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comments8.xml" ContentType="application/vnd.openxmlformats-officedocument.spreadsheetml.comments+xml"/>
  <Override PartName="/xl/drawings/drawing6.xml" ContentType="application/vnd.openxmlformats-officedocument.drawing+xml"/>
  <Override PartName="/xl/drawings/drawing39.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17.xml" ContentType="application/vnd.openxmlformats-officedocument.drawing+xml"/>
  <Override PartName="/xl/drawings/drawing28.xml" ContentType="application/vnd.openxmlformats-officedocument.drawing+xml"/>
  <Default Extension="xml" ContentType="application/xml"/>
  <Override PartName="/xl/drawings/drawing2.xml" ContentType="application/vnd.openxmlformats-officedocument.drawing+xml"/>
  <Override PartName="/xl/comments4.xml" ContentType="application/vnd.openxmlformats-officedocument.spreadsheetml.comments+xml"/>
  <Override PartName="/xl/drawings/drawing35.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drawings/drawing24.xml" ContentType="application/vnd.openxmlformats-officedocument.drawing+xml"/>
  <Override PartName="/xl/drawings/drawing42.xml" ContentType="application/vnd.openxmlformats-officedocument.drawing+xml"/>
  <Override PartName="/xl/externalLinks/externalLink1.xml" ContentType="application/vnd.openxmlformats-officedocument.spreadsheetml.externalLink+xml"/>
  <Override PartName="/xl/drawings/drawing20.xml" ContentType="application/vnd.openxmlformats-officedocument.drawing+xml"/>
  <Override PartName="/xl/drawings/drawing31.xml" ContentType="application/vnd.openxmlformats-officedocument.drawing+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comments9.xml" ContentType="application/vnd.openxmlformats-officedocument.spreadsheetml.comments+xml"/>
  <Override PartName="/xl/drawings/drawing7.xml" ContentType="application/vnd.openxmlformats-officedocument.drawing+xml"/>
  <Override PartName="/xl/drawings/drawing29.xml" ContentType="application/vnd.openxmlformats-officedocument.drawing+xml"/>
  <Override PartName="/xl/drawings/drawing38.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comments7.xml" ContentType="application/vnd.openxmlformats-officedocument.spreadsheetml.comments+xml"/>
  <Override PartName="/xl/drawings/drawing18.xml" ContentType="application/vnd.openxmlformats-officedocument.drawing+xml"/>
  <Override PartName="/xl/drawings/drawing27.xml" ContentType="application/vnd.openxmlformats-officedocument.drawing+xml"/>
  <Override PartName="/xl/drawings/drawing36.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drawings/drawing25.xml" ContentType="application/vnd.openxmlformats-officedocument.drawing+xml"/>
  <Override PartName="/xl/drawings/drawing34.xml" ContentType="application/vnd.openxmlformats-officedocument.drawing+xml"/>
  <Override PartName="/xl/drawings/drawing4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23.xml" ContentType="application/vnd.openxmlformats-officedocument.drawing+xml"/>
  <Override PartName="/xl/drawings/drawing32.xml" ContentType="application/vnd.openxmlformats-officedocument.drawing+xml"/>
  <Override PartName="/xl/drawings/drawing41.xml" ContentType="application/vnd.openxmlformats-officedocument.drawing+xml"/>
  <Override PartName="/xl/worksheets/sheet59.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2.xml" ContentType="application/vnd.openxmlformats-officedocument.drawing+xml"/>
  <Override PartName="/xl/drawings/drawing21.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drawings/drawing10.xml" ContentType="application/vnd.openxmlformats-officedocument.drawing+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Override PartName="/xl/comments6.xml" ContentType="application/vnd.openxmlformats-officedocument.spreadsheetml.comments+xml"/>
  <Override PartName="/xl/drawings/drawing37.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drawings/drawing15.xml" ContentType="application/vnd.openxmlformats-officedocument.drawing+xml"/>
  <Override PartName="/xl/drawings/drawing26.xml" ContentType="application/vnd.openxmlformats-officedocument.drawing+xml"/>
  <Override PartName="/xl/drawings/drawing44.xml" ContentType="application/vnd.openxmlformats-officedocument.drawing+xml"/>
  <Override PartName="/xl/comments2.xml" ContentType="application/vnd.openxmlformats-officedocument.spreadsheetml.comments+xml"/>
  <Override PartName="/xl/drawings/drawing22.xml" ContentType="application/vnd.openxmlformats-officedocument.drawing+xml"/>
  <Override PartName="/xl/drawings/drawing33.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drawings/drawing11.xml" ContentType="application/vnd.openxmlformats-officedocument.drawing+xml"/>
  <Override PartName="/xl/drawings/drawing40.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3720" windowWidth="15420" windowHeight="4245" tabRatio="847"/>
  </bookViews>
  <sheets>
    <sheet name="表紙" sheetId="77" r:id="rId1"/>
    <sheet name="貸借対照表" sheetId="42" r:id="rId2"/>
    <sheet name="行政コスト計算書" sheetId="70" r:id="rId3"/>
    <sheet name="純資産変動計算書" sheetId="72" r:id="rId4"/>
    <sheet name="資金収支計算書" sheetId="71" r:id="rId5"/>
    <sheet name="国・県支出金算出表" sheetId="38" r:id="rId6"/>
    <sheet name="国・県支出金償却計算表" sheetId="37" r:id="rId7"/>
    <sheet name="売却可能資産" sheetId="44" r:id="rId8"/>
    <sheet name="投資及び出資金" sheetId="46" r:id="rId9"/>
    <sheet name="長期延滞債権" sheetId="49" r:id="rId10"/>
    <sheet name="貸付金・未収金" sheetId="50" r:id="rId11"/>
    <sheet name="基金等" sheetId="75" r:id="rId12"/>
    <sheet name="債務負担行為" sheetId="51" r:id="rId13"/>
    <sheet name="損失補償等引当金" sheetId="69" r:id="rId14"/>
    <sheet name="退職手当引当金" sheetId="68" r:id="rId15"/>
    <sheet name="有形固定資産明細表" sheetId="43" r:id="rId16"/>
    <sheet name="減価償却計算表" sheetId="39" r:id="rId17"/>
    <sheet name="負担金等集約" sheetId="78" r:id="rId18"/>
    <sheet name="Ｈ24（2012）" sheetId="80" r:id="rId19"/>
    <sheet name="Ｈ23（2011）" sheetId="84" r:id="rId20"/>
    <sheet name="Ｈ22（2010）" sheetId="82" r:id="rId21"/>
    <sheet name="Ｈ２1（2009）" sheetId="81" r:id="rId22"/>
    <sheet name="Ｈ２０（2008）" sheetId="76" r:id="rId23"/>
    <sheet name="Ｈ１９（2007）" sheetId="60" r:id="rId24"/>
    <sheet name="Ｈ１８（2006）" sheetId="59" r:id="rId25"/>
    <sheet name="Ｈ１７（2005）" sheetId="58" r:id="rId26"/>
    <sheet name="Ｈ１６（2004）" sheetId="57" r:id="rId27"/>
    <sheet name="Ｈ１５（2003）" sheetId="56" r:id="rId28"/>
    <sheet name="Ｈ１４（2002）" sheetId="55" r:id="rId29"/>
    <sheet name="Ｈ１３（2001）" sheetId="54" r:id="rId30"/>
    <sheet name="Ｈ１２（2000）" sheetId="53" r:id="rId31"/>
    <sheet name="Ｈ１１（1999）" sheetId="52" r:id="rId32"/>
    <sheet name="Ｈ１０（1998）" sheetId="11" r:id="rId33"/>
    <sheet name="Ｈ９（1997）" sheetId="12" r:id="rId34"/>
    <sheet name="Ｈ８（1996）" sheetId="13" r:id="rId35"/>
    <sheet name="Ｈ７（1995）" sheetId="14" r:id="rId36"/>
    <sheet name="Ｈ６（1994）" sheetId="15" r:id="rId37"/>
    <sheet name="Ｈ５（1993）" sheetId="16" r:id="rId38"/>
    <sheet name="Ｈ４（1992）" sheetId="17" r:id="rId39"/>
    <sheet name="Ｈ３（1991）" sheetId="18" r:id="rId40"/>
    <sheet name="Ｈ２（1990）" sheetId="19" r:id="rId41"/>
    <sheet name="Ｈ元（1989）" sheetId="10" r:id="rId42"/>
    <sheet name="Ｓ６３（1988）" sheetId="20" r:id="rId43"/>
    <sheet name="Ｓ６２（1987）" sheetId="21" r:id="rId44"/>
    <sheet name="Ｓ６１（1986）" sheetId="22" r:id="rId45"/>
    <sheet name="Ｓ６０（1985）" sheetId="23" r:id="rId46"/>
    <sheet name="Ｓ５９（1984）" sheetId="24" r:id="rId47"/>
    <sheet name="Ｓ５８（1983）" sheetId="25" r:id="rId48"/>
    <sheet name="Ｓ５７（1982）" sheetId="9" r:id="rId49"/>
    <sheet name="Ｓ５６（1981）" sheetId="26" r:id="rId50"/>
    <sheet name="Ｓ５５（1980）" sheetId="27" r:id="rId51"/>
    <sheet name="Ｓ５４（1979）" sheetId="28" r:id="rId52"/>
    <sheet name="Ｓ５３（1978）" sheetId="29" r:id="rId53"/>
    <sheet name="Ｓ５２（1977）" sheetId="30" r:id="rId54"/>
    <sheet name="Ｓ５１（1976）" sheetId="31" r:id="rId55"/>
    <sheet name="Ｓ５０（1975）" sheetId="32" r:id="rId56"/>
    <sheet name="Ｓ４９（1974）" sheetId="33" r:id="rId57"/>
    <sheet name="Ｓ４８（1973）" sheetId="8" r:id="rId58"/>
    <sheet name="Ｓ４７(1972)" sheetId="34" r:id="rId59"/>
    <sheet name="Ｓ４６（1971）" sheetId="1" r:id="rId60"/>
    <sheet name="Ｓ４５（1970）" sheetId="35" r:id="rId61"/>
    <sheet name="Ｓ４４（1969）" sheetId="36" r:id="rId62"/>
  </sheets>
  <externalReferences>
    <externalReference r:id="rId63"/>
    <externalReference r:id="rId64"/>
  </externalReferences>
  <definedNames>
    <definedName name="AS2DocOpenMode" hidden="1">"AS2DocumentEdit"</definedName>
    <definedName name="_xlnm.Print_Area" localSheetId="32">'Ｈ１０（1998）'!$J$1:$AL$176</definedName>
    <definedName name="_xlnm.Print_Area" localSheetId="31">'Ｈ１１（1999）'!$J$1:$AL$176</definedName>
    <definedName name="_xlnm.Print_Area" localSheetId="30">'Ｈ１２（2000）'!$J$1:$AL$176</definedName>
    <definedName name="_xlnm.Print_Area" localSheetId="29">'Ｈ１３（2001）'!$J$1:$AL$176</definedName>
    <definedName name="_xlnm.Print_Area" localSheetId="28">'Ｈ１４（2002）'!$J$1:$AL$176</definedName>
    <definedName name="_xlnm.Print_Area" localSheetId="27">'Ｈ１５（2003）'!$J$1:$AL$176</definedName>
    <definedName name="_xlnm.Print_Area" localSheetId="26">'Ｈ１６（2004）'!$J$1:$AL$176</definedName>
    <definedName name="_xlnm.Print_Area" localSheetId="25">'Ｈ１７（2005）'!$J$1:$AL$176</definedName>
    <definedName name="_xlnm.Print_Area" localSheetId="24">'Ｈ１８（2006）'!$J$1:$AL$176</definedName>
    <definedName name="_xlnm.Print_Area" localSheetId="23">'Ｈ１９（2007）'!$J$1:$AL$176</definedName>
    <definedName name="_xlnm.Print_Area" localSheetId="40">'Ｈ２（1990）'!$J$1:$AL$176</definedName>
    <definedName name="_xlnm.Print_Area" localSheetId="22">'Ｈ２０（2008）'!$J$1:$AL$176</definedName>
    <definedName name="_xlnm.Print_Area" localSheetId="21">'Ｈ２1（2009）'!$J$1:$AL$176</definedName>
    <definedName name="_xlnm.Print_Area" localSheetId="20">'Ｈ22（2010）'!$J$1:$AL$176</definedName>
    <definedName name="_xlnm.Print_Area" localSheetId="19">'Ｈ23（2011）'!$J$1:$AL$176</definedName>
    <definedName name="_xlnm.Print_Area" localSheetId="18">'Ｈ24（2012）'!$J$1:$AL$176</definedName>
    <definedName name="_xlnm.Print_Area" localSheetId="39">'Ｈ３（1991）'!$J$1:$AL$176</definedName>
    <definedName name="_xlnm.Print_Area" localSheetId="38">'Ｈ４（1992）'!$J$1:$AL$176</definedName>
    <definedName name="_xlnm.Print_Area" localSheetId="37">'Ｈ５（1993）'!$J$1:$AL$176</definedName>
    <definedName name="_xlnm.Print_Area" localSheetId="36">'Ｈ６（1994）'!$J$1:$AL$176</definedName>
    <definedName name="_xlnm.Print_Area" localSheetId="35">'Ｈ７（1995）'!$J$1:$AL$176</definedName>
    <definedName name="_xlnm.Print_Area" localSheetId="34">'Ｈ８（1996）'!$J$1:$AL$176</definedName>
    <definedName name="_xlnm.Print_Area" localSheetId="33">'Ｈ９（1997）'!$J$1:$AL$176</definedName>
    <definedName name="_xlnm.Print_Area" localSheetId="41">'Ｈ元（1989）'!$J$1:$AL$176</definedName>
    <definedName name="_xlnm.Print_Area" localSheetId="61">'Ｓ４４（1969）'!$J$1:$AL$176</definedName>
    <definedName name="_xlnm.Print_Area" localSheetId="60">'Ｓ４５（1970）'!$J$1:$AL$176</definedName>
    <definedName name="_xlnm.Print_Area" localSheetId="59">'Ｓ４６（1971）'!$J$1:$AL$176</definedName>
    <definedName name="_xlnm.Print_Area" localSheetId="58">'Ｓ４７(1972)'!$J$1:$AL$176</definedName>
    <definedName name="_xlnm.Print_Area" localSheetId="57">'Ｓ４８（1973）'!$J$1:$AL$176</definedName>
    <definedName name="_xlnm.Print_Area" localSheetId="56">'Ｓ４９（1974）'!$J$1:$AL$176</definedName>
    <definedName name="_xlnm.Print_Area" localSheetId="55">'Ｓ５０（1975）'!$J$1:$AL$176</definedName>
    <definedName name="_xlnm.Print_Area" localSheetId="54">'Ｓ５１（1976）'!$J$1:$AL$176</definedName>
    <definedName name="_xlnm.Print_Area" localSheetId="53">'Ｓ５２（1977）'!$J$1:$AL$176</definedName>
    <definedName name="_xlnm.Print_Area" localSheetId="52">'Ｓ５３（1978）'!$J$1:$AL$176</definedName>
    <definedName name="_xlnm.Print_Area" localSheetId="51">'Ｓ５４（1979）'!$J$1:$AL$176</definedName>
    <definedName name="_xlnm.Print_Area" localSheetId="50">'Ｓ５５（1980）'!$J$1:$AL$176</definedName>
    <definedName name="_xlnm.Print_Area" localSheetId="49">'Ｓ５６（1981）'!$J$1:$AL$176</definedName>
    <definedName name="_xlnm.Print_Area" localSheetId="48">'Ｓ５７（1982）'!$J$1:$AL$176</definedName>
    <definedName name="_xlnm.Print_Area" localSheetId="47">'Ｓ５８（1983）'!$J$1:$AL$176</definedName>
    <definedName name="_xlnm.Print_Area" localSheetId="46">'Ｓ５９（1984）'!$J$1:$AL$176</definedName>
    <definedName name="_xlnm.Print_Area" localSheetId="45">'Ｓ６０（1985）'!$J$1:$AL$176</definedName>
    <definedName name="_xlnm.Print_Area" localSheetId="44">'Ｓ６１（1986）'!$J$1:$AL$176</definedName>
    <definedName name="_xlnm.Print_Area" localSheetId="43">'Ｓ６２（1987）'!$J$1:$AL$176</definedName>
    <definedName name="_xlnm.Print_Area" localSheetId="42">'Ｓ６３（1988）'!$J$1:$AL$176</definedName>
    <definedName name="_xlnm.Print_Area" localSheetId="11">基金等!$B$2:$T$18</definedName>
    <definedName name="_xlnm.Print_Area" localSheetId="16">減価償却計算表!$A$1:$IJ$54</definedName>
    <definedName name="_xlnm.Print_Area" localSheetId="2">行政コスト計算書!$A$1:$P$68</definedName>
    <definedName name="_xlnm.Print_Area" localSheetId="6">国・県支出金償却計算表!$A$2:$ER$116</definedName>
    <definedName name="_xlnm.Print_Area" localSheetId="12">債務負担行為!$B$1:$N$27</definedName>
    <definedName name="_xlnm.Print_Area" localSheetId="4">資金収支計算書!$N$1:$AE$35</definedName>
    <definedName name="_xlnm.Print_Area" localSheetId="3">純資産変動計算書!$A$1:$R$40</definedName>
    <definedName name="_xlnm.Print_Area" localSheetId="13">損失補償等引当金!$C$1:$E$14</definedName>
    <definedName name="_xlnm.Print_Area" localSheetId="1">貸借対照表!$A$1:$R$89</definedName>
    <definedName name="_xlnm.Print_Area" localSheetId="10">貸付金・未収金!$B$2:$F$30</definedName>
    <definedName name="_xlnm.Print_Area" localSheetId="14">退職手当引当金!$B$1:$F$7</definedName>
    <definedName name="_xlnm.Print_Area" localSheetId="9">長期延滞債権!$B$2:$E$26</definedName>
    <definedName name="_xlnm.Print_Area" localSheetId="8">投資及び出資金!$A$1:$L$30</definedName>
    <definedName name="_xlnm.Print_Area" localSheetId="7">売却可能資産!$A$1:$R$43</definedName>
    <definedName name="_xlnm.Print_Area" localSheetId="0">表紙!$A$1:$M$72</definedName>
    <definedName name="_xlnm.Print_Area" localSheetId="17">負担金等集約!$K$1:$AM$177</definedName>
    <definedName name="_xlnm.Print_Area" localSheetId="15">有形固定資産明細表!$A$1:$M$64</definedName>
    <definedName name="_xlnm.Print_Titles" localSheetId="16">減価償却計算表!$B:$D,減価償却計算表!$1:$4</definedName>
  </definedNames>
  <calcPr calcId="125725"/>
  <smartTagPr embed="1"/>
</workbook>
</file>

<file path=xl/calcChain.xml><?xml version="1.0" encoding="utf-8"?>
<calcChain xmlns="http://schemas.openxmlformats.org/spreadsheetml/2006/main">
  <c r="IJ54" i="39"/>
  <c r="AK176" i="80"/>
  <c r="AL176"/>
  <c r="P54" i="39"/>
  <c r="P32" i="42"/>
  <c r="DH54" i="37"/>
  <c r="DL115"/>
  <c r="ER115"/>
  <c r="EQ115"/>
  <c r="EP115"/>
  <c r="EO115"/>
  <c r="EN115"/>
  <c r="EM115"/>
  <c r="EL115"/>
  <c r="EK115"/>
  <c r="EJ115"/>
  <c r="EI115"/>
  <c r="EH115"/>
  <c r="EG115"/>
  <c r="EF115"/>
  <c r="EE115"/>
  <c r="ED115"/>
  <c r="EC115"/>
  <c r="EB115"/>
  <c r="EA115"/>
  <c r="DZ115"/>
  <c r="DY115"/>
  <c r="DX115"/>
  <c r="DW115"/>
  <c r="DV115"/>
  <c r="DU115"/>
  <c r="DT115"/>
  <c r="DS115"/>
  <c r="DR115"/>
  <c r="DQ115"/>
  <c r="DP115"/>
  <c r="DO115"/>
  <c r="DN115"/>
  <c r="DM115"/>
  <c r="DK115"/>
  <c r="DJ115"/>
  <c r="DI115"/>
  <c r="DH115"/>
  <c r="DG115"/>
  <c r="DF115"/>
  <c r="DE115"/>
  <c r="DD115"/>
  <c r="DC115"/>
  <c r="DB115"/>
  <c r="DA115"/>
  <c r="CZ115"/>
  <c r="CY115"/>
  <c r="CX115"/>
  <c r="CW115"/>
  <c r="CV115"/>
  <c r="CU115"/>
  <c r="CT115"/>
  <c r="CS115"/>
  <c r="CR115"/>
  <c r="CQ115"/>
  <c r="CP115"/>
  <c r="CO115"/>
  <c r="CN115"/>
  <c r="CM115"/>
  <c r="CL115"/>
  <c r="CK115"/>
  <c r="CJ115"/>
  <c r="CI115"/>
  <c r="CH115"/>
  <c r="CG115"/>
  <c r="CF115"/>
  <c r="CE115"/>
  <c r="CD115"/>
  <c r="CC115"/>
  <c r="CB115"/>
  <c r="CA115"/>
  <c r="BZ115"/>
  <c r="BY115"/>
  <c r="BX115"/>
  <c r="BW115"/>
  <c r="BV115"/>
  <c r="BU115"/>
  <c r="BT115"/>
  <c r="BS115"/>
  <c r="BR115"/>
  <c r="BQ115"/>
  <c r="BP115"/>
  <c r="BO115"/>
  <c r="BN115"/>
  <c r="BM115"/>
  <c r="BL115"/>
  <c r="BK115"/>
  <c r="BJ115"/>
  <c r="BI115"/>
  <c r="BH115"/>
  <c r="BG115"/>
  <c r="BF115"/>
  <c r="BE115"/>
  <c r="BD115"/>
  <c r="BC115"/>
  <c r="BB115"/>
  <c r="BA115"/>
  <c r="AZ115"/>
  <c r="AY115"/>
  <c r="AX115"/>
  <c r="AW115"/>
  <c r="AV115"/>
  <c r="AU115"/>
  <c r="AT115"/>
  <c r="AS115"/>
  <c r="AR115"/>
  <c r="AQ115"/>
  <c r="AP115"/>
  <c r="AO115"/>
  <c r="AN115"/>
  <c r="AM115"/>
  <c r="AL115"/>
  <c r="AK115"/>
  <c r="AJ115"/>
  <c r="AI115"/>
  <c r="AH115"/>
  <c r="AG115"/>
  <c r="AF115"/>
  <c r="AE115"/>
  <c r="AD115"/>
  <c r="AC115"/>
  <c r="AB115"/>
  <c r="AA115"/>
  <c r="Z115"/>
  <c r="Y115"/>
  <c r="X115"/>
  <c r="W115"/>
  <c r="V115"/>
  <c r="U115"/>
  <c r="T115"/>
  <c r="S115"/>
  <c r="R115"/>
  <c r="Q115"/>
  <c r="P115"/>
  <c r="O115"/>
  <c r="N115"/>
  <c r="M115"/>
  <c r="L115"/>
  <c r="K115"/>
  <c r="J115"/>
  <c r="I115"/>
  <c r="H115"/>
  <c r="G115"/>
  <c r="F115"/>
  <c r="E115"/>
  <c r="E63" i="43"/>
  <c r="II54" i="39"/>
  <c r="IH54"/>
  <c r="IG54"/>
  <c r="IF54"/>
  <c r="IE54"/>
  <c r="ID54"/>
  <c r="IC54"/>
  <c r="IB54"/>
  <c r="IA54"/>
  <c r="HZ54"/>
  <c r="HY54"/>
  <c r="HX54"/>
  <c r="HW54"/>
  <c r="HV54"/>
  <c r="HU54"/>
  <c r="HT54"/>
  <c r="HS54"/>
  <c r="HR54"/>
  <c r="HQ54"/>
  <c r="HP54"/>
  <c r="HO54"/>
  <c r="HN54"/>
  <c r="HM54"/>
  <c r="HL54"/>
  <c r="HK54"/>
  <c r="HJ54"/>
  <c r="HI54"/>
  <c r="HH54"/>
  <c r="HG54"/>
  <c r="HF54"/>
  <c r="HE54"/>
  <c r="HD54"/>
  <c r="HC54"/>
  <c r="HB54"/>
  <c r="HA54"/>
  <c r="GZ54"/>
  <c r="GY54"/>
  <c r="GX54"/>
  <c r="GW54"/>
  <c r="GV54"/>
  <c r="GU54"/>
  <c r="GT54"/>
  <c r="GS54"/>
  <c r="GR54"/>
  <c r="GQ54"/>
  <c r="GP54"/>
  <c r="GO54"/>
  <c r="GN54"/>
  <c r="GM54"/>
  <c r="GL54"/>
  <c r="GK54"/>
  <c r="GJ54"/>
  <c r="GI54"/>
  <c r="GH54"/>
  <c r="GG54"/>
  <c r="GF54"/>
  <c r="GE54"/>
  <c r="GD54"/>
  <c r="GC54"/>
  <c r="GB54"/>
  <c r="GA54"/>
  <c r="FZ54"/>
  <c r="FY54"/>
  <c r="FX54"/>
  <c r="FW54"/>
  <c r="FV54"/>
  <c r="FU54"/>
  <c r="FT54"/>
  <c r="FS54"/>
  <c r="FR54"/>
  <c r="FQ54"/>
  <c r="FP54"/>
  <c r="FO54"/>
  <c r="FN54"/>
  <c r="FM54"/>
  <c r="FL54"/>
  <c r="FK54"/>
  <c r="FJ54"/>
  <c r="FI54"/>
  <c r="FH54"/>
  <c r="FG54"/>
  <c r="FF54"/>
  <c r="FE54"/>
  <c r="FD54"/>
  <c r="FC54"/>
  <c r="FB54"/>
  <c r="FA54"/>
  <c r="EZ54"/>
  <c r="EY54"/>
  <c r="EX54"/>
  <c r="EW54"/>
  <c r="EV54"/>
  <c r="EU54"/>
  <c r="ET54"/>
  <c r="ES54"/>
  <c r="ER54"/>
  <c r="EQ54"/>
  <c r="EP54"/>
  <c r="EO54"/>
  <c r="EN54"/>
  <c r="EM54"/>
  <c r="EL54"/>
  <c r="EK54"/>
  <c r="EJ54"/>
  <c r="EI54"/>
  <c r="EH54"/>
  <c r="EG54"/>
  <c r="EF54"/>
  <c r="EE54"/>
  <c r="ED54"/>
  <c r="EC54"/>
  <c r="EB54"/>
  <c r="EA54"/>
  <c r="DZ54"/>
  <c r="DY54"/>
  <c r="DX54"/>
  <c r="DW54"/>
  <c r="DV54"/>
  <c r="DU54"/>
  <c r="DT54"/>
  <c r="DS54"/>
  <c r="DR54"/>
  <c r="DQ54"/>
  <c r="DP54"/>
  <c r="DO54"/>
  <c r="DN54"/>
  <c r="DM54"/>
  <c r="DL54"/>
  <c r="DK54"/>
  <c r="DJ54"/>
  <c r="DI54"/>
  <c r="DH54"/>
  <c r="DG54"/>
  <c r="DF54"/>
  <c r="DE54"/>
  <c r="DD54"/>
  <c r="DC54"/>
  <c r="DB54"/>
  <c r="DA54"/>
  <c r="CZ54"/>
  <c r="CY54"/>
  <c r="CX54"/>
  <c r="CW54"/>
  <c r="CV54"/>
  <c r="CU54"/>
  <c r="CT54"/>
  <c r="CS54"/>
  <c r="CR54"/>
  <c r="CQ54"/>
  <c r="CP54"/>
  <c r="CO54"/>
  <c r="CN54"/>
  <c r="CM54"/>
  <c r="CL54"/>
  <c r="CK54"/>
  <c r="CJ54"/>
  <c r="CI54"/>
  <c r="CH54"/>
  <c r="CG54"/>
  <c r="CF54"/>
  <c r="CE54"/>
  <c r="CD54"/>
  <c r="CC54"/>
  <c r="CB54"/>
  <c r="CA54"/>
  <c r="BZ54"/>
  <c r="BY54"/>
  <c r="BX54"/>
  <c r="BW54"/>
  <c r="BV54"/>
  <c r="BU54"/>
  <c r="BT54"/>
  <c r="BS54"/>
  <c r="BR54"/>
  <c r="BQ54"/>
  <c r="BP54"/>
  <c r="BO54"/>
  <c r="BN54"/>
  <c r="BM54"/>
  <c r="BL54"/>
  <c r="BK54"/>
  <c r="BJ54"/>
  <c r="BI54"/>
  <c r="BH54"/>
  <c r="BG54"/>
  <c r="BF54"/>
  <c r="BE54"/>
  <c r="BD54"/>
  <c r="BC54"/>
  <c r="BB54"/>
  <c r="BA54"/>
  <c r="AZ54"/>
  <c r="AY54"/>
  <c r="AX54"/>
  <c r="AW54"/>
  <c r="AV54"/>
  <c r="AU54"/>
  <c r="AT54"/>
  <c r="AS54"/>
  <c r="AR54"/>
  <c r="AQ54"/>
  <c r="AP54"/>
  <c r="AO54"/>
  <c r="AN54"/>
  <c r="AM54"/>
  <c r="AL54"/>
  <c r="AK54"/>
  <c r="AJ54"/>
  <c r="AI54"/>
  <c r="AH54"/>
  <c r="AG54"/>
  <c r="AF54"/>
  <c r="AE54"/>
  <c r="AD54"/>
  <c r="AC54"/>
  <c r="AB54"/>
  <c r="AA54"/>
  <c r="Z54"/>
  <c r="Y54"/>
  <c r="X54"/>
  <c r="W54"/>
  <c r="V54"/>
  <c r="U54"/>
  <c r="T54"/>
  <c r="S54"/>
  <c r="R54"/>
  <c r="Q54"/>
  <c r="O54"/>
  <c r="N54"/>
  <c r="M54"/>
  <c r="L54"/>
  <c r="K54"/>
  <c r="J54"/>
  <c r="I54"/>
  <c r="H54"/>
  <c r="G54"/>
  <c r="F54"/>
  <c r="E54"/>
  <c r="E43" i="72"/>
  <c r="K30"/>
  <c r="K26"/>
  <c r="K24"/>
  <c r="N15"/>
  <c r="H15"/>
  <c r="N13"/>
  <c r="N11"/>
  <c r="S40" i="70" l="1"/>
  <c r="O21"/>
  <c r="S21"/>
  <c r="S20"/>
  <c r="N20" l="1"/>
  <c r="S16"/>
  <c r="H16"/>
  <c r="E16"/>
  <c r="H15"/>
  <c r="I15"/>
  <c r="I11"/>
  <c r="I10"/>
  <c r="K6" l="1"/>
  <c r="V6"/>
  <c r="I6"/>
  <c r="R8"/>
  <c r="S6"/>
  <c r="L6"/>
  <c r="H6"/>
  <c r="G6"/>
  <c r="F6"/>
  <c r="C16" i="50" l="1"/>
  <c r="C15"/>
  <c r="C14"/>
  <c r="S17" i="70" l="1"/>
  <c r="S15"/>
  <c r="AL123" i="80"/>
  <c r="C20" i="49"/>
  <c r="C22"/>
  <c r="U11" i="42"/>
  <c r="T11"/>
  <c r="V11" l="1"/>
  <c r="X7" l="1"/>
  <c r="AH23" i="71"/>
  <c r="R20"/>
  <c r="R19"/>
  <c r="R18"/>
  <c r="R17"/>
  <c r="G31"/>
  <c r="G11"/>
  <c r="C11"/>
  <c r="E9"/>
  <c r="EM113" i="37"/>
  <c r="EJ113"/>
  <c r="EG113"/>
  <c r="ED113"/>
  <c r="EA113"/>
  <c r="DX113"/>
  <c r="DU113"/>
  <c r="DR113"/>
  <c r="DO113"/>
  <c r="DL113"/>
  <c r="DI113"/>
  <c r="DF113"/>
  <c r="DC113"/>
  <c r="CZ113"/>
  <c r="CW113"/>
  <c r="CT113"/>
  <c r="CQ113"/>
  <c r="CN113"/>
  <c r="CK113"/>
  <c r="CH113"/>
  <c r="CE113"/>
  <c r="CB113"/>
  <c r="BY113"/>
  <c r="BV113"/>
  <c r="BS113"/>
  <c r="BP113"/>
  <c r="BM113"/>
  <c r="BJ113"/>
  <c r="BG113"/>
  <c r="BD113"/>
  <c r="BA113"/>
  <c r="AX113"/>
  <c r="AU113"/>
  <c r="AR113"/>
  <c r="AO113"/>
  <c r="AL113"/>
  <c r="AI113"/>
  <c r="AF113"/>
  <c r="AC113"/>
  <c r="Z113"/>
  <c r="W113"/>
  <c r="T113"/>
  <c r="Q113"/>
  <c r="N113"/>
  <c r="K113"/>
  <c r="H113"/>
  <c r="E113"/>
  <c r="D112"/>
  <c r="D113"/>
  <c r="EN113"/>
  <c r="EO113"/>
  <c r="EK113"/>
  <c r="EL113"/>
  <c r="EH113"/>
  <c r="EI113"/>
  <c r="EE113"/>
  <c r="EF113"/>
  <c r="EB113"/>
  <c r="EC113"/>
  <c r="DY113"/>
  <c r="DZ113"/>
  <c r="DV113"/>
  <c r="DW113"/>
  <c r="DS113"/>
  <c r="DT113"/>
  <c r="DP113"/>
  <c r="DQ113"/>
  <c r="DM113"/>
  <c r="DN113"/>
  <c r="DJ113"/>
  <c r="DK113"/>
  <c r="DG113"/>
  <c r="DH113"/>
  <c r="DD113"/>
  <c r="DE113"/>
  <c r="DA113"/>
  <c r="DB113"/>
  <c r="CX113"/>
  <c r="CY113"/>
  <c r="CU113"/>
  <c r="CV113"/>
  <c r="CR113"/>
  <c r="CS113"/>
  <c r="CO113"/>
  <c r="CP113"/>
  <c r="CL113"/>
  <c r="CM113"/>
  <c r="CI113"/>
  <c r="CJ113"/>
  <c r="CF113"/>
  <c r="CG113"/>
  <c r="CC113"/>
  <c r="CD113"/>
  <c r="BZ113"/>
  <c r="CA113"/>
  <c r="BW113"/>
  <c r="BX113"/>
  <c r="BT113"/>
  <c r="BU113"/>
  <c r="BQ113"/>
  <c r="BR113"/>
  <c r="BN113"/>
  <c r="BO113"/>
  <c r="BK113"/>
  <c r="BL113"/>
  <c r="BH113"/>
  <c r="BI113"/>
  <c r="BE113"/>
  <c r="BF113"/>
  <c r="BB113"/>
  <c r="BC113"/>
  <c r="AY113"/>
  <c r="AZ113"/>
  <c r="AV113"/>
  <c r="AW113"/>
  <c r="AS113"/>
  <c r="AT113"/>
  <c r="AP113"/>
  <c r="AQ113"/>
  <c r="AM113"/>
  <c r="AN113"/>
  <c r="AJ113"/>
  <c r="AK113"/>
  <c r="AG113"/>
  <c r="AH113"/>
  <c r="AD113"/>
  <c r="AE113"/>
  <c r="AA113"/>
  <c r="AB113"/>
  <c r="X113"/>
  <c r="Y113"/>
  <c r="U113"/>
  <c r="V113"/>
  <c r="R113"/>
  <c r="S113"/>
  <c r="O113"/>
  <c r="P113"/>
  <c r="L113"/>
  <c r="M113"/>
  <c r="I113"/>
  <c r="J113"/>
  <c r="F113"/>
  <c r="EQ113" s="1"/>
  <c r="EP113"/>
  <c r="EM52"/>
  <c r="EJ52"/>
  <c r="EG52"/>
  <c r="ED52"/>
  <c r="EA52"/>
  <c r="DX52"/>
  <c r="DU52"/>
  <c r="DR52"/>
  <c r="DO52"/>
  <c r="DL52"/>
  <c r="DI52"/>
  <c r="DF52"/>
  <c r="DC52"/>
  <c r="CZ52"/>
  <c r="CW52"/>
  <c r="CT52"/>
  <c r="CQ52"/>
  <c r="CN52"/>
  <c r="CK52"/>
  <c r="CH52"/>
  <c r="CE52"/>
  <c r="CB52"/>
  <c r="BY52"/>
  <c r="BV52"/>
  <c r="BS52"/>
  <c r="BP52"/>
  <c r="BM52"/>
  <c r="BJ52"/>
  <c r="BG52"/>
  <c r="BD52"/>
  <c r="BA52"/>
  <c r="AX52"/>
  <c r="AU52"/>
  <c r="AR52"/>
  <c r="AO52"/>
  <c r="AL52"/>
  <c r="AI52"/>
  <c r="AF52"/>
  <c r="AC52"/>
  <c r="Z52"/>
  <c r="W52"/>
  <c r="T52"/>
  <c r="Q52"/>
  <c r="N52"/>
  <c r="K52"/>
  <c r="H52"/>
  <c r="E52"/>
  <c r="D52"/>
  <c r="D51"/>
  <c r="EN52"/>
  <c r="EO52"/>
  <c r="EK52"/>
  <c r="EL52"/>
  <c r="EH52"/>
  <c r="EI52"/>
  <c r="EE52"/>
  <c r="EF52"/>
  <c r="EB52"/>
  <c r="EC52"/>
  <c r="DY52"/>
  <c r="DZ52"/>
  <c r="DV52"/>
  <c r="DW52"/>
  <c r="DS52"/>
  <c r="DT52"/>
  <c r="DP52"/>
  <c r="DQ52"/>
  <c r="DM52"/>
  <c r="DN52"/>
  <c r="DJ52"/>
  <c r="DK52"/>
  <c r="DG52"/>
  <c r="DH52"/>
  <c r="DD52"/>
  <c r="DE52"/>
  <c r="DA52"/>
  <c r="DB52"/>
  <c r="CX52"/>
  <c r="CY52"/>
  <c r="CU52"/>
  <c r="CV52"/>
  <c r="CR52"/>
  <c r="CS52"/>
  <c r="CO52"/>
  <c r="CP52"/>
  <c r="CL52"/>
  <c r="CM52"/>
  <c r="CI52"/>
  <c r="CJ52"/>
  <c r="CF52"/>
  <c r="CG52"/>
  <c r="CC52"/>
  <c r="CD52"/>
  <c r="BZ52"/>
  <c r="CA52"/>
  <c r="BW52"/>
  <c r="BX52"/>
  <c r="BT52"/>
  <c r="BU52"/>
  <c r="BQ52"/>
  <c r="BR52"/>
  <c r="BN52"/>
  <c r="BO52"/>
  <c r="BK52"/>
  <c r="BL52"/>
  <c r="BH52"/>
  <c r="BI52"/>
  <c r="BE52"/>
  <c r="BF52"/>
  <c r="BB52"/>
  <c r="BC52"/>
  <c r="AY52"/>
  <c r="AZ52"/>
  <c r="AV52"/>
  <c r="AW52"/>
  <c r="AS52"/>
  <c r="AT52"/>
  <c r="AP52"/>
  <c r="AQ52"/>
  <c r="AM52"/>
  <c r="AN52"/>
  <c r="AJ52"/>
  <c r="AK52"/>
  <c r="AG52"/>
  <c r="AH52"/>
  <c r="AD52"/>
  <c r="AE52"/>
  <c r="AA52"/>
  <c r="AB52"/>
  <c r="X52"/>
  <c r="Y52"/>
  <c r="U52"/>
  <c r="V52"/>
  <c r="R52"/>
  <c r="S52"/>
  <c r="O52"/>
  <c r="P52"/>
  <c r="L52"/>
  <c r="M52"/>
  <c r="I52"/>
  <c r="J52"/>
  <c r="F52"/>
  <c r="EQ52" s="1"/>
  <c r="EP52"/>
  <c r="G113" l="1"/>
  <c r="ER113" s="1"/>
  <c r="G52"/>
  <c r="ER52" s="1"/>
  <c r="IB52" i="39"/>
  <c r="IA52"/>
  <c r="HW52"/>
  <c r="HV52"/>
  <c r="HR52"/>
  <c r="HQ52"/>
  <c r="HL52"/>
  <c r="HG52"/>
  <c r="HB52"/>
  <c r="GX52"/>
  <c r="GW52"/>
  <c r="GS52"/>
  <c r="GR52"/>
  <c r="GN52"/>
  <c r="GM52"/>
  <c r="GI52"/>
  <c r="GH52"/>
  <c r="GD52"/>
  <c r="GC52"/>
  <c r="FY52"/>
  <c r="FX52"/>
  <c r="FT52"/>
  <c r="FS52"/>
  <c r="FN52"/>
  <c r="FJ52"/>
  <c r="FI52"/>
  <c r="FE52"/>
  <c r="FD52"/>
  <c r="EZ52"/>
  <c r="EY52"/>
  <c r="EU52"/>
  <c r="ET52"/>
  <c r="EP52"/>
  <c r="EO52"/>
  <c r="EK52"/>
  <c r="EJ52"/>
  <c r="EE52"/>
  <c r="DZ52"/>
  <c r="DV52"/>
  <c r="DU52"/>
  <c r="DQ52"/>
  <c r="DP52"/>
  <c r="DL52"/>
  <c r="DK52"/>
  <c r="DG52"/>
  <c r="DF52"/>
  <c r="DB52"/>
  <c r="DA52"/>
  <c r="CW52"/>
  <c r="CV52"/>
  <c r="CR52"/>
  <c r="CQ52"/>
  <c r="CM52"/>
  <c r="CL52"/>
  <c r="CH52"/>
  <c r="CG52"/>
  <c r="CC52"/>
  <c r="CB52"/>
  <c r="BX52"/>
  <c r="BW52"/>
  <c r="BS52"/>
  <c r="BR52"/>
  <c r="BN52"/>
  <c r="BM52"/>
  <c r="BI52"/>
  <c r="BH52"/>
  <c r="BD52"/>
  <c r="BC52"/>
  <c r="AY52"/>
  <c r="AX52"/>
  <c r="AT52"/>
  <c r="AS52"/>
  <c r="AO52"/>
  <c r="AN52"/>
  <c r="AJ52"/>
  <c r="AI52"/>
  <c r="AE52"/>
  <c r="AD52"/>
  <c r="Z52"/>
  <c r="Y52"/>
  <c r="U52"/>
  <c r="T52"/>
  <c r="P52"/>
  <c r="O52"/>
  <c r="K52"/>
  <c r="J52"/>
  <c r="F52"/>
  <c r="E52"/>
  <c r="D53"/>
  <c r="D52"/>
  <c r="D51"/>
  <c r="D11"/>
  <c r="IG52"/>
  <c r="IF52"/>
  <c r="R118" i="84"/>
  <c r="AL115"/>
  <c r="AK114"/>
  <c r="AJ114"/>
  <c r="AI114"/>
  <c r="AC114"/>
  <c r="AA114"/>
  <c r="Z114"/>
  <c r="T114"/>
  <c r="S114"/>
  <c r="Q114"/>
  <c r="P114"/>
  <c r="AL113"/>
  <c r="T113"/>
  <c r="S113"/>
  <c r="Q113"/>
  <c r="P113"/>
  <c r="T112"/>
  <c r="S112"/>
  <c r="Q112"/>
  <c r="P112"/>
  <c r="T111"/>
  <c r="S111"/>
  <c r="Q111"/>
  <c r="P111"/>
  <c r="T110"/>
  <c r="S110"/>
  <c r="Q110"/>
  <c r="P110"/>
  <c r="T109"/>
  <c r="S109"/>
  <c r="Q109"/>
  <c r="P109"/>
  <c r="T108"/>
  <c r="S108"/>
  <c r="Q108"/>
  <c r="P108"/>
  <c r="AK107"/>
  <c r="AJ107"/>
  <c r="AI107"/>
  <c r="AC107"/>
  <c r="AA107"/>
  <c r="Z107"/>
  <c r="T107"/>
  <c r="S107"/>
  <c r="Q107"/>
  <c r="P107"/>
  <c r="T106"/>
  <c r="S106"/>
  <c r="Q106"/>
  <c r="P106"/>
  <c r="AK105"/>
  <c r="AK113" s="1"/>
  <c r="AJ105"/>
  <c r="AJ113" s="1"/>
  <c r="AI105"/>
  <c r="AI113" s="1"/>
  <c r="AC105"/>
  <c r="AC113" s="1"/>
  <c r="AA105"/>
  <c r="AA113" s="1"/>
  <c r="Z105"/>
  <c r="Z113" s="1"/>
  <c r="T105"/>
  <c r="S105"/>
  <c r="Q105"/>
  <c r="P105"/>
  <c r="AK104"/>
  <c r="AJ104"/>
  <c r="AI104"/>
  <c r="AC104"/>
  <c r="AA104"/>
  <c r="Z104"/>
  <c r="T103"/>
  <c r="S103"/>
  <c r="Q103"/>
  <c r="P103"/>
  <c r="T102"/>
  <c r="T104" s="1"/>
  <c r="S102"/>
  <c r="S104" s="1"/>
  <c r="Q102"/>
  <c r="Q104" s="1"/>
  <c r="P102"/>
  <c r="P104" s="1"/>
  <c r="AK101"/>
  <c r="AJ101"/>
  <c r="AI101"/>
  <c r="AC101"/>
  <c r="AA101"/>
  <c r="Z101"/>
  <c r="T101"/>
  <c r="S101"/>
  <c r="Q101"/>
  <c r="P101"/>
  <c r="T100"/>
  <c r="S100"/>
  <c r="Q100"/>
  <c r="P100"/>
  <c r="AK99"/>
  <c r="AJ99"/>
  <c r="AI99"/>
  <c r="AC99"/>
  <c r="AA99"/>
  <c r="Z99"/>
  <c r="T99"/>
  <c r="S99"/>
  <c r="Q99"/>
  <c r="P99"/>
  <c r="AK98"/>
  <c r="AJ98"/>
  <c r="AI98"/>
  <c r="AC98"/>
  <c r="AA98"/>
  <c r="Z98"/>
  <c r="T97"/>
  <c r="S97"/>
  <c r="Q97"/>
  <c r="P97"/>
  <c r="AK96"/>
  <c r="AJ96"/>
  <c r="AI96"/>
  <c r="AC96"/>
  <c r="AA96"/>
  <c r="Z96"/>
  <c r="T96"/>
  <c r="S96"/>
  <c r="Q96"/>
  <c r="P96"/>
  <c r="AK95"/>
  <c r="AJ95"/>
  <c r="AI95"/>
  <c r="AC95"/>
  <c r="AA95"/>
  <c r="Z95"/>
  <c r="T95"/>
  <c r="S95"/>
  <c r="Q95"/>
  <c r="P95"/>
  <c r="AK94"/>
  <c r="AJ94"/>
  <c r="AI94"/>
  <c r="AC94"/>
  <c r="AA94"/>
  <c r="Z94"/>
  <c r="T94"/>
  <c r="S94"/>
  <c r="Q94"/>
  <c r="P94"/>
  <c r="AK93"/>
  <c r="AJ93"/>
  <c r="AI93"/>
  <c r="AC93"/>
  <c r="AA93"/>
  <c r="Z93"/>
  <c r="T93"/>
  <c r="T98" s="1"/>
  <c r="S93"/>
  <c r="S98" s="1"/>
  <c r="Q93"/>
  <c r="Q98" s="1"/>
  <c r="P93"/>
  <c r="P98" s="1"/>
  <c r="AK92"/>
  <c r="AJ92"/>
  <c r="AI92"/>
  <c r="AC92"/>
  <c r="AA92"/>
  <c r="Z92"/>
  <c r="T92"/>
  <c r="S92"/>
  <c r="Q92"/>
  <c r="P92"/>
  <c r="T91"/>
  <c r="S91"/>
  <c r="Q91"/>
  <c r="P91"/>
  <c r="T90"/>
  <c r="S90"/>
  <c r="Q90"/>
  <c r="P90"/>
  <c r="AK89"/>
  <c r="AJ89"/>
  <c r="AI89"/>
  <c r="AC89"/>
  <c r="AA89"/>
  <c r="Z89"/>
  <c r="T89"/>
  <c r="S89"/>
  <c r="Q89"/>
  <c r="P89"/>
  <c r="AK88"/>
  <c r="AJ88"/>
  <c r="AI88"/>
  <c r="AC88"/>
  <c r="AA88"/>
  <c r="Z88"/>
  <c r="T88"/>
  <c r="S88"/>
  <c r="Q88"/>
  <c r="P88"/>
  <c r="T87"/>
  <c r="S87"/>
  <c r="Q87"/>
  <c r="P87"/>
  <c r="AK86"/>
  <c r="AJ86"/>
  <c r="AI86"/>
  <c r="AC86"/>
  <c r="AA86"/>
  <c r="Z86"/>
  <c r="T85"/>
  <c r="S85"/>
  <c r="Q85"/>
  <c r="P85"/>
  <c r="T84"/>
  <c r="S84"/>
  <c r="Q84"/>
  <c r="P84"/>
  <c r="T83"/>
  <c r="T86" s="1"/>
  <c r="S83"/>
  <c r="S86" s="1"/>
  <c r="Q83"/>
  <c r="Q86" s="1"/>
  <c r="P83"/>
  <c r="P86" s="1"/>
  <c r="AL82"/>
  <c r="T82"/>
  <c r="S82"/>
  <c r="Q82"/>
  <c r="P82"/>
  <c r="T81"/>
  <c r="S81"/>
  <c r="Q81"/>
  <c r="P81"/>
  <c r="AK80"/>
  <c r="AJ80"/>
  <c r="AI80"/>
  <c r="AC80"/>
  <c r="AA80"/>
  <c r="Z80"/>
  <c r="T80"/>
  <c r="S80"/>
  <c r="Q80"/>
  <c r="P80"/>
  <c r="T79"/>
  <c r="S79"/>
  <c r="Q79"/>
  <c r="P79"/>
  <c r="T78"/>
  <c r="S78"/>
  <c r="Q78"/>
  <c r="P78"/>
  <c r="T77"/>
  <c r="S77"/>
  <c r="Q77"/>
  <c r="P77"/>
  <c r="T76"/>
  <c r="S76"/>
  <c r="Q76"/>
  <c r="P76"/>
  <c r="AK75"/>
  <c r="AK82" s="1"/>
  <c r="AJ75"/>
  <c r="AJ82" s="1"/>
  <c r="AI75"/>
  <c r="AI82" s="1"/>
  <c r="AC75"/>
  <c r="AC82" s="1"/>
  <c r="AA75"/>
  <c r="AA82" s="1"/>
  <c r="Z75"/>
  <c r="Z82" s="1"/>
  <c r="T75"/>
  <c r="S75"/>
  <c r="Q75"/>
  <c r="P75"/>
  <c r="AK74"/>
  <c r="AJ74"/>
  <c r="AI74"/>
  <c r="AC74"/>
  <c r="AA74"/>
  <c r="Z74"/>
  <c r="T74"/>
  <c r="S74"/>
  <c r="Q74"/>
  <c r="P74"/>
  <c r="AK73"/>
  <c r="AJ73"/>
  <c r="AI73"/>
  <c r="AC73"/>
  <c r="AA73"/>
  <c r="Z73"/>
  <c r="T73"/>
  <c r="S73"/>
  <c r="Q73"/>
  <c r="P73"/>
  <c r="T72"/>
  <c r="S72"/>
  <c r="Q72"/>
  <c r="P72"/>
  <c r="T70"/>
  <c r="S70"/>
  <c r="Q70"/>
  <c r="P70"/>
  <c r="T69"/>
  <c r="S69"/>
  <c r="Q69"/>
  <c r="P69"/>
  <c r="T68"/>
  <c r="T71" s="1"/>
  <c r="S68"/>
  <c r="S71" s="1"/>
  <c r="Q68"/>
  <c r="Q71" s="1"/>
  <c r="P68"/>
  <c r="P71" s="1"/>
  <c r="AK67"/>
  <c r="AJ67"/>
  <c r="AI67"/>
  <c r="AC67"/>
  <c r="AA67"/>
  <c r="Z67"/>
  <c r="T66"/>
  <c r="S66"/>
  <c r="Q66"/>
  <c r="P66"/>
  <c r="T65"/>
  <c r="T67" s="1"/>
  <c r="S65"/>
  <c r="S67" s="1"/>
  <c r="Q65"/>
  <c r="Q67" s="1"/>
  <c r="P65"/>
  <c r="P67" s="1"/>
  <c r="AK64"/>
  <c r="AK115" s="1"/>
  <c r="AJ64"/>
  <c r="AJ115" s="1"/>
  <c r="AI64"/>
  <c r="AI115" s="1"/>
  <c r="AC64"/>
  <c r="AC115" s="1"/>
  <c r="AA64"/>
  <c r="AA115" s="1"/>
  <c r="Z64"/>
  <c r="Z115" s="1"/>
  <c r="T63"/>
  <c r="S63"/>
  <c r="Q63"/>
  <c r="P63"/>
  <c r="T62"/>
  <c r="T64" s="1"/>
  <c r="S62"/>
  <c r="S64" s="1"/>
  <c r="Q62"/>
  <c r="Q64" s="1"/>
  <c r="P62"/>
  <c r="P64" s="1"/>
  <c r="AC60"/>
  <c r="AB60"/>
  <c r="AA60"/>
  <c r="Z60"/>
  <c r="T60"/>
  <c r="T175" s="1"/>
  <c r="S60"/>
  <c r="S175" s="1"/>
  <c r="R60"/>
  <c r="R175" s="1"/>
  <c r="Q60"/>
  <c r="Q175" s="1"/>
  <c r="P60"/>
  <c r="P175" s="1"/>
  <c r="AC59"/>
  <c r="AB59"/>
  <c r="AA59"/>
  <c r="Z59"/>
  <c r="T59"/>
  <c r="T174" s="1"/>
  <c r="S59"/>
  <c r="S174" s="1"/>
  <c r="R59"/>
  <c r="R174" s="1"/>
  <c r="Q59"/>
  <c r="Q174" s="1"/>
  <c r="P59"/>
  <c r="P174" s="1"/>
  <c r="AC58"/>
  <c r="AB58"/>
  <c r="AA58"/>
  <c r="Z58"/>
  <c r="T58"/>
  <c r="T173" s="1"/>
  <c r="S58"/>
  <c r="S173" s="1"/>
  <c r="R58"/>
  <c r="R173" s="1"/>
  <c r="Q58"/>
  <c r="Q173" s="1"/>
  <c r="P58"/>
  <c r="P173" s="1"/>
  <c r="AC57"/>
  <c r="AC173" s="1"/>
  <c r="AB57"/>
  <c r="AB173" s="1"/>
  <c r="AA57"/>
  <c r="AA173" s="1"/>
  <c r="Z57"/>
  <c r="Z173" s="1"/>
  <c r="T57"/>
  <c r="T172" s="1"/>
  <c r="S57"/>
  <c r="S172" s="1"/>
  <c r="R57"/>
  <c r="R172" s="1"/>
  <c r="Q57"/>
  <c r="Q172" s="1"/>
  <c r="P57"/>
  <c r="P172" s="1"/>
  <c r="AC56"/>
  <c r="AC171" s="1"/>
  <c r="AB56"/>
  <c r="AB171" s="1"/>
  <c r="AA56"/>
  <c r="AA171" s="1"/>
  <c r="Z56"/>
  <c r="Z171" s="1"/>
  <c r="T56"/>
  <c r="T171" s="1"/>
  <c r="S56"/>
  <c r="S171" s="1"/>
  <c r="R56"/>
  <c r="R171" s="1"/>
  <c r="Q56"/>
  <c r="Q171" s="1"/>
  <c r="AI171" s="1"/>
  <c r="P56"/>
  <c r="P171" s="1"/>
  <c r="T55"/>
  <c r="T170" s="1"/>
  <c r="S55"/>
  <c r="S170" s="1"/>
  <c r="R55"/>
  <c r="R170" s="1"/>
  <c r="Q55"/>
  <c r="Q170" s="1"/>
  <c r="P55"/>
  <c r="P170" s="1"/>
  <c r="T54"/>
  <c r="T169" s="1"/>
  <c r="S54"/>
  <c r="S169" s="1"/>
  <c r="R54"/>
  <c r="R169" s="1"/>
  <c r="Q54"/>
  <c r="Q169" s="1"/>
  <c r="P54"/>
  <c r="P169" s="1"/>
  <c r="AC53"/>
  <c r="AC168" s="1"/>
  <c r="AB53"/>
  <c r="AB168" s="1"/>
  <c r="AA53"/>
  <c r="AA168" s="1"/>
  <c r="Z53"/>
  <c r="Z168" s="1"/>
  <c r="T53"/>
  <c r="T168" s="1"/>
  <c r="S53"/>
  <c r="S168" s="1"/>
  <c r="R53"/>
  <c r="R168" s="1"/>
  <c r="Q53"/>
  <c r="Q168" s="1"/>
  <c r="AI168" s="1"/>
  <c r="P53"/>
  <c r="P168" s="1"/>
  <c r="AC52"/>
  <c r="AC167" s="1"/>
  <c r="AB52"/>
  <c r="AB167" s="1"/>
  <c r="AA52"/>
  <c r="AA167" s="1"/>
  <c r="Z52"/>
  <c r="Z167" s="1"/>
  <c r="T52"/>
  <c r="T167" s="1"/>
  <c r="S52"/>
  <c r="S167" s="1"/>
  <c r="R52"/>
  <c r="R167" s="1"/>
  <c r="Q52"/>
  <c r="Q167" s="1"/>
  <c r="AI167" s="1"/>
  <c r="P52"/>
  <c r="P167" s="1"/>
  <c r="AC51"/>
  <c r="AC166" s="1"/>
  <c r="AB51"/>
  <c r="AB166" s="1"/>
  <c r="AA51"/>
  <c r="AA166" s="1"/>
  <c r="Z51"/>
  <c r="Z166" s="1"/>
  <c r="T51"/>
  <c r="T166" s="1"/>
  <c r="S51"/>
  <c r="S166" s="1"/>
  <c r="R51"/>
  <c r="R166" s="1"/>
  <c r="Q51"/>
  <c r="Q166" s="1"/>
  <c r="AI166" s="1"/>
  <c r="P51"/>
  <c r="P166" s="1"/>
  <c r="T49"/>
  <c r="T164" s="1"/>
  <c r="S49"/>
  <c r="S164" s="1"/>
  <c r="R49"/>
  <c r="R164" s="1"/>
  <c r="Q49"/>
  <c r="Q164" s="1"/>
  <c r="P49"/>
  <c r="P164" s="1"/>
  <c r="T48"/>
  <c r="T163" s="1"/>
  <c r="S48"/>
  <c r="S163" s="1"/>
  <c r="R48"/>
  <c r="R163" s="1"/>
  <c r="Q48"/>
  <c r="Q163" s="1"/>
  <c r="P48"/>
  <c r="P163" s="1"/>
  <c r="AL163" s="1"/>
  <c r="AC47"/>
  <c r="AB47"/>
  <c r="AA47"/>
  <c r="Z47"/>
  <c r="T47"/>
  <c r="T162" s="1"/>
  <c r="S47"/>
  <c r="S162" s="1"/>
  <c r="R47"/>
  <c r="R162" s="1"/>
  <c r="Q47"/>
  <c r="Q162" s="1"/>
  <c r="P47"/>
  <c r="P162" s="1"/>
  <c r="AC46"/>
  <c r="AC161" s="1"/>
  <c r="AB46"/>
  <c r="AB161" s="1"/>
  <c r="AA46"/>
  <c r="AA161" s="1"/>
  <c r="Z46"/>
  <c r="Z161" s="1"/>
  <c r="T46"/>
  <c r="T161" s="1"/>
  <c r="S46"/>
  <c r="S161" s="1"/>
  <c r="R46"/>
  <c r="R161" s="1"/>
  <c r="Q46"/>
  <c r="Q161" s="1"/>
  <c r="AI161" s="1"/>
  <c r="P46"/>
  <c r="P161" s="1"/>
  <c r="AC45"/>
  <c r="AC160" s="1"/>
  <c r="AB45"/>
  <c r="AB160" s="1"/>
  <c r="AA45"/>
  <c r="AA160" s="1"/>
  <c r="Z45"/>
  <c r="Z160" s="1"/>
  <c r="T45"/>
  <c r="T160" s="1"/>
  <c r="S45"/>
  <c r="S160" s="1"/>
  <c r="R45"/>
  <c r="R160" s="1"/>
  <c r="Q45"/>
  <c r="Q160" s="1"/>
  <c r="AI160" s="1"/>
  <c r="P45"/>
  <c r="P160" s="1"/>
  <c r="AC43"/>
  <c r="AC158" s="1"/>
  <c r="AB43"/>
  <c r="AB158" s="1"/>
  <c r="AA43"/>
  <c r="AA158" s="1"/>
  <c r="Z43"/>
  <c r="Z158" s="1"/>
  <c r="T43"/>
  <c r="T158" s="1"/>
  <c r="S43"/>
  <c r="S158" s="1"/>
  <c r="R43"/>
  <c r="R158" s="1"/>
  <c r="Q43"/>
  <c r="Q158" s="1"/>
  <c r="AI158" s="1"/>
  <c r="P43"/>
  <c r="P158" s="1"/>
  <c r="AC42"/>
  <c r="AC157" s="1"/>
  <c r="AB42"/>
  <c r="AB157" s="1"/>
  <c r="AA42"/>
  <c r="AA157" s="1"/>
  <c r="Z42"/>
  <c r="Z157" s="1"/>
  <c r="T42"/>
  <c r="T157" s="1"/>
  <c r="S42"/>
  <c r="S157" s="1"/>
  <c r="R42"/>
  <c r="R157" s="1"/>
  <c r="Q42"/>
  <c r="Q157" s="1"/>
  <c r="AI157" s="1"/>
  <c r="P42"/>
  <c r="P157" s="1"/>
  <c r="AC41"/>
  <c r="AC156" s="1"/>
  <c r="AB41"/>
  <c r="AB156" s="1"/>
  <c r="AA41"/>
  <c r="AA156" s="1"/>
  <c r="Z41"/>
  <c r="Z156" s="1"/>
  <c r="T41"/>
  <c r="T156" s="1"/>
  <c r="S41"/>
  <c r="S156" s="1"/>
  <c r="R41"/>
  <c r="R156" s="1"/>
  <c r="Q41"/>
  <c r="Q156" s="1"/>
  <c r="AI156" s="1"/>
  <c r="P41"/>
  <c r="P156" s="1"/>
  <c r="AC40"/>
  <c r="AC155" s="1"/>
  <c r="AB40"/>
  <c r="AB155" s="1"/>
  <c r="AA40"/>
  <c r="AA155" s="1"/>
  <c r="Z40"/>
  <c r="Z155" s="1"/>
  <c r="T40"/>
  <c r="T155" s="1"/>
  <c r="S40"/>
  <c r="S155" s="1"/>
  <c r="R40"/>
  <c r="R155" s="1"/>
  <c r="Q40"/>
  <c r="Q155" s="1"/>
  <c r="AI155" s="1"/>
  <c r="P40"/>
  <c r="P155" s="1"/>
  <c r="AC39"/>
  <c r="AC154" s="1"/>
  <c r="AB39"/>
  <c r="AB154" s="1"/>
  <c r="AA39"/>
  <c r="AA154" s="1"/>
  <c r="Z39"/>
  <c r="Z154" s="1"/>
  <c r="T39"/>
  <c r="T154" s="1"/>
  <c r="S39"/>
  <c r="S154" s="1"/>
  <c r="R39"/>
  <c r="R154" s="1"/>
  <c r="Q39"/>
  <c r="Q154" s="1"/>
  <c r="AI154" s="1"/>
  <c r="P39"/>
  <c r="P154" s="1"/>
  <c r="AL154" s="1"/>
  <c r="AC38"/>
  <c r="AC153" s="1"/>
  <c r="AB38"/>
  <c r="AB153" s="1"/>
  <c r="AA38"/>
  <c r="AA153" s="1"/>
  <c r="Z38"/>
  <c r="Z153" s="1"/>
  <c r="T38"/>
  <c r="T153" s="1"/>
  <c r="S38"/>
  <c r="S153" s="1"/>
  <c r="R38"/>
  <c r="R153" s="1"/>
  <c r="Q38"/>
  <c r="Q153" s="1"/>
  <c r="AI153" s="1"/>
  <c r="P38"/>
  <c r="P153" s="1"/>
  <c r="T37"/>
  <c r="T152" s="1"/>
  <c r="S37"/>
  <c r="S152" s="1"/>
  <c r="R37"/>
  <c r="R152" s="1"/>
  <c r="Q37"/>
  <c r="Q152" s="1"/>
  <c r="P37"/>
  <c r="P152" s="1"/>
  <c r="T36"/>
  <c r="T151" s="1"/>
  <c r="S36"/>
  <c r="S151" s="1"/>
  <c r="R36"/>
  <c r="R151" s="1"/>
  <c r="Q36"/>
  <c r="Q151" s="1"/>
  <c r="P36"/>
  <c r="P151" s="1"/>
  <c r="AC35"/>
  <c r="AC150" s="1"/>
  <c r="AB35"/>
  <c r="AB150" s="1"/>
  <c r="AA35"/>
  <c r="AA150" s="1"/>
  <c r="Z35"/>
  <c r="Z150" s="1"/>
  <c r="T35"/>
  <c r="T150" s="1"/>
  <c r="S35"/>
  <c r="S150" s="1"/>
  <c r="R35"/>
  <c r="R150" s="1"/>
  <c r="Q35"/>
  <c r="Q150" s="1"/>
  <c r="AI150" s="1"/>
  <c r="P35"/>
  <c r="P150" s="1"/>
  <c r="T34"/>
  <c r="T149" s="1"/>
  <c r="S34"/>
  <c r="S149" s="1"/>
  <c r="R34"/>
  <c r="R149" s="1"/>
  <c r="Q34"/>
  <c r="Q149" s="1"/>
  <c r="P34"/>
  <c r="P149" s="1"/>
  <c r="AC33"/>
  <c r="AB33"/>
  <c r="AA33"/>
  <c r="Z33"/>
  <c r="T33"/>
  <c r="T148" s="1"/>
  <c r="S33"/>
  <c r="S148" s="1"/>
  <c r="R33"/>
  <c r="R148" s="1"/>
  <c r="Q33"/>
  <c r="Q148" s="1"/>
  <c r="P33"/>
  <c r="P148" s="1"/>
  <c r="T31"/>
  <c r="T146" s="1"/>
  <c r="S31"/>
  <c r="S146" s="1"/>
  <c r="R31"/>
  <c r="R146" s="1"/>
  <c r="Q31"/>
  <c r="Q146" s="1"/>
  <c r="P31"/>
  <c r="P146" s="1"/>
  <c r="T30"/>
  <c r="T145" s="1"/>
  <c r="S30"/>
  <c r="S145" s="1"/>
  <c r="R30"/>
  <c r="R145" s="1"/>
  <c r="Q30"/>
  <c r="Q145" s="1"/>
  <c r="P30"/>
  <c r="P145" s="1"/>
  <c r="T29"/>
  <c r="T144" s="1"/>
  <c r="S29"/>
  <c r="S144" s="1"/>
  <c r="R29"/>
  <c r="R144" s="1"/>
  <c r="Q29"/>
  <c r="Q144" s="1"/>
  <c r="P29"/>
  <c r="P144" s="1"/>
  <c r="AL144" s="1"/>
  <c r="T28"/>
  <c r="T143" s="1"/>
  <c r="S28"/>
  <c r="S143" s="1"/>
  <c r="R28"/>
  <c r="R143" s="1"/>
  <c r="Q28"/>
  <c r="Q143" s="1"/>
  <c r="P28"/>
  <c r="P143" s="1"/>
  <c r="T27"/>
  <c r="T142" s="1"/>
  <c r="S27"/>
  <c r="S142" s="1"/>
  <c r="R27"/>
  <c r="R142" s="1"/>
  <c r="Q27"/>
  <c r="Q142" s="1"/>
  <c r="P27"/>
  <c r="P142" s="1"/>
  <c r="T26"/>
  <c r="T141" s="1"/>
  <c r="S26"/>
  <c r="S141" s="1"/>
  <c r="R26"/>
  <c r="R141" s="1"/>
  <c r="Q26"/>
  <c r="Q141" s="1"/>
  <c r="P26"/>
  <c r="P141" s="1"/>
  <c r="AC25"/>
  <c r="AC140" s="1"/>
  <c r="AB25"/>
  <c r="AB140" s="1"/>
  <c r="AA25"/>
  <c r="AA140" s="1"/>
  <c r="Z25"/>
  <c r="Z140" s="1"/>
  <c r="T25"/>
  <c r="T140" s="1"/>
  <c r="S25"/>
  <c r="S140" s="1"/>
  <c r="R25"/>
  <c r="R140" s="1"/>
  <c r="Q25"/>
  <c r="Q140" s="1"/>
  <c r="AI140" s="1"/>
  <c r="P25"/>
  <c r="P140" s="1"/>
  <c r="AC24"/>
  <c r="AC28" s="1"/>
  <c r="AB24"/>
  <c r="AB28" s="1"/>
  <c r="AA24"/>
  <c r="AA28" s="1"/>
  <c r="Z24"/>
  <c r="Z28" s="1"/>
  <c r="T24"/>
  <c r="T139" s="1"/>
  <c r="S24"/>
  <c r="S139" s="1"/>
  <c r="R24"/>
  <c r="R139" s="1"/>
  <c r="Q24"/>
  <c r="Q139" s="1"/>
  <c r="P24"/>
  <c r="P139" s="1"/>
  <c r="T23"/>
  <c r="T138" s="1"/>
  <c r="S23"/>
  <c r="S138" s="1"/>
  <c r="R23"/>
  <c r="R138" s="1"/>
  <c r="Q23"/>
  <c r="Q138" s="1"/>
  <c r="P23"/>
  <c r="P138" s="1"/>
  <c r="T22"/>
  <c r="T137" s="1"/>
  <c r="S22"/>
  <c r="S137" s="1"/>
  <c r="R22"/>
  <c r="R137" s="1"/>
  <c r="Q22"/>
  <c r="Q137" s="1"/>
  <c r="P22"/>
  <c r="P137" s="1"/>
  <c r="T21"/>
  <c r="T136" s="1"/>
  <c r="S21"/>
  <c r="S136" s="1"/>
  <c r="R21"/>
  <c r="R136" s="1"/>
  <c r="Q21"/>
  <c r="Q136" s="1"/>
  <c r="P21"/>
  <c r="P136" s="1"/>
  <c r="T20"/>
  <c r="T135" s="1"/>
  <c r="S20"/>
  <c r="S135" s="1"/>
  <c r="R20"/>
  <c r="R135" s="1"/>
  <c r="Q20"/>
  <c r="Q135" s="1"/>
  <c r="P20"/>
  <c r="P135" s="1"/>
  <c r="AC19"/>
  <c r="AB19"/>
  <c r="AA19"/>
  <c r="Z19"/>
  <c r="T19"/>
  <c r="T134" s="1"/>
  <c r="S19"/>
  <c r="S134" s="1"/>
  <c r="R19"/>
  <c r="R134" s="1"/>
  <c r="Q19"/>
  <c r="Q134" s="1"/>
  <c r="P19"/>
  <c r="P134" s="1"/>
  <c r="T18"/>
  <c r="T133" s="1"/>
  <c r="S18"/>
  <c r="S133" s="1"/>
  <c r="R18"/>
  <c r="R133" s="1"/>
  <c r="Q18"/>
  <c r="Q133" s="1"/>
  <c r="P18"/>
  <c r="P133" s="1"/>
  <c r="T16"/>
  <c r="T131" s="1"/>
  <c r="S16"/>
  <c r="S131" s="1"/>
  <c r="R16"/>
  <c r="R131" s="1"/>
  <c r="Q16"/>
  <c r="Q131" s="1"/>
  <c r="P16"/>
  <c r="P131" s="1"/>
  <c r="T15"/>
  <c r="T130" s="1"/>
  <c r="S15"/>
  <c r="S130" s="1"/>
  <c r="R15"/>
  <c r="R130" s="1"/>
  <c r="Q15"/>
  <c r="Q130" s="1"/>
  <c r="P15"/>
  <c r="P130" s="1"/>
  <c r="AC14"/>
  <c r="AC129" s="1"/>
  <c r="AB14"/>
  <c r="AB129" s="1"/>
  <c r="AA14"/>
  <c r="AA129" s="1"/>
  <c r="Z14"/>
  <c r="Z129" s="1"/>
  <c r="T14"/>
  <c r="T129" s="1"/>
  <c r="S14"/>
  <c r="S129" s="1"/>
  <c r="R14"/>
  <c r="R129" s="1"/>
  <c r="Q14"/>
  <c r="Q129" s="1"/>
  <c r="AI129" s="1"/>
  <c r="P14"/>
  <c r="P129" s="1"/>
  <c r="AL129" s="1"/>
  <c r="T12"/>
  <c r="T127" s="1"/>
  <c r="S12"/>
  <c r="S127" s="1"/>
  <c r="R12"/>
  <c r="R127" s="1"/>
  <c r="Q12"/>
  <c r="Q127" s="1"/>
  <c r="P12"/>
  <c r="P127" s="1"/>
  <c r="AC11"/>
  <c r="AC126" s="1"/>
  <c r="AB11"/>
  <c r="AB126" s="1"/>
  <c r="AA11"/>
  <c r="AA126" s="1"/>
  <c r="Z11"/>
  <c r="Z126" s="1"/>
  <c r="T11"/>
  <c r="T126" s="1"/>
  <c r="S11"/>
  <c r="S126" s="1"/>
  <c r="R11"/>
  <c r="R126" s="1"/>
  <c r="Q11"/>
  <c r="Q126" s="1"/>
  <c r="AI126" s="1"/>
  <c r="P11"/>
  <c r="P126" s="1"/>
  <c r="AL126" s="1"/>
  <c r="AC9"/>
  <c r="AB9"/>
  <c r="AA9"/>
  <c r="Z9"/>
  <c r="T9"/>
  <c r="S9"/>
  <c r="R9"/>
  <c r="Q9"/>
  <c r="P9"/>
  <c r="AC8"/>
  <c r="AC123" s="1"/>
  <c r="AB8"/>
  <c r="AB123" s="1"/>
  <c r="AA8"/>
  <c r="AA123" s="1"/>
  <c r="Z8"/>
  <c r="Z123" s="1"/>
  <c r="T8"/>
  <c r="T123" s="1"/>
  <c r="S8"/>
  <c r="S123" s="1"/>
  <c r="R8"/>
  <c r="R123" s="1"/>
  <c r="Q8"/>
  <c r="Q123" s="1"/>
  <c r="AI123" s="1"/>
  <c r="P8"/>
  <c r="P123" s="1"/>
  <c r="AL123" s="1"/>
  <c r="B6" i="68"/>
  <c r="T14" i="75"/>
  <c r="T13"/>
  <c r="T12"/>
  <c r="T9"/>
  <c r="T8"/>
  <c r="Z143" i="84" l="1"/>
  <c r="Z142"/>
  <c r="Z141"/>
  <c r="Z139"/>
  <c r="Z138"/>
  <c r="Z137"/>
  <c r="Z136"/>
  <c r="AA143"/>
  <c r="AA142"/>
  <c r="AA141"/>
  <c r="AA139"/>
  <c r="AA138"/>
  <c r="AA137"/>
  <c r="AA136"/>
  <c r="AB143"/>
  <c r="AB142"/>
  <c r="AB141"/>
  <c r="AB139"/>
  <c r="AB138"/>
  <c r="AB137"/>
  <c r="AB136"/>
  <c r="AC143"/>
  <c r="AC142"/>
  <c r="AC141"/>
  <c r="AC139"/>
  <c r="AC138"/>
  <c r="AC137"/>
  <c r="AC136"/>
  <c r="P124"/>
  <c r="Q124"/>
  <c r="R124"/>
  <c r="S124"/>
  <c r="T124"/>
  <c r="Z124"/>
  <c r="AA124"/>
  <c r="AB124"/>
  <c r="AC124"/>
  <c r="Z127"/>
  <c r="Z128" s="1"/>
  <c r="AA127"/>
  <c r="AA128" s="1"/>
  <c r="AB127"/>
  <c r="AB128" s="1"/>
  <c r="AC127"/>
  <c r="AC128" s="1"/>
  <c r="AL127"/>
  <c r="Z131"/>
  <c r="Z130"/>
  <c r="AA131"/>
  <c r="AA130"/>
  <c r="AB131"/>
  <c r="AB130"/>
  <c r="AC131"/>
  <c r="AC130"/>
  <c r="AL130"/>
  <c r="AK130"/>
  <c r="AJ130"/>
  <c r="AL131"/>
  <c r="AL133"/>
  <c r="AL134"/>
  <c r="Z134"/>
  <c r="AK134" s="1"/>
  <c r="Z133"/>
  <c r="AK133" s="1"/>
  <c r="AA134"/>
  <c r="AA133"/>
  <c r="AB134"/>
  <c r="AB133"/>
  <c r="AC134"/>
  <c r="AC133"/>
  <c r="AL135"/>
  <c r="AL136"/>
  <c r="AL137"/>
  <c r="AK137"/>
  <c r="AJ137"/>
  <c r="AL138"/>
  <c r="AK138"/>
  <c r="AJ138"/>
  <c r="AL139"/>
  <c r="AK139"/>
  <c r="AJ139"/>
  <c r="AL140"/>
  <c r="AK140"/>
  <c r="AJ140"/>
  <c r="AL141"/>
  <c r="AL142"/>
  <c r="AK142"/>
  <c r="AJ142"/>
  <c r="AL143"/>
  <c r="AL145"/>
  <c r="AL146"/>
  <c r="AL148"/>
  <c r="Z148"/>
  <c r="AK148" s="1"/>
  <c r="AA148"/>
  <c r="AA149" s="1"/>
  <c r="AB148"/>
  <c r="AB149" s="1"/>
  <c r="AC148"/>
  <c r="AC149" s="1"/>
  <c r="AL149"/>
  <c r="AL150"/>
  <c r="AK150"/>
  <c r="AJ150"/>
  <c r="AL151"/>
  <c r="AL152"/>
  <c r="AL153"/>
  <c r="AK153"/>
  <c r="AJ153"/>
  <c r="AL155"/>
  <c r="AK155"/>
  <c r="AJ155"/>
  <c r="AL156"/>
  <c r="AK156"/>
  <c r="AJ156"/>
  <c r="AL157"/>
  <c r="AK157"/>
  <c r="AJ157"/>
  <c r="AL158"/>
  <c r="AK158"/>
  <c r="AJ158"/>
  <c r="AL160"/>
  <c r="AK160"/>
  <c r="AJ160"/>
  <c r="AL161"/>
  <c r="AK161"/>
  <c r="AJ161"/>
  <c r="AL162"/>
  <c r="Z162"/>
  <c r="AK162" s="1"/>
  <c r="Z152"/>
  <c r="AK152" s="1"/>
  <c r="Z151"/>
  <c r="AK151" s="1"/>
  <c r="AA162"/>
  <c r="AA152"/>
  <c r="AA151"/>
  <c r="AB162"/>
  <c r="AB152"/>
  <c r="AB151"/>
  <c r="AC162"/>
  <c r="AC152"/>
  <c r="AC151"/>
  <c r="AL164"/>
  <c r="AL166"/>
  <c r="AK166"/>
  <c r="AJ166"/>
  <c r="AL167"/>
  <c r="AK167"/>
  <c r="AJ167"/>
  <c r="AL168"/>
  <c r="AK168"/>
  <c r="AJ168"/>
  <c r="AL169"/>
  <c r="P10"/>
  <c r="P125" s="1"/>
  <c r="Q10"/>
  <c r="Q125" s="1"/>
  <c r="R10"/>
  <c r="R125" s="1"/>
  <c r="S10"/>
  <c r="S125" s="1"/>
  <c r="T10"/>
  <c r="T125" s="1"/>
  <c r="Z10"/>
  <c r="Z125" s="1"/>
  <c r="AA10"/>
  <c r="AA125" s="1"/>
  <c r="AB10"/>
  <c r="AB125" s="1"/>
  <c r="AC10"/>
  <c r="AC125" s="1"/>
  <c r="AI127"/>
  <c r="AK127" s="1"/>
  <c r="P13"/>
  <c r="P128" s="1"/>
  <c r="Q13"/>
  <c r="Q128" s="1"/>
  <c r="R13"/>
  <c r="R128" s="1"/>
  <c r="S13"/>
  <c r="S128" s="1"/>
  <c r="T13"/>
  <c r="T128" s="1"/>
  <c r="AI130"/>
  <c r="AI131"/>
  <c r="AK131" s="1"/>
  <c r="P17"/>
  <c r="P132" s="1"/>
  <c r="Q17"/>
  <c r="Q132" s="1"/>
  <c r="R17"/>
  <c r="R132" s="1"/>
  <c r="AA132" s="1"/>
  <c r="S17"/>
  <c r="S132" s="1"/>
  <c r="AB132" s="1"/>
  <c r="T17"/>
  <c r="T132" s="1"/>
  <c r="AC132" s="1"/>
  <c r="AI133"/>
  <c r="AI134"/>
  <c r="AI136"/>
  <c r="AK136" s="1"/>
  <c r="AI137"/>
  <c r="AI138"/>
  <c r="AI139"/>
  <c r="AI141"/>
  <c r="AK141" s="1"/>
  <c r="AI142"/>
  <c r="AI143"/>
  <c r="AK143" s="1"/>
  <c r="P32"/>
  <c r="P147" s="1"/>
  <c r="Q32"/>
  <c r="Q147" s="1"/>
  <c r="R32"/>
  <c r="R147" s="1"/>
  <c r="S32"/>
  <c r="S147" s="1"/>
  <c r="T32"/>
  <c r="T147" s="1"/>
  <c r="AI148"/>
  <c r="AI151"/>
  <c r="AI152"/>
  <c r="P44"/>
  <c r="P159" s="1"/>
  <c r="Q44"/>
  <c r="Q159" s="1"/>
  <c r="R44"/>
  <c r="R159" s="1"/>
  <c r="S44"/>
  <c r="S159" s="1"/>
  <c r="T44"/>
  <c r="T159" s="1"/>
  <c r="Z44"/>
  <c r="Z159" s="1"/>
  <c r="AA44"/>
  <c r="AA159" s="1"/>
  <c r="AB44"/>
  <c r="AB159" s="1"/>
  <c r="AC44"/>
  <c r="AC159" s="1"/>
  <c r="AI162"/>
  <c r="P50"/>
  <c r="P165" s="1"/>
  <c r="Q50"/>
  <c r="Q165" s="1"/>
  <c r="R50"/>
  <c r="R165" s="1"/>
  <c r="S50"/>
  <c r="S165" s="1"/>
  <c r="T50"/>
  <c r="T165" s="1"/>
  <c r="P115"/>
  <c r="Q115"/>
  <c r="S115"/>
  <c r="T115"/>
  <c r="AL170"/>
  <c r="AL176" s="1"/>
  <c r="AL171"/>
  <c r="AK171"/>
  <c r="AJ171"/>
  <c r="AL172"/>
  <c r="AL173"/>
  <c r="Z174"/>
  <c r="Z172"/>
  <c r="AK172" s="1"/>
  <c r="Z170"/>
  <c r="AK170" s="1"/>
  <c r="Z169"/>
  <c r="AK169" s="1"/>
  <c r="AA174"/>
  <c r="AA172"/>
  <c r="AA170"/>
  <c r="AA169"/>
  <c r="AB174"/>
  <c r="AB172"/>
  <c r="AB170"/>
  <c r="AB169"/>
  <c r="AC174"/>
  <c r="AC172"/>
  <c r="AC170"/>
  <c r="AC169"/>
  <c r="AL174"/>
  <c r="AL175"/>
  <c r="AI169"/>
  <c r="AI170"/>
  <c r="AI172"/>
  <c r="AI173"/>
  <c r="AK173" s="1"/>
  <c r="AI174"/>
  <c r="AK174" s="1"/>
  <c r="Z163"/>
  <c r="AA163"/>
  <c r="AB163"/>
  <c r="AC163"/>
  <c r="Z135"/>
  <c r="AK135" s="1"/>
  <c r="AA135"/>
  <c r="AB135"/>
  <c r="AC135"/>
  <c r="Z144"/>
  <c r="AA144"/>
  <c r="AB144"/>
  <c r="AC144"/>
  <c r="E15" i="46"/>
  <c r="AC147" i="84" l="1"/>
  <c r="AC146"/>
  <c r="AC145"/>
  <c r="AB147"/>
  <c r="AB146"/>
  <c r="AB145"/>
  <c r="AA147"/>
  <c r="AA146"/>
  <c r="AA145"/>
  <c r="Z147"/>
  <c r="Z146"/>
  <c r="Z145"/>
  <c r="AC164"/>
  <c r="AC165" s="1"/>
  <c r="AB164"/>
  <c r="AB165" s="1"/>
  <c r="AA164"/>
  <c r="AA165" s="1"/>
  <c r="Z164"/>
  <c r="AL165"/>
  <c r="AL159"/>
  <c r="AK159"/>
  <c r="AJ159"/>
  <c r="AL147"/>
  <c r="AK147"/>
  <c r="AJ147"/>
  <c r="AL132"/>
  <c r="AL128"/>
  <c r="AL125"/>
  <c r="AL124"/>
  <c r="AJ174"/>
  <c r="AJ173"/>
  <c r="AJ172"/>
  <c r="AJ170"/>
  <c r="AI163"/>
  <c r="AI159"/>
  <c r="AI147"/>
  <c r="AI144"/>
  <c r="AI135"/>
  <c r="AI128"/>
  <c r="AK128" s="1"/>
  <c r="AK126" s="1"/>
  <c r="AI125"/>
  <c r="AK125" s="1"/>
  <c r="AJ169"/>
  <c r="AJ162"/>
  <c r="AJ154"/>
  <c r="AK154"/>
  <c r="AJ152"/>
  <c r="AJ151"/>
  <c r="Z149"/>
  <c r="AJ148"/>
  <c r="AJ143"/>
  <c r="AJ141"/>
  <c r="AJ136"/>
  <c r="AJ135"/>
  <c r="AJ134"/>
  <c r="AJ133"/>
  <c r="AJ131"/>
  <c r="Z132"/>
  <c r="AK132" s="1"/>
  <c r="AK129" s="1"/>
  <c r="AJ127"/>
  <c r="AC61"/>
  <c r="AB61"/>
  <c r="AA61"/>
  <c r="Z61"/>
  <c r="T61"/>
  <c r="T176" s="1"/>
  <c r="S61"/>
  <c r="S176" s="1"/>
  <c r="R61"/>
  <c r="R176" s="1"/>
  <c r="Q61"/>
  <c r="Q176" s="1"/>
  <c r="AI124"/>
  <c r="AK124" s="1"/>
  <c r="AK123" s="1"/>
  <c r="P61"/>
  <c r="P176" s="1"/>
  <c r="AM176" s="1"/>
  <c r="Z176" l="1"/>
  <c r="Z175"/>
  <c r="AA176"/>
  <c r="AA175"/>
  <c r="AB176"/>
  <c r="AB175"/>
  <c r="AC176"/>
  <c r="AC175"/>
  <c r="AK149"/>
  <c r="AJ149"/>
  <c r="AI149"/>
  <c r="AK164"/>
  <c r="AJ164"/>
  <c r="AI164"/>
  <c r="AK145"/>
  <c r="AJ145"/>
  <c r="AI145"/>
  <c r="AI146"/>
  <c r="AK146" s="1"/>
  <c r="AI176"/>
  <c r="AI132"/>
  <c r="AJ124"/>
  <c r="AJ125"/>
  <c r="AJ128"/>
  <c r="AJ126" s="1"/>
  <c r="AJ132"/>
  <c r="AJ129" s="1"/>
  <c r="Z165"/>
  <c r="F16" i="46"/>
  <c r="F15"/>
  <c r="F14"/>
  <c r="AI165" i="84" l="1"/>
  <c r="AK165" s="1"/>
  <c r="AK163" s="1"/>
  <c r="AK175"/>
  <c r="AJ175"/>
  <c r="AI175"/>
  <c r="AJ123"/>
  <c r="AJ146"/>
  <c r="AJ144"/>
  <c r="AK144"/>
  <c r="H6" i="72"/>
  <c r="AK176" i="84" l="1"/>
  <c r="AJ165"/>
  <c r="AJ163" s="1"/>
  <c r="AJ176" s="1"/>
  <c r="N6" i="72" l="1"/>
  <c r="EM111" i="37" l="1"/>
  <c r="EJ111"/>
  <c r="EG111"/>
  <c r="ED111"/>
  <c r="EA111"/>
  <c r="DX111"/>
  <c r="DU111"/>
  <c r="DR111"/>
  <c r="DO111"/>
  <c r="DL111"/>
  <c r="DI111"/>
  <c r="DF111"/>
  <c r="DC111"/>
  <c r="CZ111"/>
  <c r="CW111"/>
  <c r="CT111"/>
  <c r="CQ111"/>
  <c r="CN111"/>
  <c r="CK111"/>
  <c r="CH111"/>
  <c r="CE111"/>
  <c r="CB111"/>
  <c r="BY111"/>
  <c r="BV111"/>
  <c r="BS111"/>
  <c r="BP111"/>
  <c r="BM111"/>
  <c r="BJ111"/>
  <c r="BD111"/>
  <c r="BG111"/>
  <c r="BA111"/>
  <c r="AX111"/>
  <c r="AU111"/>
  <c r="AR111"/>
  <c r="AO111"/>
  <c r="AL111"/>
  <c r="AI111"/>
  <c r="AF111"/>
  <c r="AC111"/>
  <c r="Z111"/>
  <c r="W111"/>
  <c r="T111"/>
  <c r="Q111"/>
  <c r="N111"/>
  <c r="K111"/>
  <c r="H111"/>
  <c r="E111"/>
  <c r="EP111"/>
  <c r="EM112"/>
  <c r="EJ112"/>
  <c r="EG112"/>
  <c r="ED112"/>
  <c r="EA112"/>
  <c r="DX112"/>
  <c r="DU112"/>
  <c r="DR112"/>
  <c r="DO112"/>
  <c r="DL112"/>
  <c r="DI112"/>
  <c r="DF112"/>
  <c r="DC112"/>
  <c r="CZ112"/>
  <c r="CW112"/>
  <c r="CT112"/>
  <c r="CQ112"/>
  <c r="CN112"/>
  <c r="CK112"/>
  <c r="CH112"/>
  <c r="CE112"/>
  <c r="CB112"/>
  <c r="BY112"/>
  <c r="BV112"/>
  <c r="BS112"/>
  <c r="BP112"/>
  <c r="BM112"/>
  <c r="BJ112"/>
  <c r="BG112"/>
  <c r="BD112"/>
  <c r="BA112"/>
  <c r="AX112"/>
  <c r="AU112"/>
  <c r="AR112"/>
  <c r="AO112"/>
  <c r="AL112"/>
  <c r="AI112"/>
  <c r="AF112"/>
  <c r="AC112"/>
  <c r="Z112"/>
  <c r="W112"/>
  <c r="T112"/>
  <c r="Q112"/>
  <c r="N112"/>
  <c r="K112"/>
  <c r="H112"/>
  <c r="E112"/>
  <c r="D111"/>
  <c r="EN114"/>
  <c r="EK114"/>
  <c r="EH114"/>
  <c r="EE114"/>
  <c r="EB114"/>
  <c r="DY114"/>
  <c r="DV114"/>
  <c r="DS114"/>
  <c r="DP114"/>
  <c r="DM114"/>
  <c r="DJ114"/>
  <c r="DG114"/>
  <c r="DD114"/>
  <c r="DA114"/>
  <c r="CX114"/>
  <c r="CU114"/>
  <c r="CR114"/>
  <c r="CO114"/>
  <c r="CL114"/>
  <c r="CI114"/>
  <c r="CF114"/>
  <c r="CC114"/>
  <c r="BZ114"/>
  <c r="BW114"/>
  <c r="BT114"/>
  <c r="BQ114"/>
  <c r="BN114"/>
  <c r="BK114"/>
  <c r="BH114"/>
  <c r="BE114"/>
  <c r="BB114"/>
  <c r="AY114"/>
  <c r="AV114"/>
  <c r="AS114"/>
  <c r="AP114"/>
  <c r="AM114"/>
  <c r="AJ114"/>
  <c r="AG114"/>
  <c r="AD114"/>
  <c r="AA114"/>
  <c r="X114"/>
  <c r="U114"/>
  <c r="R114"/>
  <c r="O114"/>
  <c r="L114"/>
  <c r="I114"/>
  <c r="F114"/>
  <c r="EQ114" s="1"/>
  <c r="EN112"/>
  <c r="EO112"/>
  <c r="EK112"/>
  <c r="EL112"/>
  <c r="EH112"/>
  <c r="EI112"/>
  <c r="EE112"/>
  <c r="EF112"/>
  <c r="EB112"/>
  <c r="EC112"/>
  <c r="DY112"/>
  <c r="DZ112"/>
  <c r="DV112"/>
  <c r="DW112"/>
  <c r="DS112"/>
  <c r="DT112"/>
  <c r="DP112"/>
  <c r="DQ112"/>
  <c r="DM112"/>
  <c r="DN112"/>
  <c r="DJ112"/>
  <c r="DK112"/>
  <c r="DG112"/>
  <c r="DH112"/>
  <c r="DD112"/>
  <c r="DE112"/>
  <c r="DA112"/>
  <c r="DB112"/>
  <c r="CX112"/>
  <c r="CY112"/>
  <c r="CU112"/>
  <c r="CV112"/>
  <c r="CR112"/>
  <c r="CS112"/>
  <c r="CO112"/>
  <c r="CP112"/>
  <c r="CL112"/>
  <c r="CM112"/>
  <c r="CI112"/>
  <c r="CJ112"/>
  <c r="CF112"/>
  <c r="CG112"/>
  <c r="CC112"/>
  <c r="CD112"/>
  <c r="BZ112"/>
  <c r="CA112"/>
  <c r="BW112"/>
  <c r="BX112"/>
  <c r="BT112"/>
  <c r="BU112"/>
  <c r="BQ112"/>
  <c r="BR112"/>
  <c r="BN112"/>
  <c r="BO112"/>
  <c r="BK112"/>
  <c r="BL112"/>
  <c r="BH112"/>
  <c r="BI112"/>
  <c r="BE112"/>
  <c r="BF112"/>
  <c r="BB112"/>
  <c r="BC112"/>
  <c r="AY112"/>
  <c r="AZ112"/>
  <c r="AV112"/>
  <c r="AW112"/>
  <c r="AS112"/>
  <c r="AT112"/>
  <c r="AP112"/>
  <c r="AQ112"/>
  <c r="AM112"/>
  <c r="AN112"/>
  <c r="AJ112"/>
  <c r="AK112"/>
  <c r="AG112"/>
  <c r="AH112"/>
  <c r="AD112"/>
  <c r="AE112"/>
  <c r="AA112"/>
  <c r="AB112"/>
  <c r="X112"/>
  <c r="Y112"/>
  <c r="U112"/>
  <c r="V112"/>
  <c r="R112"/>
  <c r="S112"/>
  <c r="O112"/>
  <c r="P112"/>
  <c r="L112"/>
  <c r="M112"/>
  <c r="I112"/>
  <c r="J112"/>
  <c r="F112"/>
  <c r="EQ112" s="1"/>
  <c r="EP112"/>
  <c r="EM51"/>
  <c r="EJ51"/>
  <c r="EG51"/>
  <c r="ED51"/>
  <c r="EA51"/>
  <c r="DX51"/>
  <c r="DU51"/>
  <c r="DR51"/>
  <c r="DO51"/>
  <c r="DL51"/>
  <c r="DI51"/>
  <c r="DF51"/>
  <c r="DC51"/>
  <c r="CZ51"/>
  <c r="CW51"/>
  <c r="CT51"/>
  <c r="CQ51"/>
  <c r="CN51"/>
  <c r="CK51"/>
  <c r="CH51"/>
  <c r="CE51"/>
  <c r="CB51"/>
  <c r="BY51"/>
  <c r="BV51"/>
  <c r="BS51"/>
  <c r="BP51"/>
  <c r="BM51"/>
  <c r="BJ51"/>
  <c r="BG51"/>
  <c r="BD51"/>
  <c r="BA51"/>
  <c r="AX51"/>
  <c r="AU51"/>
  <c r="AR51"/>
  <c r="AO51"/>
  <c r="AL51"/>
  <c r="AI51"/>
  <c r="AF51"/>
  <c r="AC51"/>
  <c r="Z51"/>
  <c r="W51"/>
  <c r="T51"/>
  <c r="Q51"/>
  <c r="N51"/>
  <c r="K51"/>
  <c r="H51"/>
  <c r="E51"/>
  <c r="EN53"/>
  <c r="EK53"/>
  <c r="EH53"/>
  <c r="EE53"/>
  <c r="EB53"/>
  <c r="DY53"/>
  <c r="DV53"/>
  <c r="DS53"/>
  <c r="DP53"/>
  <c r="DM53"/>
  <c r="DJ53"/>
  <c r="DG53"/>
  <c r="DD53"/>
  <c r="DA53"/>
  <c r="CX53"/>
  <c r="CU53"/>
  <c r="CR53"/>
  <c r="CO53"/>
  <c r="CL53"/>
  <c r="CI53"/>
  <c r="CF53"/>
  <c r="CC53"/>
  <c r="BZ53"/>
  <c r="BW53"/>
  <c r="BT53"/>
  <c r="BQ53"/>
  <c r="BN53"/>
  <c r="BK53"/>
  <c r="BH53"/>
  <c r="BE53"/>
  <c r="BB53"/>
  <c r="AY53"/>
  <c r="AV53"/>
  <c r="AS53"/>
  <c r="AP53"/>
  <c r="AM53"/>
  <c r="AJ53"/>
  <c r="AG53"/>
  <c r="AD53"/>
  <c r="AA53"/>
  <c r="X53"/>
  <c r="U53"/>
  <c r="R53"/>
  <c r="O53"/>
  <c r="L53"/>
  <c r="I53"/>
  <c r="F53"/>
  <c r="EQ53" s="1"/>
  <c r="EO111" l="1"/>
  <c r="D110"/>
  <c r="F111"/>
  <c r="G111"/>
  <c r="I111"/>
  <c r="J111"/>
  <c r="L111"/>
  <c r="M111"/>
  <c r="O111"/>
  <c r="P111"/>
  <c r="R111"/>
  <c r="S111"/>
  <c r="U111"/>
  <c r="V111"/>
  <c r="X111"/>
  <c r="Y111"/>
  <c r="AA111"/>
  <c r="AB111"/>
  <c r="AD111"/>
  <c r="AE111"/>
  <c r="AG111"/>
  <c r="AH111"/>
  <c r="AJ111"/>
  <c r="AK111"/>
  <c r="AM111"/>
  <c r="AN111"/>
  <c r="AP111"/>
  <c r="AQ111"/>
  <c r="AS111"/>
  <c r="AT111"/>
  <c r="AV111"/>
  <c r="AW111"/>
  <c r="AY111"/>
  <c r="AZ111"/>
  <c r="BB111"/>
  <c r="BC111"/>
  <c r="BE111"/>
  <c r="BF111"/>
  <c r="BH111"/>
  <c r="BI111"/>
  <c r="BK111"/>
  <c r="BL111"/>
  <c r="BN111"/>
  <c r="BO111"/>
  <c r="BQ111"/>
  <c r="BR111"/>
  <c r="BT111"/>
  <c r="BU111"/>
  <c r="BW111"/>
  <c r="BX111"/>
  <c r="BZ111"/>
  <c r="CA111"/>
  <c r="CC111"/>
  <c r="CD111"/>
  <c r="CF111"/>
  <c r="CG111"/>
  <c r="CI111"/>
  <c r="CJ111"/>
  <c r="CL111"/>
  <c r="CM111"/>
  <c r="CO111"/>
  <c r="CP111"/>
  <c r="CR111"/>
  <c r="CS111"/>
  <c r="CU111"/>
  <c r="CV111"/>
  <c r="CX111"/>
  <c r="CY111"/>
  <c r="DA111"/>
  <c r="DB111"/>
  <c r="DD111"/>
  <c r="DE111"/>
  <c r="DG111"/>
  <c r="DH111"/>
  <c r="DJ111"/>
  <c r="DK111"/>
  <c r="DM111"/>
  <c r="DN111"/>
  <c r="DP111"/>
  <c r="DQ111"/>
  <c r="DS111"/>
  <c r="DT111"/>
  <c r="DV111"/>
  <c r="DW111"/>
  <c r="DY111"/>
  <c r="DZ111"/>
  <c r="EB111"/>
  <c r="EC111"/>
  <c r="EE111"/>
  <c r="EF111"/>
  <c r="EH111"/>
  <c r="EI111"/>
  <c r="EK111"/>
  <c r="EL111"/>
  <c r="EN111"/>
  <c r="G112"/>
  <c r="ER112" s="1"/>
  <c r="ER111" l="1"/>
  <c r="EQ111"/>
  <c r="Z33" i="80" l="1"/>
  <c r="IB51" i="39"/>
  <c r="IA51"/>
  <c r="HW51"/>
  <c r="HV51"/>
  <c r="HR51"/>
  <c r="HQ51"/>
  <c r="HL51"/>
  <c r="HG51"/>
  <c r="HB51"/>
  <c r="GX51"/>
  <c r="GW51"/>
  <c r="GS51"/>
  <c r="GR51"/>
  <c r="GN51"/>
  <c r="GM51"/>
  <c r="GI51"/>
  <c r="GH51"/>
  <c r="GD51"/>
  <c r="GC51"/>
  <c r="FY51"/>
  <c r="FX51"/>
  <c r="FT51"/>
  <c r="FS51"/>
  <c r="FN51"/>
  <c r="FJ51"/>
  <c r="FI51"/>
  <c r="FE51"/>
  <c r="FD51"/>
  <c r="EZ51"/>
  <c r="EY51"/>
  <c r="EU51"/>
  <c r="ET51"/>
  <c r="EP51"/>
  <c r="EO51"/>
  <c r="EK51"/>
  <c r="EJ51"/>
  <c r="EE51"/>
  <c r="DZ51"/>
  <c r="DV51"/>
  <c r="DU51"/>
  <c r="DQ51"/>
  <c r="DP51"/>
  <c r="DL51"/>
  <c r="DK51"/>
  <c r="DG51"/>
  <c r="DF51"/>
  <c r="DB51"/>
  <c r="DA51"/>
  <c r="CW51"/>
  <c r="CV51"/>
  <c r="CR51"/>
  <c r="CQ51"/>
  <c r="CM51"/>
  <c r="CL51"/>
  <c r="CH51"/>
  <c r="CG51"/>
  <c r="CC51"/>
  <c r="CB51"/>
  <c r="BX51"/>
  <c r="BW51"/>
  <c r="BS51"/>
  <c r="BR51"/>
  <c r="BN51"/>
  <c r="BM51"/>
  <c r="BI51"/>
  <c r="BH51"/>
  <c r="BD51"/>
  <c r="BC51"/>
  <c r="AY51"/>
  <c r="AX51"/>
  <c r="AT51"/>
  <c r="AS51"/>
  <c r="AO51"/>
  <c r="AN51"/>
  <c r="AI51"/>
  <c r="AE51"/>
  <c r="AD51"/>
  <c r="Z51"/>
  <c r="Y51"/>
  <c r="U51"/>
  <c r="T51"/>
  <c r="P51"/>
  <c r="O51"/>
  <c r="K51"/>
  <c r="J51"/>
  <c r="E51"/>
  <c r="F51"/>
  <c r="IF51"/>
  <c r="R118" i="82"/>
  <c r="AL115"/>
  <c r="AK114"/>
  <c r="AJ114"/>
  <c r="AI114"/>
  <c r="AC114"/>
  <c r="AA114"/>
  <c r="Z114"/>
  <c r="T114"/>
  <c r="S114"/>
  <c r="Q114"/>
  <c r="P114"/>
  <c r="AL113"/>
  <c r="T113"/>
  <c r="S113"/>
  <c r="Q113"/>
  <c r="P113"/>
  <c r="T112"/>
  <c r="S112"/>
  <c r="Q112"/>
  <c r="P112"/>
  <c r="T111"/>
  <c r="S111"/>
  <c r="Q111"/>
  <c r="P111"/>
  <c r="T110"/>
  <c r="S110"/>
  <c r="Q110"/>
  <c r="P110"/>
  <c r="T109"/>
  <c r="S109"/>
  <c r="Q109"/>
  <c r="P109"/>
  <c r="T108"/>
  <c r="S108"/>
  <c r="Q108"/>
  <c r="P108"/>
  <c r="AK107"/>
  <c r="AJ107"/>
  <c r="AI107"/>
  <c r="AC107"/>
  <c r="AA107"/>
  <c r="Z107"/>
  <c r="T107"/>
  <c r="S107"/>
  <c r="Q107"/>
  <c r="P107"/>
  <c r="T106"/>
  <c r="S106"/>
  <c r="Q106"/>
  <c r="P106"/>
  <c r="AK105"/>
  <c r="AK113" s="1"/>
  <c r="AJ105"/>
  <c r="AJ113" s="1"/>
  <c r="AI105"/>
  <c r="AI113" s="1"/>
  <c r="AC105"/>
  <c r="AC113" s="1"/>
  <c r="AA105"/>
  <c r="AA113" s="1"/>
  <c r="Z105"/>
  <c r="Z113" s="1"/>
  <c r="T105"/>
  <c r="S105"/>
  <c r="Q105"/>
  <c r="P105"/>
  <c r="AK104"/>
  <c r="AJ104"/>
  <c r="AI104"/>
  <c r="AC104"/>
  <c r="AA104"/>
  <c r="Z104"/>
  <c r="T103"/>
  <c r="S103"/>
  <c r="Q103"/>
  <c r="P103"/>
  <c r="T102"/>
  <c r="T104" s="1"/>
  <c r="S102"/>
  <c r="S104" s="1"/>
  <c r="Q102"/>
  <c r="Q104" s="1"/>
  <c r="P102"/>
  <c r="P104" s="1"/>
  <c r="AK101"/>
  <c r="AJ101"/>
  <c r="AI101"/>
  <c r="AC101"/>
  <c r="AA101"/>
  <c r="Z101"/>
  <c r="T101"/>
  <c r="S101"/>
  <c r="Q101"/>
  <c r="P101"/>
  <c r="T100"/>
  <c r="S100"/>
  <c r="Q100"/>
  <c r="P100"/>
  <c r="AK99"/>
  <c r="AJ99"/>
  <c r="AI99"/>
  <c r="AC99"/>
  <c r="AA99"/>
  <c r="Z99"/>
  <c r="T99"/>
  <c r="S99"/>
  <c r="Q99"/>
  <c r="P99"/>
  <c r="AK98"/>
  <c r="AJ98"/>
  <c r="AI98"/>
  <c r="AC98"/>
  <c r="AA98"/>
  <c r="Z98"/>
  <c r="T97"/>
  <c r="S97"/>
  <c r="Q97"/>
  <c r="P97"/>
  <c r="AK96"/>
  <c r="AJ96"/>
  <c r="AI96"/>
  <c r="AC96"/>
  <c r="AA96"/>
  <c r="Z96"/>
  <c r="T96"/>
  <c r="S96"/>
  <c r="Q96"/>
  <c r="P96"/>
  <c r="AK95"/>
  <c r="AJ95"/>
  <c r="AI95"/>
  <c r="AC95"/>
  <c r="AA95"/>
  <c r="Z95"/>
  <c r="T95"/>
  <c r="S95"/>
  <c r="Q95"/>
  <c r="P95"/>
  <c r="AK94"/>
  <c r="AJ94"/>
  <c r="AI94"/>
  <c r="AC94"/>
  <c r="AA94"/>
  <c r="Z94"/>
  <c r="T94"/>
  <c r="S94"/>
  <c r="Q94"/>
  <c r="P94"/>
  <c r="AK93"/>
  <c r="AJ93"/>
  <c r="AI93"/>
  <c r="AC93"/>
  <c r="AA93"/>
  <c r="Z93"/>
  <c r="T93"/>
  <c r="T98" s="1"/>
  <c r="S93"/>
  <c r="S98" s="1"/>
  <c r="Q93"/>
  <c r="Q98" s="1"/>
  <c r="P93"/>
  <c r="P98" s="1"/>
  <c r="AK92"/>
  <c r="AJ92"/>
  <c r="AI92"/>
  <c r="AC92"/>
  <c r="AA92"/>
  <c r="Z92"/>
  <c r="T92"/>
  <c r="S92"/>
  <c r="Q92"/>
  <c r="P92"/>
  <c r="T91"/>
  <c r="S91"/>
  <c r="Q91"/>
  <c r="P91"/>
  <c r="T90"/>
  <c r="S90"/>
  <c r="Q90"/>
  <c r="P90"/>
  <c r="AK89"/>
  <c r="AJ89"/>
  <c r="AI89"/>
  <c r="AC89"/>
  <c r="AA89"/>
  <c r="Z89"/>
  <c r="T89"/>
  <c r="S89"/>
  <c r="Q89"/>
  <c r="P89"/>
  <c r="AK88"/>
  <c r="AJ88"/>
  <c r="AI88"/>
  <c r="AC88"/>
  <c r="AA88"/>
  <c r="Z88"/>
  <c r="T88"/>
  <c r="S88"/>
  <c r="Q88"/>
  <c r="P88"/>
  <c r="T87"/>
  <c r="S87"/>
  <c r="Q87"/>
  <c r="P87"/>
  <c r="AK86"/>
  <c r="AJ86"/>
  <c r="AI86"/>
  <c r="AC86"/>
  <c r="AA86"/>
  <c r="Z86"/>
  <c r="T85"/>
  <c r="S85"/>
  <c r="Q85"/>
  <c r="P85"/>
  <c r="T84"/>
  <c r="S84"/>
  <c r="Q84"/>
  <c r="P84"/>
  <c r="T83"/>
  <c r="T86" s="1"/>
  <c r="S83"/>
  <c r="S86" s="1"/>
  <c r="Q83"/>
  <c r="Q86" s="1"/>
  <c r="P83"/>
  <c r="P86" s="1"/>
  <c r="AL82"/>
  <c r="T82"/>
  <c r="S82"/>
  <c r="Q82"/>
  <c r="P82"/>
  <c r="T81"/>
  <c r="S81"/>
  <c r="Q81"/>
  <c r="P81"/>
  <c r="AK80"/>
  <c r="AJ80"/>
  <c r="AI80"/>
  <c r="AC80"/>
  <c r="AA80"/>
  <c r="Z80"/>
  <c r="T80"/>
  <c r="S80"/>
  <c r="Q80"/>
  <c r="P80"/>
  <c r="T79"/>
  <c r="S79"/>
  <c r="Q79"/>
  <c r="P79"/>
  <c r="T78"/>
  <c r="S78"/>
  <c r="Q78"/>
  <c r="P78"/>
  <c r="T77"/>
  <c r="S77"/>
  <c r="Q77"/>
  <c r="P77"/>
  <c r="T76"/>
  <c r="S76"/>
  <c r="Q76"/>
  <c r="P76"/>
  <c r="AK75"/>
  <c r="AK82" s="1"/>
  <c r="AJ75"/>
  <c r="AJ82" s="1"/>
  <c r="AI75"/>
  <c r="AI82" s="1"/>
  <c r="AC75"/>
  <c r="AC82" s="1"/>
  <c r="AA75"/>
  <c r="AA82" s="1"/>
  <c r="Z75"/>
  <c r="Z82" s="1"/>
  <c r="T75"/>
  <c r="S75"/>
  <c r="Q75"/>
  <c r="P75"/>
  <c r="AK74"/>
  <c r="AJ74"/>
  <c r="AI74"/>
  <c r="AC74"/>
  <c r="AA74"/>
  <c r="Z74"/>
  <c r="T74"/>
  <c r="S74"/>
  <c r="Q74"/>
  <c r="P74"/>
  <c r="AK73"/>
  <c r="AJ73"/>
  <c r="AI73"/>
  <c r="AC73"/>
  <c r="AA73"/>
  <c r="Z73"/>
  <c r="T73"/>
  <c r="S73"/>
  <c r="Q73"/>
  <c r="P73"/>
  <c r="T72"/>
  <c r="S72"/>
  <c r="Q72"/>
  <c r="P72"/>
  <c r="T70"/>
  <c r="S70"/>
  <c r="Q70"/>
  <c r="P70"/>
  <c r="T69"/>
  <c r="S69"/>
  <c r="Q69"/>
  <c r="P69"/>
  <c r="T68"/>
  <c r="T71" s="1"/>
  <c r="S68"/>
  <c r="S71" s="1"/>
  <c r="Q68"/>
  <c r="Q71" s="1"/>
  <c r="P68"/>
  <c r="P71" s="1"/>
  <c r="AK67"/>
  <c r="AJ67"/>
  <c r="AI67"/>
  <c r="AC67"/>
  <c r="AA67"/>
  <c r="Z67"/>
  <c r="T66"/>
  <c r="S66"/>
  <c r="Q66"/>
  <c r="P66"/>
  <c r="T65"/>
  <c r="T67" s="1"/>
  <c r="S65"/>
  <c r="S67" s="1"/>
  <c r="Q65"/>
  <c r="Q67" s="1"/>
  <c r="P65"/>
  <c r="P67" s="1"/>
  <c r="AK64"/>
  <c r="AK115" s="1"/>
  <c r="AJ64"/>
  <c r="AJ115" s="1"/>
  <c r="AI64"/>
  <c r="AI115" s="1"/>
  <c r="AC64"/>
  <c r="AC115" s="1"/>
  <c r="AA64"/>
  <c r="AA115" s="1"/>
  <c r="Z64"/>
  <c r="Z115" s="1"/>
  <c r="T63"/>
  <c r="S63"/>
  <c r="Q63"/>
  <c r="P63"/>
  <c r="T62"/>
  <c r="T64" s="1"/>
  <c r="S62"/>
  <c r="S64" s="1"/>
  <c r="Q62"/>
  <c r="Q64" s="1"/>
  <c r="P62"/>
  <c r="P64" s="1"/>
  <c r="AC60"/>
  <c r="AB60"/>
  <c r="AA60"/>
  <c r="Z60"/>
  <c r="T60"/>
  <c r="T175" s="1"/>
  <c r="S60"/>
  <c r="S175" s="1"/>
  <c r="R60"/>
  <c r="R175" s="1"/>
  <c r="Q60"/>
  <c r="Q175" s="1"/>
  <c r="P60"/>
  <c r="P175" s="1"/>
  <c r="AC59"/>
  <c r="AB59"/>
  <c r="AA59"/>
  <c r="Z59"/>
  <c r="T59"/>
  <c r="T174" s="1"/>
  <c r="S59"/>
  <c r="S174" s="1"/>
  <c r="R59"/>
  <c r="R174" s="1"/>
  <c r="Q59"/>
  <c r="Q174" s="1"/>
  <c r="P59"/>
  <c r="P174" s="1"/>
  <c r="AC58"/>
  <c r="AB58"/>
  <c r="AA58"/>
  <c r="Z58"/>
  <c r="T58"/>
  <c r="T173" s="1"/>
  <c r="S58"/>
  <c r="S173" s="1"/>
  <c r="R58"/>
  <c r="R173" s="1"/>
  <c r="Q58"/>
  <c r="Q173" s="1"/>
  <c r="P58"/>
  <c r="P173" s="1"/>
  <c r="AC57"/>
  <c r="AC173" s="1"/>
  <c r="AB57"/>
  <c r="AB173" s="1"/>
  <c r="AA57"/>
  <c r="AA173" s="1"/>
  <c r="Z57"/>
  <c r="Z173" s="1"/>
  <c r="T57"/>
  <c r="T172" s="1"/>
  <c r="S57"/>
  <c r="S172" s="1"/>
  <c r="R57"/>
  <c r="R172" s="1"/>
  <c r="Q57"/>
  <c r="Q172" s="1"/>
  <c r="P57"/>
  <c r="P172" s="1"/>
  <c r="AC56"/>
  <c r="AC171" s="1"/>
  <c r="AB56"/>
  <c r="AB171" s="1"/>
  <c r="AA56"/>
  <c r="AA171" s="1"/>
  <c r="Z56"/>
  <c r="Z171" s="1"/>
  <c r="T56"/>
  <c r="T171" s="1"/>
  <c r="S56"/>
  <c r="S171" s="1"/>
  <c r="R56"/>
  <c r="R171" s="1"/>
  <c r="Q56"/>
  <c r="Q171" s="1"/>
  <c r="AI171" s="1"/>
  <c r="P56"/>
  <c r="P171" s="1"/>
  <c r="T55"/>
  <c r="T170" s="1"/>
  <c r="S55"/>
  <c r="S170" s="1"/>
  <c r="R55"/>
  <c r="R170" s="1"/>
  <c r="Q55"/>
  <c r="Q170" s="1"/>
  <c r="P55"/>
  <c r="P170" s="1"/>
  <c r="T54"/>
  <c r="T169" s="1"/>
  <c r="S54"/>
  <c r="S169" s="1"/>
  <c r="R54"/>
  <c r="R169" s="1"/>
  <c r="Q54"/>
  <c r="Q169" s="1"/>
  <c r="P54"/>
  <c r="P169" s="1"/>
  <c r="AC53"/>
  <c r="AC168" s="1"/>
  <c r="AB53"/>
  <c r="AB168" s="1"/>
  <c r="AA53"/>
  <c r="AA168" s="1"/>
  <c r="Z53"/>
  <c r="Z168" s="1"/>
  <c r="T53"/>
  <c r="T168" s="1"/>
  <c r="S53"/>
  <c r="S168" s="1"/>
  <c r="R53"/>
  <c r="R168" s="1"/>
  <c r="Q53"/>
  <c r="Q168" s="1"/>
  <c r="AI168" s="1"/>
  <c r="P53"/>
  <c r="P168" s="1"/>
  <c r="AC52"/>
  <c r="AC167" s="1"/>
  <c r="AB52"/>
  <c r="AB167" s="1"/>
  <c r="AA52"/>
  <c r="AA167" s="1"/>
  <c r="Z52"/>
  <c r="Z167" s="1"/>
  <c r="T52"/>
  <c r="T167" s="1"/>
  <c r="S52"/>
  <c r="S167" s="1"/>
  <c r="R52"/>
  <c r="R167" s="1"/>
  <c r="Q52"/>
  <c r="Q167" s="1"/>
  <c r="AI167" s="1"/>
  <c r="P52"/>
  <c r="P167" s="1"/>
  <c r="AC51"/>
  <c r="AC166" s="1"/>
  <c r="AB51"/>
  <c r="AB166" s="1"/>
  <c r="AA51"/>
  <c r="AA166" s="1"/>
  <c r="Z51"/>
  <c r="Z166" s="1"/>
  <c r="T51"/>
  <c r="T166" s="1"/>
  <c r="S51"/>
  <c r="S166" s="1"/>
  <c r="R51"/>
  <c r="R166" s="1"/>
  <c r="Q51"/>
  <c r="Q166" s="1"/>
  <c r="AI166" s="1"/>
  <c r="P51"/>
  <c r="P166" s="1"/>
  <c r="T49"/>
  <c r="T164" s="1"/>
  <c r="S49"/>
  <c r="S164" s="1"/>
  <c r="R49"/>
  <c r="R164" s="1"/>
  <c r="Q49"/>
  <c r="Q164" s="1"/>
  <c r="P49"/>
  <c r="P164" s="1"/>
  <c r="T48"/>
  <c r="T163" s="1"/>
  <c r="S48"/>
  <c r="S163" s="1"/>
  <c r="R48"/>
  <c r="R163" s="1"/>
  <c r="Q48"/>
  <c r="Q163" s="1"/>
  <c r="P48"/>
  <c r="P163" s="1"/>
  <c r="AL163" s="1"/>
  <c r="AC47"/>
  <c r="AB47"/>
  <c r="AA47"/>
  <c r="Z47"/>
  <c r="T47"/>
  <c r="T162" s="1"/>
  <c r="S47"/>
  <c r="S162" s="1"/>
  <c r="R47"/>
  <c r="R162" s="1"/>
  <c r="Q47"/>
  <c r="Q162" s="1"/>
  <c r="P47"/>
  <c r="P162" s="1"/>
  <c r="AC46"/>
  <c r="AC161" s="1"/>
  <c r="AB46"/>
  <c r="AB161" s="1"/>
  <c r="AA46"/>
  <c r="AA161" s="1"/>
  <c r="Z46"/>
  <c r="Z161" s="1"/>
  <c r="T46"/>
  <c r="T161" s="1"/>
  <c r="S46"/>
  <c r="S161" s="1"/>
  <c r="R46"/>
  <c r="R161" s="1"/>
  <c r="Q46"/>
  <c r="Q161" s="1"/>
  <c r="AI161" s="1"/>
  <c r="P46"/>
  <c r="P161" s="1"/>
  <c r="AC45"/>
  <c r="AC160" s="1"/>
  <c r="AB45"/>
  <c r="AB160" s="1"/>
  <c r="AA45"/>
  <c r="AA160" s="1"/>
  <c r="Z45"/>
  <c r="Z160" s="1"/>
  <c r="T45"/>
  <c r="T160" s="1"/>
  <c r="S45"/>
  <c r="S160" s="1"/>
  <c r="R45"/>
  <c r="R160" s="1"/>
  <c r="Q45"/>
  <c r="Q160" s="1"/>
  <c r="AI160" s="1"/>
  <c r="P45"/>
  <c r="P160" s="1"/>
  <c r="AC43"/>
  <c r="AC158" s="1"/>
  <c r="AB43"/>
  <c r="AB158" s="1"/>
  <c r="AA43"/>
  <c r="AA158" s="1"/>
  <c r="Z43"/>
  <c r="Z158" s="1"/>
  <c r="T43"/>
  <c r="T158" s="1"/>
  <c r="S43"/>
  <c r="S158" s="1"/>
  <c r="R43"/>
  <c r="R158" s="1"/>
  <c r="Q43"/>
  <c r="Q158" s="1"/>
  <c r="AI158" s="1"/>
  <c r="P43"/>
  <c r="P158" s="1"/>
  <c r="AC42"/>
  <c r="AC157" s="1"/>
  <c r="AB42"/>
  <c r="AB157" s="1"/>
  <c r="AA42"/>
  <c r="AA157" s="1"/>
  <c r="Z42"/>
  <c r="Z157" s="1"/>
  <c r="T42"/>
  <c r="T157" s="1"/>
  <c r="S42"/>
  <c r="S157" s="1"/>
  <c r="R42"/>
  <c r="R157" s="1"/>
  <c r="Q42"/>
  <c r="Q157" s="1"/>
  <c r="AI157" s="1"/>
  <c r="P42"/>
  <c r="P157" s="1"/>
  <c r="AC41"/>
  <c r="AC156" s="1"/>
  <c r="AB41"/>
  <c r="AB156" s="1"/>
  <c r="AA41"/>
  <c r="AA156" s="1"/>
  <c r="Z41"/>
  <c r="Z156" s="1"/>
  <c r="T41"/>
  <c r="T156" s="1"/>
  <c r="S41"/>
  <c r="S156" s="1"/>
  <c r="R41"/>
  <c r="R156" s="1"/>
  <c r="Q41"/>
  <c r="Q156" s="1"/>
  <c r="AI156" s="1"/>
  <c r="P41"/>
  <c r="P156" s="1"/>
  <c r="AC40"/>
  <c r="AC155" s="1"/>
  <c r="AB40"/>
  <c r="AB155" s="1"/>
  <c r="AA40"/>
  <c r="AA155" s="1"/>
  <c r="Z40"/>
  <c r="Z155" s="1"/>
  <c r="T40"/>
  <c r="T155" s="1"/>
  <c r="S40"/>
  <c r="S155" s="1"/>
  <c r="R40"/>
  <c r="R155" s="1"/>
  <c r="Q40"/>
  <c r="Q155" s="1"/>
  <c r="AI155" s="1"/>
  <c r="P40"/>
  <c r="P155" s="1"/>
  <c r="AC39"/>
  <c r="AC154" s="1"/>
  <c r="AB39"/>
  <c r="AB154" s="1"/>
  <c r="AA39"/>
  <c r="AA154" s="1"/>
  <c r="Z39"/>
  <c r="Z154" s="1"/>
  <c r="T39"/>
  <c r="T154" s="1"/>
  <c r="S39"/>
  <c r="S154" s="1"/>
  <c r="R39"/>
  <c r="R154" s="1"/>
  <c r="Q39"/>
  <c r="Q154" s="1"/>
  <c r="AI154" s="1"/>
  <c r="P39"/>
  <c r="P154" s="1"/>
  <c r="AL154" s="1"/>
  <c r="AC38"/>
  <c r="AC153" s="1"/>
  <c r="AB38"/>
  <c r="AB153" s="1"/>
  <c r="AA38"/>
  <c r="AA153" s="1"/>
  <c r="Z38"/>
  <c r="Z153" s="1"/>
  <c r="T38"/>
  <c r="T153" s="1"/>
  <c r="S38"/>
  <c r="S153" s="1"/>
  <c r="R38"/>
  <c r="R153" s="1"/>
  <c r="Q38"/>
  <c r="Q153" s="1"/>
  <c r="AI153" s="1"/>
  <c r="P38"/>
  <c r="P153" s="1"/>
  <c r="T37"/>
  <c r="T152" s="1"/>
  <c r="S37"/>
  <c r="S152" s="1"/>
  <c r="R37"/>
  <c r="R152" s="1"/>
  <c r="Q37"/>
  <c r="Q152" s="1"/>
  <c r="P37"/>
  <c r="P152" s="1"/>
  <c r="T36"/>
  <c r="T151" s="1"/>
  <c r="S36"/>
  <c r="S151" s="1"/>
  <c r="R36"/>
  <c r="R151" s="1"/>
  <c r="Q36"/>
  <c r="Q151" s="1"/>
  <c r="P36"/>
  <c r="P151" s="1"/>
  <c r="AC35"/>
  <c r="AC150" s="1"/>
  <c r="AB35"/>
  <c r="AB150" s="1"/>
  <c r="AA35"/>
  <c r="AA150" s="1"/>
  <c r="Z35"/>
  <c r="Z150" s="1"/>
  <c r="T35"/>
  <c r="T150" s="1"/>
  <c r="S35"/>
  <c r="S150" s="1"/>
  <c r="R35"/>
  <c r="R150" s="1"/>
  <c r="Q35"/>
  <c r="Q150" s="1"/>
  <c r="AI150" s="1"/>
  <c r="P35"/>
  <c r="P150" s="1"/>
  <c r="T34"/>
  <c r="T149" s="1"/>
  <c r="S34"/>
  <c r="S149" s="1"/>
  <c r="R34"/>
  <c r="R149" s="1"/>
  <c r="Q34"/>
  <c r="Q149" s="1"/>
  <c r="P34"/>
  <c r="P149" s="1"/>
  <c r="AC33"/>
  <c r="AB33"/>
  <c r="AA33"/>
  <c r="Z33"/>
  <c r="T33"/>
  <c r="T148" s="1"/>
  <c r="S33"/>
  <c r="S148" s="1"/>
  <c r="R33"/>
  <c r="R148" s="1"/>
  <c r="Q33"/>
  <c r="Q148" s="1"/>
  <c r="P33"/>
  <c r="P148" s="1"/>
  <c r="T31"/>
  <c r="T146" s="1"/>
  <c r="S31"/>
  <c r="S146" s="1"/>
  <c r="R31"/>
  <c r="R146" s="1"/>
  <c r="Q31"/>
  <c r="Q146" s="1"/>
  <c r="P31"/>
  <c r="P146" s="1"/>
  <c r="T30"/>
  <c r="T145" s="1"/>
  <c r="S30"/>
  <c r="S145" s="1"/>
  <c r="R30"/>
  <c r="R145" s="1"/>
  <c r="Q30"/>
  <c r="Q145" s="1"/>
  <c r="P30"/>
  <c r="P145" s="1"/>
  <c r="T29"/>
  <c r="T144" s="1"/>
  <c r="S29"/>
  <c r="S144" s="1"/>
  <c r="R29"/>
  <c r="R144" s="1"/>
  <c r="Q29"/>
  <c r="Q144" s="1"/>
  <c r="P29"/>
  <c r="P144" s="1"/>
  <c r="AL144" s="1"/>
  <c r="T28"/>
  <c r="T143" s="1"/>
  <c r="S28"/>
  <c r="S143" s="1"/>
  <c r="R28"/>
  <c r="R143" s="1"/>
  <c r="Q28"/>
  <c r="Q143" s="1"/>
  <c r="P28"/>
  <c r="P143" s="1"/>
  <c r="T27"/>
  <c r="T142" s="1"/>
  <c r="S27"/>
  <c r="S142" s="1"/>
  <c r="R27"/>
  <c r="R142" s="1"/>
  <c r="Q27"/>
  <c r="Q142" s="1"/>
  <c r="P27"/>
  <c r="P142" s="1"/>
  <c r="T26"/>
  <c r="T141" s="1"/>
  <c r="S26"/>
  <c r="S141" s="1"/>
  <c r="R26"/>
  <c r="R141" s="1"/>
  <c r="Q26"/>
  <c r="Q141" s="1"/>
  <c r="P26"/>
  <c r="P141" s="1"/>
  <c r="AC25"/>
  <c r="AC140" s="1"/>
  <c r="AB25"/>
  <c r="AB140" s="1"/>
  <c r="AA25"/>
  <c r="AA140" s="1"/>
  <c r="Z25"/>
  <c r="Z140" s="1"/>
  <c r="T25"/>
  <c r="T140" s="1"/>
  <c r="S25"/>
  <c r="S140" s="1"/>
  <c r="R25"/>
  <c r="R140" s="1"/>
  <c r="Q25"/>
  <c r="Q140" s="1"/>
  <c r="AI140" s="1"/>
  <c r="P25"/>
  <c r="P140" s="1"/>
  <c r="AC24"/>
  <c r="AC28" s="1"/>
  <c r="AB24"/>
  <c r="AB28" s="1"/>
  <c r="AA24"/>
  <c r="AA28" s="1"/>
  <c r="Z24"/>
  <c r="Z28" s="1"/>
  <c r="T24"/>
  <c r="T139" s="1"/>
  <c r="S24"/>
  <c r="S139" s="1"/>
  <c r="R24"/>
  <c r="R139" s="1"/>
  <c r="Q24"/>
  <c r="Q139" s="1"/>
  <c r="P24"/>
  <c r="P139" s="1"/>
  <c r="T23"/>
  <c r="T138" s="1"/>
  <c r="S23"/>
  <c r="S138" s="1"/>
  <c r="R23"/>
  <c r="R138" s="1"/>
  <c r="Q23"/>
  <c r="Q138" s="1"/>
  <c r="P23"/>
  <c r="P138" s="1"/>
  <c r="T22"/>
  <c r="T137" s="1"/>
  <c r="S22"/>
  <c r="S137" s="1"/>
  <c r="R22"/>
  <c r="R137" s="1"/>
  <c r="Q22"/>
  <c r="Q137" s="1"/>
  <c r="P22"/>
  <c r="P137" s="1"/>
  <c r="T21"/>
  <c r="T136" s="1"/>
  <c r="S21"/>
  <c r="S136" s="1"/>
  <c r="R21"/>
  <c r="R136" s="1"/>
  <c r="Q21"/>
  <c r="Q136" s="1"/>
  <c r="P21"/>
  <c r="P136" s="1"/>
  <c r="T20"/>
  <c r="T135" s="1"/>
  <c r="S20"/>
  <c r="S135" s="1"/>
  <c r="R20"/>
  <c r="R135" s="1"/>
  <c r="Q20"/>
  <c r="Q135" s="1"/>
  <c r="P20"/>
  <c r="P135" s="1"/>
  <c r="AC19"/>
  <c r="AB19"/>
  <c r="AA19"/>
  <c r="Z19"/>
  <c r="T19"/>
  <c r="T134" s="1"/>
  <c r="S19"/>
  <c r="S134" s="1"/>
  <c r="R19"/>
  <c r="R134" s="1"/>
  <c r="Q19"/>
  <c r="Q134" s="1"/>
  <c r="P19"/>
  <c r="P134" s="1"/>
  <c r="T18"/>
  <c r="T133" s="1"/>
  <c r="S18"/>
  <c r="S133" s="1"/>
  <c r="R18"/>
  <c r="R133" s="1"/>
  <c r="Q18"/>
  <c r="Q133" s="1"/>
  <c r="P18"/>
  <c r="P133" s="1"/>
  <c r="T16"/>
  <c r="T131" s="1"/>
  <c r="S16"/>
  <c r="S131" s="1"/>
  <c r="R16"/>
  <c r="R131" s="1"/>
  <c r="Q16"/>
  <c r="Q131" s="1"/>
  <c r="P16"/>
  <c r="P131" s="1"/>
  <c r="T15"/>
  <c r="T130" s="1"/>
  <c r="S15"/>
  <c r="S130" s="1"/>
  <c r="R15"/>
  <c r="R130" s="1"/>
  <c r="Q15"/>
  <c r="Q130" s="1"/>
  <c r="P15"/>
  <c r="P130" s="1"/>
  <c r="AC14"/>
  <c r="AC129" s="1"/>
  <c r="AB14"/>
  <c r="AB129" s="1"/>
  <c r="AA14"/>
  <c r="AA129" s="1"/>
  <c r="Z14"/>
  <c r="Z129" s="1"/>
  <c r="T14"/>
  <c r="T129" s="1"/>
  <c r="S14"/>
  <c r="S129" s="1"/>
  <c r="R14"/>
  <c r="R129" s="1"/>
  <c r="Q14"/>
  <c r="Q129" s="1"/>
  <c r="AI129" s="1"/>
  <c r="P14"/>
  <c r="P129" s="1"/>
  <c r="AL129" s="1"/>
  <c r="T12"/>
  <c r="T127" s="1"/>
  <c r="S12"/>
  <c r="S127" s="1"/>
  <c r="R12"/>
  <c r="R127" s="1"/>
  <c r="Q12"/>
  <c r="Q127" s="1"/>
  <c r="P12"/>
  <c r="P127" s="1"/>
  <c r="AC11"/>
  <c r="AC126" s="1"/>
  <c r="AB11"/>
  <c r="AB126" s="1"/>
  <c r="AA11"/>
  <c r="AA126" s="1"/>
  <c r="Z11"/>
  <c r="Z126" s="1"/>
  <c r="T11"/>
  <c r="T126" s="1"/>
  <c r="S11"/>
  <c r="S126" s="1"/>
  <c r="R11"/>
  <c r="R126" s="1"/>
  <c r="Q11"/>
  <c r="Q126" s="1"/>
  <c r="AI126" s="1"/>
  <c r="P11"/>
  <c r="P126" s="1"/>
  <c r="AL126" s="1"/>
  <c r="AC9"/>
  <c r="AB9"/>
  <c r="AA9"/>
  <c r="Z9"/>
  <c r="T9"/>
  <c r="S9"/>
  <c r="R9"/>
  <c r="Q9"/>
  <c r="P9"/>
  <c r="AC8"/>
  <c r="AC123" s="1"/>
  <c r="AB8"/>
  <c r="AB123" s="1"/>
  <c r="AA8"/>
  <c r="AA123" s="1"/>
  <c r="Z8"/>
  <c r="Z123" s="1"/>
  <c r="T8"/>
  <c r="T123" s="1"/>
  <c r="S8"/>
  <c r="S123" s="1"/>
  <c r="R8"/>
  <c r="R123" s="1"/>
  <c r="Q8"/>
  <c r="Q123" s="1"/>
  <c r="AI123" s="1"/>
  <c r="P8"/>
  <c r="P123" s="1"/>
  <c r="AL123" s="1"/>
  <c r="Z143" l="1"/>
  <c r="Z142"/>
  <c r="Z141"/>
  <c r="Z139"/>
  <c r="Z138"/>
  <c r="Z137"/>
  <c r="Z136"/>
  <c r="AA143"/>
  <c r="AA142"/>
  <c r="AA141"/>
  <c r="AA139"/>
  <c r="AA138"/>
  <c r="AA137"/>
  <c r="AA136"/>
  <c r="AB143"/>
  <c r="AB142"/>
  <c r="AB141"/>
  <c r="AB139"/>
  <c r="AB138"/>
  <c r="AB137"/>
  <c r="AB136"/>
  <c r="AC143"/>
  <c r="AC142"/>
  <c r="AC141"/>
  <c r="AC139"/>
  <c r="AC138"/>
  <c r="AC137"/>
  <c r="AC136"/>
  <c r="P124"/>
  <c r="Q124"/>
  <c r="R124"/>
  <c r="S124"/>
  <c r="T124"/>
  <c r="Z124"/>
  <c r="AA124"/>
  <c r="AB124"/>
  <c r="AC124"/>
  <c r="Z127"/>
  <c r="Z128" s="1"/>
  <c r="AA127"/>
  <c r="AA128" s="1"/>
  <c r="AB127"/>
  <c r="AB128" s="1"/>
  <c r="AC127"/>
  <c r="AC128" s="1"/>
  <c r="AL127"/>
  <c r="AK127"/>
  <c r="AJ127"/>
  <c r="Z131"/>
  <c r="Z130"/>
  <c r="AA131"/>
  <c r="AA130"/>
  <c r="AB131"/>
  <c r="AB130"/>
  <c r="AC131"/>
  <c r="AC130"/>
  <c r="AL130"/>
  <c r="AK130"/>
  <c r="AJ130"/>
  <c r="AL131"/>
  <c r="AL133"/>
  <c r="AL134"/>
  <c r="Z134"/>
  <c r="AK134" s="1"/>
  <c r="Z133"/>
  <c r="AK133" s="1"/>
  <c r="AA134"/>
  <c r="AA133"/>
  <c r="AB134"/>
  <c r="AB133"/>
  <c r="AC134"/>
  <c r="AC133"/>
  <c r="AL135"/>
  <c r="AL136"/>
  <c r="AL137"/>
  <c r="AK137"/>
  <c r="AJ137"/>
  <c r="AL138"/>
  <c r="AK138"/>
  <c r="AJ138"/>
  <c r="AL139"/>
  <c r="AK139"/>
  <c r="AJ139"/>
  <c r="AL140"/>
  <c r="AK140"/>
  <c r="AJ140"/>
  <c r="AL141"/>
  <c r="AL142"/>
  <c r="AK142"/>
  <c r="AJ142"/>
  <c r="AL143"/>
  <c r="AL145"/>
  <c r="AL146"/>
  <c r="AL148"/>
  <c r="Z148"/>
  <c r="AK148" s="1"/>
  <c r="AA148"/>
  <c r="AA149" s="1"/>
  <c r="AB148"/>
  <c r="AB149" s="1"/>
  <c r="AC148"/>
  <c r="AC149" s="1"/>
  <c r="AL149"/>
  <c r="AL150"/>
  <c r="AK150"/>
  <c r="AJ150"/>
  <c r="AL151"/>
  <c r="AL152"/>
  <c r="AL153"/>
  <c r="AK153"/>
  <c r="AJ153"/>
  <c r="AL155"/>
  <c r="AK155"/>
  <c r="AJ155"/>
  <c r="AL156"/>
  <c r="AK156"/>
  <c r="AJ156"/>
  <c r="AL157"/>
  <c r="AK157"/>
  <c r="AJ157"/>
  <c r="AL158"/>
  <c r="AK158"/>
  <c r="AJ158"/>
  <c r="AL160"/>
  <c r="AK160"/>
  <c r="AJ160"/>
  <c r="AL161"/>
  <c r="AK161"/>
  <c r="AJ161"/>
  <c r="AL162"/>
  <c r="Z162"/>
  <c r="AK162" s="1"/>
  <c r="Z152"/>
  <c r="AK152" s="1"/>
  <c r="Z151"/>
  <c r="AK151" s="1"/>
  <c r="AA162"/>
  <c r="AA152"/>
  <c r="AA151"/>
  <c r="AB162"/>
  <c r="AB152"/>
  <c r="AB151"/>
  <c r="AC162"/>
  <c r="AC152"/>
  <c r="AC151"/>
  <c r="AL164"/>
  <c r="AL166"/>
  <c r="AK166"/>
  <c r="AJ166"/>
  <c r="AL167"/>
  <c r="AK167"/>
  <c r="AJ167"/>
  <c r="AL168"/>
  <c r="AK168"/>
  <c r="AJ168"/>
  <c r="AL169"/>
  <c r="P10"/>
  <c r="P125" s="1"/>
  <c r="Q10"/>
  <c r="Q125" s="1"/>
  <c r="R10"/>
  <c r="R125" s="1"/>
  <c r="S10"/>
  <c r="S125" s="1"/>
  <c r="T10"/>
  <c r="T125" s="1"/>
  <c r="Z10"/>
  <c r="Z125" s="1"/>
  <c r="AA10"/>
  <c r="AA125" s="1"/>
  <c r="AB10"/>
  <c r="AB125" s="1"/>
  <c r="AC10"/>
  <c r="AC125" s="1"/>
  <c r="AI127"/>
  <c r="P13"/>
  <c r="P128" s="1"/>
  <c r="Q13"/>
  <c r="Q128" s="1"/>
  <c r="R13"/>
  <c r="R128" s="1"/>
  <c r="S13"/>
  <c r="S128" s="1"/>
  <c r="T13"/>
  <c r="T128" s="1"/>
  <c r="AI130"/>
  <c r="AI131"/>
  <c r="AK131" s="1"/>
  <c r="P17"/>
  <c r="P132" s="1"/>
  <c r="Q17"/>
  <c r="Q132" s="1"/>
  <c r="R17"/>
  <c r="R132" s="1"/>
  <c r="AA132" s="1"/>
  <c r="S17"/>
  <c r="S132" s="1"/>
  <c r="AB132" s="1"/>
  <c r="T17"/>
  <c r="T132" s="1"/>
  <c r="AC132" s="1"/>
  <c r="AI133"/>
  <c r="AI134"/>
  <c r="AI136"/>
  <c r="AK136" s="1"/>
  <c r="AI137"/>
  <c r="AI138"/>
  <c r="AI139"/>
  <c r="AI141"/>
  <c r="AK141" s="1"/>
  <c r="AI142"/>
  <c r="AI143"/>
  <c r="AK143" s="1"/>
  <c r="P32"/>
  <c r="P147" s="1"/>
  <c r="Q32"/>
  <c r="Q147" s="1"/>
  <c r="R32"/>
  <c r="R147" s="1"/>
  <c r="S32"/>
  <c r="S147" s="1"/>
  <c r="T32"/>
  <c r="T147" s="1"/>
  <c r="AI148"/>
  <c r="AI151"/>
  <c r="AI152"/>
  <c r="P44"/>
  <c r="P159" s="1"/>
  <c r="Q44"/>
  <c r="Q159" s="1"/>
  <c r="R44"/>
  <c r="R159" s="1"/>
  <c r="S44"/>
  <c r="S159" s="1"/>
  <c r="T44"/>
  <c r="T159" s="1"/>
  <c r="Z44"/>
  <c r="Z159" s="1"/>
  <c r="AA44"/>
  <c r="AA159" s="1"/>
  <c r="AB44"/>
  <c r="AB159" s="1"/>
  <c r="AC44"/>
  <c r="AC159" s="1"/>
  <c r="AI162"/>
  <c r="P50"/>
  <c r="P165" s="1"/>
  <c r="Q50"/>
  <c r="Q165" s="1"/>
  <c r="R50"/>
  <c r="R165" s="1"/>
  <c r="S50"/>
  <c r="S165" s="1"/>
  <c r="T50"/>
  <c r="T165" s="1"/>
  <c r="P115"/>
  <c r="Q115"/>
  <c r="S115"/>
  <c r="T115"/>
  <c r="AL170"/>
  <c r="AL176" s="1"/>
  <c r="AL171"/>
  <c r="AK171"/>
  <c r="AJ171"/>
  <c r="AL172"/>
  <c r="AL173"/>
  <c r="Z174"/>
  <c r="Z172"/>
  <c r="AK172" s="1"/>
  <c r="Z170"/>
  <c r="AK170" s="1"/>
  <c r="Z169"/>
  <c r="AK169" s="1"/>
  <c r="AA174"/>
  <c r="AA172"/>
  <c r="AA170"/>
  <c r="AA169"/>
  <c r="AB174"/>
  <c r="AB172"/>
  <c r="AB170"/>
  <c r="AB169"/>
  <c r="AC174"/>
  <c r="AC172"/>
  <c r="AC170"/>
  <c r="AC169"/>
  <c r="AL174"/>
  <c r="AL175"/>
  <c r="AI169"/>
  <c r="AI170"/>
  <c r="AI172"/>
  <c r="AI173"/>
  <c r="AK173" s="1"/>
  <c r="AI174"/>
  <c r="AK174" s="1"/>
  <c r="Z163"/>
  <c r="AA163"/>
  <c r="AB163"/>
  <c r="AC163"/>
  <c r="Z135"/>
  <c r="AK135" s="1"/>
  <c r="AA135"/>
  <c r="AB135"/>
  <c r="AC135"/>
  <c r="Z144"/>
  <c r="AA144"/>
  <c r="AB144"/>
  <c r="AC144"/>
  <c r="AC147" l="1"/>
  <c r="AC146"/>
  <c r="AC145"/>
  <c r="AB147"/>
  <c r="AB146"/>
  <c r="AB145"/>
  <c r="AA147"/>
  <c r="AA146"/>
  <c r="AA145"/>
  <c r="Z147"/>
  <c r="Z146"/>
  <c r="Z145"/>
  <c r="AC164"/>
  <c r="AC165" s="1"/>
  <c r="AB164"/>
  <c r="AB165" s="1"/>
  <c r="AA164"/>
  <c r="AA165" s="1"/>
  <c r="Z164"/>
  <c r="AL165"/>
  <c r="AL159"/>
  <c r="AK159"/>
  <c r="AJ159"/>
  <c r="AL147"/>
  <c r="AK147"/>
  <c r="AJ147"/>
  <c r="AL132"/>
  <c r="AL128"/>
  <c r="AL125"/>
  <c r="AL124"/>
  <c r="AK124"/>
  <c r="AJ124"/>
  <c r="AJ174"/>
  <c r="AJ173"/>
  <c r="AJ172"/>
  <c r="AJ170"/>
  <c r="AI163"/>
  <c r="AI159"/>
  <c r="AI147"/>
  <c r="AI144"/>
  <c r="AI135"/>
  <c r="AI128"/>
  <c r="AK128" s="1"/>
  <c r="AK126" s="1"/>
  <c r="AI125"/>
  <c r="AK125" s="1"/>
  <c r="AJ169"/>
  <c r="AJ162"/>
  <c r="AJ154"/>
  <c r="AK154"/>
  <c r="AJ152"/>
  <c r="AJ151"/>
  <c r="Z149"/>
  <c r="AJ148"/>
  <c r="AJ143"/>
  <c r="AJ141"/>
  <c r="AJ136"/>
  <c r="AJ135"/>
  <c r="AJ134"/>
  <c r="AJ133"/>
  <c r="AJ131"/>
  <c r="Z132"/>
  <c r="AK132" s="1"/>
  <c r="AK129" s="1"/>
  <c r="AC61"/>
  <c r="AB61"/>
  <c r="AA61"/>
  <c r="Z61"/>
  <c r="T61"/>
  <c r="T176" s="1"/>
  <c r="S61"/>
  <c r="S176" s="1"/>
  <c r="R61"/>
  <c r="R176" s="1"/>
  <c r="Q61"/>
  <c r="Q176" s="1"/>
  <c r="AI124"/>
  <c r="P61"/>
  <c r="P176" s="1"/>
  <c r="AM176" s="1"/>
  <c r="D50" i="37"/>
  <c r="D49"/>
  <c r="Z176" i="82" l="1"/>
  <c r="Z175"/>
  <c r="AA176"/>
  <c r="AA175"/>
  <c r="AB176"/>
  <c r="AB175"/>
  <c r="AC176"/>
  <c r="AC175"/>
  <c r="AK149"/>
  <c r="AJ149"/>
  <c r="AI149"/>
  <c r="AK164"/>
  <c r="AJ164"/>
  <c r="AI164"/>
  <c r="AK145"/>
  <c r="AJ145"/>
  <c r="AI145"/>
  <c r="AI146"/>
  <c r="AK146" s="1"/>
  <c r="AI176"/>
  <c r="AI132"/>
  <c r="AK123"/>
  <c r="AJ125"/>
  <c r="AJ123" s="1"/>
  <c r="AJ128"/>
  <c r="AJ126" s="1"/>
  <c r="AJ132"/>
  <c r="AJ129" s="1"/>
  <c r="Z165"/>
  <c r="AI165" l="1"/>
  <c r="AK165" s="1"/>
  <c r="AK163" s="1"/>
  <c r="AK175"/>
  <c r="AJ175"/>
  <c r="AI175"/>
  <c r="AJ146"/>
  <c r="AJ144"/>
  <c r="AK144"/>
  <c r="AK176" s="1"/>
  <c r="AJ165" l="1"/>
  <c r="AJ163" s="1"/>
  <c r="AJ176" s="1"/>
  <c r="EM50" i="37"/>
  <c r="EJ50"/>
  <c r="EG50"/>
  <c r="ED50"/>
  <c r="EA50"/>
  <c r="DX50"/>
  <c r="DU50"/>
  <c r="DR50"/>
  <c r="DO50"/>
  <c r="DL50"/>
  <c r="DI50"/>
  <c r="DF50"/>
  <c r="DC50"/>
  <c r="CZ50"/>
  <c r="CW50"/>
  <c r="CT50"/>
  <c r="CQ50"/>
  <c r="CN50"/>
  <c r="CK50"/>
  <c r="CH50"/>
  <c r="CE50"/>
  <c r="CB50"/>
  <c r="BY50"/>
  <c r="BV50"/>
  <c r="BS50"/>
  <c r="BP50"/>
  <c r="BM50"/>
  <c r="BJ50"/>
  <c r="BG50"/>
  <c r="BD50"/>
  <c r="BA50"/>
  <c r="AX50"/>
  <c r="AU50"/>
  <c r="AR50"/>
  <c r="AO50"/>
  <c r="AL50"/>
  <c r="AI50"/>
  <c r="AF50"/>
  <c r="AC50"/>
  <c r="Z50"/>
  <c r="W50"/>
  <c r="T50"/>
  <c r="Q50"/>
  <c r="N50"/>
  <c r="K50"/>
  <c r="H50"/>
  <c r="E50"/>
  <c r="EN51"/>
  <c r="EK51"/>
  <c r="EH51"/>
  <c r="EE51"/>
  <c r="EB51"/>
  <c r="DY51"/>
  <c r="DV51"/>
  <c r="DS51"/>
  <c r="DP51"/>
  <c r="DM51"/>
  <c r="DJ51"/>
  <c r="DG51"/>
  <c r="DD51"/>
  <c r="DA51"/>
  <c r="CX51"/>
  <c r="CU51"/>
  <c r="CR51"/>
  <c r="CO51"/>
  <c r="CL51"/>
  <c r="CI51"/>
  <c r="CF51"/>
  <c r="CC51"/>
  <c r="BZ51"/>
  <c r="BW51"/>
  <c r="BT51"/>
  <c r="BQ51"/>
  <c r="BN51"/>
  <c r="BK51"/>
  <c r="BH51"/>
  <c r="BE51"/>
  <c r="BB51"/>
  <c r="AY51"/>
  <c r="AV51"/>
  <c r="AS51"/>
  <c r="AP51"/>
  <c r="AM51"/>
  <c r="AJ51"/>
  <c r="AG51"/>
  <c r="AD51"/>
  <c r="AA51"/>
  <c r="X51"/>
  <c r="U51"/>
  <c r="R51"/>
  <c r="O51"/>
  <c r="L51"/>
  <c r="I51"/>
  <c r="F51"/>
  <c r="EQ51" s="1"/>
  <c r="IB50" i="39" l="1"/>
  <c r="IA50"/>
  <c r="HW50"/>
  <c r="HV50"/>
  <c r="HR50"/>
  <c r="HQ50"/>
  <c r="HG50"/>
  <c r="HC50"/>
  <c r="HB50"/>
  <c r="GX50"/>
  <c r="GW50"/>
  <c r="GS50"/>
  <c r="GR50"/>
  <c r="GN50"/>
  <c r="GM50"/>
  <c r="GI50"/>
  <c r="GH50"/>
  <c r="GD50"/>
  <c r="GC50"/>
  <c r="FY50"/>
  <c r="FX50"/>
  <c r="FT50"/>
  <c r="FS50"/>
  <c r="FO50"/>
  <c r="FN50"/>
  <c r="FJ50"/>
  <c r="FI50"/>
  <c r="FE50"/>
  <c r="FD50"/>
  <c r="EZ50"/>
  <c r="EY50"/>
  <c r="EU50"/>
  <c r="ET50"/>
  <c r="EP50"/>
  <c r="EO50"/>
  <c r="EK50"/>
  <c r="EJ50"/>
  <c r="EF50"/>
  <c r="EE50"/>
  <c r="DZ50"/>
  <c r="DV50"/>
  <c r="DU50"/>
  <c r="DQ50"/>
  <c r="DP50"/>
  <c r="DL50"/>
  <c r="DK50"/>
  <c r="DG50"/>
  <c r="DF50"/>
  <c r="DB50"/>
  <c r="DA50"/>
  <c r="CW50"/>
  <c r="CV50"/>
  <c r="CR50"/>
  <c r="CQ50"/>
  <c r="CM50"/>
  <c r="CL50"/>
  <c r="CH50"/>
  <c r="CG50"/>
  <c r="CC50"/>
  <c r="CB50"/>
  <c r="BX50"/>
  <c r="BW50"/>
  <c r="BS50"/>
  <c r="BR50"/>
  <c r="BN50"/>
  <c r="BM50"/>
  <c r="BI50"/>
  <c r="BH50"/>
  <c r="BD50"/>
  <c r="BC50"/>
  <c r="AY50"/>
  <c r="AX50"/>
  <c r="AT50"/>
  <c r="AS50"/>
  <c r="AO50"/>
  <c r="AN50"/>
  <c r="AJ50"/>
  <c r="AI50"/>
  <c r="AE50"/>
  <c r="AD50"/>
  <c r="Z50"/>
  <c r="Y50"/>
  <c r="U50"/>
  <c r="T50"/>
  <c r="P50"/>
  <c r="O50"/>
  <c r="K50"/>
  <c r="J50"/>
  <c r="F50"/>
  <c r="E50"/>
  <c r="D12"/>
  <c r="D13" s="1"/>
  <c r="D14" s="1"/>
  <c r="D15" s="1"/>
  <c r="D16" s="1"/>
  <c r="D17" s="1"/>
  <c r="D18" s="1"/>
  <c r="D19" s="1"/>
  <c r="D20" s="1"/>
  <c r="D21" s="1"/>
  <c r="D22" s="1"/>
  <c r="D23" s="1"/>
  <c r="D24" s="1"/>
  <c r="D25" s="1"/>
  <c r="D26" s="1"/>
  <c r="D27" s="1"/>
  <c r="D28" s="1"/>
  <c r="D29" s="1"/>
  <c r="D30" s="1"/>
  <c r="D31" s="1"/>
  <c r="D32" s="1"/>
  <c r="D33" s="1"/>
  <c r="D34" s="1"/>
  <c r="D35" s="1"/>
  <c r="D36" s="1"/>
  <c r="D37" s="1"/>
  <c r="D38" s="1"/>
  <c r="D39" s="1"/>
  <c r="D40" s="1"/>
  <c r="D41" s="1"/>
  <c r="D42" s="1"/>
  <c r="D43" s="1"/>
  <c r="D44" s="1"/>
  <c r="D45" s="1"/>
  <c r="D46" s="1"/>
  <c r="D47" s="1"/>
  <c r="D48" s="1"/>
  <c r="D49" s="1"/>
  <c r="R118" i="81"/>
  <c r="AL115"/>
  <c r="AK114"/>
  <c r="AJ114"/>
  <c r="AI114"/>
  <c r="AC114"/>
  <c r="AA114"/>
  <c r="Z114"/>
  <c r="T114"/>
  <c r="S114"/>
  <c r="Q114"/>
  <c r="P114"/>
  <c r="AL113"/>
  <c r="T113"/>
  <c r="S113"/>
  <c r="Q113"/>
  <c r="P113"/>
  <c r="T112"/>
  <c r="S112"/>
  <c r="Q112"/>
  <c r="P112"/>
  <c r="T111"/>
  <c r="S111"/>
  <c r="Q111"/>
  <c r="P111"/>
  <c r="T110"/>
  <c r="S110"/>
  <c r="Q110"/>
  <c r="P110"/>
  <c r="T109"/>
  <c r="S109"/>
  <c r="Q109"/>
  <c r="P109"/>
  <c r="T108"/>
  <c r="S108"/>
  <c r="Q108"/>
  <c r="P108"/>
  <c r="AK107"/>
  <c r="AJ107"/>
  <c r="AI107"/>
  <c r="AC107"/>
  <c r="AA107"/>
  <c r="Z107"/>
  <c r="T107"/>
  <c r="S107"/>
  <c r="Q107"/>
  <c r="P107"/>
  <c r="T106"/>
  <c r="S106"/>
  <c r="Q106"/>
  <c r="P106"/>
  <c r="AK105"/>
  <c r="AK113" s="1"/>
  <c r="AJ105"/>
  <c r="AJ113" s="1"/>
  <c r="AI105"/>
  <c r="AI113" s="1"/>
  <c r="AC105"/>
  <c r="AC113" s="1"/>
  <c r="AA105"/>
  <c r="AA113" s="1"/>
  <c r="Z105"/>
  <c r="Z113" s="1"/>
  <c r="T105"/>
  <c r="S105"/>
  <c r="Q105"/>
  <c r="P105"/>
  <c r="AK104"/>
  <c r="AJ104"/>
  <c r="AI104"/>
  <c r="AC104"/>
  <c r="AA104"/>
  <c r="Z104"/>
  <c r="T103"/>
  <c r="S103"/>
  <c r="Q103"/>
  <c r="P103"/>
  <c r="T102"/>
  <c r="T104" s="1"/>
  <c r="S102"/>
  <c r="S104" s="1"/>
  <c r="Q102"/>
  <c r="Q104" s="1"/>
  <c r="P102"/>
  <c r="P104" s="1"/>
  <c r="AK101"/>
  <c r="AJ101"/>
  <c r="AI101"/>
  <c r="AC101"/>
  <c r="AA101"/>
  <c r="Z101"/>
  <c r="T101"/>
  <c r="S101"/>
  <c r="Q101"/>
  <c r="P101"/>
  <c r="T100"/>
  <c r="S100"/>
  <c r="Q100"/>
  <c r="P100"/>
  <c r="AK99"/>
  <c r="AJ99"/>
  <c r="AI99"/>
  <c r="AC99"/>
  <c r="AA99"/>
  <c r="Z99"/>
  <c r="T99"/>
  <c r="S99"/>
  <c r="Q99"/>
  <c r="P99"/>
  <c r="AK98"/>
  <c r="AJ98"/>
  <c r="AI98"/>
  <c r="AC98"/>
  <c r="AA98"/>
  <c r="Z98"/>
  <c r="T97"/>
  <c r="S97"/>
  <c r="Q97"/>
  <c r="P97"/>
  <c r="AK96"/>
  <c r="AJ96"/>
  <c r="AI96"/>
  <c r="AC96"/>
  <c r="AA96"/>
  <c r="Z96"/>
  <c r="T96"/>
  <c r="S96"/>
  <c r="Q96"/>
  <c r="P96"/>
  <c r="AK95"/>
  <c r="AJ95"/>
  <c r="AI95"/>
  <c r="AC95"/>
  <c r="AA95"/>
  <c r="Z95"/>
  <c r="T95"/>
  <c r="S95"/>
  <c r="Q95"/>
  <c r="P95"/>
  <c r="AK94"/>
  <c r="AJ94"/>
  <c r="AI94"/>
  <c r="AC94"/>
  <c r="AA94"/>
  <c r="Z94"/>
  <c r="T94"/>
  <c r="S94"/>
  <c r="Q94"/>
  <c r="P94"/>
  <c r="AK93"/>
  <c r="AJ93"/>
  <c r="AI93"/>
  <c r="AC93"/>
  <c r="AA93"/>
  <c r="Z93"/>
  <c r="T93"/>
  <c r="T98" s="1"/>
  <c r="S93"/>
  <c r="S98" s="1"/>
  <c r="Q93"/>
  <c r="Q98" s="1"/>
  <c r="P93"/>
  <c r="P98" s="1"/>
  <c r="AK92"/>
  <c r="AJ92"/>
  <c r="AI92"/>
  <c r="AC92"/>
  <c r="AA92"/>
  <c r="Z92"/>
  <c r="T92"/>
  <c r="S92"/>
  <c r="Q92"/>
  <c r="P92"/>
  <c r="T91"/>
  <c r="S91"/>
  <c r="Q91"/>
  <c r="P91"/>
  <c r="T90"/>
  <c r="S90"/>
  <c r="Q90"/>
  <c r="P90"/>
  <c r="AK89"/>
  <c r="AJ89"/>
  <c r="AI89"/>
  <c r="AC89"/>
  <c r="AA89"/>
  <c r="Z89"/>
  <c r="T89"/>
  <c r="S89"/>
  <c r="Q89"/>
  <c r="P89"/>
  <c r="AK88"/>
  <c r="AJ88"/>
  <c r="AI88"/>
  <c r="AC88"/>
  <c r="AA88"/>
  <c r="Z88"/>
  <c r="T88"/>
  <c r="S88"/>
  <c r="Q88"/>
  <c r="P88"/>
  <c r="T87"/>
  <c r="S87"/>
  <c r="Q87"/>
  <c r="P87"/>
  <c r="AK86"/>
  <c r="AJ86"/>
  <c r="AI86"/>
  <c r="AC86"/>
  <c r="AA86"/>
  <c r="Z86"/>
  <c r="T85"/>
  <c r="S85"/>
  <c r="Q85"/>
  <c r="P85"/>
  <c r="T84"/>
  <c r="S84"/>
  <c r="Q84"/>
  <c r="P84"/>
  <c r="T83"/>
  <c r="T86" s="1"/>
  <c r="S83"/>
  <c r="S86" s="1"/>
  <c r="Q83"/>
  <c r="Q86" s="1"/>
  <c r="P83"/>
  <c r="P86" s="1"/>
  <c r="AL82"/>
  <c r="T82"/>
  <c r="S82"/>
  <c r="Q82"/>
  <c r="P82"/>
  <c r="T81"/>
  <c r="S81"/>
  <c r="Q81"/>
  <c r="P81"/>
  <c r="AK80"/>
  <c r="AJ80"/>
  <c r="AI80"/>
  <c r="AC80"/>
  <c r="AA80"/>
  <c r="Z80"/>
  <c r="T80"/>
  <c r="S80"/>
  <c r="Q80"/>
  <c r="P80"/>
  <c r="T79"/>
  <c r="S79"/>
  <c r="Q79"/>
  <c r="P79"/>
  <c r="T78"/>
  <c r="S78"/>
  <c r="Q78"/>
  <c r="P78"/>
  <c r="T77"/>
  <c r="S77"/>
  <c r="Q77"/>
  <c r="P77"/>
  <c r="T76"/>
  <c r="S76"/>
  <c r="Q76"/>
  <c r="P76"/>
  <c r="AK75"/>
  <c r="AK82" s="1"/>
  <c r="AJ75"/>
  <c r="AJ82" s="1"/>
  <c r="AI75"/>
  <c r="AI82" s="1"/>
  <c r="AC75"/>
  <c r="AC82" s="1"/>
  <c r="AA75"/>
  <c r="AA82" s="1"/>
  <c r="Z75"/>
  <c r="Z82" s="1"/>
  <c r="T75"/>
  <c r="S75"/>
  <c r="Q75"/>
  <c r="P75"/>
  <c r="AK74"/>
  <c r="AJ74"/>
  <c r="AI74"/>
  <c r="AC74"/>
  <c r="AA74"/>
  <c r="Z74"/>
  <c r="T74"/>
  <c r="S74"/>
  <c r="Q74"/>
  <c r="P74"/>
  <c r="AK73"/>
  <c r="AJ73"/>
  <c r="AI73"/>
  <c r="AC73"/>
  <c r="AA73"/>
  <c r="Z73"/>
  <c r="T73"/>
  <c r="S73"/>
  <c r="Q73"/>
  <c r="P73"/>
  <c r="T72"/>
  <c r="S72"/>
  <c r="Q72"/>
  <c r="P72"/>
  <c r="T70"/>
  <c r="S70"/>
  <c r="Q70"/>
  <c r="P70"/>
  <c r="T69"/>
  <c r="S69"/>
  <c r="Q69"/>
  <c r="P69"/>
  <c r="T68"/>
  <c r="T71" s="1"/>
  <c r="S68"/>
  <c r="S71" s="1"/>
  <c r="Q68"/>
  <c r="Q71" s="1"/>
  <c r="P68"/>
  <c r="P71" s="1"/>
  <c r="AK67"/>
  <c r="AJ67"/>
  <c r="AI67"/>
  <c r="AC67"/>
  <c r="AA67"/>
  <c r="Z67"/>
  <c r="T66"/>
  <c r="S66"/>
  <c r="Q66"/>
  <c r="P66"/>
  <c r="T65"/>
  <c r="T67" s="1"/>
  <c r="S65"/>
  <c r="S67" s="1"/>
  <c r="Q65"/>
  <c r="Q67" s="1"/>
  <c r="P65"/>
  <c r="P67" s="1"/>
  <c r="AK64"/>
  <c r="AK115" s="1"/>
  <c r="AJ64"/>
  <c r="AJ115" s="1"/>
  <c r="AI64"/>
  <c r="AI115" s="1"/>
  <c r="AC64"/>
  <c r="AC115" s="1"/>
  <c r="AA64"/>
  <c r="AA115" s="1"/>
  <c r="Z64"/>
  <c r="Z115" s="1"/>
  <c r="T63"/>
  <c r="S63"/>
  <c r="Q63"/>
  <c r="P63"/>
  <c r="T62"/>
  <c r="T64" s="1"/>
  <c r="S62"/>
  <c r="S64" s="1"/>
  <c r="Q62"/>
  <c r="Q64" s="1"/>
  <c r="P62"/>
  <c r="P64" s="1"/>
  <c r="AC60"/>
  <c r="AB60"/>
  <c r="AA60"/>
  <c r="Z60"/>
  <c r="T60"/>
  <c r="T175" s="1"/>
  <c r="S60"/>
  <c r="S175" s="1"/>
  <c r="R60"/>
  <c r="R175" s="1"/>
  <c r="Q60"/>
  <c r="Q175" s="1"/>
  <c r="P60"/>
  <c r="P175" s="1"/>
  <c r="AC59"/>
  <c r="AB59"/>
  <c r="AA59"/>
  <c r="Z59"/>
  <c r="T59"/>
  <c r="T174" s="1"/>
  <c r="S59"/>
  <c r="S174" s="1"/>
  <c r="R59"/>
  <c r="R174" s="1"/>
  <c r="Q59"/>
  <c r="Q174" s="1"/>
  <c r="P59"/>
  <c r="P174" s="1"/>
  <c r="AC58"/>
  <c r="AB58"/>
  <c r="AA58"/>
  <c r="Z58"/>
  <c r="T58"/>
  <c r="T173" s="1"/>
  <c r="S58"/>
  <c r="S173" s="1"/>
  <c r="R58"/>
  <c r="R173" s="1"/>
  <c r="Q58"/>
  <c r="Q173" s="1"/>
  <c r="P58"/>
  <c r="P173" s="1"/>
  <c r="AC57"/>
  <c r="AC173" s="1"/>
  <c r="AB57"/>
  <c r="AB173" s="1"/>
  <c r="AA57"/>
  <c r="AA173" s="1"/>
  <c r="Z57"/>
  <c r="Z173" s="1"/>
  <c r="T57"/>
  <c r="T172" s="1"/>
  <c r="S57"/>
  <c r="S172" s="1"/>
  <c r="R57"/>
  <c r="R172" s="1"/>
  <c r="Q57"/>
  <c r="Q172" s="1"/>
  <c r="P57"/>
  <c r="P172" s="1"/>
  <c r="AC56"/>
  <c r="AC171" s="1"/>
  <c r="AB56"/>
  <c r="AB171" s="1"/>
  <c r="AA56"/>
  <c r="AA171" s="1"/>
  <c r="Z56"/>
  <c r="Z171" s="1"/>
  <c r="T56"/>
  <c r="T171" s="1"/>
  <c r="S56"/>
  <c r="S171" s="1"/>
  <c r="R56"/>
  <c r="R171" s="1"/>
  <c r="Q56"/>
  <c r="Q171" s="1"/>
  <c r="AI171" s="1"/>
  <c r="P56"/>
  <c r="P171" s="1"/>
  <c r="T55"/>
  <c r="T170" s="1"/>
  <c r="S55"/>
  <c r="S170" s="1"/>
  <c r="R55"/>
  <c r="R170" s="1"/>
  <c r="Q55"/>
  <c r="Q170" s="1"/>
  <c r="P55"/>
  <c r="P170" s="1"/>
  <c r="T54"/>
  <c r="T169" s="1"/>
  <c r="S54"/>
  <c r="S169" s="1"/>
  <c r="R54"/>
  <c r="R169" s="1"/>
  <c r="Q54"/>
  <c r="Q169" s="1"/>
  <c r="P54"/>
  <c r="P169" s="1"/>
  <c r="AC53"/>
  <c r="AC168" s="1"/>
  <c r="AB53"/>
  <c r="AB168" s="1"/>
  <c r="AA53"/>
  <c r="AA168" s="1"/>
  <c r="Z53"/>
  <c r="Z168" s="1"/>
  <c r="T53"/>
  <c r="T168" s="1"/>
  <c r="S53"/>
  <c r="S168" s="1"/>
  <c r="R53"/>
  <c r="R168" s="1"/>
  <c r="Q53"/>
  <c r="Q168" s="1"/>
  <c r="AI168" s="1"/>
  <c r="P53"/>
  <c r="P168" s="1"/>
  <c r="AC52"/>
  <c r="AC167" s="1"/>
  <c r="AB52"/>
  <c r="AB167" s="1"/>
  <c r="AA52"/>
  <c r="AA167" s="1"/>
  <c r="Z52"/>
  <c r="Z167" s="1"/>
  <c r="T52"/>
  <c r="T167" s="1"/>
  <c r="S52"/>
  <c r="S167" s="1"/>
  <c r="R52"/>
  <c r="R167" s="1"/>
  <c r="Q52"/>
  <c r="Q167" s="1"/>
  <c r="AI167" s="1"/>
  <c r="P52"/>
  <c r="P167" s="1"/>
  <c r="AC51"/>
  <c r="AC166" s="1"/>
  <c r="AB51"/>
  <c r="AB166" s="1"/>
  <c r="AA51"/>
  <c r="AA166" s="1"/>
  <c r="Z51"/>
  <c r="Z166" s="1"/>
  <c r="T51"/>
  <c r="T166" s="1"/>
  <c r="S51"/>
  <c r="S166" s="1"/>
  <c r="R51"/>
  <c r="R166" s="1"/>
  <c r="Q51"/>
  <c r="Q166" s="1"/>
  <c r="AI166" s="1"/>
  <c r="P51"/>
  <c r="P166" s="1"/>
  <c r="T49"/>
  <c r="T164" s="1"/>
  <c r="S49"/>
  <c r="S164" s="1"/>
  <c r="R49"/>
  <c r="R164" s="1"/>
  <c r="Q49"/>
  <c r="Q164" s="1"/>
  <c r="P49"/>
  <c r="P164" s="1"/>
  <c r="T48"/>
  <c r="T163" s="1"/>
  <c r="S48"/>
  <c r="S163" s="1"/>
  <c r="R48"/>
  <c r="R163" s="1"/>
  <c r="Q48"/>
  <c r="Q163" s="1"/>
  <c r="P48"/>
  <c r="P163" s="1"/>
  <c r="AL163" s="1"/>
  <c r="AC47"/>
  <c r="AB47"/>
  <c r="AA47"/>
  <c r="Z47"/>
  <c r="T47"/>
  <c r="T162" s="1"/>
  <c r="S47"/>
  <c r="S162" s="1"/>
  <c r="R47"/>
  <c r="R162" s="1"/>
  <c r="Q47"/>
  <c r="Q162" s="1"/>
  <c r="P47"/>
  <c r="P162" s="1"/>
  <c r="AC46"/>
  <c r="AC161" s="1"/>
  <c r="AB46"/>
  <c r="AB161" s="1"/>
  <c r="AA46"/>
  <c r="AA161" s="1"/>
  <c r="Z46"/>
  <c r="Z161" s="1"/>
  <c r="T46"/>
  <c r="T161" s="1"/>
  <c r="S46"/>
  <c r="S161" s="1"/>
  <c r="R46"/>
  <c r="R161" s="1"/>
  <c r="Q46"/>
  <c r="Q161" s="1"/>
  <c r="AI161" s="1"/>
  <c r="P46"/>
  <c r="P161" s="1"/>
  <c r="AC45"/>
  <c r="AC160" s="1"/>
  <c r="AB45"/>
  <c r="AB160" s="1"/>
  <c r="AA45"/>
  <c r="AA160" s="1"/>
  <c r="Z45"/>
  <c r="Z160" s="1"/>
  <c r="T45"/>
  <c r="T160" s="1"/>
  <c r="S45"/>
  <c r="S160" s="1"/>
  <c r="R45"/>
  <c r="R160" s="1"/>
  <c r="Q45"/>
  <c r="Q160" s="1"/>
  <c r="AI160" s="1"/>
  <c r="P45"/>
  <c r="P160" s="1"/>
  <c r="AC43"/>
  <c r="AC158" s="1"/>
  <c r="AB43"/>
  <c r="AB158" s="1"/>
  <c r="AA43"/>
  <c r="AA158" s="1"/>
  <c r="Z43"/>
  <c r="Z158" s="1"/>
  <c r="T43"/>
  <c r="T158" s="1"/>
  <c r="S43"/>
  <c r="S158" s="1"/>
  <c r="R43"/>
  <c r="R158" s="1"/>
  <c r="Q43"/>
  <c r="Q158" s="1"/>
  <c r="AI158" s="1"/>
  <c r="P43"/>
  <c r="P158" s="1"/>
  <c r="AC42"/>
  <c r="AC157" s="1"/>
  <c r="AB42"/>
  <c r="AB157" s="1"/>
  <c r="AA42"/>
  <c r="AA157" s="1"/>
  <c r="Z42"/>
  <c r="Z157" s="1"/>
  <c r="T42"/>
  <c r="T157" s="1"/>
  <c r="S42"/>
  <c r="S157" s="1"/>
  <c r="R42"/>
  <c r="R157" s="1"/>
  <c r="Q42"/>
  <c r="Q157" s="1"/>
  <c r="AI157" s="1"/>
  <c r="P42"/>
  <c r="P157" s="1"/>
  <c r="AC41"/>
  <c r="AC156" s="1"/>
  <c r="AB41"/>
  <c r="AB156" s="1"/>
  <c r="AA41"/>
  <c r="AA156" s="1"/>
  <c r="Z41"/>
  <c r="Z156" s="1"/>
  <c r="T41"/>
  <c r="T156" s="1"/>
  <c r="S41"/>
  <c r="S156" s="1"/>
  <c r="R41"/>
  <c r="R156" s="1"/>
  <c r="Q41"/>
  <c r="Q156" s="1"/>
  <c r="AI156" s="1"/>
  <c r="P41"/>
  <c r="P156" s="1"/>
  <c r="AC40"/>
  <c r="AC155" s="1"/>
  <c r="AB40"/>
  <c r="AB155" s="1"/>
  <c r="AA40"/>
  <c r="AA155" s="1"/>
  <c r="Z40"/>
  <c r="Z155" s="1"/>
  <c r="T40"/>
  <c r="T155" s="1"/>
  <c r="S40"/>
  <c r="S155" s="1"/>
  <c r="R40"/>
  <c r="R155" s="1"/>
  <c r="Q40"/>
  <c r="Q155" s="1"/>
  <c r="AI155" s="1"/>
  <c r="P40"/>
  <c r="P155" s="1"/>
  <c r="AC39"/>
  <c r="AC154" s="1"/>
  <c r="AB39"/>
  <c r="AB154" s="1"/>
  <c r="AA39"/>
  <c r="AA154" s="1"/>
  <c r="Z39"/>
  <c r="Z154" s="1"/>
  <c r="T39"/>
  <c r="T154" s="1"/>
  <c r="S39"/>
  <c r="S154" s="1"/>
  <c r="R39"/>
  <c r="R154" s="1"/>
  <c r="Q39"/>
  <c r="Q154" s="1"/>
  <c r="AI154" s="1"/>
  <c r="P39"/>
  <c r="P154" s="1"/>
  <c r="AL154" s="1"/>
  <c r="AC38"/>
  <c r="AC153" s="1"/>
  <c r="AB38"/>
  <c r="AB153" s="1"/>
  <c r="AA38"/>
  <c r="AA153" s="1"/>
  <c r="Z38"/>
  <c r="Z153" s="1"/>
  <c r="T38"/>
  <c r="T153" s="1"/>
  <c r="S38"/>
  <c r="S153" s="1"/>
  <c r="R38"/>
  <c r="R153" s="1"/>
  <c r="Q38"/>
  <c r="Q153" s="1"/>
  <c r="AI153" s="1"/>
  <c r="P38"/>
  <c r="P153" s="1"/>
  <c r="T37"/>
  <c r="T152" s="1"/>
  <c r="S37"/>
  <c r="S152" s="1"/>
  <c r="R37"/>
  <c r="R152" s="1"/>
  <c r="Q37"/>
  <c r="Q152" s="1"/>
  <c r="P37"/>
  <c r="P152" s="1"/>
  <c r="T36"/>
  <c r="T151" s="1"/>
  <c r="S36"/>
  <c r="S151" s="1"/>
  <c r="R36"/>
  <c r="R151" s="1"/>
  <c r="Q36"/>
  <c r="Q151" s="1"/>
  <c r="P36"/>
  <c r="P151" s="1"/>
  <c r="AC35"/>
  <c r="AC150" s="1"/>
  <c r="AB35"/>
  <c r="AB150" s="1"/>
  <c r="AA35"/>
  <c r="AA150" s="1"/>
  <c r="Z35"/>
  <c r="Z150" s="1"/>
  <c r="T35"/>
  <c r="T150" s="1"/>
  <c r="S35"/>
  <c r="S150" s="1"/>
  <c r="R35"/>
  <c r="R150" s="1"/>
  <c r="Q35"/>
  <c r="Q150" s="1"/>
  <c r="AI150" s="1"/>
  <c r="P35"/>
  <c r="P150" s="1"/>
  <c r="T34"/>
  <c r="T149" s="1"/>
  <c r="S34"/>
  <c r="S149" s="1"/>
  <c r="R34"/>
  <c r="R149" s="1"/>
  <c r="Q34"/>
  <c r="Q149" s="1"/>
  <c r="P34"/>
  <c r="P149" s="1"/>
  <c r="AC33"/>
  <c r="AB33"/>
  <c r="AA33"/>
  <c r="Z33"/>
  <c r="T33"/>
  <c r="T148" s="1"/>
  <c r="S33"/>
  <c r="S148" s="1"/>
  <c r="R33"/>
  <c r="R148" s="1"/>
  <c r="Q33"/>
  <c r="Q148" s="1"/>
  <c r="P33"/>
  <c r="P148" s="1"/>
  <c r="T31"/>
  <c r="T146" s="1"/>
  <c r="S31"/>
  <c r="S146" s="1"/>
  <c r="R31"/>
  <c r="R146" s="1"/>
  <c r="Q31"/>
  <c r="Q146" s="1"/>
  <c r="P31"/>
  <c r="P146" s="1"/>
  <c r="T30"/>
  <c r="T145" s="1"/>
  <c r="S30"/>
  <c r="S145" s="1"/>
  <c r="R30"/>
  <c r="R145" s="1"/>
  <c r="Q30"/>
  <c r="Q145" s="1"/>
  <c r="P30"/>
  <c r="P145" s="1"/>
  <c r="T29"/>
  <c r="T144" s="1"/>
  <c r="S29"/>
  <c r="S144" s="1"/>
  <c r="R29"/>
  <c r="R144" s="1"/>
  <c r="Q29"/>
  <c r="Q144" s="1"/>
  <c r="P29"/>
  <c r="P144" s="1"/>
  <c r="AL144" s="1"/>
  <c r="T28"/>
  <c r="T143" s="1"/>
  <c r="S28"/>
  <c r="S143" s="1"/>
  <c r="R28"/>
  <c r="R143" s="1"/>
  <c r="Q28"/>
  <c r="Q143" s="1"/>
  <c r="P28"/>
  <c r="P143" s="1"/>
  <c r="T27"/>
  <c r="T142" s="1"/>
  <c r="S27"/>
  <c r="S142" s="1"/>
  <c r="R27"/>
  <c r="R142" s="1"/>
  <c r="Q27"/>
  <c r="Q142" s="1"/>
  <c r="P27"/>
  <c r="P142" s="1"/>
  <c r="T26"/>
  <c r="T141" s="1"/>
  <c r="S26"/>
  <c r="S141" s="1"/>
  <c r="R26"/>
  <c r="R141" s="1"/>
  <c r="Q26"/>
  <c r="Q141" s="1"/>
  <c r="P26"/>
  <c r="P141" s="1"/>
  <c r="AC25"/>
  <c r="AC140" s="1"/>
  <c r="AB25"/>
  <c r="AB140" s="1"/>
  <c r="AA25"/>
  <c r="AA140" s="1"/>
  <c r="Z25"/>
  <c r="Z140" s="1"/>
  <c r="T25"/>
  <c r="T140" s="1"/>
  <c r="S25"/>
  <c r="S140" s="1"/>
  <c r="R25"/>
  <c r="R140" s="1"/>
  <c r="Q25"/>
  <c r="Q140" s="1"/>
  <c r="AI140" s="1"/>
  <c r="P25"/>
  <c r="P140" s="1"/>
  <c r="AC24"/>
  <c r="AC28" s="1"/>
  <c r="AB24"/>
  <c r="AB28" s="1"/>
  <c r="AA24"/>
  <c r="AA28" s="1"/>
  <c r="Z24"/>
  <c r="Z28" s="1"/>
  <c r="T24"/>
  <c r="T139" s="1"/>
  <c r="S24"/>
  <c r="S139" s="1"/>
  <c r="R24"/>
  <c r="R139" s="1"/>
  <c r="Q24"/>
  <c r="Q139" s="1"/>
  <c r="P24"/>
  <c r="P139" s="1"/>
  <c r="T23"/>
  <c r="T138" s="1"/>
  <c r="S23"/>
  <c r="S138" s="1"/>
  <c r="R23"/>
  <c r="R138" s="1"/>
  <c r="Q23"/>
  <c r="Q138" s="1"/>
  <c r="P23"/>
  <c r="P138" s="1"/>
  <c r="T22"/>
  <c r="T137" s="1"/>
  <c r="S22"/>
  <c r="S137" s="1"/>
  <c r="R22"/>
  <c r="R137" s="1"/>
  <c r="Q22"/>
  <c r="Q137" s="1"/>
  <c r="P22"/>
  <c r="P137" s="1"/>
  <c r="T21"/>
  <c r="T136" s="1"/>
  <c r="S21"/>
  <c r="S136" s="1"/>
  <c r="R21"/>
  <c r="R136" s="1"/>
  <c r="Q21"/>
  <c r="Q136" s="1"/>
  <c r="P21"/>
  <c r="P136" s="1"/>
  <c r="T20"/>
  <c r="T135" s="1"/>
  <c r="S20"/>
  <c r="S135" s="1"/>
  <c r="R20"/>
  <c r="R135" s="1"/>
  <c r="Q20"/>
  <c r="Q135" s="1"/>
  <c r="P20"/>
  <c r="P135" s="1"/>
  <c r="AC19"/>
  <c r="AB19"/>
  <c r="AA19"/>
  <c r="Z19"/>
  <c r="T19"/>
  <c r="T134" s="1"/>
  <c r="S19"/>
  <c r="S134" s="1"/>
  <c r="R19"/>
  <c r="R134" s="1"/>
  <c r="Q19"/>
  <c r="Q134" s="1"/>
  <c r="P19"/>
  <c r="P134" s="1"/>
  <c r="T18"/>
  <c r="T133" s="1"/>
  <c r="S18"/>
  <c r="S133" s="1"/>
  <c r="R18"/>
  <c r="R133" s="1"/>
  <c r="Q18"/>
  <c r="Q133" s="1"/>
  <c r="P18"/>
  <c r="P133" s="1"/>
  <c r="T16"/>
  <c r="T131" s="1"/>
  <c r="S16"/>
  <c r="S131" s="1"/>
  <c r="R16"/>
  <c r="R131" s="1"/>
  <c r="Q16"/>
  <c r="Q131" s="1"/>
  <c r="P16"/>
  <c r="P131" s="1"/>
  <c r="T15"/>
  <c r="T130" s="1"/>
  <c r="S15"/>
  <c r="S130" s="1"/>
  <c r="R15"/>
  <c r="R130" s="1"/>
  <c r="Q15"/>
  <c r="Q130" s="1"/>
  <c r="P15"/>
  <c r="P130" s="1"/>
  <c r="AC14"/>
  <c r="AC129" s="1"/>
  <c r="AB14"/>
  <c r="AB129" s="1"/>
  <c r="AA14"/>
  <c r="AA129" s="1"/>
  <c r="Z14"/>
  <c r="Z129" s="1"/>
  <c r="T14"/>
  <c r="T129" s="1"/>
  <c r="S14"/>
  <c r="S129" s="1"/>
  <c r="R14"/>
  <c r="R129" s="1"/>
  <c r="Q14"/>
  <c r="Q129" s="1"/>
  <c r="AI129" s="1"/>
  <c r="P14"/>
  <c r="P129" s="1"/>
  <c r="AL129" s="1"/>
  <c r="T12"/>
  <c r="T127" s="1"/>
  <c r="S12"/>
  <c r="S127" s="1"/>
  <c r="R12"/>
  <c r="R127" s="1"/>
  <c r="Q12"/>
  <c r="Q127" s="1"/>
  <c r="P12"/>
  <c r="P127" s="1"/>
  <c r="AC11"/>
  <c r="AC126" s="1"/>
  <c r="AB11"/>
  <c r="AB126" s="1"/>
  <c r="AA11"/>
  <c r="AA126" s="1"/>
  <c r="Z11"/>
  <c r="Z126" s="1"/>
  <c r="T11"/>
  <c r="T126" s="1"/>
  <c r="S11"/>
  <c r="S126" s="1"/>
  <c r="R11"/>
  <c r="R126" s="1"/>
  <c r="Q11"/>
  <c r="Q126" s="1"/>
  <c r="AI126" s="1"/>
  <c r="P11"/>
  <c r="P126" s="1"/>
  <c r="AL126" s="1"/>
  <c r="AC9"/>
  <c r="AB9"/>
  <c r="AA9"/>
  <c r="Z9"/>
  <c r="T9"/>
  <c r="S9"/>
  <c r="R9"/>
  <c r="Q9"/>
  <c r="P9"/>
  <c r="AC8"/>
  <c r="AC123" s="1"/>
  <c r="AB8"/>
  <c r="AB123" s="1"/>
  <c r="AA8"/>
  <c r="AA123" s="1"/>
  <c r="Z8"/>
  <c r="Z123" s="1"/>
  <c r="T8"/>
  <c r="T123" s="1"/>
  <c r="S8"/>
  <c r="S123" s="1"/>
  <c r="R8"/>
  <c r="R123" s="1"/>
  <c r="Q8"/>
  <c r="Q123" s="1"/>
  <c r="AI123" s="1"/>
  <c r="P8"/>
  <c r="P123" s="1"/>
  <c r="AL123" s="1"/>
  <c r="D50" i="39" l="1"/>
  <c r="Z143" i="81"/>
  <c r="Z142"/>
  <c r="Z141"/>
  <c r="Z139"/>
  <c r="Z138"/>
  <c r="Z137"/>
  <c r="Z136"/>
  <c r="AA143"/>
  <c r="AA142"/>
  <c r="AA141"/>
  <c r="AA139"/>
  <c r="AA138"/>
  <c r="AA137"/>
  <c r="AA136"/>
  <c r="AB143"/>
  <c r="AB142"/>
  <c r="AB141"/>
  <c r="AB139"/>
  <c r="AB138"/>
  <c r="AB137"/>
  <c r="AB136"/>
  <c r="AC143"/>
  <c r="AC142"/>
  <c r="AC141"/>
  <c r="AC139"/>
  <c r="AC138"/>
  <c r="AC137"/>
  <c r="AC136"/>
  <c r="P124"/>
  <c r="Q124"/>
  <c r="R124"/>
  <c r="S124"/>
  <c r="T124"/>
  <c r="Z124"/>
  <c r="AA124"/>
  <c r="AB124"/>
  <c r="AC124"/>
  <c r="Z127"/>
  <c r="Z128" s="1"/>
  <c r="AA127"/>
  <c r="AA128" s="1"/>
  <c r="AB127"/>
  <c r="AB128" s="1"/>
  <c r="AC127"/>
  <c r="AC128" s="1"/>
  <c r="AL127"/>
  <c r="AK127"/>
  <c r="AJ127"/>
  <c r="Z131"/>
  <c r="Z130"/>
  <c r="AA131"/>
  <c r="AA130"/>
  <c r="AB131"/>
  <c r="AB130"/>
  <c r="AC131"/>
  <c r="AC130"/>
  <c r="AL130"/>
  <c r="AK130"/>
  <c r="AJ130"/>
  <c r="AL131"/>
  <c r="AL133"/>
  <c r="AL134"/>
  <c r="Z134"/>
  <c r="AK134" s="1"/>
  <c r="Z133"/>
  <c r="AK133" s="1"/>
  <c r="AA134"/>
  <c r="AA133"/>
  <c r="AB134"/>
  <c r="AB133"/>
  <c r="AC134"/>
  <c r="AC133"/>
  <c r="AL135"/>
  <c r="AL136"/>
  <c r="AL137"/>
  <c r="AK137"/>
  <c r="AJ137"/>
  <c r="AL138"/>
  <c r="AK138"/>
  <c r="AJ138"/>
  <c r="AL139"/>
  <c r="AK139"/>
  <c r="AJ139"/>
  <c r="AL140"/>
  <c r="AK140"/>
  <c r="AJ140"/>
  <c r="AL141"/>
  <c r="AL142"/>
  <c r="AK142"/>
  <c r="AJ142"/>
  <c r="AL143"/>
  <c r="AL145"/>
  <c r="AL146"/>
  <c r="AL148"/>
  <c r="Z148"/>
  <c r="AK148" s="1"/>
  <c r="AA148"/>
  <c r="AA149" s="1"/>
  <c r="AB148"/>
  <c r="AB149" s="1"/>
  <c r="AC148"/>
  <c r="AC149" s="1"/>
  <c r="AL149"/>
  <c r="AL150"/>
  <c r="AK150"/>
  <c r="AJ150"/>
  <c r="AL151"/>
  <c r="AL152"/>
  <c r="AL153"/>
  <c r="AK153"/>
  <c r="AJ153"/>
  <c r="AL155"/>
  <c r="AK155"/>
  <c r="AJ155"/>
  <c r="AL156"/>
  <c r="AK156"/>
  <c r="AJ156"/>
  <c r="AL157"/>
  <c r="AK157"/>
  <c r="AJ157"/>
  <c r="AL158"/>
  <c r="AK158"/>
  <c r="AJ158"/>
  <c r="AL160"/>
  <c r="AK160"/>
  <c r="AJ160"/>
  <c r="AL161"/>
  <c r="AK161"/>
  <c r="AJ161"/>
  <c r="AL162"/>
  <c r="Z162"/>
  <c r="AK162" s="1"/>
  <c r="Z152"/>
  <c r="AK152" s="1"/>
  <c r="Z151"/>
  <c r="AK151" s="1"/>
  <c r="AA162"/>
  <c r="AA152"/>
  <c r="AA151"/>
  <c r="AB162"/>
  <c r="AB152"/>
  <c r="AB151"/>
  <c r="AC162"/>
  <c r="AC152"/>
  <c r="AC151"/>
  <c r="AL164"/>
  <c r="AL166"/>
  <c r="AK166"/>
  <c r="AJ166"/>
  <c r="AL167"/>
  <c r="AK167"/>
  <c r="AJ167"/>
  <c r="AL168"/>
  <c r="AK168"/>
  <c r="AJ168"/>
  <c r="AL169"/>
  <c r="P10"/>
  <c r="P125" s="1"/>
  <c r="Q10"/>
  <c r="Q125" s="1"/>
  <c r="R10"/>
  <c r="R125" s="1"/>
  <c r="S10"/>
  <c r="S125" s="1"/>
  <c r="T10"/>
  <c r="T125" s="1"/>
  <c r="Z10"/>
  <c r="Z125" s="1"/>
  <c r="AA10"/>
  <c r="AA125" s="1"/>
  <c r="AB10"/>
  <c r="AB125" s="1"/>
  <c r="AC10"/>
  <c r="AC125" s="1"/>
  <c r="AI127"/>
  <c r="P13"/>
  <c r="P128" s="1"/>
  <c r="Q13"/>
  <c r="Q128" s="1"/>
  <c r="R13"/>
  <c r="R128" s="1"/>
  <c r="S13"/>
  <c r="S128" s="1"/>
  <c r="T13"/>
  <c r="T128" s="1"/>
  <c r="AI130"/>
  <c r="AI131"/>
  <c r="AK131" s="1"/>
  <c r="P17"/>
  <c r="P132" s="1"/>
  <c r="Q17"/>
  <c r="Q132" s="1"/>
  <c r="R17"/>
  <c r="R132" s="1"/>
  <c r="AA132" s="1"/>
  <c r="S17"/>
  <c r="S132" s="1"/>
  <c r="AB132" s="1"/>
  <c r="T17"/>
  <c r="T132" s="1"/>
  <c r="AC132" s="1"/>
  <c r="AI133"/>
  <c r="AI134"/>
  <c r="AI136"/>
  <c r="AK136" s="1"/>
  <c r="AI137"/>
  <c r="AI138"/>
  <c r="AI139"/>
  <c r="AI141"/>
  <c r="AK141" s="1"/>
  <c r="AI142"/>
  <c r="AI143"/>
  <c r="AK143" s="1"/>
  <c r="P32"/>
  <c r="P147" s="1"/>
  <c r="Q32"/>
  <c r="Q147" s="1"/>
  <c r="R32"/>
  <c r="R147" s="1"/>
  <c r="S32"/>
  <c r="S147" s="1"/>
  <c r="T32"/>
  <c r="T147" s="1"/>
  <c r="AI148"/>
  <c r="AI151"/>
  <c r="AI152"/>
  <c r="P44"/>
  <c r="P159" s="1"/>
  <c r="Q44"/>
  <c r="Q159" s="1"/>
  <c r="R44"/>
  <c r="R159" s="1"/>
  <c r="S44"/>
  <c r="S159" s="1"/>
  <c r="T44"/>
  <c r="T159" s="1"/>
  <c r="Z44"/>
  <c r="Z159" s="1"/>
  <c r="AA44"/>
  <c r="AA159" s="1"/>
  <c r="AB44"/>
  <c r="AB159" s="1"/>
  <c r="AC44"/>
  <c r="AC159" s="1"/>
  <c r="AI162"/>
  <c r="P50"/>
  <c r="P165" s="1"/>
  <c r="Q50"/>
  <c r="Q165" s="1"/>
  <c r="R50"/>
  <c r="R165" s="1"/>
  <c r="S50"/>
  <c r="S165" s="1"/>
  <c r="T50"/>
  <c r="T165" s="1"/>
  <c r="P115"/>
  <c r="Q115"/>
  <c r="S115"/>
  <c r="T115"/>
  <c r="AL170"/>
  <c r="AL176" s="1"/>
  <c r="AL171"/>
  <c r="AK171"/>
  <c r="AJ171"/>
  <c r="AL172"/>
  <c r="AL173"/>
  <c r="Z174"/>
  <c r="Z172"/>
  <c r="AK172" s="1"/>
  <c r="Z170"/>
  <c r="AK170" s="1"/>
  <c r="Z169"/>
  <c r="AK169" s="1"/>
  <c r="AA174"/>
  <c r="AA172"/>
  <c r="AA170"/>
  <c r="AA169"/>
  <c r="AB174"/>
  <c r="AB172"/>
  <c r="AB170"/>
  <c r="AB169"/>
  <c r="AC174"/>
  <c r="AC172"/>
  <c r="AC170"/>
  <c r="AC169"/>
  <c r="AL174"/>
  <c r="AL175"/>
  <c r="AI169"/>
  <c r="AI170"/>
  <c r="AI172"/>
  <c r="AI173"/>
  <c r="AK173" s="1"/>
  <c r="AI174"/>
  <c r="AK174" s="1"/>
  <c r="Z163"/>
  <c r="AA163"/>
  <c r="AB163"/>
  <c r="AC163"/>
  <c r="Z135"/>
  <c r="AK135" s="1"/>
  <c r="AA135"/>
  <c r="AB135"/>
  <c r="AC135"/>
  <c r="Z144"/>
  <c r="AA144"/>
  <c r="AB144"/>
  <c r="AC144"/>
  <c r="IE51" i="39" l="1"/>
  <c r="G51"/>
  <c r="H51"/>
  <c r="I51"/>
  <c r="L51"/>
  <c r="M51"/>
  <c r="N51"/>
  <c r="Q51"/>
  <c r="R51"/>
  <c r="S51"/>
  <c r="V51"/>
  <c r="W51"/>
  <c r="X51"/>
  <c r="AA51"/>
  <c r="AB51"/>
  <c r="AC51"/>
  <c r="AF51"/>
  <c r="AG51"/>
  <c r="AH51"/>
  <c r="AL51"/>
  <c r="AM51"/>
  <c r="AP51"/>
  <c r="AQ51"/>
  <c r="AR51"/>
  <c r="AU51"/>
  <c r="AV51"/>
  <c r="AW51"/>
  <c r="AZ51"/>
  <c r="BA51"/>
  <c r="BB51"/>
  <c r="BE51"/>
  <c r="BF51"/>
  <c r="BG51"/>
  <c r="BJ51"/>
  <c r="BK51"/>
  <c r="BL51"/>
  <c r="BO51"/>
  <c r="BP51"/>
  <c r="BQ51"/>
  <c r="BT51"/>
  <c r="BU51"/>
  <c r="BV51"/>
  <c r="BY51"/>
  <c r="BZ51"/>
  <c r="CA51"/>
  <c r="CD51"/>
  <c r="CE51"/>
  <c r="CF51"/>
  <c r="CI51"/>
  <c r="CJ51"/>
  <c r="CK51"/>
  <c r="CN51"/>
  <c r="CO51"/>
  <c r="CP51"/>
  <c r="CS51"/>
  <c r="CT51"/>
  <c r="CU51"/>
  <c r="CX51"/>
  <c r="CY51"/>
  <c r="CZ51"/>
  <c r="DC51"/>
  <c r="DD51"/>
  <c r="DE51"/>
  <c r="DH51"/>
  <c r="DI51"/>
  <c r="DJ51"/>
  <c r="DM51"/>
  <c r="DN51"/>
  <c r="DO51"/>
  <c r="DR51"/>
  <c r="DS51"/>
  <c r="DT51"/>
  <c r="DW51"/>
  <c r="DX51"/>
  <c r="DY51"/>
  <c r="EC51"/>
  <c r="ED51"/>
  <c r="EH51"/>
  <c r="EI51"/>
  <c r="EL51"/>
  <c r="EM51"/>
  <c r="EN51"/>
  <c r="EQ51"/>
  <c r="ER51"/>
  <c r="ES51"/>
  <c r="EV51"/>
  <c r="EW51"/>
  <c r="EX51"/>
  <c r="FA51"/>
  <c r="FB51"/>
  <c r="FC51"/>
  <c r="FF51"/>
  <c r="FG51"/>
  <c r="FH51"/>
  <c r="FK51"/>
  <c r="FL51"/>
  <c r="FM51"/>
  <c r="FQ51"/>
  <c r="FR51"/>
  <c r="FU51"/>
  <c r="FV51"/>
  <c r="FW51"/>
  <c r="FZ51"/>
  <c r="GA51"/>
  <c r="GB51"/>
  <c r="GE51"/>
  <c r="GF51"/>
  <c r="GG51"/>
  <c r="GJ51"/>
  <c r="GK51"/>
  <c r="GL51"/>
  <c r="GO51"/>
  <c r="GP51"/>
  <c r="GQ51"/>
  <c r="GU51"/>
  <c r="GV51"/>
  <c r="GY51"/>
  <c r="GZ51"/>
  <c r="HA51"/>
  <c r="HE51"/>
  <c r="HF51"/>
  <c r="HJ51"/>
  <c r="HK51"/>
  <c r="HO51"/>
  <c r="HP51"/>
  <c r="HS51"/>
  <c r="HT51"/>
  <c r="HU51"/>
  <c r="HX51"/>
  <c r="HY51"/>
  <c r="HZ51"/>
  <c r="IC51"/>
  <c r="ID51"/>
  <c r="AC147" i="81"/>
  <c r="AC146"/>
  <c r="AC145"/>
  <c r="AB147"/>
  <c r="AB146"/>
  <c r="AB145"/>
  <c r="AA147"/>
  <c r="AA146"/>
  <c r="AA145"/>
  <c r="Z147"/>
  <c r="Z146"/>
  <c r="Z145"/>
  <c r="AC164"/>
  <c r="AC165" s="1"/>
  <c r="AB164"/>
  <c r="AB165" s="1"/>
  <c r="AA164"/>
  <c r="AA165" s="1"/>
  <c r="Z164"/>
  <c r="AL165"/>
  <c r="AL159"/>
  <c r="AK159"/>
  <c r="AJ159"/>
  <c r="AL147"/>
  <c r="AL132"/>
  <c r="AL128"/>
  <c r="AL125"/>
  <c r="AL124"/>
  <c r="AJ174"/>
  <c r="AJ173"/>
  <c r="AJ172"/>
  <c r="AJ170"/>
  <c r="AI163"/>
  <c r="AI159"/>
  <c r="AI147"/>
  <c r="AK147" s="1"/>
  <c r="AI144"/>
  <c r="AI135"/>
  <c r="AI128"/>
  <c r="AK128" s="1"/>
  <c r="AK126" s="1"/>
  <c r="AI125"/>
  <c r="AK125" s="1"/>
  <c r="AJ169"/>
  <c r="AJ162"/>
  <c r="AJ154"/>
  <c r="AK154"/>
  <c r="AJ152"/>
  <c r="AJ151"/>
  <c r="Z149"/>
  <c r="AJ148"/>
  <c r="AJ143"/>
  <c r="AJ141"/>
  <c r="AJ136"/>
  <c r="AJ135"/>
  <c r="AJ134"/>
  <c r="AJ133"/>
  <c r="AJ131"/>
  <c r="Z132"/>
  <c r="AK132" s="1"/>
  <c r="AK129" s="1"/>
  <c r="AC61"/>
  <c r="AB61"/>
  <c r="AA61"/>
  <c r="Z61"/>
  <c r="T61"/>
  <c r="T176" s="1"/>
  <c r="S61"/>
  <c r="S176" s="1"/>
  <c r="R61"/>
  <c r="R176" s="1"/>
  <c r="Q61"/>
  <c r="Q176" s="1"/>
  <c r="AI124"/>
  <c r="AK124" s="1"/>
  <c r="AK123" s="1"/>
  <c r="P61"/>
  <c r="P176" s="1"/>
  <c r="AM176" s="1"/>
  <c r="ID53" i="39" l="1"/>
  <c r="HY53"/>
  <c r="HT53"/>
  <c r="HO53"/>
  <c r="HJ53"/>
  <c r="HE53"/>
  <c r="GZ53"/>
  <c r="GU53"/>
  <c r="GP53"/>
  <c r="GK53"/>
  <c r="GF53"/>
  <c r="GA53"/>
  <c r="FV53"/>
  <c r="FQ53"/>
  <c r="FL53"/>
  <c r="FG53"/>
  <c r="FB53"/>
  <c r="EW53"/>
  <c r="ER53"/>
  <c r="EM53"/>
  <c r="EH53"/>
  <c r="EC53"/>
  <c r="DX53"/>
  <c r="DS53"/>
  <c r="DN53"/>
  <c r="DI53"/>
  <c r="DD53"/>
  <c r="CY53"/>
  <c r="CT53"/>
  <c r="CO53"/>
  <c r="CJ53"/>
  <c r="CE53"/>
  <c r="BZ53"/>
  <c r="BU53"/>
  <c r="BP53"/>
  <c r="BK53"/>
  <c r="BF53"/>
  <c r="BA53"/>
  <c r="AV53"/>
  <c r="AQ53"/>
  <c r="AL53"/>
  <c r="AG53"/>
  <c r="AB53"/>
  <c r="W53"/>
  <c r="R53"/>
  <c r="M53"/>
  <c r="H53"/>
  <c r="II53" s="1"/>
  <c r="IE52"/>
  <c r="G52"/>
  <c r="H52"/>
  <c r="I52"/>
  <c r="L52"/>
  <c r="M52"/>
  <c r="N52"/>
  <c r="Q52"/>
  <c r="R52"/>
  <c r="S52"/>
  <c r="V52"/>
  <c r="W52"/>
  <c r="X52"/>
  <c r="AA52"/>
  <c r="AB52"/>
  <c r="AC52"/>
  <c r="AF52"/>
  <c r="AG52"/>
  <c r="AH52"/>
  <c r="AK52"/>
  <c r="AL52"/>
  <c r="AM52"/>
  <c r="AP52"/>
  <c r="AQ52"/>
  <c r="AR52"/>
  <c r="AU52"/>
  <c r="AV52"/>
  <c r="AW52"/>
  <c r="AZ52"/>
  <c r="BA52"/>
  <c r="BB52"/>
  <c r="BE52"/>
  <c r="BF52"/>
  <c r="BG52"/>
  <c r="BJ52"/>
  <c r="BK52"/>
  <c r="BL52"/>
  <c r="BO52"/>
  <c r="BP52"/>
  <c r="BQ52"/>
  <c r="BT52"/>
  <c r="BU52"/>
  <c r="BV52"/>
  <c r="BY52"/>
  <c r="BZ52"/>
  <c r="CA52"/>
  <c r="CD52"/>
  <c r="CE52"/>
  <c r="CF52"/>
  <c r="CI52"/>
  <c r="CJ52"/>
  <c r="CK52"/>
  <c r="CN52"/>
  <c r="CO52"/>
  <c r="CP52"/>
  <c r="CS52"/>
  <c r="CT52"/>
  <c r="CU52"/>
  <c r="CX52"/>
  <c r="CY52"/>
  <c r="CZ52"/>
  <c r="DC52"/>
  <c r="DD52"/>
  <c r="DE52"/>
  <c r="DH52"/>
  <c r="DI52"/>
  <c r="DJ52"/>
  <c r="DM52"/>
  <c r="DN52"/>
  <c r="DO52"/>
  <c r="DR52"/>
  <c r="DS52"/>
  <c r="DT52"/>
  <c r="DW52"/>
  <c r="DX52"/>
  <c r="DY52"/>
  <c r="EC52"/>
  <c r="ED52"/>
  <c r="EH52"/>
  <c r="EI52"/>
  <c r="EL52"/>
  <c r="EM52"/>
  <c r="EN52"/>
  <c r="EQ52"/>
  <c r="ER52"/>
  <c r="ES52"/>
  <c r="EV52"/>
  <c r="EW52"/>
  <c r="EX52"/>
  <c r="FA52"/>
  <c r="FB52"/>
  <c r="FC52"/>
  <c r="FF52"/>
  <c r="FG52"/>
  <c r="FH52"/>
  <c r="FK52"/>
  <c r="FL52"/>
  <c r="FM52"/>
  <c r="FQ52"/>
  <c r="FR52"/>
  <c r="FU52"/>
  <c r="FV52"/>
  <c r="FW52"/>
  <c r="FZ52"/>
  <c r="GA52"/>
  <c r="GB52"/>
  <c r="GE52"/>
  <c r="GF52"/>
  <c r="GG52"/>
  <c r="GJ52"/>
  <c r="GK52"/>
  <c r="GL52"/>
  <c r="GO52"/>
  <c r="GP52"/>
  <c r="GQ52"/>
  <c r="GU52"/>
  <c r="GV52"/>
  <c r="GY52"/>
  <c r="GZ52"/>
  <c r="HA52"/>
  <c r="HE52"/>
  <c r="HF52"/>
  <c r="HJ52"/>
  <c r="HK52"/>
  <c r="HO52"/>
  <c r="HP52"/>
  <c r="HS52"/>
  <c r="HT52"/>
  <c r="HU52"/>
  <c r="HX52"/>
  <c r="HY52"/>
  <c r="HZ52"/>
  <c r="IC52"/>
  <c r="ID52"/>
  <c r="IJ51"/>
  <c r="II51"/>
  <c r="Z176" i="81"/>
  <c r="Z175"/>
  <c r="AA176"/>
  <c r="AA175"/>
  <c r="AB176"/>
  <c r="AB175"/>
  <c r="AC176"/>
  <c r="AC175"/>
  <c r="AK149"/>
  <c r="AJ149"/>
  <c r="AI149"/>
  <c r="AK164"/>
  <c r="AJ164"/>
  <c r="AI164"/>
  <c r="AK145"/>
  <c r="AJ145"/>
  <c r="AI145"/>
  <c r="AI146"/>
  <c r="AK146" s="1"/>
  <c r="AI176"/>
  <c r="AI132"/>
  <c r="AJ124"/>
  <c r="AJ125"/>
  <c r="AJ128"/>
  <c r="AJ126" s="1"/>
  <c r="AJ132"/>
  <c r="AJ129" s="1"/>
  <c r="AJ147"/>
  <c r="Z165"/>
  <c r="IJ52" i="39" l="1"/>
  <c r="II52"/>
  <c r="IH52"/>
  <c r="AI165" i="81"/>
  <c r="AK165" s="1"/>
  <c r="AK163" s="1"/>
  <c r="AK175"/>
  <c r="AJ175"/>
  <c r="AI175"/>
  <c r="AJ123"/>
  <c r="AJ146"/>
  <c r="AJ144"/>
  <c r="AK144"/>
  <c r="AK176" l="1"/>
  <c r="AJ165"/>
  <c r="AJ163" s="1"/>
  <c r="AJ176" s="1"/>
  <c r="C58" i="71" l="1"/>
  <c r="G72"/>
  <c r="AD22"/>
  <c r="AD21"/>
  <c r="F43" i="72"/>
  <c r="G43"/>
  <c r="I43"/>
  <c r="J43"/>
  <c r="L43"/>
  <c r="M43"/>
  <c r="Q32"/>
  <c r="N12"/>
  <c r="AD17" i="71" l="1"/>
  <c r="O7" i="42" l="1"/>
  <c r="AB11"/>
  <c r="W70"/>
  <c r="AC75" i="76"/>
  <c r="R118" i="78"/>
  <c r="AL123"/>
  <c r="AL114"/>
  <c r="AK114"/>
  <c r="AJ114"/>
  <c r="AI114"/>
  <c r="AL113"/>
  <c r="AK113"/>
  <c r="AJ113"/>
  <c r="AI113"/>
  <c r="AL112"/>
  <c r="AK112"/>
  <c r="AJ112"/>
  <c r="AI112"/>
  <c r="AL111"/>
  <c r="AK111"/>
  <c r="AJ111"/>
  <c r="AI111"/>
  <c r="AL110"/>
  <c r="AK110"/>
  <c r="AJ110"/>
  <c r="AI110"/>
  <c r="AL109"/>
  <c r="AK109"/>
  <c r="AJ109"/>
  <c r="AI109"/>
  <c r="AL108"/>
  <c r="AK108"/>
  <c r="AJ108"/>
  <c r="AI108"/>
  <c r="AL107"/>
  <c r="AK107"/>
  <c r="AJ107"/>
  <c r="AI107"/>
  <c r="AL106"/>
  <c r="AK106"/>
  <c r="AJ106"/>
  <c r="AI106"/>
  <c r="AL105"/>
  <c r="AK105"/>
  <c r="AJ105"/>
  <c r="AI105"/>
  <c r="AL104"/>
  <c r="AK104"/>
  <c r="AJ104"/>
  <c r="AI104"/>
  <c r="AL103"/>
  <c r="AK103"/>
  <c r="AJ103"/>
  <c r="AI103"/>
  <c r="AL102"/>
  <c r="AK102"/>
  <c r="AJ102"/>
  <c r="AI102"/>
  <c r="AL101"/>
  <c r="AK101"/>
  <c r="AJ101"/>
  <c r="AI101"/>
  <c r="AL100"/>
  <c r="AK100"/>
  <c r="AJ100"/>
  <c r="AI100"/>
  <c r="AL99"/>
  <c r="AK99"/>
  <c r="AJ99"/>
  <c r="AI99"/>
  <c r="AL98"/>
  <c r="AK98"/>
  <c r="AJ98"/>
  <c r="AI98"/>
  <c r="AL97"/>
  <c r="AK97"/>
  <c r="AJ97"/>
  <c r="AI97"/>
  <c r="AL96"/>
  <c r="AK96"/>
  <c r="AJ96"/>
  <c r="AI96"/>
  <c r="AL95"/>
  <c r="AK95"/>
  <c r="AJ95"/>
  <c r="AI95"/>
  <c r="AL94"/>
  <c r="AK94"/>
  <c r="AJ94"/>
  <c r="AI94"/>
  <c r="AL93"/>
  <c r="AK93"/>
  <c r="AJ93"/>
  <c r="AI93"/>
  <c r="AL92"/>
  <c r="AK92"/>
  <c r="AJ92"/>
  <c r="AI92"/>
  <c r="AL91"/>
  <c r="AK91"/>
  <c r="AJ91"/>
  <c r="AI91"/>
  <c r="AL90"/>
  <c r="AK90"/>
  <c r="AJ90"/>
  <c r="AI90"/>
  <c r="AL89"/>
  <c r="AK89"/>
  <c r="AJ89"/>
  <c r="AI89"/>
  <c r="AL88"/>
  <c r="AK88"/>
  <c r="AJ88"/>
  <c r="AI88"/>
  <c r="AL87"/>
  <c r="AK87"/>
  <c r="AJ87"/>
  <c r="AI87"/>
  <c r="AL86"/>
  <c r="AK86"/>
  <c r="AJ86"/>
  <c r="AI86"/>
  <c r="AL85"/>
  <c r="AK85"/>
  <c r="AJ85"/>
  <c r="AI85"/>
  <c r="AL84"/>
  <c r="AK84"/>
  <c r="AJ84"/>
  <c r="AI84"/>
  <c r="AL83"/>
  <c r="AK83"/>
  <c r="AJ83"/>
  <c r="AI83"/>
  <c r="AL82"/>
  <c r="AK82"/>
  <c r="AJ82"/>
  <c r="AI82"/>
  <c r="AL81"/>
  <c r="AK81"/>
  <c r="AJ81"/>
  <c r="AI81"/>
  <c r="AL80"/>
  <c r="AK80"/>
  <c r="AJ80"/>
  <c r="AI80"/>
  <c r="AL79"/>
  <c r="AK79"/>
  <c r="AJ79"/>
  <c r="AI79"/>
  <c r="AL78"/>
  <c r="AK78"/>
  <c r="AJ78"/>
  <c r="AI78"/>
  <c r="AL77"/>
  <c r="AK77"/>
  <c r="AJ77"/>
  <c r="AI77"/>
  <c r="AL76"/>
  <c r="AK76"/>
  <c r="AJ76"/>
  <c r="AI76"/>
  <c r="AL75"/>
  <c r="AK75"/>
  <c r="AJ75"/>
  <c r="AI75"/>
  <c r="AL74"/>
  <c r="AK74"/>
  <c r="AJ74"/>
  <c r="AI74"/>
  <c r="AL73"/>
  <c r="AK73"/>
  <c r="AJ73"/>
  <c r="AI73"/>
  <c r="AL72"/>
  <c r="AK72"/>
  <c r="AJ72"/>
  <c r="AI72"/>
  <c r="AL71"/>
  <c r="AK71"/>
  <c r="AJ71"/>
  <c r="AI71"/>
  <c r="AL70"/>
  <c r="AK70"/>
  <c r="AJ70"/>
  <c r="AI70"/>
  <c r="AL69"/>
  <c r="AK69"/>
  <c r="AJ69"/>
  <c r="AI69"/>
  <c r="AL68"/>
  <c r="AK68"/>
  <c r="AJ68"/>
  <c r="AI68"/>
  <c r="AL67"/>
  <c r="AK67"/>
  <c r="AJ67"/>
  <c r="AI67"/>
  <c r="AL66"/>
  <c r="AK66"/>
  <c r="AJ66"/>
  <c r="AI66"/>
  <c r="AL65"/>
  <c r="AK65"/>
  <c r="AJ65"/>
  <c r="AI65"/>
  <c r="AL64"/>
  <c r="AK64"/>
  <c r="AJ64"/>
  <c r="AI64"/>
  <c r="AL63"/>
  <c r="AK63"/>
  <c r="AJ63"/>
  <c r="AI63"/>
  <c r="AC114"/>
  <c r="AB114"/>
  <c r="AA114"/>
  <c r="Z114"/>
  <c r="AC113"/>
  <c r="AB113"/>
  <c r="AA113"/>
  <c r="Z113"/>
  <c r="AC112"/>
  <c r="AB112"/>
  <c r="AA112"/>
  <c r="Z112"/>
  <c r="AC111"/>
  <c r="AB111"/>
  <c r="AA111"/>
  <c r="Z111"/>
  <c r="AC110"/>
  <c r="AB110"/>
  <c r="AA110"/>
  <c r="Z110"/>
  <c r="AC109"/>
  <c r="AB109"/>
  <c r="AA109"/>
  <c r="Z109"/>
  <c r="AC108"/>
  <c r="AB108"/>
  <c r="AA108"/>
  <c r="Z108"/>
  <c r="AC107"/>
  <c r="AB107"/>
  <c r="AA107"/>
  <c r="Z107"/>
  <c r="AC106"/>
  <c r="AB106"/>
  <c r="AA106"/>
  <c r="Z106"/>
  <c r="AC105"/>
  <c r="AB105"/>
  <c r="AA105"/>
  <c r="Z105"/>
  <c r="AC104"/>
  <c r="AB104"/>
  <c r="AA104"/>
  <c r="Z104"/>
  <c r="AC103"/>
  <c r="AB103"/>
  <c r="AA103"/>
  <c r="Z103"/>
  <c r="AC102"/>
  <c r="AB102"/>
  <c r="AA102"/>
  <c r="Z102"/>
  <c r="AC101"/>
  <c r="AB101"/>
  <c r="AA101"/>
  <c r="Z101"/>
  <c r="AC100"/>
  <c r="AB100"/>
  <c r="AA100"/>
  <c r="Z100"/>
  <c r="AC99"/>
  <c r="AB99"/>
  <c r="AA99"/>
  <c r="Z99"/>
  <c r="AC98"/>
  <c r="AB98"/>
  <c r="AA98"/>
  <c r="Z98"/>
  <c r="AC97"/>
  <c r="AB97"/>
  <c r="AA97"/>
  <c r="Z97"/>
  <c r="AC96"/>
  <c r="AB96"/>
  <c r="AA96"/>
  <c r="Z96"/>
  <c r="AC95"/>
  <c r="AB95"/>
  <c r="AA95"/>
  <c r="Z95"/>
  <c r="AC94"/>
  <c r="AB94"/>
  <c r="AA94"/>
  <c r="Z94"/>
  <c r="AC93"/>
  <c r="AB93"/>
  <c r="AA93"/>
  <c r="Z93"/>
  <c r="AC92"/>
  <c r="AB92"/>
  <c r="AA92"/>
  <c r="Z92"/>
  <c r="AC91"/>
  <c r="AB91"/>
  <c r="AA91"/>
  <c r="Z91"/>
  <c r="AC90"/>
  <c r="AB90"/>
  <c r="AA90"/>
  <c r="Z90"/>
  <c r="AC89"/>
  <c r="AB89"/>
  <c r="AA89"/>
  <c r="Z89"/>
  <c r="AC88"/>
  <c r="AB88"/>
  <c r="AA88"/>
  <c r="Z88"/>
  <c r="AC87"/>
  <c r="AB87"/>
  <c r="AA87"/>
  <c r="Z87"/>
  <c r="AC86"/>
  <c r="AB86"/>
  <c r="AC85"/>
  <c r="AB85"/>
  <c r="AA85"/>
  <c r="Z85"/>
  <c r="AC84"/>
  <c r="AB84"/>
  <c r="AA84"/>
  <c r="Z84"/>
  <c r="AC83"/>
  <c r="AB83"/>
  <c r="AA83"/>
  <c r="Z83"/>
  <c r="AB82"/>
  <c r="AC81"/>
  <c r="AB81"/>
  <c r="AA81"/>
  <c r="Z81"/>
  <c r="AB80"/>
  <c r="AC79"/>
  <c r="AB79"/>
  <c r="AA79"/>
  <c r="Z79"/>
  <c r="AC78"/>
  <c r="AB78"/>
  <c r="AA78"/>
  <c r="Z78"/>
  <c r="AC77"/>
  <c r="AB77"/>
  <c r="AA77"/>
  <c r="Z77"/>
  <c r="AC76"/>
  <c r="AB76"/>
  <c r="AA76"/>
  <c r="Z76"/>
  <c r="AB75"/>
  <c r="AC74"/>
  <c r="AB74"/>
  <c r="AC73"/>
  <c r="AB73"/>
  <c r="AC72"/>
  <c r="AB72"/>
  <c r="AA72"/>
  <c r="Z72"/>
  <c r="AC71"/>
  <c r="AB71"/>
  <c r="AA71"/>
  <c r="Z71"/>
  <c r="AC70"/>
  <c r="AB70"/>
  <c r="AA70"/>
  <c r="Z70"/>
  <c r="AC69"/>
  <c r="AB69"/>
  <c r="AA69"/>
  <c r="Z69"/>
  <c r="AC68"/>
  <c r="AB68"/>
  <c r="AA68"/>
  <c r="Z68"/>
  <c r="AC67"/>
  <c r="AB67"/>
  <c r="AC66"/>
  <c r="AB66"/>
  <c r="AA66"/>
  <c r="Z66"/>
  <c r="AC65"/>
  <c r="AB65"/>
  <c r="AA65"/>
  <c r="Z65"/>
  <c r="AC64"/>
  <c r="AB64"/>
  <c r="AC63"/>
  <c r="AB63"/>
  <c r="AA63"/>
  <c r="Z63"/>
  <c r="AL62"/>
  <c r="AK62"/>
  <c r="AJ62"/>
  <c r="AI62"/>
  <c r="AC62"/>
  <c r="AB62"/>
  <c r="AA62"/>
  <c r="Z62"/>
  <c r="M11" i="42" l="1"/>
  <c r="L68" s="1"/>
  <c r="T114" i="78"/>
  <c r="S114"/>
  <c r="Q114"/>
  <c r="P114"/>
  <c r="T113"/>
  <c r="S113"/>
  <c r="Q113"/>
  <c r="P113"/>
  <c r="T112"/>
  <c r="S112"/>
  <c r="Q112"/>
  <c r="P112"/>
  <c r="T111"/>
  <c r="S111"/>
  <c r="Q111"/>
  <c r="P111"/>
  <c r="T110"/>
  <c r="S110"/>
  <c r="Q110"/>
  <c r="P110"/>
  <c r="T109"/>
  <c r="S109"/>
  <c r="Q109"/>
  <c r="P109"/>
  <c r="T108"/>
  <c r="S108"/>
  <c r="Q108"/>
  <c r="P108"/>
  <c r="T107"/>
  <c r="S107"/>
  <c r="Q107"/>
  <c r="P107"/>
  <c r="T106"/>
  <c r="S106"/>
  <c r="Q106"/>
  <c r="P106"/>
  <c r="T105"/>
  <c r="S105"/>
  <c r="Q105"/>
  <c r="P105"/>
  <c r="T103"/>
  <c r="S103"/>
  <c r="Q103"/>
  <c r="P103"/>
  <c r="T102"/>
  <c r="T104" s="1"/>
  <c r="S102"/>
  <c r="S104" s="1"/>
  <c r="Q102"/>
  <c r="Q104" s="1"/>
  <c r="P102"/>
  <c r="P104" s="1"/>
  <c r="T101"/>
  <c r="S101"/>
  <c r="Q101"/>
  <c r="P101"/>
  <c r="T100"/>
  <c r="S100"/>
  <c r="Q100"/>
  <c r="P100"/>
  <c r="T99"/>
  <c r="S99"/>
  <c r="Q99"/>
  <c r="P99"/>
  <c r="T97"/>
  <c r="S97"/>
  <c r="Q97"/>
  <c r="P97"/>
  <c r="T96"/>
  <c r="S96"/>
  <c r="Q96"/>
  <c r="P96"/>
  <c r="T95"/>
  <c r="S95"/>
  <c r="Q95"/>
  <c r="P95"/>
  <c r="T94"/>
  <c r="S94"/>
  <c r="Q94"/>
  <c r="P94"/>
  <c r="T93"/>
  <c r="T98" s="1"/>
  <c r="S93"/>
  <c r="S98" s="1"/>
  <c r="Q93"/>
  <c r="Q98" s="1"/>
  <c r="P93"/>
  <c r="P98" s="1"/>
  <c r="T92"/>
  <c r="S92"/>
  <c r="Q92"/>
  <c r="P92"/>
  <c r="T91"/>
  <c r="S91"/>
  <c r="Q91"/>
  <c r="P91"/>
  <c r="T90"/>
  <c r="S90"/>
  <c r="Q90"/>
  <c r="P90"/>
  <c r="T89"/>
  <c r="S89"/>
  <c r="Q89"/>
  <c r="P89"/>
  <c r="T88"/>
  <c r="S88"/>
  <c r="Q88"/>
  <c r="P88"/>
  <c r="T87"/>
  <c r="S87"/>
  <c r="Q87"/>
  <c r="P87"/>
  <c r="T85"/>
  <c r="S85"/>
  <c r="Q85"/>
  <c r="P85"/>
  <c r="T84"/>
  <c r="S84"/>
  <c r="Q84"/>
  <c r="P84"/>
  <c r="T83"/>
  <c r="T86" s="1"/>
  <c r="S83"/>
  <c r="S86" s="1"/>
  <c r="Q83"/>
  <c r="Q86" s="1"/>
  <c r="P83"/>
  <c r="P86" s="1"/>
  <c r="T82"/>
  <c r="S82"/>
  <c r="Q82"/>
  <c r="P82"/>
  <c r="T81"/>
  <c r="S81"/>
  <c r="Q81"/>
  <c r="P81"/>
  <c r="T80"/>
  <c r="S80"/>
  <c r="Q80"/>
  <c r="P80"/>
  <c r="T79"/>
  <c r="S79"/>
  <c r="Q79"/>
  <c r="P79"/>
  <c r="T78"/>
  <c r="S78"/>
  <c r="Q78"/>
  <c r="P78"/>
  <c r="T77"/>
  <c r="S77"/>
  <c r="Q77"/>
  <c r="P77"/>
  <c r="T76"/>
  <c r="S76"/>
  <c r="Q76"/>
  <c r="P76"/>
  <c r="T75"/>
  <c r="S75"/>
  <c r="Q75"/>
  <c r="P75"/>
  <c r="T74"/>
  <c r="S74"/>
  <c r="Q74"/>
  <c r="P74"/>
  <c r="T73"/>
  <c r="S73"/>
  <c r="Q73"/>
  <c r="P73"/>
  <c r="T72"/>
  <c r="S72"/>
  <c r="Q72"/>
  <c r="P72"/>
  <c r="T70"/>
  <c r="S70"/>
  <c r="Q70"/>
  <c r="P70"/>
  <c r="T69"/>
  <c r="S69"/>
  <c r="Q69"/>
  <c r="P69"/>
  <c r="T68"/>
  <c r="T71" s="1"/>
  <c r="S68"/>
  <c r="S71" s="1"/>
  <c r="Q68"/>
  <c r="Q71" s="1"/>
  <c r="P68"/>
  <c r="P71" s="1"/>
  <c r="T66"/>
  <c r="S66"/>
  <c r="Q66"/>
  <c r="P66"/>
  <c r="T65"/>
  <c r="T67" s="1"/>
  <c r="S65"/>
  <c r="S67" s="1"/>
  <c r="Q65"/>
  <c r="Q67" s="1"/>
  <c r="P65"/>
  <c r="P67" s="1"/>
  <c r="AL115"/>
  <c r="V61" i="42" s="1"/>
  <c r="AK115" i="78"/>
  <c r="AJ115"/>
  <c r="AI115"/>
  <c r="T63"/>
  <c r="S63"/>
  <c r="Q63"/>
  <c r="P63"/>
  <c r="T62"/>
  <c r="T64" s="1"/>
  <c r="S62"/>
  <c r="S64" s="1"/>
  <c r="Q62"/>
  <c r="Q64" s="1"/>
  <c r="P62"/>
  <c r="P64" s="1"/>
  <c r="AC60"/>
  <c r="AB60"/>
  <c r="AA60"/>
  <c r="Z60"/>
  <c r="T60"/>
  <c r="T175" s="1"/>
  <c r="S60"/>
  <c r="S175" s="1"/>
  <c r="R60"/>
  <c r="R175" s="1"/>
  <c r="Q60"/>
  <c r="Q175" s="1"/>
  <c r="P60"/>
  <c r="P175" s="1"/>
  <c r="AC59"/>
  <c r="AB59"/>
  <c r="AA59"/>
  <c r="Z59"/>
  <c r="T59"/>
  <c r="T174" s="1"/>
  <c r="S59"/>
  <c r="S174" s="1"/>
  <c r="R59"/>
  <c r="R174" s="1"/>
  <c r="Q59"/>
  <c r="Q174" s="1"/>
  <c r="P59"/>
  <c r="P174" s="1"/>
  <c r="AC58"/>
  <c r="AB58"/>
  <c r="AA58"/>
  <c r="Z58"/>
  <c r="T58"/>
  <c r="T173" s="1"/>
  <c r="S58"/>
  <c r="S173" s="1"/>
  <c r="R58"/>
  <c r="R173" s="1"/>
  <c r="Q58"/>
  <c r="Q173" s="1"/>
  <c r="P58"/>
  <c r="P173" s="1"/>
  <c r="AC57"/>
  <c r="AC173" s="1"/>
  <c r="AB57"/>
  <c r="AB173" s="1"/>
  <c r="AA57"/>
  <c r="AA173" s="1"/>
  <c r="Z57"/>
  <c r="Z173" s="1"/>
  <c r="T57"/>
  <c r="T172" s="1"/>
  <c r="S57"/>
  <c r="S172" s="1"/>
  <c r="R57"/>
  <c r="R172" s="1"/>
  <c r="Q57"/>
  <c r="Q172" s="1"/>
  <c r="P57"/>
  <c r="P172" s="1"/>
  <c r="AC56"/>
  <c r="AC171" s="1"/>
  <c r="AB56"/>
  <c r="AB171" s="1"/>
  <c r="AA56"/>
  <c r="AA171" s="1"/>
  <c r="Z56"/>
  <c r="Z171" s="1"/>
  <c r="T56"/>
  <c r="T171" s="1"/>
  <c r="S56"/>
  <c r="S171" s="1"/>
  <c r="R56"/>
  <c r="R171" s="1"/>
  <c r="Q56"/>
  <c r="Q171" s="1"/>
  <c r="AI171" s="1"/>
  <c r="P56"/>
  <c r="P171" s="1"/>
  <c r="T55"/>
  <c r="T170" s="1"/>
  <c r="S55"/>
  <c r="S170" s="1"/>
  <c r="R55"/>
  <c r="R170" s="1"/>
  <c r="Q55"/>
  <c r="Q170" s="1"/>
  <c r="P55"/>
  <c r="P170" s="1"/>
  <c r="T54"/>
  <c r="T169" s="1"/>
  <c r="S54"/>
  <c r="S169" s="1"/>
  <c r="R54"/>
  <c r="R169" s="1"/>
  <c r="Q54"/>
  <c r="Q169" s="1"/>
  <c r="P54"/>
  <c r="P169" s="1"/>
  <c r="AC53"/>
  <c r="AC168" s="1"/>
  <c r="AB53"/>
  <c r="AB168" s="1"/>
  <c r="AA53"/>
  <c r="AA168" s="1"/>
  <c r="Z53"/>
  <c r="Z168" s="1"/>
  <c r="T53"/>
  <c r="T168" s="1"/>
  <c r="S53"/>
  <c r="S168" s="1"/>
  <c r="R53"/>
  <c r="R168" s="1"/>
  <c r="Q53"/>
  <c r="Q168" s="1"/>
  <c r="AI168" s="1"/>
  <c r="P53"/>
  <c r="P168" s="1"/>
  <c r="AC52"/>
  <c r="AC167" s="1"/>
  <c r="AB52"/>
  <c r="AB167" s="1"/>
  <c r="AA52"/>
  <c r="AA167" s="1"/>
  <c r="Z52"/>
  <c r="Z167" s="1"/>
  <c r="T52"/>
  <c r="T167" s="1"/>
  <c r="S52"/>
  <c r="S167" s="1"/>
  <c r="R52"/>
  <c r="R167" s="1"/>
  <c r="Q52"/>
  <c r="Q167" s="1"/>
  <c r="AI167" s="1"/>
  <c r="P52"/>
  <c r="P167" s="1"/>
  <c r="AC51"/>
  <c r="AC166" s="1"/>
  <c r="AB51"/>
  <c r="AB166" s="1"/>
  <c r="AA51"/>
  <c r="AA166" s="1"/>
  <c r="Z51"/>
  <c r="Z166" s="1"/>
  <c r="T51"/>
  <c r="T166" s="1"/>
  <c r="S51"/>
  <c r="S166" s="1"/>
  <c r="R51"/>
  <c r="R166" s="1"/>
  <c r="Q51"/>
  <c r="Q166" s="1"/>
  <c r="AI166" s="1"/>
  <c r="P51"/>
  <c r="P166" s="1"/>
  <c r="T49"/>
  <c r="T164" s="1"/>
  <c r="S49"/>
  <c r="S164" s="1"/>
  <c r="R49"/>
  <c r="R164" s="1"/>
  <c r="Q49"/>
  <c r="Q164" s="1"/>
  <c r="P49"/>
  <c r="P164" s="1"/>
  <c r="T48"/>
  <c r="T163" s="1"/>
  <c r="S48"/>
  <c r="S163" s="1"/>
  <c r="R48"/>
  <c r="R163" s="1"/>
  <c r="Q48"/>
  <c r="Q163" s="1"/>
  <c r="P48"/>
  <c r="P163" s="1"/>
  <c r="AL163" s="1"/>
  <c r="AC47"/>
  <c r="AB47"/>
  <c r="AA47"/>
  <c r="Z47"/>
  <c r="T47"/>
  <c r="T162" s="1"/>
  <c r="S47"/>
  <c r="S162" s="1"/>
  <c r="R47"/>
  <c r="R162" s="1"/>
  <c r="Q47"/>
  <c r="Q162" s="1"/>
  <c r="P47"/>
  <c r="P162" s="1"/>
  <c r="AC46"/>
  <c r="AC161" s="1"/>
  <c r="AB46"/>
  <c r="AB161" s="1"/>
  <c r="AA46"/>
  <c r="AA161" s="1"/>
  <c r="Z46"/>
  <c r="Z161" s="1"/>
  <c r="T46"/>
  <c r="T161" s="1"/>
  <c r="S46"/>
  <c r="S161" s="1"/>
  <c r="R46"/>
  <c r="R161" s="1"/>
  <c r="Q46"/>
  <c r="Q161" s="1"/>
  <c r="AI161" s="1"/>
  <c r="P46"/>
  <c r="P161" s="1"/>
  <c r="AC45"/>
  <c r="AC160" s="1"/>
  <c r="AB45"/>
  <c r="AB160" s="1"/>
  <c r="AA45"/>
  <c r="AA160" s="1"/>
  <c r="Z45"/>
  <c r="Z160" s="1"/>
  <c r="T45"/>
  <c r="T160" s="1"/>
  <c r="S45"/>
  <c r="S160" s="1"/>
  <c r="R45"/>
  <c r="R160" s="1"/>
  <c r="Q45"/>
  <c r="Q160" s="1"/>
  <c r="AI160" s="1"/>
  <c r="P45"/>
  <c r="P160" s="1"/>
  <c r="AC43"/>
  <c r="AC158" s="1"/>
  <c r="AB43"/>
  <c r="AB158" s="1"/>
  <c r="AA43"/>
  <c r="AA158" s="1"/>
  <c r="Z43"/>
  <c r="Z158" s="1"/>
  <c r="T43"/>
  <c r="T158" s="1"/>
  <c r="S43"/>
  <c r="S158" s="1"/>
  <c r="R43"/>
  <c r="R158" s="1"/>
  <c r="Q43"/>
  <c r="Q158" s="1"/>
  <c r="AI158" s="1"/>
  <c r="P43"/>
  <c r="P158" s="1"/>
  <c r="AC42"/>
  <c r="AC157" s="1"/>
  <c r="AB42"/>
  <c r="AB157" s="1"/>
  <c r="AA42"/>
  <c r="AA157" s="1"/>
  <c r="Z42"/>
  <c r="Z157" s="1"/>
  <c r="T42"/>
  <c r="T157" s="1"/>
  <c r="S42"/>
  <c r="S157" s="1"/>
  <c r="R42"/>
  <c r="R157" s="1"/>
  <c r="Q42"/>
  <c r="Q157" s="1"/>
  <c r="AI157" s="1"/>
  <c r="P42"/>
  <c r="P157" s="1"/>
  <c r="AC41"/>
  <c r="AC156" s="1"/>
  <c r="AB41"/>
  <c r="AB156" s="1"/>
  <c r="AA41"/>
  <c r="AA156" s="1"/>
  <c r="Z41"/>
  <c r="Z156" s="1"/>
  <c r="T41"/>
  <c r="T156" s="1"/>
  <c r="S41"/>
  <c r="S156" s="1"/>
  <c r="R41"/>
  <c r="R156" s="1"/>
  <c r="Q41"/>
  <c r="Q156" s="1"/>
  <c r="AI156" s="1"/>
  <c r="P41"/>
  <c r="P156" s="1"/>
  <c r="AC40"/>
  <c r="AC155" s="1"/>
  <c r="AB40"/>
  <c r="AB155" s="1"/>
  <c r="AA40"/>
  <c r="AA155" s="1"/>
  <c r="Z40"/>
  <c r="Z155" s="1"/>
  <c r="T40"/>
  <c r="T155" s="1"/>
  <c r="S40"/>
  <c r="S155" s="1"/>
  <c r="R40"/>
  <c r="R155" s="1"/>
  <c r="Q40"/>
  <c r="Q155" s="1"/>
  <c r="AI155" s="1"/>
  <c r="P40"/>
  <c r="P155" s="1"/>
  <c r="AC39"/>
  <c r="AC154" s="1"/>
  <c r="AB39"/>
  <c r="AB154" s="1"/>
  <c r="AA39"/>
  <c r="AA154" s="1"/>
  <c r="Z39"/>
  <c r="Z154" s="1"/>
  <c r="T39"/>
  <c r="T154" s="1"/>
  <c r="S39"/>
  <c r="S154" s="1"/>
  <c r="R39"/>
  <c r="R154" s="1"/>
  <c r="Q39"/>
  <c r="Q154" s="1"/>
  <c r="AI154" s="1"/>
  <c r="P39"/>
  <c r="P154" s="1"/>
  <c r="AL154" s="1"/>
  <c r="AC38"/>
  <c r="AC153" s="1"/>
  <c r="AB38"/>
  <c r="AB153" s="1"/>
  <c r="AA38"/>
  <c r="AA153" s="1"/>
  <c r="Z38"/>
  <c r="Z153" s="1"/>
  <c r="T38"/>
  <c r="T153" s="1"/>
  <c r="S38"/>
  <c r="S153" s="1"/>
  <c r="R38"/>
  <c r="R153" s="1"/>
  <c r="Q38"/>
  <c r="Q153" s="1"/>
  <c r="AI153" s="1"/>
  <c r="P38"/>
  <c r="P153" s="1"/>
  <c r="T37"/>
  <c r="T152" s="1"/>
  <c r="S37"/>
  <c r="S152" s="1"/>
  <c r="R37"/>
  <c r="R152" s="1"/>
  <c r="Q37"/>
  <c r="Q152" s="1"/>
  <c r="P37"/>
  <c r="P152" s="1"/>
  <c r="T36"/>
  <c r="T151" s="1"/>
  <c r="S36"/>
  <c r="S151" s="1"/>
  <c r="R36"/>
  <c r="R151" s="1"/>
  <c r="Q36"/>
  <c r="Q151" s="1"/>
  <c r="P36"/>
  <c r="P151" s="1"/>
  <c r="AC35"/>
  <c r="AC150" s="1"/>
  <c r="AB35"/>
  <c r="AB150" s="1"/>
  <c r="AA35"/>
  <c r="AA150" s="1"/>
  <c r="Z35"/>
  <c r="Z150" s="1"/>
  <c r="T35"/>
  <c r="T150" s="1"/>
  <c r="S35"/>
  <c r="S150" s="1"/>
  <c r="R35"/>
  <c r="R150" s="1"/>
  <c r="Q35"/>
  <c r="Q150" s="1"/>
  <c r="AI150" s="1"/>
  <c r="P35"/>
  <c r="P150" s="1"/>
  <c r="T34"/>
  <c r="T149" s="1"/>
  <c r="S34"/>
  <c r="S149" s="1"/>
  <c r="R34"/>
  <c r="R149" s="1"/>
  <c r="Q34"/>
  <c r="Q149" s="1"/>
  <c r="P34"/>
  <c r="P149" s="1"/>
  <c r="AC33"/>
  <c r="AB33"/>
  <c r="AA33"/>
  <c r="Z33"/>
  <c r="T33"/>
  <c r="T148" s="1"/>
  <c r="S33"/>
  <c r="S148" s="1"/>
  <c r="R33"/>
  <c r="R148" s="1"/>
  <c r="Q33"/>
  <c r="Q148" s="1"/>
  <c r="P33"/>
  <c r="P148" s="1"/>
  <c r="T31"/>
  <c r="T146" s="1"/>
  <c r="S31"/>
  <c r="S146" s="1"/>
  <c r="R31"/>
  <c r="R146" s="1"/>
  <c r="Q31"/>
  <c r="Q146" s="1"/>
  <c r="P31"/>
  <c r="P146" s="1"/>
  <c r="T30"/>
  <c r="T145" s="1"/>
  <c r="S30"/>
  <c r="S145" s="1"/>
  <c r="R30"/>
  <c r="R145" s="1"/>
  <c r="Q30"/>
  <c r="Q145" s="1"/>
  <c r="P30"/>
  <c r="P145" s="1"/>
  <c r="T29"/>
  <c r="T144" s="1"/>
  <c r="S29"/>
  <c r="S144" s="1"/>
  <c r="R29"/>
  <c r="R144" s="1"/>
  <c r="Q29"/>
  <c r="Q144" s="1"/>
  <c r="P29"/>
  <c r="P144" s="1"/>
  <c r="AL144" s="1"/>
  <c r="T28"/>
  <c r="T143" s="1"/>
  <c r="S28"/>
  <c r="S143" s="1"/>
  <c r="R28"/>
  <c r="R143" s="1"/>
  <c r="Q28"/>
  <c r="Q143" s="1"/>
  <c r="P28"/>
  <c r="P143" s="1"/>
  <c r="T27"/>
  <c r="T142" s="1"/>
  <c r="S27"/>
  <c r="S142" s="1"/>
  <c r="R27"/>
  <c r="R142" s="1"/>
  <c r="Q27"/>
  <c r="Q142" s="1"/>
  <c r="P27"/>
  <c r="P142" s="1"/>
  <c r="T26"/>
  <c r="T141" s="1"/>
  <c r="S26"/>
  <c r="S141" s="1"/>
  <c r="R26"/>
  <c r="R141" s="1"/>
  <c r="Q26"/>
  <c r="Q141" s="1"/>
  <c r="P26"/>
  <c r="P141" s="1"/>
  <c r="AC25"/>
  <c r="AC140" s="1"/>
  <c r="AB25"/>
  <c r="AB140" s="1"/>
  <c r="AA25"/>
  <c r="AA140" s="1"/>
  <c r="Z25"/>
  <c r="Z140" s="1"/>
  <c r="T25"/>
  <c r="T140" s="1"/>
  <c r="S25"/>
  <c r="S140" s="1"/>
  <c r="R25"/>
  <c r="R140" s="1"/>
  <c r="Q25"/>
  <c r="Q140" s="1"/>
  <c r="AI140" s="1"/>
  <c r="P25"/>
  <c r="P140" s="1"/>
  <c r="AC24"/>
  <c r="AC28" s="1"/>
  <c r="AB24"/>
  <c r="AB28" s="1"/>
  <c r="AA24"/>
  <c r="AA28" s="1"/>
  <c r="Z24"/>
  <c r="Z28" s="1"/>
  <c r="T24"/>
  <c r="T139" s="1"/>
  <c r="S24"/>
  <c r="S139" s="1"/>
  <c r="R24"/>
  <c r="R139" s="1"/>
  <c r="Q24"/>
  <c r="Q139" s="1"/>
  <c r="P24"/>
  <c r="P139" s="1"/>
  <c r="T23"/>
  <c r="T138" s="1"/>
  <c r="S23"/>
  <c r="S138" s="1"/>
  <c r="R23"/>
  <c r="R138" s="1"/>
  <c r="Q23"/>
  <c r="Q138" s="1"/>
  <c r="P23"/>
  <c r="P138" s="1"/>
  <c r="T22"/>
  <c r="T137" s="1"/>
  <c r="S22"/>
  <c r="S137" s="1"/>
  <c r="R22"/>
  <c r="R137" s="1"/>
  <c r="Q22"/>
  <c r="Q137" s="1"/>
  <c r="P22"/>
  <c r="P137" s="1"/>
  <c r="T21"/>
  <c r="T136" s="1"/>
  <c r="S21"/>
  <c r="S136" s="1"/>
  <c r="R21"/>
  <c r="R136" s="1"/>
  <c r="Q21"/>
  <c r="Q136" s="1"/>
  <c r="P21"/>
  <c r="P136" s="1"/>
  <c r="T20"/>
  <c r="T135" s="1"/>
  <c r="S20"/>
  <c r="S135" s="1"/>
  <c r="R20"/>
  <c r="R135" s="1"/>
  <c r="Q20"/>
  <c r="Q135" s="1"/>
  <c r="P20"/>
  <c r="P135" s="1"/>
  <c r="AC19"/>
  <c r="AB19"/>
  <c r="AA19"/>
  <c r="Z19"/>
  <c r="T19"/>
  <c r="T134" s="1"/>
  <c r="S19"/>
  <c r="S134" s="1"/>
  <c r="R19"/>
  <c r="R134" s="1"/>
  <c r="Q19"/>
  <c r="Q134" s="1"/>
  <c r="P19"/>
  <c r="P134" s="1"/>
  <c r="T18"/>
  <c r="T133" s="1"/>
  <c r="S18"/>
  <c r="S133" s="1"/>
  <c r="R18"/>
  <c r="R133" s="1"/>
  <c r="Q18"/>
  <c r="Q133" s="1"/>
  <c r="P18"/>
  <c r="P133" s="1"/>
  <c r="T16"/>
  <c r="T131" s="1"/>
  <c r="S16"/>
  <c r="S131" s="1"/>
  <c r="R16"/>
  <c r="R131" s="1"/>
  <c r="Q16"/>
  <c r="Q131" s="1"/>
  <c r="P16"/>
  <c r="P131" s="1"/>
  <c r="T15"/>
  <c r="T130" s="1"/>
  <c r="S15"/>
  <c r="S130" s="1"/>
  <c r="R15"/>
  <c r="R130" s="1"/>
  <c r="Q15"/>
  <c r="Q130" s="1"/>
  <c r="P15"/>
  <c r="P130" s="1"/>
  <c r="AC14"/>
  <c r="AC129" s="1"/>
  <c r="AB14"/>
  <c r="AB129" s="1"/>
  <c r="AA14"/>
  <c r="AA129" s="1"/>
  <c r="Z14"/>
  <c r="Z129" s="1"/>
  <c r="T14"/>
  <c r="T129" s="1"/>
  <c r="S14"/>
  <c r="S129" s="1"/>
  <c r="R14"/>
  <c r="R129" s="1"/>
  <c r="Q14"/>
  <c r="Q129" s="1"/>
  <c r="AI129" s="1"/>
  <c r="P14"/>
  <c r="P129" s="1"/>
  <c r="AL129" s="1"/>
  <c r="T12"/>
  <c r="T127" s="1"/>
  <c r="S12"/>
  <c r="S127" s="1"/>
  <c r="R12"/>
  <c r="R127" s="1"/>
  <c r="Q12"/>
  <c r="Q127" s="1"/>
  <c r="P12"/>
  <c r="P127" s="1"/>
  <c r="AC11"/>
  <c r="AC126" s="1"/>
  <c r="AB11"/>
  <c r="AB126" s="1"/>
  <c r="AA11"/>
  <c r="AA126" s="1"/>
  <c r="Z11"/>
  <c r="Z126" s="1"/>
  <c r="T11"/>
  <c r="T126" s="1"/>
  <c r="S11"/>
  <c r="S126" s="1"/>
  <c r="R11"/>
  <c r="R126" s="1"/>
  <c r="Q11"/>
  <c r="Q126" s="1"/>
  <c r="AI126" s="1"/>
  <c r="P11"/>
  <c r="P126" s="1"/>
  <c r="AL126" s="1"/>
  <c r="AC9"/>
  <c r="AB9"/>
  <c r="AA9"/>
  <c r="Z9"/>
  <c r="T9"/>
  <c r="S9"/>
  <c r="R9"/>
  <c r="Q9"/>
  <c r="P9"/>
  <c r="AC8"/>
  <c r="AC123" s="1"/>
  <c r="AB8"/>
  <c r="AB123" s="1"/>
  <c r="AA8"/>
  <c r="AA123" s="1"/>
  <c r="Z8"/>
  <c r="Z123" s="1"/>
  <c r="T8"/>
  <c r="T123" s="1"/>
  <c r="S8"/>
  <c r="S123" s="1"/>
  <c r="R8"/>
  <c r="R123" s="1"/>
  <c r="Q8"/>
  <c r="Q123" s="1"/>
  <c r="AI123" s="1"/>
  <c r="P8"/>
  <c r="P123" s="1"/>
  <c r="Z143" l="1"/>
  <c r="Z142"/>
  <c r="Z141"/>
  <c r="Z139"/>
  <c r="Z138"/>
  <c r="Z137"/>
  <c r="Z136"/>
  <c r="AA143"/>
  <c r="AA142"/>
  <c r="AA141"/>
  <c r="AA139"/>
  <c r="AA138"/>
  <c r="AA137"/>
  <c r="AA136"/>
  <c r="AB143"/>
  <c r="AB142"/>
  <c r="AB141"/>
  <c r="AB139"/>
  <c r="AB138"/>
  <c r="AB137"/>
  <c r="AB136"/>
  <c r="AC143"/>
  <c r="AC142"/>
  <c r="AC141"/>
  <c r="AC139"/>
  <c r="AC138"/>
  <c r="AC137"/>
  <c r="AC136"/>
  <c r="P124"/>
  <c r="Q124"/>
  <c r="R124"/>
  <c r="S124"/>
  <c r="T124"/>
  <c r="Z124"/>
  <c r="AA124"/>
  <c r="AB124"/>
  <c r="AC124"/>
  <c r="Z127"/>
  <c r="Z128" s="1"/>
  <c r="AA127"/>
  <c r="AA128" s="1"/>
  <c r="AB127"/>
  <c r="AB128" s="1"/>
  <c r="AC127"/>
  <c r="AC128" s="1"/>
  <c r="AL127"/>
  <c r="AK127"/>
  <c r="AJ127"/>
  <c r="Z131"/>
  <c r="Z130"/>
  <c r="AA131"/>
  <c r="AA130"/>
  <c r="AB131"/>
  <c r="AB130"/>
  <c r="AC131"/>
  <c r="AC130"/>
  <c r="AL130"/>
  <c r="AK130"/>
  <c r="AJ130"/>
  <c r="AL131"/>
  <c r="AK131"/>
  <c r="AJ131"/>
  <c r="AL133"/>
  <c r="AL134"/>
  <c r="Z134"/>
  <c r="AK134" s="1"/>
  <c r="Z133"/>
  <c r="AK133" s="1"/>
  <c r="AA134"/>
  <c r="AA133"/>
  <c r="AB134"/>
  <c r="AB133"/>
  <c r="AC134"/>
  <c r="AC133"/>
  <c r="AL135"/>
  <c r="AL136"/>
  <c r="AK136"/>
  <c r="AJ136"/>
  <c r="AL137"/>
  <c r="AK137"/>
  <c r="AJ137"/>
  <c r="AL138"/>
  <c r="AK138"/>
  <c r="AJ138"/>
  <c r="AL139"/>
  <c r="AK139"/>
  <c r="AJ139"/>
  <c r="AL140"/>
  <c r="AK140"/>
  <c r="AJ140"/>
  <c r="AL141"/>
  <c r="AK141"/>
  <c r="AJ141"/>
  <c r="AL142"/>
  <c r="AK142"/>
  <c r="AJ142"/>
  <c r="AL143"/>
  <c r="AK143"/>
  <c r="AJ143"/>
  <c r="AL145"/>
  <c r="AL146"/>
  <c r="AL148"/>
  <c r="Z148"/>
  <c r="AK148" s="1"/>
  <c r="AA148"/>
  <c r="AA149" s="1"/>
  <c r="AB148"/>
  <c r="AB149" s="1"/>
  <c r="AC148"/>
  <c r="AC149" s="1"/>
  <c r="AL149"/>
  <c r="AL150"/>
  <c r="AK150"/>
  <c r="AJ150"/>
  <c r="AL151"/>
  <c r="AL152"/>
  <c r="AL153"/>
  <c r="AK153"/>
  <c r="AJ153"/>
  <c r="AL155"/>
  <c r="AK155"/>
  <c r="AJ155"/>
  <c r="AL156"/>
  <c r="AK156"/>
  <c r="AJ156"/>
  <c r="AL157"/>
  <c r="AK157"/>
  <c r="AJ157"/>
  <c r="AL158"/>
  <c r="AK158"/>
  <c r="AJ158"/>
  <c r="AL160"/>
  <c r="AK160"/>
  <c r="AJ160"/>
  <c r="AL161"/>
  <c r="AK161"/>
  <c r="AJ161"/>
  <c r="AL162"/>
  <c r="P10"/>
  <c r="P125" s="1"/>
  <c r="Q10"/>
  <c r="Q125" s="1"/>
  <c r="R10"/>
  <c r="R125" s="1"/>
  <c r="S10"/>
  <c r="S125" s="1"/>
  <c r="T10"/>
  <c r="T125" s="1"/>
  <c r="Z10"/>
  <c r="Z125" s="1"/>
  <c r="AA10"/>
  <c r="AA125" s="1"/>
  <c r="AB10"/>
  <c r="AB125" s="1"/>
  <c r="AC10"/>
  <c r="AC125" s="1"/>
  <c r="AI127"/>
  <c r="P13"/>
  <c r="P128" s="1"/>
  <c r="Q13"/>
  <c r="Q128" s="1"/>
  <c r="R13"/>
  <c r="R128" s="1"/>
  <c r="S13"/>
  <c r="S128" s="1"/>
  <c r="T13"/>
  <c r="T128" s="1"/>
  <c r="AI130"/>
  <c r="AI131"/>
  <c r="P17"/>
  <c r="P132" s="1"/>
  <c r="Q17"/>
  <c r="Q132" s="1"/>
  <c r="R17"/>
  <c r="R132" s="1"/>
  <c r="AA132" s="1"/>
  <c r="S17"/>
  <c r="S132" s="1"/>
  <c r="AB132" s="1"/>
  <c r="T17"/>
  <c r="T132" s="1"/>
  <c r="AC132" s="1"/>
  <c r="AI133"/>
  <c r="AI134"/>
  <c r="AI136"/>
  <c r="AI137"/>
  <c r="AI138"/>
  <c r="AI139"/>
  <c r="AI141"/>
  <c r="AI142"/>
  <c r="AI143"/>
  <c r="P32"/>
  <c r="P147" s="1"/>
  <c r="Q32"/>
  <c r="Q147" s="1"/>
  <c r="R32"/>
  <c r="R147" s="1"/>
  <c r="S32"/>
  <c r="S147" s="1"/>
  <c r="T32"/>
  <c r="T147" s="1"/>
  <c r="AI148"/>
  <c r="P44"/>
  <c r="P159" s="1"/>
  <c r="Q44"/>
  <c r="Q159" s="1"/>
  <c r="R44"/>
  <c r="R159" s="1"/>
  <c r="S44"/>
  <c r="S159" s="1"/>
  <c r="T44"/>
  <c r="T159" s="1"/>
  <c r="Z44"/>
  <c r="Z159" s="1"/>
  <c r="AA44"/>
  <c r="AA159" s="1"/>
  <c r="AB44"/>
  <c r="AB159" s="1"/>
  <c r="AC44"/>
  <c r="AC159" s="1"/>
  <c r="P115"/>
  <c r="Q115"/>
  <c r="S115"/>
  <c r="T115"/>
  <c r="AL164"/>
  <c r="AL166"/>
  <c r="AL176" s="1"/>
  <c r="AK166"/>
  <c r="AJ166"/>
  <c r="AL167"/>
  <c r="AK167"/>
  <c r="AJ167"/>
  <c r="AL168"/>
  <c r="AK168"/>
  <c r="AJ168"/>
  <c r="AL169"/>
  <c r="AL170"/>
  <c r="AL171"/>
  <c r="AK171"/>
  <c r="AJ171"/>
  <c r="AL172"/>
  <c r="AL173"/>
  <c r="AK173"/>
  <c r="AJ173"/>
  <c r="Z174"/>
  <c r="Z172"/>
  <c r="AK172" s="1"/>
  <c r="Z170"/>
  <c r="AK170" s="1"/>
  <c r="Z169"/>
  <c r="AK169" s="1"/>
  <c r="AA174"/>
  <c r="AA172"/>
  <c r="AA170"/>
  <c r="AA169"/>
  <c r="AB174"/>
  <c r="AB172"/>
  <c r="AB170"/>
  <c r="AB169"/>
  <c r="AC174"/>
  <c r="AC172"/>
  <c r="AC170"/>
  <c r="AC169"/>
  <c r="AL174"/>
  <c r="AK174"/>
  <c r="AJ174"/>
  <c r="AL175"/>
  <c r="Z162"/>
  <c r="AK162" s="1"/>
  <c r="AA162"/>
  <c r="AB162"/>
  <c r="AC162"/>
  <c r="P50"/>
  <c r="P165" s="1"/>
  <c r="Q50"/>
  <c r="Q165" s="1"/>
  <c r="R50"/>
  <c r="R165" s="1"/>
  <c r="S50"/>
  <c r="S165" s="1"/>
  <c r="T50"/>
  <c r="T165" s="1"/>
  <c r="AI169"/>
  <c r="AI170"/>
  <c r="AI172"/>
  <c r="AI173"/>
  <c r="AI174"/>
  <c r="Z163"/>
  <c r="AA163"/>
  <c r="AB163"/>
  <c r="AC163"/>
  <c r="Z135"/>
  <c r="AK135" s="1"/>
  <c r="AA135"/>
  <c r="AB135"/>
  <c r="AC135"/>
  <c r="Z144"/>
  <c r="AA144"/>
  <c r="AB144"/>
  <c r="AC144"/>
  <c r="Z151"/>
  <c r="AK151" s="1"/>
  <c r="AA151"/>
  <c r="AB151"/>
  <c r="AC151"/>
  <c r="Z152"/>
  <c r="AK152" s="1"/>
  <c r="AA152"/>
  <c r="AB152"/>
  <c r="AC152"/>
  <c r="AC147" l="1"/>
  <c r="AC146"/>
  <c r="AC145"/>
  <c r="AB147"/>
  <c r="AB146"/>
  <c r="AB145"/>
  <c r="AA147"/>
  <c r="AA146"/>
  <c r="AA145"/>
  <c r="Z147"/>
  <c r="Z146"/>
  <c r="Z145"/>
  <c r="AC164"/>
  <c r="AC165" s="1"/>
  <c r="AB164"/>
  <c r="AB165" s="1"/>
  <c r="AA164"/>
  <c r="AA165" s="1"/>
  <c r="Z164"/>
  <c r="AL165"/>
  <c r="AL159"/>
  <c r="AK159"/>
  <c r="AJ159"/>
  <c r="AL147"/>
  <c r="AK147"/>
  <c r="AJ147"/>
  <c r="AL132"/>
  <c r="AL128"/>
  <c r="AK128"/>
  <c r="AJ128"/>
  <c r="AL125"/>
  <c r="AK125"/>
  <c r="AJ125"/>
  <c r="AL124"/>
  <c r="AK124"/>
  <c r="AK123" s="1"/>
  <c r="AJ124"/>
  <c r="AJ123" s="1"/>
  <c r="AI163"/>
  <c r="AJ172"/>
  <c r="AJ170"/>
  <c r="AJ169"/>
  <c r="AI162"/>
  <c r="AI159"/>
  <c r="AI152"/>
  <c r="AI151"/>
  <c r="AI147"/>
  <c r="AI144"/>
  <c r="AI135"/>
  <c r="AI128"/>
  <c r="AI125"/>
  <c r="AJ162"/>
  <c r="AJ154"/>
  <c r="AK154"/>
  <c r="AJ152"/>
  <c r="AJ151"/>
  <c r="Z149"/>
  <c r="AJ148"/>
  <c r="AJ135"/>
  <c r="AJ134"/>
  <c r="AJ133"/>
  <c r="Z132"/>
  <c r="AK132" s="1"/>
  <c r="AK129" s="1"/>
  <c r="AJ126"/>
  <c r="AK126"/>
  <c r="AC61"/>
  <c r="AB61"/>
  <c r="AA61"/>
  <c r="Z61"/>
  <c r="T61"/>
  <c r="T176" s="1"/>
  <c r="S61"/>
  <c r="S176" s="1"/>
  <c r="R61"/>
  <c r="R176" s="1"/>
  <c r="Q61"/>
  <c r="Q176" s="1"/>
  <c r="AI124"/>
  <c r="P61"/>
  <c r="P176" s="1"/>
  <c r="AM176" s="1"/>
  <c r="Z176" l="1"/>
  <c r="Z175"/>
  <c r="AA176"/>
  <c r="AA175"/>
  <c r="AB176"/>
  <c r="AB175"/>
  <c r="AC176"/>
  <c r="AC175"/>
  <c r="AK149"/>
  <c r="AJ149"/>
  <c r="AI149"/>
  <c r="AK164"/>
  <c r="AJ164"/>
  <c r="AI164"/>
  <c r="AK145"/>
  <c r="AJ145"/>
  <c r="AI145"/>
  <c r="AK146"/>
  <c r="AJ146"/>
  <c r="AI146"/>
  <c r="AI176"/>
  <c r="AI132"/>
  <c r="AJ132"/>
  <c r="AJ129" s="1"/>
  <c r="Z165"/>
  <c r="AK165" l="1"/>
  <c r="AJ165"/>
  <c r="AI165"/>
  <c r="AK175"/>
  <c r="AJ175"/>
  <c r="AI175"/>
  <c r="AJ144"/>
  <c r="AJ176" s="1"/>
  <c r="AK144"/>
  <c r="AJ163"/>
  <c r="AK163"/>
  <c r="AK176" l="1"/>
  <c r="H9" i="38" l="1"/>
  <c r="G9"/>
  <c r="H8"/>
  <c r="G8"/>
  <c r="D109" i="37"/>
  <c r="EM110"/>
  <c r="EO110" s="1"/>
  <c r="EJ110"/>
  <c r="EL110" s="1"/>
  <c r="EG110"/>
  <c r="EI110" s="1"/>
  <c r="ED110"/>
  <c r="EF110" s="1"/>
  <c r="EA110"/>
  <c r="EC110" s="1"/>
  <c r="DX110"/>
  <c r="DZ110" s="1"/>
  <c r="DU110"/>
  <c r="DW110" s="1"/>
  <c r="DR110"/>
  <c r="DT110" s="1"/>
  <c r="DO110"/>
  <c r="DQ110" s="1"/>
  <c r="DL110"/>
  <c r="DN110" s="1"/>
  <c r="DI110"/>
  <c r="DK110" s="1"/>
  <c r="DF110"/>
  <c r="DH110" s="1"/>
  <c r="DC110"/>
  <c r="DE110" s="1"/>
  <c r="CZ110"/>
  <c r="DB110" s="1"/>
  <c r="CW110"/>
  <c r="CY110" s="1"/>
  <c r="CT110"/>
  <c r="CV110" s="1"/>
  <c r="CQ110"/>
  <c r="CS110" s="1"/>
  <c r="CN110"/>
  <c r="CP110" s="1"/>
  <c r="CK110"/>
  <c r="CM110" s="1"/>
  <c r="CH110"/>
  <c r="CJ110" s="1"/>
  <c r="CE110"/>
  <c r="CG110" s="1"/>
  <c r="CB110"/>
  <c r="CD110" s="1"/>
  <c r="BY110"/>
  <c r="CA110" s="1"/>
  <c r="BV110"/>
  <c r="BX110" s="1"/>
  <c r="BS110"/>
  <c r="BU110" s="1"/>
  <c r="BP110"/>
  <c r="BR110" s="1"/>
  <c r="BM110"/>
  <c r="BO110" s="1"/>
  <c r="BJ110"/>
  <c r="BL110" s="1"/>
  <c r="BG110"/>
  <c r="BI110" s="1"/>
  <c r="BD110"/>
  <c r="BF110" s="1"/>
  <c r="BA110"/>
  <c r="BC110" s="1"/>
  <c r="AX110"/>
  <c r="AZ110" s="1"/>
  <c r="AU110"/>
  <c r="AW110" s="1"/>
  <c r="AR110"/>
  <c r="AT110" s="1"/>
  <c r="AO110"/>
  <c r="AQ110" s="1"/>
  <c r="AL110"/>
  <c r="AN110" s="1"/>
  <c r="AI110"/>
  <c r="AK110" s="1"/>
  <c r="AF110"/>
  <c r="AH110" s="1"/>
  <c r="AC110"/>
  <c r="AE110" s="1"/>
  <c r="Z110"/>
  <c r="AB110" s="1"/>
  <c r="W110"/>
  <c r="Y110" s="1"/>
  <c r="T110"/>
  <c r="V110" s="1"/>
  <c r="Q110"/>
  <c r="S110" s="1"/>
  <c r="N110"/>
  <c r="P110" s="1"/>
  <c r="K110"/>
  <c r="M110" s="1"/>
  <c r="H110"/>
  <c r="J110" s="1"/>
  <c r="E110"/>
  <c r="EP110" s="1"/>
  <c r="D48"/>
  <c r="EM49"/>
  <c r="EO49" s="1"/>
  <c r="EJ49"/>
  <c r="EL49" s="1"/>
  <c r="EG49"/>
  <c r="EI49" s="1"/>
  <c r="ED49"/>
  <c r="EF49" s="1"/>
  <c r="EA49"/>
  <c r="EC49" s="1"/>
  <c r="DX49"/>
  <c r="DZ49" s="1"/>
  <c r="DU49"/>
  <c r="DW49" s="1"/>
  <c r="DR49"/>
  <c r="DT49" s="1"/>
  <c r="DO49"/>
  <c r="DQ49" s="1"/>
  <c r="DL49"/>
  <c r="DN49" s="1"/>
  <c r="DI49"/>
  <c r="DK49" s="1"/>
  <c r="DF49"/>
  <c r="DH49" s="1"/>
  <c r="DC49"/>
  <c r="DE49" s="1"/>
  <c r="CZ49"/>
  <c r="DB49" s="1"/>
  <c r="CW49"/>
  <c r="CY49" s="1"/>
  <c r="CT49"/>
  <c r="CV49" s="1"/>
  <c r="CQ49"/>
  <c r="CS49" s="1"/>
  <c r="CN49"/>
  <c r="CP49" s="1"/>
  <c r="CK49"/>
  <c r="CM49" s="1"/>
  <c r="CH49"/>
  <c r="CJ49" s="1"/>
  <c r="CE49"/>
  <c r="CG49" s="1"/>
  <c r="CB49"/>
  <c r="CD49" s="1"/>
  <c r="BY49"/>
  <c r="CA49" s="1"/>
  <c r="BV49"/>
  <c r="BX49" s="1"/>
  <c r="BS49"/>
  <c r="BU49" s="1"/>
  <c r="BP49"/>
  <c r="BR49" s="1"/>
  <c r="BM49"/>
  <c r="BO49" s="1"/>
  <c r="BJ49"/>
  <c r="BL49" s="1"/>
  <c r="BG49"/>
  <c r="BI49" s="1"/>
  <c r="BD49"/>
  <c r="BF49" s="1"/>
  <c r="BA49"/>
  <c r="BC49" s="1"/>
  <c r="AX49"/>
  <c r="AZ49" s="1"/>
  <c r="AU49"/>
  <c r="AW49" s="1"/>
  <c r="AR49"/>
  <c r="AT49" s="1"/>
  <c r="AO49"/>
  <c r="AQ49" s="1"/>
  <c r="AL49"/>
  <c r="AN49" s="1"/>
  <c r="AI49"/>
  <c r="AK49" s="1"/>
  <c r="AF49"/>
  <c r="AH49" s="1"/>
  <c r="AC49"/>
  <c r="AE49" s="1"/>
  <c r="Z49"/>
  <c r="AB49" s="1"/>
  <c r="W49"/>
  <c r="Y49" s="1"/>
  <c r="T49"/>
  <c r="V49" s="1"/>
  <c r="Q49"/>
  <c r="S49" s="1"/>
  <c r="N49"/>
  <c r="P49" s="1"/>
  <c r="K49"/>
  <c r="M49" s="1"/>
  <c r="H49"/>
  <c r="J49" s="1"/>
  <c r="E49"/>
  <c r="EP49" s="1"/>
  <c r="F110" l="1"/>
  <c r="I110"/>
  <c r="L110"/>
  <c r="O110"/>
  <c r="R110"/>
  <c r="U110"/>
  <c r="X110"/>
  <c r="AA110"/>
  <c r="AD110"/>
  <c r="AG110"/>
  <c r="AJ110"/>
  <c r="AM110"/>
  <c r="AP110"/>
  <c r="AS110"/>
  <c r="AV110"/>
  <c r="AY110"/>
  <c r="BB110"/>
  <c r="BE110"/>
  <c r="BH110"/>
  <c r="BK110"/>
  <c r="BN110"/>
  <c r="BQ110"/>
  <c r="BT110"/>
  <c r="BW110"/>
  <c r="BZ110"/>
  <c r="CC110"/>
  <c r="CF110"/>
  <c r="CI110"/>
  <c r="CL110"/>
  <c r="CO110"/>
  <c r="CR110"/>
  <c r="CU110"/>
  <c r="CX110"/>
  <c r="DA110"/>
  <c r="DD110"/>
  <c r="DG110"/>
  <c r="DJ110"/>
  <c r="DM110"/>
  <c r="DP110"/>
  <c r="DS110"/>
  <c r="DV110"/>
  <c r="DY110"/>
  <c r="EB110"/>
  <c r="EE110"/>
  <c r="EH110"/>
  <c r="EK110"/>
  <c r="EN110"/>
  <c r="F49"/>
  <c r="I49"/>
  <c r="L49"/>
  <c r="O49"/>
  <c r="R49"/>
  <c r="U49"/>
  <c r="X49"/>
  <c r="AA49"/>
  <c r="AD49"/>
  <c r="AG49"/>
  <c r="AJ49"/>
  <c r="AM49"/>
  <c r="AP49"/>
  <c r="AS49"/>
  <c r="AV49"/>
  <c r="AY49"/>
  <c r="BB49"/>
  <c r="BE49"/>
  <c r="BH49"/>
  <c r="BK49"/>
  <c r="BN49"/>
  <c r="BQ49"/>
  <c r="BT49"/>
  <c r="BW49"/>
  <c r="BZ49"/>
  <c r="CC49"/>
  <c r="CF49"/>
  <c r="CI49"/>
  <c r="CL49"/>
  <c r="CO49"/>
  <c r="CR49"/>
  <c r="CU49"/>
  <c r="CX49"/>
  <c r="DA49"/>
  <c r="DD49"/>
  <c r="DG49"/>
  <c r="DJ49"/>
  <c r="DM49"/>
  <c r="DP49"/>
  <c r="DS49"/>
  <c r="DV49"/>
  <c r="DY49"/>
  <c r="EB49"/>
  <c r="EE49"/>
  <c r="EH49"/>
  <c r="EK49"/>
  <c r="EN49"/>
  <c r="G110"/>
  <c r="ER110" s="1"/>
  <c r="G49"/>
  <c r="ER49" s="1"/>
  <c r="EQ110" l="1"/>
  <c r="EQ49"/>
  <c r="H11" i="44" l="1"/>
  <c r="D7"/>
  <c r="D24" i="46"/>
  <c r="E9" i="50" l="1"/>
  <c r="IB49" i="39" l="1"/>
  <c r="IC49" s="1"/>
  <c r="IA49"/>
  <c r="IE49" s="1"/>
  <c r="HW49"/>
  <c r="HX49" s="1"/>
  <c r="HV49"/>
  <c r="HZ49" s="1"/>
  <c r="HR49"/>
  <c r="HS49" s="1"/>
  <c r="HQ49"/>
  <c r="HU49" s="1"/>
  <c r="HL49"/>
  <c r="HP49" s="1"/>
  <c r="HG49"/>
  <c r="HK49" s="1"/>
  <c r="HB49"/>
  <c r="HF49" s="1"/>
  <c r="GX49"/>
  <c r="GY49" s="1"/>
  <c r="GW49"/>
  <c r="HA49" s="1"/>
  <c r="GS49"/>
  <c r="GR49"/>
  <c r="GV49" s="1"/>
  <c r="GN49"/>
  <c r="GO49" s="1"/>
  <c r="GM49"/>
  <c r="GQ49" s="1"/>
  <c r="GI49"/>
  <c r="GJ49" s="1"/>
  <c r="GH49"/>
  <c r="GL49" s="1"/>
  <c r="GD49"/>
  <c r="GE49" s="1"/>
  <c r="GC49"/>
  <c r="GG49" s="1"/>
  <c r="FY49"/>
  <c r="FZ49" s="1"/>
  <c r="FX49"/>
  <c r="GB49" s="1"/>
  <c r="FT49"/>
  <c r="FU49" s="1"/>
  <c r="FS49"/>
  <c r="FW49" s="1"/>
  <c r="FN49"/>
  <c r="FR49" s="1"/>
  <c r="FJ49"/>
  <c r="FK49" s="1"/>
  <c r="FI49"/>
  <c r="FM49" s="1"/>
  <c r="FE49"/>
  <c r="FF49" s="1"/>
  <c r="FD49"/>
  <c r="FH49" s="1"/>
  <c r="EZ49"/>
  <c r="FA49" s="1"/>
  <c r="EY49"/>
  <c r="FC49" s="1"/>
  <c r="EU49"/>
  <c r="EV49" s="1"/>
  <c r="ET49"/>
  <c r="EX49" s="1"/>
  <c r="EP49"/>
  <c r="EQ49" s="1"/>
  <c r="EO49"/>
  <c r="ES49" s="1"/>
  <c r="EK49"/>
  <c r="EL49" s="1"/>
  <c r="EJ49"/>
  <c r="EN49" s="1"/>
  <c r="EE49"/>
  <c r="EI49" s="1"/>
  <c r="DZ49"/>
  <c r="ED49" s="1"/>
  <c r="DV49"/>
  <c r="DW49" s="1"/>
  <c r="DU49"/>
  <c r="DY49" s="1"/>
  <c r="DQ49"/>
  <c r="DR49" s="1"/>
  <c r="DP49"/>
  <c r="DT49" s="1"/>
  <c r="DL49"/>
  <c r="DM49" s="1"/>
  <c r="DK49"/>
  <c r="DO49" s="1"/>
  <c r="DG49"/>
  <c r="DH49" s="1"/>
  <c r="DF49"/>
  <c r="DJ49" s="1"/>
  <c r="DB49"/>
  <c r="DC49" s="1"/>
  <c r="DA49"/>
  <c r="DE49" s="1"/>
  <c r="CW49"/>
  <c r="CX49" s="1"/>
  <c r="CV49"/>
  <c r="CZ49" s="1"/>
  <c r="CR49"/>
  <c r="CS49" s="1"/>
  <c r="CQ49"/>
  <c r="CU49" s="1"/>
  <c r="CM49"/>
  <c r="CN49" s="1"/>
  <c r="CL49"/>
  <c r="CP49" s="1"/>
  <c r="CH49"/>
  <c r="CI49" s="1"/>
  <c r="CG49"/>
  <c r="CK49" s="1"/>
  <c r="CC49"/>
  <c r="CD49" s="1"/>
  <c r="CB49"/>
  <c r="CF49" s="1"/>
  <c r="BX49"/>
  <c r="BY49" s="1"/>
  <c r="BW49"/>
  <c r="CA49" s="1"/>
  <c r="BS49"/>
  <c r="BT49" s="1"/>
  <c r="BR49"/>
  <c r="BV49" s="1"/>
  <c r="BN49"/>
  <c r="BO49" s="1"/>
  <c r="BM49"/>
  <c r="BQ49" s="1"/>
  <c r="BI49"/>
  <c r="BJ49" s="1"/>
  <c r="BH49"/>
  <c r="BL49" s="1"/>
  <c r="BD49"/>
  <c r="BE49" s="1"/>
  <c r="BC49"/>
  <c r="BG49" s="1"/>
  <c r="AY49"/>
  <c r="AZ49" s="1"/>
  <c r="AX49"/>
  <c r="BB49" s="1"/>
  <c r="AT49"/>
  <c r="AU49" s="1"/>
  <c r="AS49"/>
  <c r="AW49" s="1"/>
  <c r="AO49"/>
  <c r="AP49" s="1"/>
  <c r="AN49"/>
  <c r="AR49" s="1"/>
  <c r="AJ49"/>
  <c r="AK49" s="1"/>
  <c r="AI49"/>
  <c r="AM49" s="1"/>
  <c r="AE49"/>
  <c r="AF49" s="1"/>
  <c r="AD49"/>
  <c r="AH49" s="1"/>
  <c r="Z49"/>
  <c r="AA49" s="1"/>
  <c r="Y49"/>
  <c r="AC49" s="1"/>
  <c r="U49"/>
  <c r="V49" s="1"/>
  <c r="T49"/>
  <c r="X49" s="1"/>
  <c r="P49"/>
  <c r="Q49" s="1"/>
  <c r="O49"/>
  <c r="S49" s="1"/>
  <c r="K49"/>
  <c r="L49" s="1"/>
  <c r="J49"/>
  <c r="N49" s="1"/>
  <c r="F49"/>
  <c r="IG49" s="1"/>
  <c r="E49"/>
  <c r="IF49" s="1"/>
  <c r="E61" i="43"/>
  <c r="R118" i="80"/>
  <c r="AL115"/>
  <c r="AK114"/>
  <c r="AJ114"/>
  <c r="AI114"/>
  <c r="AC114"/>
  <c r="AA114"/>
  <c r="Z114"/>
  <c r="T114"/>
  <c r="S114"/>
  <c r="Q114"/>
  <c r="P114"/>
  <c r="AL113"/>
  <c r="T113"/>
  <c r="S113"/>
  <c r="Q113"/>
  <c r="P113"/>
  <c r="T112"/>
  <c r="S112"/>
  <c r="Q112"/>
  <c r="P112"/>
  <c r="T111"/>
  <c r="S111"/>
  <c r="Q111"/>
  <c r="P111"/>
  <c r="T110"/>
  <c r="S110"/>
  <c r="Q110"/>
  <c r="P110"/>
  <c r="T109"/>
  <c r="S109"/>
  <c r="Q109"/>
  <c r="P109"/>
  <c r="T108"/>
  <c r="S108"/>
  <c r="Q108"/>
  <c r="P108"/>
  <c r="AK107"/>
  <c r="AJ107"/>
  <c r="AI107"/>
  <c r="AC107"/>
  <c r="AA107"/>
  <c r="Z107"/>
  <c r="T107"/>
  <c r="S107"/>
  <c r="Q107"/>
  <c r="P107"/>
  <c r="T106"/>
  <c r="S106"/>
  <c r="Q106"/>
  <c r="P106"/>
  <c r="AK105"/>
  <c r="AK113" s="1"/>
  <c r="AJ105"/>
  <c r="AJ113" s="1"/>
  <c r="AI105"/>
  <c r="AI113" s="1"/>
  <c r="AC105"/>
  <c r="AC113" s="1"/>
  <c r="AA105"/>
  <c r="AA113" s="1"/>
  <c r="Z105"/>
  <c r="Z113" s="1"/>
  <c r="T105"/>
  <c r="S105"/>
  <c r="Q105"/>
  <c r="P105"/>
  <c r="AK104"/>
  <c r="AJ104"/>
  <c r="AI104"/>
  <c r="AC104"/>
  <c r="AA104"/>
  <c r="Z104"/>
  <c r="T103"/>
  <c r="S103"/>
  <c r="Q103"/>
  <c r="P103"/>
  <c r="T102"/>
  <c r="T104" s="1"/>
  <c r="S102"/>
  <c r="S104" s="1"/>
  <c r="Q102"/>
  <c r="Q104" s="1"/>
  <c r="P102"/>
  <c r="P104" s="1"/>
  <c r="AK101"/>
  <c r="AJ101"/>
  <c r="AI101"/>
  <c r="AC101"/>
  <c r="AA101"/>
  <c r="Z101"/>
  <c r="T101"/>
  <c r="S101"/>
  <c r="Q101"/>
  <c r="P101"/>
  <c r="T100"/>
  <c r="S100"/>
  <c r="Q100"/>
  <c r="P100"/>
  <c r="AK99"/>
  <c r="AJ99"/>
  <c r="AI99"/>
  <c r="AC99"/>
  <c r="AA99"/>
  <c r="Z99"/>
  <c r="T99"/>
  <c r="S99"/>
  <c r="Q99"/>
  <c r="P99"/>
  <c r="AK98"/>
  <c r="AJ98"/>
  <c r="AI98"/>
  <c r="AC98"/>
  <c r="AA98"/>
  <c r="Z98"/>
  <c r="T97"/>
  <c r="S97"/>
  <c r="Q97"/>
  <c r="P97"/>
  <c r="AK96"/>
  <c r="AJ96"/>
  <c r="AI96"/>
  <c r="AC96"/>
  <c r="AA96"/>
  <c r="Z96"/>
  <c r="T96"/>
  <c r="S96"/>
  <c r="Q96"/>
  <c r="P96"/>
  <c r="AK95"/>
  <c r="AJ95"/>
  <c r="AI95"/>
  <c r="AC95"/>
  <c r="AA95"/>
  <c r="Z95"/>
  <c r="T95"/>
  <c r="S95"/>
  <c r="Q95"/>
  <c r="P95"/>
  <c r="AK94"/>
  <c r="AJ94"/>
  <c r="AI94"/>
  <c r="AC94"/>
  <c r="AA94"/>
  <c r="Z94"/>
  <c r="T94"/>
  <c r="S94"/>
  <c r="Q94"/>
  <c r="P94"/>
  <c r="AK93"/>
  <c r="AJ93"/>
  <c r="AI93"/>
  <c r="AC93"/>
  <c r="AA93"/>
  <c r="Z93"/>
  <c r="T93"/>
  <c r="T98" s="1"/>
  <c r="S93"/>
  <c r="S98" s="1"/>
  <c r="Q93"/>
  <c r="Q98" s="1"/>
  <c r="P93"/>
  <c r="P98" s="1"/>
  <c r="AK92"/>
  <c r="AJ92"/>
  <c r="AI92"/>
  <c r="AC92"/>
  <c r="AA92"/>
  <c r="Z92"/>
  <c r="T92"/>
  <c r="S92"/>
  <c r="Q92"/>
  <c r="P92"/>
  <c r="T91"/>
  <c r="S91"/>
  <c r="Q91"/>
  <c r="P91"/>
  <c r="T90"/>
  <c r="S90"/>
  <c r="Q90"/>
  <c r="P90"/>
  <c r="AK89"/>
  <c r="AJ89"/>
  <c r="AI89"/>
  <c r="AC89"/>
  <c r="AA89"/>
  <c r="Z89"/>
  <c r="T89"/>
  <c r="S89"/>
  <c r="Q89"/>
  <c r="P89"/>
  <c r="AK88"/>
  <c r="AJ88"/>
  <c r="AI88"/>
  <c r="AC88"/>
  <c r="AA88"/>
  <c r="Z88"/>
  <c r="T88"/>
  <c r="S88"/>
  <c r="Q88"/>
  <c r="P88"/>
  <c r="T87"/>
  <c r="S87"/>
  <c r="Q87"/>
  <c r="P87"/>
  <c r="AK86"/>
  <c r="AJ86"/>
  <c r="AI86"/>
  <c r="AC86"/>
  <c r="AA86"/>
  <c r="AA86" i="78" s="1"/>
  <c r="Z86" i="80"/>
  <c r="Z86" i="78" s="1"/>
  <c r="T85" i="80"/>
  <c r="S85"/>
  <c r="Q85"/>
  <c r="P85"/>
  <c r="T84"/>
  <c r="S84"/>
  <c r="Q84"/>
  <c r="P84"/>
  <c r="T83"/>
  <c r="T86" s="1"/>
  <c r="S83"/>
  <c r="S86" s="1"/>
  <c r="Q83"/>
  <c r="Q86" s="1"/>
  <c r="P83"/>
  <c r="P86" s="1"/>
  <c r="AL82"/>
  <c r="T82"/>
  <c r="S82"/>
  <c r="Q82"/>
  <c r="P82"/>
  <c r="T81"/>
  <c r="S81"/>
  <c r="Q81"/>
  <c r="P81"/>
  <c r="AK80"/>
  <c r="AJ80"/>
  <c r="AI80"/>
  <c r="AC80"/>
  <c r="AC80" i="78" s="1"/>
  <c r="AA80" i="80"/>
  <c r="AA80" i="78" s="1"/>
  <c r="Z80" i="80"/>
  <c r="Z80" i="78" s="1"/>
  <c r="T80" i="80"/>
  <c r="S80"/>
  <c r="Q80"/>
  <c r="P80"/>
  <c r="T79"/>
  <c r="S79"/>
  <c r="Q79"/>
  <c r="P79"/>
  <c r="T78"/>
  <c r="S78"/>
  <c r="Q78"/>
  <c r="P78"/>
  <c r="T77"/>
  <c r="S77"/>
  <c r="Q77"/>
  <c r="P77"/>
  <c r="T76"/>
  <c r="S76"/>
  <c r="Q76"/>
  <c r="P76"/>
  <c r="AK75"/>
  <c r="AK82" s="1"/>
  <c r="AJ75"/>
  <c r="AJ82" s="1"/>
  <c r="AI75"/>
  <c r="AI82" s="1"/>
  <c r="AC75"/>
  <c r="AA75"/>
  <c r="Z75"/>
  <c r="T75"/>
  <c r="S75"/>
  <c r="Q75"/>
  <c r="P75"/>
  <c r="AK74"/>
  <c r="AJ74"/>
  <c r="AI74"/>
  <c r="AC74"/>
  <c r="AA74"/>
  <c r="AA74" i="78" s="1"/>
  <c r="Z74" i="80"/>
  <c r="Z74" i="78" s="1"/>
  <c r="T74" i="80"/>
  <c r="S74"/>
  <c r="Q74"/>
  <c r="P74"/>
  <c r="AK73"/>
  <c r="AJ73"/>
  <c r="AI73"/>
  <c r="AC73"/>
  <c r="AA73"/>
  <c r="AA73" i="78" s="1"/>
  <c r="Z73" i="80"/>
  <c r="Z73" i="78" s="1"/>
  <c r="T73" i="80"/>
  <c r="S73"/>
  <c r="Q73"/>
  <c r="P73"/>
  <c r="T72"/>
  <c r="S72"/>
  <c r="Q72"/>
  <c r="P72"/>
  <c r="T70"/>
  <c r="S70"/>
  <c r="Q70"/>
  <c r="P70"/>
  <c r="T69"/>
  <c r="S69"/>
  <c r="Q69"/>
  <c r="P69"/>
  <c r="T68"/>
  <c r="T71" s="1"/>
  <c r="S68"/>
  <c r="S71" s="1"/>
  <c r="Q68"/>
  <c r="Q71" s="1"/>
  <c r="P68"/>
  <c r="P71" s="1"/>
  <c r="AK67"/>
  <c r="AJ67"/>
  <c r="AI67"/>
  <c r="AC67"/>
  <c r="AA67"/>
  <c r="AA67" i="78" s="1"/>
  <c r="Z67" i="80"/>
  <c r="Z67" i="78" s="1"/>
  <c r="T66" i="80"/>
  <c r="S66"/>
  <c r="Q66"/>
  <c r="P66"/>
  <c r="T65"/>
  <c r="T67" s="1"/>
  <c r="S65"/>
  <c r="S67" s="1"/>
  <c r="Q65"/>
  <c r="Q67" s="1"/>
  <c r="P65"/>
  <c r="P67" s="1"/>
  <c r="AK64"/>
  <c r="AK115" s="1"/>
  <c r="AJ64"/>
  <c r="AJ115" s="1"/>
  <c r="AI64"/>
  <c r="AI115" s="1"/>
  <c r="AC64"/>
  <c r="AC115" s="1"/>
  <c r="AA64"/>
  <c r="Z64"/>
  <c r="T63"/>
  <c r="S63"/>
  <c r="Q63"/>
  <c r="P63"/>
  <c r="T62"/>
  <c r="T64" s="1"/>
  <c r="S62"/>
  <c r="S64" s="1"/>
  <c r="Q62"/>
  <c r="Q64" s="1"/>
  <c r="P62"/>
  <c r="P64" s="1"/>
  <c r="AC60"/>
  <c r="AB60"/>
  <c r="AA60"/>
  <c r="Z60"/>
  <c r="T60"/>
  <c r="T175" s="1"/>
  <c r="S60"/>
  <c r="S175" s="1"/>
  <c r="R60"/>
  <c r="R175" s="1"/>
  <c r="Q60"/>
  <c r="Q175" s="1"/>
  <c r="P60"/>
  <c r="P175" s="1"/>
  <c r="AC59"/>
  <c r="AB59"/>
  <c r="AA59"/>
  <c r="Z59"/>
  <c r="T59"/>
  <c r="T174" s="1"/>
  <c r="S59"/>
  <c r="S174" s="1"/>
  <c r="R59"/>
  <c r="R174" s="1"/>
  <c r="Q59"/>
  <c r="Q174" s="1"/>
  <c r="P59"/>
  <c r="P174" s="1"/>
  <c r="AC58"/>
  <c r="AB58"/>
  <c r="AA58"/>
  <c r="Z58"/>
  <c r="T58"/>
  <c r="T173" s="1"/>
  <c r="S58"/>
  <c r="S173" s="1"/>
  <c r="R58"/>
  <c r="R173" s="1"/>
  <c r="Q58"/>
  <c r="Q173" s="1"/>
  <c r="P58"/>
  <c r="P173" s="1"/>
  <c r="AC57"/>
  <c r="AC173" s="1"/>
  <c r="AB57"/>
  <c r="AB173" s="1"/>
  <c r="H61" i="38" s="1"/>
  <c r="AA57" i="80"/>
  <c r="AA173" s="1"/>
  <c r="G61" i="38" s="1"/>
  <c r="Z57" i="80"/>
  <c r="Z173" s="1"/>
  <c r="E30" i="43" s="1"/>
  <c r="T57" i="80"/>
  <c r="T172" s="1"/>
  <c r="S57"/>
  <c r="S172" s="1"/>
  <c r="R57"/>
  <c r="R172" s="1"/>
  <c r="Q57"/>
  <c r="Q172" s="1"/>
  <c r="P57"/>
  <c r="P172" s="1"/>
  <c r="AC56"/>
  <c r="AC171" s="1"/>
  <c r="AB56"/>
  <c r="AB171" s="1"/>
  <c r="H59" i="38" s="1"/>
  <c r="AA56" i="80"/>
  <c r="AA171" s="1"/>
  <c r="G59" i="38" s="1"/>
  <c r="Z56" i="80"/>
  <c r="Z171" s="1"/>
  <c r="E28" i="43" s="1"/>
  <c r="T56" i="80"/>
  <c r="T171" s="1"/>
  <c r="S56"/>
  <c r="S171" s="1"/>
  <c r="R56"/>
  <c r="R171" s="1"/>
  <c r="Q56"/>
  <c r="Q171" s="1"/>
  <c r="AI171" s="1"/>
  <c r="HG53" i="39" s="1"/>
  <c r="HK53" s="1"/>
  <c r="P56" i="80"/>
  <c r="P171" s="1"/>
  <c r="T55"/>
  <c r="T170" s="1"/>
  <c r="S55"/>
  <c r="S170" s="1"/>
  <c r="R55"/>
  <c r="R170" s="1"/>
  <c r="Q55"/>
  <c r="Q170" s="1"/>
  <c r="P55"/>
  <c r="P170" s="1"/>
  <c r="T54"/>
  <c r="T169" s="1"/>
  <c r="S54"/>
  <c r="S169" s="1"/>
  <c r="R54"/>
  <c r="R169" s="1"/>
  <c r="Q54"/>
  <c r="Q169" s="1"/>
  <c r="P54"/>
  <c r="P169" s="1"/>
  <c r="AC53"/>
  <c r="AC168" s="1"/>
  <c r="AB53"/>
  <c r="AB168" s="1"/>
  <c r="H56" i="38" s="1"/>
  <c r="AA53" i="80"/>
  <c r="AA168" s="1"/>
  <c r="G56" i="38" s="1"/>
  <c r="Z53" i="80"/>
  <c r="Z168" s="1"/>
  <c r="E25" i="43" s="1"/>
  <c r="T53" i="80"/>
  <c r="T168" s="1"/>
  <c r="S53"/>
  <c r="S168" s="1"/>
  <c r="R53"/>
  <c r="R168" s="1"/>
  <c r="Q53"/>
  <c r="Q168" s="1"/>
  <c r="AI168" s="1"/>
  <c r="P53"/>
  <c r="P168" s="1"/>
  <c r="AC52"/>
  <c r="AC167" s="1"/>
  <c r="AB52"/>
  <c r="AB167" s="1"/>
  <c r="H55" i="38" s="1"/>
  <c r="AA52" i="80"/>
  <c r="AA167" s="1"/>
  <c r="G55" i="38" s="1"/>
  <c r="Z52" i="80"/>
  <c r="Z167" s="1"/>
  <c r="E24" i="43" s="1"/>
  <c r="T52" i="80"/>
  <c r="T167" s="1"/>
  <c r="S52"/>
  <c r="S167" s="1"/>
  <c r="R52"/>
  <c r="R167" s="1"/>
  <c r="Q52"/>
  <c r="Q167" s="1"/>
  <c r="AI167" s="1"/>
  <c r="GM53" i="39" s="1"/>
  <c r="GQ53" s="1"/>
  <c r="P52" i="80"/>
  <c r="P167" s="1"/>
  <c r="AC51"/>
  <c r="AC166" s="1"/>
  <c r="AB51"/>
  <c r="AB166" s="1"/>
  <c r="H54" i="38" s="1"/>
  <c r="AA51" i="80"/>
  <c r="AA166" s="1"/>
  <c r="G54" i="38" s="1"/>
  <c r="Z51" i="80"/>
  <c r="Z166" s="1"/>
  <c r="E23" i="43" s="1"/>
  <c r="T51" i="80"/>
  <c r="T166" s="1"/>
  <c r="S51"/>
  <c r="S166" s="1"/>
  <c r="R51"/>
  <c r="R166" s="1"/>
  <c r="Q51"/>
  <c r="Q166" s="1"/>
  <c r="AI166" s="1"/>
  <c r="GH53" i="39" s="1"/>
  <c r="GL53" s="1"/>
  <c r="P51" i="80"/>
  <c r="P166" s="1"/>
  <c r="T49"/>
  <c r="T164" s="1"/>
  <c r="S49"/>
  <c r="S164" s="1"/>
  <c r="R49"/>
  <c r="R164" s="1"/>
  <c r="Q49"/>
  <c r="Q164" s="1"/>
  <c r="P49"/>
  <c r="P164" s="1"/>
  <c r="T48"/>
  <c r="T163" s="1"/>
  <c r="S48"/>
  <c r="S163" s="1"/>
  <c r="R48"/>
  <c r="R163" s="1"/>
  <c r="Q48"/>
  <c r="Q163" s="1"/>
  <c r="P48"/>
  <c r="P163" s="1"/>
  <c r="AL163" s="1"/>
  <c r="AC47"/>
  <c r="AB47"/>
  <c r="AA47"/>
  <c r="Z47"/>
  <c r="T47"/>
  <c r="T162" s="1"/>
  <c r="S47"/>
  <c r="S162" s="1"/>
  <c r="R47"/>
  <c r="R162" s="1"/>
  <c r="Q47"/>
  <c r="Q162" s="1"/>
  <c r="P47"/>
  <c r="P162" s="1"/>
  <c r="AC46"/>
  <c r="AC161" s="1"/>
  <c r="AB46"/>
  <c r="AB161" s="1"/>
  <c r="H48" i="38" s="1"/>
  <c r="AA46" i="80"/>
  <c r="AA161" s="1"/>
  <c r="G48" i="38" s="1"/>
  <c r="Z46" i="80"/>
  <c r="Z161" s="1"/>
  <c r="E20" i="43" s="1"/>
  <c r="T46" i="80"/>
  <c r="T161" s="1"/>
  <c r="S46"/>
  <c r="S161" s="1"/>
  <c r="R46"/>
  <c r="R161" s="1"/>
  <c r="Q46"/>
  <c r="Q161" s="1"/>
  <c r="AI161" s="1"/>
  <c r="FN53" i="39" s="1"/>
  <c r="FR53" s="1"/>
  <c r="P46" i="80"/>
  <c r="P161" s="1"/>
  <c r="AC45"/>
  <c r="AC160" s="1"/>
  <c r="AB45"/>
  <c r="AB160" s="1"/>
  <c r="H47" i="38" s="1"/>
  <c r="AA45" i="80"/>
  <c r="AA160" s="1"/>
  <c r="G47" i="38" s="1"/>
  <c r="Z45" i="80"/>
  <c r="Z160" s="1"/>
  <c r="E19" i="43" s="1"/>
  <c r="T45" i="80"/>
  <c r="T160" s="1"/>
  <c r="S45"/>
  <c r="S160" s="1"/>
  <c r="R45"/>
  <c r="R160" s="1"/>
  <c r="Q45"/>
  <c r="Q160" s="1"/>
  <c r="AI160" s="1"/>
  <c r="FI53" i="39" s="1"/>
  <c r="FM53" s="1"/>
  <c r="P45" i="80"/>
  <c r="P160" s="1"/>
  <c r="AC43"/>
  <c r="AC158" s="1"/>
  <c r="AB43"/>
  <c r="AB158" s="1"/>
  <c r="H45" i="38" s="1"/>
  <c r="AA43" i="80"/>
  <c r="AA158" s="1"/>
  <c r="G45" i="38" s="1"/>
  <c r="Z43" i="80"/>
  <c r="Z158" s="1"/>
  <c r="E17" i="43" s="1"/>
  <c r="T43" i="80"/>
  <c r="T158" s="1"/>
  <c r="S43"/>
  <c r="S158" s="1"/>
  <c r="R43"/>
  <c r="R158" s="1"/>
  <c r="Q43"/>
  <c r="Q158" s="1"/>
  <c r="AI158" s="1"/>
  <c r="EY53" i="39" s="1"/>
  <c r="FC53" s="1"/>
  <c r="P43" i="80"/>
  <c r="P158" s="1"/>
  <c r="AC42"/>
  <c r="AC157" s="1"/>
  <c r="AB42"/>
  <c r="AB157" s="1"/>
  <c r="H44" i="38" s="1"/>
  <c r="AA42" i="80"/>
  <c r="AA157" s="1"/>
  <c r="G44" i="38" s="1"/>
  <c r="Z42" i="80"/>
  <c r="Z157" s="1"/>
  <c r="E16" i="43" s="1"/>
  <c r="T42" i="80"/>
  <c r="T157" s="1"/>
  <c r="S42"/>
  <c r="S157" s="1"/>
  <c r="R42"/>
  <c r="R157" s="1"/>
  <c r="Q42"/>
  <c r="Q157" s="1"/>
  <c r="AI157" s="1"/>
  <c r="ET53" i="39" s="1"/>
  <c r="EX53" s="1"/>
  <c r="P42" i="80"/>
  <c r="P157" s="1"/>
  <c r="AC41"/>
  <c r="AC156" s="1"/>
  <c r="AB41"/>
  <c r="AB156" s="1"/>
  <c r="H43" i="38" s="1"/>
  <c r="AA41" i="80"/>
  <c r="AA156" s="1"/>
  <c r="G43" i="38" s="1"/>
  <c r="Z41" i="80"/>
  <c r="Z156" s="1"/>
  <c r="E15" i="43" s="1"/>
  <c r="T41" i="80"/>
  <c r="T156" s="1"/>
  <c r="S41"/>
  <c r="S156" s="1"/>
  <c r="R41"/>
  <c r="R156" s="1"/>
  <c r="Q41"/>
  <c r="Q156" s="1"/>
  <c r="AI156" s="1"/>
  <c r="EO53" i="39" s="1"/>
  <c r="ES53" s="1"/>
  <c r="P41" i="80"/>
  <c r="P156" s="1"/>
  <c r="AC40"/>
  <c r="AC155" s="1"/>
  <c r="AB40"/>
  <c r="AB155" s="1"/>
  <c r="H42" i="38" s="1"/>
  <c r="AA40" i="80"/>
  <c r="AA155" s="1"/>
  <c r="G42" i="38" s="1"/>
  <c r="Z40" i="80"/>
  <c r="Z155" s="1"/>
  <c r="E14" i="43" s="1"/>
  <c r="T40" i="80"/>
  <c r="T155" s="1"/>
  <c r="S40"/>
  <c r="S155" s="1"/>
  <c r="R40"/>
  <c r="R155" s="1"/>
  <c r="Q40"/>
  <c r="Q155" s="1"/>
  <c r="AI155" s="1"/>
  <c r="EJ53" i="39" s="1"/>
  <c r="EN53" s="1"/>
  <c r="P40" i="80"/>
  <c r="P155" s="1"/>
  <c r="AC39"/>
  <c r="AC154" s="1"/>
  <c r="AB39"/>
  <c r="AB154" s="1"/>
  <c r="AA39"/>
  <c r="AA154" s="1"/>
  <c r="Z39"/>
  <c r="Z154" s="1"/>
  <c r="T39"/>
  <c r="T154" s="1"/>
  <c r="S39"/>
  <c r="S154" s="1"/>
  <c r="R39"/>
  <c r="R154" s="1"/>
  <c r="Q39"/>
  <c r="Q154" s="1"/>
  <c r="AI154" s="1"/>
  <c r="P39"/>
  <c r="P154" s="1"/>
  <c r="AL154" s="1"/>
  <c r="AC38"/>
  <c r="AC153" s="1"/>
  <c r="AB38"/>
  <c r="AB153" s="1"/>
  <c r="H40" i="38" s="1"/>
  <c r="AA38" i="80"/>
  <c r="AA153" s="1"/>
  <c r="G40" i="38" s="1"/>
  <c r="Z38" i="80"/>
  <c r="Z153" s="1"/>
  <c r="E12" i="43" s="1"/>
  <c r="T38" i="80"/>
  <c r="T153" s="1"/>
  <c r="S38"/>
  <c r="S153" s="1"/>
  <c r="R38"/>
  <c r="R153" s="1"/>
  <c r="Q38"/>
  <c r="Q153" s="1"/>
  <c r="AI153" s="1"/>
  <c r="EE53" i="39" s="1"/>
  <c r="EI53" s="1"/>
  <c r="P38" i="80"/>
  <c r="P153" s="1"/>
  <c r="T37"/>
  <c r="T152" s="1"/>
  <c r="S37"/>
  <c r="S152" s="1"/>
  <c r="R37"/>
  <c r="R152" s="1"/>
  <c r="Q37"/>
  <c r="Q152" s="1"/>
  <c r="P37"/>
  <c r="P152" s="1"/>
  <c r="T36"/>
  <c r="T151" s="1"/>
  <c r="S36"/>
  <c r="S151" s="1"/>
  <c r="R36"/>
  <c r="R151" s="1"/>
  <c r="Q36"/>
  <c r="Q151" s="1"/>
  <c r="P36"/>
  <c r="P151" s="1"/>
  <c r="AC35"/>
  <c r="AC150" s="1"/>
  <c r="AB35"/>
  <c r="AB150" s="1"/>
  <c r="H37" i="38" s="1"/>
  <c r="AA35" i="80"/>
  <c r="AA150" s="1"/>
  <c r="G37" i="38" s="1"/>
  <c r="Z35" i="80"/>
  <c r="Z150" s="1"/>
  <c r="E9" i="43" s="1"/>
  <c r="T35" i="80"/>
  <c r="T150" s="1"/>
  <c r="S35"/>
  <c r="S150" s="1"/>
  <c r="R35"/>
  <c r="R150" s="1"/>
  <c r="Q35"/>
  <c r="Q150" s="1"/>
  <c r="AI150" s="1"/>
  <c r="P35"/>
  <c r="P150" s="1"/>
  <c r="T34"/>
  <c r="T149" s="1"/>
  <c r="S34"/>
  <c r="S149" s="1"/>
  <c r="R34"/>
  <c r="R149" s="1"/>
  <c r="Q34"/>
  <c r="Q149" s="1"/>
  <c r="P34"/>
  <c r="P149" s="1"/>
  <c r="AC33"/>
  <c r="AB33"/>
  <c r="AA33"/>
  <c r="T33"/>
  <c r="T148" s="1"/>
  <c r="S33"/>
  <c r="S148" s="1"/>
  <c r="R33"/>
  <c r="R148" s="1"/>
  <c r="Q33"/>
  <c r="Q148" s="1"/>
  <c r="P33"/>
  <c r="P148" s="1"/>
  <c r="T31"/>
  <c r="T146" s="1"/>
  <c r="S31"/>
  <c r="S146" s="1"/>
  <c r="R31"/>
  <c r="R146" s="1"/>
  <c r="Q31"/>
  <c r="Q146" s="1"/>
  <c r="P31"/>
  <c r="P146" s="1"/>
  <c r="T30"/>
  <c r="T145" s="1"/>
  <c r="S30"/>
  <c r="S145" s="1"/>
  <c r="R30"/>
  <c r="R145" s="1"/>
  <c r="Q30"/>
  <c r="Q145" s="1"/>
  <c r="P30"/>
  <c r="P145" s="1"/>
  <c r="T29"/>
  <c r="T144" s="1"/>
  <c r="S29"/>
  <c r="S144" s="1"/>
  <c r="R29"/>
  <c r="R144" s="1"/>
  <c r="Q29"/>
  <c r="Q144" s="1"/>
  <c r="P29"/>
  <c r="P144" s="1"/>
  <c r="AL144" s="1"/>
  <c r="T28"/>
  <c r="T143" s="1"/>
  <c r="S28"/>
  <c r="S143" s="1"/>
  <c r="R28"/>
  <c r="R143" s="1"/>
  <c r="Q28"/>
  <c r="Q143" s="1"/>
  <c r="P28"/>
  <c r="P143" s="1"/>
  <c r="T27"/>
  <c r="T142" s="1"/>
  <c r="S27"/>
  <c r="S142" s="1"/>
  <c r="R27"/>
  <c r="R142" s="1"/>
  <c r="Q27"/>
  <c r="Q142" s="1"/>
  <c r="P27"/>
  <c r="P142" s="1"/>
  <c r="T26"/>
  <c r="T141" s="1"/>
  <c r="S26"/>
  <c r="S141" s="1"/>
  <c r="R26"/>
  <c r="R141" s="1"/>
  <c r="Q26"/>
  <c r="Q141" s="1"/>
  <c r="P26"/>
  <c r="P141" s="1"/>
  <c r="AC25"/>
  <c r="AC140" s="1"/>
  <c r="AB25"/>
  <c r="AB140" s="1"/>
  <c r="H26" i="38" s="1"/>
  <c r="AA25" i="80"/>
  <c r="AA140" s="1"/>
  <c r="G26" i="38" s="1"/>
  <c r="Z25" i="80"/>
  <c r="Z140" s="1"/>
  <c r="E49" i="43" s="1"/>
  <c r="T25" i="80"/>
  <c r="T140" s="1"/>
  <c r="S25"/>
  <c r="S140" s="1"/>
  <c r="R25"/>
  <c r="R140" s="1"/>
  <c r="Q25"/>
  <c r="Q140" s="1"/>
  <c r="AI140" s="1"/>
  <c r="BW53" i="39" s="1"/>
  <c r="CA53" s="1"/>
  <c r="P25" i="80"/>
  <c r="P140" s="1"/>
  <c r="AC24"/>
  <c r="AC28" s="1"/>
  <c r="AB24"/>
  <c r="AB28" s="1"/>
  <c r="AA24"/>
  <c r="AA28" s="1"/>
  <c r="Z24"/>
  <c r="Z28" s="1"/>
  <c r="T24"/>
  <c r="T139" s="1"/>
  <c r="S24"/>
  <c r="S139" s="1"/>
  <c r="R24"/>
  <c r="R139" s="1"/>
  <c r="Q24"/>
  <c r="Q139" s="1"/>
  <c r="P24"/>
  <c r="P139" s="1"/>
  <c r="T23"/>
  <c r="T138" s="1"/>
  <c r="S23"/>
  <c r="S138" s="1"/>
  <c r="R23"/>
  <c r="R138" s="1"/>
  <c r="Q23"/>
  <c r="Q138" s="1"/>
  <c r="P23"/>
  <c r="P138" s="1"/>
  <c r="T22"/>
  <c r="T137" s="1"/>
  <c r="S22"/>
  <c r="S137" s="1"/>
  <c r="R22"/>
  <c r="R137" s="1"/>
  <c r="Q22"/>
  <c r="Q137" s="1"/>
  <c r="P22"/>
  <c r="P137" s="1"/>
  <c r="T21"/>
  <c r="T136" s="1"/>
  <c r="S21"/>
  <c r="S136" s="1"/>
  <c r="R21"/>
  <c r="R136" s="1"/>
  <c r="Q21"/>
  <c r="Q136" s="1"/>
  <c r="P21"/>
  <c r="P136" s="1"/>
  <c r="T20"/>
  <c r="T135" s="1"/>
  <c r="S20"/>
  <c r="S135" s="1"/>
  <c r="R20"/>
  <c r="R135" s="1"/>
  <c r="Q20"/>
  <c r="Q135" s="1"/>
  <c r="P20"/>
  <c r="P135" s="1"/>
  <c r="AC19"/>
  <c r="AB19"/>
  <c r="AA19"/>
  <c r="Z19"/>
  <c r="T19"/>
  <c r="T134" s="1"/>
  <c r="S19"/>
  <c r="S134" s="1"/>
  <c r="R19"/>
  <c r="R134" s="1"/>
  <c r="Q19"/>
  <c r="Q134" s="1"/>
  <c r="P19"/>
  <c r="P134" s="1"/>
  <c r="T18"/>
  <c r="T133" s="1"/>
  <c r="S18"/>
  <c r="S133" s="1"/>
  <c r="R18"/>
  <c r="R133" s="1"/>
  <c r="Q18"/>
  <c r="Q133" s="1"/>
  <c r="P18"/>
  <c r="P133" s="1"/>
  <c r="T16"/>
  <c r="T131" s="1"/>
  <c r="S16"/>
  <c r="S131" s="1"/>
  <c r="R16"/>
  <c r="R131" s="1"/>
  <c r="Q16"/>
  <c r="Q131" s="1"/>
  <c r="P16"/>
  <c r="P131" s="1"/>
  <c r="T15"/>
  <c r="T130" s="1"/>
  <c r="S15"/>
  <c r="S130" s="1"/>
  <c r="R15"/>
  <c r="R130" s="1"/>
  <c r="Q15"/>
  <c r="Q130" s="1"/>
  <c r="P15"/>
  <c r="P130" s="1"/>
  <c r="AC14"/>
  <c r="AC129" s="1"/>
  <c r="AB14"/>
  <c r="AB129" s="1"/>
  <c r="AA14"/>
  <c r="AA129" s="1"/>
  <c r="Z14"/>
  <c r="Z129" s="1"/>
  <c r="T14"/>
  <c r="T129" s="1"/>
  <c r="S14"/>
  <c r="S129" s="1"/>
  <c r="R14"/>
  <c r="R129" s="1"/>
  <c r="Q14"/>
  <c r="Q129" s="1"/>
  <c r="P14"/>
  <c r="P129" s="1"/>
  <c r="AL129" s="1"/>
  <c r="T12"/>
  <c r="T127" s="1"/>
  <c r="S12"/>
  <c r="S127" s="1"/>
  <c r="R12"/>
  <c r="R127" s="1"/>
  <c r="Q12"/>
  <c r="Q127" s="1"/>
  <c r="P12"/>
  <c r="P127" s="1"/>
  <c r="AC11"/>
  <c r="AC126" s="1"/>
  <c r="AB11"/>
  <c r="AB126" s="1"/>
  <c r="AA11"/>
  <c r="AA126" s="1"/>
  <c r="Z11"/>
  <c r="Z126" s="1"/>
  <c r="T11"/>
  <c r="T126" s="1"/>
  <c r="S11"/>
  <c r="S126" s="1"/>
  <c r="R11"/>
  <c r="R126" s="1"/>
  <c r="Q11"/>
  <c r="Q126" s="1"/>
  <c r="AI126" s="1"/>
  <c r="P11"/>
  <c r="P126" s="1"/>
  <c r="AL126" s="1"/>
  <c r="AC9"/>
  <c r="AB9"/>
  <c r="AA9"/>
  <c r="Z9"/>
  <c r="T9"/>
  <c r="S9"/>
  <c r="R9"/>
  <c r="Q9"/>
  <c r="P9"/>
  <c r="AC8"/>
  <c r="AC123" s="1"/>
  <c r="AB8"/>
  <c r="AB123" s="1"/>
  <c r="AA8"/>
  <c r="AA123" s="1"/>
  <c r="Z8"/>
  <c r="Z123" s="1"/>
  <c r="T8"/>
  <c r="T123" s="1"/>
  <c r="S8"/>
  <c r="S123" s="1"/>
  <c r="R8"/>
  <c r="R123" s="1"/>
  <c r="Q8"/>
  <c r="Q123" s="1"/>
  <c r="AI123" s="1"/>
  <c r="P8"/>
  <c r="P123" s="1"/>
  <c r="X31" i="71"/>
  <c r="X28"/>
  <c r="X24"/>
  <c r="X22"/>
  <c r="AD19"/>
  <c r="R6"/>
  <c r="M62" i="70"/>
  <c r="M61"/>
  <c r="P62"/>
  <c r="O62"/>
  <c r="P61"/>
  <c r="O61"/>
  <c r="L62"/>
  <c r="K62"/>
  <c r="J62"/>
  <c r="I62"/>
  <c r="H62"/>
  <c r="F62"/>
  <c r="E62"/>
  <c r="L61"/>
  <c r="J61"/>
  <c r="I61"/>
  <c r="H61"/>
  <c r="M53"/>
  <c r="O51"/>
  <c r="O50"/>
  <c r="O49"/>
  <c r="L51"/>
  <c r="K51"/>
  <c r="J51"/>
  <c r="H51"/>
  <c r="G51"/>
  <c r="F51"/>
  <c r="E51"/>
  <c r="L50"/>
  <c r="K50"/>
  <c r="J50"/>
  <c r="I50"/>
  <c r="G50"/>
  <c r="F50"/>
  <c r="E50"/>
  <c r="H48"/>
  <c r="G48"/>
  <c r="F48"/>
  <c r="O44"/>
  <c r="L46"/>
  <c r="L45"/>
  <c r="K45"/>
  <c r="J45"/>
  <c r="H45"/>
  <c r="G45"/>
  <c r="F45"/>
  <c r="E45"/>
  <c r="L44"/>
  <c r="K44"/>
  <c r="J44"/>
  <c r="H44"/>
  <c r="G44"/>
  <c r="F44"/>
  <c r="E44"/>
  <c r="O42"/>
  <c r="L42"/>
  <c r="K42"/>
  <c r="J42"/>
  <c r="I42"/>
  <c r="H42"/>
  <c r="G42"/>
  <c r="F42"/>
  <c r="E42"/>
  <c r="O41"/>
  <c r="L41"/>
  <c r="K41"/>
  <c r="J41"/>
  <c r="H41"/>
  <c r="G41"/>
  <c r="F41"/>
  <c r="O40"/>
  <c r="P63"/>
  <c r="P66" s="1"/>
  <c r="O63"/>
  <c r="M63"/>
  <c r="L63"/>
  <c r="J63"/>
  <c r="I63"/>
  <c r="H63"/>
  <c r="M56"/>
  <c r="L56"/>
  <c r="K56"/>
  <c r="J56"/>
  <c r="I56"/>
  <c r="H56"/>
  <c r="G56"/>
  <c r="F56"/>
  <c r="E56"/>
  <c r="C53"/>
  <c r="O52"/>
  <c r="S51"/>
  <c r="S50"/>
  <c r="S49"/>
  <c r="C48"/>
  <c r="O47"/>
  <c r="M47"/>
  <c r="M57" s="1"/>
  <c r="L47"/>
  <c r="O43"/>
  <c r="C42"/>
  <c r="H29" i="46"/>
  <c r="C29"/>
  <c r="F25"/>
  <c r="G25" s="1"/>
  <c r="F24"/>
  <c r="G24" s="1"/>
  <c r="F23"/>
  <c r="G23" s="1"/>
  <c r="F22"/>
  <c r="G22" s="1"/>
  <c r="Q42" i="72"/>
  <c r="G62" i="70"/>
  <c r="C62" s="1"/>
  <c r="E61"/>
  <c r="K61"/>
  <c r="K63" s="1"/>
  <c r="G61"/>
  <c r="G63" s="1"/>
  <c r="F61"/>
  <c r="F63" s="1"/>
  <c r="O55"/>
  <c r="N54"/>
  <c r="I51"/>
  <c r="C51" s="1"/>
  <c r="R51" s="1"/>
  <c r="J49"/>
  <c r="J52" s="1"/>
  <c r="H50"/>
  <c r="C50" s="1"/>
  <c r="R50" s="1"/>
  <c r="E49"/>
  <c r="L49"/>
  <c r="L52" s="1"/>
  <c r="K49"/>
  <c r="K52" s="1"/>
  <c r="I49"/>
  <c r="I52" s="1"/>
  <c r="H49"/>
  <c r="H52" s="1"/>
  <c r="G49"/>
  <c r="G52" s="1"/>
  <c r="F49"/>
  <c r="F52" s="1"/>
  <c r="I45"/>
  <c r="C45" s="1"/>
  <c r="R45" s="1"/>
  <c r="I44"/>
  <c r="L40"/>
  <c r="L43" s="1"/>
  <c r="L57" s="1"/>
  <c r="K40"/>
  <c r="K43" s="1"/>
  <c r="I41"/>
  <c r="H40"/>
  <c r="H43" s="1"/>
  <c r="G40"/>
  <c r="G43" s="1"/>
  <c r="F40"/>
  <c r="F43" s="1"/>
  <c r="J40"/>
  <c r="J43" s="1"/>
  <c r="P29" i="43"/>
  <c r="O29"/>
  <c r="Q29" s="1"/>
  <c r="P28"/>
  <c r="O28"/>
  <c r="Q28" s="1"/>
  <c r="P25"/>
  <c r="P20"/>
  <c r="O20"/>
  <c r="Q20" s="1"/>
  <c r="P12"/>
  <c r="O12"/>
  <c r="Q12" s="1"/>
  <c r="P11"/>
  <c r="O11"/>
  <c r="Q11" s="1"/>
  <c r="Q9" i="36"/>
  <c r="Z12"/>
  <c r="O22" i="42"/>
  <c r="U6" i="70" s="1"/>
  <c r="AD23" i="71"/>
  <c r="AD24" s="1"/>
  <c r="AD20"/>
  <c r="X13"/>
  <c r="X7"/>
  <c r="X27"/>
  <c r="X23"/>
  <c r="X21"/>
  <c r="X20"/>
  <c r="X19"/>
  <c r="X10"/>
  <c r="X8"/>
  <c r="X6"/>
  <c r="X9" s="1"/>
  <c r="R16"/>
  <c r="R12"/>
  <c r="R11"/>
  <c r="R10"/>
  <c r="R9"/>
  <c r="C7" i="46"/>
  <c r="G7" s="1"/>
  <c r="E15" i="49"/>
  <c r="C23"/>
  <c r="E32" i="42" s="1"/>
  <c r="D6" i="68"/>
  <c r="F6" s="1"/>
  <c r="O13" i="42" s="1"/>
  <c r="P8" i="36"/>
  <c r="Q8"/>
  <c r="R8"/>
  <c r="S8"/>
  <c r="T8"/>
  <c r="P9"/>
  <c r="R9"/>
  <c r="S9"/>
  <c r="T9"/>
  <c r="P10"/>
  <c r="Q10"/>
  <c r="R10"/>
  <c r="S10"/>
  <c r="T10"/>
  <c r="P11"/>
  <c r="Q11"/>
  <c r="R11"/>
  <c r="S11"/>
  <c r="T11"/>
  <c r="P12"/>
  <c r="Q12"/>
  <c r="R12"/>
  <c r="S12"/>
  <c r="T12"/>
  <c r="AA12"/>
  <c r="AB12"/>
  <c r="AC12"/>
  <c r="P13"/>
  <c r="Q13"/>
  <c r="R13"/>
  <c r="S13"/>
  <c r="T13"/>
  <c r="P14"/>
  <c r="Q14"/>
  <c r="R14"/>
  <c r="S14"/>
  <c r="T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P58"/>
  <c r="Q58"/>
  <c r="R58"/>
  <c r="S58"/>
  <c r="T58"/>
  <c r="P59"/>
  <c r="Q59"/>
  <c r="R59"/>
  <c r="S59"/>
  <c r="T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P130"/>
  <c r="Q130"/>
  <c r="R130"/>
  <c r="S130"/>
  <c r="T130"/>
  <c r="P131"/>
  <c r="Q131"/>
  <c r="R131"/>
  <c r="S131"/>
  <c r="T131"/>
  <c r="P132"/>
  <c r="Q132"/>
  <c r="R132"/>
  <c r="S132"/>
  <c r="T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P174"/>
  <c r="Q174"/>
  <c r="R174"/>
  <c r="S174"/>
  <c r="T174"/>
  <c r="P175"/>
  <c r="Q175"/>
  <c r="Z174" s="1"/>
  <c r="R175"/>
  <c r="AA174" s="1"/>
  <c r="S175"/>
  <c r="AB174" s="1"/>
  <c r="T175"/>
  <c r="AC174" s="1"/>
  <c r="P176"/>
  <c r="Q176"/>
  <c r="R176"/>
  <c r="S176"/>
  <c r="T176"/>
  <c r="Z176"/>
  <c r="AA176"/>
  <c r="AB176"/>
  <c r="AC176"/>
  <c r="AI176"/>
  <c r="P8" i="35"/>
  <c r="Q8"/>
  <c r="R8"/>
  <c r="S8"/>
  <c r="T8"/>
  <c r="P9"/>
  <c r="Q9"/>
  <c r="R9"/>
  <c r="S9"/>
  <c r="T9"/>
  <c r="P10"/>
  <c r="Q10"/>
  <c r="R10"/>
  <c r="S10"/>
  <c r="T10"/>
  <c r="P11"/>
  <c r="Q11"/>
  <c r="R11"/>
  <c r="S11"/>
  <c r="T11"/>
  <c r="P12"/>
  <c r="Q12"/>
  <c r="R12"/>
  <c r="S12"/>
  <c r="T12"/>
  <c r="Z12"/>
  <c r="AA12"/>
  <c r="AB12"/>
  <c r="AC12"/>
  <c r="P13"/>
  <c r="Q13"/>
  <c r="R13"/>
  <c r="S13"/>
  <c r="T13"/>
  <c r="P14"/>
  <c r="Q14"/>
  <c r="R14"/>
  <c r="S14"/>
  <c r="T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P58"/>
  <c r="Q58"/>
  <c r="R58"/>
  <c r="S58"/>
  <c r="T58"/>
  <c r="P59"/>
  <c r="Q59"/>
  <c r="R59"/>
  <c r="S59"/>
  <c r="T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P130"/>
  <c r="Q130"/>
  <c r="R130"/>
  <c r="S130"/>
  <c r="T130"/>
  <c r="P131"/>
  <c r="Q131"/>
  <c r="R131"/>
  <c r="S131"/>
  <c r="T131"/>
  <c r="P132"/>
  <c r="Q132"/>
  <c r="R132"/>
  <c r="S132"/>
  <c r="T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P174"/>
  <c r="Q174"/>
  <c r="R174"/>
  <c r="S174"/>
  <c r="T174"/>
  <c r="P175"/>
  <c r="Q175"/>
  <c r="Z174" s="1"/>
  <c r="R175"/>
  <c r="AA174" s="1"/>
  <c r="S175"/>
  <c r="AB174" s="1"/>
  <c r="T175"/>
  <c r="AC174" s="1"/>
  <c r="P176"/>
  <c r="Q176"/>
  <c r="R176"/>
  <c r="S176"/>
  <c r="T176"/>
  <c r="Z176"/>
  <c r="AA176"/>
  <c r="AB176"/>
  <c r="AC176"/>
  <c r="AI176"/>
  <c r="P8" i="1"/>
  <c r="Q8"/>
  <c r="R8"/>
  <c r="S8"/>
  <c r="T8"/>
  <c r="P9"/>
  <c r="Q9"/>
  <c r="R9"/>
  <c r="S9"/>
  <c r="T9"/>
  <c r="P10"/>
  <c r="Q10"/>
  <c r="R10"/>
  <c r="S10"/>
  <c r="T10"/>
  <c r="P11"/>
  <c r="Q11"/>
  <c r="R11"/>
  <c r="S11"/>
  <c r="T11"/>
  <c r="P12"/>
  <c r="Q12"/>
  <c r="R12"/>
  <c r="S12"/>
  <c r="T12"/>
  <c r="Z12"/>
  <c r="AA12"/>
  <c r="AB12"/>
  <c r="AC12"/>
  <c r="P13"/>
  <c r="Q13"/>
  <c r="R13"/>
  <c r="S13"/>
  <c r="T13"/>
  <c r="P14"/>
  <c r="Q14"/>
  <c r="R14"/>
  <c r="S14"/>
  <c r="T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P58"/>
  <c r="Q58"/>
  <c r="R58"/>
  <c r="S58"/>
  <c r="T58"/>
  <c r="P59"/>
  <c r="Q59"/>
  <c r="R59"/>
  <c r="S59"/>
  <c r="T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P130"/>
  <c r="Q130"/>
  <c r="R130"/>
  <c r="S130"/>
  <c r="T130"/>
  <c r="P131"/>
  <c r="Q131"/>
  <c r="R131"/>
  <c r="S131"/>
  <c r="T131"/>
  <c r="P132"/>
  <c r="Q132"/>
  <c r="R132"/>
  <c r="S132"/>
  <c r="T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P174"/>
  <c r="Q174"/>
  <c r="R174"/>
  <c r="S174"/>
  <c r="T174"/>
  <c r="P175"/>
  <c r="Q175"/>
  <c r="Z174" s="1"/>
  <c r="R175"/>
  <c r="AA174" s="1"/>
  <c r="S175"/>
  <c r="AB174" s="1"/>
  <c r="T175"/>
  <c r="AC174" s="1"/>
  <c r="P176"/>
  <c r="Q176"/>
  <c r="R176"/>
  <c r="S176"/>
  <c r="T176"/>
  <c r="Z176"/>
  <c r="AA176"/>
  <c r="AB176"/>
  <c r="AC176"/>
  <c r="AI176"/>
  <c r="P8" i="34"/>
  <c r="Q8"/>
  <c r="R8"/>
  <c r="S8"/>
  <c r="T8"/>
  <c r="P9"/>
  <c r="Q9"/>
  <c r="R9"/>
  <c r="S9"/>
  <c r="T9"/>
  <c r="P10"/>
  <c r="Q10"/>
  <c r="R10"/>
  <c r="S10"/>
  <c r="T10"/>
  <c r="P11"/>
  <c r="Q11"/>
  <c r="R11"/>
  <c r="S11"/>
  <c r="T11"/>
  <c r="P12"/>
  <c r="Q12"/>
  <c r="R12"/>
  <c r="S12"/>
  <c r="T12"/>
  <c r="Z12"/>
  <c r="AA12"/>
  <c r="AB12"/>
  <c r="AC12"/>
  <c r="P13"/>
  <c r="Q13"/>
  <c r="R13"/>
  <c r="S13"/>
  <c r="T13"/>
  <c r="P14"/>
  <c r="Q14"/>
  <c r="R14"/>
  <c r="S14"/>
  <c r="T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P58"/>
  <c r="Q58"/>
  <c r="R58"/>
  <c r="S58"/>
  <c r="T58"/>
  <c r="P59"/>
  <c r="Q59"/>
  <c r="R59"/>
  <c r="S59"/>
  <c r="T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P130"/>
  <c r="Q130"/>
  <c r="R130"/>
  <c r="S130"/>
  <c r="T130"/>
  <c r="P131"/>
  <c r="Q131"/>
  <c r="R131"/>
  <c r="S131"/>
  <c r="T131"/>
  <c r="P132"/>
  <c r="Q132"/>
  <c r="R132"/>
  <c r="S132"/>
  <c r="T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P174"/>
  <c r="Q174"/>
  <c r="R174"/>
  <c r="S174"/>
  <c r="T174"/>
  <c r="P175"/>
  <c r="Q175"/>
  <c r="Z174" s="1"/>
  <c r="R175"/>
  <c r="AA174" s="1"/>
  <c r="S175"/>
  <c r="AB174" s="1"/>
  <c r="T175"/>
  <c r="AC174" s="1"/>
  <c r="P176"/>
  <c r="Q176"/>
  <c r="R176"/>
  <c r="S176"/>
  <c r="T176"/>
  <c r="Z176"/>
  <c r="AA176"/>
  <c r="AB176"/>
  <c r="AC176"/>
  <c r="AI176"/>
  <c r="P8" i="8"/>
  <c r="Q8"/>
  <c r="R8"/>
  <c r="S8"/>
  <c r="T8"/>
  <c r="P9"/>
  <c r="Q9"/>
  <c r="R9"/>
  <c r="S9"/>
  <c r="T9"/>
  <c r="P10"/>
  <c r="Q10"/>
  <c r="R10"/>
  <c r="S10"/>
  <c r="T10"/>
  <c r="P11"/>
  <c r="Q11"/>
  <c r="R11"/>
  <c r="S11"/>
  <c r="T11"/>
  <c r="P12"/>
  <c r="Q12"/>
  <c r="R12"/>
  <c r="S12"/>
  <c r="T12"/>
  <c r="Z12"/>
  <c r="AA12"/>
  <c r="AB12"/>
  <c r="AC12"/>
  <c r="P13"/>
  <c r="Q13"/>
  <c r="R13"/>
  <c r="S13"/>
  <c r="T13"/>
  <c r="P14"/>
  <c r="Q14"/>
  <c r="R14"/>
  <c r="S14"/>
  <c r="T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P58"/>
  <c r="Q58"/>
  <c r="R58"/>
  <c r="S58"/>
  <c r="T58"/>
  <c r="P59"/>
  <c r="Q59"/>
  <c r="R59"/>
  <c r="S59"/>
  <c r="T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P130"/>
  <c r="Q130"/>
  <c r="R130"/>
  <c r="S130"/>
  <c r="T130"/>
  <c r="P131"/>
  <c r="Q131"/>
  <c r="R131"/>
  <c r="S131"/>
  <c r="T131"/>
  <c r="P132"/>
  <c r="Q132"/>
  <c r="R132"/>
  <c r="S132"/>
  <c r="T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P174"/>
  <c r="Q174"/>
  <c r="R174"/>
  <c r="S174"/>
  <c r="T174"/>
  <c r="P175"/>
  <c r="Q175"/>
  <c r="Z174" s="1"/>
  <c r="R175"/>
  <c r="AA174" s="1"/>
  <c r="S175"/>
  <c r="AB174" s="1"/>
  <c r="T175"/>
  <c r="AC174" s="1"/>
  <c r="P176"/>
  <c r="Q176"/>
  <c r="R176"/>
  <c r="S176"/>
  <c r="T176"/>
  <c r="Z176"/>
  <c r="AA176"/>
  <c r="AB176"/>
  <c r="AC176"/>
  <c r="AI176"/>
  <c r="P8" i="33"/>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32"/>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31"/>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30"/>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Z174" s="1"/>
  <c r="R175"/>
  <c r="AA174" s="1"/>
  <c r="S175"/>
  <c r="AB174" s="1"/>
  <c r="T175"/>
  <c r="AC174" s="1"/>
  <c r="P176"/>
  <c r="Q176"/>
  <c r="R176"/>
  <c r="S176"/>
  <c r="T176"/>
  <c r="Z176"/>
  <c r="AA176"/>
  <c r="AB176"/>
  <c r="AC176"/>
  <c r="AI176"/>
  <c r="P8" i="29"/>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28"/>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27"/>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26"/>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9"/>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25"/>
  <c r="Q8"/>
  <c r="R8"/>
  <c r="S8"/>
  <c r="T8"/>
  <c r="P9"/>
  <c r="Q9"/>
  <c r="R9"/>
  <c r="S9"/>
  <c r="T9"/>
  <c r="P10"/>
  <c r="Q10"/>
  <c r="R10"/>
  <c r="S10"/>
  <c r="T10"/>
  <c r="P11"/>
  <c r="Q11"/>
  <c r="R11"/>
  <c r="S11"/>
  <c r="T11"/>
  <c r="Z11"/>
  <c r="AA11"/>
  <c r="AB11"/>
  <c r="AC11"/>
  <c r="P12"/>
  <c r="Q12"/>
  <c r="R12"/>
  <c r="S12"/>
  <c r="T12"/>
  <c r="Z12"/>
  <c r="AA12"/>
  <c r="AB12"/>
  <c r="AC12"/>
  <c r="P13"/>
  <c r="Q13"/>
  <c r="R13"/>
  <c r="S13"/>
  <c r="T13"/>
  <c r="Z13"/>
  <c r="AA13"/>
  <c r="AB13"/>
  <c r="AC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P42"/>
  <c r="Q42"/>
  <c r="R42"/>
  <c r="S42"/>
  <c r="T42"/>
  <c r="P43"/>
  <c r="Q43"/>
  <c r="R43"/>
  <c r="S43"/>
  <c r="T43"/>
  <c r="Z43"/>
  <c r="AA43"/>
  <c r="AB43"/>
  <c r="AC43"/>
  <c r="P44"/>
  <c r="Q44"/>
  <c r="R44"/>
  <c r="S44"/>
  <c r="T44"/>
  <c r="P45"/>
  <c r="Q45"/>
  <c r="R45"/>
  <c r="S45"/>
  <c r="T45"/>
  <c r="Z45"/>
  <c r="AA45"/>
  <c r="AB45"/>
  <c r="AC45"/>
  <c r="P46"/>
  <c r="Q46"/>
  <c r="R46"/>
  <c r="S46"/>
  <c r="T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Z54"/>
  <c r="AA54"/>
  <c r="AB54"/>
  <c r="AC54"/>
  <c r="P55"/>
  <c r="Q55"/>
  <c r="R55"/>
  <c r="S55"/>
  <c r="T55"/>
  <c r="P56"/>
  <c r="Q56"/>
  <c r="R56"/>
  <c r="S56"/>
  <c r="T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Z153"/>
  <c r="AA153"/>
  <c r="AB153"/>
  <c r="AC153"/>
  <c r="AI153"/>
  <c r="AJ153"/>
  <c r="AK153"/>
  <c r="P154"/>
  <c r="Q154"/>
  <c r="R154"/>
  <c r="S154"/>
  <c r="T154"/>
  <c r="P155"/>
  <c r="Q155"/>
  <c r="R155"/>
  <c r="S155"/>
  <c r="T155"/>
  <c r="Z155"/>
  <c r="AA155"/>
  <c r="AB155"/>
  <c r="AC155"/>
  <c r="AI155"/>
  <c r="AJ155"/>
  <c r="AK155"/>
  <c r="P156"/>
  <c r="Q156"/>
  <c r="R156"/>
  <c r="S156"/>
  <c r="T156"/>
  <c r="P157"/>
  <c r="Q157"/>
  <c r="R157"/>
  <c r="S157"/>
  <c r="T157"/>
  <c r="P158"/>
  <c r="Q158"/>
  <c r="R158"/>
  <c r="S158"/>
  <c r="T158"/>
  <c r="Z158"/>
  <c r="AA158"/>
  <c r="AB158"/>
  <c r="AC158"/>
  <c r="AI158"/>
  <c r="AJ158"/>
  <c r="AK158"/>
  <c r="P159"/>
  <c r="Q159"/>
  <c r="Z157" s="1"/>
  <c r="R159"/>
  <c r="AA157" s="1"/>
  <c r="S159"/>
  <c r="AB157" s="1"/>
  <c r="T159"/>
  <c r="AC157" s="1"/>
  <c r="Z159"/>
  <c r="AA159"/>
  <c r="AB159"/>
  <c r="AC159"/>
  <c r="AI159"/>
  <c r="AJ159"/>
  <c r="AK159"/>
  <c r="P160"/>
  <c r="Q160"/>
  <c r="R160"/>
  <c r="S160"/>
  <c r="T160"/>
  <c r="Z160"/>
  <c r="AA160"/>
  <c r="AB160"/>
  <c r="AC160"/>
  <c r="AI160"/>
  <c r="AJ160"/>
  <c r="AK160"/>
  <c r="P161"/>
  <c r="Q161"/>
  <c r="R161"/>
  <c r="S161"/>
  <c r="T161"/>
  <c r="P162"/>
  <c r="Q162"/>
  <c r="Z161" s="1"/>
  <c r="R162"/>
  <c r="AA161" s="1"/>
  <c r="S162"/>
  <c r="AB161" s="1"/>
  <c r="T162"/>
  <c r="AC161"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P8" i="24"/>
  <c r="Q8"/>
  <c r="R8"/>
  <c r="S8"/>
  <c r="T8"/>
  <c r="P9"/>
  <c r="Q9"/>
  <c r="R9"/>
  <c r="S9"/>
  <c r="T9"/>
  <c r="P10"/>
  <c r="Q10"/>
  <c r="R10"/>
  <c r="S10"/>
  <c r="T10"/>
  <c r="P11"/>
  <c r="Q11"/>
  <c r="R11"/>
  <c r="S11"/>
  <c r="T11"/>
  <c r="Z11"/>
  <c r="AA11"/>
  <c r="AB11"/>
  <c r="AC11"/>
  <c r="P12"/>
  <c r="Q12"/>
  <c r="R12"/>
  <c r="S12"/>
  <c r="T12"/>
  <c r="Z12"/>
  <c r="AA12"/>
  <c r="AB12"/>
  <c r="AC12"/>
  <c r="P13"/>
  <c r="Q13"/>
  <c r="R13"/>
  <c r="S13"/>
  <c r="T13"/>
  <c r="Z13"/>
  <c r="AA13"/>
  <c r="AB13"/>
  <c r="AC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P42"/>
  <c r="Q42"/>
  <c r="R42"/>
  <c r="S42"/>
  <c r="T42"/>
  <c r="P43"/>
  <c r="Q43"/>
  <c r="R43"/>
  <c r="S43"/>
  <c r="T43"/>
  <c r="Z43"/>
  <c r="AA43"/>
  <c r="AB43"/>
  <c r="AC43"/>
  <c r="P44"/>
  <c r="Q44"/>
  <c r="R44"/>
  <c r="S44"/>
  <c r="T44"/>
  <c r="P45"/>
  <c r="Q45"/>
  <c r="R45"/>
  <c r="S45"/>
  <c r="T45"/>
  <c r="Z45"/>
  <c r="AA45"/>
  <c r="AB45"/>
  <c r="AC45"/>
  <c r="P46"/>
  <c r="Q46"/>
  <c r="R46"/>
  <c r="S46"/>
  <c r="T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Z54"/>
  <c r="AA54"/>
  <c r="AB54"/>
  <c r="AC54"/>
  <c r="P55"/>
  <c r="Q55"/>
  <c r="R55"/>
  <c r="S55"/>
  <c r="T55"/>
  <c r="P56"/>
  <c r="Q56"/>
  <c r="R56"/>
  <c r="S56"/>
  <c r="T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Z153"/>
  <c r="AA153"/>
  <c r="AB153"/>
  <c r="AC153"/>
  <c r="AI153"/>
  <c r="AJ153"/>
  <c r="AK153"/>
  <c r="P154"/>
  <c r="Q154"/>
  <c r="R154"/>
  <c r="S154"/>
  <c r="T154"/>
  <c r="P155"/>
  <c r="Q155"/>
  <c r="R155"/>
  <c r="S155"/>
  <c r="T155"/>
  <c r="Z155"/>
  <c r="AA155"/>
  <c r="AB155"/>
  <c r="AC155"/>
  <c r="AI155"/>
  <c r="AJ155"/>
  <c r="AK155"/>
  <c r="P156"/>
  <c r="Q156"/>
  <c r="R156"/>
  <c r="S156"/>
  <c r="T156"/>
  <c r="P157"/>
  <c r="Q157"/>
  <c r="R157"/>
  <c r="S157"/>
  <c r="T157"/>
  <c r="P158"/>
  <c r="Q158"/>
  <c r="R158"/>
  <c r="S158"/>
  <c r="T158"/>
  <c r="Z158"/>
  <c r="AA158"/>
  <c r="AB158"/>
  <c r="AC158"/>
  <c r="AI158"/>
  <c r="AJ158"/>
  <c r="AK158"/>
  <c r="P159"/>
  <c r="Q159"/>
  <c r="Z157" s="1"/>
  <c r="R159"/>
  <c r="AA157" s="1"/>
  <c r="S159"/>
  <c r="AB157" s="1"/>
  <c r="T159"/>
  <c r="AC157" s="1"/>
  <c r="Z159"/>
  <c r="AA159"/>
  <c r="AB159"/>
  <c r="AC159"/>
  <c r="AI159"/>
  <c r="AJ159"/>
  <c r="AK159"/>
  <c r="P160"/>
  <c r="Q160"/>
  <c r="R160"/>
  <c r="S160"/>
  <c r="T160"/>
  <c r="Z160"/>
  <c r="AA160"/>
  <c r="AB160"/>
  <c r="AC160"/>
  <c r="AI160"/>
  <c r="AJ160"/>
  <c r="AK160"/>
  <c r="P161"/>
  <c r="Q161"/>
  <c r="R161"/>
  <c r="S161"/>
  <c r="T161"/>
  <c r="P162"/>
  <c r="Q162"/>
  <c r="Z161" s="1"/>
  <c r="R162"/>
  <c r="AA161" s="1"/>
  <c r="S162"/>
  <c r="AB161" s="1"/>
  <c r="T162"/>
  <c r="AC161"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P8" i="23"/>
  <c r="Q8"/>
  <c r="R8"/>
  <c r="S8"/>
  <c r="T8"/>
  <c r="P9"/>
  <c r="Q9"/>
  <c r="R9"/>
  <c r="S9"/>
  <c r="T9"/>
  <c r="P10"/>
  <c r="Q10"/>
  <c r="R10"/>
  <c r="S10"/>
  <c r="T10"/>
  <c r="P11"/>
  <c r="Q11"/>
  <c r="R11"/>
  <c r="S11"/>
  <c r="T11"/>
  <c r="Z11"/>
  <c r="AA11"/>
  <c r="AB11"/>
  <c r="AC11"/>
  <c r="P12"/>
  <c r="Q12"/>
  <c r="R12"/>
  <c r="S12"/>
  <c r="T12"/>
  <c r="Z12"/>
  <c r="AA12"/>
  <c r="AB12"/>
  <c r="AC12"/>
  <c r="P13"/>
  <c r="Q13"/>
  <c r="R13"/>
  <c r="S13"/>
  <c r="T13"/>
  <c r="Z13"/>
  <c r="AA13"/>
  <c r="AB13"/>
  <c r="AC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P42"/>
  <c r="Q42"/>
  <c r="R42"/>
  <c r="S42"/>
  <c r="T42"/>
  <c r="P43"/>
  <c r="Q43"/>
  <c r="R43"/>
  <c r="S43"/>
  <c r="T43"/>
  <c r="Z43"/>
  <c r="AA43"/>
  <c r="AB43"/>
  <c r="AC43"/>
  <c r="P44"/>
  <c r="Q44"/>
  <c r="R44"/>
  <c r="S44"/>
  <c r="T44"/>
  <c r="P45"/>
  <c r="Q45"/>
  <c r="R45"/>
  <c r="S45"/>
  <c r="T45"/>
  <c r="Z45"/>
  <c r="AA45"/>
  <c r="AB45"/>
  <c r="AC45"/>
  <c r="P46"/>
  <c r="Q46"/>
  <c r="R46"/>
  <c r="S46"/>
  <c r="T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Z54"/>
  <c r="AA54"/>
  <c r="AB54"/>
  <c r="AC54"/>
  <c r="P55"/>
  <c r="Q55"/>
  <c r="R55"/>
  <c r="S55"/>
  <c r="T55"/>
  <c r="P56"/>
  <c r="Q56"/>
  <c r="R56"/>
  <c r="S56"/>
  <c r="T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Z153"/>
  <c r="AA153"/>
  <c r="AB153"/>
  <c r="AC153"/>
  <c r="AI153"/>
  <c r="AJ153"/>
  <c r="AK153"/>
  <c r="P154"/>
  <c r="Q154"/>
  <c r="R154"/>
  <c r="S154"/>
  <c r="T154"/>
  <c r="P155"/>
  <c r="Q155"/>
  <c r="R155"/>
  <c r="S155"/>
  <c r="T155"/>
  <c r="Z155"/>
  <c r="AA155"/>
  <c r="AB155"/>
  <c r="AC155"/>
  <c r="AI155"/>
  <c r="AJ155"/>
  <c r="AK155"/>
  <c r="P156"/>
  <c r="Q156"/>
  <c r="R156"/>
  <c r="S156"/>
  <c r="T156"/>
  <c r="P157"/>
  <c r="Q157"/>
  <c r="R157"/>
  <c r="S157"/>
  <c r="T157"/>
  <c r="P158"/>
  <c r="Q158"/>
  <c r="R158"/>
  <c r="S158"/>
  <c r="T158"/>
  <c r="Z158"/>
  <c r="AA158"/>
  <c r="AB158"/>
  <c r="AC158"/>
  <c r="AI158"/>
  <c r="AJ158"/>
  <c r="AK158"/>
  <c r="P159"/>
  <c r="Q159"/>
  <c r="Z157" s="1"/>
  <c r="R159"/>
  <c r="AA157" s="1"/>
  <c r="S159"/>
  <c r="AB157" s="1"/>
  <c r="T159"/>
  <c r="AC157" s="1"/>
  <c r="Z159"/>
  <c r="AA159"/>
  <c r="AB159"/>
  <c r="AC159"/>
  <c r="AI159"/>
  <c r="AJ159"/>
  <c r="AK159"/>
  <c r="P160"/>
  <c r="Q160"/>
  <c r="R160"/>
  <c r="S160"/>
  <c r="T160"/>
  <c r="Z160"/>
  <c r="AA160"/>
  <c r="AB160"/>
  <c r="AC160"/>
  <c r="AI160"/>
  <c r="AJ160"/>
  <c r="AK160"/>
  <c r="P161"/>
  <c r="Q161"/>
  <c r="R161"/>
  <c r="S161"/>
  <c r="T161"/>
  <c r="P162"/>
  <c r="Q162"/>
  <c r="Z161" s="1"/>
  <c r="R162"/>
  <c r="AA161" s="1"/>
  <c r="S162"/>
  <c r="AB161" s="1"/>
  <c r="T162"/>
  <c r="AC161"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P8" i="22"/>
  <c r="Q8"/>
  <c r="R8"/>
  <c r="S8"/>
  <c r="T8"/>
  <c r="P9"/>
  <c r="Q9"/>
  <c r="R9"/>
  <c r="S9"/>
  <c r="T9"/>
  <c r="P10"/>
  <c r="Q10"/>
  <c r="R10"/>
  <c r="S10"/>
  <c r="T10"/>
  <c r="P11"/>
  <c r="Q11"/>
  <c r="R11"/>
  <c r="S11"/>
  <c r="T11"/>
  <c r="Z11"/>
  <c r="AA11"/>
  <c r="AB11"/>
  <c r="AC11"/>
  <c r="P12"/>
  <c r="Q12"/>
  <c r="R12"/>
  <c r="S12"/>
  <c r="T12"/>
  <c r="Z12"/>
  <c r="AA12"/>
  <c r="AB12"/>
  <c r="AC12"/>
  <c r="P13"/>
  <c r="Q13"/>
  <c r="R13"/>
  <c r="S13"/>
  <c r="T13"/>
  <c r="Z13"/>
  <c r="AA13"/>
  <c r="AB13"/>
  <c r="AC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P42"/>
  <c r="Q42"/>
  <c r="R42"/>
  <c r="S42"/>
  <c r="T42"/>
  <c r="P43"/>
  <c r="Q43"/>
  <c r="R43"/>
  <c r="S43"/>
  <c r="T43"/>
  <c r="Z43"/>
  <c r="AA43"/>
  <c r="AB43"/>
  <c r="AC43"/>
  <c r="P44"/>
  <c r="Q44"/>
  <c r="R44"/>
  <c r="S44"/>
  <c r="T44"/>
  <c r="P45"/>
  <c r="Q45"/>
  <c r="R45"/>
  <c r="S45"/>
  <c r="T45"/>
  <c r="Z45"/>
  <c r="AA45"/>
  <c r="AB45"/>
  <c r="AC45"/>
  <c r="P46"/>
  <c r="Q46"/>
  <c r="R46"/>
  <c r="S46"/>
  <c r="T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Z54"/>
  <c r="AA54"/>
  <c r="AB54"/>
  <c r="AC54"/>
  <c r="P55"/>
  <c r="Q55"/>
  <c r="R55"/>
  <c r="S55"/>
  <c r="T55"/>
  <c r="P56"/>
  <c r="Q56"/>
  <c r="R56"/>
  <c r="S56"/>
  <c r="T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Z153"/>
  <c r="AA153"/>
  <c r="AB153"/>
  <c r="AC153"/>
  <c r="AI153"/>
  <c r="AJ153"/>
  <c r="AK153"/>
  <c r="P154"/>
  <c r="Q154"/>
  <c r="R154"/>
  <c r="S154"/>
  <c r="T154"/>
  <c r="P155"/>
  <c r="Q155"/>
  <c r="R155"/>
  <c r="S155"/>
  <c r="T155"/>
  <c r="Z155"/>
  <c r="AA155"/>
  <c r="AB155"/>
  <c r="AC155"/>
  <c r="AI155"/>
  <c r="AJ155"/>
  <c r="AK155"/>
  <c r="P156"/>
  <c r="Q156"/>
  <c r="R156"/>
  <c r="S156"/>
  <c r="T156"/>
  <c r="P157"/>
  <c r="Q157"/>
  <c r="R157"/>
  <c r="S157"/>
  <c r="T157"/>
  <c r="P158"/>
  <c r="Q158"/>
  <c r="R158"/>
  <c r="S158"/>
  <c r="T158"/>
  <c r="Z158"/>
  <c r="AA158"/>
  <c r="AB158"/>
  <c r="AC158"/>
  <c r="AI158"/>
  <c r="AJ158"/>
  <c r="AK158"/>
  <c r="P159"/>
  <c r="Q159"/>
  <c r="Z157" s="1"/>
  <c r="R159"/>
  <c r="AA157" s="1"/>
  <c r="S159"/>
  <c r="AB157" s="1"/>
  <c r="T159"/>
  <c r="AC157" s="1"/>
  <c r="Z159"/>
  <c r="AA159"/>
  <c r="AB159"/>
  <c r="AC159"/>
  <c r="AI159"/>
  <c r="AJ159"/>
  <c r="AK159"/>
  <c r="P160"/>
  <c r="Q160"/>
  <c r="R160"/>
  <c r="S160"/>
  <c r="T160"/>
  <c r="Z160"/>
  <c r="AA160"/>
  <c r="AB160"/>
  <c r="AC160"/>
  <c r="AI160"/>
  <c r="AJ160"/>
  <c r="AK160"/>
  <c r="P161"/>
  <c r="Q161"/>
  <c r="R161"/>
  <c r="S161"/>
  <c r="T161"/>
  <c r="P162"/>
  <c r="Q162"/>
  <c r="Z161" s="1"/>
  <c r="R162"/>
  <c r="AA161" s="1"/>
  <c r="S162"/>
  <c r="AB161" s="1"/>
  <c r="T162"/>
  <c r="AC161"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P8" i="21"/>
  <c r="Q8"/>
  <c r="R8"/>
  <c r="S8"/>
  <c r="T8"/>
  <c r="P9"/>
  <c r="Q9"/>
  <c r="R9"/>
  <c r="S9"/>
  <c r="T9"/>
  <c r="P10"/>
  <c r="Q10"/>
  <c r="R10"/>
  <c r="S10"/>
  <c r="T10"/>
  <c r="P11"/>
  <c r="Q11"/>
  <c r="R11"/>
  <c r="S11"/>
  <c r="T11"/>
  <c r="Z11"/>
  <c r="AA11"/>
  <c r="AB11"/>
  <c r="AC11"/>
  <c r="P12"/>
  <c r="Q12"/>
  <c r="R12"/>
  <c r="S12"/>
  <c r="T12"/>
  <c r="Z12"/>
  <c r="AA12"/>
  <c r="AB12"/>
  <c r="AC12"/>
  <c r="P13"/>
  <c r="Q13"/>
  <c r="R13"/>
  <c r="S13"/>
  <c r="T13"/>
  <c r="Z13"/>
  <c r="AA13"/>
  <c r="AB13"/>
  <c r="AC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P42"/>
  <c r="Q42"/>
  <c r="R42"/>
  <c r="S42"/>
  <c r="T42"/>
  <c r="P43"/>
  <c r="Q43"/>
  <c r="R43"/>
  <c r="S43"/>
  <c r="T43"/>
  <c r="Z43"/>
  <c r="AA43"/>
  <c r="AB43"/>
  <c r="AC43"/>
  <c r="P44"/>
  <c r="Q44"/>
  <c r="R44"/>
  <c r="S44"/>
  <c r="T44"/>
  <c r="P45"/>
  <c r="Q45"/>
  <c r="R45"/>
  <c r="S45"/>
  <c r="T45"/>
  <c r="Z45"/>
  <c r="AA45"/>
  <c r="AB45"/>
  <c r="AC45"/>
  <c r="P46"/>
  <c r="Q46"/>
  <c r="R46"/>
  <c r="S46"/>
  <c r="T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Z54"/>
  <c r="AA54"/>
  <c r="AB54"/>
  <c r="AC54"/>
  <c r="P55"/>
  <c r="Q55"/>
  <c r="R55"/>
  <c r="S55"/>
  <c r="T55"/>
  <c r="P56"/>
  <c r="Q56"/>
  <c r="R56"/>
  <c r="S56"/>
  <c r="T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Z153"/>
  <c r="AA153"/>
  <c r="AB153"/>
  <c r="AC153"/>
  <c r="AI153"/>
  <c r="AJ153"/>
  <c r="AK153"/>
  <c r="P154"/>
  <c r="Q154"/>
  <c r="R154"/>
  <c r="S154"/>
  <c r="T154"/>
  <c r="P155"/>
  <c r="Q155"/>
  <c r="R155"/>
  <c r="S155"/>
  <c r="T155"/>
  <c r="Z155"/>
  <c r="AA155"/>
  <c r="AB155"/>
  <c r="AC155"/>
  <c r="AI155"/>
  <c r="AJ155"/>
  <c r="AK155"/>
  <c r="P156"/>
  <c r="Q156"/>
  <c r="R156"/>
  <c r="S156"/>
  <c r="T156"/>
  <c r="P157"/>
  <c r="Q157"/>
  <c r="R157"/>
  <c r="S157"/>
  <c r="T157"/>
  <c r="P158"/>
  <c r="Q158"/>
  <c r="R158"/>
  <c r="S158"/>
  <c r="T158"/>
  <c r="Z158"/>
  <c r="AA158"/>
  <c r="AB158"/>
  <c r="AC158"/>
  <c r="AI158"/>
  <c r="AJ158"/>
  <c r="AK158"/>
  <c r="P159"/>
  <c r="Q159"/>
  <c r="Z157" s="1"/>
  <c r="R159"/>
  <c r="AA157" s="1"/>
  <c r="S159"/>
  <c r="AB157" s="1"/>
  <c r="T159"/>
  <c r="AC157" s="1"/>
  <c r="Z159"/>
  <c r="AA159"/>
  <c r="AB159"/>
  <c r="AC159"/>
  <c r="AI159"/>
  <c r="AJ159"/>
  <c r="AK159"/>
  <c r="P160"/>
  <c r="Q160"/>
  <c r="R160"/>
  <c r="S160"/>
  <c r="T160"/>
  <c r="Z160"/>
  <c r="AA160"/>
  <c r="AB160"/>
  <c r="AC160"/>
  <c r="AI160"/>
  <c r="AJ160"/>
  <c r="AK160"/>
  <c r="P161"/>
  <c r="Q161"/>
  <c r="R161"/>
  <c r="S161"/>
  <c r="T161"/>
  <c r="P162"/>
  <c r="Q162"/>
  <c r="Z161" s="1"/>
  <c r="R162"/>
  <c r="AA161" s="1"/>
  <c r="S162"/>
  <c r="AB161" s="1"/>
  <c r="T162"/>
  <c r="AC161"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P8" i="20"/>
  <c r="Q8"/>
  <c r="R8"/>
  <c r="S8"/>
  <c r="T8"/>
  <c r="P9"/>
  <c r="Q9"/>
  <c r="R9"/>
  <c r="S9"/>
  <c r="T9"/>
  <c r="P10"/>
  <c r="Q10"/>
  <c r="R10"/>
  <c r="S10"/>
  <c r="T10"/>
  <c r="P11"/>
  <c r="Q11"/>
  <c r="R11"/>
  <c r="S11"/>
  <c r="T11"/>
  <c r="Z11"/>
  <c r="AA11"/>
  <c r="AB11"/>
  <c r="AC11"/>
  <c r="P12"/>
  <c r="Q12"/>
  <c r="R12"/>
  <c r="S12"/>
  <c r="T12"/>
  <c r="Z12"/>
  <c r="AA12"/>
  <c r="AB12"/>
  <c r="AC12"/>
  <c r="P13"/>
  <c r="Q13"/>
  <c r="R13"/>
  <c r="S13"/>
  <c r="T13"/>
  <c r="Z13"/>
  <c r="AA13"/>
  <c r="AB13"/>
  <c r="AC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P42"/>
  <c r="Q42"/>
  <c r="R42"/>
  <c r="S42"/>
  <c r="T42"/>
  <c r="P43"/>
  <c r="Q43"/>
  <c r="R43"/>
  <c r="S43"/>
  <c r="T43"/>
  <c r="Z43"/>
  <c r="AA43"/>
  <c r="AB43"/>
  <c r="AC43"/>
  <c r="P44"/>
  <c r="Q44"/>
  <c r="R44"/>
  <c r="S44"/>
  <c r="T44"/>
  <c r="P45"/>
  <c r="Q45"/>
  <c r="R45"/>
  <c r="S45"/>
  <c r="T45"/>
  <c r="Z45"/>
  <c r="AA45"/>
  <c r="AB45"/>
  <c r="AC45"/>
  <c r="P46"/>
  <c r="Q46"/>
  <c r="R46"/>
  <c r="S46"/>
  <c r="T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Z54"/>
  <c r="AA54"/>
  <c r="AB54"/>
  <c r="AC54"/>
  <c r="P55"/>
  <c r="Q55"/>
  <c r="R55"/>
  <c r="S55"/>
  <c r="T55"/>
  <c r="P56"/>
  <c r="Q56"/>
  <c r="R56"/>
  <c r="S56"/>
  <c r="T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Z153"/>
  <c r="AA153"/>
  <c r="AB153"/>
  <c r="AC153"/>
  <c r="AI153"/>
  <c r="AJ153"/>
  <c r="AK153"/>
  <c r="P154"/>
  <c r="Q154"/>
  <c r="R154"/>
  <c r="S154"/>
  <c r="T154"/>
  <c r="P155"/>
  <c r="Q155"/>
  <c r="R155"/>
  <c r="S155"/>
  <c r="T155"/>
  <c r="Z155"/>
  <c r="AA155"/>
  <c r="AB155"/>
  <c r="AC155"/>
  <c r="AI155"/>
  <c r="AJ155"/>
  <c r="AK155"/>
  <c r="P156"/>
  <c r="Q156"/>
  <c r="R156"/>
  <c r="S156"/>
  <c r="T156"/>
  <c r="P157"/>
  <c r="Q157"/>
  <c r="R157"/>
  <c r="S157"/>
  <c r="T157"/>
  <c r="P158"/>
  <c r="Q158"/>
  <c r="R158"/>
  <c r="S158"/>
  <c r="T158"/>
  <c r="Z158"/>
  <c r="AA158"/>
  <c r="AB158"/>
  <c r="AC158"/>
  <c r="AI158"/>
  <c r="AJ158"/>
  <c r="AK158"/>
  <c r="P159"/>
  <c r="Q159"/>
  <c r="Z157" s="1"/>
  <c r="R159"/>
  <c r="AA157" s="1"/>
  <c r="S159"/>
  <c r="AB157" s="1"/>
  <c r="T159"/>
  <c r="AC157" s="1"/>
  <c r="Z159"/>
  <c r="AA159"/>
  <c r="AB159"/>
  <c r="AC159"/>
  <c r="AI159"/>
  <c r="AJ159"/>
  <c r="AK159"/>
  <c r="P160"/>
  <c r="Q160"/>
  <c r="R160"/>
  <c r="S160"/>
  <c r="T160"/>
  <c r="Z160"/>
  <c r="AA160"/>
  <c r="AB160"/>
  <c r="AC160"/>
  <c r="AI160"/>
  <c r="AJ160"/>
  <c r="AK160"/>
  <c r="P161"/>
  <c r="Q161"/>
  <c r="R161"/>
  <c r="S161"/>
  <c r="T161"/>
  <c r="P162"/>
  <c r="Q162"/>
  <c r="Z161" s="1"/>
  <c r="R162"/>
  <c r="AA161" s="1"/>
  <c r="S162"/>
  <c r="AB161" s="1"/>
  <c r="T162"/>
  <c r="AC161"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P8" i="10"/>
  <c r="Q8"/>
  <c r="R8"/>
  <c r="S8"/>
  <c r="T8"/>
  <c r="P9"/>
  <c r="Q9"/>
  <c r="R9"/>
  <c r="S9"/>
  <c r="T9"/>
  <c r="P10"/>
  <c r="Q10"/>
  <c r="R10"/>
  <c r="S10"/>
  <c r="T10"/>
  <c r="P11"/>
  <c r="Q11"/>
  <c r="R11"/>
  <c r="S11"/>
  <c r="T11"/>
  <c r="Z11"/>
  <c r="AA11"/>
  <c r="AB11"/>
  <c r="AC11"/>
  <c r="P12"/>
  <c r="Q12"/>
  <c r="R12"/>
  <c r="S12"/>
  <c r="T12"/>
  <c r="Z12"/>
  <c r="AA12"/>
  <c r="AB12"/>
  <c r="AC12"/>
  <c r="P13"/>
  <c r="Q13"/>
  <c r="R13"/>
  <c r="S13"/>
  <c r="T13"/>
  <c r="Z13"/>
  <c r="AA13"/>
  <c r="AB13"/>
  <c r="AC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P42"/>
  <c r="Q42"/>
  <c r="R42"/>
  <c r="S42"/>
  <c r="T42"/>
  <c r="P43"/>
  <c r="Q43"/>
  <c r="R43"/>
  <c r="S43"/>
  <c r="T43"/>
  <c r="Z43"/>
  <c r="AA43"/>
  <c r="AB43"/>
  <c r="AC43"/>
  <c r="P44"/>
  <c r="Q44"/>
  <c r="R44"/>
  <c r="S44"/>
  <c r="T44"/>
  <c r="P45"/>
  <c r="Q45"/>
  <c r="R45"/>
  <c r="S45"/>
  <c r="T45"/>
  <c r="Z45"/>
  <c r="AA45"/>
  <c r="AB45"/>
  <c r="AC45"/>
  <c r="P46"/>
  <c r="Q46"/>
  <c r="R46"/>
  <c r="S46"/>
  <c r="T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Z54"/>
  <c r="AA54"/>
  <c r="AB54"/>
  <c r="AC54"/>
  <c r="P55"/>
  <c r="Q55"/>
  <c r="R55"/>
  <c r="S55"/>
  <c r="T55"/>
  <c r="P56"/>
  <c r="Q56"/>
  <c r="R56"/>
  <c r="S56"/>
  <c r="T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Z153"/>
  <c r="AA153"/>
  <c r="AB153"/>
  <c r="AC153"/>
  <c r="AI153"/>
  <c r="AJ153"/>
  <c r="AK153"/>
  <c r="P154"/>
  <c r="Q154"/>
  <c r="R154"/>
  <c r="S154"/>
  <c r="T154"/>
  <c r="P155"/>
  <c r="Q155"/>
  <c r="R155"/>
  <c r="S155"/>
  <c r="T155"/>
  <c r="Z155"/>
  <c r="AA155"/>
  <c r="AB155"/>
  <c r="AC155"/>
  <c r="AI155"/>
  <c r="AJ155"/>
  <c r="AK155"/>
  <c r="P156"/>
  <c r="Q156"/>
  <c r="R156"/>
  <c r="S156"/>
  <c r="T156"/>
  <c r="P157"/>
  <c r="Q157"/>
  <c r="R157"/>
  <c r="S157"/>
  <c r="T157"/>
  <c r="P158"/>
  <c r="Q158"/>
  <c r="R158"/>
  <c r="S158"/>
  <c r="T158"/>
  <c r="Z158"/>
  <c r="AA158"/>
  <c r="AB158"/>
  <c r="AC158"/>
  <c r="AI158"/>
  <c r="AJ158"/>
  <c r="AK158"/>
  <c r="P159"/>
  <c r="Q159"/>
  <c r="Z157" s="1"/>
  <c r="R159"/>
  <c r="AA157" s="1"/>
  <c r="S159"/>
  <c r="AB157" s="1"/>
  <c r="T159"/>
  <c r="AC157" s="1"/>
  <c r="Z159"/>
  <c r="AA159"/>
  <c r="AB159"/>
  <c r="AC159"/>
  <c r="AI159"/>
  <c r="AJ159"/>
  <c r="AK159"/>
  <c r="P160"/>
  <c r="Q160"/>
  <c r="R160"/>
  <c r="S160"/>
  <c r="T160"/>
  <c r="Z160"/>
  <c r="AA160"/>
  <c r="AB160"/>
  <c r="AC160"/>
  <c r="AI160"/>
  <c r="AJ160"/>
  <c r="AK160"/>
  <c r="P161"/>
  <c r="Q161"/>
  <c r="R161"/>
  <c r="S161"/>
  <c r="T161"/>
  <c r="P162"/>
  <c r="Q162"/>
  <c r="Z161" s="1"/>
  <c r="R162"/>
  <c r="AA161" s="1"/>
  <c r="S162"/>
  <c r="AB161" s="1"/>
  <c r="T162"/>
  <c r="AC161"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P8" i="19"/>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8"/>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7"/>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6"/>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5"/>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4"/>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3"/>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2"/>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1"/>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52"/>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53"/>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54"/>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55"/>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AQ177"/>
  <c r="AR177"/>
  <c r="AQ178"/>
  <c r="AR178"/>
  <c r="P8" i="56"/>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57"/>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I123"/>
  <c r="P124"/>
  <c r="Q124"/>
  <c r="R124"/>
  <c r="S124"/>
  <c r="T124"/>
  <c r="Z124"/>
  <c r="AA124"/>
  <c r="AB124"/>
  <c r="AI124"/>
  <c r="AJ124"/>
  <c r="AK124"/>
  <c r="P125"/>
  <c r="Q125"/>
  <c r="R125"/>
  <c r="S125"/>
  <c r="T125"/>
  <c r="Z125"/>
  <c r="AA125"/>
  <c r="AB125"/>
  <c r="AI125"/>
  <c r="AJ125"/>
  <c r="AK125"/>
  <c r="P126"/>
  <c r="Q126"/>
  <c r="R126"/>
  <c r="S126"/>
  <c r="T126"/>
  <c r="Z126"/>
  <c r="AA126"/>
  <c r="AB126"/>
  <c r="AI126"/>
  <c r="P127"/>
  <c r="Q127"/>
  <c r="R127"/>
  <c r="S127"/>
  <c r="T127"/>
  <c r="Z127"/>
  <c r="AA127"/>
  <c r="AB127"/>
  <c r="AI127"/>
  <c r="AJ127"/>
  <c r="AK127"/>
  <c r="P128"/>
  <c r="Q128"/>
  <c r="R128"/>
  <c r="S128"/>
  <c r="T128"/>
  <c r="Z128"/>
  <c r="AA128"/>
  <c r="AB128"/>
  <c r="AI128"/>
  <c r="AJ128"/>
  <c r="AK128"/>
  <c r="P129"/>
  <c r="Q129"/>
  <c r="R129"/>
  <c r="S129"/>
  <c r="T129"/>
  <c r="Z129"/>
  <c r="AA129"/>
  <c r="AB129"/>
  <c r="AI129"/>
  <c r="P130"/>
  <c r="Q130"/>
  <c r="R130"/>
  <c r="S130"/>
  <c r="T130"/>
  <c r="Z130"/>
  <c r="AA130"/>
  <c r="AB130"/>
  <c r="AI130"/>
  <c r="AJ130"/>
  <c r="AK130"/>
  <c r="P131"/>
  <c r="Q131"/>
  <c r="R131"/>
  <c r="S131"/>
  <c r="T131"/>
  <c r="Z131"/>
  <c r="AA131"/>
  <c r="AB131"/>
  <c r="AI131"/>
  <c r="AJ131"/>
  <c r="AK131"/>
  <c r="P132"/>
  <c r="Q132"/>
  <c r="R132"/>
  <c r="S132"/>
  <c r="T132"/>
  <c r="Z132"/>
  <c r="AA132"/>
  <c r="AB132"/>
  <c r="AI132"/>
  <c r="AJ132"/>
  <c r="AK132"/>
  <c r="P133"/>
  <c r="Q133"/>
  <c r="R133"/>
  <c r="S133"/>
  <c r="T133"/>
  <c r="P134"/>
  <c r="Q134"/>
  <c r="Z133" s="1"/>
  <c r="R134"/>
  <c r="AA133" s="1"/>
  <c r="S134"/>
  <c r="AB133" s="1"/>
  <c r="T134"/>
  <c r="Z134"/>
  <c r="AA134"/>
  <c r="AB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I140"/>
  <c r="AJ140"/>
  <c r="AK140"/>
  <c r="P141"/>
  <c r="Q141"/>
  <c r="R141"/>
  <c r="S141"/>
  <c r="T141"/>
  <c r="P142"/>
  <c r="Q142"/>
  <c r="R142"/>
  <c r="S142"/>
  <c r="T142"/>
  <c r="P143"/>
  <c r="Q143"/>
  <c r="Z142" s="1"/>
  <c r="R143"/>
  <c r="AA142" s="1"/>
  <c r="S143"/>
  <c r="AB142" s="1"/>
  <c r="T143"/>
  <c r="Z143"/>
  <c r="AA143"/>
  <c r="AB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P150"/>
  <c r="Q150"/>
  <c r="R150"/>
  <c r="S150"/>
  <c r="T150"/>
  <c r="Z150"/>
  <c r="AA150"/>
  <c r="AB150"/>
  <c r="AI150"/>
  <c r="AJ150"/>
  <c r="AK150"/>
  <c r="P151"/>
  <c r="Q151"/>
  <c r="R151"/>
  <c r="S151"/>
  <c r="T151"/>
  <c r="P152"/>
  <c r="Q152"/>
  <c r="R152"/>
  <c r="S152"/>
  <c r="T152"/>
  <c r="P153"/>
  <c r="Q153"/>
  <c r="R153"/>
  <c r="S153"/>
  <c r="T153"/>
  <c r="Z153"/>
  <c r="AA153"/>
  <c r="AB153"/>
  <c r="AI153"/>
  <c r="AJ153"/>
  <c r="AK153"/>
  <c r="P154"/>
  <c r="Q154"/>
  <c r="R154"/>
  <c r="S154"/>
  <c r="T154"/>
  <c r="Z154"/>
  <c r="AA154"/>
  <c r="AB154"/>
  <c r="AI154"/>
  <c r="P155"/>
  <c r="Q155"/>
  <c r="R155"/>
  <c r="S155"/>
  <c r="T155"/>
  <c r="Z155"/>
  <c r="AA155"/>
  <c r="AB155"/>
  <c r="AI155"/>
  <c r="AJ155"/>
  <c r="AK155"/>
  <c r="P156"/>
  <c r="Q156"/>
  <c r="R156"/>
  <c r="S156"/>
  <c r="T156"/>
  <c r="Z156"/>
  <c r="AA156"/>
  <c r="AB156"/>
  <c r="AI156"/>
  <c r="AJ156"/>
  <c r="AK156"/>
  <c r="P157"/>
  <c r="Q157"/>
  <c r="R157"/>
  <c r="S157"/>
  <c r="T157"/>
  <c r="Z157"/>
  <c r="AA157"/>
  <c r="AB157"/>
  <c r="AI157"/>
  <c r="AJ157"/>
  <c r="AK157"/>
  <c r="P158"/>
  <c r="Q158"/>
  <c r="R158"/>
  <c r="S158"/>
  <c r="T158"/>
  <c r="Z158"/>
  <c r="AA158"/>
  <c r="AB158"/>
  <c r="AI158"/>
  <c r="AJ158"/>
  <c r="AK158"/>
  <c r="P159"/>
  <c r="Q159"/>
  <c r="R159"/>
  <c r="S159"/>
  <c r="T159"/>
  <c r="Z159"/>
  <c r="AA159"/>
  <c r="AB159"/>
  <c r="AI159"/>
  <c r="AJ159"/>
  <c r="AK159"/>
  <c r="P160"/>
  <c r="Q160"/>
  <c r="R160"/>
  <c r="S160"/>
  <c r="T160"/>
  <c r="Z160"/>
  <c r="AA160"/>
  <c r="AB160"/>
  <c r="AI160"/>
  <c r="AJ160"/>
  <c r="AK160"/>
  <c r="P161"/>
  <c r="Q161"/>
  <c r="R161"/>
  <c r="S161"/>
  <c r="T161"/>
  <c r="Z161"/>
  <c r="AA161"/>
  <c r="AB161"/>
  <c r="AI161"/>
  <c r="AJ161"/>
  <c r="AK161"/>
  <c r="P162"/>
  <c r="Q162"/>
  <c r="Z152" s="1"/>
  <c r="R162"/>
  <c r="AA152" s="1"/>
  <c r="S162"/>
  <c r="AB152" s="1"/>
  <c r="T162"/>
  <c r="Z162"/>
  <c r="AA162"/>
  <c r="AB162"/>
  <c r="AI162"/>
  <c r="AJ162"/>
  <c r="AK162"/>
  <c r="P163"/>
  <c r="Q163"/>
  <c r="R163"/>
  <c r="S163"/>
  <c r="T163"/>
  <c r="P164"/>
  <c r="Q164"/>
  <c r="R164"/>
  <c r="S164"/>
  <c r="T164"/>
  <c r="P165"/>
  <c r="Q165"/>
  <c r="R165"/>
  <c r="S165"/>
  <c r="T165"/>
  <c r="P166"/>
  <c r="Q166"/>
  <c r="R166"/>
  <c r="S166"/>
  <c r="T166"/>
  <c r="Z166"/>
  <c r="AA166"/>
  <c r="AB166"/>
  <c r="AI166"/>
  <c r="AJ166"/>
  <c r="AK166"/>
  <c r="P167"/>
  <c r="Q167"/>
  <c r="R167"/>
  <c r="S167"/>
  <c r="T167"/>
  <c r="Z167"/>
  <c r="AA167"/>
  <c r="AB167"/>
  <c r="AI167"/>
  <c r="AJ167"/>
  <c r="AK167"/>
  <c r="P168"/>
  <c r="Q168"/>
  <c r="R168"/>
  <c r="S168"/>
  <c r="T168"/>
  <c r="Z168"/>
  <c r="AA168"/>
  <c r="AB168"/>
  <c r="AI168"/>
  <c r="AJ168"/>
  <c r="AK168"/>
  <c r="P169"/>
  <c r="Q169"/>
  <c r="R169"/>
  <c r="S169"/>
  <c r="T169"/>
  <c r="P170"/>
  <c r="Q170"/>
  <c r="R170"/>
  <c r="S170"/>
  <c r="T170"/>
  <c r="P171"/>
  <c r="Q171"/>
  <c r="R171"/>
  <c r="S171"/>
  <c r="T171"/>
  <c r="Z171"/>
  <c r="AA171"/>
  <c r="AB171"/>
  <c r="AI171"/>
  <c r="AJ171"/>
  <c r="AK171"/>
  <c r="P172"/>
  <c r="Q172"/>
  <c r="R172"/>
  <c r="S172"/>
  <c r="T172"/>
  <c r="P173"/>
  <c r="Q173"/>
  <c r="R173"/>
  <c r="S173"/>
  <c r="T173"/>
  <c r="Z173"/>
  <c r="AA173"/>
  <c r="AB173"/>
  <c r="AI173"/>
  <c r="AJ173"/>
  <c r="AK173"/>
  <c r="P174"/>
  <c r="Q174"/>
  <c r="Z172" s="1"/>
  <c r="R174"/>
  <c r="AA172" s="1"/>
  <c r="S174"/>
  <c r="AB172" s="1"/>
  <c r="T174"/>
  <c r="Z174"/>
  <c r="AA174"/>
  <c r="AB174"/>
  <c r="AI174"/>
  <c r="AJ174"/>
  <c r="AK174"/>
  <c r="P175"/>
  <c r="Q175"/>
  <c r="Z163" s="1"/>
  <c r="R175"/>
  <c r="AA163" s="1"/>
  <c r="S175"/>
  <c r="AB163" s="1"/>
  <c r="T175"/>
  <c r="P176"/>
  <c r="Q176"/>
  <c r="R176"/>
  <c r="S176"/>
  <c r="T176"/>
  <c r="Z176"/>
  <c r="AA176"/>
  <c r="AB176"/>
  <c r="AI176"/>
  <c r="P8" i="58"/>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59"/>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P65"/>
  <c r="Q65"/>
  <c r="S65"/>
  <c r="T65"/>
  <c r="P66"/>
  <c r="Q66"/>
  <c r="S66"/>
  <c r="T66"/>
  <c r="P67"/>
  <c r="Q67"/>
  <c r="S67"/>
  <c r="T67"/>
  <c r="Z67"/>
  <c r="AA67"/>
  <c r="AC67"/>
  <c r="AI67"/>
  <c r="AJ67"/>
  <c r="AK67"/>
  <c r="P68"/>
  <c r="Q68"/>
  <c r="S68"/>
  <c r="T68"/>
  <c r="P69"/>
  <c r="Q69"/>
  <c r="S69"/>
  <c r="T69"/>
  <c r="P70"/>
  <c r="Q70"/>
  <c r="S70"/>
  <c r="T70"/>
  <c r="P71"/>
  <c r="Q71"/>
  <c r="S71"/>
  <c r="T71"/>
  <c r="P72"/>
  <c r="Q72"/>
  <c r="S72"/>
  <c r="T72"/>
  <c r="P73"/>
  <c r="Q73"/>
  <c r="S73"/>
  <c r="T73"/>
  <c r="Z73"/>
  <c r="AA73"/>
  <c r="AC73"/>
  <c r="AI73"/>
  <c r="AJ73"/>
  <c r="AK73"/>
  <c r="P74"/>
  <c r="Q74"/>
  <c r="S74"/>
  <c r="T74"/>
  <c r="Z74"/>
  <c r="AA74"/>
  <c r="AC74"/>
  <c r="AI74"/>
  <c r="AJ74"/>
  <c r="AK74"/>
  <c r="P75"/>
  <c r="Q75"/>
  <c r="S75"/>
  <c r="T75"/>
  <c r="Z75"/>
  <c r="AA75"/>
  <c r="AC75"/>
  <c r="AI75"/>
  <c r="AJ75"/>
  <c r="AK75"/>
  <c r="P76"/>
  <c r="Q76"/>
  <c r="S76"/>
  <c r="T76"/>
  <c r="P77"/>
  <c r="Q77"/>
  <c r="S77"/>
  <c r="T77"/>
  <c r="P78"/>
  <c r="Q78"/>
  <c r="S78"/>
  <c r="T78"/>
  <c r="P79"/>
  <c r="Q79"/>
  <c r="S79"/>
  <c r="T79"/>
  <c r="P80"/>
  <c r="Q80"/>
  <c r="S80"/>
  <c r="T80"/>
  <c r="Z80"/>
  <c r="AA80"/>
  <c r="AC80"/>
  <c r="AI80"/>
  <c r="AJ80"/>
  <c r="AK80"/>
  <c r="P81"/>
  <c r="Q81"/>
  <c r="S81"/>
  <c r="T81"/>
  <c r="P82"/>
  <c r="Q82"/>
  <c r="S82"/>
  <c r="T82"/>
  <c r="Z82"/>
  <c r="AA82"/>
  <c r="AC82"/>
  <c r="AI82"/>
  <c r="AJ82"/>
  <c r="AK82"/>
  <c r="AL82"/>
  <c r="P83"/>
  <c r="Q83"/>
  <c r="S83"/>
  <c r="T83"/>
  <c r="P84"/>
  <c r="Q84"/>
  <c r="S84"/>
  <c r="T84"/>
  <c r="P85"/>
  <c r="Q85"/>
  <c r="S85"/>
  <c r="T85"/>
  <c r="P86"/>
  <c r="Q86"/>
  <c r="S86"/>
  <c r="T86"/>
  <c r="Z86"/>
  <c r="AA86"/>
  <c r="AC86"/>
  <c r="AI86"/>
  <c r="AJ86"/>
  <c r="AK86"/>
  <c r="P87"/>
  <c r="Q87"/>
  <c r="S87"/>
  <c r="T87"/>
  <c r="P88"/>
  <c r="Q88"/>
  <c r="S88"/>
  <c r="T88"/>
  <c r="Z88"/>
  <c r="AA88"/>
  <c r="AC88"/>
  <c r="AI88"/>
  <c r="AJ88"/>
  <c r="AK88"/>
  <c r="P89"/>
  <c r="Q89"/>
  <c r="S89"/>
  <c r="T89"/>
  <c r="Z89"/>
  <c r="AA89"/>
  <c r="AC89"/>
  <c r="AI89"/>
  <c r="AJ89"/>
  <c r="AK89"/>
  <c r="P90"/>
  <c r="Q90"/>
  <c r="S90"/>
  <c r="T90"/>
  <c r="P91"/>
  <c r="Q91"/>
  <c r="S91"/>
  <c r="T91"/>
  <c r="P92"/>
  <c r="Q92"/>
  <c r="S92"/>
  <c r="T92"/>
  <c r="Z92"/>
  <c r="AA92"/>
  <c r="AC92"/>
  <c r="AI92"/>
  <c r="AJ92"/>
  <c r="AK92"/>
  <c r="P93"/>
  <c r="Q93"/>
  <c r="S93"/>
  <c r="T93"/>
  <c r="Z93"/>
  <c r="AA93"/>
  <c r="AC93"/>
  <c r="AI93"/>
  <c r="AJ93"/>
  <c r="AK93"/>
  <c r="P94"/>
  <c r="Q94"/>
  <c r="S94"/>
  <c r="T94"/>
  <c r="Z94"/>
  <c r="AA94"/>
  <c r="AC94"/>
  <c r="AI94"/>
  <c r="AJ94"/>
  <c r="AK94"/>
  <c r="P95"/>
  <c r="Q95"/>
  <c r="S95"/>
  <c r="T95"/>
  <c r="Z95"/>
  <c r="AA95"/>
  <c r="AC95"/>
  <c r="AI95"/>
  <c r="AJ95"/>
  <c r="AK95"/>
  <c r="P96"/>
  <c r="Q96"/>
  <c r="S96"/>
  <c r="T96"/>
  <c r="Z96"/>
  <c r="AA96"/>
  <c r="AC96"/>
  <c r="AI96"/>
  <c r="AJ96"/>
  <c r="AK96"/>
  <c r="P97"/>
  <c r="Q97"/>
  <c r="S97"/>
  <c r="T97"/>
  <c r="P98"/>
  <c r="Q98"/>
  <c r="S98"/>
  <c r="T98"/>
  <c r="Z98"/>
  <c r="AA98"/>
  <c r="AC98"/>
  <c r="AI98"/>
  <c r="AJ98"/>
  <c r="AK98"/>
  <c r="P99"/>
  <c r="Q99"/>
  <c r="S99"/>
  <c r="T99"/>
  <c r="Z99"/>
  <c r="AA99"/>
  <c r="AC99"/>
  <c r="AI99"/>
  <c r="AJ99"/>
  <c r="AK99"/>
  <c r="P100"/>
  <c r="Q100"/>
  <c r="S100"/>
  <c r="T100"/>
  <c r="P101"/>
  <c r="Q101"/>
  <c r="S101"/>
  <c r="T101"/>
  <c r="Z101"/>
  <c r="AA101"/>
  <c r="AC101"/>
  <c r="AI101"/>
  <c r="AJ101"/>
  <c r="AK101"/>
  <c r="P102"/>
  <c r="Q102"/>
  <c r="S102"/>
  <c r="T102"/>
  <c r="P103"/>
  <c r="Q103"/>
  <c r="S103"/>
  <c r="T103"/>
  <c r="P104"/>
  <c r="Q104"/>
  <c r="S104"/>
  <c r="T104"/>
  <c r="Z104"/>
  <c r="AA104"/>
  <c r="AC104"/>
  <c r="AI104"/>
  <c r="AJ104"/>
  <c r="AK104"/>
  <c r="P105"/>
  <c r="Q105"/>
  <c r="S105"/>
  <c r="T105"/>
  <c r="Z105"/>
  <c r="AA105"/>
  <c r="AC105"/>
  <c r="AI105"/>
  <c r="AJ105"/>
  <c r="AK105"/>
  <c r="P106"/>
  <c r="Q106"/>
  <c r="S106"/>
  <c r="T106"/>
  <c r="P107"/>
  <c r="Q107"/>
  <c r="S107"/>
  <c r="T107"/>
  <c r="Z107"/>
  <c r="AA107"/>
  <c r="AC107"/>
  <c r="AI107"/>
  <c r="AJ107"/>
  <c r="AK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S149"/>
  <c r="AB148"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60"/>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P65"/>
  <c r="Q65"/>
  <c r="S65"/>
  <c r="T65"/>
  <c r="P66"/>
  <c r="Q66"/>
  <c r="S66"/>
  <c r="T66"/>
  <c r="P67"/>
  <c r="Q67"/>
  <c r="S67"/>
  <c r="T67"/>
  <c r="Z67"/>
  <c r="AA67"/>
  <c r="AC67"/>
  <c r="AI67"/>
  <c r="AJ67"/>
  <c r="AK67"/>
  <c r="P68"/>
  <c r="Q68"/>
  <c r="S68"/>
  <c r="T68"/>
  <c r="P69"/>
  <c r="Q69"/>
  <c r="S69"/>
  <c r="T69"/>
  <c r="P70"/>
  <c r="Q70"/>
  <c r="S70"/>
  <c r="T70"/>
  <c r="P71"/>
  <c r="Q71"/>
  <c r="S71"/>
  <c r="T71"/>
  <c r="P72"/>
  <c r="Q72"/>
  <c r="S72"/>
  <c r="T72"/>
  <c r="P73"/>
  <c r="Q73"/>
  <c r="S73"/>
  <c r="T73"/>
  <c r="Z73"/>
  <c r="AA73"/>
  <c r="AC73"/>
  <c r="AI73"/>
  <c r="AJ73"/>
  <c r="AK73"/>
  <c r="P74"/>
  <c r="Q74"/>
  <c r="S74"/>
  <c r="T74"/>
  <c r="Z74"/>
  <c r="AA74"/>
  <c r="AC74"/>
  <c r="AI74"/>
  <c r="AJ74"/>
  <c r="AK74"/>
  <c r="P75"/>
  <c r="Q75"/>
  <c r="S75"/>
  <c r="T75"/>
  <c r="Z75"/>
  <c r="AA75"/>
  <c r="AC75"/>
  <c r="AI75"/>
  <c r="AJ75"/>
  <c r="AK75"/>
  <c r="P76"/>
  <c r="Q76"/>
  <c r="S76"/>
  <c r="T76"/>
  <c r="P77"/>
  <c r="Q77"/>
  <c r="S77"/>
  <c r="T77"/>
  <c r="P78"/>
  <c r="Q78"/>
  <c r="S78"/>
  <c r="T78"/>
  <c r="P79"/>
  <c r="Q79"/>
  <c r="S79"/>
  <c r="T79"/>
  <c r="P80"/>
  <c r="Q80"/>
  <c r="S80"/>
  <c r="T80"/>
  <c r="Z80"/>
  <c r="AA80"/>
  <c r="AC80"/>
  <c r="AI80"/>
  <c r="AJ80"/>
  <c r="AK80"/>
  <c r="P81"/>
  <c r="Q81"/>
  <c r="S81"/>
  <c r="T81"/>
  <c r="P82"/>
  <c r="Q82"/>
  <c r="S82"/>
  <c r="T82"/>
  <c r="Z82"/>
  <c r="AA82"/>
  <c r="AC82"/>
  <c r="AI82"/>
  <c r="AJ82"/>
  <c r="AK82"/>
  <c r="AL82"/>
  <c r="P83"/>
  <c r="Q83"/>
  <c r="S83"/>
  <c r="T83"/>
  <c r="P84"/>
  <c r="Q84"/>
  <c r="S84"/>
  <c r="T84"/>
  <c r="P85"/>
  <c r="Q85"/>
  <c r="S85"/>
  <c r="T85"/>
  <c r="P86"/>
  <c r="Q86"/>
  <c r="S86"/>
  <c r="T86"/>
  <c r="Z86"/>
  <c r="AA86"/>
  <c r="AC86"/>
  <c r="AI86"/>
  <c r="AJ86"/>
  <c r="AK86"/>
  <c r="P87"/>
  <c r="Q87"/>
  <c r="S87"/>
  <c r="T87"/>
  <c r="P88"/>
  <c r="Q88"/>
  <c r="S88"/>
  <c r="T88"/>
  <c r="Z88"/>
  <c r="AA88"/>
  <c r="AC88"/>
  <c r="AI88"/>
  <c r="AJ88"/>
  <c r="AK88"/>
  <c r="P89"/>
  <c r="Q89"/>
  <c r="S89"/>
  <c r="T89"/>
  <c r="Z89"/>
  <c r="AA89"/>
  <c r="AC89"/>
  <c r="AI89"/>
  <c r="AJ89"/>
  <c r="AK89"/>
  <c r="P90"/>
  <c r="Q90"/>
  <c r="S90"/>
  <c r="T90"/>
  <c r="P91"/>
  <c r="Q91"/>
  <c r="S91"/>
  <c r="T91"/>
  <c r="P92"/>
  <c r="Q92"/>
  <c r="S92"/>
  <c r="T92"/>
  <c r="Z92"/>
  <c r="AA92"/>
  <c r="AC92"/>
  <c r="AI92"/>
  <c r="AJ92"/>
  <c r="AK92"/>
  <c r="P93"/>
  <c r="Q93"/>
  <c r="S93"/>
  <c r="T93"/>
  <c r="Z93"/>
  <c r="AA93"/>
  <c r="AC93"/>
  <c r="AI93"/>
  <c r="AJ93"/>
  <c r="AK93"/>
  <c r="P94"/>
  <c r="Q94"/>
  <c r="S94"/>
  <c r="T94"/>
  <c r="Z94"/>
  <c r="AA94"/>
  <c r="AC94"/>
  <c r="AI94"/>
  <c r="AJ94"/>
  <c r="AK94"/>
  <c r="P95"/>
  <c r="Q95"/>
  <c r="S95"/>
  <c r="T95"/>
  <c r="Z95"/>
  <c r="AA95"/>
  <c r="AC95"/>
  <c r="AI95"/>
  <c r="AJ95"/>
  <c r="AK95"/>
  <c r="P96"/>
  <c r="Q96"/>
  <c r="S96"/>
  <c r="T96"/>
  <c r="Z96"/>
  <c r="AA96"/>
  <c r="AC96"/>
  <c r="AI96"/>
  <c r="AJ96"/>
  <c r="AK96"/>
  <c r="P97"/>
  <c r="Q97"/>
  <c r="S97"/>
  <c r="T97"/>
  <c r="P98"/>
  <c r="Q98"/>
  <c r="S98"/>
  <c r="T98"/>
  <c r="Z98"/>
  <c r="AA98"/>
  <c r="AC98"/>
  <c r="AI98"/>
  <c r="AJ98"/>
  <c r="AK98"/>
  <c r="P99"/>
  <c r="Q99"/>
  <c r="S99"/>
  <c r="T99"/>
  <c r="Z99"/>
  <c r="AA99"/>
  <c r="AC99"/>
  <c r="AI99"/>
  <c r="AJ99"/>
  <c r="AK99"/>
  <c r="P100"/>
  <c r="Q100"/>
  <c r="S100"/>
  <c r="T100"/>
  <c r="P101"/>
  <c r="Q101"/>
  <c r="S101"/>
  <c r="T101"/>
  <c r="Z101"/>
  <c r="AA101"/>
  <c r="AC101"/>
  <c r="AI101"/>
  <c r="AJ101"/>
  <c r="AK101"/>
  <c r="P102"/>
  <c r="Q102"/>
  <c r="S102"/>
  <c r="T102"/>
  <c r="P103"/>
  <c r="Q103"/>
  <c r="S103"/>
  <c r="T103"/>
  <c r="P104"/>
  <c r="Q104"/>
  <c r="S104"/>
  <c r="T104"/>
  <c r="Z104"/>
  <c r="AA104"/>
  <c r="AC104"/>
  <c r="AI104"/>
  <c r="AJ104"/>
  <c r="AK104"/>
  <c r="P105"/>
  <c r="Q105"/>
  <c r="S105"/>
  <c r="T105"/>
  <c r="Z105"/>
  <c r="AA105"/>
  <c r="AC105"/>
  <c r="AI105"/>
  <c r="AJ105"/>
  <c r="AK105"/>
  <c r="P106"/>
  <c r="Q106"/>
  <c r="S106"/>
  <c r="T106"/>
  <c r="P107"/>
  <c r="Q107"/>
  <c r="S107"/>
  <c r="T107"/>
  <c r="Z107"/>
  <c r="AA107"/>
  <c r="AC107"/>
  <c r="AI107"/>
  <c r="AJ107"/>
  <c r="AK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P115"/>
  <c r="Q115"/>
  <c r="S115"/>
  <c r="T115"/>
  <c r="Z115"/>
  <c r="AA115"/>
  <c r="AC115"/>
  <c r="AI115"/>
  <c r="AJ115"/>
  <c r="AK115"/>
  <c r="AL115"/>
  <c r="P123"/>
  <c r="AL123" s="1"/>
  <c r="Q123"/>
  <c r="R123"/>
  <c r="S123"/>
  <c r="T123"/>
  <c r="Z123"/>
  <c r="AA123"/>
  <c r="AB123"/>
  <c r="AC123"/>
  <c r="AI123"/>
  <c r="P124"/>
  <c r="AL124" s="1"/>
  <c r="F48" i="39" s="1"/>
  <c r="Q124" i="60"/>
  <c r="R124"/>
  <c r="S124"/>
  <c r="T124"/>
  <c r="Z124"/>
  <c r="AA124"/>
  <c r="AB124"/>
  <c r="AC124"/>
  <c r="AI124"/>
  <c r="AJ124"/>
  <c r="AK124"/>
  <c r="P125"/>
  <c r="AL125" s="1"/>
  <c r="K48" i="39" s="1"/>
  <c r="Q125" i="60"/>
  <c r="R125"/>
  <c r="S125"/>
  <c r="T125"/>
  <c r="Z125"/>
  <c r="AA125"/>
  <c r="AB125"/>
  <c r="AC125"/>
  <c r="AI125"/>
  <c r="AJ125"/>
  <c r="AK125"/>
  <c r="P126"/>
  <c r="AL126" s="1"/>
  <c r="Q126"/>
  <c r="R126"/>
  <c r="S126"/>
  <c r="T126"/>
  <c r="Z126"/>
  <c r="AA126"/>
  <c r="AB126"/>
  <c r="AC126"/>
  <c r="AI126"/>
  <c r="P127"/>
  <c r="AL127" s="1"/>
  <c r="P48" i="39" s="1"/>
  <c r="Q127" i="60"/>
  <c r="R127"/>
  <c r="S127"/>
  <c r="T127"/>
  <c r="Z127"/>
  <c r="AA127"/>
  <c r="AB127"/>
  <c r="AC127"/>
  <c r="AI127"/>
  <c r="AJ127"/>
  <c r="AK127"/>
  <c r="P128"/>
  <c r="AL128" s="1"/>
  <c r="U48" i="39" s="1"/>
  <c r="Q128" i="60"/>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76"/>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P65"/>
  <c r="Q65"/>
  <c r="S65"/>
  <c r="T65"/>
  <c r="P66"/>
  <c r="Q66"/>
  <c r="S66"/>
  <c r="T66"/>
  <c r="P67"/>
  <c r="Q67"/>
  <c r="S67"/>
  <c r="T67"/>
  <c r="Z67"/>
  <c r="AA67"/>
  <c r="AC67"/>
  <c r="AI67"/>
  <c r="AJ67"/>
  <c r="AK67"/>
  <c r="P68"/>
  <c r="Q68"/>
  <c r="S68"/>
  <c r="T68"/>
  <c r="P69"/>
  <c r="Q69"/>
  <c r="S69"/>
  <c r="T69"/>
  <c r="P70"/>
  <c r="Q70"/>
  <c r="S70"/>
  <c r="T70"/>
  <c r="P71"/>
  <c r="Q71"/>
  <c r="S71"/>
  <c r="T71"/>
  <c r="P72"/>
  <c r="Q72"/>
  <c r="S72"/>
  <c r="T72"/>
  <c r="P73"/>
  <c r="Q73"/>
  <c r="S73"/>
  <c r="T73"/>
  <c r="Z73"/>
  <c r="AA73"/>
  <c r="AC73"/>
  <c r="AI73"/>
  <c r="AJ73"/>
  <c r="AK73"/>
  <c r="P74"/>
  <c r="Q74"/>
  <c r="S74"/>
  <c r="T74"/>
  <c r="Z74"/>
  <c r="AA74"/>
  <c r="AC74"/>
  <c r="AI74"/>
  <c r="AJ74"/>
  <c r="AK74"/>
  <c r="P75"/>
  <c r="Q75"/>
  <c r="S75"/>
  <c r="T75"/>
  <c r="Z75"/>
  <c r="AA75"/>
  <c r="AI75"/>
  <c r="AJ75"/>
  <c r="AK75"/>
  <c r="P76"/>
  <c r="Q76"/>
  <c r="S76"/>
  <c r="T76"/>
  <c r="P77"/>
  <c r="Q77"/>
  <c r="S77"/>
  <c r="T77"/>
  <c r="P78"/>
  <c r="Q78"/>
  <c r="S78"/>
  <c r="T78"/>
  <c r="P79"/>
  <c r="Q79"/>
  <c r="S79"/>
  <c r="T79"/>
  <c r="P80"/>
  <c r="Q80"/>
  <c r="S80"/>
  <c r="T80"/>
  <c r="Z80"/>
  <c r="AA80"/>
  <c r="AC80"/>
  <c r="AI80"/>
  <c r="AJ80"/>
  <c r="AK80"/>
  <c r="P81"/>
  <c r="Q81"/>
  <c r="S81"/>
  <c r="T81"/>
  <c r="P82"/>
  <c r="Q82"/>
  <c r="S82"/>
  <c r="T82"/>
  <c r="Z82"/>
  <c r="AA82"/>
  <c r="AC82"/>
  <c r="AI82"/>
  <c r="AJ82"/>
  <c r="AK82"/>
  <c r="AL82"/>
  <c r="P83"/>
  <c r="Q83"/>
  <c r="S83"/>
  <c r="T83"/>
  <c r="P84"/>
  <c r="Q84"/>
  <c r="S84"/>
  <c r="T84"/>
  <c r="P85"/>
  <c r="Q85"/>
  <c r="S85"/>
  <c r="T85"/>
  <c r="P86"/>
  <c r="Q86"/>
  <c r="S86"/>
  <c r="T86"/>
  <c r="Z86"/>
  <c r="AA86"/>
  <c r="AC86"/>
  <c r="AI86"/>
  <c r="AJ86"/>
  <c r="AK86"/>
  <c r="P87"/>
  <c r="Q87"/>
  <c r="S87"/>
  <c r="T87"/>
  <c r="P88"/>
  <c r="Q88"/>
  <c r="S88"/>
  <c r="T88"/>
  <c r="Z88"/>
  <c r="AA88"/>
  <c r="AC88"/>
  <c r="AI88"/>
  <c r="AJ88"/>
  <c r="AK88"/>
  <c r="P89"/>
  <c r="Q89"/>
  <c r="S89"/>
  <c r="T89"/>
  <c r="Z89"/>
  <c r="AA89"/>
  <c r="AC89"/>
  <c r="AI89"/>
  <c r="AJ89"/>
  <c r="AK89"/>
  <c r="P90"/>
  <c r="Q90"/>
  <c r="S90"/>
  <c r="T90"/>
  <c r="P91"/>
  <c r="Q91"/>
  <c r="S91"/>
  <c r="T91"/>
  <c r="P92"/>
  <c r="Q92"/>
  <c r="S92"/>
  <c r="T92"/>
  <c r="Z92"/>
  <c r="AA92"/>
  <c r="AC92"/>
  <c r="AI92"/>
  <c r="AJ92"/>
  <c r="AK92"/>
  <c r="P93"/>
  <c r="Q93"/>
  <c r="S93"/>
  <c r="T93"/>
  <c r="Z93"/>
  <c r="AA93"/>
  <c r="AC93"/>
  <c r="AI93"/>
  <c r="AJ93"/>
  <c r="AK93"/>
  <c r="P94"/>
  <c r="Q94"/>
  <c r="S94"/>
  <c r="T94"/>
  <c r="Z94"/>
  <c r="AA94"/>
  <c r="AC94"/>
  <c r="AI94"/>
  <c r="AJ94"/>
  <c r="AK94"/>
  <c r="P95"/>
  <c r="Q95"/>
  <c r="S95"/>
  <c r="T95"/>
  <c r="Z95"/>
  <c r="AA95"/>
  <c r="AC95"/>
  <c r="AI95"/>
  <c r="AJ95"/>
  <c r="AK95"/>
  <c r="P96"/>
  <c r="Q96"/>
  <c r="S96"/>
  <c r="T96"/>
  <c r="Z96"/>
  <c r="AA96"/>
  <c r="AC96"/>
  <c r="AI96"/>
  <c r="AJ96"/>
  <c r="AK96"/>
  <c r="P97"/>
  <c r="Q97"/>
  <c r="S97"/>
  <c r="T97"/>
  <c r="P98"/>
  <c r="Q98"/>
  <c r="S98"/>
  <c r="T98"/>
  <c r="Z98"/>
  <c r="AA98"/>
  <c r="AC98"/>
  <c r="AI98"/>
  <c r="AJ98"/>
  <c r="AK98"/>
  <c r="P99"/>
  <c r="Q99"/>
  <c r="S99"/>
  <c r="T99"/>
  <c r="Z99"/>
  <c r="AA99"/>
  <c r="AC99"/>
  <c r="AI99"/>
  <c r="AJ99"/>
  <c r="AK99"/>
  <c r="P100"/>
  <c r="Q100"/>
  <c r="S100"/>
  <c r="T100"/>
  <c r="P101"/>
  <c r="Q101"/>
  <c r="S101"/>
  <c r="T101"/>
  <c r="Z101"/>
  <c r="AA101"/>
  <c r="AC101"/>
  <c r="AI101"/>
  <c r="AJ101"/>
  <c r="AK101"/>
  <c r="P102"/>
  <c r="Q102"/>
  <c r="S102"/>
  <c r="T102"/>
  <c r="P103"/>
  <c r="Q103"/>
  <c r="S103"/>
  <c r="T103"/>
  <c r="P104"/>
  <c r="Q104"/>
  <c r="S104"/>
  <c r="T104"/>
  <c r="Z104"/>
  <c r="AA104"/>
  <c r="AC104"/>
  <c r="AI104"/>
  <c r="AJ104"/>
  <c r="AK104"/>
  <c r="P105"/>
  <c r="Q105"/>
  <c r="S105"/>
  <c r="T105"/>
  <c r="Z105"/>
  <c r="AA105"/>
  <c r="AC105"/>
  <c r="AI105"/>
  <c r="AJ105"/>
  <c r="AK105"/>
  <c r="P106"/>
  <c r="Q106"/>
  <c r="S106"/>
  <c r="T106"/>
  <c r="P107"/>
  <c r="Q107"/>
  <c r="S107"/>
  <c r="T107"/>
  <c r="Z107"/>
  <c r="AA107"/>
  <c r="AC107"/>
  <c r="AI107"/>
  <c r="AJ107"/>
  <c r="AK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E13" i="69"/>
  <c r="C9" i="51"/>
  <c r="D9"/>
  <c r="E9"/>
  <c r="F9"/>
  <c r="G9"/>
  <c r="H9"/>
  <c r="I9"/>
  <c r="J9"/>
  <c r="K9"/>
  <c r="L9"/>
  <c r="M9"/>
  <c r="N9"/>
  <c r="C13"/>
  <c r="D13"/>
  <c r="E13"/>
  <c r="F13"/>
  <c r="G13"/>
  <c r="H13"/>
  <c r="I13"/>
  <c r="J13"/>
  <c r="K13"/>
  <c r="L13"/>
  <c r="M13"/>
  <c r="N13"/>
  <c r="C17"/>
  <c r="D17"/>
  <c r="E17"/>
  <c r="F17"/>
  <c r="G17"/>
  <c r="H17"/>
  <c r="I17"/>
  <c r="J17"/>
  <c r="K17"/>
  <c r="L17"/>
  <c r="M17"/>
  <c r="N17"/>
  <c r="C21"/>
  <c r="D21"/>
  <c r="E21"/>
  <c r="F21"/>
  <c r="G21"/>
  <c r="H21"/>
  <c r="I21"/>
  <c r="J21"/>
  <c r="K21"/>
  <c r="L21"/>
  <c r="M21"/>
  <c r="N21"/>
  <c r="C25"/>
  <c r="D25"/>
  <c r="E25"/>
  <c r="F25"/>
  <c r="G25"/>
  <c r="H25"/>
  <c r="I25"/>
  <c r="J25"/>
  <c r="K25"/>
  <c r="L25"/>
  <c r="M25"/>
  <c r="N25"/>
  <c r="C26"/>
  <c r="D26"/>
  <c r="E26"/>
  <c r="F26"/>
  <c r="G26"/>
  <c r="H26"/>
  <c r="I26"/>
  <c r="J26"/>
  <c r="K26"/>
  <c r="L26"/>
  <c r="M26"/>
  <c r="N26"/>
  <c r="D8" i="75"/>
  <c r="H8"/>
  <c r="J8"/>
  <c r="K8"/>
  <c r="O8"/>
  <c r="Q8"/>
  <c r="S8"/>
  <c r="D38" i="42" s="1"/>
  <c r="D9" i="75"/>
  <c r="H9"/>
  <c r="J9"/>
  <c r="K9"/>
  <c r="O9"/>
  <c r="Q9"/>
  <c r="S9"/>
  <c r="D39" i="42" s="1"/>
  <c r="D11" i="75"/>
  <c r="H11"/>
  <c r="J11"/>
  <c r="K11"/>
  <c r="O11"/>
  <c r="Q11"/>
  <c r="S11"/>
  <c r="D26" i="42" s="1"/>
  <c r="D12" i="75"/>
  <c r="H12"/>
  <c r="J12"/>
  <c r="K12"/>
  <c r="O12"/>
  <c r="Q12"/>
  <c r="S12"/>
  <c r="D27" i="42" s="1"/>
  <c r="D13" i="75"/>
  <c r="H13"/>
  <c r="J13"/>
  <c r="K13"/>
  <c r="O13"/>
  <c r="Q13"/>
  <c r="S13"/>
  <c r="D28" i="42" s="1"/>
  <c r="D14" i="75"/>
  <c r="H14"/>
  <c r="J14"/>
  <c r="K14"/>
  <c r="O14"/>
  <c r="Q14"/>
  <c r="S14"/>
  <c r="D29" i="42" s="1"/>
  <c r="D15" i="75"/>
  <c r="H15"/>
  <c r="J15"/>
  <c r="K15"/>
  <c r="O15"/>
  <c r="Q15"/>
  <c r="S15"/>
  <c r="D30" i="42" s="1"/>
  <c r="E6" i="50"/>
  <c r="E7"/>
  <c r="E8"/>
  <c r="E10"/>
  <c r="E11"/>
  <c r="C12"/>
  <c r="E12"/>
  <c r="E14"/>
  <c r="E15"/>
  <c r="E16"/>
  <c r="C17"/>
  <c r="E17"/>
  <c r="E21"/>
  <c r="C22"/>
  <c r="E22"/>
  <c r="E6" i="49"/>
  <c r="E7"/>
  <c r="E8"/>
  <c r="E9"/>
  <c r="E11"/>
  <c r="E12"/>
  <c r="E13"/>
  <c r="E16"/>
  <c r="E17"/>
  <c r="E18"/>
  <c r="E22"/>
  <c r="E23"/>
  <c r="E6" i="46"/>
  <c r="G6"/>
  <c r="H6"/>
  <c r="I6"/>
  <c r="K6"/>
  <c r="E7"/>
  <c r="E8"/>
  <c r="G8"/>
  <c r="H8"/>
  <c r="I8"/>
  <c r="K8"/>
  <c r="E9"/>
  <c r="J9"/>
  <c r="L9"/>
  <c r="G14"/>
  <c r="G15"/>
  <c r="G16"/>
  <c r="C17"/>
  <c r="C33" s="1"/>
  <c r="C34" s="1"/>
  <c r="F17"/>
  <c r="G17"/>
  <c r="H17"/>
  <c r="G26"/>
  <c r="G27"/>
  <c r="F28"/>
  <c r="F29" s="1"/>
  <c r="G28"/>
  <c r="I6" i="44"/>
  <c r="K6"/>
  <c r="H7"/>
  <c r="I7"/>
  <c r="K7"/>
  <c r="H8"/>
  <c r="I8"/>
  <c r="K8"/>
  <c r="H9"/>
  <c r="I9"/>
  <c r="K9"/>
  <c r="H10"/>
  <c r="I10"/>
  <c r="K10"/>
  <c r="D11"/>
  <c r="G11"/>
  <c r="I11"/>
  <c r="K11"/>
  <c r="M16"/>
  <c r="N16"/>
  <c r="P16"/>
  <c r="M17"/>
  <c r="N17"/>
  <c r="P17"/>
  <c r="M18"/>
  <c r="N18"/>
  <c r="P18"/>
  <c r="M19"/>
  <c r="N19"/>
  <c r="P19"/>
  <c r="M20"/>
  <c r="N20"/>
  <c r="P20"/>
  <c r="D21"/>
  <c r="H21"/>
  <c r="L21"/>
  <c r="M21"/>
  <c r="N21"/>
  <c r="O21"/>
  <c r="P21"/>
  <c r="Q21"/>
  <c r="N26"/>
  <c r="O26"/>
  <c r="Q26"/>
  <c r="N27"/>
  <c r="O27"/>
  <c r="Q27"/>
  <c r="N28"/>
  <c r="O28"/>
  <c r="Q28"/>
  <c r="N29"/>
  <c r="O29"/>
  <c r="Q29"/>
  <c r="N30"/>
  <c r="O30"/>
  <c r="Q30"/>
  <c r="D31"/>
  <c r="H31"/>
  <c r="M31"/>
  <c r="N31"/>
  <c r="O31"/>
  <c r="P31"/>
  <c r="Q31"/>
  <c r="H36"/>
  <c r="H37"/>
  <c r="H38"/>
  <c r="H39"/>
  <c r="H40"/>
  <c r="F41"/>
  <c r="G41"/>
  <c r="H41"/>
  <c r="K10" i="37"/>
  <c r="CH10"/>
  <c r="CW10"/>
  <c r="DL10"/>
  <c r="DO10"/>
  <c r="DU10"/>
  <c r="K11"/>
  <c r="CH11"/>
  <c r="CW11"/>
  <c r="DL11"/>
  <c r="DO11"/>
  <c r="DU11"/>
  <c r="K12"/>
  <c r="CH12"/>
  <c r="CW12"/>
  <c r="DL12"/>
  <c r="DO12"/>
  <c r="DU12"/>
  <c r="K13"/>
  <c r="CH13"/>
  <c r="CW13"/>
  <c r="DL13"/>
  <c r="DO13"/>
  <c r="DU13"/>
  <c r="K14"/>
  <c r="CH14"/>
  <c r="CW14"/>
  <c r="DL14"/>
  <c r="DO14"/>
  <c r="DU14"/>
  <c r="K15"/>
  <c r="Q15"/>
  <c r="T15"/>
  <c r="W15"/>
  <c r="CH15"/>
  <c r="CW15"/>
  <c r="DL15"/>
  <c r="DO15"/>
  <c r="DU15"/>
  <c r="EG15"/>
  <c r="K16"/>
  <c r="Q16"/>
  <c r="T16"/>
  <c r="W16"/>
  <c r="CH16"/>
  <c r="CW16"/>
  <c r="DL16"/>
  <c r="DO16"/>
  <c r="DU16"/>
  <c r="EG16"/>
  <c r="K17"/>
  <c r="Q17"/>
  <c r="T17"/>
  <c r="W17"/>
  <c r="CH17"/>
  <c r="CW17"/>
  <c r="DL17"/>
  <c r="DO17"/>
  <c r="DU17"/>
  <c r="EG17"/>
  <c r="K18"/>
  <c r="Q18"/>
  <c r="T18"/>
  <c r="W18"/>
  <c r="CH18"/>
  <c r="CW18"/>
  <c r="DL18"/>
  <c r="DO18"/>
  <c r="DU18"/>
  <c r="EG18"/>
  <c r="K19"/>
  <c r="Q19"/>
  <c r="T19"/>
  <c r="W19"/>
  <c r="CH19"/>
  <c r="CW19"/>
  <c r="DL19"/>
  <c r="DO19"/>
  <c r="DU19"/>
  <c r="EG19"/>
  <c r="K20"/>
  <c r="Q20"/>
  <c r="T20"/>
  <c r="W20"/>
  <c r="CH20"/>
  <c r="CW20"/>
  <c r="DL20"/>
  <c r="DO20"/>
  <c r="DU20"/>
  <c r="EG20"/>
  <c r="K21"/>
  <c r="Q21"/>
  <c r="T21"/>
  <c r="W21"/>
  <c r="CH21"/>
  <c r="CW21"/>
  <c r="DL21"/>
  <c r="DO21"/>
  <c r="DU21"/>
  <c r="EG21"/>
  <c r="K22"/>
  <c r="Q22"/>
  <c r="T22"/>
  <c r="W22"/>
  <c r="CH22"/>
  <c r="CW22"/>
  <c r="DL22"/>
  <c r="DO22"/>
  <c r="DU22"/>
  <c r="EG22"/>
  <c r="K23"/>
  <c r="Q23"/>
  <c r="T23"/>
  <c r="W23"/>
  <c r="CH23"/>
  <c r="CW23"/>
  <c r="DL23"/>
  <c r="DO23"/>
  <c r="DU23"/>
  <c r="EG23"/>
  <c r="K24"/>
  <c r="N24"/>
  <c r="Q24"/>
  <c r="T24"/>
  <c r="W24"/>
  <c r="AU24"/>
  <c r="BD24"/>
  <c r="CE24"/>
  <c r="CH24"/>
  <c r="CQ24"/>
  <c r="CT24"/>
  <c r="CW24"/>
  <c r="DC24"/>
  <c r="DL24"/>
  <c r="DO24"/>
  <c r="DR24"/>
  <c r="DU24"/>
  <c r="EG24"/>
  <c r="EJ24"/>
  <c r="K25"/>
  <c r="N25"/>
  <c r="Q25"/>
  <c r="T25"/>
  <c r="W25"/>
  <c r="AU25"/>
  <c r="BD25"/>
  <c r="CE25"/>
  <c r="CH25"/>
  <c r="CQ25"/>
  <c r="CT25"/>
  <c r="CW25"/>
  <c r="DC25"/>
  <c r="DL25"/>
  <c r="DO25"/>
  <c r="DR25"/>
  <c r="DU25"/>
  <c r="EG25"/>
  <c r="EJ25"/>
  <c r="K26"/>
  <c r="N26"/>
  <c r="Q26"/>
  <c r="T26"/>
  <c r="W26"/>
  <c r="AU26"/>
  <c r="BD26"/>
  <c r="CE26"/>
  <c r="CH26"/>
  <c r="CQ26"/>
  <c r="CT26"/>
  <c r="CW26"/>
  <c r="DC26"/>
  <c r="DL26"/>
  <c r="DO26"/>
  <c r="DR26"/>
  <c r="DU26"/>
  <c r="EG26"/>
  <c r="EJ26"/>
  <c r="K27"/>
  <c r="N27"/>
  <c r="Q27"/>
  <c r="T27"/>
  <c r="W27"/>
  <c r="AU27"/>
  <c r="BD27"/>
  <c r="CE27"/>
  <c r="CH27"/>
  <c r="CQ27"/>
  <c r="CT27"/>
  <c r="CW27"/>
  <c r="DC27"/>
  <c r="DL27"/>
  <c r="DO27"/>
  <c r="DR27"/>
  <c r="DU27"/>
  <c r="EG27"/>
  <c r="EJ27"/>
  <c r="K28"/>
  <c r="N28"/>
  <c r="Q28"/>
  <c r="T28"/>
  <c r="W28"/>
  <c r="AU28"/>
  <c r="BD28"/>
  <c r="CE28"/>
  <c r="CH28"/>
  <c r="CQ28"/>
  <c r="CT28"/>
  <c r="CW28"/>
  <c r="DC28"/>
  <c r="DL28"/>
  <c r="DO28"/>
  <c r="DR28"/>
  <c r="DU28"/>
  <c r="EG28"/>
  <c r="EJ28"/>
  <c r="K29"/>
  <c r="N29"/>
  <c r="Q29"/>
  <c r="T29"/>
  <c r="W29"/>
  <c r="AU29"/>
  <c r="BD29"/>
  <c r="CE29"/>
  <c r="CH29"/>
  <c r="CQ29"/>
  <c r="CT29"/>
  <c r="CW29"/>
  <c r="DC29"/>
  <c r="DL29"/>
  <c r="DO29"/>
  <c r="DR29"/>
  <c r="DU29"/>
  <c r="EG29"/>
  <c r="EJ29"/>
  <c r="K30"/>
  <c r="N30"/>
  <c r="Q30"/>
  <c r="T30"/>
  <c r="W30"/>
  <c r="AU30"/>
  <c r="BD30"/>
  <c r="CE30"/>
  <c r="CH30"/>
  <c r="CQ30"/>
  <c r="CT30"/>
  <c r="CW30"/>
  <c r="DC30"/>
  <c r="DL30"/>
  <c r="DO30"/>
  <c r="DR30"/>
  <c r="DU30"/>
  <c r="EG30"/>
  <c r="EJ30"/>
  <c r="E31"/>
  <c r="H31"/>
  <c r="K31"/>
  <c r="N31"/>
  <c r="Q31"/>
  <c r="T31"/>
  <c r="W31"/>
  <c r="AC31"/>
  <c r="AU31"/>
  <c r="BD31"/>
  <c r="BV31"/>
  <c r="CE31"/>
  <c r="CH31"/>
  <c r="CK31"/>
  <c r="CN31"/>
  <c r="CQ31"/>
  <c r="CT31"/>
  <c r="CW31"/>
  <c r="CZ31"/>
  <c r="DC31"/>
  <c r="DL31"/>
  <c r="DO31"/>
  <c r="DR31"/>
  <c r="EA31"/>
  <c r="EG31"/>
  <c r="EJ31"/>
  <c r="E32"/>
  <c r="H32"/>
  <c r="K32"/>
  <c r="N32"/>
  <c r="Q32"/>
  <c r="T32"/>
  <c r="W32"/>
  <c r="AC32"/>
  <c r="AU32"/>
  <c r="BD32"/>
  <c r="BV32"/>
  <c r="CE32"/>
  <c r="CH32"/>
  <c r="CK32"/>
  <c r="CN32"/>
  <c r="CQ32"/>
  <c r="CT32"/>
  <c r="CW32"/>
  <c r="CZ32"/>
  <c r="DC32"/>
  <c r="DL32"/>
  <c r="DO32"/>
  <c r="DR32"/>
  <c r="EA32"/>
  <c r="EG32"/>
  <c r="EJ32"/>
  <c r="E33"/>
  <c r="H33"/>
  <c r="K33"/>
  <c r="N33"/>
  <c r="Q33"/>
  <c r="T33"/>
  <c r="W33"/>
  <c r="AC33"/>
  <c r="AU33"/>
  <c r="BD33"/>
  <c r="BV33"/>
  <c r="CE33"/>
  <c r="CH33"/>
  <c r="CK33"/>
  <c r="CN33"/>
  <c r="CQ33"/>
  <c r="CT33"/>
  <c r="CW33"/>
  <c r="CZ33"/>
  <c r="DC33"/>
  <c r="DL33"/>
  <c r="DO33"/>
  <c r="DR33"/>
  <c r="EA33"/>
  <c r="EG33"/>
  <c r="EJ33"/>
  <c r="E34"/>
  <c r="H34"/>
  <c r="K34"/>
  <c r="N34"/>
  <c r="Q34"/>
  <c r="T34"/>
  <c r="W34"/>
  <c r="AC34"/>
  <c r="AU34"/>
  <c r="BD34"/>
  <c r="BV34"/>
  <c r="CE34"/>
  <c r="CH34"/>
  <c r="CK34"/>
  <c r="CN34"/>
  <c r="CQ34"/>
  <c r="CT34"/>
  <c r="CW34"/>
  <c r="CZ34"/>
  <c r="DC34"/>
  <c r="DL34"/>
  <c r="DO34"/>
  <c r="DR34"/>
  <c r="EA34"/>
  <c r="EG34"/>
  <c r="EJ34"/>
  <c r="E35"/>
  <c r="H35"/>
  <c r="K35"/>
  <c r="N35"/>
  <c r="Q35"/>
  <c r="T35"/>
  <c r="W35"/>
  <c r="AC35"/>
  <c r="AU35"/>
  <c r="BD35"/>
  <c r="BV35"/>
  <c r="CE35"/>
  <c r="CH35"/>
  <c r="CK35"/>
  <c r="CN35"/>
  <c r="CQ35"/>
  <c r="CT35"/>
  <c r="CW35"/>
  <c r="CZ35"/>
  <c r="DC35"/>
  <c r="DL35"/>
  <c r="DO35"/>
  <c r="DR35"/>
  <c r="EA35"/>
  <c r="EG35"/>
  <c r="EJ35"/>
  <c r="E36"/>
  <c r="H36"/>
  <c r="K36"/>
  <c r="N36"/>
  <c r="Q36"/>
  <c r="T36"/>
  <c r="W36"/>
  <c r="AC36"/>
  <c r="AU36"/>
  <c r="BD36"/>
  <c r="BV36"/>
  <c r="CE36"/>
  <c r="CH36"/>
  <c r="CK36"/>
  <c r="CN36"/>
  <c r="CQ36"/>
  <c r="CT36"/>
  <c r="CW36"/>
  <c r="CZ36"/>
  <c r="DC36"/>
  <c r="DL36"/>
  <c r="DO36"/>
  <c r="DR36"/>
  <c r="EA36"/>
  <c r="EG36"/>
  <c r="EJ36"/>
  <c r="E37"/>
  <c r="H37"/>
  <c r="K37"/>
  <c r="N37"/>
  <c r="Q37"/>
  <c r="T37"/>
  <c r="W37"/>
  <c r="AC37"/>
  <c r="AU37"/>
  <c r="BD37"/>
  <c r="BV37"/>
  <c r="CE37"/>
  <c r="CH37"/>
  <c r="CK37"/>
  <c r="CN37"/>
  <c r="CQ37"/>
  <c r="CT37"/>
  <c r="CW37"/>
  <c r="CZ37"/>
  <c r="DC37"/>
  <c r="DL37"/>
  <c r="DO37"/>
  <c r="DR37"/>
  <c r="EA37"/>
  <c r="EG37"/>
  <c r="EJ37"/>
  <c r="E38"/>
  <c r="H38"/>
  <c r="K38"/>
  <c r="N38"/>
  <c r="Q38"/>
  <c r="T38"/>
  <c r="W38"/>
  <c r="AC38"/>
  <c r="AU38"/>
  <c r="BD38"/>
  <c r="BV38"/>
  <c r="CE38"/>
  <c r="CH38"/>
  <c r="CK38"/>
  <c r="CN38"/>
  <c r="CQ38"/>
  <c r="CT38"/>
  <c r="CW38"/>
  <c r="CZ38"/>
  <c r="DC38"/>
  <c r="DL38"/>
  <c r="DO38"/>
  <c r="DR38"/>
  <c r="EA38"/>
  <c r="EG38"/>
  <c r="EJ38"/>
  <c r="E39"/>
  <c r="H39"/>
  <c r="K39"/>
  <c r="N39"/>
  <c r="Q39"/>
  <c r="T39"/>
  <c r="W39"/>
  <c r="AC39"/>
  <c r="AU39"/>
  <c r="BD39"/>
  <c r="BV39"/>
  <c r="CE39"/>
  <c r="CH39"/>
  <c r="CK39"/>
  <c r="CN39"/>
  <c r="CQ39"/>
  <c r="CT39"/>
  <c r="CW39"/>
  <c r="CZ39"/>
  <c r="DC39"/>
  <c r="DL39"/>
  <c r="DO39"/>
  <c r="DR39"/>
  <c r="EA39"/>
  <c r="EG39"/>
  <c r="EJ39"/>
  <c r="E40"/>
  <c r="H40"/>
  <c r="K40"/>
  <c r="N40"/>
  <c r="Q40"/>
  <c r="T40"/>
  <c r="W40"/>
  <c r="AC40"/>
  <c r="AU40"/>
  <c r="BD40"/>
  <c r="BV40"/>
  <c r="CE40"/>
  <c r="CH40"/>
  <c r="CK40"/>
  <c r="CN40"/>
  <c r="CQ40"/>
  <c r="CT40"/>
  <c r="CW40"/>
  <c r="CZ40"/>
  <c r="DC40"/>
  <c r="DL40"/>
  <c r="DO40"/>
  <c r="DR40"/>
  <c r="EA40"/>
  <c r="EG40"/>
  <c r="EJ40"/>
  <c r="E41"/>
  <c r="H41"/>
  <c r="K41"/>
  <c r="N41"/>
  <c r="Q41"/>
  <c r="T41"/>
  <c r="W41"/>
  <c r="AC41"/>
  <c r="AU41"/>
  <c r="BD41"/>
  <c r="BV41"/>
  <c r="CE41"/>
  <c r="CH41"/>
  <c r="CK41"/>
  <c r="CN41"/>
  <c r="CQ41"/>
  <c r="CT41"/>
  <c r="CW41"/>
  <c r="CZ41"/>
  <c r="DC41"/>
  <c r="DL41"/>
  <c r="DO41"/>
  <c r="DR41"/>
  <c r="EA41"/>
  <c r="EG41"/>
  <c r="EJ41"/>
  <c r="E42"/>
  <c r="H42"/>
  <c r="K42"/>
  <c r="N42"/>
  <c r="Q42"/>
  <c r="T42"/>
  <c r="W42"/>
  <c r="AC42"/>
  <c r="AU42"/>
  <c r="BD42"/>
  <c r="BV42"/>
  <c r="CE42"/>
  <c r="CH42"/>
  <c r="CK42"/>
  <c r="CN42"/>
  <c r="CQ42"/>
  <c r="CT42"/>
  <c r="CW42"/>
  <c r="CZ42"/>
  <c r="DC42"/>
  <c r="DL42"/>
  <c r="DO42"/>
  <c r="DR42"/>
  <c r="EA42"/>
  <c r="EG42"/>
  <c r="EJ42"/>
  <c r="E43"/>
  <c r="H43"/>
  <c r="K43"/>
  <c r="N43"/>
  <c r="Q43"/>
  <c r="T43"/>
  <c r="W43"/>
  <c r="AC43"/>
  <c r="AU43"/>
  <c r="BD43"/>
  <c r="BV43"/>
  <c r="CE43"/>
  <c r="CH43"/>
  <c r="CK43"/>
  <c r="CN43"/>
  <c r="CQ43"/>
  <c r="CT43"/>
  <c r="CW43"/>
  <c r="CZ43"/>
  <c r="DC43"/>
  <c r="DL43"/>
  <c r="DO43"/>
  <c r="DR43"/>
  <c r="EA43"/>
  <c r="EG43"/>
  <c r="EJ43"/>
  <c r="E44"/>
  <c r="H44"/>
  <c r="K44"/>
  <c r="N44"/>
  <c r="Q44"/>
  <c r="T44"/>
  <c r="W44"/>
  <c r="AC44"/>
  <c r="AU44"/>
  <c r="BD44"/>
  <c r="BV44"/>
  <c r="CE44"/>
  <c r="CH44"/>
  <c r="CK44"/>
  <c r="CN44"/>
  <c r="CQ44"/>
  <c r="CT44"/>
  <c r="CW44"/>
  <c r="CZ44"/>
  <c r="DC44"/>
  <c r="DL44"/>
  <c r="DO44"/>
  <c r="DR44"/>
  <c r="EA44"/>
  <c r="EG44"/>
  <c r="EJ44"/>
  <c r="E45"/>
  <c r="H45"/>
  <c r="K45"/>
  <c r="N45"/>
  <c r="Q45"/>
  <c r="T45"/>
  <c r="W45"/>
  <c r="AC45"/>
  <c r="AU45"/>
  <c r="BD45"/>
  <c r="BV45"/>
  <c r="CE45"/>
  <c r="CH45"/>
  <c r="CK45"/>
  <c r="CN45"/>
  <c r="CQ45"/>
  <c r="CT45"/>
  <c r="CW45"/>
  <c r="CZ45"/>
  <c r="DC45"/>
  <c r="DL45"/>
  <c r="DO45"/>
  <c r="DR45"/>
  <c r="EA45"/>
  <c r="EG45"/>
  <c r="EJ45"/>
  <c r="E46"/>
  <c r="H46"/>
  <c r="K46"/>
  <c r="N46"/>
  <c r="Q46"/>
  <c r="T46"/>
  <c r="W46"/>
  <c r="AC46"/>
  <c r="AU46"/>
  <c r="BD46"/>
  <c r="BV46"/>
  <c r="CE46"/>
  <c r="CH46"/>
  <c r="CK46"/>
  <c r="CN46"/>
  <c r="CQ46"/>
  <c r="CT46"/>
  <c r="CW46"/>
  <c r="CZ46"/>
  <c r="DC46"/>
  <c r="DL46"/>
  <c r="DO46"/>
  <c r="DR46"/>
  <c r="EA46"/>
  <c r="EG46"/>
  <c r="EJ46"/>
  <c r="E47"/>
  <c r="H47"/>
  <c r="K47"/>
  <c r="N47"/>
  <c r="Q47"/>
  <c r="T47"/>
  <c r="W47"/>
  <c r="AC47"/>
  <c r="AU47"/>
  <c r="BD47"/>
  <c r="BV47"/>
  <c r="CE47"/>
  <c r="CH47"/>
  <c r="CK47"/>
  <c r="CN47"/>
  <c r="CQ47"/>
  <c r="CT47"/>
  <c r="CW47"/>
  <c r="CZ47"/>
  <c r="DC47"/>
  <c r="DL47"/>
  <c r="DO47"/>
  <c r="DR47"/>
  <c r="EA47"/>
  <c r="EG47"/>
  <c r="EJ47"/>
  <c r="D47"/>
  <c r="E48"/>
  <c r="F48"/>
  <c r="G48"/>
  <c r="H48"/>
  <c r="I48"/>
  <c r="J48"/>
  <c r="K48"/>
  <c r="L48"/>
  <c r="M48"/>
  <c r="N48"/>
  <c r="O48"/>
  <c r="P48"/>
  <c r="Q48"/>
  <c r="R48"/>
  <c r="S48"/>
  <c r="T48"/>
  <c r="U48"/>
  <c r="V48"/>
  <c r="W48"/>
  <c r="X48"/>
  <c r="Y48"/>
  <c r="AC48"/>
  <c r="AD48"/>
  <c r="AE48"/>
  <c r="AU48"/>
  <c r="AV48"/>
  <c r="AW48"/>
  <c r="BD48"/>
  <c r="BE48"/>
  <c r="BF48"/>
  <c r="BV48"/>
  <c r="BW48"/>
  <c r="BX48"/>
  <c r="CE48"/>
  <c r="CF48"/>
  <c r="CG48"/>
  <c r="CH48"/>
  <c r="CI48"/>
  <c r="CJ48"/>
  <c r="CK48"/>
  <c r="CL48"/>
  <c r="CM48"/>
  <c r="CN48"/>
  <c r="CO48"/>
  <c r="CP48"/>
  <c r="CQ48"/>
  <c r="CR48"/>
  <c r="CS48"/>
  <c r="CT48"/>
  <c r="CU48"/>
  <c r="CV48"/>
  <c r="CW48"/>
  <c r="CX48"/>
  <c r="CY48"/>
  <c r="CZ48"/>
  <c r="DA48"/>
  <c r="DB48"/>
  <c r="DC48"/>
  <c r="DD48"/>
  <c r="DE48"/>
  <c r="DL48"/>
  <c r="DM48"/>
  <c r="DN48"/>
  <c r="DO48"/>
  <c r="DP48"/>
  <c r="DQ48"/>
  <c r="DR48"/>
  <c r="DS48"/>
  <c r="DT48"/>
  <c r="EA48"/>
  <c r="EB48"/>
  <c r="EC48"/>
  <c r="EG48"/>
  <c r="EH48"/>
  <c r="EI48"/>
  <c r="EJ48"/>
  <c r="EK48"/>
  <c r="EL48"/>
  <c r="F50"/>
  <c r="I50"/>
  <c r="L50"/>
  <c r="O50"/>
  <c r="R50"/>
  <c r="U50"/>
  <c r="X50"/>
  <c r="AA50"/>
  <c r="AD50"/>
  <c r="AG50"/>
  <c r="AJ50"/>
  <c r="AM50"/>
  <c r="AP50"/>
  <c r="AS50"/>
  <c r="AV50"/>
  <c r="AW50"/>
  <c r="AY50"/>
  <c r="BB50"/>
  <c r="BE50"/>
  <c r="BH50"/>
  <c r="BK50"/>
  <c r="BN50"/>
  <c r="BQ50"/>
  <c r="BT50"/>
  <c r="BW50"/>
  <c r="BZ50"/>
  <c r="CC50"/>
  <c r="CF50"/>
  <c r="CG50"/>
  <c r="CI50"/>
  <c r="CJ50"/>
  <c r="CL50"/>
  <c r="CM50"/>
  <c r="CO50"/>
  <c r="CP50"/>
  <c r="CR50"/>
  <c r="CS50"/>
  <c r="CU50"/>
  <c r="CV50"/>
  <c r="CX50"/>
  <c r="DA50"/>
  <c r="DB50"/>
  <c r="DD50"/>
  <c r="DE50"/>
  <c r="DG50"/>
  <c r="DJ50"/>
  <c r="DM50"/>
  <c r="DP50"/>
  <c r="DS50"/>
  <c r="DV50"/>
  <c r="DY50"/>
  <c r="EB50"/>
  <c r="EC50"/>
  <c r="EE50"/>
  <c r="EH50"/>
  <c r="EK50"/>
  <c r="EN50"/>
  <c r="EQ50"/>
  <c r="K71"/>
  <c r="CH71"/>
  <c r="CW71"/>
  <c r="DL71"/>
  <c r="DO71"/>
  <c r="DU71"/>
  <c r="K72"/>
  <c r="CH72"/>
  <c r="CW72"/>
  <c r="DL72"/>
  <c r="DO72"/>
  <c r="DU72"/>
  <c r="K73"/>
  <c r="CH73"/>
  <c r="CW73"/>
  <c r="DL73"/>
  <c r="DO73"/>
  <c r="DU73"/>
  <c r="K74"/>
  <c r="CH74"/>
  <c r="CW74"/>
  <c r="DL74"/>
  <c r="DO74"/>
  <c r="DU74"/>
  <c r="K75"/>
  <c r="CH75"/>
  <c r="CW75"/>
  <c r="DL75"/>
  <c r="DO75"/>
  <c r="DU75"/>
  <c r="K76"/>
  <c r="Q76"/>
  <c r="T76"/>
  <c r="W76"/>
  <c r="CH76"/>
  <c r="CW76"/>
  <c r="DL76"/>
  <c r="DO76"/>
  <c r="DU76"/>
  <c r="EG76"/>
  <c r="K77"/>
  <c r="Q77"/>
  <c r="T77"/>
  <c r="W77"/>
  <c r="CH77"/>
  <c r="CW77"/>
  <c r="DL77"/>
  <c r="DO77"/>
  <c r="DU77"/>
  <c r="EG77"/>
  <c r="K78"/>
  <c r="Q78"/>
  <c r="T78"/>
  <c r="W78"/>
  <c r="CH78"/>
  <c r="CW78"/>
  <c r="DL78"/>
  <c r="DO78"/>
  <c r="DU78"/>
  <c r="EG78"/>
  <c r="K79"/>
  <c r="Q79"/>
  <c r="T79"/>
  <c r="W79"/>
  <c r="CH79"/>
  <c r="CW79"/>
  <c r="DL79"/>
  <c r="DO79"/>
  <c r="DU79"/>
  <c r="EG79"/>
  <c r="K80"/>
  <c r="Q80"/>
  <c r="T80"/>
  <c r="W80"/>
  <c r="CH80"/>
  <c r="CW80"/>
  <c r="DL80"/>
  <c r="DO80"/>
  <c r="DU80"/>
  <c r="EG80"/>
  <c r="K81"/>
  <c r="Q81"/>
  <c r="T81"/>
  <c r="W81"/>
  <c r="CH81"/>
  <c r="CW81"/>
  <c r="DL81"/>
  <c r="DO81"/>
  <c r="DU81"/>
  <c r="EG81"/>
  <c r="K82"/>
  <c r="Q82"/>
  <c r="T82"/>
  <c r="W82"/>
  <c r="CH82"/>
  <c r="CW82"/>
  <c r="DL82"/>
  <c r="DO82"/>
  <c r="DU82"/>
  <c r="EG82"/>
  <c r="K83"/>
  <c r="Q83"/>
  <c r="T83"/>
  <c r="W83"/>
  <c r="CH83"/>
  <c r="CW83"/>
  <c r="DL83"/>
  <c r="DO83"/>
  <c r="DU83"/>
  <c r="EG83"/>
  <c r="K84"/>
  <c r="Q84"/>
  <c r="T84"/>
  <c r="W84"/>
  <c r="CH84"/>
  <c r="CW84"/>
  <c r="DL84"/>
  <c r="DO84"/>
  <c r="DU84"/>
  <c r="EG84"/>
  <c r="K85"/>
  <c r="N85"/>
  <c r="Q85"/>
  <c r="T85"/>
  <c r="W85"/>
  <c r="AU85"/>
  <c r="BD85"/>
  <c r="CE85"/>
  <c r="CH85"/>
  <c r="CQ85"/>
  <c r="CT85"/>
  <c r="CW85"/>
  <c r="DC85"/>
  <c r="DL85"/>
  <c r="DO85"/>
  <c r="DR85"/>
  <c r="DU85"/>
  <c r="EG85"/>
  <c r="EJ85"/>
  <c r="K86"/>
  <c r="N86"/>
  <c r="Q86"/>
  <c r="T86"/>
  <c r="W86"/>
  <c r="AU86"/>
  <c r="BD86"/>
  <c r="CE86"/>
  <c r="CH86"/>
  <c r="CQ86"/>
  <c r="CT86"/>
  <c r="CW86"/>
  <c r="DC86"/>
  <c r="DL86"/>
  <c r="DO86"/>
  <c r="DR86"/>
  <c r="DU86"/>
  <c r="EG86"/>
  <c r="EJ86"/>
  <c r="K87"/>
  <c r="N87"/>
  <c r="Q87"/>
  <c r="T87"/>
  <c r="W87"/>
  <c r="AU87"/>
  <c r="BD87"/>
  <c r="CE87"/>
  <c r="CH87"/>
  <c r="CQ87"/>
  <c r="CT87"/>
  <c r="CW87"/>
  <c r="DC87"/>
  <c r="DL87"/>
  <c r="DO87"/>
  <c r="DR87"/>
  <c r="DU87"/>
  <c r="EG87"/>
  <c r="EJ87"/>
  <c r="K88"/>
  <c r="N88"/>
  <c r="Q88"/>
  <c r="T88"/>
  <c r="W88"/>
  <c r="AU88"/>
  <c r="BD88"/>
  <c r="CE88"/>
  <c r="CH88"/>
  <c r="CQ88"/>
  <c r="CT88"/>
  <c r="CW88"/>
  <c r="DC88"/>
  <c r="DL88"/>
  <c r="DO88"/>
  <c r="DR88"/>
  <c r="DU88"/>
  <c r="EG88"/>
  <c r="EJ88"/>
  <c r="K89"/>
  <c r="N89"/>
  <c r="Q89"/>
  <c r="T89"/>
  <c r="W89"/>
  <c r="AU89"/>
  <c r="BD89"/>
  <c r="CE89"/>
  <c r="CH89"/>
  <c r="CQ89"/>
  <c r="CT89"/>
  <c r="CW89"/>
  <c r="DC89"/>
  <c r="DL89"/>
  <c r="DO89"/>
  <c r="DR89"/>
  <c r="DU89"/>
  <c r="EG89"/>
  <c r="EJ89"/>
  <c r="K90"/>
  <c r="N90"/>
  <c r="Q90"/>
  <c r="T90"/>
  <c r="W90"/>
  <c r="AU90"/>
  <c r="BD90"/>
  <c r="CE90"/>
  <c r="CH90"/>
  <c r="CQ90"/>
  <c r="CT90"/>
  <c r="CW90"/>
  <c r="DC90"/>
  <c r="DL90"/>
  <c r="DO90"/>
  <c r="DR90"/>
  <c r="DU90"/>
  <c r="EG90"/>
  <c r="EJ90"/>
  <c r="K91"/>
  <c r="N91"/>
  <c r="Q91"/>
  <c r="T91"/>
  <c r="W91"/>
  <c r="AU91"/>
  <c r="BD91"/>
  <c r="CE91"/>
  <c r="CH91"/>
  <c r="CQ91"/>
  <c r="CT91"/>
  <c r="CW91"/>
  <c r="DC91"/>
  <c r="DL91"/>
  <c r="DO91"/>
  <c r="DR91"/>
  <c r="DU91"/>
  <c r="EG91"/>
  <c r="EJ91"/>
  <c r="E92"/>
  <c r="H92"/>
  <c r="K92"/>
  <c r="N92"/>
  <c r="Q92"/>
  <c r="T92"/>
  <c r="W92"/>
  <c r="AC92"/>
  <c r="AU92"/>
  <c r="BD92"/>
  <c r="BV92"/>
  <c r="CE92"/>
  <c r="CH92"/>
  <c r="CK92"/>
  <c r="CN92"/>
  <c r="CQ92"/>
  <c r="CT92"/>
  <c r="CW92"/>
  <c r="CZ92"/>
  <c r="DC92"/>
  <c r="DL92"/>
  <c r="DO92"/>
  <c r="DR92"/>
  <c r="EA92"/>
  <c r="EG92"/>
  <c r="EJ92"/>
  <c r="E93"/>
  <c r="H93"/>
  <c r="K93"/>
  <c r="N93"/>
  <c r="Q93"/>
  <c r="T93"/>
  <c r="W93"/>
  <c r="AC93"/>
  <c r="AU93"/>
  <c r="BD93"/>
  <c r="BV93"/>
  <c r="CE93"/>
  <c r="CH93"/>
  <c r="CK93"/>
  <c r="CN93"/>
  <c r="CQ93"/>
  <c r="CT93"/>
  <c r="CW93"/>
  <c r="CZ93"/>
  <c r="DC93"/>
  <c r="DL93"/>
  <c r="DO93"/>
  <c r="DR93"/>
  <c r="EA93"/>
  <c r="EG93"/>
  <c r="EJ93"/>
  <c r="E94"/>
  <c r="H94"/>
  <c r="K94"/>
  <c r="N94"/>
  <c r="Q94"/>
  <c r="T94"/>
  <c r="W94"/>
  <c r="AC94"/>
  <c r="AU94"/>
  <c r="BD94"/>
  <c r="BV94"/>
  <c r="CE94"/>
  <c r="CH94"/>
  <c r="CK94"/>
  <c r="CN94"/>
  <c r="CQ94"/>
  <c r="CT94"/>
  <c r="CW94"/>
  <c r="CZ94"/>
  <c r="DC94"/>
  <c r="DL94"/>
  <c r="DO94"/>
  <c r="DR94"/>
  <c r="EA94"/>
  <c r="EG94"/>
  <c r="EJ94"/>
  <c r="E95"/>
  <c r="H95"/>
  <c r="K95"/>
  <c r="N95"/>
  <c r="Q95"/>
  <c r="T95"/>
  <c r="W95"/>
  <c r="AC95"/>
  <c r="AU95"/>
  <c r="BD95"/>
  <c r="BV95"/>
  <c r="CE95"/>
  <c r="CH95"/>
  <c r="CK95"/>
  <c r="CN95"/>
  <c r="CQ95"/>
  <c r="CT95"/>
  <c r="CW95"/>
  <c r="CZ95"/>
  <c r="DC95"/>
  <c r="DL95"/>
  <c r="DO95"/>
  <c r="DR95"/>
  <c r="EA95"/>
  <c r="EG95"/>
  <c r="EJ95"/>
  <c r="E96"/>
  <c r="H96"/>
  <c r="K96"/>
  <c r="N96"/>
  <c r="Q96"/>
  <c r="T96"/>
  <c r="W96"/>
  <c r="AC96"/>
  <c r="AU96"/>
  <c r="BD96"/>
  <c r="BV96"/>
  <c r="CE96"/>
  <c r="CH96"/>
  <c r="CK96"/>
  <c r="CN96"/>
  <c r="CQ96"/>
  <c r="CT96"/>
  <c r="CW96"/>
  <c r="CZ96"/>
  <c r="DC96"/>
  <c r="DL96"/>
  <c r="DO96"/>
  <c r="DR96"/>
  <c r="EA96"/>
  <c r="EG96"/>
  <c r="EJ96"/>
  <c r="E97"/>
  <c r="H97"/>
  <c r="K97"/>
  <c r="N97"/>
  <c r="Q97"/>
  <c r="T97"/>
  <c r="W97"/>
  <c r="AC97"/>
  <c r="AU97"/>
  <c r="BD97"/>
  <c r="BV97"/>
  <c r="CE97"/>
  <c r="CH97"/>
  <c r="CK97"/>
  <c r="CN97"/>
  <c r="CQ97"/>
  <c r="CT97"/>
  <c r="CW97"/>
  <c r="CZ97"/>
  <c r="DC97"/>
  <c r="DL97"/>
  <c r="DO97"/>
  <c r="DR97"/>
  <c r="EA97"/>
  <c r="EG97"/>
  <c r="EJ97"/>
  <c r="E98"/>
  <c r="H98"/>
  <c r="K98"/>
  <c r="N98"/>
  <c r="Q98"/>
  <c r="T98"/>
  <c r="W98"/>
  <c r="AC98"/>
  <c r="AU98"/>
  <c r="BD98"/>
  <c r="BV98"/>
  <c r="CE98"/>
  <c r="CH98"/>
  <c r="CK98"/>
  <c r="CN98"/>
  <c r="CQ98"/>
  <c r="CT98"/>
  <c r="CW98"/>
  <c r="CZ98"/>
  <c r="DC98"/>
  <c r="DL98"/>
  <c r="DO98"/>
  <c r="DR98"/>
  <c r="EA98"/>
  <c r="EG98"/>
  <c r="EJ98"/>
  <c r="E99"/>
  <c r="H99"/>
  <c r="K99"/>
  <c r="N99"/>
  <c r="Q99"/>
  <c r="T99"/>
  <c r="W99"/>
  <c r="AC99"/>
  <c r="AU99"/>
  <c r="BD99"/>
  <c r="BV99"/>
  <c r="CE99"/>
  <c r="CH99"/>
  <c r="CK99"/>
  <c r="CN99"/>
  <c r="CQ99"/>
  <c r="CT99"/>
  <c r="CW99"/>
  <c r="CZ99"/>
  <c r="DC99"/>
  <c r="DL99"/>
  <c r="DO99"/>
  <c r="DR99"/>
  <c r="EA99"/>
  <c r="EG99"/>
  <c r="EJ99"/>
  <c r="E100"/>
  <c r="H100"/>
  <c r="K100"/>
  <c r="N100"/>
  <c r="Q100"/>
  <c r="T100"/>
  <c r="W100"/>
  <c r="AC100"/>
  <c r="AU100"/>
  <c r="BD100"/>
  <c r="BV100"/>
  <c r="CE100"/>
  <c r="CH100"/>
  <c r="CK100"/>
  <c r="CN100"/>
  <c r="CQ100"/>
  <c r="CT100"/>
  <c r="CW100"/>
  <c r="CZ100"/>
  <c r="DC100"/>
  <c r="DL100"/>
  <c r="DO100"/>
  <c r="DR100"/>
  <c r="EA100"/>
  <c r="EG100"/>
  <c r="EJ100"/>
  <c r="E101"/>
  <c r="H101"/>
  <c r="K101"/>
  <c r="N101"/>
  <c r="Q101"/>
  <c r="T101"/>
  <c r="W101"/>
  <c r="AC101"/>
  <c r="AU101"/>
  <c r="BD101"/>
  <c r="BV101"/>
  <c r="CE101"/>
  <c r="CH101"/>
  <c r="CK101"/>
  <c r="CN101"/>
  <c r="CQ101"/>
  <c r="CT101"/>
  <c r="CW101"/>
  <c r="CZ101"/>
  <c r="DC101"/>
  <c r="DL101"/>
  <c r="DO101"/>
  <c r="DR101"/>
  <c r="EA101"/>
  <c r="EG101"/>
  <c r="EJ101"/>
  <c r="E102"/>
  <c r="H102"/>
  <c r="K102"/>
  <c r="N102"/>
  <c r="Q102"/>
  <c r="T102"/>
  <c r="W102"/>
  <c r="AC102"/>
  <c r="AU102"/>
  <c r="BD102"/>
  <c r="BV102"/>
  <c r="CE102"/>
  <c r="CH102"/>
  <c r="CK102"/>
  <c r="CN102"/>
  <c r="CQ102"/>
  <c r="CT102"/>
  <c r="CW102"/>
  <c r="CZ102"/>
  <c r="DC102"/>
  <c r="DL102"/>
  <c r="DO102"/>
  <c r="DR102"/>
  <c r="EA102"/>
  <c r="EG102"/>
  <c r="EJ102"/>
  <c r="E103"/>
  <c r="H103"/>
  <c r="K103"/>
  <c r="N103"/>
  <c r="Q103"/>
  <c r="T103"/>
  <c r="W103"/>
  <c r="AC103"/>
  <c r="AU103"/>
  <c r="BD103"/>
  <c r="BV103"/>
  <c r="CE103"/>
  <c r="CH103"/>
  <c r="CK103"/>
  <c r="CN103"/>
  <c r="CQ103"/>
  <c r="CT103"/>
  <c r="CW103"/>
  <c r="CZ103"/>
  <c r="DC103"/>
  <c r="DL103"/>
  <c r="DO103"/>
  <c r="DR103"/>
  <c r="EA103"/>
  <c r="EG103"/>
  <c r="EJ103"/>
  <c r="E104"/>
  <c r="H104"/>
  <c r="K104"/>
  <c r="N104"/>
  <c r="Q104"/>
  <c r="T104"/>
  <c r="W104"/>
  <c r="AC104"/>
  <c r="AU104"/>
  <c r="BD104"/>
  <c r="BV104"/>
  <c r="CE104"/>
  <c r="CH104"/>
  <c r="CK104"/>
  <c r="CN104"/>
  <c r="CQ104"/>
  <c r="CT104"/>
  <c r="CW104"/>
  <c r="CZ104"/>
  <c r="DC104"/>
  <c r="DL104"/>
  <c r="DO104"/>
  <c r="DR104"/>
  <c r="EA104"/>
  <c r="EG104"/>
  <c r="EJ104"/>
  <c r="E105"/>
  <c r="H105"/>
  <c r="K105"/>
  <c r="N105"/>
  <c r="Q105"/>
  <c r="T105"/>
  <c r="W105"/>
  <c r="AC105"/>
  <c r="AU105"/>
  <c r="BD105"/>
  <c r="BV105"/>
  <c r="CE105"/>
  <c r="CH105"/>
  <c r="CK105"/>
  <c r="CN105"/>
  <c r="CQ105"/>
  <c r="CT105"/>
  <c r="CW105"/>
  <c r="CZ105"/>
  <c r="DC105"/>
  <c r="DL105"/>
  <c r="DO105"/>
  <c r="DR105"/>
  <c r="EA105"/>
  <c r="EG105"/>
  <c r="EJ105"/>
  <c r="E106"/>
  <c r="H106"/>
  <c r="K106"/>
  <c r="N106"/>
  <c r="Q106"/>
  <c r="T106"/>
  <c r="W106"/>
  <c r="AC106"/>
  <c r="AU106"/>
  <c r="BD106"/>
  <c r="BV106"/>
  <c r="CE106"/>
  <c r="CH106"/>
  <c r="CK106"/>
  <c r="CN106"/>
  <c r="CQ106"/>
  <c r="CT106"/>
  <c r="CW106"/>
  <c r="CZ106"/>
  <c r="DC106"/>
  <c r="DL106"/>
  <c r="DO106"/>
  <c r="DR106"/>
  <c r="EA106"/>
  <c r="EG106"/>
  <c r="EJ106"/>
  <c r="E107"/>
  <c r="H107"/>
  <c r="K107"/>
  <c r="N107"/>
  <c r="Q107"/>
  <c r="T107"/>
  <c r="W107"/>
  <c r="AC107"/>
  <c r="AU107"/>
  <c r="BD107"/>
  <c r="BV107"/>
  <c r="CE107"/>
  <c r="CH107"/>
  <c r="CK107"/>
  <c r="CN107"/>
  <c r="CQ107"/>
  <c r="CT107"/>
  <c r="CW107"/>
  <c r="CZ107"/>
  <c r="DC107"/>
  <c r="DL107"/>
  <c r="DO107"/>
  <c r="DR107"/>
  <c r="EA107"/>
  <c r="EG107"/>
  <c r="EJ107"/>
  <c r="E108"/>
  <c r="H108"/>
  <c r="K108"/>
  <c r="N108"/>
  <c r="Q108"/>
  <c r="T108"/>
  <c r="W108"/>
  <c r="AC108"/>
  <c r="AU108"/>
  <c r="BD108"/>
  <c r="BV108"/>
  <c r="CE108"/>
  <c r="CH108"/>
  <c r="CK108"/>
  <c r="CN108"/>
  <c r="CQ108"/>
  <c r="CT108"/>
  <c r="CW108"/>
  <c r="CZ108"/>
  <c r="DC108"/>
  <c r="DL108"/>
  <c r="DO108"/>
  <c r="DR108"/>
  <c r="EA108"/>
  <c r="EG108"/>
  <c r="EJ108"/>
  <c r="D108"/>
  <c r="E109"/>
  <c r="F109"/>
  <c r="G109"/>
  <c r="H109"/>
  <c r="I109"/>
  <c r="J109"/>
  <c r="K109"/>
  <c r="L109"/>
  <c r="M109"/>
  <c r="N109"/>
  <c r="O109"/>
  <c r="P109"/>
  <c r="Q109"/>
  <c r="R109"/>
  <c r="S109"/>
  <c r="T109"/>
  <c r="U109"/>
  <c r="V109"/>
  <c r="W109"/>
  <c r="X109"/>
  <c r="Y109"/>
  <c r="AC109"/>
  <c r="AD109"/>
  <c r="AE109"/>
  <c r="AU109"/>
  <c r="AV109"/>
  <c r="AW109"/>
  <c r="BD109"/>
  <c r="BE109"/>
  <c r="BF109"/>
  <c r="BV109"/>
  <c r="BW109"/>
  <c r="BX109"/>
  <c r="CE109"/>
  <c r="CF109"/>
  <c r="CG109"/>
  <c r="CH109"/>
  <c r="CI109"/>
  <c r="CJ109"/>
  <c r="CK109"/>
  <c r="CL109"/>
  <c r="CM109"/>
  <c r="CN109"/>
  <c r="CO109"/>
  <c r="CP109"/>
  <c r="CQ109"/>
  <c r="CR109"/>
  <c r="CS109"/>
  <c r="CT109"/>
  <c r="CU109"/>
  <c r="CV109"/>
  <c r="CW109"/>
  <c r="CX109"/>
  <c r="CY109"/>
  <c r="CZ109"/>
  <c r="DA109"/>
  <c r="DB109"/>
  <c r="DC109"/>
  <c r="DD109"/>
  <c r="DE109"/>
  <c r="DL109"/>
  <c r="DM109"/>
  <c r="DN109"/>
  <c r="DO109"/>
  <c r="DP109"/>
  <c r="DQ109"/>
  <c r="DR109"/>
  <c r="DS109"/>
  <c r="DT109"/>
  <c r="EA109"/>
  <c r="EB109"/>
  <c r="EC109"/>
  <c r="EG109"/>
  <c r="EH109"/>
  <c r="EI109"/>
  <c r="EJ109"/>
  <c r="EK109"/>
  <c r="EL109"/>
  <c r="O10" i="39"/>
  <c r="EJ10"/>
  <c r="FI10"/>
  <c r="GH10"/>
  <c r="GM10"/>
  <c r="GW10"/>
  <c r="O11"/>
  <c r="EJ11"/>
  <c r="FI11"/>
  <c r="GH11"/>
  <c r="GM11"/>
  <c r="GW11"/>
  <c r="O12"/>
  <c r="EJ12"/>
  <c r="FI12"/>
  <c r="GH12"/>
  <c r="GM12"/>
  <c r="GW12"/>
  <c r="O13"/>
  <c r="EJ13"/>
  <c r="FI13"/>
  <c r="GH13"/>
  <c r="GM13"/>
  <c r="GW13"/>
  <c r="O14"/>
  <c r="EJ14"/>
  <c r="FI14"/>
  <c r="GH14"/>
  <c r="GM14"/>
  <c r="GW14"/>
  <c r="O15"/>
  <c r="Y15"/>
  <c r="AD15"/>
  <c r="AI15"/>
  <c r="EJ15"/>
  <c r="FI15"/>
  <c r="GH15"/>
  <c r="GM15"/>
  <c r="GW15"/>
  <c r="HQ15"/>
  <c r="O16"/>
  <c r="Y16"/>
  <c r="AD16"/>
  <c r="AI16"/>
  <c r="EJ16"/>
  <c r="FI16"/>
  <c r="GH16"/>
  <c r="GM16"/>
  <c r="GW16"/>
  <c r="HQ16"/>
  <c r="O17"/>
  <c r="Y17"/>
  <c r="AD17"/>
  <c r="AI17"/>
  <c r="EJ17"/>
  <c r="FI17"/>
  <c r="GH17"/>
  <c r="GM17"/>
  <c r="GW17"/>
  <c r="HQ17"/>
  <c r="O18"/>
  <c r="Y18"/>
  <c r="AD18"/>
  <c r="AI18"/>
  <c r="EJ18"/>
  <c r="FI18"/>
  <c r="GH18"/>
  <c r="GM18"/>
  <c r="GW18"/>
  <c r="HQ18"/>
  <c r="O19"/>
  <c r="Y19"/>
  <c r="AD19"/>
  <c r="AI19"/>
  <c r="EJ19"/>
  <c r="FI19"/>
  <c r="GH19"/>
  <c r="GM19"/>
  <c r="GW19"/>
  <c r="HQ19"/>
  <c r="O20"/>
  <c r="Y20"/>
  <c r="AD20"/>
  <c r="AI20"/>
  <c r="EJ20"/>
  <c r="FI20"/>
  <c r="GH20"/>
  <c r="GM20"/>
  <c r="GW20"/>
  <c r="HQ20"/>
  <c r="O21"/>
  <c r="Y21"/>
  <c r="AD21"/>
  <c r="AI21"/>
  <c r="EJ21"/>
  <c r="FI21"/>
  <c r="GH21"/>
  <c r="GM21"/>
  <c r="GW21"/>
  <c r="HQ21"/>
  <c r="O22"/>
  <c r="Y22"/>
  <c r="AD22"/>
  <c r="AI22"/>
  <c r="EJ22"/>
  <c r="FI22"/>
  <c r="GH22"/>
  <c r="GM22"/>
  <c r="GW22"/>
  <c r="HQ22"/>
  <c r="O23"/>
  <c r="Y23"/>
  <c r="AD23"/>
  <c r="AI23"/>
  <c r="EJ23"/>
  <c r="FI23"/>
  <c r="GH23"/>
  <c r="GM23"/>
  <c r="GW23"/>
  <c r="HQ23"/>
  <c r="O24"/>
  <c r="T24"/>
  <c r="Y24"/>
  <c r="AD24"/>
  <c r="AI24"/>
  <c r="BW24"/>
  <c r="CL24"/>
  <c r="EE24"/>
  <c r="EJ24"/>
  <c r="EY24"/>
  <c r="FD24"/>
  <c r="FI24"/>
  <c r="FS24"/>
  <c r="GH24"/>
  <c r="GM24"/>
  <c r="GR24"/>
  <c r="GW24"/>
  <c r="HQ24"/>
  <c r="HV24"/>
  <c r="O25"/>
  <c r="T25"/>
  <c r="Y25"/>
  <c r="AD25"/>
  <c r="AI25"/>
  <c r="BW25"/>
  <c r="CL25"/>
  <c r="EE25"/>
  <c r="EJ25"/>
  <c r="EY25"/>
  <c r="FD25"/>
  <c r="FI25"/>
  <c r="FS25"/>
  <c r="GH25"/>
  <c r="GM25"/>
  <c r="GR25"/>
  <c r="GW25"/>
  <c r="HQ25"/>
  <c r="HV25"/>
  <c r="O26"/>
  <c r="T26"/>
  <c r="Y26"/>
  <c r="AD26"/>
  <c r="AI26"/>
  <c r="BW26"/>
  <c r="CL26"/>
  <c r="EE26"/>
  <c r="EJ26"/>
  <c r="EY26"/>
  <c r="FD26"/>
  <c r="FI26"/>
  <c r="FS26"/>
  <c r="GH26"/>
  <c r="GM26"/>
  <c r="GR26"/>
  <c r="GW26"/>
  <c r="HQ26"/>
  <c r="HV26"/>
  <c r="O27"/>
  <c r="T27"/>
  <c r="Y27"/>
  <c r="AD27"/>
  <c r="AI27"/>
  <c r="BW27"/>
  <c r="CL27"/>
  <c r="EE27"/>
  <c r="EJ27"/>
  <c r="EY27"/>
  <c r="FD27"/>
  <c r="FI27"/>
  <c r="FS27"/>
  <c r="GH27"/>
  <c r="GM27"/>
  <c r="GR27"/>
  <c r="GW27"/>
  <c r="HQ27"/>
  <c r="HV27"/>
  <c r="O28"/>
  <c r="T28"/>
  <c r="Y28"/>
  <c r="AD28"/>
  <c r="AI28"/>
  <c r="BW28"/>
  <c r="CL28"/>
  <c r="EE28"/>
  <c r="EJ28"/>
  <c r="EY28"/>
  <c r="FD28"/>
  <c r="FI28"/>
  <c r="FS28"/>
  <c r="GH28"/>
  <c r="GM28"/>
  <c r="GR28"/>
  <c r="GW28"/>
  <c r="HQ28"/>
  <c r="HV28"/>
  <c r="O29"/>
  <c r="T29"/>
  <c r="Y29"/>
  <c r="AD29"/>
  <c r="AI29"/>
  <c r="BW29"/>
  <c r="CL29"/>
  <c r="EE29"/>
  <c r="EJ29"/>
  <c r="EY29"/>
  <c r="FD29"/>
  <c r="FI29"/>
  <c r="FS29"/>
  <c r="GH29"/>
  <c r="GM29"/>
  <c r="GR29"/>
  <c r="GW29"/>
  <c r="HQ29"/>
  <c r="HV29"/>
  <c r="O30"/>
  <c r="T30"/>
  <c r="Y30"/>
  <c r="AD30"/>
  <c r="AI30"/>
  <c r="BW30"/>
  <c r="CL30"/>
  <c r="EE30"/>
  <c r="EJ30"/>
  <c r="EY30"/>
  <c r="FD30"/>
  <c r="FI30"/>
  <c r="FS30"/>
  <c r="GH30"/>
  <c r="GM30"/>
  <c r="GR30"/>
  <c r="GW30"/>
  <c r="HQ30"/>
  <c r="HV30"/>
  <c r="E31"/>
  <c r="J31"/>
  <c r="O31"/>
  <c r="T31"/>
  <c r="Y31"/>
  <c r="AD31"/>
  <c r="AI31"/>
  <c r="AS31"/>
  <c r="BW31"/>
  <c r="CL31"/>
  <c r="DP31"/>
  <c r="EE31"/>
  <c r="EJ31"/>
  <c r="EO31"/>
  <c r="ET31"/>
  <c r="EY31"/>
  <c r="FD31"/>
  <c r="FI31"/>
  <c r="FN31"/>
  <c r="FS31"/>
  <c r="GH31"/>
  <c r="GM31"/>
  <c r="GR31"/>
  <c r="HG31"/>
  <c r="HQ31"/>
  <c r="HV31"/>
  <c r="E32"/>
  <c r="J32"/>
  <c r="O32"/>
  <c r="T32"/>
  <c r="Y32"/>
  <c r="AD32"/>
  <c r="AI32"/>
  <c r="AS32"/>
  <c r="BW32"/>
  <c r="CL32"/>
  <c r="DP32"/>
  <c r="EE32"/>
  <c r="EJ32"/>
  <c r="EO32"/>
  <c r="ET32"/>
  <c r="EY32"/>
  <c r="FD32"/>
  <c r="FI32"/>
  <c r="FN32"/>
  <c r="FS32"/>
  <c r="GH32"/>
  <c r="GM32"/>
  <c r="GR32"/>
  <c r="HG32"/>
  <c r="HQ32"/>
  <c r="HV32"/>
  <c r="E33"/>
  <c r="J33"/>
  <c r="O33"/>
  <c r="T33"/>
  <c r="Y33"/>
  <c r="AD33"/>
  <c r="AI33"/>
  <c r="AS33"/>
  <c r="BW33"/>
  <c r="CL33"/>
  <c r="DP33"/>
  <c r="EE33"/>
  <c r="EJ33"/>
  <c r="EO33"/>
  <c r="ET33"/>
  <c r="EY33"/>
  <c r="FD33"/>
  <c r="FI33"/>
  <c r="FN33"/>
  <c r="FS33"/>
  <c r="GH33"/>
  <c r="GM33"/>
  <c r="GR33"/>
  <c r="HG33"/>
  <c r="HQ33"/>
  <c r="HV33"/>
  <c r="E34"/>
  <c r="J34"/>
  <c r="O34"/>
  <c r="T34"/>
  <c r="Y34"/>
  <c r="AD34"/>
  <c r="AI34"/>
  <c r="AS34"/>
  <c r="BW34"/>
  <c r="CL34"/>
  <c r="DP34"/>
  <c r="EE34"/>
  <c r="EJ34"/>
  <c r="EO34"/>
  <c r="ET34"/>
  <c r="EY34"/>
  <c r="FD34"/>
  <c r="FI34"/>
  <c r="FN34"/>
  <c r="FS34"/>
  <c r="GH34"/>
  <c r="GM34"/>
  <c r="GR34"/>
  <c r="HG34"/>
  <c r="HQ34"/>
  <c r="HV34"/>
  <c r="E35"/>
  <c r="J35"/>
  <c r="O35"/>
  <c r="T35"/>
  <c r="Y35"/>
  <c r="AD35"/>
  <c r="AI35"/>
  <c r="AS35"/>
  <c r="BW35"/>
  <c r="CL35"/>
  <c r="DP35"/>
  <c r="EE35"/>
  <c r="EJ35"/>
  <c r="EO35"/>
  <c r="ET35"/>
  <c r="EY35"/>
  <c r="FD35"/>
  <c r="FI35"/>
  <c r="FN35"/>
  <c r="FS35"/>
  <c r="GH35"/>
  <c r="GM35"/>
  <c r="GR35"/>
  <c r="HG35"/>
  <c r="HQ35"/>
  <c r="HV35"/>
  <c r="E36"/>
  <c r="J36"/>
  <c r="O36"/>
  <c r="T36"/>
  <c r="Y36"/>
  <c r="AD36"/>
  <c r="AI36"/>
  <c r="AS36"/>
  <c r="BW36"/>
  <c r="CL36"/>
  <c r="DP36"/>
  <c r="EE36"/>
  <c r="EJ36"/>
  <c r="EO36"/>
  <c r="ET36"/>
  <c r="EY36"/>
  <c r="FD36"/>
  <c r="FI36"/>
  <c r="FN36"/>
  <c r="FS36"/>
  <c r="GH36"/>
  <c r="GM36"/>
  <c r="GR36"/>
  <c r="HG36"/>
  <c r="HQ36"/>
  <c r="HV36"/>
  <c r="E37"/>
  <c r="J37"/>
  <c r="O37"/>
  <c r="T37"/>
  <c r="Y37"/>
  <c r="AD37"/>
  <c r="AI37"/>
  <c r="AS37"/>
  <c r="BW37"/>
  <c r="CL37"/>
  <c r="DP37"/>
  <c r="EE37"/>
  <c r="EJ37"/>
  <c r="EO37"/>
  <c r="ET37"/>
  <c r="EY37"/>
  <c r="FD37"/>
  <c r="FI37"/>
  <c r="FN37"/>
  <c r="FS37"/>
  <c r="GH37"/>
  <c r="GM37"/>
  <c r="GR37"/>
  <c r="HG37"/>
  <c r="HQ37"/>
  <c r="HV37"/>
  <c r="E38"/>
  <c r="J38"/>
  <c r="O38"/>
  <c r="T38"/>
  <c r="Y38"/>
  <c r="AD38"/>
  <c r="AI38"/>
  <c r="AS38"/>
  <c r="BW38"/>
  <c r="CL38"/>
  <c r="DP38"/>
  <c r="EE38"/>
  <c r="EJ38"/>
  <c r="EO38"/>
  <c r="ET38"/>
  <c r="EY38"/>
  <c r="FD38"/>
  <c r="FI38"/>
  <c r="FN38"/>
  <c r="FS38"/>
  <c r="GH38"/>
  <c r="GM38"/>
  <c r="GR38"/>
  <c r="HG38"/>
  <c r="HQ38"/>
  <c r="HV38"/>
  <c r="E39"/>
  <c r="J39"/>
  <c r="O39"/>
  <c r="T39"/>
  <c r="Y39"/>
  <c r="AD39"/>
  <c r="AI39"/>
  <c r="AS39"/>
  <c r="BW39"/>
  <c r="CL39"/>
  <c r="DP39"/>
  <c r="EE39"/>
  <c r="EJ39"/>
  <c r="EO39"/>
  <c r="ET39"/>
  <c r="EY39"/>
  <c r="FD39"/>
  <c r="FI39"/>
  <c r="FN39"/>
  <c r="FS39"/>
  <c r="GH39"/>
  <c r="GM39"/>
  <c r="GR39"/>
  <c r="HG39"/>
  <c r="HQ39"/>
  <c r="HV39"/>
  <c r="E40"/>
  <c r="J40"/>
  <c r="O40"/>
  <c r="T40"/>
  <c r="Y40"/>
  <c r="AD40"/>
  <c r="AI40"/>
  <c r="AS40"/>
  <c r="BW40"/>
  <c r="CL40"/>
  <c r="DP40"/>
  <c r="EE40"/>
  <c r="EJ40"/>
  <c r="EO40"/>
  <c r="ET40"/>
  <c r="EY40"/>
  <c r="FD40"/>
  <c r="FI40"/>
  <c r="FN40"/>
  <c r="FS40"/>
  <c r="GH40"/>
  <c r="GM40"/>
  <c r="GR40"/>
  <c r="HG40"/>
  <c r="HQ40"/>
  <c r="HV40"/>
  <c r="E41"/>
  <c r="J41"/>
  <c r="O41"/>
  <c r="T41"/>
  <c r="Y41"/>
  <c r="AD41"/>
  <c r="AI41"/>
  <c r="AS41"/>
  <c r="BW41"/>
  <c r="CL41"/>
  <c r="DP41"/>
  <c r="EE41"/>
  <c r="EJ41"/>
  <c r="EO41"/>
  <c r="ET41"/>
  <c r="EY41"/>
  <c r="FD41"/>
  <c r="FI41"/>
  <c r="FN41"/>
  <c r="FS41"/>
  <c r="GH41"/>
  <c r="GM41"/>
  <c r="GR41"/>
  <c r="HG41"/>
  <c r="HQ41"/>
  <c r="HV41"/>
  <c r="E42"/>
  <c r="J42"/>
  <c r="O42"/>
  <c r="T42"/>
  <c r="Y42"/>
  <c r="AD42"/>
  <c r="AI42"/>
  <c r="AS42"/>
  <c r="BW42"/>
  <c r="CL42"/>
  <c r="DP42"/>
  <c r="EE42"/>
  <c r="EJ42"/>
  <c r="EO42"/>
  <c r="ET42"/>
  <c r="EY42"/>
  <c r="FD42"/>
  <c r="FI42"/>
  <c r="FN42"/>
  <c r="FS42"/>
  <c r="GH42"/>
  <c r="GM42"/>
  <c r="GR42"/>
  <c r="HG42"/>
  <c r="HQ42"/>
  <c r="HV42"/>
  <c r="E43"/>
  <c r="J43"/>
  <c r="O43"/>
  <c r="T43"/>
  <c r="Y43"/>
  <c r="AD43"/>
  <c r="AI43"/>
  <c r="AS43"/>
  <c r="BW43"/>
  <c r="CL43"/>
  <c r="DP43"/>
  <c r="EE43"/>
  <c r="EJ43"/>
  <c r="EO43"/>
  <c r="ET43"/>
  <c r="EY43"/>
  <c r="FD43"/>
  <c r="FI43"/>
  <c r="FN43"/>
  <c r="FS43"/>
  <c r="GH43"/>
  <c r="GM43"/>
  <c r="GR43"/>
  <c r="HG43"/>
  <c r="HQ43"/>
  <c r="HV43"/>
  <c r="E44"/>
  <c r="J44"/>
  <c r="O44"/>
  <c r="T44"/>
  <c r="Y44"/>
  <c r="AD44"/>
  <c r="AI44"/>
  <c r="AS44"/>
  <c r="BW44"/>
  <c r="CL44"/>
  <c r="DP44"/>
  <c r="EE44"/>
  <c r="EJ44"/>
  <c r="EO44"/>
  <c r="ET44"/>
  <c r="EY44"/>
  <c r="FD44"/>
  <c r="FI44"/>
  <c r="FN44"/>
  <c r="FS44"/>
  <c r="GH44"/>
  <c r="GM44"/>
  <c r="GR44"/>
  <c r="HG44"/>
  <c r="HQ44"/>
  <c r="HV44"/>
  <c r="E45"/>
  <c r="J45"/>
  <c r="O45"/>
  <c r="T45"/>
  <c r="Y45"/>
  <c r="AD45"/>
  <c r="AI45"/>
  <c r="AS45"/>
  <c r="BW45"/>
  <c r="CL45"/>
  <c r="DP45"/>
  <c r="EE45"/>
  <c r="EJ45"/>
  <c r="EO45"/>
  <c r="ET45"/>
  <c r="EY45"/>
  <c r="FD45"/>
  <c r="FI45"/>
  <c r="FN45"/>
  <c r="FS45"/>
  <c r="GH45"/>
  <c r="GM45"/>
  <c r="GR45"/>
  <c r="HG45"/>
  <c r="HQ45"/>
  <c r="HV45"/>
  <c r="E46"/>
  <c r="J46"/>
  <c r="O46"/>
  <c r="T46"/>
  <c r="Y46"/>
  <c r="AD46"/>
  <c r="AI46"/>
  <c r="AS46"/>
  <c r="BW46"/>
  <c r="CL46"/>
  <c r="DP46"/>
  <c r="EE46"/>
  <c r="EJ46"/>
  <c r="EO46"/>
  <c r="ET46"/>
  <c r="EY46"/>
  <c r="FD46"/>
  <c r="FI46"/>
  <c r="FN46"/>
  <c r="FS46"/>
  <c r="GH46"/>
  <c r="GM46"/>
  <c r="GR46"/>
  <c r="HG46"/>
  <c r="HQ46"/>
  <c r="HV46"/>
  <c r="E47"/>
  <c r="J47"/>
  <c r="O47"/>
  <c r="T47"/>
  <c r="Y47"/>
  <c r="AD47"/>
  <c r="AI47"/>
  <c r="AS47"/>
  <c r="BW47"/>
  <c r="CL47"/>
  <c r="DP47"/>
  <c r="EE47"/>
  <c r="EJ47"/>
  <c r="EO47"/>
  <c r="ET47"/>
  <c r="EY47"/>
  <c r="FD47"/>
  <c r="FI47"/>
  <c r="FN47"/>
  <c r="FS47"/>
  <c r="GH47"/>
  <c r="GM47"/>
  <c r="GR47"/>
  <c r="HG47"/>
  <c r="HQ47"/>
  <c r="HV47"/>
  <c r="E48"/>
  <c r="H48"/>
  <c r="I48"/>
  <c r="J48"/>
  <c r="M48"/>
  <c r="N48"/>
  <c r="O48"/>
  <c r="R48"/>
  <c r="S48"/>
  <c r="T48"/>
  <c r="W48"/>
  <c r="X48"/>
  <c r="Y48"/>
  <c r="AB48"/>
  <c r="AC48"/>
  <c r="AD48"/>
  <c r="AG48"/>
  <c r="AH48"/>
  <c r="AI48"/>
  <c r="AL48"/>
  <c r="AM48"/>
  <c r="AS48"/>
  <c r="AV48"/>
  <c r="AW48"/>
  <c r="BW48"/>
  <c r="BZ48"/>
  <c r="CA48"/>
  <c r="CL48"/>
  <c r="CO48"/>
  <c r="CP48"/>
  <c r="DP48"/>
  <c r="DS48"/>
  <c r="DT48"/>
  <c r="EE48"/>
  <c r="EH48"/>
  <c r="EI48"/>
  <c r="EJ48"/>
  <c r="EM48"/>
  <c r="EN48"/>
  <c r="EO48"/>
  <c r="ER48"/>
  <c r="ES48"/>
  <c r="ET48"/>
  <c r="EW48"/>
  <c r="EX48"/>
  <c r="EY48"/>
  <c r="FB48"/>
  <c r="FC48"/>
  <c r="FD48"/>
  <c r="FG48"/>
  <c r="FH48"/>
  <c r="FI48"/>
  <c r="FL48"/>
  <c r="FM48"/>
  <c r="FN48"/>
  <c r="FQ48"/>
  <c r="FR48"/>
  <c r="FS48"/>
  <c r="FV48"/>
  <c r="FW48"/>
  <c r="GH48"/>
  <c r="GK48"/>
  <c r="GL48"/>
  <c r="GM48"/>
  <c r="GP48"/>
  <c r="GQ48"/>
  <c r="GR48"/>
  <c r="GU48"/>
  <c r="GV48"/>
  <c r="HG48"/>
  <c r="HJ48"/>
  <c r="HK48"/>
  <c r="HQ48"/>
  <c r="HT48"/>
  <c r="HU48"/>
  <c r="HV48"/>
  <c r="HY48"/>
  <c r="HZ48"/>
  <c r="H50"/>
  <c r="M50"/>
  <c r="R50"/>
  <c r="W50"/>
  <c r="AB50"/>
  <c r="AG50"/>
  <c r="AL50"/>
  <c r="AQ50"/>
  <c r="AV50"/>
  <c r="BA50"/>
  <c r="BF50"/>
  <c r="BK50"/>
  <c r="BP50"/>
  <c r="BU50"/>
  <c r="BZ50"/>
  <c r="CA50"/>
  <c r="CE50"/>
  <c r="CJ50"/>
  <c r="CO50"/>
  <c r="CT50"/>
  <c r="CY50"/>
  <c r="DD50"/>
  <c r="DI50"/>
  <c r="DN50"/>
  <c r="DS50"/>
  <c r="DX50"/>
  <c r="EC50"/>
  <c r="EH50"/>
  <c r="EI50"/>
  <c r="EM50"/>
  <c r="EN50"/>
  <c r="ER50"/>
  <c r="ES50"/>
  <c r="EW50"/>
  <c r="EX50"/>
  <c r="FB50"/>
  <c r="FC50"/>
  <c r="FG50"/>
  <c r="FH50"/>
  <c r="FL50"/>
  <c r="FQ50"/>
  <c r="FR50"/>
  <c r="FV50"/>
  <c r="FW50"/>
  <c r="GA50"/>
  <c r="GF50"/>
  <c r="GK50"/>
  <c r="GP50"/>
  <c r="GU50"/>
  <c r="GZ50"/>
  <c r="HE50"/>
  <c r="HJ50"/>
  <c r="HK50"/>
  <c r="HT50"/>
  <c r="HY50"/>
  <c r="ID50"/>
  <c r="M13" i="43"/>
  <c r="M6" s="1"/>
  <c r="F14"/>
  <c r="M22"/>
  <c r="M32"/>
  <c r="M36"/>
  <c r="M35" s="1"/>
  <c r="M44"/>
  <c r="M53"/>
  <c r="M57"/>
  <c r="M60"/>
  <c r="X14" i="71"/>
  <c r="X26"/>
  <c r="X33"/>
  <c r="X34"/>
  <c r="E11" i="72"/>
  <c r="E12"/>
  <c r="E13"/>
  <c r="E17"/>
  <c r="E18"/>
  <c r="E19"/>
  <c r="N25"/>
  <c r="N26"/>
  <c r="N27"/>
  <c r="N30"/>
  <c r="E32"/>
  <c r="E34"/>
  <c r="E36"/>
  <c r="C8" i="70"/>
  <c r="F9"/>
  <c r="G9"/>
  <c r="H9"/>
  <c r="J9"/>
  <c r="K9"/>
  <c r="L9"/>
  <c r="O9"/>
  <c r="C10"/>
  <c r="R10" s="1"/>
  <c r="C11"/>
  <c r="R11" s="1"/>
  <c r="L13"/>
  <c r="M13"/>
  <c r="O13"/>
  <c r="C14"/>
  <c r="R14" s="1"/>
  <c r="C15"/>
  <c r="R15" s="1"/>
  <c r="C16"/>
  <c r="R16" s="1"/>
  <c r="C17"/>
  <c r="R17" s="1"/>
  <c r="C18"/>
  <c r="E18"/>
  <c r="F18"/>
  <c r="G18"/>
  <c r="H18"/>
  <c r="I18"/>
  <c r="J18"/>
  <c r="K18"/>
  <c r="L18"/>
  <c r="O18"/>
  <c r="C19"/>
  <c r="R19" s="1"/>
  <c r="C20"/>
  <c r="C21"/>
  <c r="C22"/>
  <c r="E22"/>
  <c r="F22"/>
  <c r="G22"/>
  <c r="H22"/>
  <c r="I22"/>
  <c r="J22"/>
  <c r="K22"/>
  <c r="L22"/>
  <c r="M22"/>
  <c r="N22"/>
  <c r="O22"/>
  <c r="L23"/>
  <c r="M23"/>
  <c r="N23"/>
  <c r="O23"/>
  <c r="C27"/>
  <c r="C28"/>
  <c r="E29"/>
  <c r="F29"/>
  <c r="G29"/>
  <c r="H29"/>
  <c r="I29"/>
  <c r="J29"/>
  <c r="K29"/>
  <c r="L29"/>
  <c r="M29"/>
  <c r="O29"/>
  <c r="P29"/>
  <c r="L30"/>
  <c r="M30"/>
  <c r="O30"/>
  <c r="L32"/>
  <c r="M32"/>
  <c r="N32"/>
  <c r="O32"/>
  <c r="P32"/>
  <c r="M9" i="42"/>
  <c r="M10"/>
  <c r="O14"/>
  <c r="E16"/>
  <c r="O20"/>
  <c r="O21"/>
  <c r="D22"/>
  <c r="P23"/>
  <c r="E24"/>
  <c r="E31"/>
  <c r="E33"/>
  <c r="D43"/>
  <c r="D44"/>
  <c r="D45"/>
  <c r="E46"/>
  <c r="F75"/>
  <c r="R75" s="1"/>
  <c r="J76"/>
  <c r="L77"/>
  <c r="L78"/>
  <c r="L79"/>
  <c r="J80"/>
  <c r="L81"/>
  <c r="L82"/>
  <c r="L83"/>
  <c r="F84"/>
  <c r="F88"/>
  <c r="R88" s="1"/>
  <c r="Z115" i="80" l="1"/>
  <c r="Z64" i="78"/>
  <c r="AA115" i="80"/>
  <c r="AA64" i="78"/>
  <c r="AA82" i="80"/>
  <c r="AA82" i="78" s="1"/>
  <c r="AA75"/>
  <c r="AA115" s="1"/>
  <c r="U60" i="42" s="1"/>
  <c r="U62" s="1"/>
  <c r="DT50" i="39"/>
  <c r="DP53"/>
  <c r="DT53" s="1"/>
  <c r="GV50"/>
  <c r="GR53"/>
  <c r="GV53" s="1"/>
  <c r="H49"/>
  <c r="M49"/>
  <c r="R49"/>
  <c r="W49"/>
  <c r="AB49"/>
  <c r="AG49"/>
  <c r="AL49"/>
  <c r="AQ49"/>
  <c r="AV49"/>
  <c r="BA49"/>
  <c r="BF49"/>
  <c r="BK49"/>
  <c r="BP49"/>
  <c r="BU49"/>
  <c r="BZ49"/>
  <c r="CE49"/>
  <c r="CJ49"/>
  <c r="CO49"/>
  <c r="CT49"/>
  <c r="CY49"/>
  <c r="DD49"/>
  <c r="DI49"/>
  <c r="DN49"/>
  <c r="DS49"/>
  <c r="DX49"/>
  <c r="EC49"/>
  <c r="EH49"/>
  <c r="EM49"/>
  <c r="ER49"/>
  <c r="EW49"/>
  <c r="FB49"/>
  <c r="FG49"/>
  <c r="FL49"/>
  <c r="FQ49"/>
  <c r="FV49"/>
  <c r="GA49"/>
  <c r="GF49"/>
  <c r="GK49"/>
  <c r="GP49"/>
  <c r="GU49"/>
  <c r="GZ49"/>
  <c r="HE49"/>
  <c r="HJ49"/>
  <c r="HO49"/>
  <c r="HT49"/>
  <c r="HY49"/>
  <c r="ID49"/>
  <c r="AC82" i="80"/>
  <c r="AC82" i="78" s="1"/>
  <c r="AC75"/>
  <c r="AC115" s="1"/>
  <c r="V60" i="42" s="1"/>
  <c r="V62" s="1"/>
  <c r="Z82" i="80"/>
  <c r="Z82" i="78" s="1"/>
  <c r="Z75"/>
  <c r="Z115" s="1"/>
  <c r="FM50" i="39"/>
  <c r="F19" i="43"/>
  <c r="GL50" i="39"/>
  <c r="F23" i="43"/>
  <c r="GQ50" i="39"/>
  <c r="F24" i="43"/>
  <c r="AI129" i="80"/>
  <c r="R20" i="70"/>
  <c r="AI23" i="71"/>
  <c r="G49" i="39"/>
  <c r="IH49" s="1"/>
  <c r="I49"/>
  <c r="IJ49" s="1"/>
  <c r="Z143" i="80"/>
  <c r="E52" i="43" s="1"/>
  <c r="Z142" i="80"/>
  <c r="E51" i="43" s="1"/>
  <c r="Z141" i="80"/>
  <c r="E50" i="43" s="1"/>
  <c r="Z139" i="80"/>
  <c r="E48" i="43" s="1"/>
  <c r="Z138" i="80"/>
  <c r="E47" i="43" s="1"/>
  <c r="Z137" i="80"/>
  <c r="E46" i="43" s="1"/>
  <c r="Z136" i="80"/>
  <c r="E45" i="43" s="1"/>
  <c r="AA143" i="80"/>
  <c r="G29" i="38" s="1"/>
  <c r="AA142" i="80"/>
  <c r="G28" i="38" s="1"/>
  <c r="AA141" i="80"/>
  <c r="G27" i="38" s="1"/>
  <c r="AA139" i="80"/>
  <c r="G25" i="38" s="1"/>
  <c r="AA138" i="80"/>
  <c r="G24" i="38" s="1"/>
  <c r="AA137" i="80"/>
  <c r="G23" i="38" s="1"/>
  <c r="AA136" i="80"/>
  <c r="G22" i="38" s="1"/>
  <c r="AB143" i="80"/>
  <c r="H29" i="38" s="1"/>
  <c r="AB142" i="80"/>
  <c r="H28" i="38" s="1"/>
  <c r="AB141" i="80"/>
  <c r="H27" i="38" s="1"/>
  <c r="AB139" i="80"/>
  <c r="H25" i="38" s="1"/>
  <c r="AB138" i="80"/>
  <c r="H24" i="38" s="1"/>
  <c r="AB137" i="80"/>
  <c r="H23" i="38" s="1"/>
  <c r="AB136" i="80"/>
  <c r="H22" i="38" s="1"/>
  <c r="AC143" i="80"/>
  <c r="AC142"/>
  <c r="AC141"/>
  <c r="AC139"/>
  <c r="AC138"/>
  <c r="AC137"/>
  <c r="AC136"/>
  <c r="P124"/>
  <c r="Q124"/>
  <c r="R124"/>
  <c r="S124"/>
  <c r="T124"/>
  <c r="Z124"/>
  <c r="AA124"/>
  <c r="AB124"/>
  <c r="AC124"/>
  <c r="Z127"/>
  <c r="AA127"/>
  <c r="AB127"/>
  <c r="AC127"/>
  <c r="AC128" s="1"/>
  <c r="AL127"/>
  <c r="P53" i="39" s="1"/>
  <c r="Q53" s="1"/>
  <c r="Z131" i="80"/>
  <c r="E38" i="43" s="1"/>
  <c r="Z130" i="80"/>
  <c r="E37" i="43" s="1"/>
  <c r="AA131" i="80"/>
  <c r="G16" i="38" s="1"/>
  <c r="AA130" i="80"/>
  <c r="G15" i="38" s="1"/>
  <c r="AB131" i="80"/>
  <c r="H16" i="38" s="1"/>
  <c r="AB130" i="80"/>
  <c r="H15" i="38" s="1"/>
  <c r="AC131" i="80"/>
  <c r="AC130"/>
  <c r="AL130"/>
  <c r="Z53" i="39" s="1"/>
  <c r="AA53" s="1"/>
  <c r="AK130" i="80"/>
  <c r="Q114" i="37" s="1"/>
  <c r="S114" s="1"/>
  <c r="AJ130" i="80"/>
  <c r="Q53" i="37" s="1"/>
  <c r="S53" s="1"/>
  <c r="AL131" i="80"/>
  <c r="AE53" i="39" s="1"/>
  <c r="AF53" s="1"/>
  <c r="AL133" i="80"/>
  <c r="AO53" i="39" s="1"/>
  <c r="AP53" s="1"/>
  <c r="AL134" i="80"/>
  <c r="AT53" i="39" s="1"/>
  <c r="AU53" s="1"/>
  <c r="Z134" i="80"/>
  <c r="Z133"/>
  <c r="AA134"/>
  <c r="G19" i="38" s="1"/>
  <c r="AA133" i="80"/>
  <c r="G18" i="38" s="1"/>
  <c r="AB134" i="80"/>
  <c r="H19" i="38" s="1"/>
  <c r="AB133" i="80"/>
  <c r="H18" i="38" s="1"/>
  <c r="AC134" i="80"/>
  <c r="AC133"/>
  <c r="AL135"/>
  <c r="AY53" i="39" s="1"/>
  <c r="AZ53" s="1"/>
  <c r="AL136" i="80"/>
  <c r="BD53" i="39" s="1"/>
  <c r="BE53" s="1"/>
  <c r="AL137" i="80"/>
  <c r="BI53" i="39" s="1"/>
  <c r="BJ53" s="1"/>
  <c r="AK137" i="80"/>
  <c r="AL114" i="37" s="1"/>
  <c r="AN114" s="1"/>
  <c r="AJ137" i="80"/>
  <c r="AL138"/>
  <c r="BN53" i="39" s="1"/>
  <c r="BO53" s="1"/>
  <c r="AK138" i="80"/>
  <c r="AO114" i="37" s="1"/>
  <c r="AQ114" s="1"/>
  <c r="AJ138" i="80"/>
  <c r="AL139"/>
  <c r="BS53" i="39" s="1"/>
  <c r="BT53" s="1"/>
  <c r="AK139" i="80"/>
  <c r="AR114" i="37" s="1"/>
  <c r="AT114" s="1"/>
  <c r="AJ139" i="80"/>
  <c r="AL140"/>
  <c r="BX53" i="39" s="1"/>
  <c r="BY53" s="1"/>
  <c r="AK140" i="80"/>
  <c r="AU114" i="37" s="1"/>
  <c r="AW114" s="1"/>
  <c r="AJ140" i="80"/>
  <c r="AL141"/>
  <c r="CC53" i="39" s="1"/>
  <c r="CD53" s="1"/>
  <c r="AL142" i="80"/>
  <c r="CH53" i="39" s="1"/>
  <c r="CI53" s="1"/>
  <c r="AK142" i="80"/>
  <c r="BA114" i="37" s="1"/>
  <c r="BC114" s="1"/>
  <c r="AJ142" i="80"/>
  <c r="AL143"/>
  <c r="CM53" i="39" s="1"/>
  <c r="CN53" s="1"/>
  <c r="AL145" i="80"/>
  <c r="CR53" i="39" s="1"/>
  <c r="CS53" s="1"/>
  <c r="AL146" i="80"/>
  <c r="CW53" i="39" s="1"/>
  <c r="CX53" s="1"/>
  <c r="AL148" i="80"/>
  <c r="DG53" i="39" s="1"/>
  <c r="DH53" s="1"/>
  <c r="Z148" i="80"/>
  <c r="E7" i="43" s="1"/>
  <c r="AA148" i="80"/>
  <c r="AB148"/>
  <c r="AC148"/>
  <c r="AC149" s="1"/>
  <c r="AL149"/>
  <c r="DL53" i="39" s="1"/>
  <c r="DM53" s="1"/>
  <c r="AL150" i="80"/>
  <c r="DQ53" i="39" s="1"/>
  <c r="DR53" s="1"/>
  <c r="AK150" i="80"/>
  <c r="BV114" i="37" s="1"/>
  <c r="BX114" s="1"/>
  <c r="AJ150" i="80"/>
  <c r="BV53" i="37" s="1"/>
  <c r="BX53" s="1"/>
  <c r="AL151" i="80"/>
  <c r="DV53" i="39" s="1"/>
  <c r="DW53" s="1"/>
  <c r="AL152" i="80"/>
  <c r="AL153"/>
  <c r="AK153"/>
  <c r="CE114" i="37" s="1"/>
  <c r="CG114" s="1"/>
  <c r="AJ153" i="80"/>
  <c r="AL155"/>
  <c r="EK53" i="39" s="1"/>
  <c r="EL53" s="1"/>
  <c r="AK155" i="80"/>
  <c r="CH114" i="37" s="1"/>
  <c r="CJ114" s="1"/>
  <c r="AJ155" i="80"/>
  <c r="AL156"/>
  <c r="EP53" i="39" s="1"/>
  <c r="EQ53" s="1"/>
  <c r="AK156" i="80"/>
  <c r="CK114" i="37" s="1"/>
  <c r="CM114" s="1"/>
  <c r="AJ156" i="80"/>
  <c r="AL157"/>
  <c r="EU53" i="39" s="1"/>
  <c r="EV53" s="1"/>
  <c r="AK157" i="80"/>
  <c r="CN114" i="37" s="1"/>
  <c r="CP114" s="1"/>
  <c r="AJ157" i="80"/>
  <c r="AL158"/>
  <c r="EZ53" i="39" s="1"/>
  <c r="FA53" s="1"/>
  <c r="AK158" i="80"/>
  <c r="CQ114" i="37" s="1"/>
  <c r="CS114" s="1"/>
  <c r="AJ158" i="80"/>
  <c r="AL160"/>
  <c r="FJ53" i="39" s="1"/>
  <c r="FK53" s="1"/>
  <c r="AK160" i="80"/>
  <c r="CW114" i="37" s="1"/>
  <c r="CY114" s="1"/>
  <c r="AJ160" i="80"/>
  <c r="AL161"/>
  <c r="AK161"/>
  <c r="CZ114" i="37" s="1"/>
  <c r="DB114" s="1"/>
  <c r="AJ161" i="80"/>
  <c r="AL162"/>
  <c r="FT53" i="39" s="1"/>
  <c r="FU53" s="1"/>
  <c r="Z162" i="80"/>
  <c r="Z152"/>
  <c r="Z151"/>
  <c r="AA162"/>
  <c r="G49" i="38" s="1"/>
  <c r="AA152" i="80"/>
  <c r="G39" i="38" s="1"/>
  <c r="AA151" i="80"/>
  <c r="G38" i="38" s="1"/>
  <c r="AB162" i="80"/>
  <c r="H49" i="38" s="1"/>
  <c r="AB152" i="80"/>
  <c r="H39" i="38" s="1"/>
  <c r="AB151" i="80"/>
  <c r="H38" i="38" s="1"/>
  <c r="AC162" i="80"/>
  <c r="AC152"/>
  <c r="AC151"/>
  <c r="AL164"/>
  <c r="FY53" i="39" s="1"/>
  <c r="FZ53" s="1"/>
  <c r="AL166" i="80"/>
  <c r="GI53" i="39" s="1"/>
  <c r="GJ53" s="1"/>
  <c r="AK166" i="80"/>
  <c r="DL114" i="37" s="1"/>
  <c r="DN114" s="1"/>
  <c r="AJ166" i="80"/>
  <c r="AL167"/>
  <c r="GN53" i="39" s="1"/>
  <c r="GO53" s="1"/>
  <c r="AK167" i="80"/>
  <c r="DO114" i="37" s="1"/>
  <c r="DQ114" s="1"/>
  <c r="AJ167" i="80"/>
  <c r="AL168"/>
  <c r="GS53" i="39" s="1"/>
  <c r="AK168" i="80"/>
  <c r="DR114" i="37" s="1"/>
  <c r="DT114" s="1"/>
  <c r="AJ168" i="80"/>
  <c r="DR53" i="37" s="1"/>
  <c r="DT53" s="1"/>
  <c r="AL169" i="80"/>
  <c r="GX53" i="39" s="1"/>
  <c r="GY53" s="1"/>
  <c r="P10" i="80"/>
  <c r="P125" s="1"/>
  <c r="Q10"/>
  <c r="Q125" s="1"/>
  <c r="R10"/>
  <c r="R125" s="1"/>
  <c r="S10"/>
  <c r="S125" s="1"/>
  <c r="T10"/>
  <c r="T125" s="1"/>
  <c r="Z10"/>
  <c r="Z125" s="1"/>
  <c r="AA10"/>
  <c r="AA125" s="1"/>
  <c r="AB10"/>
  <c r="AB125" s="1"/>
  <c r="AC10"/>
  <c r="AC125" s="1"/>
  <c r="AI127"/>
  <c r="O53" i="39" s="1"/>
  <c r="S53" s="1"/>
  <c r="P13" i="80"/>
  <c r="P128" s="1"/>
  <c r="Q13"/>
  <c r="Q128" s="1"/>
  <c r="R13"/>
  <c r="R128" s="1"/>
  <c r="S13"/>
  <c r="S128" s="1"/>
  <c r="T13"/>
  <c r="T128" s="1"/>
  <c r="AI130"/>
  <c r="AI131"/>
  <c r="AD53" i="39" s="1"/>
  <c r="AH53" s="1"/>
  <c r="P17" i="80"/>
  <c r="P132" s="1"/>
  <c r="Q17"/>
  <c r="Q132" s="1"/>
  <c r="R17"/>
  <c r="R132" s="1"/>
  <c r="AA132" s="1"/>
  <c r="G17" i="38" s="1"/>
  <c r="S17" i="80"/>
  <c r="S132" s="1"/>
  <c r="AB132" s="1"/>
  <c r="H17" i="38" s="1"/>
  <c r="T17" i="80"/>
  <c r="T132" s="1"/>
  <c r="AC132" s="1"/>
  <c r="AI133"/>
  <c r="AN53" i="39" s="1"/>
  <c r="AR53" s="1"/>
  <c r="AI134" i="80"/>
  <c r="AI136"/>
  <c r="BC53" i="39" s="1"/>
  <c r="BG53" s="1"/>
  <c r="AI137" i="80"/>
  <c r="BH53" i="39" s="1"/>
  <c r="BL53" s="1"/>
  <c r="AI138" i="80"/>
  <c r="BM53" i="39" s="1"/>
  <c r="BQ53" s="1"/>
  <c r="AI139" i="80"/>
  <c r="BR53" i="39" s="1"/>
  <c r="BV53" s="1"/>
  <c r="AI141" i="80"/>
  <c r="CB53" i="39" s="1"/>
  <c r="CF53" s="1"/>
  <c r="AI142" i="80"/>
  <c r="CG53" i="39" s="1"/>
  <c r="CK53" s="1"/>
  <c r="AI143" i="80"/>
  <c r="CL53" i="39" s="1"/>
  <c r="CP53" s="1"/>
  <c r="P32" i="80"/>
  <c r="P147" s="1"/>
  <c r="Q32"/>
  <c r="Q147" s="1"/>
  <c r="R32"/>
  <c r="R147" s="1"/>
  <c r="S32"/>
  <c r="S147" s="1"/>
  <c r="T32"/>
  <c r="T147" s="1"/>
  <c r="AI148"/>
  <c r="DF53" i="39" s="1"/>
  <c r="DJ53" s="1"/>
  <c r="AI151" i="80"/>
  <c r="DU53" i="39" s="1"/>
  <c r="DY53" s="1"/>
  <c r="AI152" i="80"/>
  <c r="DZ53" i="39" s="1"/>
  <c r="ED53" s="1"/>
  <c r="P44" i="80"/>
  <c r="P159" s="1"/>
  <c r="Q44"/>
  <c r="Q159" s="1"/>
  <c r="R44"/>
  <c r="R159" s="1"/>
  <c r="S44"/>
  <c r="S159" s="1"/>
  <c r="T44"/>
  <c r="T159" s="1"/>
  <c r="Z44"/>
  <c r="Z159" s="1"/>
  <c r="E18" i="43" s="1"/>
  <c r="AA44" i="80"/>
  <c r="AA159" s="1"/>
  <c r="G46" i="38" s="1"/>
  <c r="AB44" i="80"/>
  <c r="AB159" s="1"/>
  <c r="H46" i="38" s="1"/>
  <c r="AC44" i="80"/>
  <c r="AC159" s="1"/>
  <c r="AI162"/>
  <c r="FS53" i="39" s="1"/>
  <c r="FW53" s="1"/>
  <c r="P50" i="80"/>
  <c r="P165" s="1"/>
  <c r="Q50"/>
  <c r="Q165" s="1"/>
  <c r="R50"/>
  <c r="R165" s="1"/>
  <c r="S50"/>
  <c r="S165" s="1"/>
  <c r="T50"/>
  <c r="T165" s="1"/>
  <c r="P115"/>
  <c r="Q115"/>
  <c r="S115"/>
  <c r="T115"/>
  <c r="AL170"/>
  <c r="AL171"/>
  <c r="AK171"/>
  <c r="EA114" i="37" s="1"/>
  <c r="EC114" s="1"/>
  <c r="AJ171" i="80"/>
  <c r="AL172"/>
  <c r="AL173"/>
  <c r="HR53" i="39" s="1"/>
  <c r="HS53" s="1"/>
  <c r="Z174" i="80"/>
  <c r="E31" i="43" s="1"/>
  <c r="Z172" i="80"/>
  <c r="Z170"/>
  <c r="Z169"/>
  <c r="E26" i="43" s="1"/>
  <c r="AA174" i="80"/>
  <c r="G62" i="38" s="1"/>
  <c r="AA172" i="80"/>
  <c r="G60" i="38" s="1"/>
  <c r="AA170" i="80"/>
  <c r="G58" i="38" s="1"/>
  <c r="AA169" i="80"/>
  <c r="G57" i="38" s="1"/>
  <c r="AB174" i="80"/>
  <c r="H62" i="38" s="1"/>
  <c r="AB172" i="80"/>
  <c r="H60" i="38" s="1"/>
  <c r="AB170" i="80"/>
  <c r="H58" i="38" s="1"/>
  <c r="AB169" i="80"/>
  <c r="H57" i="38" s="1"/>
  <c r="AC174" i="80"/>
  <c r="AC172"/>
  <c r="AC170"/>
  <c r="AC169"/>
  <c r="AL174"/>
  <c r="HW53" i="39" s="1"/>
  <c r="HX53" s="1"/>
  <c r="AL175" i="80"/>
  <c r="IB53" i="39" s="1"/>
  <c r="IC53" s="1"/>
  <c r="AI169" i="80"/>
  <c r="GW53" i="39" s="1"/>
  <c r="HA53" s="1"/>
  <c r="AI170" i="80"/>
  <c r="HB53" i="39" s="1"/>
  <c r="HF53" s="1"/>
  <c r="AI172" i="80"/>
  <c r="AI173"/>
  <c r="HQ53" i="39" s="1"/>
  <c r="HU53" s="1"/>
  <c r="AI174" i="80"/>
  <c r="HV53" i="39" s="1"/>
  <c r="HZ53" s="1"/>
  <c r="Z163" i="80"/>
  <c r="AA163"/>
  <c r="AB163"/>
  <c r="AC163"/>
  <c r="Z135"/>
  <c r="AA135"/>
  <c r="G20" i="38" s="1"/>
  <c r="AB135" i="80"/>
  <c r="H20" i="38" s="1"/>
  <c r="AC135" i="80"/>
  <c r="Z144"/>
  <c r="AA144"/>
  <c r="AB144"/>
  <c r="AC144"/>
  <c r="AM176" i="59"/>
  <c r="AL175"/>
  <c r="IB47" i="39" s="1"/>
  <c r="AL174" i="59"/>
  <c r="HW47" i="39" s="1"/>
  <c r="AL173" i="59"/>
  <c r="HR47" i="39" s="1"/>
  <c r="AL172" i="59"/>
  <c r="AL171"/>
  <c r="AL170"/>
  <c r="AL169"/>
  <c r="GX47" i="39" s="1"/>
  <c r="AL168" i="59"/>
  <c r="GS47" i="39" s="1"/>
  <c r="AL167" i="59"/>
  <c r="GN47" i="39" s="1"/>
  <c r="AL166" i="59"/>
  <c r="GI47" i="39" s="1"/>
  <c r="AL165" i="59"/>
  <c r="GD47" i="39" s="1"/>
  <c r="AL164" i="59"/>
  <c r="FY47" i="39" s="1"/>
  <c r="AL163" i="59"/>
  <c r="AL162"/>
  <c r="FT47" i="39" s="1"/>
  <c r="AL161" i="59"/>
  <c r="AL160"/>
  <c r="FJ47" i="39" s="1"/>
  <c r="AL159" i="59"/>
  <c r="FE47" i="39" s="1"/>
  <c r="AL158" i="59"/>
  <c r="EZ47" i="39" s="1"/>
  <c r="AL157" i="59"/>
  <c r="EU47" i="39" s="1"/>
  <c r="AL156" i="59"/>
  <c r="EP47" i="39" s="1"/>
  <c r="AL155" i="59"/>
  <c r="EK47" i="39" s="1"/>
  <c r="AL154" i="59"/>
  <c r="AL153"/>
  <c r="AL152"/>
  <c r="AL151"/>
  <c r="DV47" i="39" s="1"/>
  <c r="AL150" i="59"/>
  <c r="DQ47" i="39" s="1"/>
  <c r="AL149" i="59"/>
  <c r="DL47" i="39" s="1"/>
  <c r="AL148" i="59"/>
  <c r="DG47" i="39" s="1"/>
  <c r="AL147" i="59"/>
  <c r="DB47" i="39" s="1"/>
  <c r="AL146" i="59"/>
  <c r="CW47" i="39" s="1"/>
  <c r="AL145" i="59"/>
  <c r="CR47" i="39" s="1"/>
  <c r="AL144" i="59"/>
  <c r="AL143"/>
  <c r="CM47" i="39" s="1"/>
  <c r="AL142" i="59"/>
  <c r="CH47" i="39" s="1"/>
  <c r="AL141" i="59"/>
  <c r="CC47" i="39" s="1"/>
  <c r="AL140" i="59"/>
  <c r="BX47" i="39" s="1"/>
  <c r="AL139" i="59"/>
  <c r="BS47" i="39" s="1"/>
  <c r="AL138" i="59"/>
  <c r="BN47" i="39" s="1"/>
  <c r="AL137" i="59"/>
  <c r="BI47" i="39" s="1"/>
  <c r="AL136" i="59"/>
  <c r="BD47" i="39" s="1"/>
  <c r="AL135" i="59"/>
  <c r="AY47" i="39" s="1"/>
  <c r="AL134" i="59"/>
  <c r="AT47" i="39" s="1"/>
  <c r="AL133" i="59"/>
  <c r="AO47" i="39" s="1"/>
  <c r="AL132" i="59"/>
  <c r="AJ47" i="39" s="1"/>
  <c r="AL131" i="59"/>
  <c r="AE47" i="39" s="1"/>
  <c r="AL130" i="59"/>
  <c r="Z47" i="39" s="1"/>
  <c r="AL129" i="59"/>
  <c r="AL128"/>
  <c r="U47" i="39" s="1"/>
  <c r="AL127" i="59"/>
  <c r="P47" i="39" s="1"/>
  <c r="AL126" i="59"/>
  <c r="AL125"/>
  <c r="K47" i="39" s="1"/>
  <c r="AL124" i="59"/>
  <c r="F47" i="39" s="1"/>
  <c r="AL123" i="59"/>
  <c r="AM176" i="58"/>
  <c r="AL175"/>
  <c r="IB46" i="39" s="1"/>
  <c r="AL174" i="58"/>
  <c r="HW46" i="39" s="1"/>
  <c r="AL173" i="58"/>
  <c r="HR46" i="39" s="1"/>
  <c r="AL172" i="58"/>
  <c r="AL171"/>
  <c r="AL170"/>
  <c r="AL169"/>
  <c r="GX46" i="39" s="1"/>
  <c r="AL168" i="58"/>
  <c r="GS46" i="39" s="1"/>
  <c r="AL167" i="58"/>
  <c r="GN46" i="39" s="1"/>
  <c r="AL166" i="58"/>
  <c r="GI46" i="39" s="1"/>
  <c r="AL165" i="58"/>
  <c r="GD46" i="39" s="1"/>
  <c r="AL164" i="58"/>
  <c r="FY46" i="39" s="1"/>
  <c r="AL163" i="58"/>
  <c r="AL162"/>
  <c r="FT46" i="39" s="1"/>
  <c r="AL161" i="58"/>
  <c r="AL160"/>
  <c r="FJ46" i="39" s="1"/>
  <c r="AL159" i="58"/>
  <c r="FE46" i="39" s="1"/>
  <c r="AL158" i="58"/>
  <c r="EZ46" i="39" s="1"/>
  <c r="AL157" i="58"/>
  <c r="EU46" i="39" s="1"/>
  <c r="AL156" i="58"/>
  <c r="EP46" i="39" s="1"/>
  <c r="AL155" i="58"/>
  <c r="EK46" i="39" s="1"/>
  <c r="AL154" i="58"/>
  <c r="AL153"/>
  <c r="AL152"/>
  <c r="AL151"/>
  <c r="DV46" i="39" s="1"/>
  <c r="AL150" i="58"/>
  <c r="DQ46" i="39" s="1"/>
  <c r="AL149" i="58"/>
  <c r="DL46" i="39" s="1"/>
  <c r="AL148" i="58"/>
  <c r="DG46" i="39" s="1"/>
  <c r="AL147" i="58"/>
  <c r="DB46" i="39" s="1"/>
  <c r="AL146" i="58"/>
  <c r="CW46" i="39" s="1"/>
  <c r="AL145" i="58"/>
  <c r="CR46" i="39" s="1"/>
  <c r="AL144" i="58"/>
  <c r="AL143"/>
  <c r="CM46" i="39" s="1"/>
  <c r="AL142" i="58"/>
  <c r="CH46" i="39" s="1"/>
  <c r="AL141" i="58"/>
  <c r="CC46" i="39" s="1"/>
  <c r="AL140" i="58"/>
  <c r="BX46" i="39" s="1"/>
  <c r="AL139" i="58"/>
  <c r="BS46" i="39" s="1"/>
  <c r="AL138" i="58"/>
  <c r="BN46" i="39" s="1"/>
  <c r="AL137" i="58"/>
  <c r="BI46" i="39" s="1"/>
  <c r="AL136" i="58"/>
  <c r="BD46" i="39" s="1"/>
  <c r="AL135" i="58"/>
  <c r="AY46" i="39" s="1"/>
  <c r="AL134" i="58"/>
  <c r="AT46" i="39" s="1"/>
  <c r="AL133" i="58"/>
  <c r="AO46" i="39" s="1"/>
  <c r="AL132" i="58"/>
  <c r="AJ46" i="39" s="1"/>
  <c r="AL131" i="58"/>
  <c r="AE46" i="39" s="1"/>
  <c r="AL130" i="58"/>
  <c r="Z46" i="39" s="1"/>
  <c r="AL129" i="58"/>
  <c r="AL128"/>
  <c r="U46" i="39" s="1"/>
  <c r="AL127" i="58"/>
  <c r="P46" i="39" s="1"/>
  <c r="AL126" i="58"/>
  <c r="AL125"/>
  <c r="K46" i="39" s="1"/>
  <c r="AL124" i="58"/>
  <c r="F46" i="39" s="1"/>
  <c r="AL123" i="58"/>
  <c r="AM176" i="57"/>
  <c r="AL175"/>
  <c r="IB45" i="39" s="1"/>
  <c r="AL174" i="57"/>
  <c r="HW45" i="39" s="1"/>
  <c r="AL173" i="57"/>
  <c r="HR45" i="39" s="1"/>
  <c r="AL172" i="57"/>
  <c r="AL171"/>
  <c r="AL170"/>
  <c r="AL169"/>
  <c r="GX45" i="39" s="1"/>
  <c r="AL168" i="57"/>
  <c r="GS45" i="39" s="1"/>
  <c r="AL167" i="57"/>
  <c r="GN45" i="39" s="1"/>
  <c r="AL166" i="57"/>
  <c r="GI45" i="39" s="1"/>
  <c r="AL165" i="57"/>
  <c r="GD45" i="39" s="1"/>
  <c r="AL164" i="57"/>
  <c r="FY45" i="39" s="1"/>
  <c r="AL163" i="57"/>
  <c r="AL162"/>
  <c r="FT45" i="39" s="1"/>
  <c r="AL161" i="57"/>
  <c r="AL160"/>
  <c r="FJ45" i="39" s="1"/>
  <c r="AL159" i="57"/>
  <c r="FE45" i="39" s="1"/>
  <c r="AL158" i="57"/>
  <c r="EZ45" i="39" s="1"/>
  <c r="AL157" i="57"/>
  <c r="EU45" i="39" s="1"/>
  <c r="AL156" i="57"/>
  <c r="EP45" i="39" s="1"/>
  <c r="AL155" i="57"/>
  <c r="EK45" i="39" s="1"/>
  <c r="AL154" i="57"/>
  <c r="AL153"/>
  <c r="AL152"/>
  <c r="AL151"/>
  <c r="DV45" i="39" s="1"/>
  <c r="AL150" i="57"/>
  <c r="DQ45" i="39" s="1"/>
  <c r="AL149" i="57"/>
  <c r="DL45" i="39" s="1"/>
  <c r="AL148" i="57"/>
  <c r="DG45" i="39" s="1"/>
  <c r="AL147" i="57"/>
  <c r="DB45" i="39" s="1"/>
  <c r="AL146" i="57"/>
  <c r="CW45" i="39" s="1"/>
  <c r="AL145" i="57"/>
  <c r="CR45" i="39" s="1"/>
  <c r="AL144" i="57"/>
  <c r="AL143"/>
  <c r="CM45" i="39" s="1"/>
  <c r="AL142" i="57"/>
  <c r="CH45" i="39" s="1"/>
  <c r="AL141" i="57"/>
  <c r="CC45" i="39" s="1"/>
  <c r="AL140" i="57"/>
  <c r="BX45" i="39" s="1"/>
  <c r="AL139" i="57"/>
  <c r="BS45" i="39" s="1"/>
  <c r="AL138" i="57"/>
  <c r="BN45" i="39" s="1"/>
  <c r="AL137" i="57"/>
  <c r="BI45" i="39" s="1"/>
  <c r="AL136" i="57"/>
  <c r="BD45" i="39" s="1"/>
  <c r="AL135" i="57"/>
  <c r="AY45" i="39" s="1"/>
  <c r="AL134" i="57"/>
  <c r="AT45" i="39" s="1"/>
  <c r="AL133" i="57"/>
  <c r="AO45" i="39" s="1"/>
  <c r="AL132" i="57"/>
  <c r="AJ45" i="39" s="1"/>
  <c r="AL131" i="57"/>
  <c r="AE45" i="39" s="1"/>
  <c r="AL130" i="57"/>
  <c r="Z45" i="39" s="1"/>
  <c r="AL129" i="57"/>
  <c r="AL128"/>
  <c r="U45" i="39" s="1"/>
  <c r="AL127" i="57"/>
  <c r="P45" i="39" s="1"/>
  <c r="AL126" i="57"/>
  <c r="AL125"/>
  <c r="K45" i="39" s="1"/>
  <c r="AL124" i="57"/>
  <c r="F45" i="39" s="1"/>
  <c r="AL123" i="57"/>
  <c r="AM176" i="56"/>
  <c r="AL175"/>
  <c r="IB44" i="39" s="1"/>
  <c r="AL174" i="56"/>
  <c r="HW44" i="39" s="1"/>
  <c r="AL173" i="56"/>
  <c r="HR44" i="39" s="1"/>
  <c r="AL172" i="56"/>
  <c r="AL171"/>
  <c r="AL170"/>
  <c r="AL169"/>
  <c r="GX44" i="39" s="1"/>
  <c r="AL168" i="56"/>
  <c r="GS44" i="39" s="1"/>
  <c r="AL167" i="56"/>
  <c r="GN44" i="39" s="1"/>
  <c r="AL166" i="56"/>
  <c r="GI44" i="39" s="1"/>
  <c r="AL165" i="56"/>
  <c r="GD44" i="39" s="1"/>
  <c r="AL164" i="56"/>
  <c r="FY44" i="39" s="1"/>
  <c r="AL163" i="56"/>
  <c r="AL162"/>
  <c r="FT44" i="39" s="1"/>
  <c r="AL161" i="56"/>
  <c r="AL160"/>
  <c r="FJ44" i="39" s="1"/>
  <c r="AL159" i="56"/>
  <c r="FE44" i="39" s="1"/>
  <c r="AL158" i="56"/>
  <c r="EZ44" i="39" s="1"/>
  <c r="AL157" i="56"/>
  <c r="EU44" i="39" s="1"/>
  <c r="AL156" i="56"/>
  <c r="EP44" i="39" s="1"/>
  <c r="AL155" i="56"/>
  <c r="EK44" i="39" s="1"/>
  <c r="AL154" i="56"/>
  <c r="AL153"/>
  <c r="AL152"/>
  <c r="AL151"/>
  <c r="DV44" i="39" s="1"/>
  <c r="AL150" i="56"/>
  <c r="DQ44" i="39" s="1"/>
  <c r="AL149" i="56"/>
  <c r="DL44" i="39" s="1"/>
  <c r="AL148" i="56"/>
  <c r="DG44" i="39" s="1"/>
  <c r="AL147" i="56"/>
  <c r="DB44" i="39" s="1"/>
  <c r="AL146" i="56"/>
  <c r="CW44" i="39" s="1"/>
  <c r="AL145" i="56"/>
  <c r="CR44" i="39" s="1"/>
  <c r="AL144" i="56"/>
  <c r="AL143"/>
  <c r="CM44" i="39" s="1"/>
  <c r="AL142" i="56"/>
  <c r="CH44" i="39" s="1"/>
  <c r="AL141" i="56"/>
  <c r="CC44" i="39" s="1"/>
  <c r="AL140" i="56"/>
  <c r="BX44" i="39" s="1"/>
  <c r="AL139" i="56"/>
  <c r="BS44" i="39" s="1"/>
  <c r="AL138" i="56"/>
  <c r="BN44" i="39" s="1"/>
  <c r="AL137" i="56"/>
  <c r="BI44" i="39" s="1"/>
  <c r="AL136" i="56"/>
  <c r="BD44" i="39" s="1"/>
  <c r="AL135" i="56"/>
  <c r="AY44" i="39" s="1"/>
  <c r="AL134" i="56"/>
  <c r="AT44" i="39" s="1"/>
  <c r="AL133" i="56"/>
  <c r="AO44" i="39" s="1"/>
  <c r="AL132" i="56"/>
  <c r="AJ44" i="39" s="1"/>
  <c r="AL131" i="56"/>
  <c r="AE44" i="39" s="1"/>
  <c r="AL130" i="56"/>
  <c r="Z44" i="39" s="1"/>
  <c r="AL129" i="56"/>
  <c r="AL128"/>
  <c r="U44" i="39" s="1"/>
  <c r="AL127" i="56"/>
  <c r="P44" i="39" s="1"/>
  <c r="AL126" i="56"/>
  <c r="AL125"/>
  <c r="K44" i="39" s="1"/>
  <c r="AL124" i="56"/>
  <c r="F44" i="39" s="1"/>
  <c r="AL123" i="56"/>
  <c r="AM176" i="55"/>
  <c r="AL175"/>
  <c r="IB43" i="39" s="1"/>
  <c r="AL174" i="55"/>
  <c r="HW43" i="39" s="1"/>
  <c r="AL173" i="55"/>
  <c r="HR43" i="39" s="1"/>
  <c r="AL172" i="55"/>
  <c r="AL171"/>
  <c r="AL170"/>
  <c r="AL169"/>
  <c r="GX43" i="39" s="1"/>
  <c r="AL168" i="55"/>
  <c r="GS43" i="39" s="1"/>
  <c r="AL167" i="55"/>
  <c r="GN43" i="39" s="1"/>
  <c r="AL166" i="55"/>
  <c r="GI43" i="39" s="1"/>
  <c r="AL165" i="55"/>
  <c r="GD43" i="39" s="1"/>
  <c r="AL164" i="55"/>
  <c r="FY43" i="39" s="1"/>
  <c r="AL163" i="55"/>
  <c r="AL162"/>
  <c r="FT43" i="39" s="1"/>
  <c r="AL161" i="55"/>
  <c r="AL160"/>
  <c r="FJ43" i="39" s="1"/>
  <c r="AL159" i="55"/>
  <c r="FE43" i="39" s="1"/>
  <c r="AL158" i="55"/>
  <c r="EZ43" i="39" s="1"/>
  <c r="AL157" i="55"/>
  <c r="EU43" i="39" s="1"/>
  <c r="AL156" i="55"/>
  <c r="EP43" i="39" s="1"/>
  <c r="AL155" i="55"/>
  <c r="EK43" i="39" s="1"/>
  <c r="AL154" i="55"/>
  <c r="AL153"/>
  <c r="AL152"/>
  <c r="AL151"/>
  <c r="DV43" i="39" s="1"/>
  <c r="AL150" i="55"/>
  <c r="DQ43" i="39" s="1"/>
  <c r="AL149" i="55"/>
  <c r="DL43" i="39" s="1"/>
  <c r="AL148" i="55"/>
  <c r="DG43" i="39" s="1"/>
  <c r="AL147" i="55"/>
  <c r="DB43" i="39" s="1"/>
  <c r="AL146" i="55"/>
  <c r="CW43" i="39" s="1"/>
  <c r="AL145" i="55"/>
  <c r="CR43" i="39" s="1"/>
  <c r="AL144" i="55"/>
  <c r="AL143"/>
  <c r="CM43" i="39" s="1"/>
  <c r="AL142" i="55"/>
  <c r="CH43" i="39" s="1"/>
  <c r="AL141" i="55"/>
  <c r="CC43" i="39" s="1"/>
  <c r="AL140" i="55"/>
  <c r="BX43" i="39" s="1"/>
  <c r="AL139" i="55"/>
  <c r="BS43" i="39" s="1"/>
  <c r="AL138" i="55"/>
  <c r="BN43" i="39" s="1"/>
  <c r="AL137" i="55"/>
  <c r="BI43" i="39" s="1"/>
  <c r="AL136" i="55"/>
  <c r="BD43" i="39" s="1"/>
  <c r="AL135" i="55"/>
  <c r="AY43" i="39" s="1"/>
  <c r="AL134" i="55"/>
  <c r="AT43" i="39" s="1"/>
  <c r="AL133" i="55"/>
  <c r="AO43" i="39" s="1"/>
  <c r="AL132" i="55"/>
  <c r="AJ43" i="39" s="1"/>
  <c r="AL131" i="55"/>
  <c r="AE43" i="39" s="1"/>
  <c r="AL130" i="55"/>
  <c r="Z43" i="39" s="1"/>
  <c r="AL129" i="55"/>
  <c r="AL128"/>
  <c r="U43" i="39" s="1"/>
  <c r="AL127" i="55"/>
  <c r="P43" i="39" s="1"/>
  <c r="AL126" i="55"/>
  <c r="AL125"/>
  <c r="K43" i="39" s="1"/>
  <c r="AL124" i="55"/>
  <c r="F43" i="39" s="1"/>
  <c r="AL123" i="55"/>
  <c r="AM176" i="54"/>
  <c r="AL175"/>
  <c r="IB42" i="39" s="1"/>
  <c r="AL174" i="54"/>
  <c r="HW42" i="39" s="1"/>
  <c r="AL173" i="54"/>
  <c r="HR42" i="39" s="1"/>
  <c r="AL172" i="54"/>
  <c r="AL171"/>
  <c r="AL170"/>
  <c r="AL169"/>
  <c r="GX42" i="39" s="1"/>
  <c r="AL168" i="54"/>
  <c r="GS42" i="39" s="1"/>
  <c r="AL167" i="54"/>
  <c r="GN42" i="39" s="1"/>
  <c r="AL166" i="54"/>
  <c r="GI42" i="39" s="1"/>
  <c r="AL165" i="54"/>
  <c r="GD42" i="39" s="1"/>
  <c r="AL164" i="54"/>
  <c r="FY42" i="39" s="1"/>
  <c r="AL163" i="54"/>
  <c r="AL162"/>
  <c r="FT42" i="39" s="1"/>
  <c r="AL161" i="54"/>
  <c r="AL160"/>
  <c r="FJ42" i="39" s="1"/>
  <c r="AL159" i="54"/>
  <c r="FE42" i="39" s="1"/>
  <c r="AL158" i="54"/>
  <c r="EZ42" i="39" s="1"/>
  <c r="AL157" i="54"/>
  <c r="EU42" i="39" s="1"/>
  <c r="AL156" i="54"/>
  <c r="EP42" i="39" s="1"/>
  <c r="AL155" i="54"/>
  <c r="EK42" i="39" s="1"/>
  <c r="AL154" i="54"/>
  <c r="AL153"/>
  <c r="AL152"/>
  <c r="AL151"/>
  <c r="DV42" i="39" s="1"/>
  <c r="AL150" i="54"/>
  <c r="DQ42" i="39" s="1"/>
  <c r="AL149" i="54"/>
  <c r="DL42" i="39" s="1"/>
  <c r="AL148" i="54"/>
  <c r="DG42" i="39" s="1"/>
  <c r="AL147" i="54"/>
  <c r="DB42" i="39" s="1"/>
  <c r="AL146" i="54"/>
  <c r="CW42" i="39" s="1"/>
  <c r="AL145" i="54"/>
  <c r="CR42" i="39" s="1"/>
  <c r="AL144" i="54"/>
  <c r="AL143"/>
  <c r="CM42" i="39" s="1"/>
  <c r="AL142" i="54"/>
  <c r="CH42" i="39" s="1"/>
  <c r="AL141" i="54"/>
  <c r="CC42" i="39" s="1"/>
  <c r="AL140" i="54"/>
  <c r="BX42" i="39" s="1"/>
  <c r="AL139" i="54"/>
  <c r="BS42" i="39" s="1"/>
  <c r="AL138" i="54"/>
  <c r="BN42" i="39" s="1"/>
  <c r="AL137" i="54"/>
  <c r="BI42" i="39" s="1"/>
  <c r="AL136" i="54"/>
  <c r="BD42" i="39" s="1"/>
  <c r="AL135" i="54"/>
  <c r="AY42" i="39" s="1"/>
  <c r="AL134" i="54"/>
  <c r="AT42" i="39" s="1"/>
  <c r="AL133" i="54"/>
  <c r="AO42" i="39" s="1"/>
  <c r="AL132" i="54"/>
  <c r="AJ42" i="39" s="1"/>
  <c r="AL131" i="54"/>
  <c r="AE42" i="39" s="1"/>
  <c r="AL130" i="54"/>
  <c r="Z42" i="39" s="1"/>
  <c r="AL129" i="54"/>
  <c r="AL128"/>
  <c r="U42" i="39" s="1"/>
  <c r="AL127" i="54"/>
  <c r="P42" i="39" s="1"/>
  <c r="AL126" i="54"/>
  <c r="AL125"/>
  <c r="K42" i="39" s="1"/>
  <c r="AL124" i="54"/>
  <c r="F42" i="39" s="1"/>
  <c r="AL123" i="54"/>
  <c r="AM176" i="53"/>
  <c r="AL175"/>
  <c r="IB41" i="39" s="1"/>
  <c r="AL174" i="53"/>
  <c r="HW41" i="39" s="1"/>
  <c r="AL173" i="53"/>
  <c r="HR41" i="39" s="1"/>
  <c r="AL172" i="53"/>
  <c r="AL171"/>
  <c r="AL170"/>
  <c r="AL169"/>
  <c r="GX41" i="39" s="1"/>
  <c r="AL168" i="53"/>
  <c r="GS41" i="39" s="1"/>
  <c r="AL167" i="53"/>
  <c r="GN41" i="39" s="1"/>
  <c r="AL166" i="53"/>
  <c r="GI41" i="39" s="1"/>
  <c r="AL165" i="53"/>
  <c r="GD41" i="39" s="1"/>
  <c r="AL164" i="53"/>
  <c r="FY41" i="39" s="1"/>
  <c r="AL163" i="53"/>
  <c r="AL162"/>
  <c r="FT41" i="39" s="1"/>
  <c r="AL161" i="53"/>
  <c r="AL160"/>
  <c r="FJ41" i="39" s="1"/>
  <c r="AL159" i="53"/>
  <c r="FE41" i="39" s="1"/>
  <c r="AL158" i="53"/>
  <c r="EZ41" i="39" s="1"/>
  <c r="AL157" i="53"/>
  <c r="EU41" i="39" s="1"/>
  <c r="AL156" i="53"/>
  <c r="EP41" i="39" s="1"/>
  <c r="AL155" i="53"/>
  <c r="EK41" i="39" s="1"/>
  <c r="AL154" i="53"/>
  <c r="AL153"/>
  <c r="AL152"/>
  <c r="AL151"/>
  <c r="DV41" i="39" s="1"/>
  <c r="AL150" i="53"/>
  <c r="DQ41" i="39" s="1"/>
  <c r="AL149" i="53"/>
  <c r="DL41" i="39" s="1"/>
  <c r="AL148" i="53"/>
  <c r="DG41" i="39" s="1"/>
  <c r="AL147" i="53"/>
  <c r="DB41" i="39" s="1"/>
  <c r="AL146" i="53"/>
  <c r="CW41" i="39" s="1"/>
  <c r="AL145" i="53"/>
  <c r="CR41" i="39" s="1"/>
  <c r="AL144" i="53"/>
  <c r="AL143"/>
  <c r="CM41" i="39" s="1"/>
  <c r="AL142" i="53"/>
  <c r="CH41" i="39" s="1"/>
  <c r="AL141" i="53"/>
  <c r="CC41" i="39" s="1"/>
  <c r="AL140" i="53"/>
  <c r="BX41" i="39" s="1"/>
  <c r="AL139" i="53"/>
  <c r="BS41" i="39" s="1"/>
  <c r="AL138" i="53"/>
  <c r="BN41" i="39" s="1"/>
  <c r="AL137" i="53"/>
  <c r="BI41" i="39" s="1"/>
  <c r="AL136" i="53"/>
  <c r="BD41" i="39" s="1"/>
  <c r="AL135" i="53"/>
  <c r="AY41" i="39" s="1"/>
  <c r="AL134" i="53"/>
  <c r="AT41" i="39" s="1"/>
  <c r="AL133" i="53"/>
  <c r="AO41" i="39" s="1"/>
  <c r="AL132" i="53"/>
  <c r="AJ41" i="39" s="1"/>
  <c r="AL131" i="53"/>
  <c r="AE41" i="39" s="1"/>
  <c r="AL130" i="53"/>
  <c r="Z41" i="39" s="1"/>
  <c r="AL129" i="53"/>
  <c r="AL128"/>
  <c r="U41" i="39" s="1"/>
  <c r="AL127" i="53"/>
  <c r="P41" i="39" s="1"/>
  <c r="AL126" i="53"/>
  <c r="AL125"/>
  <c r="K41" i="39" s="1"/>
  <c r="AL124" i="53"/>
  <c r="F41" i="39" s="1"/>
  <c r="AL123" i="53"/>
  <c r="AM176" i="52"/>
  <c r="AL175"/>
  <c r="IB40" i="39" s="1"/>
  <c r="AL174" i="52"/>
  <c r="HW40" i="39" s="1"/>
  <c r="AL173" i="52"/>
  <c r="HR40" i="39" s="1"/>
  <c r="AL172" i="52"/>
  <c r="AL171"/>
  <c r="AL170"/>
  <c r="AL169"/>
  <c r="GX40" i="39" s="1"/>
  <c r="AL168" i="52"/>
  <c r="GS40" i="39" s="1"/>
  <c r="AL167" i="52"/>
  <c r="GN40" i="39" s="1"/>
  <c r="AL166" i="52"/>
  <c r="GI40" i="39" s="1"/>
  <c r="AL165" i="52"/>
  <c r="GD40" i="39" s="1"/>
  <c r="AL164" i="52"/>
  <c r="FY40" i="39" s="1"/>
  <c r="AL163" i="52"/>
  <c r="AL162"/>
  <c r="FT40" i="39" s="1"/>
  <c r="AL161" i="52"/>
  <c r="AL160"/>
  <c r="FJ40" i="39" s="1"/>
  <c r="AL159" i="52"/>
  <c r="FE40" i="39" s="1"/>
  <c r="AL158" i="52"/>
  <c r="EZ40" i="39" s="1"/>
  <c r="AL157" i="52"/>
  <c r="EU40" i="39" s="1"/>
  <c r="AL156" i="52"/>
  <c r="EP40" i="39" s="1"/>
  <c r="AL155" i="52"/>
  <c r="EK40" i="39" s="1"/>
  <c r="AL154" i="52"/>
  <c r="AL153"/>
  <c r="AL152"/>
  <c r="AL151"/>
  <c r="DV40" i="39" s="1"/>
  <c r="AL150" i="52"/>
  <c r="DQ40" i="39" s="1"/>
  <c r="AL149" i="52"/>
  <c r="DL40" i="39" s="1"/>
  <c r="AL148" i="52"/>
  <c r="DG40" i="39" s="1"/>
  <c r="AL147" i="52"/>
  <c r="DB40" i="39" s="1"/>
  <c r="AL146" i="52"/>
  <c r="CW40" i="39" s="1"/>
  <c r="AL145" i="52"/>
  <c r="CR40" i="39" s="1"/>
  <c r="AL144" i="52"/>
  <c r="AL143"/>
  <c r="CM40" i="39" s="1"/>
  <c r="AL142" i="52"/>
  <c r="CH40" i="39" s="1"/>
  <c r="AL141" i="52"/>
  <c r="CC40" i="39" s="1"/>
  <c r="AL140" i="52"/>
  <c r="BX40" i="39" s="1"/>
  <c r="AL139" i="52"/>
  <c r="BS40" i="39" s="1"/>
  <c r="AL138" i="52"/>
  <c r="BN40" i="39" s="1"/>
  <c r="AL137" i="52"/>
  <c r="BI40" i="39" s="1"/>
  <c r="AL136" i="52"/>
  <c r="BD40" i="39" s="1"/>
  <c r="AL135" i="52"/>
  <c r="AY40" i="39" s="1"/>
  <c r="AL134" i="52"/>
  <c r="AT40" i="39" s="1"/>
  <c r="AL133" i="52"/>
  <c r="AO40" i="39" s="1"/>
  <c r="AL132" i="52"/>
  <c r="AJ40" i="39" s="1"/>
  <c r="AL131" i="52"/>
  <c r="AE40" i="39" s="1"/>
  <c r="AL130" i="52"/>
  <c r="Z40" i="39" s="1"/>
  <c r="AL129" i="52"/>
  <c r="AL128"/>
  <c r="U40" i="39" s="1"/>
  <c r="AL127" i="52"/>
  <c r="P40" i="39" s="1"/>
  <c r="AL126" i="52"/>
  <c r="AL125"/>
  <c r="K40" i="39" s="1"/>
  <c r="AL124" i="52"/>
  <c r="F40" i="39" s="1"/>
  <c r="AL123" i="52"/>
  <c r="AM176" i="11"/>
  <c r="AL175"/>
  <c r="IB39" i="39" s="1"/>
  <c r="AL174" i="11"/>
  <c r="HW39" i="39" s="1"/>
  <c r="AL173" i="11"/>
  <c r="HR39" i="39" s="1"/>
  <c r="AL172" i="11"/>
  <c r="AL171"/>
  <c r="AL170"/>
  <c r="AL169"/>
  <c r="GX39" i="39" s="1"/>
  <c r="AL168" i="11"/>
  <c r="GS39" i="39" s="1"/>
  <c r="AL167" i="11"/>
  <c r="GN39" i="39" s="1"/>
  <c r="AL166" i="11"/>
  <c r="GI39" i="39" s="1"/>
  <c r="AL165" i="11"/>
  <c r="GD39" i="39" s="1"/>
  <c r="AL164" i="11"/>
  <c r="FY39" i="39" s="1"/>
  <c r="AL163" i="11"/>
  <c r="AL162"/>
  <c r="FT39" i="39" s="1"/>
  <c r="AL161" i="11"/>
  <c r="AL160"/>
  <c r="FJ39" i="39" s="1"/>
  <c r="AL159" i="11"/>
  <c r="FE39" i="39" s="1"/>
  <c r="AL158" i="11"/>
  <c r="EZ39" i="39" s="1"/>
  <c r="AL157" i="11"/>
  <c r="EU39" i="39" s="1"/>
  <c r="AL156" i="11"/>
  <c r="EP39" i="39" s="1"/>
  <c r="AL155" i="11"/>
  <c r="EK39" i="39" s="1"/>
  <c r="AL154" i="11"/>
  <c r="AL153"/>
  <c r="AL152"/>
  <c r="AL151"/>
  <c r="DV39" i="39" s="1"/>
  <c r="AL150" i="11"/>
  <c r="DQ39" i="39" s="1"/>
  <c r="AL149" i="11"/>
  <c r="DL39" i="39" s="1"/>
  <c r="AL148" i="11"/>
  <c r="DG39" i="39" s="1"/>
  <c r="AL147" i="11"/>
  <c r="DB39" i="39" s="1"/>
  <c r="AL146" i="11"/>
  <c r="CW39" i="39" s="1"/>
  <c r="AL145" i="11"/>
  <c r="CR39" i="39" s="1"/>
  <c r="AL144" i="11"/>
  <c r="AL143"/>
  <c r="CM39" i="39" s="1"/>
  <c r="AL142" i="11"/>
  <c r="CH39" i="39" s="1"/>
  <c r="AL141" i="11"/>
  <c r="CC39" i="39" s="1"/>
  <c r="AL140" i="11"/>
  <c r="BX39" i="39" s="1"/>
  <c r="AL139" i="11"/>
  <c r="BS39" i="39" s="1"/>
  <c r="AL138" i="11"/>
  <c r="BN39" i="39" s="1"/>
  <c r="AL137" i="11"/>
  <c r="BI39" i="39" s="1"/>
  <c r="AL136" i="11"/>
  <c r="BD39" i="39" s="1"/>
  <c r="AL135" i="11"/>
  <c r="AY39" i="39" s="1"/>
  <c r="AL134" i="11"/>
  <c r="AT39" i="39" s="1"/>
  <c r="AL133" i="11"/>
  <c r="AO39" i="39" s="1"/>
  <c r="AL132" i="11"/>
  <c r="AJ39" i="39" s="1"/>
  <c r="AL131" i="11"/>
  <c r="AE39" i="39" s="1"/>
  <c r="AL130" i="11"/>
  <c r="Z39" i="39" s="1"/>
  <c r="AL129" i="11"/>
  <c r="AL128"/>
  <c r="U39" i="39" s="1"/>
  <c r="AL127" i="11"/>
  <c r="P39" i="39" s="1"/>
  <c r="AL126" i="11"/>
  <c r="AL125"/>
  <c r="K39" i="39" s="1"/>
  <c r="AL124" i="11"/>
  <c r="F39" i="39" s="1"/>
  <c r="AL123" i="11"/>
  <c r="AM176" i="12"/>
  <c r="AL175"/>
  <c r="IB38" i="39" s="1"/>
  <c r="AL174" i="12"/>
  <c r="HW38" i="39" s="1"/>
  <c r="AL173" i="12"/>
  <c r="HR38" i="39" s="1"/>
  <c r="AL172" i="12"/>
  <c r="AL171"/>
  <c r="AL170"/>
  <c r="AL169"/>
  <c r="GX38" i="39" s="1"/>
  <c r="AL168" i="12"/>
  <c r="GS38" i="39" s="1"/>
  <c r="AL167" i="12"/>
  <c r="GN38" i="39" s="1"/>
  <c r="AL166" i="12"/>
  <c r="GI38" i="39" s="1"/>
  <c r="AL165" i="12"/>
  <c r="GD38" i="39" s="1"/>
  <c r="AL164" i="12"/>
  <c r="FY38" i="39" s="1"/>
  <c r="AL163" i="12"/>
  <c r="AL162"/>
  <c r="FT38" i="39" s="1"/>
  <c r="AL161" i="12"/>
  <c r="AL160"/>
  <c r="FJ38" i="39" s="1"/>
  <c r="AL159" i="12"/>
  <c r="FE38" i="39" s="1"/>
  <c r="AL158" i="12"/>
  <c r="EZ38" i="39" s="1"/>
  <c r="AL157" i="12"/>
  <c r="EU38" i="39" s="1"/>
  <c r="AL156" i="12"/>
  <c r="EP38" i="39" s="1"/>
  <c r="AL155" i="12"/>
  <c r="EK38" i="39" s="1"/>
  <c r="AL154" i="12"/>
  <c r="AL153"/>
  <c r="AL152"/>
  <c r="AL151"/>
  <c r="DV38" i="39" s="1"/>
  <c r="AL150" i="12"/>
  <c r="DQ38" i="39" s="1"/>
  <c r="AL149" i="12"/>
  <c r="DL38" i="39" s="1"/>
  <c r="AL148" i="12"/>
  <c r="DG38" i="39" s="1"/>
  <c r="AL147" i="12"/>
  <c r="DB38" i="39" s="1"/>
  <c r="AL146" i="12"/>
  <c r="CW38" i="39" s="1"/>
  <c r="AL145" i="12"/>
  <c r="CR38" i="39" s="1"/>
  <c r="AL144" i="12"/>
  <c r="AL143"/>
  <c r="CM38" i="39" s="1"/>
  <c r="AL142" i="12"/>
  <c r="CH38" i="39" s="1"/>
  <c r="AL141" i="12"/>
  <c r="CC38" i="39" s="1"/>
  <c r="AL140" i="12"/>
  <c r="BX38" i="39" s="1"/>
  <c r="AL139" i="12"/>
  <c r="BS38" i="39" s="1"/>
  <c r="AL138" i="12"/>
  <c r="BN38" i="39" s="1"/>
  <c r="AL137" i="12"/>
  <c r="BI38" i="39" s="1"/>
  <c r="AL136" i="12"/>
  <c r="BD38" i="39" s="1"/>
  <c r="AL135" i="12"/>
  <c r="AY38" i="39" s="1"/>
  <c r="AL134" i="12"/>
  <c r="AT38" i="39" s="1"/>
  <c r="AL133" i="12"/>
  <c r="AO38" i="39" s="1"/>
  <c r="AL132" i="12"/>
  <c r="AJ38" i="39" s="1"/>
  <c r="AL131" i="12"/>
  <c r="AE38" i="39" s="1"/>
  <c r="AL130" i="12"/>
  <c r="Z38" i="39" s="1"/>
  <c r="AL129" i="12"/>
  <c r="AL128"/>
  <c r="U38" i="39" s="1"/>
  <c r="AL127" i="12"/>
  <c r="P38" i="39" s="1"/>
  <c r="AL126" i="12"/>
  <c r="AL125"/>
  <c r="K38" i="39" s="1"/>
  <c r="AL124" i="12"/>
  <c r="F38" i="39" s="1"/>
  <c r="AL123" i="12"/>
  <c r="AM176" i="13"/>
  <c r="AL175"/>
  <c r="IB37" i="39" s="1"/>
  <c r="AL174" i="13"/>
  <c r="HW37" i="39" s="1"/>
  <c r="AL173" i="13"/>
  <c r="HR37" i="39" s="1"/>
  <c r="AL172" i="13"/>
  <c r="AL171"/>
  <c r="AL170"/>
  <c r="AL169"/>
  <c r="GX37" i="39" s="1"/>
  <c r="AL168" i="13"/>
  <c r="GS37" i="39" s="1"/>
  <c r="AL167" i="13"/>
  <c r="GN37" i="39" s="1"/>
  <c r="AL166" i="13"/>
  <c r="GI37" i="39" s="1"/>
  <c r="AL165" i="13"/>
  <c r="GD37" i="39" s="1"/>
  <c r="AL164" i="13"/>
  <c r="FY37" i="39" s="1"/>
  <c r="AL163" i="13"/>
  <c r="AL162"/>
  <c r="FT37" i="39" s="1"/>
  <c r="AL161" i="13"/>
  <c r="AL160"/>
  <c r="FJ37" i="39" s="1"/>
  <c r="AL159" i="13"/>
  <c r="FE37" i="39" s="1"/>
  <c r="AL158" i="13"/>
  <c r="EZ37" i="39" s="1"/>
  <c r="AL157" i="13"/>
  <c r="EU37" i="39" s="1"/>
  <c r="AL156" i="13"/>
  <c r="EP37" i="39" s="1"/>
  <c r="AL155" i="13"/>
  <c r="EK37" i="39" s="1"/>
  <c r="AL154" i="13"/>
  <c r="AL153"/>
  <c r="AL152"/>
  <c r="AL151"/>
  <c r="DV37" i="39" s="1"/>
  <c r="AL150" i="13"/>
  <c r="DQ37" i="39" s="1"/>
  <c r="AL149" i="13"/>
  <c r="DL37" i="39" s="1"/>
  <c r="AL148" i="13"/>
  <c r="DG37" i="39" s="1"/>
  <c r="AL147" i="13"/>
  <c r="DB37" i="39" s="1"/>
  <c r="AL146" i="13"/>
  <c r="CW37" i="39" s="1"/>
  <c r="AL145" i="13"/>
  <c r="CR37" i="39" s="1"/>
  <c r="AL144" i="13"/>
  <c r="AL143"/>
  <c r="CM37" i="39" s="1"/>
  <c r="AL142" i="13"/>
  <c r="CH37" i="39" s="1"/>
  <c r="AL141" i="13"/>
  <c r="CC37" i="39" s="1"/>
  <c r="AL140" i="13"/>
  <c r="BX37" i="39" s="1"/>
  <c r="AL139" i="13"/>
  <c r="BS37" i="39" s="1"/>
  <c r="AL138" i="13"/>
  <c r="BN37" i="39" s="1"/>
  <c r="AL137" i="13"/>
  <c r="BI37" i="39" s="1"/>
  <c r="AL136" i="13"/>
  <c r="BD37" i="39" s="1"/>
  <c r="AL135" i="13"/>
  <c r="AY37" i="39" s="1"/>
  <c r="AL134" i="13"/>
  <c r="AT37" i="39" s="1"/>
  <c r="AL133" i="13"/>
  <c r="AO37" i="39" s="1"/>
  <c r="AL132" i="13"/>
  <c r="AJ37" i="39" s="1"/>
  <c r="AL131" i="13"/>
  <c r="AE37" i="39" s="1"/>
  <c r="AL130" i="13"/>
  <c r="Z37" i="39" s="1"/>
  <c r="AL129" i="13"/>
  <c r="AL128"/>
  <c r="U37" i="39" s="1"/>
  <c r="AL127" i="13"/>
  <c r="P37" i="39" s="1"/>
  <c r="AL126" i="13"/>
  <c r="AL125"/>
  <c r="K37" i="39" s="1"/>
  <c r="AL124" i="13"/>
  <c r="F37" i="39" s="1"/>
  <c r="AL123" i="13"/>
  <c r="AM176" i="14"/>
  <c r="AL175"/>
  <c r="IB36" i="39" s="1"/>
  <c r="AL174" i="14"/>
  <c r="HW36" i="39" s="1"/>
  <c r="AL173" i="14"/>
  <c r="HR36" i="39" s="1"/>
  <c r="AL172" i="14"/>
  <c r="AL171"/>
  <c r="AL170"/>
  <c r="AL169"/>
  <c r="GX36" i="39" s="1"/>
  <c r="AL168" i="14"/>
  <c r="GS36" i="39" s="1"/>
  <c r="AL167" i="14"/>
  <c r="GN36" i="39" s="1"/>
  <c r="AL166" i="14"/>
  <c r="GI36" i="39" s="1"/>
  <c r="AL165" i="14"/>
  <c r="GD36" i="39" s="1"/>
  <c r="AL164" i="14"/>
  <c r="FY36" i="39" s="1"/>
  <c r="AL163" i="14"/>
  <c r="AL162"/>
  <c r="FT36" i="39" s="1"/>
  <c r="AL161" i="14"/>
  <c r="AL160"/>
  <c r="FJ36" i="39" s="1"/>
  <c r="AL159" i="14"/>
  <c r="FE36" i="39" s="1"/>
  <c r="AL158" i="14"/>
  <c r="EZ36" i="39" s="1"/>
  <c r="AL157" i="14"/>
  <c r="EU36" i="39" s="1"/>
  <c r="AL156" i="14"/>
  <c r="EP36" i="39" s="1"/>
  <c r="AL155" i="14"/>
  <c r="EK36" i="39" s="1"/>
  <c r="AL154" i="14"/>
  <c r="AL153"/>
  <c r="AL152"/>
  <c r="AL151"/>
  <c r="DV36" i="39" s="1"/>
  <c r="AL150" i="14"/>
  <c r="DQ36" i="39" s="1"/>
  <c r="AL149" i="14"/>
  <c r="DL36" i="39" s="1"/>
  <c r="AL148" i="14"/>
  <c r="DG36" i="39" s="1"/>
  <c r="AL147" i="14"/>
  <c r="DB36" i="39" s="1"/>
  <c r="AL146" i="14"/>
  <c r="CW36" i="39" s="1"/>
  <c r="AL145" i="14"/>
  <c r="CR36" i="39" s="1"/>
  <c r="AL144" i="14"/>
  <c r="AL143"/>
  <c r="CM36" i="39" s="1"/>
  <c r="AL142" i="14"/>
  <c r="CH36" i="39" s="1"/>
  <c r="AL141" i="14"/>
  <c r="CC36" i="39" s="1"/>
  <c r="AL140" i="14"/>
  <c r="BX36" i="39" s="1"/>
  <c r="AL139" i="14"/>
  <c r="BS36" i="39" s="1"/>
  <c r="AL138" i="14"/>
  <c r="BN36" i="39" s="1"/>
  <c r="AL137" i="14"/>
  <c r="BI36" i="39" s="1"/>
  <c r="AL136" i="14"/>
  <c r="BD36" i="39" s="1"/>
  <c r="AL135" i="14"/>
  <c r="AY36" i="39" s="1"/>
  <c r="AL134" i="14"/>
  <c r="AT36" i="39" s="1"/>
  <c r="AL133" i="14"/>
  <c r="AO36" i="39" s="1"/>
  <c r="AL132" i="14"/>
  <c r="AJ36" i="39" s="1"/>
  <c r="AL131" i="14"/>
  <c r="AE36" i="39" s="1"/>
  <c r="AL130" i="14"/>
  <c r="Z36" i="39" s="1"/>
  <c r="AL129" i="14"/>
  <c r="AL128"/>
  <c r="U36" i="39" s="1"/>
  <c r="AL127" i="14"/>
  <c r="P36" i="39" s="1"/>
  <c r="AL126" i="14"/>
  <c r="AL125"/>
  <c r="K36" i="39" s="1"/>
  <c r="AL124" i="14"/>
  <c r="F36" i="39" s="1"/>
  <c r="AL123" i="14"/>
  <c r="AM176" i="15"/>
  <c r="AL175"/>
  <c r="IB35" i="39" s="1"/>
  <c r="AL174" i="15"/>
  <c r="HW35" i="39" s="1"/>
  <c r="AL173" i="15"/>
  <c r="HR35" i="39" s="1"/>
  <c r="AL172" i="15"/>
  <c r="AL171"/>
  <c r="AL170"/>
  <c r="AL169"/>
  <c r="GX35" i="39" s="1"/>
  <c r="AL168" i="15"/>
  <c r="GS35" i="39" s="1"/>
  <c r="AL167" i="15"/>
  <c r="GN35" i="39" s="1"/>
  <c r="AL166" i="15"/>
  <c r="GI35" i="39" s="1"/>
  <c r="AL165" i="15"/>
  <c r="GD35" i="39" s="1"/>
  <c r="AL164" i="15"/>
  <c r="FY35" i="39" s="1"/>
  <c r="AL163" i="15"/>
  <c r="AL162"/>
  <c r="FT35" i="39" s="1"/>
  <c r="AL161" i="15"/>
  <c r="AL160"/>
  <c r="FJ35" i="39" s="1"/>
  <c r="AL159" i="15"/>
  <c r="FE35" i="39" s="1"/>
  <c r="AL158" i="15"/>
  <c r="EZ35" i="39" s="1"/>
  <c r="AL157" i="15"/>
  <c r="EU35" i="39" s="1"/>
  <c r="AL156" i="15"/>
  <c r="EP35" i="39" s="1"/>
  <c r="AL155" i="15"/>
  <c r="EK35" i="39" s="1"/>
  <c r="AL154" i="15"/>
  <c r="AL153"/>
  <c r="AL152"/>
  <c r="AL151"/>
  <c r="DV35" i="39" s="1"/>
  <c r="AL150" i="15"/>
  <c r="DQ35" i="39" s="1"/>
  <c r="AL149" i="15"/>
  <c r="DL35" i="39" s="1"/>
  <c r="AL148" i="15"/>
  <c r="DG35" i="39" s="1"/>
  <c r="AL147" i="15"/>
  <c r="DB35" i="39" s="1"/>
  <c r="AL146" i="15"/>
  <c r="CW35" i="39" s="1"/>
  <c r="AL145" i="15"/>
  <c r="CR35" i="39" s="1"/>
  <c r="AL144" i="15"/>
  <c r="AL143"/>
  <c r="CM35" i="39" s="1"/>
  <c r="AL142" i="15"/>
  <c r="CH35" i="39" s="1"/>
  <c r="AL141" i="15"/>
  <c r="CC35" i="39" s="1"/>
  <c r="AL140" i="15"/>
  <c r="BX35" i="39" s="1"/>
  <c r="AL139" i="15"/>
  <c r="BS35" i="39" s="1"/>
  <c r="AL138" i="15"/>
  <c r="BN35" i="39" s="1"/>
  <c r="AL137" i="15"/>
  <c r="BI35" i="39" s="1"/>
  <c r="AL136" i="15"/>
  <c r="BD35" i="39" s="1"/>
  <c r="AL135" i="15"/>
  <c r="AY35" i="39" s="1"/>
  <c r="AL134" i="15"/>
  <c r="AT35" i="39" s="1"/>
  <c r="AL133" i="15"/>
  <c r="AO35" i="39" s="1"/>
  <c r="AL132" i="15"/>
  <c r="AJ35" i="39" s="1"/>
  <c r="AL131" i="15"/>
  <c r="AE35" i="39" s="1"/>
  <c r="AL130" i="15"/>
  <c r="Z35" i="39" s="1"/>
  <c r="AL129" i="15"/>
  <c r="AL128"/>
  <c r="U35" i="39" s="1"/>
  <c r="AL127" i="15"/>
  <c r="P35" i="39" s="1"/>
  <c r="AL126" i="15"/>
  <c r="AL125"/>
  <c r="K35" i="39" s="1"/>
  <c r="AL124" i="15"/>
  <c r="F35" i="39" s="1"/>
  <c r="AL123" i="15"/>
  <c r="AM176" i="16"/>
  <c r="AL175"/>
  <c r="IB34" i="39" s="1"/>
  <c r="AL174" i="16"/>
  <c r="HW34" i="39" s="1"/>
  <c r="AL173" i="16"/>
  <c r="HR34" i="39" s="1"/>
  <c r="AL172" i="16"/>
  <c r="AL171"/>
  <c r="AL170"/>
  <c r="AL169"/>
  <c r="GX34" i="39" s="1"/>
  <c r="AL168" i="16"/>
  <c r="GS34" i="39" s="1"/>
  <c r="AL167" i="16"/>
  <c r="GN34" i="39" s="1"/>
  <c r="AL166" i="16"/>
  <c r="GI34" i="39" s="1"/>
  <c r="AL165" i="16"/>
  <c r="GD34" i="39" s="1"/>
  <c r="AL164" i="16"/>
  <c r="FY34" i="39" s="1"/>
  <c r="AL163" i="16"/>
  <c r="AL162"/>
  <c r="FT34" i="39" s="1"/>
  <c r="AL161" i="16"/>
  <c r="AL160"/>
  <c r="FJ34" i="39" s="1"/>
  <c r="AL159" i="16"/>
  <c r="FE34" i="39" s="1"/>
  <c r="AL158" i="16"/>
  <c r="EZ34" i="39" s="1"/>
  <c r="AL157" i="16"/>
  <c r="EU34" i="39" s="1"/>
  <c r="AL156" i="16"/>
  <c r="EP34" i="39" s="1"/>
  <c r="AL155" i="16"/>
  <c r="EK34" i="39" s="1"/>
  <c r="AL154" i="16"/>
  <c r="AL153"/>
  <c r="AL152"/>
  <c r="AL151"/>
  <c r="DV34" i="39" s="1"/>
  <c r="AL150" i="16"/>
  <c r="DQ34" i="39" s="1"/>
  <c r="AL149" i="16"/>
  <c r="DL34" i="39" s="1"/>
  <c r="AL148" i="16"/>
  <c r="DG34" i="39" s="1"/>
  <c r="AL147" i="16"/>
  <c r="DB34" i="39" s="1"/>
  <c r="AL146" i="16"/>
  <c r="CW34" i="39" s="1"/>
  <c r="AL145" i="16"/>
  <c r="CR34" i="39" s="1"/>
  <c r="AL144" i="16"/>
  <c r="AL143"/>
  <c r="CM34" i="39" s="1"/>
  <c r="AL142" i="16"/>
  <c r="CH34" i="39" s="1"/>
  <c r="AL141" i="16"/>
  <c r="CC34" i="39" s="1"/>
  <c r="AL140" i="16"/>
  <c r="BX34" i="39" s="1"/>
  <c r="AL139" i="16"/>
  <c r="BS34" i="39" s="1"/>
  <c r="AL138" i="16"/>
  <c r="BN34" i="39" s="1"/>
  <c r="AL137" i="16"/>
  <c r="BI34" i="39" s="1"/>
  <c r="AL136" i="16"/>
  <c r="BD34" i="39" s="1"/>
  <c r="AL135" i="16"/>
  <c r="AY34" i="39" s="1"/>
  <c r="AL134" i="16"/>
  <c r="AT34" i="39" s="1"/>
  <c r="AL133" i="16"/>
  <c r="AO34" i="39" s="1"/>
  <c r="AL132" i="16"/>
  <c r="AJ34" i="39" s="1"/>
  <c r="AL131" i="16"/>
  <c r="AE34" i="39" s="1"/>
  <c r="AL130" i="16"/>
  <c r="Z34" i="39" s="1"/>
  <c r="AL129" i="16"/>
  <c r="AL128"/>
  <c r="U34" i="39" s="1"/>
  <c r="AL127" i="16"/>
  <c r="P34" i="39" s="1"/>
  <c r="AL126" i="16"/>
  <c r="AL125"/>
  <c r="K34" i="39" s="1"/>
  <c r="AL124" i="16"/>
  <c r="F34" i="39" s="1"/>
  <c r="AL123" i="16"/>
  <c r="AM176" i="17"/>
  <c r="AL175"/>
  <c r="IB33" i="39" s="1"/>
  <c r="AL174" i="17"/>
  <c r="HW33" i="39" s="1"/>
  <c r="AL173" i="17"/>
  <c r="HR33" i="39" s="1"/>
  <c r="AL172" i="17"/>
  <c r="AL171"/>
  <c r="AL170"/>
  <c r="AL169"/>
  <c r="GX33" i="39" s="1"/>
  <c r="AL168" i="17"/>
  <c r="GS33" i="39" s="1"/>
  <c r="AL167" i="17"/>
  <c r="GN33" i="39" s="1"/>
  <c r="AL166" i="17"/>
  <c r="GI33" i="39" s="1"/>
  <c r="AL165" i="17"/>
  <c r="GD33" i="39" s="1"/>
  <c r="AL164" i="17"/>
  <c r="FY33" i="39" s="1"/>
  <c r="AL163" i="17"/>
  <c r="AL162"/>
  <c r="FT33" i="39" s="1"/>
  <c r="AL161" i="17"/>
  <c r="AL160"/>
  <c r="FJ33" i="39" s="1"/>
  <c r="AL159" i="17"/>
  <c r="FE33" i="39" s="1"/>
  <c r="AL158" i="17"/>
  <c r="EZ33" i="39" s="1"/>
  <c r="AL157" i="17"/>
  <c r="EU33" i="39" s="1"/>
  <c r="AL156" i="17"/>
  <c r="EP33" i="39" s="1"/>
  <c r="AL155" i="17"/>
  <c r="EK33" i="39" s="1"/>
  <c r="AL154" i="17"/>
  <c r="AL153"/>
  <c r="AL152"/>
  <c r="AL151"/>
  <c r="DV33" i="39" s="1"/>
  <c r="AL150" i="17"/>
  <c r="DQ33" i="39" s="1"/>
  <c r="AL149" i="17"/>
  <c r="DL33" i="39" s="1"/>
  <c r="AL148" i="17"/>
  <c r="DG33" i="39" s="1"/>
  <c r="AL147" i="17"/>
  <c r="DB33" i="39" s="1"/>
  <c r="AL146" i="17"/>
  <c r="CW33" i="39" s="1"/>
  <c r="AL145" i="17"/>
  <c r="CR33" i="39" s="1"/>
  <c r="AL144" i="17"/>
  <c r="AL143"/>
  <c r="CM33" i="39" s="1"/>
  <c r="AL142" i="17"/>
  <c r="CH33" i="39" s="1"/>
  <c r="AL141" i="17"/>
  <c r="CC33" i="39" s="1"/>
  <c r="AL140" i="17"/>
  <c r="BX33" i="39" s="1"/>
  <c r="AL139" i="17"/>
  <c r="BS33" i="39" s="1"/>
  <c r="AL138" i="17"/>
  <c r="BN33" i="39" s="1"/>
  <c r="AL137" i="17"/>
  <c r="BI33" i="39" s="1"/>
  <c r="AL136" i="17"/>
  <c r="BD33" i="39" s="1"/>
  <c r="AL135" i="17"/>
  <c r="AY33" i="39" s="1"/>
  <c r="AL134" i="17"/>
  <c r="AT33" i="39" s="1"/>
  <c r="AL133" i="17"/>
  <c r="AO33" i="39" s="1"/>
  <c r="AL132" i="17"/>
  <c r="AJ33" i="39" s="1"/>
  <c r="AL131" i="17"/>
  <c r="AE33" i="39" s="1"/>
  <c r="AL130" i="17"/>
  <c r="Z33" i="39" s="1"/>
  <c r="AL129" i="17"/>
  <c r="AL128"/>
  <c r="U33" i="39" s="1"/>
  <c r="AL127" i="17"/>
  <c r="P33" i="39" s="1"/>
  <c r="AL126" i="17"/>
  <c r="AL125"/>
  <c r="K33" i="39" s="1"/>
  <c r="AL124" i="17"/>
  <c r="F33" i="39" s="1"/>
  <c r="AL123" i="17"/>
  <c r="AM176" i="18"/>
  <c r="AL175"/>
  <c r="IB32" i="39" s="1"/>
  <c r="AL174" i="18"/>
  <c r="HW32" i="39" s="1"/>
  <c r="AL173" i="18"/>
  <c r="HR32" i="39" s="1"/>
  <c r="AL172" i="18"/>
  <c r="AL171"/>
  <c r="AL170"/>
  <c r="AL169"/>
  <c r="GX32" i="39" s="1"/>
  <c r="AL168" i="18"/>
  <c r="GS32" i="39" s="1"/>
  <c r="AL167" i="18"/>
  <c r="GN32" i="39" s="1"/>
  <c r="AL166" i="18"/>
  <c r="GI32" i="39" s="1"/>
  <c r="AL165" i="18"/>
  <c r="GD32" i="39" s="1"/>
  <c r="AL164" i="18"/>
  <c r="FY32" i="39" s="1"/>
  <c r="AL163" i="18"/>
  <c r="AL162"/>
  <c r="FT32" i="39" s="1"/>
  <c r="AL161" i="18"/>
  <c r="AL160"/>
  <c r="FJ32" i="39" s="1"/>
  <c r="AL159" i="18"/>
  <c r="FE32" i="39" s="1"/>
  <c r="AL158" i="18"/>
  <c r="EZ32" i="39" s="1"/>
  <c r="AL157" i="18"/>
  <c r="EU32" i="39" s="1"/>
  <c r="AL156" i="18"/>
  <c r="EP32" i="39" s="1"/>
  <c r="AL155" i="18"/>
  <c r="EK32" i="39" s="1"/>
  <c r="AL154" i="18"/>
  <c r="AL153"/>
  <c r="AL152"/>
  <c r="AL151"/>
  <c r="DV32" i="39" s="1"/>
  <c r="AL150" i="18"/>
  <c r="DQ32" i="39" s="1"/>
  <c r="AL149" i="18"/>
  <c r="DL32" i="39" s="1"/>
  <c r="AL148" i="18"/>
  <c r="DG32" i="39" s="1"/>
  <c r="AL147" i="18"/>
  <c r="DB32" i="39" s="1"/>
  <c r="AL146" i="18"/>
  <c r="CW32" i="39" s="1"/>
  <c r="AL145" i="18"/>
  <c r="CR32" i="39" s="1"/>
  <c r="AL144" i="18"/>
  <c r="AL143"/>
  <c r="CM32" i="39" s="1"/>
  <c r="AL142" i="18"/>
  <c r="CH32" i="39" s="1"/>
  <c r="AL141" i="18"/>
  <c r="CC32" i="39" s="1"/>
  <c r="AL140" i="18"/>
  <c r="BX32" i="39" s="1"/>
  <c r="AL139" i="18"/>
  <c r="BS32" i="39" s="1"/>
  <c r="AL138" i="18"/>
  <c r="BN32" i="39" s="1"/>
  <c r="AL137" i="18"/>
  <c r="BI32" i="39" s="1"/>
  <c r="AL136" i="18"/>
  <c r="BD32" i="39" s="1"/>
  <c r="AL135" i="18"/>
  <c r="AY32" i="39" s="1"/>
  <c r="AL134" i="18"/>
  <c r="AT32" i="39" s="1"/>
  <c r="AL133" i="18"/>
  <c r="AO32" i="39" s="1"/>
  <c r="AL132" i="18"/>
  <c r="AJ32" i="39" s="1"/>
  <c r="AL131" i="18"/>
  <c r="AE32" i="39" s="1"/>
  <c r="AL130" i="18"/>
  <c r="Z32" i="39" s="1"/>
  <c r="AL129" i="18"/>
  <c r="AL128"/>
  <c r="U32" i="39" s="1"/>
  <c r="AL127" i="18"/>
  <c r="P32" i="39" s="1"/>
  <c r="AL126" i="18"/>
  <c r="AL125"/>
  <c r="K32" i="39" s="1"/>
  <c r="AL124" i="18"/>
  <c r="F32" i="39" s="1"/>
  <c r="AL123" i="18"/>
  <c r="AM176" i="19"/>
  <c r="AL175"/>
  <c r="IB31" i="39" s="1"/>
  <c r="AL174" i="19"/>
  <c r="HW31" i="39" s="1"/>
  <c r="AL173" i="19"/>
  <c r="HR31" i="39" s="1"/>
  <c r="AL172" i="19"/>
  <c r="AL171"/>
  <c r="AL170"/>
  <c r="AL169"/>
  <c r="GX31" i="39" s="1"/>
  <c r="AL168" i="19"/>
  <c r="GS31" i="39" s="1"/>
  <c r="AL167" i="19"/>
  <c r="GN31" i="39" s="1"/>
  <c r="AL166" i="19"/>
  <c r="GI31" i="39" s="1"/>
  <c r="AL165" i="19"/>
  <c r="GD31" i="39" s="1"/>
  <c r="AL164" i="19"/>
  <c r="FY31" i="39" s="1"/>
  <c r="AL163" i="19"/>
  <c r="AL162"/>
  <c r="FT31" i="39" s="1"/>
  <c r="AL161" i="19"/>
  <c r="AL160"/>
  <c r="FJ31" i="39" s="1"/>
  <c r="AL159" i="19"/>
  <c r="FE31" i="39" s="1"/>
  <c r="AL158" i="19"/>
  <c r="EZ31" i="39" s="1"/>
  <c r="AL157" i="19"/>
  <c r="EU31" i="39" s="1"/>
  <c r="AL156" i="19"/>
  <c r="EP31" i="39" s="1"/>
  <c r="AL155" i="19"/>
  <c r="EK31" i="39" s="1"/>
  <c r="AL154" i="19"/>
  <c r="AL153"/>
  <c r="AL152"/>
  <c r="AL151"/>
  <c r="DV31" i="39" s="1"/>
  <c r="AL150" i="19"/>
  <c r="DQ31" i="39" s="1"/>
  <c r="AL149" i="19"/>
  <c r="DL31" i="39" s="1"/>
  <c r="AL148" i="19"/>
  <c r="DG31" i="39" s="1"/>
  <c r="AL147" i="19"/>
  <c r="DB31" i="39" s="1"/>
  <c r="AL146" i="19"/>
  <c r="CW31" i="39" s="1"/>
  <c r="AL145" i="19"/>
  <c r="CR31" i="39" s="1"/>
  <c r="AL144" i="19"/>
  <c r="AL143"/>
  <c r="CM31" i="39" s="1"/>
  <c r="AL142" i="19"/>
  <c r="CH31" i="39" s="1"/>
  <c r="AL141" i="19"/>
  <c r="CC31" i="39" s="1"/>
  <c r="AL140" i="19"/>
  <c r="BX31" i="39" s="1"/>
  <c r="AL139" i="19"/>
  <c r="BS31" i="39" s="1"/>
  <c r="AL138" i="19"/>
  <c r="BN31" i="39" s="1"/>
  <c r="AL137" i="19"/>
  <c r="BI31" i="39" s="1"/>
  <c r="AL136" i="19"/>
  <c r="BD31" i="39" s="1"/>
  <c r="AL135" i="19"/>
  <c r="AY31" i="39" s="1"/>
  <c r="AL134" i="19"/>
  <c r="AT31" i="39" s="1"/>
  <c r="AL133" i="19"/>
  <c r="AO31" i="39" s="1"/>
  <c r="AL132" i="19"/>
  <c r="AJ31" i="39" s="1"/>
  <c r="AL131" i="19"/>
  <c r="AE31" i="39" s="1"/>
  <c r="AL130" i="19"/>
  <c r="Z31" i="39" s="1"/>
  <c r="AL129" i="19"/>
  <c r="AL128"/>
  <c r="U31" i="39" s="1"/>
  <c r="AL127" i="19"/>
  <c r="P31" i="39" s="1"/>
  <c r="AL126" i="19"/>
  <c r="AL125"/>
  <c r="K31" i="39" s="1"/>
  <c r="AL124" i="19"/>
  <c r="F31" i="39" s="1"/>
  <c r="AL123" i="19"/>
  <c r="AM176" i="10"/>
  <c r="AL175"/>
  <c r="IB30" i="39" s="1"/>
  <c r="AL174" i="10"/>
  <c r="HW30" i="39" s="1"/>
  <c r="AL173" i="10"/>
  <c r="HR30" i="39" s="1"/>
  <c r="AL172" i="10"/>
  <c r="AL171"/>
  <c r="AL170"/>
  <c r="AL169"/>
  <c r="GX30" i="39" s="1"/>
  <c r="AL168" i="10"/>
  <c r="GS30" i="39" s="1"/>
  <c r="AL167" i="10"/>
  <c r="GN30" i="39" s="1"/>
  <c r="AL166" i="10"/>
  <c r="GI30" i="39" s="1"/>
  <c r="AL165" i="10"/>
  <c r="GD30" i="39" s="1"/>
  <c r="AL164" i="10"/>
  <c r="FY30" i="39" s="1"/>
  <c r="AL163" i="10"/>
  <c r="AL162"/>
  <c r="FT30" i="39" s="1"/>
  <c r="AL161" i="10"/>
  <c r="AL160"/>
  <c r="FJ30" i="39" s="1"/>
  <c r="AL159" i="10"/>
  <c r="FE30" i="39" s="1"/>
  <c r="AL158" i="10"/>
  <c r="EZ30" i="39" s="1"/>
  <c r="AL157" i="10"/>
  <c r="EU30" i="39" s="1"/>
  <c r="AL156" i="10"/>
  <c r="EP30" i="39" s="1"/>
  <c r="AL155" i="10"/>
  <c r="EK30" i="39" s="1"/>
  <c r="AL154" i="10"/>
  <c r="AL153"/>
  <c r="AL152"/>
  <c r="AL151"/>
  <c r="DV30" i="39" s="1"/>
  <c r="AL150" i="10"/>
  <c r="DQ30" i="39" s="1"/>
  <c r="AL149" i="10"/>
  <c r="DL30" i="39" s="1"/>
  <c r="AL148" i="10"/>
  <c r="DG30" i="39" s="1"/>
  <c r="AL147" i="10"/>
  <c r="DB30" i="39" s="1"/>
  <c r="AL146" i="10"/>
  <c r="CW30" i="39" s="1"/>
  <c r="AL145" i="10"/>
  <c r="CR30" i="39" s="1"/>
  <c r="AL144" i="10"/>
  <c r="AL143"/>
  <c r="CM30" i="39" s="1"/>
  <c r="AL142" i="10"/>
  <c r="CH30" i="39" s="1"/>
  <c r="AL141" i="10"/>
  <c r="CC30" i="39" s="1"/>
  <c r="AL140" i="10"/>
  <c r="BX30" i="39" s="1"/>
  <c r="AL139" i="10"/>
  <c r="BS30" i="39" s="1"/>
  <c r="AL138" i="10"/>
  <c r="BN30" i="39" s="1"/>
  <c r="AL137" i="10"/>
  <c r="BI30" i="39" s="1"/>
  <c r="AL136" i="10"/>
  <c r="BD30" i="39" s="1"/>
  <c r="AL135" i="10"/>
  <c r="AY30" i="39" s="1"/>
  <c r="AL134" i="10"/>
  <c r="AT30" i="39" s="1"/>
  <c r="AL133" i="10"/>
  <c r="AO30" i="39" s="1"/>
  <c r="AL132" i="10"/>
  <c r="AJ30" i="39" s="1"/>
  <c r="AL131" i="10"/>
  <c r="AE30" i="39" s="1"/>
  <c r="AL130" i="10"/>
  <c r="Z30" i="39" s="1"/>
  <c r="AL129" i="10"/>
  <c r="AL128"/>
  <c r="U30" i="39" s="1"/>
  <c r="AL127" i="10"/>
  <c r="P30" i="39" s="1"/>
  <c r="AL126" i="10"/>
  <c r="AL125"/>
  <c r="K30" i="39" s="1"/>
  <c r="AL124" i="10"/>
  <c r="F30" i="39" s="1"/>
  <c r="AL123" i="10"/>
  <c r="AM176" i="20"/>
  <c r="AL175"/>
  <c r="IB29" i="39" s="1"/>
  <c r="AL174" i="20"/>
  <c r="HW29" i="39" s="1"/>
  <c r="AL173" i="20"/>
  <c r="HR29" i="39" s="1"/>
  <c r="AL172" i="20"/>
  <c r="AL171"/>
  <c r="AL170"/>
  <c r="AL169"/>
  <c r="GX29" i="39" s="1"/>
  <c r="AL168" i="20"/>
  <c r="GS29" i="39" s="1"/>
  <c r="AL167" i="20"/>
  <c r="GN29" i="39" s="1"/>
  <c r="AL166" i="20"/>
  <c r="GI29" i="39" s="1"/>
  <c r="AL165" i="20"/>
  <c r="GD29" i="39" s="1"/>
  <c r="AL164" i="20"/>
  <c r="FY29" i="39" s="1"/>
  <c r="AL163" i="20"/>
  <c r="AL162"/>
  <c r="FT29" i="39" s="1"/>
  <c r="AL161" i="20"/>
  <c r="AL160"/>
  <c r="FJ29" i="39" s="1"/>
  <c r="AL159" i="20"/>
  <c r="FE29" i="39" s="1"/>
  <c r="AL158" i="20"/>
  <c r="EZ29" i="39" s="1"/>
  <c r="AL157" i="20"/>
  <c r="EU29" i="39" s="1"/>
  <c r="AL156" i="20"/>
  <c r="EP29" i="39" s="1"/>
  <c r="AL155" i="20"/>
  <c r="EK29" i="39" s="1"/>
  <c r="AL154" i="20"/>
  <c r="AL153"/>
  <c r="AL152"/>
  <c r="AL151"/>
  <c r="DV29" i="39" s="1"/>
  <c r="AL150" i="20"/>
  <c r="DQ29" i="39" s="1"/>
  <c r="AL149" i="20"/>
  <c r="DL29" i="39" s="1"/>
  <c r="AL148" i="20"/>
  <c r="DG29" i="39" s="1"/>
  <c r="AL147" i="20"/>
  <c r="DB29" i="39" s="1"/>
  <c r="AL146" i="20"/>
  <c r="CW29" i="39" s="1"/>
  <c r="AL145" i="20"/>
  <c r="CR29" i="39" s="1"/>
  <c r="AL144" i="20"/>
  <c r="AL143"/>
  <c r="CM29" i="39" s="1"/>
  <c r="AL142" i="20"/>
  <c r="CH29" i="39" s="1"/>
  <c r="AL141" i="20"/>
  <c r="CC29" i="39" s="1"/>
  <c r="AL140" i="20"/>
  <c r="BX29" i="39" s="1"/>
  <c r="AL139" i="20"/>
  <c r="BS29" i="39" s="1"/>
  <c r="AL138" i="20"/>
  <c r="BN29" i="39" s="1"/>
  <c r="AL137" i="20"/>
  <c r="BI29" i="39" s="1"/>
  <c r="AL136" i="20"/>
  <c r="BD29" i="39" s="1"/>
  <c r="AL135" i="20"/>
  <c r="AY29" i="39" s="1"/>
  <c r="AL134" i="20"/>
  <c r="AT29" i="39" s="1"/>
  <c r="AL133" i="20"/>
  <c r="AO29" i="39" s="1"/>
  <c r="AL132" i="20"/>
  <c r="AJ29" i="39" s="1"/>
  <c r="AL131" i="20"/>
  <c r="AE29" i="39" s="1"/>
  <c r="AL130" i="20"/>
  <c r="Z29" i="39" s="1"/>
  <c r="AL129" i="20"/>
  <c r="AL128"/>
  <c r="U29" i="39" s="1"/>
  <c r="AL127" i="20"/>
  <c r="P29" i="39" s="1"/>
  <c r="AL126" i="20"/>
  <c r="AL125"/>
  <c r="K29" i="39" s="1"/>
  <c r="AL124" i="20"/>
  <c r="F29" i="39" s="1"/>
  <c r="AL123" i="20"/>
  <c r="AM176" i="21"/>
  <c r="AL175"/>
  <c r="IB28" i="39" s="1"/>
  <c r="AL174" i="21"/>
  <c r="HW28" i="39" s="1"/>
  <c r="AL173" i="21"/>
  <c r="HR28" i="39" s="1"/>
  <c r="AL172" i="21"/>
  <c r="AL171"/>
  <c r="AL170"/>
  <c r="AL169"/>
  <c r="GX28" i="39" s="1"/>
  <c r="AL168" i="21"/>
  <c r="GS28" i="39" s="1"/>
  <c r="AL167" i="21"/>
  <c r="GN28" i="39" s="1"/>
  <c r="AL166" i="21"/>
  <c r="GI28" i="39" s="1"/>
  <c r="AL165" i="21"/>
  <c r="GD28" i="39" s="1"/>
  <c r="AL164" i="21"/>
  <c r="FY28" i="39" s="1"/>
  <c r="AL163" i="21"/>
  <c r="AL162"/>
  <c r="FT28" i="39" s="1"/>
  <c r="AL161" i="21"/>
  <c r="AL160"/>
  <c r="FJ28" i="39" s="1"/>
  <c r="AL159" i="21"/>
  <c r="FE28" i="39" s="1"/>
  <c r="AL158" i="21"/>
  <c r="EZ28" i="39" s="1"/>
  <c r="AL157" i="21"/>
  <c r="EU28" i="39" s="1"/>
  <c r="AL156" i="21"/>
  <c r="EP28" i="39" s="1"/>
  <c r="AL155" i="21"/>
  <c r="EK28" i="39" s="1"/>
  <c r="AL154" i="21"/>
  <c r="AL153"/>
  <c r="AL152"/>
  <c r="AL151"/>
  <c r="DV28" i="39" s="1"/>
  <c r="AL150" i="21"/>
  <c r="DQ28" i="39" s="1"/>
  <c r="AL149" i="21"/>
  <c r="DL28" i="39" s="1"/>
  <c r="AL148" i="21"/>
  <c r="DG28" i="39" s="1"/>
  <c r="AL147" i="21"/>
  <c r="DB28" i="39" s="1"/>
  <c r="AL146" i="21"/>
  <c r="CW28" i="39" s="1"/>
  <c r="AL145" i="21"/>
  <c r="CR28" i="39" s="1"/>
  <c r="AL144" i="21"/>
  <c r="AL143"/>
  <c r="CM28" i="39" s="1"/>
  <c r="AL142" i="21"/>
  <c r="CH28" i="39" s="1"/>
  <c r="AL141" i="21"/>
  <c r="CC28" i="39" s="1"/>
  <c r="AL140" i="21"/>
  <c r="BX28" i="39" s="1"/>
  <c r="AL139" i="21"/>
  <c r="BS28" i="39" s="1"/>
  <c r="AL138" i="21"/>
  <c r="BN28" i="39" s="1"/>
  <c r="AL137" i="21"/>
  <c r="BI28" i="39" s="1"/>
  <c r="AL136" i="21"/>
  <c r="BD28" i="39" s="1"/>
  <c r="AL135" i="21"/>
  <c r="AY28" i="39" s="1"/>
  <c r="AL134" i="21"/>
  <c r="AT28" i="39" s="1"/>
  <c r="AL133" i="21"/>
  <c r="AO28" i="39" s="1"/>
  <c r="AL132" i="21"/>
  <c r="AJ28" i="39" s="1"/>
  <c r="AL131" i="21"/>
  <c r="AE28" i="39" s="1"/>
  <c r="AL130" i="21"/>
  <c r="Z28" i="39" s="1"/>
  <c r="AL129" i="21"/>
  <c r="AL128"/>
  <c r="U28" i="39" s="1"/>
  <c r="AL127" i="21"/>
  <c r="P28" i="39" s="1"/>
  <c r="AL126" i="21"/>
  <c r="AL125"/>
  <c r="K28" i="39" s="1"/>
  <c r="AL124" i="21"/>
  <c r="F28" i="39" s="1"/>
  <c r="AL123" i="21"/>
  <c r="AM176" i="22"/>
  <c r="AL175"/>
  <c r="IB27" i="39" s="1"/>
  <c r="AL174" i="22"/>
  <c r="HW27" i="39" s="1"/>
  <c r="AL173" i="22"/>
  <c r="HR27" i="39" s="1"/>
  <c r="AL172" i="22"/>
  <c r="AL171"/>
  <c r="AL170"/>
  <c r="AL169"/>
  <c r="GX27" i="39" s="1"/>
  <c r="AL168" i="22"/>
  <c r="GS27" i="39" s="1"/>
  <c r="AL167" i="22"/>
  <c r="GN27" i="39" s="1"/>
  <c r="AL166" i="22"/>
  <c r="GI27" i="39" s="1"/>
  <c r="AL165" i="22"/>
  <c r="GD27" i="39" s="1"/>
  <c r="AL164" i="22"/>
  <c r="FY27" i="39" s="1"/>
  <c r="AL163" i="22"/>
  <c r="AL162"/>
  <c r="FT27" i="39" s="1"/>
  <c r="AL161" i="22"/>
  <c r="AL160"/>
  <c r="FJ27" i="39" s="1"/>
  <c r="AL159" i="22"/>
  <c r="FE27" i="39" s="1"/>
  <c r="AL158" i="22"/>
  <c r="EZ27" i="39" s="1"/>
  <c r="AL157" i="22"/>
  <c r="EU27" i="39" s="1"/>
  <c r="AL156" i="22"/>
  <c r="EP27" i="39" s="1"/>
  <c r="AL155" i="22"/>
  <c r="EK27" i="39" s="1"/>
  <c r="AL154" i="22"/>
  <c r="AL153"/>
  <c r="AL152"/>
  <c r="AL151"/>
  <c r="DV27" i="39" s="1"/>
  <c r="AL150" i="22"/>
  <c r="DQ27" i="39" s="1"/>
  <c r="AL149" i="22"/>
  <c r="DL27" i="39" s="1"/>
  <c r="AL148" i="22"/>
  <c r="DG27" i="39" s="1"/>
  <c r="AL147" i="22"/>
  <c r="DB27" i="39" s="1"/>
  <c r="AL146" i="22"/>
  <c r="CW27" i="39" s="1"/>
  <c r="AL145" i="22"/>
  <c r="CR27" i="39" s="1"/>
  <c r="AL144" i="22"/>
  <c r="AL143"/>
  <c r="CM27" i="39" s="1"/>
  <c r="AL142" i="22"/>
  <c r="CH27" i="39" s="1"/>
  <c r="AL141" i="22"/>
  <c r="CC27" i="39" s="1"/>
  <c r="AL140" i="22"/>
  <c r="BX27" i="39" s="1"/>
  <c r="AL139" i="22"/>
  <c r="BS27" i="39" s="1"/>
  <c r="AL138" i="22"/>
  <c r="BN27" i="39" s="1"/>
  <c r="AL137" i="22"/>
  <c r="BI27" i="39" s="1"/>
  <c r="AL136" i="22"/>
  <c r="BD27" i="39" s="1"/>
  <c r="AL135" i="22"/>
  <c r="AY27" i="39" s="1"/>
  <c r="AL134" i="22"/>
  <c r="AT27" i="39" s="1"/>
  <c r="AL133" i="22"/>
  <c r="AO27" i="39" s="1"/>
  <c r="AL132" i="22"/>
  <c r="AJ27" i="39" s="1"/>
  <c r="AL131" i="22"/>
  <c r="AE27" i="39" s="1"/>
  <c r="AL130" i="22"/>
  <c r="Z27" i="39" s="1"/>
  <c r="AL129" i="22"/>
  <c r="AL128"/>
  <c r="U27" i="39" s="1"/>
  <c r="AL127" i="22"/>
  <c r="P27" i="39" s="1"/>
  <c r="AL126" i="22"/>
  <c r="AL125"/>
  <c r="K27" i="39" s="1"/>
  <c r="AL124" i="22"/>
  <c r="F27" i="39" s="1"/>
  <c r="AL123" i="22"/>
  <c r="AM176" i="23"/>
  <c r="AL175"/>
  <c r="IB26" i="39" s="1"/>
  <c r="AL174" i="23"/>
  <c r="HW26" i="39" s="1"/>
  <c r="AL173" i="23"/>
  <c r="HR26" i="39" s="1"/>
  <c r="AL172" i="23"/>
  <c r="AL171"/>
  <c r="AL170"/>
  <c r="AL169"/>
  <c r="GX26" i="39" s="1"/>
  <c r="AL168" i="23"/>
  <c r="GS26" i="39" s="1"/>
  <c r="AL167" i="23"/>
  <c r="GN26" i="39" s="1"/>
  <c r="AL166" i="23"/>
  <c r="GI26" i="39" s="1"/>
  <c r="AL165" i="23"/>
  <c r="GD26" i="39" s="1"/>
  <c r="AL164" i="23"/>
  <c r="FY26" i="39" s="1"/>
  <c r="AL163" i="23"/>
  <c r="AL162"/>
  <c r="FT26" i="39" s="1"/>
  <c r="AL161" i="23"/>
  <c r="AL160"/>
  <c r="FJ26" i="39" s="1"/>
  <c r="AL159" i="23"/>
  <c r="FE26" i="39" s="1"/>
  <c r="AL158" i="23"/>
  <c r="EZ26" i="39" s="1"/>
  <c r="AL157" i="23"/>
  <c r="EU26" i="39" s="1"/>
  <c r="AL156" i="23"/>
  <c r="EP26" i="39" s="1"/>
  <c r="AL155" i="23"/>
  <c r="EK26" i="39" s="1"/>
  <c r="AL154" i="23"/>
  <c r="AL153"/>
  <c r="AL152"/>
  <c r="AL151"/>
  <c r="DV26" i="39" s="1"/>
  <c r="AL150" i="23"/>
  <c r="DQ26" i="39" s="1"/>
  <c r="AL149" i="23"/>
  <c r="DL26" i="39" s="1"/>
  <c r="AL148" i="23"/>
  <c r="DG26" i="39" s="1"/>
  <c r="AL147" i="23"/>
  <c r="DB26" i="39" s="1"/>
  <c r="AL146" i="23"/>
  <c r="CW26" i="39" s="1"/>
  <c r="AL145" i="23"/>
  <c r="CR26" i="39" s="1"/>
  <c r="AL144" i="23"/>
  <c r="AL143"/>
  <c r="CM26" i="39" s="1"/>
  <c r="AL142" i="23"/>
  <c r="CH26" i="39" s="1"/>
  <c r="AL141" i="23"/>
  <c r="CC26" i="39" s="1"/>
  <c r="AL140" i="23"/>
  <c r="BX26" i="39" s="1"/>
  <c r="AL139" i="23"/>
  <c r="BS26" i="39" s="1"/>
  <c r="AL138" i="23"/>
  <c r="BN26" i="39" s="1"/>
  <c r="AL137" i="23"/>
  <c r="BI26" i="39" s="1"/>
  <c r="AL136" i="23"/>
  <c r="BD26" i="39" s="1"/>
  <c r="AL135" i="23"/>
  <c r="AY26" i="39" s="1"/>
  <c r="AL134" i="23"/>
  <c r="AT26" i="39" s="1"/>
  <c r="AL133" i="23"/>
  <c r="AO26" i="39" s="1"/>
  <c r="AL132" i="23"/>
  <c r="AJ26" i="39" s="1"/>
  <c r="AL131" i="23"/>
  <c r="AE26" i="39" s="1"/>
  <c r="AL130" i="23"/>
  <c r="Z26" i="39" s="1"/>
  <c r="AL129" i="23"/>
  <c r="AL128"/>
  <c r="U26" i="39" s="1"/>
  <c r="AL127" i="23"/>
  <c r="P26" i="39" s="1"/>
  <c r="AL126" i="23"/>
  <c r="AL125"/>
  <c r="K26" i="39" s="1"/>
  <c r="AL124" i="23"/>
  <c r="F26" i="39" s="1"/>
  <c r="AL123" i="23"/>
  <c r="AM176" i="24"/>
  <c r="AL175"/>
  <c r="IB25" i="39" s="1"/>
  <c r="AL174" i="24"/>
  <c r="HW25" i="39" s="1"/>
  <c r="AL173" i="24"/>
  <c r="HR25" i="39" s="1"/>
  <c r="AL172" i="24"/>
  <c r="AL171"/>
  <c r="AL170"/>
  <c r="AL169"/>
  <c r="GX25" i="39" s="1"/>
  <c r="AL168" i="24"/>
  <c r="GS25" i="39" s="1"/>
  <c r="AL167" i="24"/>
  <c r="GN25" i="39" s="1"/>
  <c r="AL166" i="24"/>
  <c r="GI25" i="39" s="1"/>
  <c r="AL165" i="24"/>
  <c r="GD25" i="39" s="1"/>
  <c r="AL164" i="24"/>
  <c r="FY25" i="39" s="1"/>
  <c r="AL163" i="24"/>
  <c r="AL162"/>
  <c r="FT25" i="39" s="1"/>
  <c r="AL161" i="24"/>
  <c r="AL160"/>
  <c r="FJ25" i="39" s="1"/>
  <c r="AL159" i="24"/>
  <c r="FE25" i="39" s="1"/>
  <c r="AL158" i="24"/>
  <c r="EZ25" i="39" s="1"/>
  <c r="AL157" i="24"/>
  <c r="EU25" i="39" s="1"/>
  <c r="AL156" i="24"/>
  <c r="EP25" i="39" s="1"/>
  <c r="AL155" i="24"/>
  <c r="EK25" i="39" s="1"/>
  <c r="AL154" i="24"/>
  <c r="AL153"/>
  <c r="AL152"/>
  <c r="AL151"/>
  <c r="DV25" i="39" s="1"/>
  <c r="AL150" i="24"/>
  <c r="DQ25" i="39" s="1"/>
  <c r="AL149" i="24"/>
  <c r="DL25" i="39" s="1"/>
  <c r="AL148" i="24"/>
  <c r="DG25" i="39" s="1"/>
  <c r="AL147" i="24"/>
  <c r="DB25" i="39" s="1"/>
  <c r="AL146" i="24"/>
  <c r="CW25" i="39" s="1"/>
  <c r="AL145" i="24"/>
  <c r="CR25" i="39" s="1"/>
  <c r="AL144" i="24"/>
  <c r="AL143"/>
  <c r="CM25" i="39" s="1"/>
  <c r="AL142" i="24"/>
  <c r="CH25" i="39" s="1"/>
  <c r="AL141" i="24"/>
  <c r="CC25" i="39" s="1"/>
  <c r="AL140" i="24"/>
  <c r="BX25" i="39" s="1"/>
  <c r="AL139" i="24"/>
  <c r="BS25" i="39" s="1"/>
  <c r="AL138" i="24"/>
  <c r="BN25" i="39" s="1"/>
  <c r="AL137" i="24"/>
  <c r="BI25" i="39" s="1"/>
  <c r="AL136" i="24"/>
  <c r="BD25" i="39" s="1"/>
  <c r="AL135" i="24"/>
  <c r="AY25" i="39" s="1"/>
  <c r="AL134" i="24"/>
  <c r="AT25" i="39" s="1"/>
  <c r="AL133" i="24"/>
  <c r="AO25" i="39" s="1"/>
  <c r="AL132" i="24"/>
  <c r="AJ25" i="39" s="1"/>
  <c r="AL131" i="24"/>
  <c r="AE25" i="39" s="1"/>
  <c r="AL130" i="24"/>
  <c r="Z25" i="39" s="1"/>
  <c r="AL129" i="24"/>
  <c r="AL128"/>
  <c r="U25" i="39" s="1"/>
  <c r="AL127" i="24"/>
  <c r="P25" i="39" s="1"/>
  <c r="AL126" i="24"/>
  <c r="AL125"/>
  <c r="K25" i="39" s="1"/>
  <c r="AL124" i="24"/>
  <c r="F25" i="39" s="1"/>
  <c r="AL123" i="24"/>
  <c r="AM176" i="25"/>
  <c r="AL175"/>
  <c r="IB24" i="39" s="1"/>
  <c r="AL174" i="25"/>
  <c r="HW24" i="39" s="1"/>
  <c r="AL173" i="25"/>
  <c r="HR24" i="39" s="1"/>
  <c r="AL172" i="25"/>
  <c r="AL171"/>
  <c r="AL170"/>
  <c r="AL169"/>
  <c r="GX24" i="39" s="1"/>
  <c r="AL168" i="25"/>
  <c r="GS24" i="39" s="1"/>
  <c r="AL167" i="25"/>
  <c r="GN24" i="39" s="1"/>
  <c r="AL166" i="25"/>
  <c r="GI24" i="39" s="1"/>
  <c r="AL165" i="25"/>
  <c r="GD24" i="39" s="1"/>
  <c r="AL164" i="25"/>
  <c r="FY24" i="39" s="1"/>
  <c r="AL163" i="25"/>
  <c r="AL162"/>
  <c r="FT24" i="39" s="1"/>
  <c r="AL161" i="25"/>
  <c r="AL160"/>
  <c r="FJ24" i="39" s="1"/>
  <c r="AL159" i="25"/>
  <c r="FE24" i="39" s="1"/>
  <c r="AL158" i="25"/>
  <c r="EZ24" i="39" s="1"/>
  <c r="AL157" i="25"/>
  <c r="EU24" i="39" s="1"/>
  <c r="AL156" i="25"/>
  <c r="EP24" i="39" s="1"/>
  <c r="AL155" i="25"/>
  <c r="EK24" i="39" s="1"/>
  <c r="AL154" i="25"/>
  <c r="AL153"/>
  <c r="AL152"/>
  <c r="AL151"/>
  <c r="DV24" i="39" s="1"/>
  <c r="AL150" i="25"/>
  <c r="DQ24" i="39" s="1"/>
  <c r="AL149" i="25"/>
  <c r="DL24" i="39" s="1"/>
  <c r="AL148" i="25"/>
  <c r="DG24" i="39" s="1"/>
  <c r="AL147" i="25"/>
  <c r="DB24" i="39" s="1"/>
  <c r="AL146" i="25"/>
  <c r="CW24" i="39" s="1"/>
  <c r="AL145" i="25"/>
  <c r="CR24" i="39" s="1"/>
  <c r="AL144" i="25"/>
  <c r="AL143"/>
  <c r="CM24" i="39" s="1"/>
  <c r="AL142" i="25"/>
  <c r="CH24" i="39" s="1"/>
  <c r="AL141" i="25"/>
  <c r="CC24" i="39" s="1"/>
  <c r="AL140" i="25"/>
  <c r="BX24" i="39" s="1"/>
  <c r="AL139" i="25"/>
  <c r="BS24" i="39" s="1"/>
  <c r="AL138" i="25"/>
  <c r="BN24" i="39" s="1"/>
  <c r="AL137" i="25"/>
  <c r="BI24" i="39" s="1"/>
  <c r="AL136" i="25"/>
  <c r="BD24" i="39" s="1"/>
  <c r="AL135" i="25"/>
  <c r="AY24" i="39" s="1"/>
  <c r="AL134" i="25"/>
  <c r="AT24" i="39" s="1"/>
  <c r="AL133" i="25"/>
  <c r="AO24" i="39" s="1"/>
  <c r="AL132" i="25"/>
  <c r="AJ24" i="39" s="1"/>
  <c r="AL131" i="25"/>
  <c r="AE24" i="39" s="1"/>
  <c r="AL130" i="25"/>
  <c r="Z24" i="39" s="1"/>
  <c r="AL129" i="25"/>
  <c r="AL128"/>
  <c r="U24" i="39" s="1"/>
  <c r="AL127" i="25"/>
  <c r="P24" i="39" s="1"/>
  <c r="AL126" i="25"/>
  <c r="AL125"/>
  <c r="K24" i="39" s="1"/>
  <c r="AL124" i="25"/>
  <c r="F24" i="39" s="1"/>
  <c r="AL123" i="25"/>
  <c r="AM176" i="9"/>
  <c r="AL175"/>
  <c r="IB23" i="39" s="1"/>
  <c r="AL174" i="9"/>
  <c r="HW23" i="39" s="1"/>
  <c r="AL173" i="9"/>
  <c r="HR23" i="39" s="1"/>
  <c r="AL172" i="9"/>
  <c r="AL171"/>
  <c r="AL170"/>
  <c r="AL169"/>
  <c r="GX23" i="39" s="1"/>
  <c r="AL168" i="9"/>
  <c r="GS23" i="39" s="1"/>
  <c r="AL167" i="9"/>
  <c r="GN23" i="39" s="1"/>
  <c r="AL166" i="9"/>
  <c r="GI23" i="39" s="1"/>
  <c r="AL165" i="9"/>
  <c r="GD23" i="39" s="1"/>
  <c r="AL164" i="9"/>
  <c r="FY23" i="39" s="1"/>
  <c r="AL163" i="9"/>
  <c r="AL162"/>
  <c r="FT23" i="39" s="1"/>
  <c r="AL161" i="9"/>
  <c r="AL160"/>
  <c r="FJ23" i="39" s="1"/>
  <c r="AL159" i="9"/>
  <c r="FE23" i="39" s="1"/>
  <c r="AL158" i="9"/>
  <c r="EZ23" i="39" s="1"/>
  <c r="AL157" i="9"/>
  <c r="EU23" i="39" s="1"/>
  <c r="AL156" i="9"/>
  <c r="EP23" i="39" s="1"/>
  <c r="AL155" i="9"/>
  <c r="EK23" i="39" s="1"/>
  <c r="AL154" i="9"/>
  <c r="AL153"/>
  <c r="AL152"/>
  <c r="AL151"/>
  <c r="DV23" i="39" s="1"/>
  <c r="AL150" i="9"/>
  <c r="DQ23" i="39" s="1"/>
  <c r="AL149" i="9"/>
  <c r="DL23" i="39" s="1"/>
  <c r="AL148" i="9"/>
  <c r="DG23" i="39" s="1"/>
  <c r="AL147" i="9"/>
  <c r="DB23" i="39" s="1"/>
  <c r="AL146" i="9"/>
  <c r="CW23" i="39" s="1"/>
  <c r="AL145" i="9"/>
  <c r="CR23" i="39" s="1"/>
  <c r="AL144" i="9"/>
  <c r="AL143"/>
  <c r="CM23" i="39" s="1"/>
  <c r="AL142" i="9"/>
  <c r="CH23" i="39" s="1"/>
  <c r="AL141" i="9"/>
  <c r="CC23" i="39" s="1"/>
  <c r="AL140" i="9"/>
  <c r="BX23" i="39" s="1"/>
  <c r="AL139" i="9"/>
  <c r="BS23" i="39" s="1"/>
  <c r="AL138" i="9"/>
  <c r="BN23" i="39" s="1"/>
  <c r="AL137" i="9"/>
  <c r="BI23" i="39" s="1"/>
  <c r="AL136" i="9"/>
  <c r="BD23" i="39" s="1"/>
  <c r="AL135" i="9"/>
  <c r="AY23" i="39" s="1"/>
  <c r="AL134" i="9"/>
  <c r="AT23" i="39" s="1"/>
  <c r="AL133" i="9"/>
  <c r="AO23" i="39" s="1"/>
  <c r="AL132" i="9"/>
  <c r="AJ23" i="39" s="1"/>
  <c r="AL131" i="9"/>
  <c r="AE23" i="39" s="1"/>
  <c r="AL130" i="9"/>
  <c r="Z23" i="39" s="1"/>
  <c r="AL129" i="9"/>
  <c r="AL128"/>
  <c r="U23" i="39" s="1"/>
  <c r="AL127" i="9"/>
  <c r="P23" i="39" s="1"/>
  <c r="AL126" i="9"/>
  <c r="AL125"/>
  <c r="K23" i="39" s="1"/>
  <c r="AL124" i="9"/>
  <c r="F23" i="39" s="1"/>
  <c r="AL123" i="9"/>
  <c r="AM176" i="26"/>
  <c r="AL175"/>
  <c r="IB22" i="39" s="1"/>
  <c r="AL174" i="26"/>
  <c r="HW22" i="39" s="1"/>
  <c r="AL173" i="26"/>
  <c r="HR22" i="39" s="1"/>
  <c r="AL172" i="26"/>
  <c r="AL171"/>
  <c r="AL170"/>
  <c r="AL169"/>
  <c r="GX22" i="39" s="1"/>
  <c r="AL168" i="26"/>
  <c r="GS22" i="39" s="1"/>
  <c r="AL167" i="26"/>
  <c r="GN22" i="39" s="1"/>
  <c r="AL166" i="26"/>
  <c r="GI22" i="39" s="1"/>
  <c r="AL165" i="26"/>
  <c r="GD22" i="39" s="1"/>
  <c r="AL164" i="26"/>
  <c r="FY22" i="39" s="1"/>
  <c r="AL163" i="26"/>
  <c r="AL162"/>
  <c r="FT22" i="39" s="1"/>
  <c r="AL161" i="26"/>
  <c r="AL160"/>
  <c r="FJ22" i="39" s="1"/>
  <c r="AL159" i="26"/>
  <c r="FE22" i="39" s="1"/>
  <c r="AL158" i="26"/>
  <c r="EZ22" i="39" s="1"/>
  <c r="AL157" i="26"/>
  <c r="EU22" i="39" s="1"/>
  <c r="AL156" i="26"/>
  <c r="EP22" i="39" s="1"/>
  <c r="AL155" i="26"/>
  <c r="EK22" i="39" s="1"/>
  <c r="AL154" i="26"/>
  <c r="AL153"/>
  <c r="AL152"/>
  <c r="AL151"/>
  <c r="DV22" i="39" s="1"/>
  <c r="AL150" i="26"/>
  <c r="DQ22" i="39" s="1"/>
  <c r="AL149" i="26"/>
  <c r="DL22" i="39" s="1"/>
  <c r="AL148" i="26"/>
  <c r="DG22" i="39" s="1"/>
  <c r="AL147" i="26"/>
  <c r="DB22" i="39" s="1"/>
  <c r="AL146" i="26"/>
  <c r="CW22" i="39" s="1"/>
  <c r="AL145" i="26"/>
  <c r="CR22" i="39" s="1"/>
  <c r="AL144" i="26"/>
  <c r="AL143"/>
  <c r="CM22" i="39" s="1"/>
  <c r="AL142" i="26"/>
  <c r="CH22" i="39" s="1"/>
  <c r="AL141" i="26"/>
  <c r="CC22" i="39" s="1"/>
  <c r="AL140" i="26"/>
  <c r="BX22" i="39" s="1"/>
  <c r="AL139" i="26"/>
  <c r="BS22" i="39" s="1"/>
  <c r="AL138" i="26"/>
  <c r="BN22" i="39" s="1"/>
  <c r="AL137" i="26"/>
  <c r="BI22" i="39" s="1"/>
  <c r="AL136" i="26"/>
  <c r="BD22" i="39" s="1"/>
  <c r="AL135" i="26"/>
  <c r="AY22" i="39" s="1"/>
  <c r="AL134" i="26"/>
  <c r="AT22" i="39" s="1"/>
  <c r="AL133" i="26"/>
  <c r="AO22" i="39" s="1"/>
  <c r="AL132" i="26"/>
  <c r="AJ22" i="39" s="1"/>
  <c r="AL131" i="26"/>
  <c r="AE22" i="39" s="1"/>
  <c r="AL130" i="26"/>
  <c r="Z22" i="39" s="1"/>
  <c r="AL129" i="26"/>
  <c r="AL128"/>
  <c r="U22" i="39" s="1"/>
  <c r="AL127" i="26"/>
  <c r="P22" i="39" s="1"/>
  <c r="AL126" i="26"/>
  <c r="AL125"/>
  <c r="K22" i="39" s="1"/>
  <c r="AL124" i="26"/>
  <c r="F22" i="39" s="1"/>
  <c r="AL123" i="26"/>
  <c r="AM176" i="27"/>
  <c r="AL175"/>
  <c r="IB21" i="39" s="1"/>
  <c r="AL174" i="27"/>
  <c r="HW21" i="39" s="1"/>
  <c r="AL173" i="27"/>
  <c r="HR21" i="39" s="1"/>
  <c r="AL172" i="27"/>
  <c r="AL171"/>
  <c r="AL170"/>
  <c r="AL169"/>
  <c r="GX21" i="39" s="1"/>
  <c r="AL168" i="27"/>
  <c r="GS21" i="39" s="1"/>
  <c r="AL167" i="27"/>
  <c r="GN21" i="39" s="1"/>
  <c r="AL166" i="27"/>
  <c r="GI21" i="39" s="1"/>
  <c r="AL165" i="27"/>
  <c r="GD21" i="39" s="1"/>
  <c r="AL164" i="27"/>
  <c r="FY21" i="39" s="1"/>
  <c r="AL163" i="27"/>
  <c r="AL162"/>
  <c r="FT21" i="39" s="1"/>
  <c r="AL161" i="27"/>
  <c r="AL160"/>
  <c r="FJ21" i="39" s="1"/>
  <c r="AL159" i="27"/>
  <c r="FE21" i="39" s="1"/>
  <c r="AL158" i="27"/>
  <c r="EZ21" i="39" s="1"/>
  <c r="AL157" i="27"/>
  <c r="EU21" i="39" s="1"/>
  <c r="AL156" i="27"/>
  <c r="EP21" i="39" s="1"/>
  <c r="AL155" i="27"/>
  <c r="EK21" i="39" s="1"/>
  <c r="AL154" i="27"/>
  <c r="AL153"/>
  <c r="AL152"/>
  <c r="AL151"/>
  <c r="DV21" i="39" s="1"/>
  <c r="AL150" i="27"/>
  <c r="DQ21" i="39" s="1"/>
  <c r="AL149" i="27"/>
  <c r="DL21" i="39" s="1"/>
  <c r="AL148" i="27"/>
  <c r="DG21" i="39" s="1"/>
  <c r="AL147" i="27"/>
  <c r="DB21" i="39" s="1"/>
  <c r="AL146" i="27"/>
  <c r="CW21" i="39" s="1"/>
  <c r="AL145" i="27"/>
  <c r="CR21" i="39" s="1"/>
  <c r="AL144" i="27"/>
  <c r="AL143"/>
  <c r="CM21" i="39" s="1"/>
  <c r="AL142" i="27"/>
  <c r="CH21" i="39" s="1"/>
  <c r="AL141" i="27"/>
  <c r="CC21" i="39" s="1"/>
  <c r="AL140" i="27"/>
  <c r="BX21" i="39" s="1"/>
  <c r="AL139" i="27"/>
  <c r="BS21" i="39" s="1"/>
  <c r="AL138" i="27"/>
  <c r="BN21" i="39" s="1"/>
  <c r="AL137" i="27"/>
  <c r="BI21" i="39" s="1"/>
  <c r="AL136" i="27"/>
  <c r="BD21" i="39" s="1"/>
  <c r="AL135" i="27"/>
  <c r="AY21" i="39" s="1"/>
  <c r="AL134" i="27"/>
  <c r="AT21" i="39" s="1"/>
  <c r="AL133" i="27"/>
  <c r="AO21" i="39" s="1"/>
  <c r="AL132" i="27"/>
  <c r="AJ21" i="39" s="1"/>
  <c r="AL131" i="27"/>
  <c r="AE21" i="39" s="1"/>
  <c r="AL130" i="27"/>
  <c r="Z21" i="39" s="1"/>
  <c r="AL129" i="27"/>
  <c r="AL128"/>
  <c r="U21" i="39" s="1"/>
  <c r="AL127" i="27"/>
  <c r="P21" i="39" s="1"/>
  <c r="AL126" i="27"/>
  <c r="AL125"/>
  <c r="K21" i="39" s="1"/>
  <c r="AL124" i="27"/>
  <c r="F21" i="39" s="1"/>
  <c r="AL123" i="27"/>
  <c r="AM176" i="28"/>
  <c r="AL175"/>
  <c r="IB20" i="39" s="1"/>
  <c r="AL174" i="28"/>
  <c r="HW20" i="39" s="1"/>
  <c r="AL173" i="28"/>
  <c r="HR20" i="39" s="1"/>
  <c r="AL172" i="28"/>
  <c r="AL171"/>
  <c r="AL170"/>
  <c r="AL169"/>
  <c r="GX20" i="39" s="1"/>
  <c r="AL168" i="28"/>
  <c r="GS20" i="39" s="1"/>
  <c r="AL167" i="28"/>
  <c r="GN20" i="39" s="1"/>
  <c r="AL166" i="28"/>
  <c r="GI20" i="39" s="1"/>
  <c r="AL165" i="28"/>
  <c r="GD20" i="39" s="1"/>
  <c r="AL164" i="28"/>
  <c r="FY20" i="39" s="1"/>
  <c r="AL163" i="28"/>
  <c r="AL162"/>
  <c r="FT20" i="39" s="1"/>
  <c r="AL161" i="28"/>
  <c r="AL160"/>
  <c r="FJ20" i="39" s="1"/>
  <c r="AL159" i="28"/>
  <c r="FE20" i="39" s="1"/>
  <c r="AL158" i="28"/>
  <c r="EZ20" i="39" s="1"/>
  <c r="AL157" i="28"/>
  <c r="EU20" i="39" s="1"/>
  <c r="AL156" i="28"/>
  <c r="EP20" i="39" s="1"/>
  <c r="AL155" i="28"/>
  <c r="EK20" i="39" s="1"/>
  <c r="AL154" i="28"/>
  <c r="AL153"/>
  <c r="AL152"/>
  <c r="AL151"/>
  <c r="DV20" i="39" s="1"/>
  <c r="AL150" i="28"/>
  <c r="DQ20" i="39" s="1"/>
  <c r="AL149" i="28"/>
  <c r="DL20" i="39" s="1"/>
  <c r="AL148" i="28"/>
  <c r="DG20" i="39" s="1"/>
  <c r="AL147" i="28"/>
  <c r="DB20" i="39" s="1"/>
  <c r="AL146" i="28"/>
  <c r="CW20" i="39" s="1"/>
  <c r="AL145" i="28"/>
  <c r="CR20" i="39" s="1"/>
  <c r="AL144" i="28"/>
  <c r="AL143"/>
  <c r="CM20" i="39" s="1"/>
  <c r="AL142" i="28"/>
  <c r="CH20" i="39" s="1"/>
  <c r="AL141" i="28"/>
  <c r="CC20" i="39" s="1"/>
  <c r="AL140" i="28"/>
  <c r="BX20" i="39" s="1"/>
  <c r="AL139" i="28"/>
  <c r="BS20" i="39" s="1"/>
  <c r="AL138" i="28"/>
  <c r="BN20" i="39" s="1"/>
  <c r="AL137" i="28"/>
  <c r="BI20" i="39" s="1"/>
  <c r="AL136" i="28"/>
  <c r="BD20" i="39" s="1"/>
  <c r="AL135" i="28"/>
  <c r="AY20" i="39" s="1"/>
  <c r="AL134" i="28"/>
  <c r="AT20" i="39" s="1"/>
  <c r="AL133" i="28"/>
  <c r="AO20" i="39" s="1"/>
  <c r="AL132" i="28"/>
  <c r="AJ20" i="39" s="1"/>
  <c r="AL131" i="28"/>
  <c r="AE20" i="39" s="1"/>
  <c r="AL130" i="28"/>
  <c r="Z20" i="39" s="1"/>
  <c r="AL129" i="28"/>
  <c r="AL128"/>
  <c r="U20" i="39" s="1"/>
  <c r="AL127" i="28"/>
  <c r="P20" i="39" s="1"/>
  <c r="AL126" i="28"/>
  <c r="AL125"/>
  <c r="K20" i="39" s="1"/>
  <c r="AL124" i="28"/>
  <c r="F20" i="39" s="1"/>
  <c r="AL123" i="28"/>
  <c r="AM176" i="29"/>
  <c r="AL175"/>
  <c r="IB19" i="39" s="1"/>
  <c r="AL174" i="29"/>
  <c r="HW19" i="39" s="1"/>
  <c r="AL173" i="29"/>
  <c r="HR19" i="39" s="1"/>
  <c r="AL172" i="29"/>
  <c r="AL171"/>
  <c r="AL170"/>
  <c r="AL169"/>
  <c r="GX19" i="39" s="1"/>
  <c r="AL168" i="29"/>
  <c r="GS19" i="39" s="1"/>
  <c r="AL167" i="29"/>
  <c r="GN19" i="39" s="1"/>
  <c r="AL166" i="29"/>
  <c r="GI19" i="39" s="1"/>
  <c r="AL165" i="29"/>
  <c r="GD19" i="39" s="1"/>
  <c r="AL164" i="29"/>
  <c r="FY19" i="39" s="1"/>
  <c r="AL163" i="29"/>
  <c r="AL162"/>
  <c r="FT19" i="39" s="1"/>
  <c r="AL161" i="29"/>
  <c r="AL160"/>
  <c r="FJ19" i="39" s="1"/>
  <c r="AL159" i="29"/>
  <c r="FE19" i="39" s="1"/>
  <c r="AL158" i="29"/>
  <c r="EZ19" i="39" s="1"/>
  <c r="AL157" i="29"/>
  <c r="EU19" i="39" s="1"/>
  <c r="AL156" i="29"/>
  <c r="EP19" i="39" s="1"/>
  <c r="AL155" i="29"/>
  <c r="EK19" i="39" s="1"/>
  <c r="AL154" i="29"/>
  <c r="AL153"/>
  <c r="AL152"/>
  <c r="AL151"/>
  <c r="DV19" i="39" s="1"/>
  <c r="AL150" i="29"/>
  <c r="DQ19" i="39" s="1"/>
  <c r="AL149" i="29"/>
  <c r="DL19" i="39" s="1"/>
  <c r="AL148" i="29"/>
  <c r="DG19" i="39" s="1"/>
  <c r="AL147" i="29"/>
  <c r="DB19" i="39" s="1"/>
  <c r="AL146" i="29"/>
  <c r="CW19" i="39" s="1"/>
  <c r="AL145" i="29"/>
  <c r="CR19" i="39" s="1"/>
  <c r="AL144" i="29"/>
  <c r="AL143"/>
  <c r="CM19" i="39" s="1"/>
  <c r="AL142" i="29"/>
  <c r="CH19" i="39" s="1"/>
  <c r="AL141" i="29"/>
  <c r="CC19" i="39" s="1"/>
  <c r="AL140" i="29"/>
  <c r="BX19" i="39" s="1"/>
  <c r="AL139" i="29"/>
  <c r="BS19" i="39" s="1"/>
  <c r="AL138" i="29"/>
  <c r="BN19" i="39" s="1"/>
  <c r="AL137" i="29"/>
  <c r="BI19" i="39" s="1"/>
  <c r="AL136" i="29"/>
  <c r="BD19" i="39" s="1"/>
  <c r="AL135" i="29"/>
  <c r="AY19" i="39" s="1"/>
  <c r="AL134" i="29"/>
  <c r="AT19" i="39" s="1"/>
  <c r="AL133" i="29"/>
  <c r="AO19" i="39" s="1"/>
  <c r="AL132" i="29"/>
  <c r="AJ19" i="39" s="1"/>
  <c r="AL131" i="29"/>
  <c r="AE19" i="39" s="1"/>
  <c r="AL130" i="29"/>
  <c r="Z19" i="39" s="1"/>
  <c r="AL129" i="29"/>
  <c r="AL128"/>
  <c r="U19" i="39" s="1"/>
  <c r="AL127" i="29"/>
  <c r="P19" i="39" s="1"/>
  <c r="AL126" i="29"/>
  <c r="AL125"/>
  <c r="K19" i="39" s="1"/>
  <c r="AL124" i="29"/>
  <c r="F19" i="39" s="1"/>
  <c r="AL123" i="29"/>
  <c r="AM176" i="30"/>
  <c r="AL175"/>
  <c r="IB18" i="39" s="1"/>
  <c r="AL174" i="30"/>
  <c r="HW18" i="39" s="1"/>
  <c r="AL173" i="30"/>
  <c r="HR18" i="39" s="1"/>
  <c r="AL172" i="30"/>
  <c r="AL171"/>
  <c r="AL170"/>
  <c r="AL169"/>
  <c r="GX18" i="39" s="1"/>
  <c r="AL168" i="30"/>
  <c r="GS18" i="39" s="1"/>
  <c r="AL167" i="30"/>
  <c r="GN18" i="39" s="1"/>
  <c r="AL166" i="30"/>
  <c r="GI18" i="39" s="1"/>
  <c r="AL165" i="30"/>
  <c r="GD18" i="39" s="1"/>
  <c r="AL164" i="30"/>
  <c r="FY18" i="39" s="1"/>
  <c r="AL163" i="30"/>
  <c r="AL162"/>
  <c r="FT18" i="39" s="1"/>
  <c r="AL161" i="30"/>
  <c r="AL160"/>
  <c r="FJ18" i="39" s="1"/>
  <c r="AL159" i="30"/>
  <c r="FE18" i="39" s="1"/>
  <c r="AL158" i="30"/>
  <c r="EZ18" i="39" s="1"/>
  <c r="AL157" i="30"/>
  <c r="EU18" i="39" s="1"/>
  <c r="AL156" i="30"/>
  <c r="EP18" i="39" s="1"/>
  <c r="AL155" i="30"/>
  <c r="EK18" i="39" s="1"/>
  <c r="AL154" i="30"/>
  <c r="AL153"/>
  <c r="AL152"/>
  <c r="AL151"/>
  <c r="DV18" i="39" s="1"/>
  <c r="AL150" i="30"/>
  <c r="DQ18" i="39" s="1"/>
  <c r="AL149" i="30"/>
  <c r="DL18" i="39" s="1"/>
  <c r="AL148" i="30"/>
  <c r="DG18" i="39" s="1"/>
  <c r="AL147" i="30"/>
  <c r="DB18" i="39" s="1"/>
  <c r="AL146" i="30"/>
  <c r="CW18" i="39" s="1"/>
  <c r="AL145" i="30"/>
  <c r="CR18" i="39" s="1"/>
  <c r="AL144" i="30"/>
  <c r="AL143"/>
  <c r="CM18" i="39" s="1"/>
  <c r="AL142" i="30"/>
  <c r="CH18" i="39" s="1"/>
  <c r="AL141" i="30"/>
  <c r="CC18" i="39" s="1"/>
  <c r="AL140" i="30"/>
  <c r="BX18" i="39" s="1"/>
  <c r="AL139" i="30"/>
  <c r="BS18" i="39" s="1"/>
  <c r="AL138" i="30"/>
  <c r="BN18" i="39" s="1"/>
  <c r="AL137" i="30"/>
  <c r="BI18" i="39" s="1"/>
  <c r="AL136" i="30"/>
  <c r="BD18" i="39" s="1"/>
  <c r="AL135" i="30"/>
  <c r="AY18" i="39" s="1"/>
  <c r="AL134" i="30"/>
  <c r="AT18" i="39" s="1"/>
  <c r="AL133" i="30"/>
  <c r="AO18" i="39" s="1"/>
  <c r="AL132" i="30"/>
  <c r="AJ18" i="39" s="1"/>
  <c r="AL131" i="30"/>
  <c r="AE18" i="39" s="1"/>
  <c r="AL130" i="30"/>
  <c r="Z18" i="39" s="1"/>
  <c r="AL129" i="30"/>
  <c r="AL128"/>
  <c r="U18" i="39" s="1"/>
  <c r="AL127" i="30"/>
  <c r="P18" i="39" s="1"/>
  <c r="AL126" i="30"/>
  <c r="AL125"/>
  <c r="K18" i="39" s="1"/>
  <c r="AL124" i="30"/>
  <c r="F18" i="39" s="1"/>
  <c r="AL123" i="30"/>
  <c r="AM176" i="31"/>
  <c r="AL175"/>
  <c r="IB17" i="39" s="1"/>
  <c r="AL174" i="31"/>
  <c r="HW17" i="39" s="1"/>
  <c r="AL173" i="31"/>
  <c r="HR17" i="39" s="1"/>
  <c r="AL172" i="31"/>
  <c r="AL171"/>
  <c r="AL170"/>
  <c r="AL169"/>
  <c r="GX17" i="39" s="1"/>
  <c r="AL168" i="31"/>
  <c r="GS17" i="39" s="1"/>
  <c r="AL167" i="31"/>
  <c r="GN17" i="39" s="1"/>
  <c r="AL166" i="31"/>
  <c r="GI17" i="39" s="1"/>
  <c r="AL165" i="31"/>
  <c r="GD17" i="39" s="1"/>
  <c r="AL164" i="31"/>
  <c r="FY17" i="39" s="1"/>
  <c r="AL163" i="31"/>
  <c r="AL162"/>
  <c r="FT17" i="39" s="1"/>
  <c r="AL161" i="31"/>
  <c r="AL160"/>
  <c r="FJ17" i="39" s="1"/>
  <c r="AL159" i="31"/>
  <c r="FE17" i="39" s="1"/>
  <c r="AL158" i="31"/>
  <c r="EZ17" i="39" s="1"/>
  <c r="AL157" i="31"/>
  <c r="EU17" i="39" s="1"/>
  <c r="AL156" i="31"/>
  <c r="EP17" i="39" s="1"/>
  <c r="AL155" i="31"/>
  <c r="EK17" i="39" s="1"/>
  <c r="AL154" i="31"/>
  <c r="AL153"/>
  <c r="AL152"/>
  <c r="AL151"/>
  <c r="DV17" i="39" s="1"/>
  <c r="AL150" i="31"/>
  <c r="DQ17" i="39" s="1"/>
  <c r="AL149" i="31"/>
  <c r="DL17" i="39" s="1"/>
  <c r="AL148" i="31"/>
  <c r="DG17" i="39" s="1"/>
  <c r="AL147" i="31"/>
  <c r="DB17" i="39" s="1"/>
  <c r="AL146" i="31"/>
  <c r="CW17" i="39" s="1"/>
  <c r="AL145" i="31"/>
  <c r="CR17" i="39" s="1"/>
  <c r="AL144" i="31"/>
  <c r="AL143"/>
  <c r="CM17" i="39" s="1"/>
  <c r="AL142" i="31"/>
  <c r="CH17" i="39" s="1"/>
  <c r="AL141" i="31"/>
  <c r="CC17" i="39" s="1"/>
  <c r="AL140" i="31"/>
  <c r="BX17" i="39" s="1"/>
  <c r="AL139" i="31"/>
  <c r="BS17" i="39" s="1"/>
  <c r="AL138" i="31"/>
  <c r="BN17" i="39" s="1"/>
  <c r="AL137" i="31"/>
  <c r="BI17" i="39" s="1"/>
  <c r="AL136" i="31"/>
  <c r="BD17" i="39" s="1"/>
  <c r="AL135" i="31"/>
  <c r="AY17" i="39" s="1"/>
  <c r="AL134" i="31"/>
  <c r="AT17" i="39" s="1"/>
  <c r="AL133" i="31"/>
  <c r="AO17" i="39" s="1"/>
  <c r="AL132" i="31"/>
  <c r="AJ17" i="39" s="1"/>
  <c r="AL131" i="31"/>
  <c r="AE17" i="39" s="1"/>
  <c r="AL130" i="31"/>
  <c r="Z17" i="39" s="1"/>
  <c r="AL129" i="31"/>
  <c r="AL128"/>
  <c r="U17" i="39" s="1"/>
  <c r="AL127" i="31"/>
  <c r="P17" i="39" s="1"/>
  <c r="AL126" i="31"/>
  <c r="AL125"/>
  <c r="K17" i="39" s="1"/>
  <c r="AL124" i="31"/>
  <c r="F17" i="39" s="1"/>
  <c r="AL123" i="31"/>
  <c r="AM176" i="32"/>
  <c r="AL175"/>
  <c r="IB16" i="39" s="1"/>
  <c r="AL174" i="32"/>
  <c r="HW16" i="39" s="1"/>
  <c r="AL173" i="32"/>
  <c r="HR16" i="39" s="1"/>
  <c r="AL172" i="32"/>
  <c r="AL171"/>
  <c r="AL170"/>
  <c r="AL169"/>
  <c r="GX16" i="39" s="1"/>
  <c r="AL168" i="32"/>
  <c r="GS16" i="39" s="1"/>
  <c r="AL167" i="32"/>
  <c r="GN16" i="39" s="1"/>
  <c r="AL166" i="32"/>
  <c r="GI16" i="39" s="1"/>
  <c r="AL165" i="32"/>
  <c r="GD16" i="39" s="1"/>
  <c r="AL164" i="32"/>
  <c r="FY16" i="39" s="1"/>
  <c r="AL163" i="32"/>
  <c r="AL162"/>
  <c r="FT16" i="39" s="1"/>
  <c r="AL161" i="32"/>
  <c r="AL160"/>
  <c r="FJ16" i="39" s="1"/>
  <c r="AL159" i="32"/>
  <c r="FE16" i="39" s="1"/>
  <c r="AL158" i="32"/>
  <c r="EZ16" i="39" s="1"/>
  <c r="AL157" i="32"/>
  <c r="EU16" i="39" s="1"/>
  <c r="AL156" i="32"/>
  <c r="EP16" i="39" s="1"/>
  <c r="AL155" i="32"/>
  <c r="EK16" i="39" s="1"/>
  <c r="AL154" i="32"/>
  <c r="AL153"/>
  <c r="AL152"/>
  <c r="AL151"/>
  <c r="DV16" i="39" s="1"/>
  <c r="AL150" i="32"/>
  <c r="DQ16" i="39" s="1"/>
  <c r="AL149" i="32"/>
  <c r="DL16" i="39" s="1"/>
  <c r="AL148" i="32"/>
  <c r="DG16" i="39" s="1"/>
  <c r="AL147" i="32"/>
  <c r="DB16" i="39" s="1"/>
  <c r="AL146" i="32"/>
  <c r="CW16" i="39" s="1"/>
  <c r="AL145" i="32"/>
  <c r="CR16" i="39" s="1"/>
  <c r="AL144" i="32"/>
  <c r="AL143"/>
  <c r="CM16" i="39" s="1"/>
  <c r="AL142" i="32"/>
  <c r="CH16" i="39" s="1"/>
  <c r="AL141" i="32"/>
  <c r="CC16" i="39" s="1"/>
  <c r="AL140" i="32"/>
  <c r="BX16" i="39" s="1"/>
  <c r="AL139" i="32"/>
  <c r="BS16" i="39" s="1"/>
  <c r="AL138" i="32"/>
  <c r="BN16" i="39" s="1"/>
  <c r="AL137" i="32"/>
  <c r="BI16" i="39" s="1"/>
  <c r="AL136" i="32"/>
  <c r="BD16" i="39" s="1"/>
  <c r="AL135" i="32"/>
  <c r="AY16" i="39" s="1"/>
  <c r="AL134" i="32"/>
  <c r="AT16" i="39" s="1"/>
  <c r="AL133" i="32"/>
  <c r="AO16" i="39" s="1"/>
  <c r="AL132" i="32"/>
  <c r="AJ16" i="39" s="1"/>
  <c r="AL131" i="32"/>
  <c r="AE16" i="39" s="1"/>
  <c r="AL130" i="32"/>
  <c r="Z16" i="39" s="1"/>
  <c r="AL129" i="32"/>
  <c r="AL128"/>
  <c r="U16" i="39" s="1"/>
  <c r="AL127" i="32"/>
  <c r="P16" i="39" s="1"/>
  <c r="AL126" i="32"/>
  <c r="AL125"/>
  <c r="K16" i="39" s="1"/>
  <c r="AL124" i="32"/>
  <c r="F16" i="39" s="1"/>
  <c r="AL123" i="32"/>
  <c r="AM176" i="33"/>
  <c r="AL175"/>
  <c r="IB15" i="39" s="1"/>
  <c r="AL174" i="33"/>
  <c r="HW15" i="39" s="1"/>
  <c r="AL173" i="33"/>
  <c r="HR15" i="39" s="1"/>
  <c r="AL172" i="33"/>
  <c r="AL171"/>
  <c r="AL170"/>
  <c r="AL169"/>
  <c r="GX15" i="39" s="1"/>
  <c r="AL168" i="33"/>
  <c r="GS15" i="39" s="1"/>
  <c r="AL167" i="33"/>
  <c r="GN15" i="39" s="1"/>
  <c r="AL166" i="33"/>
  <c r="GI15" i="39" s="1"/>
  <c r="AL165" i="33"/>
  <c r="GD15" i="39" s="1"/>
  <c r="AL164" i="33"/>
  <c r="FY15" i="39" s="1"/>
  <c r="AL163" i="33"/>
  <c r="AL162"/>
  <c r="FT15" i="39" s="1"/>
  <c r="AL161" i="33"/>
  <c r="AL160"/>
  <c r="FJ15" i="39" s="1"/>
  <c r="AL159" i="33"/>
  <c r="FE15" i="39" s="1"/>
  <c r="AL158" i="33"/>
  <c r="EZ15" i="39" s="1"/>
  <c r="AL157" i="33"/>
  <c r="EU15" i="39" s="1"/>
  <c r="AL156" i="33"/>
  <c r="EP15" i="39" s="1"/>
  <c r="AL155" i="33"/>
  <c r="EK15" i="39" s="1"/>
  <c r="AL154" i="33"/>
  <c r="AL153"/>
  <c r="AL152"/>
  <c r="AL151"/>
  <c r="DV15" i="39" s="1"/>
  <c r="AL150" i="33"/>
  <c r="DQ15" i="39" s="1"/>
  <c r="AL149" i="33"/>
  <c r="DL15" i="39" s="1"/>
  <c r="AL148" i="33"/>
  <c r="DG15" i="39" s="1"/>
  <c r="AL147" i="33"/>
  <c r="DB15" i="39" s="1"/>
  <c r="AL146" i="33"/>
  <c r="CW15" i="39" s="1"/>
  <c r="AL145" i="33"/>
  <c r="CR15" i="39" s="1"/>
  <c r="AL144" i="33"/>
  <c r="AL143"/>
  <c r="CM15" i="39" s="1"/>
  <c r="AL142" i="33"/>
  <c r="CH15" i="39" s="1"/>
  <c r="AL141" i="33"/>
  <c r="CC15" i="39" s="1"/>
  <c r="AL140" i="33"/>
  <c r="BX15" i="39" s="1"/>
  <c r="AL139" i="33"/>
  <c r="BS15" i="39" s="1"/>
  <c r="AL138" i="33"/>
  <c r="BN15" i="39" s="1"/>
  <c r="AL137" i="33"/>
  <c r="BI15" i="39" s="1"/>
  <c r="AL136" i="33"/>
  <c r="BD15" i="39" s="1"/>
  <c r="AL135" i="33"/>
  <c r="AY15" i="39" s="1"/>
  <c r="AL134" i="33"/>
  <c r="AT15" i="39" s="1"/>
  <c r="AL133" i="33"/>
  <c r="AO15" i="39" s="1"/>
  <c r="AL132" i="33"/>
  <c r="AJ15" i="39" s="1"/>
  <c r="AL131" i="33"/>
  <c r="AE15" i="39" s="1"/>
  <c r="AL130" i="33"/>
  <c r="Z15" i="39" s="1"/>
  <c r="AL129" i="33"/>
  <c r="AL128"/>
  <c r="U15" i="39" s="1"/>
  <c r="AL127" i="33"/>
  <c r="P15" i="39" s="1"/>
  <c r="AL126" i="33"/>
  <c r="AL125"/>
  <c r="K15" i="39" s="1"/>
  <c r="AL124" i="33"/>
  <c r="F15" i="39" s="1"/>
  <c r="AL123" i="33"/>
  <c r="AM176" i="8"/>
  <c r="AL175"/>
  <c r="IB14" i="39" s="1"/>
  <c r="AL174" i="8"/>
  <c r="HW14" i="39" s="1"/>
  <c r="AL173" i="8"/>
  <c r="HR14" i="39" s="1"/>
  <c r="AL172" i="8"/>
  <c r="AL171"/>
  <c r="AL170"/>
  <c r="AL169"/>
  <c r="GX14" i="39" s="1"/>
  <c r="AL168" i="8"/>
  <c r="GS14" i="39" s="1"/>
  <c r="AL167" i="8"/>
  <c r="GN14" i="39" s="1"/>
  <c r="AL166" i="8"/>
  <c r="GI14" i="39" s="1"/>
  <c r="AL165" i="8"/>
  <c r="GD14" i="39" s="1"/>
  <c r="AL164" i="8"/>
  <c r="FY14" i="39" s="1"/>
  <c r="AL163" i="8"/>
  <c r="AL162"/>
  <c r="FT14" i="39" s="1"/>
  <c r="AL161" i="8"/>
  <c r="AL160"/>
  <c r="FJ14" i="39" s="1"/>
  <c r="AL159" i="8"/>
  <c r="FE14" i="39" s="1"/>
  <c r="AL158" i="8"/>
  <c r="EZ14" i="39" s="1"/>
  <c r="AL157" i="8"/>
  <c r="EU14" i="39" s="1"/>
  <c r="AL156" i="8"/>
  <c r="EP14" i="39" s="1"/>
  <c r="AL155" i="8"/>
  <c r="EK14" i="39" s="1"/>
  <c r="AL154" i="8"/>
  <c r="AL153"/>
  <c r="AL152"/>
  <c r="AL151"/>
  <c r="DV14" i="39" s="1"/>
  <c r="AL150" i="8"/>
  <c r="DQ14" i="39" s="1"/>
  <c r="AL149" i="8"/>
  <c r="DL14" i="39" s="1"/>
  <c r="AL148" i="8"/>
  <c r="DG14" i="39" s="1"/>
  <c r="AL147" i="8"/>
  <c r="DB14" i="39" s="1"/>
  <c r="AL146" i="8"/>
  <c r="CW14" i="39" s="1"/>
  <c r="AL145" i="8"/>
  <c r="CR14" i="39" s="1"/>
  <c r="AL144" i="8"/>
  <c r="AL143"/>
  <c r="CM14" i="39" s="1"/>
  <c r="AL142" i="8"/>
  <c r="CH14" i="39" s="1"/>
  <c r="AL141" i="8"/>
  <c r="CC14" i="39" s="1"/>
  <c r="AL140" i="8"/>
  <c r="BX14" i="39" s="1"/>
  <c r="AL139" i="8"/>
  <c r="BS14" i="39" s="1"/>
  <c r="AL138" i="8"/>
  <c r="BN14" i="39" s="1"/>
  <c r="AL137" i="8"/>
  <c r="BI14" i="39" s="1"/>
  <c r="AL136" i="8"/>
  <c r="BD14" i="39" s="1"/>
  <c r="AL135" i="8"/>
  <c r="AY14" i="39" s="1"/>
  <c r="AL134" i="8"/>
  <c r="AT14" i="39" s="1"/>
  <c r="AL133" i="8"/>
  <c r="AO14" i="39" s="1"/>
  <c r="AL132" i="8"/>
  <c r="AJ14" i="39" s="1"/>
  <c r="AL131" i="8"/>
  <c r="AE14" i="39" s="1"/>
  <c r="AL130" i="8"/>
  <c r="Z14" i="39" s="1"/>
  <c r="AL129" i="8"/>
  <c r="AL128"/>
  <c r="U14" i="39" s="1"/>
  <c r="AL127" i="8"/>
  <c r="P14" i="39" s="1"/>
  <c r="AL126" i="8"/>
  <c r="AL125"/>
  <c r="K14" i="39" s="1"/>
  <c r="AL124" i="8"/>
  <c r="F14" i="39" s="1"/>
  <c r="AL123" i="8"/>
  <c r="AM176" i="34"/>
  <c r="AL175"/>
  <c r="IB13" i="39" s="1"/>
  <c r="AL174" i="34"/>
  <c r="HW13" i="39" s="1"/>
  <c r="AL173" i="34"/>
  <c r="HR13" i="39" s="1"/>
  <c r="AL172" i="34"/>
  <c r="AL171"/>
  <c r="AL170"/>
  <c r="AL169"/>
  <c r="GX13" i="39" s="1"/>
  <c r="AL168" i="34"/>
  <c r="GS13" i="39" s="1"/>
  <c r="AL167" i="34"/>
  <c r="GN13" i="39" s="1"/>
  <c r="AL166" i="34"/>
  <c r="GI13" i="39" s="1"/>
  <c r="AL165" i="34"/>
  <c r="GD13" i="39" s="1"/>
  <c r="AL164" i="34"/>
  <c r="FY13" i="39" s="1"/>
  <c r="AL163" i="34"/>
  <c r="AL162"/>
  <c r="FT13" i="39" s="1"/>
  <c r="AL161" i="34"/>
  <c r="AL160"/>
  <c r="FJ13" i="39" s="1"/>
  <c r="AL159" i="34"/>
  <c r="FE13" i="39" s="1"/>
  <c r="AL158" i="34"/>
  <c r="EZ13" i="39" s="1"/>
  <c r="AL157" i="34"/>
  <c r="EU13" i="39" s="1"/>
  <c r="AL156" i="34"/>
  <c r="EP13" i="39" s="1"/>
  <c r="AL155" i="34"/>
  <c r="EK13" i="39" s="1"/>
  <c r="AL154" i="34"/>
  <c r="AL153"/>
  <c r="AL152"/>
  <c r="AL151"/>
  <c r="DV13" i="39" s="1"/>
  <c r="AL150" i="34"/>
  <c r="DQ13" i="39" s="1"/>
  <c r="AL149" i="34"/>
  <c r="DL13" i="39" s="1"/>
  <c r="AL148" i="34"/>
  <c r="DG13" i="39" s="1"/>
  <c r="AL147" i="34"/>
  <c r="DB13" i="39" s="1"/>
  <c r="AL146" i="34"/>
  <c r="CW13" i="39" s="1"/>
  <c r="AL145" i="34"/>
  <c r="CR13" i="39" s="1"/>
  <c r="AL144" i="34"/>
  <c r="AL143"/>
  <c r="CM13" i="39" s="1"/>
  <c r="AL142" i="34"/>
  <c r="CH13" i="39" s="1"/>
  <c r="AL141" i="34"/>
  <c r="CC13" i="39" s="1"/>
  <c r="AL140" i="34"/>
  <c r="BX13" i="39" s="1"/>
  <c r="AL139" i="34"/>
  <c r="BS13" i="39" s="1"/>
  <c r="AL138" i="34"/>
  <c r="BN13" i="39" s="1"/>
  <c r="AL137" i="34"/>
  <c r="BI13" i="39" s="1"/>
  <c r="AL136" i="34"/>
  <c r="BD13" i="39" s="1"/>
  <c r="AL135" i="34"/>
  <c r="AY13" i="39" s="1"/>
  <c r="AL134" i="34"/>
  <c r="AT13" i="39" s="1"/>
  <c r="AL133" i="34"/>
  <c r="AO13" i="39" s="1"/>
  <c r="AL132" i="34"/>
  <c r="AJ13" i="39" s="1"/>
  <c r="AL131" i="34"/>
  <c r="AE13" i="39" s="1"/>
  <c r="AL130" i="34"/>
  <c r="Z13" i="39" s="1"/>
  <c r="AL129" i="34"/>
  <c r="AL128"/>
  <c r="U13" i="39" s="1"/>
  <c r="AL127" i="34"/>
  <c r="P13" i="39" s="1"/>
  <c r="AL126" i="34"/>
  <c r="AL125"/>
  <c r="K13" i="39" s="1"/>
  <c r="AL124" i="34"/>
  <c r="F13" i="39" s="1"/>
  <c r="AL123" i="34"/>
  <c r="AM176" i="1"/>
  <c r="AL175"/>
  <c r="IB12" i="39" s="1"/>
  <c r="AL174" i="1"/>
  <c r="HW12" i="39" s="1"/>
  <c r="AL173" i="1"/>
  <c r="HR12" i="39" s="1"/>
  <c r="AL172" i="1"/>
  <c r="AL171"/>
  <c r="AL170"/>
  <c r="AL169"/>
  <c r="GX12" i="39" s="1"/>
  <c r="AL168" i="1"/>
  <c r="GS12" i="39" s="1"/>
  <c r="AL167" i="1"/>
  <c r="GN12" i="39" s="1"/>
  <c r="AL166" i="1"/>
  <c r="GI12" i="39" s="1"/>
  <c r="AL165" i="1"/>
  <c r="GD12" i="39" s="1"/>
  <c r="AL164" i="1"/>
  <c r="FY12" i="39" s="1"/>
  <c r="AL163" i="1"/>
  <c r="AL162"/>
  <c r="FT12" i="39" s="1"/>
  <c r="AL161" i="1"/>
  <c r="AL160"/>
  <c r="FJ12" i="39" s="1"/>
  <c r="AL159" i="1"/>
  <c r="FE12" i="39" s="1"/>
  <c r="AL158" i="1"/>
  <c r="EZ12" i="39" s="1"/>
  <c r="AL157" i="1"/>
  <c r="EU12" i="39" s="1"/>
  <c r="AL156" i="1"/>
  <c r="EP12" i="39" s="1"/>
  <c r="AL155" i="1"/>
  <c r="EK12" i="39" s="1"/>
  <c r="AL154" i="1"/>
  <c r="AL153"/>
  <c r="AL152"/>
  <c r="AL151"/>
  <c r="DV12" i="39" s="1"/>
  <c r="AL150" i="1"/>
  <c r="DQ12" i="39" s="1"/>
  <c r="AL149" i="1"/>
  <c r="DL12" i="39" s="1"/>
  <c r="AL148" i="1"/>
  <c r="DG12" i="39" s="1"/>
  <c r="AL147" i="1"/>
  <c r="DB12" i="39" s="1"/>
  <c r="AL146" i="1"/>
  <c r="CW12" i="39" s="1"/>
  <c r="AL145" i="1"/>
  <c r="CR12" i="39" s="1"/>
  <c r="AL144" i="1"/>
  <c r="AL143"/>
  <c r="CM12" i="39" s="1"/>
  <c r="AL142" i="1"/>
  <c r="CH12" i="39" s="1"/>
  <c r="AL141" i="1"/>
  <c r="CC12" i="39" s="1"/>
  <c r="AL140" i="1"/>
  <c r="BX12" i="39" s="1"/>
  <c r="AL139" i="1"/>
  <c r="BS12" i="39" s="1"/>
  <c r="AL138" i="1"/>
  <c r="BN12" i="39" s="1"/>
  <c r="AL137" i="1"/>
  <c r="BI12" i="39" s="1"/>
  <c r="AL136" i="1"/>
  <c r="BD12" i="39" s="1"/>
  <c r="AL135" i="1"/>
  <c r="AY12" i="39" s="1"/>
  <c r="AL134" i="1"/>
  <c r="AT12" i="39" s="1"/>
  <c r="AL133" i="1"/>
  <c r="AO12" i="39" s="1"/>
  <c r="AL132" i="1"/>
  <c r="AJ12" i="39" s="1"/>
  <c r="AL131" i="1"/>
  <c r="AE12" i="39" s="1"/>
  <c r="AL130" i="1"/>
  <c r="Z12" i="39" s="1"/>
  <c r="AL129" i="1"/>
  <c r="AL128"/>
  <c r="U12" i="39" s="1"/>
  <c r="AL127" i="1"/>
  <c r="P12" i="39" s="1"/>
  <c r="AL126" i="1"/>
  <c r="AL125"/>
  <c r="K12" i="39" s="1"/>
  <c r="AL124" i="1"/>
  <c r="F12" i="39" s="1"/>
  <c r="AL123" i="1"/>
  <c r="AM176" i="35"/>
  <c r="AL175"/>
  <c r="IB11" i="39" s="1"/>
  <c r="AL174" i="35"/>
  <c r="HW11" i="39" s="1"/>
  <c r="AL173" i="35"/>
  <c r="HR11" i="39" s="1"/>
  <c r="AL172" i="35"/>
  <c r="AL171"/>
  <c r="AL170"/>
  <c r="AL169"/>
  <c r="GX11" i="39" s="1"/>
  <c r="AL168" i="35"/>
  <c r="GS11" i="39" s="1"/>
  <c r="AL167" i="35"/>
  <c r="GN11" i="39" s="1"/>
  <c r="AL166" i="35"/>
  <c r="GI11" i="39" s="1"/>
  <c r="AL165" i="35"/>
  <c r="GD11" i="39" s="1"/>
  <c r="AL164" i="35"/>
  <c r="FY11" i="39" s="1"/>
  <c r="AL163" i="35"/>
  <c r="AL162"/>
  <c r="FT11" i="39" s="1"/>
  <c r="AL161" i="35"/>
  <c r="AL160"/>
  <c r="FJ11" i="39" s="1"/>
  <c r="AL159" i="35"/>
  <c r="FE11" i="39" s="1"/>
  <c r="AL158" i="35"/>
  <c r="EZ11" i="39" s="1"/>
  <c r="AL157" i="35"/>
  <c r="EU11" i="39" s="1"/>
  <c r="AL156" i="35"/>
  <c r="EP11" i="39" s="1"/>
  <c r="AL155" i="35"/>
  <c r="EK11" i="39" s="1"/>
  <c r="AL154" i="35"/>
  <c r="AL153"/>
  <c r="AL152"/>
  <c r="AL151"/>
  <c r="DV11" i="39" s="1"/>
  <c r="AL150" i="35"/>
  <c r="DQ11" i="39" s="1"/>
  <c r="AL149" i="35"/>
  <c r="DL11" i="39" s="1"/>
  <c r="AL148" i="35"/>
  <c r="DG11" i="39" s="1"/>
  <c r="AL147" i="35"/>
  <c r="DB11" i="39" s="1"/>
  <c r="AL146" i="35"/>
  <c r="CW11" i="39" s="1"/>
  <c r="AL145" i="35"/>
  <c r="CR11" i="39" s="1"/>
  <c r="AL144" i="35"/>
  <c r="AL143"/>
  <c r="CM11" i="39" s="1"/>
  <c r="AL142" i="35"/>
  <c r="CH11" i="39" s="1"/>
  <c r="AL141" i="35"/>
  <c r="CC11" i="39" s="1"/>
  <c r="AL140" i="35"/>
  <c r="BX11" i="39" s="1"/>
  <c r="AL139" i="35"/>
  <c r="BS11" i="39" s="1"/>
  <c r="AL138" i="35"/>
  <c r="BN11" i="39" s="1"/>
  <c r="AL137" i="35"/>
  <c r="BI11" i="39" s="1"/>
  <c r="AL136" i="35"/>
  <c r="BD11" i="39" s="1"/>
  <c r="AL135" i="35"/>
  <c r="AY11" i="39" s="1"/>
  <c r="AL134" i="35"/>
  <c r="AT11" i="39" s="1"/>
  <c r="AL133" i="35"/>
  <c r="AO11" i="39" s="1"/>
  <c r="AL132" i="35"/>
  <c r="AJ11" i="39" s="1"/>
  <c r="AL131" i="35"/>
  <c r="AE11" i="39" s="1"/>
  <c r="AL130" i="35"/>
  <c r="Z11" i="39" s="1"/>
  <c r="AL129" i="35"/>
  <c r="AL128"/>
  <c r="U11" i="39" s="1"/>
  <c r="AL127" i="35"/>
  <c r="P11" i="39" s="1"/>
  <c r="AL126" i="35"/>
  <c r="AL125"/>
  <c r="K11" i="39" s="1"/>
  <c r="AL124" i="35"/>
  <c r="F11" i="39" s="1"/>
  <c r="AL123" i="35"/>
  <c r="AM176" i="36"/>
  <c r="AL175"/>
  <c r="IB10" i="39" s="1"/>
  <c r="AL174" i="36"/>
  <c r="HW10" i="39" s="1"/>
  <c r="AL173" i="36"/>
  <c r="HR10" i="39" s="1"/>
  <c r="AL172" i="36"/>
  <c r="AL171"/>
  <c r="AL170"/>
  <c r="HC10" i="39" s="1"/>
  <c r="AL169" i="36"/>
  <c r="GX10" i="39" s="1"/>
  <c r="AL168" i="36"/>
  <c r="GS10" i="39" s="1"/>
  <c r="AL167" i="36"/>
  <c r="GN10" i="39" s="1"/>
  <c r="AL166" i="36"/>
  <c r="GI10" i="39" s="1"/>
  <c r="AL165" i="36"/>
  <c r="GD10" i="39" s="1"/>
  <c r="AL164" i="36"/>
  <c r="FY10" i="39" s="1"/>
  <c r="AL163" i="36"/>
  <c r="AL162"/>
  <c r="FT10" i="39" s="1"/>
  <c r="AL161" i="36"/>
  <c r="AL160"/>
  <c r="FJ10" i="39" s="1"/>
  <c r="AL159" i="36"/>
  <c r="FE10" i="39" s="1"/>
  <c r="AL158" i="36"/>
  <c r="EZ10" i="39" s="1"/>
  <c r="AL157" i="36"/>
  <c r="EU10" i="39" s="1"/>
  <c r="AL156" i="36"/>
  <c r="EP10" i="39" s="1"/>
  <c r="AL155" i="36"/>
  <c r="EK10" i="39" s="1"/>
  <c r="AL154" i="36"/>
  <c r="AL153"/>
  <c r="AL152"/>
  <c r="AL151"/>
  <c r="DV10" i="39" s="1"/>
  <c r="AL150" i="36"/>
  <c r="DQ10" i="39" s="1"/>
  <c r="AL149" i="36"/>
  <c r="DL10" i="39" s="1"/>
  <c r="AL148" i="36"/>
  <c r="DG10" i="39" s="1"/>
  <c r="AL147" i="36"/>
  <c r="DB10" i="39" s="1"/>
  <c r="AL146" i="36"/>
  <c r="CW10" i="39" s="1"/>
  <c r="AL145" i="36"/>
  <c r="CR10" i="39" s="1"/>
  <c r="AL144" i="36"/>
  <c r="AL143"/>
  <c r="CM10" i="39" s="1"/>
  <c r="AL142" i="36"/>
  <c r="CH10" i="39" s="1"/>
  <c r="AL141" i="36"/>
  <c r="CC10" i="39" s="1"/>
  <c r="AL140" i="36"/>
  <c r="BX10" i="39" s="1"/>
  <c r="AL139" i="36"/>
  <c r="BS10" i="39" s="1"/>
  <c r="AL138" i="36"/>
  <c r="BN10" i="39" s="1"/>
  <c r="AL137" i="36"/>
  <c r="BI10" i="39" s="1"/>
  <c r="AL136" i="36"/>
  <c r="BD10" i="39" s="1"/>
  <c r="AL135" i="36"/>
  <c r="AY10" i="39" s="1"/>
  <c r="AL134" i="36"/>
  <c r="AT10" i="39" s="1"/>
  <c r="AL133" i="36"/>
  <c r="AO10" i="39" s="1"/>
  <c r="AL132" i="36"/>
  <c r="AJ10" i="39" s="1"/>
  <c r="AL131" i="36"/>
  <c r="AE10" i="39" s="1"/>
  <c r="AL130" i="36"/>
  <c r="Z10" i="39" s="1"/>
  <c r="AL129" i="36"/>
  <c r="AL128"/>
  <c r="U10" i="39" s="1"/>
  <c r="AL127" i="36"/>
  <c r="P10" i="39" s="1"/>
  <c r="AL126" i="36"/>
  <c r="AL125"/>
  <c r="K10" i="39" s="1"/>
  <c r="AL124" i="36"/>
  <c r="F10" i="39" s="1"/>
  <c r="AL123" i="36"/>
  <c r="O27" i="43"/>
  <c r="E41" i="42"/>
  <c r="F47" s="1"/>
  <c r="IG47" i="39"/>
  <c r="AL176" i="59"/>
  <c r="IG46" i="39"/>
  <c r="AL176" i="58"/>
  <c r="IG45" i="39"/>
  <c r="AL176" i="57"/>
  <c r="IG44" i="39"/>
  <c r="AL176" i="56"/>
  <c r="IG43" i="39"/>
  <c r="AL176" i="55"/>
  <c r="IG42" i="39"/>
  <c r="AL176" i="54"/>
  <c r="IG41" i="39"/>
  <c r="AL176" i="53"/>
  <c r="IG40" i="39"/>
  <c r="AL176" i="52"/>
  <c r="IG39" i="39"/>
  <c r="AL176" i="11"/>
  <c r="IG38" i="39"/>
  <c r="AL176" i="12"/>
  <c r="IG37" i="39"/>
  <c r="AL176" i="13"/>
  <c r="IG36" i="39"/>
  <c r="AL176" i="14"/>
  <c r="IG35" i="39"/>
  <c r="AL176" i="15"/>
  <c r="IG34" i="39"/>
  <c r="AL176" i="16"/>
  <c r="IG33" i="39"/>
  <c r="AL176" i="17"/>
  <c r="IG32" i="39"/>
  <c r="AL176" i="18"/>
  <c r="IG31" i="39"/>
  <c r="AL176" i="19"/>
  <c r="IG30" i="39"/>
  <c r="AL176" i="10"/>
  <c r="IG29" i="39"/>
  <c r="AL176" i="20"/>
  <c r="IG28" i="39"/>
  <c r="AL176" i="21"/>
  <c r="IG27" i="39"/>
  <c r="AL176" i="22"/>
  <c r="IG26" i="39"/>
  <c r="AL176" i="23"/>
  <c r="IG25" i="39"/>
  <c r="AL176" i="24"/>
  <c r="IG24" i="39"/>
  <c r="AL176" i="25"/>
  <c r="IG23" i="39"/>
  <c r="AL176" i="9"/>
  <c r="IG22" i="39"/>
  <c r="AL176" i="26"/>
  <c r="IG21" i="39"/>
  <c r="AL176" i="27"/>
  <c r="IG20" i="39"/>
  <c r="AL176" i="28"/>
  <c r="IG19" i="39"/>
  <c r="AL176" i="29"/>
  <c r="IG18" i="39"/>
  <c r="AL176" i="30"/>
  <c r="IG17" i="39"/>
  <c r="AL176" i="31"/>
  <c r="IG16" i="39"/>
  <c r="AL176" i="32"/>
  <c r="IG15" i="39"/>
  <c r="AL176" i="33"/>
  <c r="IG14" i="39"/>
  <c r="AL176" i="8"/>
  <c r="IG13" i="39"/>
  <c r="AL176" i="34"/>
  <c r="IG12" i="39"/>
  <c r="AL176" i="1"/>
  <c r="IG11" i="39"/>
  <c r="AL176" i="35"/>
  <c r="AL176" i="36"/>
  <c r="V48" i="39"/>
  <c r="Q48"/>
  <c r="L48"/>
  <c r="AM176" i="76"/>
  <c r="AL175"/>
  <c r="IC50" i="39" s="1"/>
  <c r="AL174" i="76"/>
  <c r="HX50" i="39" s="1"/>
  <c r="AL173" i="76"/>
  <c r="HS50" i="39" s="1"/>
  <c r="AA170" i="76"/>
  <c r="AL172"/>
  <c r="AL171"/>
  <c r="AA169"/>
  <c r="AL170"/>
  <c r="AL169"/>
  <c r="GY50" i="39" s="1"/>
  <c r="AL168" i="76"/>
  <c r="AL167"/>
  <c r="GO50" i="39" s="1"/>
  <c r="AL166" i="76"/>
  <c r="GJ50" i="39" s="1"/>
  <c r="AL165" i="76"/>
  <c r="AL164"/>
  <c r="FZ50" i="39" s="1"/>
  <c r="AC144" i="76"/>
  <c r="AB144"/>
  <c r="AA144"/>
  <c r="Z144"/>
  <c r="AL163"/>
  <c r="AL162"/>
  <c r="FU50" i="39" s="1"/>
  <c r="AL161" i="76"/>
  <c r="AL160"/>
  <c r="FK50" i="39" s="1"/>
  <c r="AL159" i="76"/>
  <c r="FF50" i="39" s="1"/>
  <c r="AL158" i="76"/>
  <c r="FA50" i="39" s="1"/>
  <c r="AL157" i="76"/>
  <c r="EV50" i="39" s="1"/>
  <c r="AL156" i="76"/>
  <c r="EQ50" i="39" s="1"/>
  <c r="AL155" i="76"/>
  <c r="EL50" i="39" s="1"/>
  <c r="AL154" i="76"/>
  <c r="AL153"/>
  <c r="AC151"/>
  <c r="AB151"/>
  <c r="AA151"/>
  <c r="Z151"/>
  <c r="AL152"/>
  <c r="AL151"/>
  <c r="DW50" i="39" s="1"/>
  <c r="AL150" i="76"/>
  <c r="DR50" i="39" s="1"/>
  <c r="AL149" i="76"/>
  <c r="DM50" i="39" s="1"/>
  <c r="AL148" i="76"/>
  <c r="DH50" i="39" s="1"/>
  <c r="AL147" i="76"/>
  <c r="AL146"/>
  <c r="CX50" i="39" s="1"/>
  <c r="AL145" i="76"/>
  <c r="CS50" i="39" s="1"/>
  <c r="AA135" i="76"/>
  <c r="AL144"/>
  <c r="AL143"/>
  <c r="CN50" i="39" s="1"/>
  <c r="AL142" i="76"/>
  <c r="CI50" i="39" s="1"/>
  <c r="AL141" i="76"/>
  <c r="CD50" i="39" s="1"/>
  <c r="AL140" i="76"/>
  <c r="BY50" i="39" s="1"/>
  <c r="AL139" i="76"/>
  <c r="BT50" i="39" s="1"/>
  <c r="AL138" i="76"/>
  <c r="BO50" i="39" s="1"/>
  <c r="AL137" i="76"/>
  <c r="BJ50" i="39" s="1"/>
  <c r="AL136" i="76"/>
  <c r="BE50" i="39" s="1"/>
  <c r="AL135" i="76"/>
  <c r="AZ50" i="39" s="1"/>
  <c r="AL134" i="76"/>
  <c r="AU50" i="39" s="1"/>
  <c r="AL133" i="76"/>
  <c r="AP50" i="39" s="1"/>
  <c r="AL132" i="76"/>
  <c r="AL131"/>
  <c r="AF50" i="39" s="1"/>
  <c r="AL130" i="76"/>
  <c r="AA50" i="39" s="1"/>
  <c r="AL129" i="76"/>
  <c r="AL128"/>
  <c r="AL127"/>
  <c r="Q50" i="39" s="1"/>
  <c r="AL126" i="76"/>
  <c r="AL125"/>
  <c r="AL124"/>
  <c r="AL123"/>
  <c r="AL176" s="1"/>
  <c r="AM176" i="60"/>
  <c r="AL175"/>
  <c r="IB48" i="39" s="1"/>
  <c r="AL174" i="60"/>
  <c r="HW48" i="39" s="1"/>
  <c r="O31" i="43" s="1"/>
  <c r="AL173" i="60"/>
  <c r="HR48" i="39" s="1"/>
  <c r="O30" i="43" s="1"/>
  <c r="AL172" i="60"/>
  <c r="AL171"/>
  <c r="AL170"/>
  <c r="AL169"/>
  <c r="GX48" i="39" s="1"/>
  <c r="O26" i="43" s="1"/>
  <c r="AL168" i="60"/>
  <c r="GS48" i="39" s="1"/>
  <c r="O25" i="43" s="1"/>
  <c r="Q25" s="1"/>
  <c r="AL167" i="60"/>
  <c r="GN48" i="39" s="1"/>
  <c r="O24" i="43" s="1"/>
  <c r="AL166" i="60"/>
  <c r="GI48" i="39" s="1"/>
  <c r="O23" i="43" s="1"/>
  <c r="AL165" i="60"/>
  <c r="GD48" i="39" s="1"/>
  <c r="AL164" i="60"/>
  <c r="FY48" i="39" s="1"/>
  <c r="O58" i="43" s="1"/>
  <c r="AL163" i="60"/>
  <c r="AL162"/>
  <c r="FT48" i="39" s="1"/>
  <c r="O21" i="43" s="1"/>
  <c r="AL161" i="60"/>
  <c r="AL160"/>
  <c r="FJ48" i="39" s="1"/>
  <c r="O19" i="43" s="1"/>
  <c r="AL159" i="60"/>
  <c r="FE48" i="39" s="1"/>
  <c r="O18" i="43" s="1"/>
  <c r="AL158" i="60"/>
  <c r="EZ48" i="39" s="1"/>
  <c r="O17" i="43" s="1"/>
  <c r="AL157" i="60"/>
  <c r="EU48" i="39" s="1"/>
  <c r="AL156" i="60"/>
  <c r="EP48" i="39" s="1"/>
  <c r="O15" i="43" s="1"/>
  <c r="AL155" i="60"/>
  <c r="EK48" i="39" s="1"/>
  <c r="O14" i="43" s="1"/>
  <c r="AL154" i="60"/>
  <c r="AL153"/>
  <c r="AL152"/>
  <c r="AL151"/>
  <c r="DV48" i="39" s="1"/>
  <c r="AL150" i="60"/>
  <c r="DQ48" i="39" s="1"/>
  <c r="O9" i="43" s="1"/>
  <c r="AL149" i="60"/>
  <c r="DL48" i="39" s="1"/>
  <c r="O8" i="43" s="1"/>
  <c r="AL148" i="60"/>
  <c r="DG48" i="39" s="1"/>
  <c r="O7" i="43" s="1"/>
  <c r="AL147" i="60"/>
  <c r="DB48" i="39" s="1"/>
  <c r="AL146" i="60"/>
  <c r="CW48" i="39" s="1"/>
  <c r="O55" i="43" s="1"/>
  <c r="AL145" i="60"/>
  <c r="CR48" i="39" s="1"/>
  <c r="O54" i="43" s="1"/>
  <c r="AL144" i="60"/>
  <c r="AL143"/>
  <c r="CM48" i="39" s="1"/>
  <c r="O52" i="43" s="1"/>
  <c r="AL142" i="60"/>
  <c r="CH48" i="39" s="1"/>
  <c r="O51" i="43" s="1"/>
  <c r="AL141" i="60"/>
  <c r="CC48" i="39" s="1"/>
  <c r="O50" i="43" s="1"/>
  <c r="AL140" i="60"/>
  <c r="BX48" i="39" s="1"/>
  <c r="O49" i="43" s="1"/>
  <c r="AL139" i="60"/>
  <c r="BS48" i="39" s="1"/>
  <c r="O48" i="43" s="1"/>
  <c r="AL138" i="60"/>
  <c r="BN48" i="39" s="1"/>
  <c r="O47" i="43" s="1"/>
  <c r="AL137" i="60"/>
  <c r="BI48" i="39" s="1"/>
  <c r="O46" i="43" s="1"/>
  <c r="AL136" i="60"/>
  <c r="BD48" i="39" s="1"/>
  <c r="O45" i="43" s="1"/>
  <c r="AL135" i="60"/>
  <c r="AY48" i="39" s="1"/>
  <c r="O43" i="43" s="1"/>
  <c r="AL134" i="60"/>
  <c r="AT48" i="39" s="1"/>
  <c r="O41" i="43" s="1"/>
  <c r="AL133" i="60"/>
  <c r="AO48" i="39" s="1"/>
  <c r="O40" i="43" s="1"/>
  <c r="AL132" i="60"/>
  <c r="AJ48" i="39" s="1"/>
  <c r="AL131" i="60"/>
  <c r="AE48" i="39" s="1"/>
  <c r="O38" i="43" s="1"/>
  <c r="AL130" i="60"/>
  <c r="Z48" i="39" s="1"/>
  <c r="IG48" s="1"/>
  <c r="AL129" i="60"/>
  <c r="AL176" s="1"/>
  <c r="G48" i="39"/>
  <c r="C44" i="70"/>
  <c r="E52"/>
  <c r="C49"/>
  <c r="R49" s="1"/>
  <c r="N56"/>
  <c r="N57" s="1"/>
  <c r="N66" s="1"/>
  <c r="C54"/>
  <c r="O56"/>
  <c r="C55"/>
  <c r="E63"/>
  <c r="C63" s="1"/>
  <c r="C61"/>
  <c r="E15" i="72"/>
  <c r="O57" i="70"/>
  <c r="C52"/>
  <c r="C56"/>
  <c r="L66"/>
  <c r="L64"/>
  <c r="O66"/>
  <c r="O64"/>
  <c r="M66"/>
  <c r="M64"/>
  <c r="R44"/>
  <c r="R48"/>
  <c r="O12" i="42"/>
  <c r="P15" s="1"/>
  <c r="R13" i="71"/>
  <c r="X15"/>
  <c r="R22"/>
  <c r="H7" i="46"/>
  <c r="H9" s="1"/>
  <c r="I7"/>
  <c r="I9" s="1"/>
  <c r="K7"/>
  <c r="K9" s="1"/>
  <c r="G9"/>
  <c r="G29"/>
  <c r="D21" i="42" s="1"/>
  <c r="E23" s="1"/>
  <c r="F34" s="1"/>
  <c r="C29" i="70"/>
  <c r="P25" i="42"/>
  <c r="M42" i="43"/>
  <c r="IG10" i="39"/>
  <c r="B57" i="71"/>
  <c r="D57" s="1"/>
  <c r="R23"/>
  <c r="B56" s="1"/>
  <c r="AC170" i="76"/>
  <c r="AC169"/>
  <c r="AB170"/>
  <c r="AB169"/>
  <c r="Z170"/>
  <c r="Z169"/>
  <c r="AC135"/>
  <c r="AB135"/>
  <c r="Z135"/>
  <c r="AK154"/>
  <c r="AJ154"/>
  <c r="AK126"/>
  <c r="AJ126"/>
  <c r="AK123"/>
  <c r="AJ123"/>
  <c r="AC141"/>
  <c r="AC139"/>
  <c r="AC138"/>
  <c r="AC137"/>
  <c r="AC136"/>
  <c r="AB141"/>
  <c r="AB139"/>
  <c r="AB138"/>
  <c r="AB137"/>
  <c r="AB136"/>
  <c r="AA141"/>
  <c r="AA139"/>
  <c r="AA138"/>
  <c r="AA137"/>
  <c r="AA136"/>
  <c r="Z141"/>
  <c r="Z139"/>
  <c r="Z138"/>
  <c r="Z137"/>
  <c r="Z136"/>
  <c r="AK129"/>
  <c r="AJ129"/>
  <c r="AC170" i="60"/>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H47" i="39"/>
  <c r="I47"/>
  <c r="M47"/>
  <c r="N47"/>
  <c r="R47"/>
  <c r="S47"/>
  <c r="W47"/>
  <c r="X47"/>
  <c r="AB47"/>
  <c r="AC47"/>
  <c r="AG47"/>
  <c r="AH47"/>
  <c r="AL47"/>
  <c r="AM47"/>
  <c r="AV47"/>
  <c r="AW47"/>
  <c r="BZ47"/>
  <c r="CA47"/>
  <c r="CO47"/>
  <c r="CP47"/>
  <c r="DS47"/>
  <c r="DT47"/>
  <c r="EH47"/>
  <c r="EI47"/>
  <c r="EM47"/>
  <c r="EN47"/>
  <c r="ER47"/>
  <c r="ES47"/>
  <c r="EW47"/>
  <c r="EX47"/>
  <c r="FB47"/>
  <c r="FC47"/>
  <c r="FG47"/>
  <c r="FH47"/>
  <c r="FL47"/>
  <c r="FM47"/>
  <c r="FQ47"/>
  <c r="FR47"/>
  <c r="FV47"/>
  <c r="FW47"/>
  <c r="GK47"/>
  <c r="GL47"/>
  <c r="GP47"/>
  <c r="GQ47"/>
  <c r="GU47"/>
  <c r="GV47"/>
  <c r="HJ47"/>
  <c r="HK47"/>
  <c r="HT47"/>
  <c r="HU47"/>
  <c r="HY47"/>
  <c r="HZ47"/>
  <c r="M63" i="43"/>
  <c r="D107" i="37"/>
  <c r="F108"/>
  <c r="G108"/>
  <c r="I108"/>
  <c r="J108"/>
  <c r="L108"/>
  <c r="M108"/>
  <c r="O108"/>
  <c r="P108"/>
  <c r="R108"/>
  <c r="S108"/>
  <c r="U108"/>
  <c r="V108"/>
  <c r="X108"/>
  <c r="Y108"/>
  <c r="AD108"/>
  <c r="AE108"/>
  <c r="AV108"/>
  <c r="AW108"/>
  <c r="BE108"/>
  <c r="BF108"/>
  <c r="BW108"/>
  <c r="BX108"/>
  <c r="CF108"/>
  <c r="CG108"/>
  <c r="CI108"/>
  <c r="CJ108"/>
  <c r="CL108"/>
  <c r="CM108"/>
  <c r="CO108"/>
  <c r="CP108"/>
  <c r="CR108"/>
  <c r="CS108"/>
  <c r="CU108"/>
  <c r="CV108"/>
  <c r="CX108"/>
  <c r="CY108"/>
  <c r="DA108"/>
  <c r="DB108"/>
  <c r="DD108"/>
  <c r="DE108"/>
  <c r="DM108"/>
  <c r="DN108"/>
  <c r="DP108"/>
  <c r="DQ108"/>
  <c r="DS108"/>
  <c r="DT108"/>
  <c r="EB108"/>
  <c r="EC108"/>
  <c r="EH108"/>
  <c r="EI108"/>
  <c r="EK108"/>
  <c r="EL108"/>
  <c r="D46"/>
  <c r="F47"/>
  <c r="G47"/>
  <c r="I47"/>
  <c r="J47"/>
  <c r="L47"/>
  <c r="M47"/>
  <c r="O47"/>
  <c r="P47"/>
  <c r="R47"/>
  <c r="S47"/>
  <c r="U47"/>
  <c r="V47"/>
  <c r="X47"/>
  <c r="Y47"/>
  <c r="AD47"/>
  <c r="AE47"/>
  <c r="AV47"/>
  <c r="AW47"/>
  <c r="BE47"/>
  <c r="BF47"/>
  <c r="BW47"/>
  <c r="BX47"/>
  <c r="CF47"/>
  <c r="CG47"/>
  <c r="CI47"/>
  <c r="CJ47"/>
  <c r="CL47"/>
  <c r="CM47"/>
  <c r="CO47"/>
  <c r="CP47"/>
  <c r="CR47"/>
  <c r="CS47"/>
  <c r="CU47"/>
  <c r="CV47"/>
  <c r="CX47"/>
  <c r="CY47"/>
  <c r="DA47"/>
  <c r="DB47"/>
  <c r="DD47"/>
  <c r="DE47"/>
  <c r="DM47"/>
  <c r="DN47"/>
  <c r="DP47"/>
  <c r="DQ47"/>
  <c r="DS47"/>
  <c r="DT47"/>
  <c r="EB47"/>
  <c r="EC47"/>
  <c r="EH47"/>
  <c r="EI47"/>
  <c r="EK47"/>
  <c r="EL47"/>
  <c r="AC164" i="76"/>
  <c r="AC165"/>
  <c r="AB164"/>
  <c r="AB165"/>
  <c r="AA164"/>
  <c r="AA165"/>
  <c r="AI163"/>
  <c r="Z164"/>
  <c r="Z165"/>
  <c r="AI172"/>
  <c r="AJ172"/>
  <c r="AK172"/>
  <c r="AI170"/>
  <c r="HF50" i="39" s="1"/>
  <c r="AJ170" i="76"/>
  <c r="AK170"/>
  <c r="AI169"/>
  <c r="HA50" i="39" s="1"/>
  <c r="AJ169" i="76"/>
  <c r="AK169"/>
  <c r="AC145"/>
  <c r="AC146"/>
  <c r="AC147"/>
  <c r="AB145"/>
  <c r="AB146"/>
  <c r="AB147"/>
  <c r="AA145"/>
  <c r="AA146"/>
  <c r="AA147"/>
  <c r="AI144"/>
  <c r="Z145"/>
  <c r="Z146"/>
  <c r="Z147"/>
  <c r="AI152"/>
  <c r="ED50" i="39" s="1"/>
  <c r="AJ152" i="76"/>
  <c r="CD50" i="37" s="1"/>
  <c r="AK152" i="76"/>
  <c r="AI151"/>
  <c r="DY50" i="39" s="1"/>
  <c r="AJ151" i="76"/>
  <c r="CA50" i="37" s="1"/>
  <c r="AK151" i="76"/>
  <c r="AI148"/>
  <c r="DJ50" i="39" s="1"/>
  <c r="AJ148" i="76"/>
  <c r="AK148"/>
  <c r="Z149"/>
  <c r="AI135"/>
  <c r="AJ135"/>
  <c r="AK135"/>
  <c r="AI142"/>
  <c r="CK50" i="39" s="1"/>
  <c r="AJ142" i="76"/>
  <c r="BC50" i="37" s="1"/>
  <c r="AK142" i="76"/>
  <c r="AI141"/>
  <c r="AJ141"/>
  <c r="AK141"/>
  <c r="AI139"/>
  <c r="BV50" i="39" s="1"/>
  <c r="AJ139" i="76"/>
  <c r="AT50" i="37" s="1"/>
  <c r="AK139" i="76"/>
  <c r="AI138"/>
  <c r="BQ50" i="39" s="1"/>
  <c r="AJ138" i="76"/>
  <c r="AQ50" i="37" s="1"/>
  <c r="AK138" i="76"/>
  <c r="AI137"/>
  <c r="BL50" i="39" s="1"/>
  <c r="AJ137" i="76"/>
  <c r="AN50" i="37" s="1"/>
  <c r="AK137" i="76"/>
  <c r="AI136"/>
  <c r="AJ136"/>
  <c r="AK136"/>
  <c r="AI133"/>
  <c r="AJ133"/>
  <c r="AK133"/>
  <c r="Z175"/>
  <c r="AC164" i="60"/>
  <c r="AC165"/>
  <c r="AB164"/>
  <c r="AB165"/>
  <c r="AA164"/>
  <c r="AA165"/>
  <c r="AI163"/>
  <c r="Z164"/>
  <c r="Z165"/>
  <c r="AI172"/>
  <c r="HL48" i="39" s="1"/>
  <c r="AJ172" i="60"/>
  <c r="ED48" i="37" s="1"/>
  <c r="AK172" i="60"/>
  <c r="ED109" i="37" s="1"/>
  <c r="AI170" i="60"/>
  <c r="HB48" i="39" s="1"/>
  <c r="AJ170" i="60"/>
  <c r="DX48" i="37" s="1"/>
  <c r="AK170" i="60"/>
  <c r="DX109" i="37" s="1"/>
  <c r="AI169" i="60"/>
  <c r="GW48" i="39" s="1"/>
  <c r="AJ169" i="60"/>
  <c r="DU48" i="37" s="1"/>
  <c r="AK169" i="60"/>
  <c r="DU109" i="37" s="1"/>
  <c r="AC145" i="60"/>
  <c r="AC146"/>
  <c r="AC147"/>
  <c r="AB145"/>
  <c r="AB146"/>
  <c r="AB147"/>
  <c r="AA145"/>
  <c r="AA146"/>
  <c r="AA147"/>
  <c r="AI144"/>
  <c r="Z145"/>
  <c r="Z146"/>
  <c r="Z147"/>
  <c r="AI152"/>
  <c r="DZ48" i="39" s="1"/>
  <c r="AJ152" i="60"/>
  <c r="CB48" i="37" s="1"/>
  <c r="AK152" i="60"/>
  <c r="CB109" i="37" s="1"/>
  <c r="AI151" i="60"/>
  <c r="DU48" i="39" s="1"/>
  <c r="AJ151" i="60"/>
  <c r="BY48" i="37" s="1"/>
  <c r="AK151" i="60"/>
  <c r="BY109" i="37" s="1"/>
  <c r="AI148" i="60"/>
  <c r="DF48" i="39" s="1"/>
  <c r="AJ148" i="60"/>
  <c r="BP48" i="37" s="1"/>
  <c r="AK148" i="60"/>
  <c r="BP109" i="37" s="1"/>
  <c r="Z149" i="60"/>
  <c r="AI135"/>
  <c r="AX48" i="39" s="1"/>
  <c r="AJ135" i="60"/>
  <c r="AF48" i="37" s="1"/>
  <c r="AK135" i="60"/>
  <c r="AF109" i="37" s="1"/>
  <c r="AI142" i="60"/>
  <c r="CG48" i="39" s="1"/>
  <c r="AJ142" i="60"/>
  <c r="BA48" i="37" s="1"/>
  <c r="AK142" i="60"/>
  <c r="BA109" i="37" s="1"/>
  <c r="AI141" i="60"/>
  <c r="CB48" i="39" s="1"/>
  <c r="AJ141" i="60"/>
  <c r="AX48" i="37" s="1"/>
  <c r="AK141" i="60"/>
  <c r="AX109" i="37" s="1"/>
  <c r="AI139" i="60"/>
  <c r="BR48" i="39" s="1"/>
  <c r="AJ139" i="60"/>
  <c r="AR48" i="37" s="1"/>
  <c r="AK139" i="60"/>
  <c r="AR109" i="37" s="1"/>
  <c r="AI138" i="60"/>
  <c r="BM48" i="39" s="1"/>
  <c r="AJ138" i="60"/>
  <c r="AO48" i="37" s="1"/>
  <c r="AK138" i="60"/>
  <c r="AO109" i="37" s="1"/>
  <c r="AI137" i="60"/>
  <c r="BH48" i="39" s="1"/>
  <c r="AJ137" i="60"/>
  <c r="AL48" i="37" s="1"/>
  <c r="AK137" i="60"/>
  <c r="AL109" i="37" s="1"/>
  <c r="AI136" i="60"/>
  <c r="BC48" i="39" s="1"/>
  <c r="AJ136" i="60"/>
  <c r="AI48" i="37" s="1"/>
  <c r="AK136" i="60"/>
  <c r="AI109" i="37" s="1"/>
  <c r="AI133" i="60"/>
  <c r="AN48" i="39" s="1"/>
  <c r="AJ133" i="60"/>
  <c r="Z48" i="37" s="1"/>
  <c r="AK133" i="60"/>
  <c r="Z109" i="37" s="1"/>
  <c r="Z175" i="60"/>
  <c r="AC175" i="76"/>
  <c r="AB175"/>
  <c r="AA175"/>
  <c r="AC175" i="60"/>
  <c r="AB175"/>
  <c r="AA175"/>
  <c r="AC170" i="59"/>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58"/>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B170" i="57"/>
  <c r="AA170"/>
  <c r="Z170"/>
  <c r="AB169"/>
  <c r="AA169"/>
  <c r="Z169"/>
  <c r="AB144"/>
  <c r="AA144"/>
  <c r="Z144"/>
  <c r="AK154"/>
  <c r="AJ154"/>
  <c r="AB151"/>
  <c r="AA151"/>
  <c r="Z151"/>
  <c r="AB135"/>
  <c r="AA135"/>
  <c r="Z135"/>
  <c r="AB141"/>
  <c r="AA141"/>
  <c r="Z141"/>
  <c r="AB139"/>
  <c r="AA139"/>
  <c r="Z139"/>
  <c r="AB138"/>
  <c r="AA138"/>
  <c r="Z138"/>
  <c r="AB137"/>
  <c r="AA137"/>
  <c r="Z137"/>
  <c r="AB136"/>
  <c r="AA136"/>
  <c r="Z136"/>
  <c r="AK129"/>
  <c r="AJ129"/>
  <c r="AK126"/>
  <c r="AJ126"/>
  <c r="AK123"/>
  <c r="AJ123"/>
  <c r="AC170" i="56"/>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55"/>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54"/>
  <c r="AB170"/>
  <c r="AA170"/>
  <c r="Z170"/>
  <c r="AC169"/>
  <c r="AB169"/>
  <c r="AA169"/>
  <c r="Z169"/>
  <c r="AK154"/>
  <c r="AJ154"/>
  <c r="AC151"/>
  <c r="AB151"/>
  <c r="AA151"/>
  <c r="Z151"/>
  <c r="AC141"/>
  <c r="AB141"/>
  <c r="AA141"/>
  <c r="Z141"/>
  <c r="AC139"/>
  <c r="AB139"/>
  <c r="AA139"/>
  <c r="Z139"/>
  <c r="AC138"/>
  <c r="AB138"/>
  <c r="AA138"/>
  <c r="Z138"/>
  <c r="AC137"/>
  <c r="AB137"/>
  <c r="AA137"/>
  <c r="Z137"/>
  <c r="AC136"/>
  <c r="AB136"/>
  <c r="AA136"/>
  <c r="Z136"/>
  <c r="AK129"/>
  <c r="AJ129"/>
  <c r="AK126"/>
  <c r="AJ126"/>
  <c r="AK123"/>
  <c r="AJ123"/>
  <c r="AC170" i="53"/>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52"/>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1"/>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2"/>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3"/>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4"/>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5"/>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6"/>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7"/>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8"/>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9"/>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1" i="10"/>
  <c r="AB171"/>
  <c r="AA171"/>
  <c r="Z171"/>
  <c r="AC170"/>
  <c r="AB170"/>
  <c r="AA170"/>
  <c r="Z170"/>
  <c r="AC144"/>
  <c r="AB144"/>
  <c r="AA144"/>
  <c r="Z144"/>
  <c r="AC152"/>
  <c r="AB152"/>
  <c r="AA152"/>
  <c r="Z152"/>
  <c r="AC156"/>
  <c r="AB156"/>
  <c r="AA156"/>
  <c r="Z156"/>
  <c r="AC151"/>
  <c r="AB151"/>
  <c r="AA151"/>
  <c r="Z151"/>
  <c r="AC150"/>
  <c r="AB150"/>
  <c r="AA150"/>
  <c r="Z150"/>
  <c r="AC135"/>
  <c r="AB135"/>
  <c r="AA135"/>
  <c r="Z135"/>
  <c r="AC141"/>
  <c r="AB141"/>
  <c r="AA141"/>
  <c r="Z141"/>
  <c r="AC139"/>
  <c r="AB139"/>
  <c r="AA139"/>
  <c r="Z139"/>
  <c r="AC138"/>
  <c r="AB138"/>
  <c r="AA138"/>
  <c r="Z138"/>
  <c r="AC137"/>
  <c r="AB137"/>
  <c r="AA137"/>
  <c r="Z137"/>
  <c r="AC136"/>
  <c r="AB136"/>
  <c r="AA136"/>
  <c r="Z136"/>
  <c r="AC134"/>
  <c r="AB134"/>
  <c r="AA134"/>
  <c r="Z134"/>
  <c r="AC133"/>
  <c r="AB133"/>
  <c r="AA133"/>
  <c r="Z133"/>
  <c r="AC123"/>
  <c r="AB123"/>
  <c r="AA123"/>
  <c r="Z123"/>
  <c r="AK129"/>
  <c r="AJ129"/>
  <c r="AK126"/>
  <c r="AJ126"/>
  <c r="AC171" i="20"/>
  <c r="AB171"/>
  <c r="AA171"/>
  <c r="Z171"/>
  <c r="AC170"/>
  <c r="AB170"/>
  <c r="AA170"/>
  <c r="Z170"/>
  <c r="AC144"/>
  <c r="AB144"/>
  <c r="AA144"/>
  <c r="Z144"/>
  <c r="AC152"/>
  <c r="AB152"/>
  <c r="AA152"/>
  <c r="Z152"/>
  <c r="AC156"/>
  <c r="AB156"/>
  <c r="AA156"/>
  <c r="Z156"/>
  <c r="AC151"/>
  <c r="AB151"/>
  <c r="AA151"/>
  <c r="Z151"/>
  <c r="AC150"/>
  <c r="AB150"/>
  <c r="AA150"/>
  <c r="Z150"/>
  <c r="AC135"/>
  <c r="AB135"/>
  <c r="AA135"/>
  <c r="Z135"/>
  <c r="AC141"/>
  <c r="AB141"/>
  <c r="AA141"/>
  <c r="Z141"/>
  <c r="AC139"/>
  <c r="AB139"/>
  <c r="AA139"/>
  <c r="Z139"/>
  <c r="AC138"/>
  <c r="AB138"/>
  <c r="AA138"/>
  <c r="Z138"/>
  <c r="AC137"/>
  <c r="AB137"/>
  <c r="AA137"/>
  <c r="Z137"/>
  <c r="AC136"/>
  <c r="AB136"/>
  <c r="AA136"/>
  <c r="Z136"/>
  <c r="AC134"/>
  <c r="AB134"/>
  <c r="AA134"/>
  <c r="Z134"/>
  <c r="AC133"/>
  <c r="AB133"/>
  <c r="AA133"/>
  <c r="Z133"/>
  <c r="AC123"/>
  <c r="AB123"/>
  <c r="AA123"/>
  <c r="Z123"/>
  <c r="AK129"/>
  <c r="AJ129"/>
  <c r="AK126"/>
  <c r="AJ126"/>
  <c r="AC171" i="21"/>
  <c r="AB171"/>
  <c r="AA171"/>
  <c r="Z171"/>
  <c r="AC170"/>
  <c r="AB170"/>
  <c r="AA170"/>
  <c r="Z170"/>
  <c r="AC144"/>
  <c r="AB144"/>
  <c r="AA144"/>
  <c r="Z144"/>
  <c r="AC152"/>
  <c r="AB152"/>
  <c r="AA152"/>
  <c r="Z152"/>
  <c r="AC156"/>
  <c r="AB156"/>
  <c r="AA156"/>
  <c r="Z156"/>
  <c r="AC151"/>
  <c r="AB151"/>
  <c r="AA151"/>
  <c r="Z151"/>
  <c r="AC150"/>
  <c r="AB150"/>
  <c r="AA150"/>
  <c r="Z150"/>
  <c r="AC135"/>
  <c r="AB135"/>
  <c r="AA135"/>
  <c r="Z135"/>
  <c r="AC141"/>
  <c r="AB141"/>
  <c r="AA141"/>
  <c r="Z141"/>
  <c r="AC139"/>
  <c r="AB139"/>
  <c r="AA139"/>
  <c r="Z139"/>
  <c r="AC138"/>
  <c r="AB138"/>
  <c r="AA138"/>
  <c r="Z138"/>
  <c r="AC137"/>
  <c r="AB137"/>
  <c r="AA137"/>
  <c r="Z137"/>
  <c r="AC136"/>
  <c r="AB136"/>
  <c r="AA136"/>
  <c r="Z136"/>
  <c r="AC134"/>
  <c r="AB134"/>
  <c r="AA134"/>
  <c r="Z134"/>
  <c r="AC133"/>
  <c r="AB133"/>
  <c r="AA133"/>
  <c r="Z133"/>
  <c r="AC123"/>
  <c r="AB123"/>
  <c r="AA123"/>
  <c r="Z123"/>
  <c r="AK129"/>
  <c r="AJ129"/>
  <c r="AK126"/>
  <c r="AJ126"/>
  <c r="AC171" i="22"/>
  <c r="AB171"/>
  <c r="AA171"/>
  <c r="Z171"/>
  <c r="AC170"/>
  <c r="AB170"/>
  <c r="AA170"/>
  <c r="Z170"/>
  <c r="AC144"/>
  <c r="AB144"/>
  <c r="AA144"/>
  <c r="Z144"/>
  <c r="AC152"/>
  <c r="AB152"/>
  <c r="AA152"/>
  <c r="Z152"/>
  <c r="AC156"/>
  <c r="AB156"/>
  <c r="AA156"/>
  <c r="Z156"/>
  <c r="AC151"/>
  <c r="AB151"/>
  <c r="AA151"/>
  <c r="Z151"/>
  <c r="AC150"/>
  <c r="AB150"/>
  <c r="AA150"/>
  <c r="Z150"/>
  <c r="AC135"/>
  <c r="AB135"/>
  <c r="AA135"/>
  <c r="Z135"/>
  <c r="AC141"/>
  <c r="AB141"/>
  <c r="AA141"/>
  <c r="Z141"/>
  <c r="AC139"/>
  <c r="AB139"/>
  <c r="AA139"/>
  <c r="Z139"/>
  <c r="AC138"/>
  <c r="AB138"/>
  <c r="AA138"/>
  <c r="Z138"/>
  <c r="AC137"/>
  <c r="AB137"/>
  <c r="AA137"/>
  <c r="Z137"/>
  <c r="AC136"/>
  <c r="AB136"/>
  <c r="AA136"/>
  <c r="Z136"/>
  <c r="AC134"/>
  <c r="AB134"/>
  <c r="AA134"/>
  <c r="Z134"/>
  <c r="AC133"/>
  <c r="AB133"/>
  <c r="AA133"/>
  <c r="Z133"/>
  <c r="AC123"/>
  <c r="AB123"/>
  <c r="AA123"/>
  <c r="Z123"/>
  <c r="AK129"/>
  <c r="AJ129"/>
  <c r="AK126"/>
  <c r="AJ126"/>
  <c r="AC171" i="23"/>
  <c r="AB171"/>
  <c r="AA171"/>
  <c r="Z171"/>
  <c r="AC170"/>
  <c r="AB170"/>
  <c r="AA170"/>
  <c r="Z170"/>
  <c r="AC144"/>
  <c r="AB144"/>
  <c r="AA144"/>
  <c r="Z144"/>
  <c r="AC152"/>
  <c r="AB152"/>
  <c r="AA152"/>
  <c r="Z152"/>
  <c r="AC156"/>
  <c r="AB156"/>
  <c r="AA156"/>
  <c r="Z156"/>
  <c r="AC151"/>
  <c r="AB151"/>
  <c r="AA151"/>
  <c r="Z151"/>
  <c r="AC150"/>
  <c r="AB150"/>
  <c r="AA150"/>
  <c r="Z150"/>
  <c r="AC135"/>
  <c r="AB135"/>
  <c r="AA135"/>
  <c r="Z135"/>
  <c r="AC141"/>
  <c r="AB141"/>
  <c r="AA141"/>
  <c r="Z141"/>
  <c r="AC139"/>
  <c r="AB139"/>
  <c r="AA139"/>
  <c r="Z139"/>
  <c r="AC138"/>
  <c r="AB138"/>
  <c r="AA138"/>
  <c r="Z138"/>
  <c r="AC137"/>
  <c r="AB137"/>
  <c r="AA137"/>
  <c r="Z137"/>
  <c r="AC136"/>
  <c r="AB136"/>
  <c r="AA136"/>
  <c r="Z136"/>
  <c r="AC134"/>
  <c r="AB134"/>
  <c r="AA134"/>
  <c r="Z134"/>
  <c r="AC133"/>
  <c r="AB133"/>
  <c r="AA133"/>
  <c r="Z133"/>
  <c r="AC123"/>
  <c r="AB123"/>
  <c r="AA123"/>
  <c r="Z123"/>
  <c r="AK129"/>
  <c r="AJ129"/>
  <c r="AK126"/>
  <c r="AJ126"/>
  <c r="AC171" i="24"/>
  <c r="AB171"/>
  <c r="AA171"/>
  <c r="Z171"/>
  <c r="AC170"/>
  <c r="AB170"/>
  <c r="AA170"/>
  <c r="Z170"/>
  <c r="AC144"/>
  <c r="AB144"/>
  <c r="AA144"/>
  <c r="Z144"/>
  <c r="AC152"/>
  <c r="AB152"/>
  <c r="AA152"/>
  <c r="Z152"/>
  <c r="AC156"/>
  <c r="AB156"/>
  <c r="AA156"/>
  <c r="Z156"/>
  <c r="AC151"/>
  <c r="AB151"/>
  <c r="AA151"/>
  <c r="Z151"/>
  <c r="AC150"/>
  <c r="AB150"/>
  <c r="AA150"/>
  <c r="Z150"/>
  <c r="AC135"/>
  <c r="AB135"/>
  <c r="AA135"/>
  <c r="Z135"/>
  <c r="AC141"/>
  <c r="AB141"/>
  <c r="AA141"/>
  <c r="Z141"/>
  <c r="AC139"/>
  <c r="AB139"/>
  <c r="AA139"/>
  <c r="Z139"/>
  <c r="AC138"/>
  <c r="AB138"/>
  <c r="AA138"/>
  <c r="Z138"/>
  <c r="AC137"/>
  <c r="AB137"/>
  <c r="AA137"/>
  <c r="Z137"/>
  <c r="AC136"/>
  <c r="AB136"/>
  <c r="AA136"/>
  <c r="Z136"/>
  <c r="AC134"/>
  <c r="AB134"/>
  <c r="AA134"/>
  <c r="Z134"/>
  <c r="AC133"/>
  <c r="AB133"/>
  <c r="AA133"/>
  <c r="Z133"/>
  <c r="AC123"/>
  <c r="AB123"/>
  <c r="AA123"/>
  <c r="Z123"/>
  <c r="AK129"/>
  <c r="AJ129"/>
  <c r="AK126"/>
  <c r="AJ126"/>
  <c r="AC171" i="25"/>
  <c r="AB171"/>
  <c r="AA171"/>
  <c r="Z171"/>
  <c r="AC170"/>
  <c r="AB170"/>
  <c r="AA170"/>
  <c r="Z170"/>
  <c r="AC144"/>
  <c r="AB144"/>
  <c r="AA144"/>
  <c r="Z144"/>
  <c r="AC152"/>
  <c r="AB152"/>
  <c r="AA152"/>
  <c r="Z152"/>
  <c r="AC156"/>
  <c r="AB156"/>
  <c r="AA156"/>
  <c r="Z156"/>
  <c r="AC151"/>
  <c r="AB151"/>
  <c r="AA151"/>
  <c r="Z151"/>
  <c r="AC150"/>
  <c r="AB150"/>
  <c r="AA150"/>
  <c r="Z150"/>
  <c r="AC135"/>
  <c r="AB135"/>
  <c r="AA135"/>
  <c r="Z135"/>
  <c r="AC141"/>
  <c r="AB141"/>
  <c r="AA141"/>
  <c r="Z141"/>
  <c r="AC139"/>
  <c r="AB139"/>
  <c r="AA139"/>
  <c r="Z139"/>
  <c r="AC138"/>
  <c r="AB138"/>
  <c r="AA138"/>
  <c r="Z138"/>
  <c r="AC137"/>
  <c r="AB137"/>
  <c r="AA137"/>
  <c r="Z137"/>
  <c r="AC136"/>
  <c r="AB136"/>
  <c r="AA136"/>
  <c r="Z136"/>
  <c r="AC134"/>
  <c r="AB134"/>
  <c r="AA134"/>
  <c r="Z134"/>
  <c r="AC133"/>
  <c r="AB133"/>
  <c r="AA133"/>
  <c r="Z133"/>
  <c r="AC123"/>
  <c r="AB123"/>
  <c r="AA123"/>
  <c r="Z123"/>
  <c r="AK129"/>
  <c r="AJ129"/>
  <c r="AK126"/>
  <c r="AJ126"/>
  <c r="AC174" i="9"/>
  <c r="AB174"/>
  <c r="AA174"/>
  <c r="Z174"/>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K129"/>
  <c r="AJ129"/>
  <c r="AC123"/>
  <c r="AB123"/>
  <c r="AA123"/>
  <c r="Z123"/>
  <c r="AC174" i="26"/>
  <c r="AB174"/>
  <c r="AA174"/>
  <c r="Z174"/>
  <c r="AC172"/>
  <c r="AB172"/>
  <c r="AA172"/>
  <c r="Z172"/>
  <c r="AC171"/>
  <c r="AB171"/>
  <c r="AA171"/>
  <c r="Z171"/>
  <c r="AC170"/>
  <c r="AK129"/>
  <c r="AJ129"/>
  <c r="AC174" i="27"/>
  <c r="AB174"/>
  <c r="AA174"/>
  <c r="Z174"/>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K129"/>
  <c r="AJ129"/>
  <c r="AC123"/>
  <c r="AB123"/>
  <c r="AA123"/>
  <c r="Z123"/>
  <c r="AC174" i="28"/>
  <c r="AB174"/>
  <c r="AA174"/>
  <c r="Z174"/>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K129"/>
  <c r="AJ129"/>
  <c r="AC123"/>
  <c r="AB123"/>
  <c r="AA123"/>
  <c r="Z123"/>
  <c r="AC174" i="29"/>
  <c r="AB174"/>
  <c r="AA174"/>
  <c r="Z174"/>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K129"/>
  <c r="AJ129"/>
  <c r="AC123"/>
  <c r="AB123"/>
  <c r="AA123"/>
  <c r="Z123"/>
  <c r="AC172" i="30"/>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K129"/>
  <c r="AJ129"/>
  <c r="AC123"/>
  <c r="AB123"/>
  <c r="AA123"/>
  <c r="Z123"/>
  <c r="AC174" i="31"/>
  <c r="AB174"/>
  <c r="AA174"/>
  <c r="Z174"/>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K129"/>
  <c r="AJ129"/>
  <c r="AC123"/>
  <c r="AB123"/>
  <c r="AA123"/>
  <c r="Z123"/>
  <c r="AC174" i="32"/>
  <c r="AB174"/>
  <c r="AA174"/>
  <c r="Z174"/>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K129"/>
  <c r="AJ129"/>
  <c r="AC174" i="33"/>
  <c r="AB174"/>
  <c r="AA174"/>
  <c r="Z174"/>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K129"/>
  <c r="AJ129"/>
  <c r="AC123"/>
  <c r="AB123"/>
  <c r="AA123"/>
  <c r="Z123"/>
  <c r="AC173" i="8"/>
  <c r="AB173"/>
  <c r="AA173"/>
  <c r="Z173"/>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9"/>
  <c r="AB129"/>
  <c r="AA129"/>
  <c r="Z129"/>
  <c r="AC128"/>
  <c r="AB128"/>
  <c r="AA128"/>
  <c r="Z128"/>
  <c r="AC123"/>
  <c r="AB123"/>
  <c r="AA123"/>
  <c r="Z123"/>
  <c r="AC173" i="34"/>
  <c r="AB173"/>
  <c r="AA173"/>
  <c r="Z173"/>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9"/>
  <c r="AB129"/>
  <c r="AA129"/>
  <c r="Z129"/>
  <c r="AC128"/>
  <c r="AB128"/>
  <c r="AA128"/>
  <c r="Z128"/>
  <c r="AC123"/>
  <c r="AB123"/>
  <c r="AC173" i="1"/>
  <c r="AB173"/>
  <c r="AA173"/>
  <c r="Z173"/>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9"/>
  <c r="AB129"/>
  <c r="AA129"/>
  <c r="Z129"/>
  <c r="AC128"/>
  <c r="AC126" s="1"/>
  <c r="AB128"/>
  <c r="AB126" s="1"/>
  <c r="AA128"/>
  <c r="AA126" s="1"/>
  <c r="Z128"/>
  <c r="AC123"/>
  <c r="AB123"/>
  <c r="AA123"/>
  <c r="Z123"/>
  <c r="AC173" i="35"/>
  <c r="AB173"/>
  <c r="AA173"/>
  <c r="Z173"/>
  <c r="AC172"/>
  <c r="AB172"/>
  <c r="AA172"/>
  <c r="Z172"/>
  <c r="AC171"/>
  <c r="AB171"/>
  <c r="AA171"/>
  <c r="Z171"/>
  <c r="AC170"/>
  <c r="AB170"/>
  <c r="AA170"/>
  <c r="Z170"/>
  <c r="AC168"/>
  <c r="AB168"/>
  <c r="AA168"/>
  <c r="Z168"/>
  <c r="AC163"/>
  <c r="AB163"/>
  <c r="AA163"/>
  <c r="Z163"/>
  <c r="AC164" i="59"/>
  <c r="AC165"/>
  <c r="AB164"/>
  <c r="AB165"/>
  <c r="AA164"/>
  <c r="AA165"/>
  <c r="AI163"/>
  <c r="Z164"/>
  <c r="Z165"/>
  <c r="AI172"/>
  <c r="HL47" i="39" s="1"/>
  <c r="AJ172" i="59"/>
  <c r="ED47" i="37" s="1"/>
  <c r="AK172" i="59"/>
  <c r="ED108" i="37" s="1"/>
  <c r="AI170" i="59"/>
  <c r="HB47" i="39" s="1"/>
  <c r="AJ170" i="59"/>
  <c r="DX47" i="37" s="1"/>
  <c r="AK170" i="59"/>
  <c r="DX108" i="37" s="1"/>
  <c r="AI169" i="59"/>
  <c r="GW47" i="39" s="1"/>
  <c r="AJ169" i="59"/>
  <c r="DU47" i="37" s="1"/>
  <c r="AK169" i="59"/>
  <c r="DU108" i="37" s="1"/>
  <c r="AC145" i="59"/>
  <c r="AC146"/>
  <c r="AC147"/>
  <c r="AB145"/>
  <c r="AB146"/>
  <c r="AB147"/>
  <c r="AA145"/>
  <c r="AA146"/>
  <c r="AA147"/>
  <c r="AI144"/>
  <c r="Z145"/>
  <c r="Z146"/>
  <c r="Z147"/>
  <c r="AI152"/>
  <c r="DZ47" i="39" s="1"/>
  <c r="AJ152" i="59"/>
  <c r="CB47" i="37" s="1"/>
  <c r="AK152" i="59"/>
  <c r="CB108" i="37" s="1"/>
  <c r="AI151" i="59"/>
  <c r="DU47" i="39" s="1"/>
  <c r="AJ151" i="59"/>
  <c r="BY47" i="37" s="1"/>
  <c r="AK151" i="59"/>
  <c r="BY108" i="37" s="1"/>
  <c r="AB149" i="59"/>
  <c r="AA149"/>
  <c r="AI148"/>
  <c r="DF47" i="39" s="1"/>
  <c r="AJ148" i="59"/>
  <c r="BP47" i="37" s="1"/>
  <c r="AK148" i="59"/>
  <c r="BP108" i="37" s="1"/>
  <c r="Z149" i="59"/>
  <c r="AI135"/>
  <c r="AX47" i="39" s="1"/>
  <c r="AJ135" i="59"/>
  <c r="AF47" i="37" s="1"/>
  <c r="AK135" i="59"/>
  <c r="AF108" i="37" s="1"/>
  <c r="AI142" i="59"/>
  <c r="CG47" i="39" s="1"/>
  <c r="AJ142" i="59"/>
  <c r="BA47" i="37" s="1"/>
  <c r="AK142" i="59"/>
  <c r="BA108" i="37" s="1"/>
  <c r="AI141" i="59"/>
  <c r="CB47" i="39" s="1"/>
  <c r="AJ141" i="59"/>
  <c r="AX47" i="37" s="1"/>
  <c r="AK141" i="59"/>
  <c r="AX108" i="37" s="1"/>
  <c r="AI139" i="59"/>
  <c r="BR47" i="39" s="1"/>
  <c r="AJ139" i="59"/>
  <c r="AR47" i="37" s="1"/>
  <c r="AK139" i="59"/>
  <c r="AR108" i="37" s="1"/>
  <c r="AI138" i="59"/>
  <c r="BM47" i="39" s="1"/>
  <c r="AJ138" i="59"/>
  <c r="AO47" i="37" s="1"/>
  <c r="AK138" i="59"/>
  <c r="AO108" i="37" s="1"/>
  <c r="AI137" i="59"/>
  <c r="BH47" i="39" s="1"/>
  <c r="AJ137" i="59"/>
  <c r="AL47" i="37" s="1"/>
  <c r="AK137" i="59"/>
  <c r="AL108" i="37" s="1"/>
  <c r="AI136" i="59"/>
  <c r="BC47" i="39" s="1"/>
  <c r="AJ136" i="59"/>
  <c r="AI47" i="37" s="1"/>
  <c r="AK136" i="59"/>
  <c r="AI108" i="37" s="1"/>
  <c r="AI133" i="59"/>
  <c r="AN47" i="39" s="1"/>
  <c r="AJ133" i="59"/>
  <c r="Z47" i="37" s="1"/>
  <c r="AK133" i="59"/>
  <c r="Z108" i="37" s="1"/>
  <c r="Z175" i="59"/>
  <c r="AC164" i="58"/>
  <c r="AC165"/>
  <c r="AB164"/>
  <c r="AB165"/>
  <c r="AA164"/>
  <c r="AA165"/>
  <c r="AI163"/>
  <c r="Z164"/>
  <c r="Z165"/>
  <c r="AI172"/>
  <c r="HL46" i="39" s="1"/>
  <c r="AJ172" i="58"/>
  <c r="ED46" i="37" s="1"/>
  <c r="AK172" i="58"/>
  <c r="ED107" i="37" s="1"/>
  <c r="AI170" i="58"/>
  <c r="HB46" i="39" s="1"/>
  <c r="AJ170" i="58"/>
  <c r="DX46" i="37" s="1"/>
  <c r="AK170" i="58"/>
  <c r="DX107" i="37" s="1"/>
  <c r="AI169" i="58"/>
  <c r="GW46" i="39" s="1"/>
  <c r="AJ169" i="58"/>
  <c r="DU46" i="37" s="1"/>
  <c r="AK169" i="58"/>
  <c r="DU107" i="37" s="1"/>
  <c r="AC145" i="58"/>
  <c r="AC146"/>
  <c r="AC147"/>
  <c r="AB145"/>
  <c r="AB146"/>
  <c r="AB147"/>
  <c r="AA145"/>
  <c r="AA146"/>
  <c r="AA147"/>
  <c r="AI144"/>
  <c r="Z145"/>
  <c r="Z146"/>
  <c r="Z147"/>
  <c r="AI152"/>
  <c r="DZ46" i="39" s="1"/>
  <c r="AJ152" i="58"/>
  <c r="CB46" i="37" s="1"/>
  <c r="AK152" i="58"/>
  <c r="CB107" i="37" s="1"/>
  <c r="AI151" i="58"/>
  <c r="DU46" i="39" s="1"/>
  <c r="AJ151" i="58"/>
  <c r="BY46" i="37" s="1"/>
  <c r="AK151" i="58"/>
  <c r="BY107" i="37" s="1"/>
  <c r="AI148" i="58"/>
  <c r="DF46" i="39" s="1"/>
  <c r="AJ148" i="58"/>
  <c r="BP46" i="37" s="1"/>
  <c r="AK148" i="58"/>
  <c r="BP107" i="37" s="1"/>
  <c r="Z149" i="58"/>
  <c r="AI135"/>
  <c r="AX46" i="39" s="1"/>
  <c r="AJ135" i="58"/>
  <c r="AF46" i="37" s="1"/>
  <c r="AK135" i="58"/>
  <c r="AF107" i="37" s="1"/>
  <c r="AI142" i="58"/>
  <c r="CG46" i="39" s="1"/>
  <c r="AJ142" i="58"/>
  <c r="BA46" i="37" s="1"/>
  <c r="AK142" i="58"/>
  <c r="BA107" i="37" s="1"/>
  <c r="AI141" i="58"/>
  <c r="CB46" i="39" s="1"/>
  <c r="AJ141" i="58"/>
  <c r="AX46" i="37" s="1"/>
  <c r="AK141" i="58"/>
  <c r="AX107" i="37" s="1"/>
  <c r="AI139" i="58"/>
  <c r="BR46" i="39" s="1"/>
  <c r="AJ139" i="58"/>
  <c r="AR46" i="37" s="1"/>
  <c r="AK139" i="58"/>
  <c r="AR107" i="37" s="1"/>
  <c r="AI138" i="58"/>
  <c r="BM46" i="39" s="1"/>
  <c r="AJ138" i="58"/>
  <c r="AO46" i="37" s="1"/>
  <c r="AK138" i="58"/>
  <c r="AO107" i="37" s="1"/>
  <c r="AI137" i="58"/>
  <c r="BH46" i="39" s="1"/>
  <c r="AJ137" i="58"/>
  <c r="AL46" i="37" s="1"/>
  <c r="AK137" i="58"/>
  <c r="AL107" i="37" s="1"/>
  <c r="AI136" i="58"/>
  <c r="BC46" i="39" s="1"/>
  <c r="AJ136" i="58"/>
  <c r="AI46" i="37" s="1"/>
  <c r="AK136" i="58"/>
  <c r="AI107" i="37" s="1"/>
  <c r="AI133" i="58"/>
  <c r="AN46" i="39" s="1"/>
  <c r="AJ133" i="58"/>
  <c r="Z46" i="37" s="1"/>
  <c r="AK133" i="58"/>
  <c r="Z107" i="37" s="1"/>
  <c r="Z175" i="58"/>
  <c r="AB164" i="57"/>
  <c r="AB165"/>
  <c r="AA164"/>
  <c r="AA165"/>
  <c r="AI163"/>
  <c r="Z164"/>
  <c r="Z165"/>
  <c r="AI172"/>
  <c r="HL45" i="39" s="1"/>
  <c r="AJ172" i="57"/>
  <c r="ED45" i="37" s="1"/>
  <c r="AK172" i="57"/>
  <c r="ED106" i="37" s="1"/>
  <c r="AI170" i="57"/>
  <c r="HB45" i="39" s="1"/>
  <c r="AJ170" i="57"/>
  <c r="DX45" i="37" s="1"/>
  <c r="AK170" i="57"/>
  <c r="DX106" i="37" s="1"/>
  <c r="AI169" i="57"/>
  <c r="GW45" i="39" s="1"/>
  <c r="AJ169" i="57"/>
  <c r="DU45" i="37" s="1"/>
  <c r="AK169" i="57"/>
  <c r="DU106" i="37" s="1"/>
  <c r="AB145" i="57"/>
  <c r="AB146"/>
  <c r="AB147"/>
  <c r="AA145"/>
  <c r="AA146"/>
  <c r="AA147"/>
  <c r="AI144"/>
  <c r="Z145"/>
  <c r="Z146"/>
  <c r="Z147"/>
  <c r="AI152"/>
  <c r="DZ45" i="39" s="1"/>
  <c r="AJ152" i="57"/>
  <c r="CB45" i="37" s="1"/>
  <c r="AK152" i="57"/>
  <c r="CB106" i="37" s="1"/>
  <c r="AI151" i="57"/>
  <c r="DU45" i="39" s="1"/>
  <c r="AJ151" i="57"/>
  <c r="BY45" i="37" s="1"/>
  <c r="AK151" i="57"/>
  <c r="BY106" i="37" s="1"/>
  <c r="AI148" i="57"/>
  <c r="DF45" i="39" s="1"/>
  <c r="AJ148" i="57"/>
  <c r="BP45" i="37" s="1"/>
  <c r="AK148" i="57"/>
  <c r="BP106" i="37" s="1"/>
  <c r="Z149" i="57"/>
  <c r="AI135"/>
  <c r="AX45" i="39" s="1"/>
  <c r="AJ135" i="57"/>
  <c r="AF45" i="37" s="1"/>
  <c r="AK135" i="57"/>
  <c r="AF106" i="37" s="1"/>
  <c r="AI142" i="57"/>
  <c r="CG45" i="39" s="1"/>
  <c r="AJ142" i="57"/>
  <c r="BA45" i="37" s="1"/>
  <c r="AK142" i="57"/>
  <c r="BA106" i="37" s="1"/>
  <c r="AI141" i="57"/>
  <c r="CB45" i="39" s="1"/>
  <c r="AJ141" i="57"/>
  <c r="AX45" i="37" s="1"/>
  <c r="AK141" i="57"/>
  <c r="AX106" i="37" s="1"/>
  <c r="AI139" i="57"/>
  <c r="BR45" i="39" s="1"/>
  <c r="AJ139" i="57"/>
  <c r="AR45" i="37" s="1"/>
  <c r="AK139" i="57"/>
  <c r="AR106" i="37" s="1"/>
  <c r="AI138" i="57"/>
  <c r="BM45" i="39" s="1"/>
  <c r="AJ138" i="57"/>
  <c r="AO45" i="37" s="1"/>
  <c r="AK138" i="57"/>
  <c r="AO106" i="37" s="1"/>
  <c r="AI137" i="57"/>
  <c r="BH45" i="39" s="1"/>
  <c r="AJ137" i="57"/>
  <c r="AL45" i="37" s="1"/>
  <c r="AK137" i="57"/>
  <c r="AL106" i="37" s="1"/>
  <c r="AI136" i="57"/>
  <c r="BC45" i="39" s="1"/>
  <c r="AJ136" i="57"/>
  <c r="AI45" i="37" s="1"/>
  <c r="AK136" i="57"/>
  <c r="AI106" i="37" s="1"/>
  <c r="AI133" i="57"/>
  <c r="AN45" i="39" s="1"/>
  <c r="AJ133" i="57"/>
  <c r="Z45" i="37" s="1"/>
  <c r="AK133" i="57"/>
  <c r="Z106" i="37" s="1"/>
  <c r="Z175" i="57"/>
  <c r="AC164" i="56"/>
  <c r="AC165"/>
  <c r="AB164"/>
  <c r="AB165"/>
  <c r="AA164"/>
  <c r="AA165"/>
  <c r="AI163"/>
  <c r="Z164"/>
  <c r="Z165"/>
  <c r="AI172"/>
  <c r="HL44" i="39" s="1"/>
  <c r="AJ172" i="56"/>
  <c r="ED44" i="37" s="1"/>
  <c r="AK172" i="56"/>
  <c r="ED105" i="37" s="1"/>
  <c r="AI170" i="56"/>
  <c r="HB44" i="39" s="1"/>
  <c r="AJ170" i="56"/>
  <c r="DX44" i="37" s="1"/>
  <c r="AK170" i="56"/>
  <c r="DX105" i="37" s="1"/>
  <c r="AI169" i="56"/>
  <c r="GW44" i="39" s="1"/>
  <c r="AJ169" i="56"/>
  <c r="DU44" i="37" s="1"/>
  <c r="AK169" i="56"/>
  <c r="DU105" i="37" s="1"/>
  <c r="AC145" i="56"/>
  <c r="AC146"/>
  <c r="AC147"/>
  <c r="AB145"/>
  <c r="AB146"/>
  <c r="AB147"/>
  <c r="AA145"/>
  <c r="AA146"/>
  <c r="AA147"/>
  <c r="AI144"/>
  <c r="Z145"/>
  <c r="Z146"/>
  <c r="Z147"/>
  <c r="AI152"/>
  <c r="DZ44" i="39" s="1"/>
  <c r="AJ152" i="56"/>
  <c r="CB44" i="37" s="1"/>
  <c r="AK152" i="56"/>
  <c r="CB105" i="37" s="1"/>
  <c r="AI151" i="56"/>
  <c r="DU44" i="39" s="1"/>
  <c r="AJ151" i="56"/>
  <c r="BY44" i="37" s="1"/>
  <c r="AK151" i="56"/>
  <c r="BY105" i="37" s="1"/>
  <c r="AI148" i="56"/>
  <c r="DF44" i="39" s="1"/>
  <c r="AJ148" i="56"/>
  <c r="BP44" i="37" s="1"/>
  <c r="AK148" i="56"/>
  <c r="BP105" i="37" s="1"/>
  <c r="Z149" i="56"/>
  <c r="AI135"/>
  <c r="AX44" i="39" s="1"/>
  <c r="AJ135" i="56"/>
  <c r="AF44" i="37" s="1"/>
  <c r="AK135" i="56"/>
  <c r="AF105" i="37" s="1"/>
  <c r="AI142" i="56"/>
  <c r="CG44" i="39" s="1"/>
  <c r="AJ142" i="56"/>
  <c r="BA44" i="37" s="1"/>
  <c r="AK142" i="56"/>
  <c r="BA105" i="37" s="1"/>
  <c r="AI141" i="56"/>
  <c r="CB44" i="39" s="1"/>
  <c r="AJ141" i="56"/>
  <c r="AX44" i="37" s="1"/>
  <c r="AK141" i="56"/>
  <c r="AX105" i="37" s="1"/>
  <c r="AI139" i="56"/>
  <c r="BR44" i="39" s="1"/>
  <c r="AJ139" i="56"/>
  <c r="AR44" i="37" s="1"/>
  <c r="AK139" i="56"/>
  <c r="AR105" i="37" s="1"/>
  <c r="AI138" i="56"/>
  <c r="BM44" i="39" s="1"/>
  <c r="AJ138" i="56"/>
  <c r="AO44" i="37" s="1"/>
  <c r="AK138" i="56"/>
  <c r="AO105" i="37" s="1"/>
  <c r="AI137" i="56"/>
  <c r="BH44" i="39" s="1"/>
  <c r="AJ137" i="56"/>
  <c r="AL44" i="37" s="1"/>
  <c r="AK137" i="56"/>
  <c r="AL105" i="37" s="1"/>
  <c r="AI136" i="56"/>
  <c r="BC44" i="39" s="1"/>
  <c r="AJ136" i="56"/>
  <c r="AI44" i="37" s="1"/>
  <c r="AK136" i="56"/>
  <c r="AI105" i="37" s="1"/>
  <c r="AI133" i="56"/>
  <c r="AN44" i="39" s="1"/>
  <c r="AJ133" i="56"/>
  <c r="Z44" i="37" s="1"/>
  <c r="AK133" i="56"/>
  <c r="Z105" i="37" s="1"/>
  <c r="Z175" i="56"/>
  <c r="AC164" i="55"/>
  <c r="AC165"/>
  <c r="AB164"/>
  <c r="AB165"/>
  <c r="AA164"/>
  <c r="AA165"/>
  <c r="AI163"/>
  <c r="Z164"/>
  <c r="Z165"/>
  <c r="AI172"/>
  <c r="HL43" i="39" s="1"/>
  <c r="AJ172" i="55"/>
  <c r="ED43" i="37" s="1"/>
  <c r="AK172" i="55"/>
  <c r="ED104" i="37" s="1"/>
  <c r="AI170" i="55"/>
  <c r="HB43" i="39" s="1"/>
  <c r="AJ170" i="55"/>
  <c r="DX43" i="37" s="1"/>
  <c r="AK170" i="55"/>
  <c r="DX104" i="37" s="1"/>
  <c r="AI169" i="55"/>
  <c r="GW43" i="39" s="1"/>
  <c r="AJ169" i="55"/>
  <c r="DU43" i="37" s="1"/>
  <c r="AK169" i="55"/>
  <c r="DU104" i="37" s="1"/>
  <c r="AC145" i="55"/>
  <c r="AC146"/>
  <c r="AC147"/>
  <c r="AB145"/>
  <c r="AB146"/>
  <c r="AB147"/>
  <c r="AA145"/>
  <c r="AA146"/>
  <c r="AA147"/>
  <c r="AI144"/>
  <c r="Z145"/>
  <c r="Z146"/>
  <c r="Z147"/>
  <c r="AI152"/>
  <c r="DZ43" i="39" s="1"/>
  <c r="AJ152" i="55"/>
  <c r="CB43" i="37" s="1"/>
  <c r="AK152" i="55"/>
  <c r="CB104" i="37" s="1"/>
  <c r="AI151" i="55"/>
  <c r="DU43" i="39" s="1"/>
  <c r="AJ151" i="55"/>
  <c r="BY43" i="37" s="1"/>
  <c r="AK151" i="55"/>
  <c r="BY104" i="37" s="1"/>
  <c r="AI148" i="55"/>
  <c r="DF43" i="39" s="1"/>
  <c r="AJ148" i="55"/>
  <c r="BP43" i="37" s="1"/>
  <c r="AK148" i="55"/>
  <c r="BP104" i="37" s="1"/>
  <c r="Z149" i="55"/>
  <c r="AI135"/>
  <c r="AX43" i="39" s="1"/>
  <c r="AJ135" i="55"/>
  <c r="AF43" i="37" s="1"/>
  <c r="AK135" i="55"/>
  <c r="AF104" i="37" s="1"/>
  <c r="AI142" i="55"/>
  <c r="CG43" i="39" s="1"/>
  <c r="AJ142" i="55"/>
  <c r="BA43" i="37" s="1"/>
  <c r="AK142" i="55"/>
  <c r="BA104" i="37" s="1"/>
  <c r="AI141" i="55"/>
  <c r="CB43" i="39" s="1"/>
  <c r="AJ141" i="55"/>
  <c r="AX43" i="37" s="1"/>
  <c r="AK141" i="55"/>
  <c r="AX104" i="37" s="1"/>
  <c r="AI139" i="55"/>
  <c r="BR43" i="39" s="1"/>
  <c r="AJ139" i="55"/>
  <c r="AR43" i="37" s="1"/>
  <c r="AK139" i="55"/>
  <c r="AR104" i="37" s="1"/>
  <c r="AI138" i="55"/>
  <c r="BM43" i="39" s="1"/>
  <c r="AJ138" i="55"/>
  <c r="AO43" i="37" s="1"/>
  <c r="AK138" i="55"/>
  <c r="AO104" i="37" s="1"/>
  <c r="AI137" i="55"/>
  <c r="BH43" i="39" s="1"/>
  <c r="AJ137" i="55"/>
  <c r="AL43" i="37" s="1"/>
  <c r="AK137" i="55"/>
  <c r="AL104" i="37" s="1"/>
  <c r="AI136" i="55"/>
  <c r="BC43" i="39" s="1"/>
  <c r="AJ136" i="55"/>
  <c r="AI43" i="37" s="1"/>
  <c r="AK136" i="55"/>
  <c r="AI104" i="37" s="1"/>
  <c r="AI133" i="55"/>
  <c r="AN43" i="39" s="1"/>
  <c r="AJ133" i="55"/>
  <c r="Z43" i="37" s="1"/>
  <c r="AK133" i="55"/>
  <c r="Z104" i="37" s="1"/>
  <c r="Z175" i="55"/>
  <c r="AC164" i="54"/>
  <c r="AC165"/>
  <c r="AB164"/>
  <c r="AB165"/>
  <c r="AA164"/>
  <c r="AA165"/>
  <c r="AI163"/>
  <c r="Z164"/>
  <c r="Z165"/>
  <c r="AI172"/>
  <c r="HL42" i="39" s="1"/>
  <c r="AJ172" i="54"/>
  <c r="ED42" i="37" s="1"/>
  <c r="AK172" i="54"/>
  <c r="ED103" i="37" s="1"/>
  <c r="AI170" i="54"/>
  <c r="HB42" i="39" s="1"/>
  <c r="AJ170" i="54"/>
  <c r="DX42" i="37" s="1"/>
  <c r="AK170" i="54"/>
  <c r="DX103" i="37" s="1"/>
  <c r="AI169" i="54"/>
  <c r="GW42" i="39" s="1"/>
  <c r="AJ169" i="54"/>
  <c r="DU42" i="37" s="1"/>
  <c r="AK169" i="54"/>
  <c r="DU103" i="37" s="1"/>
  <c r="AI152" i="54"/>
  <c r="DZ42" i="39" s="1"/>
  <c r="AJ152" i="54"/>
  <c r="CB42" i="37" s="1"/>
  <c r="AK152" i="54"/>
  <c r="CB103" i="37" s="1"/>
  <c r="AI151" i="54"/>
  <c r="DU42" i="39" s="1"/>
  <c r="AJ151" i="54"/>
  <c r="BY42" i="37" s="1"/>
  <c r="AK151" i="54"/>
  <c r="BY103" i="37" s="1"/>
  <c r="AI148" i="54"/>
  <c r="DF42" i="39" s="1"/>
  <c r="AJ148" i="54"/>
  <c r="BP42" i="37" s="1"/>
  <c r="AK148" i="54"/>
  <c r="BP103" i="37" s="1"/>
  <c r="Z149" i="54"/>
  <c r="AC175" i="59"/>
  <c r="AB175"/>
  <c r="AA175"/>
  <c r="AC175" i="58"/>
  <c r="AB175"/>
  <c r="AA175"/>
  <c r="AB175" i="57"/>
  <c r="AA175"/>
  <c r="AC175" i="56"/>
  <c r="AB175"/>
  <c r="AA175"/>
  <c r="AC175" i="55"/>
  <c r="AB175"/>
  <c r="AA175"/>
  <c r="AI142" i="54"/>
  <c r="CG42" i="39" s="1"/>
  <c r="AJ142" i="54"/>
  <c r="BA42" i="37" s="1"/>
  <c r="AK142" i="54"/>
  <c r="BA103" i="37" s="1"/>
  <c r="AI141" i="54"/>
  <c r="CB42" i="39" s="1"/>
  <c r="AJ141" i="54"/>
  <c r="AX42" i="37" s="1"/>
  <c r="AK141" i="54"/>
  <c r="AX103" i="37" s="1"/>
  <c r="AI139" i="54"/>
  <c r="BR42" i="39" s="1"/>
  <c r="AJ139" i="54"/>
  <c r="AR42" i="37" s="1"/>
  <c r="AK139" i="54"/>
  <c r="AR103" i="37" s="1"/>
  <c r="AI138" i="54"/>
  <c r="BM42" i="39" s="1"/>
  <c r="AJ138" i="54"/>
  <c r="AO42" i="37" s="1"/>
  <c r="AK138" i="54"/>
  <c r="AO103" i="37" s="1"/>
  <c r="AI137" i="54"/>
  <c r="BH42" i="39" s="1"/>
  <c r="AJ137" i="54"/>
  <c r="AL42" i="37" s="1"/>
  <c r="AK137" i="54"/>
  <c r="AL103" i="37" s="1"/>
  <c r="AI136" i="54"/>
  <c r="BC42" i="39" s="1"/>
  <c r="AJ136" i="54"/>
  <c r="AI42" i="37" s="1"/>
  <c r="AK136" i="54"/>
  <c r="AI103" i="37" s="1"/>
  <c r="AI133" i="54"/>
  <c r="AN42" i="39" s="1"/>
  <c r="AJ133" i="54"/>
  <c r="AK133"/>
  <c r="AC164" i="53"/>
  <c r="AC165"/>
  <c r="AB164"/>
  <c r="AB165"/>
  <c r="AA164"/>
  <c r="AA165"/>
  <c r="AI163"/>
  <c r="Z164"/>
  <c r="Z165"/>
  <c r="AI172"/>
  <c r="HL41" i="39" s="1"/>
  <c r="AJ172" i="53"/>
  <c r="ED41" i="37" s="1"/>
  <c r="AK172" i="53"/>
  <c r="ED102" i="37" s="1"/>
  <c r="AI170" i="53"/>
  <c r="HB41" i="39" s="1"/>
  <c r="AJ170" i="53"/>
  <c r="DX41" i="37" s="1"/>
  <c r="AK170" i="53"/>
  <c r="DX102" i="37" s="1"/>
  <c r="AI169" i="53"/>
  <c r="GW41" i="39" s="1"/>
  <c r="AJ169" i="53"/>
  <c r="DU41" i="37" s="1"/>
  <c r="AK169" i="53"/>
  <c r="DU102" i="37" s="1"/>
  <c r="AC145" i="53"/>
  <c r="AC146"/>
  <c r="AC147"/>
  <c r="AB145"/>
  <c r="AB146"/>
  <c r="AB147"/>
  <c r="AA145"/>
  <c r="AA146"/>
  <c r="AA147"/>
  <c r="AI144"/>
  <c r="Z145"/>
  <c r="Z146"/>
  <c r="Z147"/>
  <c r="AI152"/>
  <c r="DZ41" i="39" s="1"/>
  <c r="AJ152" i="53"/>
  <c r="CB41" i="37" s="1"/>
  <c r="AK152" i="53"/>
  <c r="CB102" i="37" s="1"/>
  <c r="AI151" i="53"/>
  <c r="DU41" i="39" s="1"/>
  <c r="AJ151" i="53"/>
  <c r="BY41" i="37" s="1"/>
  <c r="AK151" i="53"/>
  <c r="BY102" i="37" s="1"/>
  <c r="AI148" i="53"/>
  <c r="DF41" i="39" s="1"/>
  <c r="AJ148" i="53"/>
  <c r="BP41" i="37" s="1"/>
  <c r="AK148" i="53"/>
  <c r="BP102" i="37" s="1"/>
  <c r="Z149" i="53"/>
  <c r="AI135"/>
  <c r="AX41" i="39" s="1"/>
  <c r="AJ135" i="53"/>
  <c r="AF41" i="37" s="1"/>
  <c r="AK135" i="53"/>
  <c r="AF102" i="37" s="1"/>
  <c r="AI142" i="53"/>
  <c r="CG41" i="39" s="1"/>
  <c r="AJ142" i="53"/>
  <c r="BA41" i="37" s="1"/>
  <c r="AK142" i="53"/>
  <c r="BA102" i="37" s="1"/>
  <c r="AI141" i="53"/>
  <c r="CB41" i="39" s="1"/>
  <c r="AJ141" i="53"/>
  <c r="AX41" i="37" s="1"/>
  <c r="AK141" i="53"/>
  <c r="AX102" i="37" s="1"/>
  <c r="AI139" i="53"/>
  <c r="BR41" i="39" s="1"/>
  <c r="AJ139" i="53"/>
  <c r="AR41" i="37" s="1"/>
  <c r="AK139" i="53"/>
  <c r="AR102" i="37" s="1"/>
  <c r="AI138" i="53"/>
  <c r="BM41" i="39" s="1"/>
  <c r="AJ138" i="53"/>
  <c r="AO41" i="37" s="1"/>
  <c r="AK138" i="53"/>
  <c r="AO102" i="37" s="1"/>
  <c r="AI137" i="53"/>
  <c r="BH41" i="39" s="1"/>
  <c r="AJ137" i="53"/>
  <c r="AL41" i="37" s="1"/>
  <c r="AK137" i="53"/>
  <c r="AL102" i="37" s="1"/>
  <c r="AI136" i="53"/>
  <c r="BC41" i="39" s="1"/>
  <c r="AJ136" i="53"/>
  <c r="AI41" i="37" s="1"/>
  <c r="AK136" i="53"/>
  <c r="AI102" i="37" s="1"/>
  <c r="AI133" i="53"/>
  <c r="AN41" i="39" s="1"/>
  <c r="AJ133" i="53"/>
  <c r="Z41" i="37" s="1"/>
  <c r="AK133" i="53"/>
  <c r="Z102" i="37" s="1"/>
  <c r="Z175" i="53"/>
  <c r="AC164" i="52"/>
  <c r="AC165"/>
  <c r="AB164"/>
  <c r="AB165"/>
  <c r="AA164"/>
  <c r="AA165"/>
  <c r="AI163"/>
  <c r="Z164"/>
  <c r="Z165"/>
  <c r="AI172"/>
  <c r="HL40" i="39" s="1"/>
  <c r="AJ172" i="52"/>
  <c r="ED40" i="37" s="1"/>
  <c r="AK172" i="52"/>
  <c r="ED101" i="37" s="1"/>
  <c r="AI170" i="52"/>
  <c r="HB40" i="39" s="1"/>
  <c r="AJ170" i="52"/>
  <c r="DX40" i="37" s="1"/>
  <c r="AK170" i="52"/>
  <c r="DX101" i="37" s="1"/>
  <c r="AI169" i="52"/>
  <c r="GW40" i="39" s="1"/>
  <c r="AJ169" i="52"/>
  <c r="DU40" i="37" s="1"/>
  <c r="AK169" i="52"/>
  <c r="DU101" i="37" s="1"/>
  <c r="AC145" i="52"/>
  <c r="AC146"/>
  <c r="AC147"/>
  <c r="AB145"/>
  <c r="AB146"/>
  <c r="AB147"/>
  <c r="AA145"/>
  <c r="AA146"/>
  <c r="AA147"/>
  <c r="AI144"/>
  <c r="Z145"/>
  <c r="Z146"/>
  <c r="Z147"/>
  <c r="AI152"/>
  <c r="DZ40" i="39" s="1"/>
  <c r="AJ152" i="52"/>
  <c r="CB40" i="37" s="1"/>
  <c r="AK152" i="52"/>
  <c r="CB101" i="37" s="1"/>
  <c r="AI151" i="52"/>
  <c r="DU40" i="39" s="1"/>
  <c r="AJ151" i="52"/>
  <c r="BY40" i="37" s="1"/>
  <c r="AK151" i="52"/>
  <c r="BY101" i="37" s="1"/>
  <c r="AI148" i="52"/>
  <c r="DF40" i="39" s="1"/>
  <c r="AJ148" i="52"/>
  <c r="BP40" i="37" s="1"/>
  <c r="AK148" i="52"/>
  <c r="BP101" i="37" s="1"/>
  <c r="Z149" i="52"/>
  <c r="AI135"/>
  <c r="AX40" i="39" s="1"/>
  <c r="AJ135" i="52"/>
  <c r="AF40" i="37" s="1"/>
  <c r="AK135" i="52"/>
  <c r="AF101" i="37" s="1"/>
  <c r="AI142" i="52"/>
  <c r="CG40" i="39" s="1"/>
  <c r="AJ142" i="52"/>
  <c r="BA40" i="37" s="1"/>
  <c r="AK142" i="52"/>
  <c r="BA101" i="37" s="1"/>
  <c r="AI141" i="52"/>
  <c r="CB40" i="39" s="1"/>
  <c r="AJ141" i="52"/>
  <c r="AX40" i="37" s="1"/>
  <c r="AK141" i="52"/>
  <c r="AX101" i="37" s="1"/>
  <c r="AI139" i="52"/>
  <c r="BR40" i="39" s="1"/>
  <c r="AJ139" i="52"/>
  <c r="AR40" i="37" s="1"/>
  <c r="AK139" i="52"/>
  <c r="AR101" i="37" s="1"/>
  <c r="AI138" i="52"/>
  <c r="BM40" i="39" s="1"/>
  <c r="AJ138" i="52"/>
  <c r="AO40" i="37" s="1"/>
  <c r="AK138" i="52"/>
  <c r="AO101" i="37" s="1"/>
  <c r="AI137" i="52"/>
  <c r="BH40" i="39" s="1"/>
  <c r="AJ137" i="52"/>
  <c r="AL40" i="37" s="1"/>
  <c r="AK137" i="52"/>
  <c r="AL101" i="37" s="1"/>
  <c r="AI136" i="52"/>
  <c r="BC40" i="39" s="1"/>
  <c r="AJ136" i="52"/>
  <c r="AI40" i="37" s="1"/>
  <c r="AK136" i="52"/>
  <c r="AI101" i="37" s="1"/>
  <c r="AI133" i="52"/>
  <c r="AN40" i="39" s="1"/>
  <c r="AJ133" i="52"/>
  <c r="Z40" i="37" s="1"/>
  <c r="AK133" i="52"/>
  <c r="Z101" i="37" s="1"/>
  <c r="Z175" i="52"/>
  <c r="AC164" i="11"/>
  <c r="AC165"/>
  <c r="AB164"/>
  <c r="AB165"/>
  <c r="AA164"/>
  <c r="AA165"/>
  <c r="AI163"/>
  <c r="Z164"/>
  <c r="Z165"/>
  <c r="AI172"/>
  <c r="HL39" i="39" s="1"/>
  <c r="AJ172" i="11"/>
  <c r="ED39" i="37" s="1"/>
  <c r="AK172" i="11"/>
  <c r="ED100" i="37" s="1"/>
  <c r="AI170" i="11"/>
  <c r="HB39" i="39" s="1"/>
  <c r="AJ170" i="11"/>
  <c r="DX39" i="37" s="1"/>
  <c r="AK170" i="11"/>
  <c r="DX100" i="37" s="1"/>
  <c r="AI169" i="11"/>
  <c r="GW39" i="39" s="1"/>
  <c r="AJ169" i="11"/>
  <c r="DU39" i="37" s="1"/>
  <c r="AK169" i="11"/>
  <c r="DU100" i="37" s="1"/>
  <c r="AC145" i="11"/>
  <c r="AC146"/>
  <c r="AC147"/>
  <c r="AB145"/>
  <c r="AB146"/>
  <c r="AB147"/>
  <c r="AA145"/>
  <c r="AA146"/>
  <c r="AA147"/>
  <c r="AI144"/>
  <c r="Z145"/>
  <c r="Z146"/>
  <c r="Z147"/>
  <c r="AI152"/>
  <c r="DZ39" i="39" s="1"/>
  <c r="AJ152" i="11"/>
  <c r="CB39" i="37" s="1"/>
  <c r="AK152" i="11"/>
  <c r="CB100" i="37" s="1"/>
  <c r="AI151" i="11"/>
  <c r="DU39" i="39" s="1"/>
  <c r="AJ151" i="11"/>
  <c r="BY39" i="37" s="1"/>
  <c r="AK151" i="11"/>
  <c r="BY100" i="37" s="1"/>
  <c r="AI148" i="11"/>
  <c r="DF39" i="39" s="1"/>
  <c r="AJ148" i="11"/>
  <c r="BP39" i="37" s="1"/>
  <c r="AK148" i="11"/>
  <c r="BP100" i="37" s="1"/>
  <c r="Z149" i="11"/>
  <c r="AI135"/>
  <c r="AX39" i="39" s="1"/>
  <c r="AJ135" i="11"/>
  <c r="AF39" i="37" s="1"/>
  <c r="AK135" i="11"/>
  <c r="AF100" i="37" s="1"/>
  <c r="AI142" i="11"/>
  <c r="CG39" i="39" s="1"/>
  <c r="AJ142" i="11"/>
  <c r="BA39" i="37" s="1"/>
  <c r="AK142" i="11"/>
  <c r="BA100" i="37" s="1"/>
  <c r="AI141" i="11"/>
  <c r="CB39" i="39" s="1"/>
  <c r="AJ141" i="11"/>
  <c r="AX39" i="37" s="1"/>
  <c r="AK141" i="11"/>
  <c r="AX100" i="37" s="1"/>
  <c r="AI139" i="11"/>
  <c r="BR39" i="39" s="1"/>
  <c r="AJ139" i="11"/>
  <c r="AR39" i="37" s="1"/>
  <c r="AK139" i="11"/>
  <c r="AR100" i="37" s="1"/>
  <c r="AI138" i="11"/>
  <c r="BM39" i="39" s="1"/>
  <c r="AJ138" i="11"/>
  <c r="AO39" i="37" s="1"/>
  <c r="AK138" i="11"/>
  <c r="AO100" i="37" s="1"/>
  <c r="AI137" i="11"/>
  <c r="BH39" i="39" s="1"/>
  <c r="AJ137" i="11"/>
  <c r="AL39" i="37" s="1"/>
  <c r="AK137" i="11"/>
  <c r="AL100" i="37" s="1"/>
  <c r="AI136" i="11"/>
  <c r="BC39" i="39" s="1"/>
  <c r="AJ136" i="11"/>
  <c r="AI39" i="37" s="1"/>
  <c r="AK136" i="11"/>
  <c r="AI100" i="37" s="1"/>
  <c r="AI133" i="11"/>
  <c r="AN39" i="39" s="1"/>
  <c r="AJ133" i="11"/>
  <c r="Z39" i="37" s="1"/>
  <c r="AK133" i="11"/>
  <c r="Z100" i="37" s="1"/>
  <c r="Z175" i="11"/>
  <c r="AC164" i="12"/>
  <c r="AC165"/>
  <c r="AB164"/>
  <c r="AB165"/>
  <c r="AA164"/>
  <c r="AA165"/>
  <c r="AI163"/>
  <c r="Z164"/>
  <c r="Z165"/>
  <c r="AI172"/>
  <c r="HL38" i="39" s="1"/>
  <c r="AJ172" i="12"/>
  <c r="ED38" i="37" s="1"/>
  <c r="AK172" i="12"/>
  <c r="ED99" i="37" s="1"/>
  <c r="AI170" i="12"/>
  <c r="HB38" i="39" s="1"/>
  <c r="AJ170" i="12"/>
  <c r="DX38" i="37" s="1"/>
  <c r="AK170" i="12"/>
  <c r="DX99" i="37" s="1"/>
  <c r="AI169" i="12"/>
  <c r="GW38" i="39" s="1"/>
  <c r="AJ169" i="12"/>
  <c r="DU38" i="37" s="1"/>
  <c r="AK169" i="12"/>
  <c r="DU99" i="37" s="1"/>
  <c r="AC145" i="12"/>
  <c r="AC146"/>
  <c r="AC147"/>
  <c r="AB145"/>
  <c r="AB146"/>
  <c r="AB147"/>
  <c r="AA145"/>
  <c r="AA146"/>
  <c r="AA147"/>
  <c r="AI144"/>
  <c r="Z145"/>
  <c r="Z146"/>
  <c r="Z147"/>
  <c r="AI152"/>
  <c r="DZ38" i="39" s="1"/>
  <c r="AJ152" i="12"/>
  <c r="CB38" i="37" s="1"/>
  <c r="AK152" i="12"/>
  <c r="CB99" i="37" s="1"/>
  <c r="AI151" i="12"/>
  <c r="DU38" i="39" s="1"/>
  <c r="AJ151" i="12"/>
  <c r="BY38" i="37" s="1"/>
  <c r="AK151" i="12"/>
  <c r="BY99" i="37" s="1"/>
  <c r="AI148" i="12"/>
  <c r="DF38" i="39" s="1"/>
  <c r="AJ148" i="12"/>
  <c r="BP38" i="37" s="1"/>
  <c r="AK148" i="12"/>
  <c r="BP99" i="37" s="1"/>
  <c r="Z149" i="12"/>
  <c r="AI135"/>
  <c r="AX38" i="39" s="1"/>
  <c r="AJ135" i="12"/>
  <c r="AF38" i="37" s="1"/>
  <c r="AK135" i="12"/>
  <c r="AF99" i="37" s="1"/>
  <c r="AI142" i="12"/>
  <c r="CG38" i="39" s="1"/>
  <c r="AJ142" i="12"/>
  <c r="BA38" i="37" s="1"/>
  <c r="AK142" i="12"/>
  <c r="BA99" i="37" s="1"/>
  <c r="AI141" i="12"/>
  <c r="CB38" i="39" s="1"/>
  <c r="AJ141" i="12"/>
  <c r="AX38" i="37" s="1"/>
  <c r="AK141" i="12"/>
  <c r="AX99" i="37" s="1"/>
  <c r="AI139" i="12"/>
  <c r="BR38" i="39" s="1"/>
  <c r="AJ139" i="12"/>
  <c r="AR38" i="37" s="1"/>
  <c r="AK139" i="12"/>
  <c r="AR99" i="37" s="1"/>
  <c r="AI138" i="12"/>
  <c r="BM38" i="39" s="1"/>
  <c r="AJ138" i="12"/>
  <c r="AO38" i="37" s="1"/>
  <c r="AK138" i="12"/>
  <c r="AO99" i="37" s="1"/>
  <c r="AI137" i="12"/>
  <c r="BH38" i="39" s="1"/>
  <c r="AJ137" i="12"/>
  <c r="AL38" i="37" s="1"/>
  <c r="AK137" i="12"/>
  <c r="AL99" i="37" s="1"/>
  <c r="AI136" i="12"/>
  <c r="BC38" i="39" s="1"/>
  <c r="AJ136" i="12"/>
  <c r="AI38" i="37" s="1"/>
  <c r="AK136" i="12"/>
  <c r="AI99" i="37" s="1"/>
  <c r="AI133" i="12"/>
  <c r="AN38" i="39" s="1"/>
  <c r="AJ133" i="12"/>
  <c r="Z38" i="37" s="1"/>
  <c r="AK133" i="12"/>
  <c r="Z99" i="37" s="1"/>
  <c r="Z175" i="12"/>
  <c r="AC164" i="13"/>
  <c r="AC165"/>
  <c r="AB164"/>
  <c r="AB165"/>
  <c r="AA164"/>
  <c r="AA165"/>
  <c r="AI163"/>
  <c r="Z164"/>
  <c r="Z165"/>
  <c r="AI172"/>
  <c r="HL37" i="39" s="1"/>
  <c r="AJ172" i="13"/>
  <c r="ED37" i="37" s="1"/>
  <c r="AK172" i="13"/>
  <c r="ED98" i="37" s="1"/>
  <c r="AI170" i="13"/>
  <c r="HB37" i="39" s="1"/>
  <c r="AJ170" i="13"/>
  <c r="DX37" i="37" s="1"/>
  <c r="AK170" i="13"/>
  <c r="DX98" i="37" s="1"/>
  <c r="AI169" i="13"/>
  <c r="GW37" i="39" s="1"/>
  <c r="AJ169" i="13"/>
  <c r="DU37" i="37" s="1"/>
  <c r="AK169" i="13"/>
  <c r="DU98" i="37" s="1"/>
  <c r="AC145" i="13"/>
  <c r="AC146"/>
  <c r="AC147"/>
  <c r="AB145"/>
  <c r="AB146"/>
  <c r="AB147"/>
  <c r="AA145"/>
  <c r="AA146"/>
  <c r="AA147"/>
  <c r="AI144"/>
  <c r="Z145"/>
  <c r="Z146"/>
  <c r="Z147"/>
  <c r="AI152"/>
  <c r="DZ37" i="39" s="1"/>
  <c r="AJ152" i="13"/>
  <c r="CB37" i="37" s="1"/>
  <c r="AK152" i="13"/>
  <c r="CB98" i="37" s="1"/>
  <c r="AI151" i="13"/>
  <c r="DU37" i="39" s="1"/>
  <c r="AJ151" i="13"/>
  <c r="BY37" i="37" s="1"/>
  <c r="AK151" i="13"/>
  <c r="BY98" i="37" s="1"/>
  <c r="AI148" i="13"/>
  <c r="DF37" i="39" s="1"/>
  <c r="AJ148" i="13"/>
  <c r="BP37" i="37" s="1"/>
  <c r="AK148" i="13"/>
  <c r="BP98" i="37" s="1"/>
  <c r="Z149" i="13"/>
  <c r="AI135"/>
  <c r="AX37" i="39" s="1"/>
  <c r="AJ135" i="13"/>
  <c r="AF37" i="37" s="1"/>
  <c r="AK135" i="13"/>
  <c r="AF98" i="37" s="1"/>
  <c r="AI142" i="13"/>
  <c r="CG37" i="39" s="1"/>
  <c r="AJ142" i="13"/>
  <c r="BA37" i="37" s="1"/>
  <c r="AK142" i="13"/>
  <c r="BA98" i="37" s="1"/>
  <c r="AI141" i="13"/>
  <c r="CB37" i="39" s="1"/>
  <c r="AJ141" i="13"/>
  <c r="AX37" i="37" s="1"/>
  <c r="AK141" i="13"/>
  <c r="AX98" i="37" s="1"/>
  <c r="AI139" i="13"/>
  <c r="BR37" i="39" s="1"/>
  <c r="AJ139" i="13"/>
  <c r="AR37" i="37" s="1"/>
  <c r="AK139" i="13"/>
  <c r="AR98" i="37" s="1"/>
  <c r="AI138" i="13"/>
  <c r="BM37" i="39" s="1"/>
  <c r="AJ138" i="13"/>
  <c r="AO37" i="37" s="1"/>
  <c r="AK138" i="13"/>
  <c r="AO98" i="37" s="1"/>
  <c r="AI137" i="13"/>
  <c r="BH37" i="39" s="1"/>
  <c r="AJ137" i="13"/>
  <c r="AL37" i="37" s="1"/>
  <c r="AK137" i="13"/>
  <c r="AL98" i="37" s="1"/>
  <c r="AI136" i="13"/>
  <c r="BC37" i="39" s="1"/>
  <c r="AJ136" i="13"/>
  <c r="AI37" i="37" s="1"/>
  <c r="AK136" i="13"/>
  <c r="AI98" i="37" s="1"/>
  <c r="AI133" i="13"/>
  <c r="AN37" i="39" s="1"/>
  <c r="AJ133" i="13"/>
  <c r="Z37" i="37" s="1"/>
  <c r="AK133" i="13"/>
  <c r="Z98" i="37" s="1"/>
  <c r="Z175" i="13"/>
  <c r="AC164" i="14"/>
  <c r="AC165"/>
  <c r="AB164"/>
  <c r="AB165"/>
  <c r="AA164"/>
  <c r="AA165"/>
  <c r="AI163"/>
  <c r="Z164"/>
  <c r="Z165"/>
  <c r="AI172"/>
  <c r="HL36" i="39" s="1"/>
  <c r="AJ172" i="14"/>
  <c r="ED36" i="37" s="1"/>
  <c r="AK172" i="14"/>
  <c r="ED97" i="37" s="1"/>
  <c r="AI170" i="14"/>
  <c r="HB36" i="39" s="1"/>
  <c r="AJ170" i="14"/>
  <c r="DX36" i="37" s="1"/>
  <c r="AK170" i="14"/>
  <c r="DX97" i="37" s="1"/>
  <c r="AI169" i="14"/>
  <c r="GW36" i="39" s="1"/>
  <c r="AJ169" i="14"/>
  <c r="DU36" i="37" s="1"/>
  <c r="AK169" i="14"/>
  <c r="DU97" i="37" s="1"/>
  <c r="AC145" i="14"/>
  <c r="AC146"/>
  <c r="AC147"/>
  <c r="AB145"/>
  <c r="AB146"/>
  <c r="AB147"/>
  <c r="AA145"/>
  <c r="AA146"/>
  <c r="AA147"/>
  <c r="AI144"/>
  <c r="Z145"/>
  <c r="Z146"/>
  <c r="Z147"/>
  <c r="AI152"/>
  <c r="DZ36" i="39" s="1"/>
  <c r="AJ152" i="14"/>
  <c r="CB36" i="37" s="1"/>
  <c r="AK152" i="14"/>
  <c r="CB97" i="37" s="1"/>
  <c r="AI151" i="14"/>
  <c r="DU36" i="39" s="1"/>
  <c r="AJ151" i="14"/>
  <c r="BY36" i="37" s="1"/>
  <c r="AK151" i="14"/>
  <c r="BY97" i="37" s="1"/>
  <c r="AI148" i="14"/>
  <c r="DF36" i="39" s="1"/>
  <c r="AJ148" i="14"/>
  <c r="BP36" i="37" s="1"/>
  <c r="AK148" i="14"/>
  <c r="BP97" i="37" s="1"/>
  <c r="Z149" i="14"/>
  <c r="AI135"/>
  <c r="AX36" i="39" s="1"/>
  <c r="AJ135" i="14"/>
  <c r="AF36" i="37" s="1"/>
  <c r="AK135" i="14"/>
  <c r="AF97" i="37" s="1"/>
  <c r="AI142" i="14"/>
  <c r="CG36" i="39" s="1"/>
  <c r="AJ142" i="14"/>
  <c r="BA36" i="37" s="1"/>
  <c r="AK142" i="14"/>
  <c r="BA97" i="37" s="1"/>
  <c r="AI141" i="14"/>
  <c r="CB36" i="39" s="1"/>
  <c r="AJ141" i="14"/>
  <c r="AX36" i="37" s="1"/>
  <c r="AK141" i="14"/>
  <c r="AX97" i="37" s="1"/>
  <c r="AI139" i="14"/>
  <c r="BR36" i="39" s="1"/>
  <c r="AJ139" i="14"/>
  <c r="AR36" i="37" s="1"/>
  <c r="AK139" i="14"/>
  <c r="AR97" i="37" s="1"/>
  <c r="AI138" i="14"/>
  <c r="BM36" i="39" s="1"/>
  <c r="AJ138" i="14"/>
  <c r="AO36" i="37" s="1"/>
  <c r="AK138" i="14"/>
  <c r="AO97" i="37" s="1"/>
  <c r="AI137" i="14"/>
  <c r="BH36" i="39" s="1"/>
  <c r="AJ137" i="14"/>
  <c r="AL36" i="37" s="1"/>
  <c r="AK137" i="14"/>
  <c r="AL97" i="37" s="1"/>
  <c r="AI136" i="14"/>
  <c r="BC36" i="39" s="1"/>
  <c r="AJ136" i="14"/>
  <c r="AI36" i="37" s="1"/>
  <c r="AK136" i="14"/>
  <c r="AI97" i="37" s="1"/>
  <c r="AI133" i="14"/>
  <c r="AN36" i="39" s="1"/>
  <c r="AJ133" i="14"/>
  <c r="Z36" i="37" s="1"/>
  <c r="AK133" i="14"/>
  <c r="Z97" i="37" s="1"/>
  <c r="Z175" i="14"/>
  <c r="AC164" i="15"/>
  <c r="AC165"/>
  <c r="AB164"/>
  <c r="AB165"/>
  <c r="AA164"/>
  <c r="AA165"/>
  <c r="AI163"/>
  <c r="Z164"/>
  <c r="Z165"/>
  <c r="AI172"/>
  <c r="HL35" i="39" s="1"/>
  <c r="AJ172" i="15"/>
  <c r="ED35" i="37" s="1"/>
  <c r="AK172" i="15"/>
  <c r="ED96" i="37" s="1"/>
  <c r="AI170" i="15"/>
  <c r="HB35" i="39" s="1"/>
  <c r="AJ170" i="15"/>
  <c r="DX35" i="37" s="1"/>
  <c r="AK170" i="15"/>
  <c r="DX96" i="37" s="1"/>
  <c r="AI169" i="15"/>
  <c r="GW35" i="39" s="1"/>
  <c r="AJ169" i="15"/>
  <c r="DU35" i="37" s="1"/>
  <c r="AK169" i="15"/>
  <c r="DU96" i="37" s="1"/>
  <c r="AC145" i="15"/>
  <c r="AC146"/>
  <c r="AC147"/>
  <c r="AB145"/>
  <c r="AB146"/>
  <c r="AB147"/>
  <c r="AA145"/>
  <c r="AA146"/>
  <c r="AA147"/>
  <c r="AI144"/>
  <c r="Z145"/>
  <c r="Z146"/>
  <c r="Z147"/>
  <c r="AI152"/>
  <c r="DZ35" i="39" s="1"/>
  <c r="AJ152" i="15"/>
  <c r="CB35" i="37" s="1"/>
  <c r="AK152" i="15"/>
  <c r="CB96" i="37" s="1"/>
  <c r="AI151" i="15"/>
  <c r="DU35" i="39" s="1"/>
  <c r="AJ151" i="15"/>
  <c r="BY35" i="37" s="1"/>
  <c r="AK151" i="15"/>
  <c r="BY96" i="37" s="1"/>
  <c r="AI148" i="15"/>
  <c r="DF35" i="39" s="1"/>
  <c r="AJ148" i="15"/>
  <c r="BP35" i="37" s="1"/>
  <c r="AK148" i="15"/>
  <c r="BP96" i="37" s="1"/>
  <c r="Z149" i="15"/>
  <c r="AI135"/>
  <c r="AX35" i="39" s="1"/>
  <c r="AJ135" i="15"/>
  <c r="AF35" i="37" s="1"/>
  <c r="AK135" i="15"/>
  <c r="AF96" i="37" s="1"/>
  <c r="AI142" i="15"/>
  <c r="CG35" i="39" s="1"/>
  <c r="AJ142" i="15"/>
  <c r="BA35" i="37" s="1"/>
  <c r="AK142" i="15"/>
  <c r="BA96" i="37" s="1"/>
  <c r="AI141" i="15"/>
  <c r="CB35" i="39" s="1"/>
  <c r="AJ141" i="15"/>
  <c r="AX35" i="37" s="1"/>
  <c r="AK141" i="15"/>
  <c r="AX96" i="37" s="1"/>
  <c r="AI139" i="15"/>
  <c r="BR35" i="39" s="1"/>
  <c r="AJ139" i="15"/>
  <c r="AR35" i="37" s="1"/>
  <c r="AK139" i="15"/>
  <c r="AR96" i="37" s="1"/>
  <c r="AI138" i="15"/>
  <c r="BM35" i="39" s="1"/>
  <c r="AJ138" i="15"/>
  <c r="AO35" i="37" s="1"/>
  <c r="AK138" i="15"/>
  <c r="AO96" i="37" s="1"/>
  <c r="AI137" i="15"/>
  <c r="BH35" i="39" s="1"/>
  <c r="AJ137" i="15"/>
  <c r="AL35" i="37" s="1"/>
  <c r="AK137" i="15"/>
  <c r="AL96" i="37" s="1"/>
  <c r="AI136" i="15"/>
  <c r="BC35" i="39" s="1"/>
  <c r="AJ136" i="15"/>
  <c r="AI35" i="37" s="1"/>
  <c r="AK136" i="15"/>
  <c r="AI96" i="37" s="1"/>
  <c r="AI133" i="15"/>
  <c r="AN35" i="39" s="1"/>
  <c r="AJ133" i="15"/>
  <c r="Z35" i="37" s="1"/>
  <c r="AK133" i="15"/>
  <c r="Z96" i="37" s="1"/>
  <c r="Z175" i="15"/>
  <c r="AC164" i="16"/>
  <c r="AC165"/>
  <c r="AB164"/>
  <c r="AB165"/>
  <c r="AA164"/>
  <c r="AA165"/>
  <c r="AI163"/>
  <c r="Z164"/>
  <c r="Z165"/>
  <c r="AI172"/>
  <c r="HL34" i="39" s="1"/>
  <c r="AJ172" i="16"/>
  <c r="ED34" i="37" s="1"/>
  <c r="AK172" i="16"/>
  <c r="ED95" i="37" s="1"/>
  <c r="AI170" i="16"/>
  <c r="HB34" i="39" s="1"/>
  <c r="AJ170" i="16"/>
  <c r="DX34" i="37" s="1"/>
  <c r="AK170" i="16"/>
  <c r="DX95" i="37" s="1"/>
  <c r="AI169" i="16"/>
  <c r="GW34" i="39" s="1"/>
  <c r="AJ169" i="16"/>
  <c r="DU34" i="37" s="1"/>
  <c r="AK169" i="16"/>
  <c r="DU95" i="37" s="1"/>
  <c r="AC145" i="16"/>
  <c r="AC146"/>
  <c r="AC147"/>
  <c r="AB145"/>
  <c r="AB146"/>
  <c r="AB147"/>
  <c r="AA145"/>
  <c r="AA146"/>
  <c r="AA147"/>
  <c r="AI144"/>
  <c r="Z145"/>
  <c r="Z146"/>
  <c r="Z147"/>
  <c r="AI152"/>
  <c r="DZ34" i="39" s="1"/>
  <c r="AJ152" i="16"/>
  <c r="CB34" i="37" s="1"/>
  <c r="AK152" i="16"/>
  <c r="CB95" i="37" s="1"/>
  <c r="AI151" i="16"/>
  <c r="DU34" i="39" s="1"/>
  <c r="AJ151" i="16"/>
  <c r="BY34" i="37" s="1"/>
  <c r="AK151" i="16"/>
  <c r="BY95" i="37" s="1"/>
  <c r="AI148" i="16"/>
  <c r="DF34" i="39" s="1"/>
  <c r="AJ148" i="16"/>
  <c r="BP34" i="37" s="1"/>
  <c r="AK148" i="16"/>
  <c r="BP95" i="37" s="1"/>
  <c r="Z149" i="16"/>
  <c r="AI135"/>
  <c r="AX34" i="39" s="1"/>
  <c r="AJ135" i="16"/>
  <c r="AF34" i="37" s="1"/>
  <c r="AK135" i="16"/>
  <c r="AF95" i="37" s="1"/>
  <c r="AI142" i="16"/>
  <c r="CG34" i="39" s="1"/>
  <c r="AJ142" i="16"/>
  <c r="BA34" i="37" s="1"/>
  <c r="AK142" i="16"/>
  <c r="BA95" i="37" s="1"/>
  <c r="AI141" i="16"/>
  <c r="CB34" i="39" s="1"/>
  <c r="AJ141" i="16"/>
  <c r="AX34" i="37" s="1"/>
  <c r="AK141" i="16"/>
  <c r="AX95" i="37" s="1"/>
  <c r="AI139" i="16"/>
  <c r="BR34" i="39" s="1"/>
  <c r="AJ139" i="16"/>
  <c r="AR34" i="37" s="1"/>
  <c r="AK139" i="16"/>
  <c r="AR95" i="37" s="1"/>
  <c r="AI138" i="16"/>
  <c r="BM34" i="39" s="1"/>
  <c r="AJ138" i="16"/>
  <c r="AO34" i="37" s="1"/>
  <c r="AK138" i="16"/>
  <c r="AO95" i="37" s="1"/>
  <c r="AI137" i="16"/>
  <c r="BH34" i="39" s="1"/>
  <c r="AJ137" i="16"/>
  <c r="AL34" i="37" s="1"/>
  <c r="AK137" i="16"/>
  <c r="AL95" i="37" s="1"/>
  <c r="AI136" i="16"/>
  <c r="BC34" i="39" s="1"/>
  <c r="AJ136" i="16"/>
  <c r="AI34" i="37" s="1"/>
  <c r="AK136" i="16"/>
  <c r="AI95" i="37" s="1"/>
  <c r="AI133" i="16"/>
  <c r="AN34" i="39" s="1"/>
  <c r="AJ133" i="16"/>
  <c r="Z34" i="37" s="1"/>
  <c r="AK133" i="16"/>
  <c r="Z95" i="37" s="1"/>
  <c r="Z175" i="16"/>
  <c r="AC164" i="17"/>
  <c r="AC165"/>
  <c r="AB164"/>
  <c r="AB165"/>
  <c r="AA164"/>
  <c r="AA165"/>
  <c r="AI163"/>
  <c r="Z164"/>
  <c r="Z165"/>
  <c r="AI172"/>
  <c r="HL33" i="39" s="1"/>
  <c r="AJ172" i="17"/>
  <c r="ED33" i="37" s="1"/>
  <c r="AK172" i="17"/>
  <c r="ED94" i="37" s="1"/>
  <c r="AI170" i="17"/>
  <c r="HB33" i="39" s="1"/>
  <c r="AJ170" i="17"/>
  <c r="DX33" i="37" s="1"/>
  <c r="AK170" i="17"/>
  <c r="DX94" i="37" s="1"/>
  <c r="AI169" i="17"/>
  <c r="GW33" i="39" s="1"/>
  <c r="AJ169" i="17"/>
  <c r="DU33" i="37" s="1"/>
  <c r="AK169" i="17"/>
  <c r="DU94" i="37" s="1"/>
  <c r="AC145" i="17"/>
  <c r="AC146"/>
  <c r="AC147"/>
  <c r="AB145"/>
  <c r="AB146"/>
  <c r="AB147"/>
  <c r="AA145"/>
  <c r="AA146"/>
  <c r="AA147"/>
  <c r="AI144"/>
  <c r="Z145"/>
  <c r="Z146"/>
  <c r="Z147"/>
  <c r="AI152"/>
  <c r="DZ33" i="39" s="1"/>
  <c r="AJ152" i="17"/>
  <c r="CB33" i="37" s="1"/>
  <c r="AK152" i="17"/>
  <c r="CB94" i="37" s="1"/>
  <c r="AI151" i="17"/>
  <c r="DU33" i="39" s="1"/>
  <c r="AJ151" i="17"/>
  <c r="BY33" i="37" s="1"/>
  <c r="AK151" i="17"/>
  <c r="BY94" i="37" s="1"/>
  <c r="AI148" i="17"/>
  <c r="DF33" i="39" s="1"/>
  <c r="AJ148" i="17"/>
  <c r="BP33" i="37" s="1"/>
  <c r="AK148" i="17"/>
  <c r="BP94" i="37" s="1"/>
  <c r="Z149" i="17"/>
  <c r="AI135"/>
  <c r="AX33" i="39" s="1"/>
  <c r="AJ135" i="17"/>
  <c r="AF33" i="37" s="1"/>
  <c r="AK135" i="17"/>
  <c r="AF94" i="37" s="1"/>
  <c r="AI142" i="17"/>
  <c r="CG33" i="39" s="1"/>
  <c r="AJ142" i="17"/>
  <c r="BA33" i="37" s="1"/>
  <c r="AK142" i="17"/>
  <c r="BA94" i="37" s="1"/>
  <c r="AI141" i="17"/>
  <c r="CB33" i="39" s="1"/>
  <c r="AJ141" i="17"/>
  <c r="AX33" i="37" s="1"/>
  <c r="AK141" i="17"/>
  <c r="AX94" i="37" s="1"/>
  <c r="AI139" i="17"/>
  <c r="BR33" i="39" s="1"/>
  <c r="AJ139" i="17"/>
  <c r="AR33" i="37" s="1"/>
  <c r="AK139" i="17"/>
  <c r="AR94" i="37" s="1"/>
  <c r="AI138" i="17"/>
  <c r="BM33" i="39" s="1"/>
  <c r="AJ138" i="17"/>
  <c r="AO33" i="37" s="1"/>
  <c r="AK138" i="17"/>
  <c r="AO94" i="37" s="1"/>
  <c r="AI137" i="17"/>
  <c r="BH33" i="39" s="1"/>
  <c r="AJ137" i="17"/>
  <c r="AL33" i="37" s="1"/>
  <c r="AK137" i="17"/>
  <c r="AL94" i="37" s="1"/>
  <c r="AI136" i="17"/>
  <c r="BC33" i="39" s="1"/>
  <c r="AJ136" i="17"/>
  <c r="AI33" i="37" s="1"/>
  <c r="AK136" i="17"/>
  <c r="AI94" i="37" s="1"/>
  <c r="AI133" i="17"/>
  <c r="AN33" i="39" s="1"/>
  <c r="AJ133" i="17"/>
  <c r="Z33" i="37" s="1"/>
  <c r="AK133" i="17"/>
  <c r="Z94" i="37" s="1"/>
  <c r="Z175" i="17"/>
  <c r="AC164" i="18"/>
  <c r="AC165"/>
  <c r="AB164"/>
  <c r="AB165"/>
  <c r="AA164"/>
  <c r="AA165"/>
  <c r="AI163"/>
  <c r="Z164"/>
  <c r="Z165"/>
  <c r="AI172"/>
  <c r="HL32" i="39" s="1"/>
  <c r="AJ172" i="18"/>
  <c r="ED32" i="37" s="1"/>
  <c r="AK172" i="18"/>
  <c r="ED93" i="37" s="1"/>
  <c r="AI170" i="18"/>
  <c r="HB32" i="39" s="1"/>
  <c r="AJ170" i="18"/>
  <c r="DX32" i="37" s="1"/>
  <c r="AK170" i="18"/>
  <c r="DX93" i="37" s="1"/>
  <c r="AI169" i="18"/>
  <c r="GW32" i="39" s="1"/>
  <c r="AJ169" i="18"/>
  <c r="DU32" i="37" s="1"/>
  <c r="AK169" i="18"/>
  <c r="DU93" i="37" s="1"/>
  <c r="AC145" i="18"/>
  <c r="AC146"/>
  <c r="AC147"/>
  <c r="AB145"/>
  <c r="AB146"/>
  <c r="AB147"/>
  <c r="AA145"/>
  <c r="AA146"/>
  <c r="AA147"/>
  <c r="AI144"/>
  <c r="Z145"/>
  <c r="Z146"/>
  <c r="Z147"/>
  <c r="AI152"/>
  <c r="DZ32" i="39" s="1"/>
  <c r="AJ152" i="18"/>
  <c r="CB32" i="37" s="1"/>
  <c r="AK152" i="18"/>
  <c r="CB93" i="37" s="1"/>
  <c r="AI151" i="18"/>
  <c r="DU32" i="39" s="1"/>
  <c r="AJ151" i="18"/>
  <c r="BY32" i="37" s="1"/>
  <c r="AK151" i="18"/>
  <c r="BY93" i="37" s="1"/>
  <c r="AI148" i="18"/>
  <c r="DF32" i="39" s="1"/>
  <c r="AJ148" i="18"/>
  <c r="BP32" i="37" s="1"/>
  <c r="AK148" i="18"/>
  <c r="BP93" i="37" s="1"/>
  <c r="Z149" i="18"/>
  <c r="AI135"/>
  <c r="AX32" i="39" s="1"/>
  <c r="AJ135" i="18"/>
  <c r="AF32" i="37" s="1"/>
  <c r="AK135" i="18"/>
  <c r="AF93" i="37" s="1"/>
  <c r="AI142" i="18"/>
  <c r="CG32" i="39" s="1"/>
  <c r="AJ142" i="18"/>
  <c r="BA32" i="37" s="1"/>
  <c r="AK142" i="18"/>
  <c r="BA93" i="37" s="1"/>
  <c r="AI141" i="18"/>
  <c r="CB32" i="39" s="1"/>
  <c r="AJ141" i="18"/>
  <c r="AX32" i="37" s="1"/>
  <c r="AK141" i="18"/>
  <c r="AX93" i="37" s="1"/>
  <c r="AI139" i="18"/>
  <c r="BR32" i="39" s="1"/>
  <c r="AJ139" i="18"/>
  <c r="AR32" i="37" s="1"/>
  <c r="AK139" i="18"/>
  <c r="AR93" i="37" s="1"/>
  <c r="AI138" i="18"/>
  <c r="BM32" i="39" s="1"/>
  <c r="AJ138" i="18"/>
  <c r="AO32" i="37" s="1"/>
  <c r="AK138" i="18"/>
  <c r="AO93" i="37" s="1"/>
  <c r="AI137" i="18"/>
  <c r="BH32" i="39" s="1"/>
  <c r="AJ137" i="18"/>
  <c r="AL32" i="37" s="1"/>
  <c r="AK137" i="18"/>
  <c r="AL93" i="37" s="1"/>
  <c r="AI136" i="18"/>
  <c r="BC32" i="39" s="1"/>
  <c r="AJ136" i="18"/>
  <c r="AI32" i="37" s="1"/>
  <c r="AK136" i="18"/>
  <c r="AI93" i="37" s="1"/>
  <c r="AI133" i="18"/>
  <c r="AN32" i="39" s="1"/>
  <c r="AJ133" i="18"/>
  <c r="Z32" i="37" s="1"/>
  <c r="AK133" i="18"/>
  <c r="Z93" i="37" s="1"/>
  <c r="Z175" i="18"/>
  <c r="AC164" i="19"/>
  <c r="AC165"/>
  <c r="AB164"/>
  <c r="AB165"/>
  <c r="AA164"/>
  <c r="AA165"/>
  <c r="AI163"/>
  <c r="Z164"/>
  <c r="Z165"/>
  <c r="AI172"/>
  <c r="HL31" i="39" s="1"/>
  <c r="AJ172" i="19"/>
  <c r="ED31" i="37" s="1"/>
  <c r="AK172" i="19"/>
  <c r="ED92" i="37" s="1"/>
  <c r="AI170" i="19"/>
  <c r="HB31" i="39" s="1"/>
  <c r="AJ170" i="19"/>
  <c r="DX31" i="37" s="1"/>
  <c r="AK170" i="19"/>
  <c r="DX92" i="37" s="1"/>
  <c r="AI169" i="19"/>
  <c r="GW31" i="39" s="1"/>
  <c r="AJ169" i="19"/>
  <c r="DU31" i="37" s="1"/>
  <c r="AK169" i="19"/>
  <c r="DU92" i="37" s="1"/>
  <c r="AC145" i="19"/>
  <c r="AC146"/>
  <c r="AC147"/>
  <c r="AB145"/>
  <c r="AB146"/>
  <c r="AB147"/>
  <c r="AA145"/>
  <c r="AA146"/>
  <c r="AA147"/>
  <c r="AI144"/>
  <c r="Z145"/>
  <c r="Z146"/>
  <c r="Z147"/>
  <c r="AI152"/>
  <c r="DZ31" i="39" s="1"/>
  <c r="AJ152" i="19"/>
  <c r="CB31" i="37" s="1"/>
  <c r="AK152" i="19"/>
  <c r="CB92" i="37" s="1"/>
  <c r="AI151" i="19"/>
  <c r="DU31" i="39" s="1"/>
  <c r="AJ151" i="19"/>
  <c r="BY31" i="37" s="1"/>
  <c r="AK151" i="19"/>
  <c r="BY92" i="37" s="1"/>
  <c r="AI148" i="19"/>
  <c r="DF31" i="39" s="1"/>
  <c r="AJ148" i="19"/>
  <c r="BP31" i="37" s="1"/>
  <c r="AK148" i="19"/>
  <c r="BP92" i="37" s="1"/>
  <c r="Z149" i="19"/>
  <c r="AI135"/>
  <c r="AX31" i="39" s="1"/>
  <c r="AJ135" i="19"/>
  <c r="AF31" i="37" s="1"/>
  <c r="AK135" i="19"/>
  <c r="AF92" i="37" s="1"/>
  <c r="AI142" i="19"/>
  <c r="CG31" i="39" s="1"/>
  <c r="AJ142" i="19"/>
  <c r="BA31" i="37" s="1"/>
  <c r="AK142" i="19"/>
  <c r="BA92" i="37" s="1"/>
  <c r="AI141" i="19"/>
  <c r="CB31" i="39" s="1"/>
  <c r="AJ141" i="19"/>
  <c r="AX31" i="37" s="1"/>
  <c r="AK141" i="19"/>
  <c r="AX92" i="37" s="1"/>
  <c r="AI139" i="19"/>
  <c r="BR31" i="39" s="1"/>
  <c r="AJ139" i="19"/>
  <c r="AR31" i="37" s="1"/>
  <c r="AK139" i="19"/>
  <c r="AR92" i="37" s="1"/>
  <c r="AI138" i="19"/>
  <c r="BM31" i="39" s="1"/>
  <c r="AJ138" i="19"/>
  <c r="AO31" i="37" s="1"/>
  <c r="AK138" i="19"/>
  <c r="AO92" i="37" s="1"/>
  <c r="AI137" i="19"/>
  <c r="BH31" i="39" s="1"/>
  <c r="AJ137" i="19"/>
  <c r="AL31" i="37" s="1"/>
  <c r="AK137" i="19"/>
  <c r="AL92" i="37" s="1"/>
  <c r="AI136" i="19"/>
  <c r="BC31" i="39" s="1"/>
  <c r="AJ136" i="19"/>
  <c r="AI31" i="37" s="1"/>
  <c r="AK136" i="19"/>
  <c r="AI92" i="37" s="1"/>
  <c r="AI133" i="19"/>
  <c r="AN31" i="39" s="1"/>
  <c r="AJ133" i="19"/>
  <c r="Z31" i="37" s="1"/>
  <c r="AK133" i="19"/>
  <c r="Z92" i="37" s="1"/>
  <c r="Z175" i="19"/>
  <c r="AC164" i="10"/>
  <c r="AC165"/>
  <c r="AB164"/>
  <c r="AB165"/>
  <c r="AA164"/>
  <c r="AA165"/>
  <c r="AI163"/>
  <c r="Z164"/>
  <c r="Z165"/>
  <c r="AC144" i="54"/>
  <c r="AB144"/>
  <c r="AA144"/>
  <c r="Z144"/>
  <c r="AC135"/>
  <c r="AC175" s="1"/>
  <c r="AB135"/>
  <c r="AB175" s="1"/>
  <c r="AA135"/>
  <c r="AA175" s="1"/>
  <c r="Z135"/>
  <c r="AC175" i="53"/>
  <c r="AB175"/>
  <c r="AA175"/>
  <c r="AC175" i="52"/>
  <c r="AB175"/>
  <c r="AA175"/>
  <c r="AC175" i="11"/>
  <c r="AB175"/>
  <c r="AA175"/>
  <c r="AC175" i="12"/>
  <c r="AB175"/>
  <c r="AA175"/>
  <c r="AC175" i="13"/>
  <c r="AB175"/>
  <c r="AA175"/>
  <c r="AC175" i="14"/>
  <c r="AB175"/>
  <c r="AA175"/>
  <c r="AC175" i="15"/>
  <c r="AB175"/>
  <c r="AA175"/>
  <c r="AC175" i="16"/>
  <c r="AB175"/>
  <c r="AA175"/>
  <c r="AC175" i="17"/>
  <c r="AB175"/>
  <c r="AA175"/>
  <c r="AC175" i="18"/>
  <c r="AB175"/>
  <c r="AA175"/>
  <c r="AC175" i="19"/>
  <c r="AB175"/>
  <c r="AA175"/>
  <c r="AI172" i="10"/>
  <c r="HL30" i="39" s="1"/>
  <c r="AJ172" i="10"/>
  <c r="ED30" i="37" s="1"/>
  <c r="AK172" i="10"/>
  <c r="ED91" i="37" s="1"/>
  <c r="AI171" i="10"/>
  <c r="HG30" i="39" s="1"/>
  <c r="AJ171" i="10"/>
  <c r="EA30" i="37" s="1"/>
  <c r="AK171" i="10"/>
  <c r="EA91" i="37" s="1"/>
  <c r="AI170" i="10"/>
  <c r="HB30" i="39" s="1"/>
  <c r="AJ170" i="10"/>
  <c r="DX30" i="37" s="1"/>
  <c r="AK170" i="10"/>
  <c r="DX91" i="37" s="1"/>
  <c r="AC145" i="10"/>
  <c r="AC146"/>
  <c r="AC147"/>
  <c r="AB145"/>
  <c r="AB146"/>
  <c r="AB147"/>
  <c r="AA145"/>
  <c r="AA146"/>
  <c r="AA147"/>
  <c r="AI144"/>
  <c r="Z145"/>
  <c r="Z146"/>
  <c r="Z147"/>
  <c r="AI161"/>
  <c r="FN30" i="39" s="1"/>
  <c r="AJ161" i="10"/>
  <c r="CZ30" i="37" s="1"/>
  <c r="AK161" i="10"/>
  <c r="CZ91" i="37" s="1"/>
  <c r="AI152" i="10"/>
  <c r="DZ30" i="39" s="1"/>
  <c r="AJ152" i="10"/>
  <c r="CB30" i="37" s="1"/>
  <c r="AK152" i="10"/>
  <c r="CB91" i="37" s="1"/>
  <c r="AI157" i="10"/>
  <c r="ET30" i="39" s="1"/>
  <c r="AJ157" i="10"/>
  <c r="CN30" i="37" s="1"/>
  <c r="AK157" i="10"/>
  <c r="CN91" i="37" s="1"/>
  <c r="Z154" i="10"/>
  <c r="AI154" s="1"/>
  <c r="AI156"/>
  <c r="EO30" i="39" s="1"/>
  <c r="AJ156" i="10"/>
  <c r="CK30" i="37" s="1"/>
  <c r="AK156" i="10"/>
  <c r="CK91" i="37" s="1"/>
  <c r="AI151" i="10"/>
  <c r="DU30" i="39" s="1"/>
  <c r="AJ151" i="10"/>
  <c r="BY30" i="37" s="1"/>
  <c r="AK151" i="10"/>
  <c r="BY91" i="37" s="1"/>
  <c r="AI150" i="10"/>
  <c r="DP30" i="39" s="1"/>
  <c r="AJ150" i="10"/>
  <c r="BV30" i="37" s="1"/>
  <c r="AK150" i="10"/>
  <c r="BV91" i="37" s="1"/>
  <c r="AI148" i="10"/>
  <c r="DF30" i="39" s="1"/>
  <c r="AJ148" i="10"/>
  <c r="BP30" i="37" s="1"/>
  <c r="AK148" i="10"/>
  <c r="BP91" i="37" s="1"/>
  <c r="Z149" i="10"/>
  <c r="AI135"/>
  <c r="AX30" i="39" s="1"/>
  <c r="AJ135" i="10"/>
  <c r="AF30" i="37" s="1"/>
  <c r="AK135" i="10"/>
  <c r="AF91" i="37" s="1"/>
  <c r="AI142" i="10"/>
  <c r="CG30" i="39" s="1"/>
  <c r="AJ142" i="10"/>
  <c r="BA30" i="37" s="1"/>
  <c r="AK142" i="10"/>
  <c r="BA91" i="37" s="1"/>
  <c r="AI141" i="10"/>
  <c r="CB30" i="39" s="1"/>
  <c r="AJ141" i="10"/>
  <c r="AX30" i="37" s="1"/>
  <c r="AK141" i="10"/>
  <c r="AX91" i="37" s="1"/>
  <c r="AI139" i="10"/>
  <c r="BR30" i="39" s="1"/>
  <c r="AJ139" i="10"/>
  <c r="AR30" i="37" s="1"/>
  <c r="AK139" i="10"/>
  <c r="AR91" i="37" s="1"/>
  <c r="AI138" i="10"/>
  <c r="BM30" i="39" s="1"/>
  <c r="AJ138" i="10"/>
  <c r="AO30" i="37" s="1"/>
  <c r="AK138" i="10"/>
  <c r="AO91" i="37" s="1"/>
  <c r="AI137" i="10"/>
  <c r="BH30" i="39" s="1"/>
  <c r="AJ137" i="10"/>
  <c r="AL30" i="37" s="1"/>
  <c r="AK137" i="10"/>
  <c r="AL91" i="37" s="1"/>
  <c r="AI136" i="10"/>
  <c r="BC30" i="39" s="1"/>
  <c r="AJ136" i="10"/>
  <c r="AI30" i="37" s="1"/>
  <c r="AK136" i="10"/>
  <c r="AI91" i="37" s="1"/>
  <c r="AI134" i="10"/>
  <c r="AS30" i="39" s="1"/>
  <c r="AJ134" i="10"/>
  <c r="AC30" i="37" s="1"/>
  <c r="AK134" i="10"/>
  <c r="AC91" i="37" s="1"/>
  <c r="AI133" i="10"/>
  <c r="AN30" i="39" s="1"/>
  <c r="AJ133" i="10"/>
  <c r="Z30" i="37" s="1"/>
  <c r="AK133" i="10"/>
  <c r="Z91" i="37" s="1"/>
  <c r="AC124" i="10"/>
  <c r="AC125"/>
  <c r="AB124"/>
  <c r="AB125"/>
  <c r="AA124"/>
  <c r="AA125"/>
  <c r="AI123"/>
  <c r="Z124"/>
  <c r="Z125"/>
  <c r="Z175"/>
  <c r="AC164" i="20"/>
  <c r="AC165"/>
  <c r="AB164"/>
  <c r="AB165"/>
  <c r="AA164"/>
  <c r="AA165"/>
  <c r="AI163"/>
  <c r="Z164"/>
  <c r="Z165"/>
  <c r="AI172"/>
  <c r="HL29" i="39" s="1"/>
  <c r="AJ172" i="20"/>
  <c r="ED29" i="37" s="1"/>
  <c r="AK172" i="20"/>
  <c r="ED90" i="37" s="1"/>
  <c r="AI171" i="20"/>
  <c r="HG29" i="39" s="1"/>
  <c r="AJ171" i="20"/>
  <c r="EA29" i="37" s="1"/>
  <c r="AK171" i="20"/>
  <c r="EA90" i="37" s="1"/>
  <c r="AI170" i="20"/>
  <c r="HB29" i="39" s="1"/>
  <c r="AJ170" i="20"/>
  <c r="DX29" i="37" s="1"/>
  <c r="AK170" i="20"/>
  <c r="DX90" i="37" s="1"/>
  <c r="AC145" i="20"/>
  <c r="AC146"/>
  <c r="AC147"/>
  <c r="AB145"/>
  <c r="AB146"/>
  <c r="AB147"/>
  <c r="AA145"/>
  <c r="AA146"/>
  <c r="AA147"/>
  <c r="AI144"/>
  <c r="Z145"/>
  <c r="Z146"/>
  <c r="Z147"/>
  <c r="AI161"/>
  <c r="FN29" i="39" s="1"/>
  <c r="AJ161" i="20"/>
  <c r="CZ29" i="37" s="1"/>
  <c r="AK161" i="20"/>
  <c r="CZ90" i="37" s="1"/>
  <c r="AI152" i="20"/>
  <c r="DZ29" i="39" s="1"/>
  <c r="AJ152" i="20"/>
  <c r="CB29" i="37" s="1"/>
  <c r="AK152" i="20"/>
  <c r="CB90" i="37" s="1"/>
  <c r="AI157" i="20"/>
  <c r="ET29" i="39" s="1"/>
  <c r="AJ157" i="20"/>
  <c r="CN29" i="37" s="1"/>
  <c r="AK157" i="20"/>
  <c r="CN90" i="37" s="1"/>
  <c r="Z154" i="20"/>
  <c r="AI154" s="1"/>
  <c r="AI156"/>
  <c r="EO29" i="39" s="1"/>
  <c r="AJ156" i="20"/>
  <c r="CK29" i="37" s="1"/>
  <c r="AK156" i="20"/>
  <c r="CK90" i="37" s="1"/>
  <c r="AI151" i="20"/>
  <c r="DU29" i="39" s="1"/>
  <c r="AJ151" i="20"/>
  <c r="BY29" i="37" s="1"/>
  <c r="AK151" i="20"/>
  <c r="BY90" i="37" s="1"/>
  <c r="AI150" i="20"/>
  <c r="DP29" i="39" s="1"/>
  <c r="AJ150" i="20"/>
  <c r="BV29" i="37" s="1"/>
  <c r="AK150" i="20"/>
  <c r="BV90" i="37" s="1"/>
  <c r="AI148" i="20"/>
  <c r="DF29" i="39" s="1"/>
  <c r="AJ148" i="20"/>
  <c r="BP29" i="37" s="1"/>
  <c r="AK148" i="20"/>
  <c r="BP90" i="37" s="1"/>
  <c r="Z149" i="20"/>
  <c r="AI135"/>
  <c r="AX29" i="39" s="1"/>
  <c r="AJ135" i="20"/>
  <c r="AF29" i="37" s="1"/>
  <c r="AK135" i="20"/>
  <c r="AF90" i="37" s="1"/>
  <c r="AI142" i="20"/>
  <c r="CG29" i="39" s="1"/>
  <c r="AJ142" i="20"/>
  <c r="BA29" i="37" s="1"/>
  <c r="AK142" i="20"/>
  <c r="BA90" i="37" s="1"/>
  <c r="AI141" i="20"/>
  <c r="CB29" i="39" s="1"/>
  <c r="AJ141" i="20"/>
  <c r="AX29" i="37" s="1"/>
  <c r="AK141" i="20"/>
  <c r="AX90" i="37" s="1"/>
  <c r="AI139" i="20"/>
  <c r="BR29" i="39" s="1"/>
  <c r="AJ139" i="20"/>
  <c r="AR29" i="37" s="1"/>
  <c r="AK139" i="20"/>
  <c r="AR90" i="37" s="1"/>
  <c r="AI138" i="20"/>
  <c r="BM29" i="39" s="1"/>
  <c r="AJ138" i="20"/>
  <c r="AO29" i="37" s="1"/>
  <c r="AK138" i="20"/>
  <c r="AO90" i="37" s="1"/>
  <c r="AI137" i="20"/>
  <c r="BH29" i="39" s="1"/>
  <c r="AJ137" i="20"/>
  <c r="AL29" i="37" s="1"/>
  <c r="AK137" i="20"/>
  <c r="AL90" i="37" s="1"/>
  <c r="AI136" i="20"/>
  <c r="BC29" i="39" s="1"/>
  <c r="AJ136" i="20"/>
  <c r="AI29" i="37" s="1"/>
  <c r="AK136" i="20"/>
  <c r="AI90" i="37" s="1"/>
  <c r="AI134" i="20"/>
  <c r="AS29" i="39" s="1"/>
  <c r="AJ134" i="20"/>
  <c r="AC29" i="37" s="1"/>
  <c r="AK134" i="20"/>
  <c r="AC90" i="37" s="1"/>
  <c r="AI133" i="20"/>
  <c r="AN29" i="39" s="1"/>
  <c r="AJ133" i="20"/>
  <c r="Z29" i="37" s="1"/>
  <c r="AK133" i="20"/>
  <c r="Z90" i="37" s="1"/>
  <c r="AC124" i="20"/>
  <c r="AC125"/>
  <c r="AB124"/>
  <c r="AB125"/>
  <c r="AA124"/>
  <c r="AA125"/>
  <c r="AI123"/>
  <c r="Z124"/>
  <c r="Z125"/>
  <c r="Z175"/>
  <c r="AC164" i="21"/>
  <c r="AC165"/>
  <c r="AB164"/>
  <c r="AB165"/>
  <c r="AA164"/>
  <c r="AA165"/>
  <c r="AI163"/>
  <c r="Z164"/>
  <c r="Z165"/>
  <c r="AI172"/>
  <c r="HL28" i="39" s="1"/>
  <c r="AJ172" i="21"/>
  <c r="ED28" i="37" s="1"/>
  <c r="AK172" i="21"/>
  <c r="ED89" i="37" s="1"/>
  <c r="AI171" i="21"/>
  <c r="HG28" i="39" s="1"/>
  <c r="AJ171" i="21"/>
  <c r="EA28" i="37" s="1"/>
  <c r="AK171" i="21"/>
  <c r="EA89" i="37" s="1"/>
  <c r="AI170" i="21"/>
  <c r="HB28" i="39" s="1"/>
  <c r="AJ170" i="21"/>
  <c r="DX28" i="37" s="1"/>
  <c r="AK170" i="21"/>
  <c r="DX89" i="37" s="1"/>
  <c r="AC145" i="21"/>
  <c r="AC146"/>
  <c r="AC147"/>
  <c r="AB145"/>
  <c r="AB146"/>
  <c r="AB147"/>
  <c r="AA145"/>
  <c r="AA146"/>
  <c r="AA147"/>
  <c r="AI144"/>
  <c r="Z145"/>
  <c r="Z146"/>
  <c r="Z147"/>
  <c r="AI161"/>
  <c r="FN28" i="39" s="1"/>
  <c r="AJ161" i="21"/>
  <c r="CZ28" i="37" s="1"/>
  <c r="AK161" i="21"/>
  <c r="CZ89" i="37" s="1"/>
  <c r="AI152" i="21"/>
  <c r="DZ28" i="39" s="1"/>
  <c r="AJ152" i="21"/>
  <c r="CB28" i="37" s="1"/>
  <c r="AK152" i="21"/>
  <c r="CB89" i="37" s="1"/>
  <c r="AI157" i="21"/>
  <c r="ET28" i="39" s="1"/>
  <c r="AJ157" i="21"/>
  <c r="CN28" i="37" s="1"/>
  <c r="AK157" i="21"/>
  <c r="CN89" i="37" s="1"/>
  <c r="Z154" i="21"/>
  <c r="AI154" s="1"/>
  <c r="AI156"/>
  <c r="EO28" i="39" s="1"/>
  <c r="AJ156" i="21"/>
  <c r="CK28" i="37" s="1"/>
  <c r="AK156" i="21"/>
  <c r="CK89" i="37" s="1"/>
  <c r="AI151" i="21"/>
  <c r="DU28" i="39" s="1"/>
  <c r="AJ151" i="21"/>
  <c r="BY28" i="37" s="1"/>
  <c r="AK151" i="21"/>
  <c r="BY89" i="37" s="1"/>
  <c r="AI150" i="21"/>
  <c r="DP28" i="39" s="1"/>
  <c r="AJ150" i="21"/>
  <c r="BV28" i="37" s="1"/>
  <c r="AK150" i="21"/>
  <c r="BV89" i="37" s="1"/>
  <c r="AI148" i="21"/>
  <c r="DF28" i="39" s="1"/>
  <c r="AJ148" i="21"/>
  <c r="BP28" i="37" s="1"/>
  <c r="AK148" i="21"/>
  <c r="BP89" i="37" s="1"/>
  <c r="Z149" i="21"/>
  <c r="AI135"/>
  <c r="AX28" i="39" s="1"/>
  <c r="AJ135" i="21"/>
  <c r="AF28" i="37" s="1"/>
  <c r="AK135" i="21"/>
  <c r="AF89" i="37" s="1"/>
  <c r="AI142" i="21"/>
  <c r="CG28" i="39" s="1"/>
  <c r="AJ142" i="21"/>
  <c r="BA28" i="37" s="1"/>
  <c r="AK142" i="21"/>
  <c r="BA89" i="37" s="1"/>
  <c r="AI141" i="21"/>
  <c r="CB28" i="39" s="1"/>
  <c r="AJ141" i="21"/>
  <c r="AX28" i="37" s="1"/>
  <c r="AK141" i="21"/>
  <c r="AX89" i="37" s="1"/>
  <c r="AI139" i="21"/>
  <c r="BR28" i="39" s="1"/>
  <c r="AJ139" i="21"/>
  <c r="AR28" i="37" s="1"/>
  <c r="AK139" i="21"/>
  <c r="AR89" i="37" s="1"/>
  <c r="AI138" i="21"/>
  <c r="BM28" i="39" s="1"/>
  <c r="AJ138" i="21"/>
  <c r="AO28" i="37" s="1"/>
  <c r="AK138" i="21"/>
  <c r="AO89" i="37" s="1"/>
  <c r="AI137" i="21"/>
  <c r="BH28" i="39" s="1"/>
  <c r="AJ137" i="21"/>
  <c r="AL28" i="37" s="1"/>
  <c r="AK137" i="21"/>
  <c r="AL89" i="37" s="1"/>
  <c r="AI136" i="21"/>
  <c r="BC28" i="39" s="1"/>
  <c r="AJ136" i="21"/>
  <c r="AI28" i="37" s="1"/>
  <c r="AK136" i="21"/>
  <c r="AI89" i="37" s="1"/>
  <c r="AI134" i="21"/>
  <c r="AS28" i="39" s="1"/>
  <c r="AJ134" i="21"/>
  <c r="AC28" i="37" s="1"/>
  <c r="AK134" i="21"/>
  <c r="AC89" i="37" s="1"/>
  <c r="AI133" i="21"/>
  <c r="AN28" i="39" s="1"/>
  <c r="AJ133" i="21"/>
  <c r="Z28" i="37" s="1"/>
  <c r="AK133" i="21"/>
  <c r="Z89" i="37" s="1"/>
  <c r="AC124" i="21"/>
  <c r="AC125"/>
  <c r="AB124"/>
  <c r="AB125"/>
  <c r="AA124"/>
  <c r="AA125"/>
  <c r="AI123"/>
  <c r="Z124"/>
  <c r="Z125"/>
  <c r="Z175"/>
  <c r="AC164" i="22"/>
  <c r="AC165"/>
  <c r="AB164"/>
  <c r="AB165"/>
  <c r="AA164"/>
  <c r="AA165"/>
  <c r="AI163"/>
  <c r="Z164"/>
  <c r="Z165"/>
  <c r="AI172"/>
  <c r="HL27" i="39" s="1"/>
  <c r="AJ172" i="22"/>
  <c r="ED27" i="37" s="1"/>
  <c r="AK172" i="22"/>
  <c r="ED88" i="37" s="1"/>
  <c r="AI171" i="22"/>
  <c r="HG27" i="39" s="1"/>
  <c r="AJ171" i="22"/>
  <c r="EA27" i="37" s="1"/>
  <c r="AK171" i="22"/>
  <c r="EA88" i="37" s="1"/>
  <c r="AI170" i="22"/>
  <c r="HB27" i="39" s="1"/>
  <c r="AJ170" i="22"/>
  <c r="DX27" i="37" s="1"/>
  <c r="AK170" i="22"/>
  <c r="DX88" i="37" s="1"/>
  <c r="AC145" i="22"/>
  <c r="AC146"/>
  <c r="AC147"/>
  <c r="AB145"/>
  <c r="AB146"/>
  <c r="AB147"/>
  <c r="AA145"/>
  <c r="AA146"/>
  <c r="AA147"/>
  <c r="AI144"/>
  <c r="Z145"/>
  <c r="Z146"/>
  <c r="Z147"/>
  <c r="AI161"/>
  <c r="FN27" i="39" s="1"/>
  <c r="AJ161" i="22"/>
  <c r="CZ27" i="37" s="1"/>
  <c r="AK161" i="22"/>
  <c r="CZ88" i="37" s="1"/>
  <c r="AI152" i="22"/>
  <c r="DZ27" i="39" s="1"/>
  <c r="AJ152" i="22"/>
  <c r="CB27" i="37" s="1"/>
  <c r="AK152" i="22"/>
  <c r="CB88" i="37" s="1"/>
  <c r="AI157" i="22"/>
  <c r="ET27" i="39" s="1"/>
  <c r="AJ157" i="22"/>
  <c r="CN27" i="37" s="1"/>
  <c r="AK157" i="22"/>
  <c r="CN88" i="37" s="1"/>
  <c r="Z154" i="22"/>
  <c r="AI154" s="1"/>
  <c r="AI156"/>
  <c r="EO27" i="39" s="1"/>
  <c r="AJ156" i="22"/>
  <c r="CK27" i="37" s="1"/>
  <c r="AK156" i="22"/>
  <c r="CK88" i="37" s="1"/>
  <c r="AI151" i="22"/>
  <c r="DU27" i="39" s="1"/>
  <c r="AJ151" i="22"/>
  <c r="BY27" i="37" s="1"/>
  <c r="AK151" i="22"/>
  <c r="BY88" i="37" s="1"/>
  <c r="AI150" i="22"/>
  <c r="DP27" i="39" s="1"/>
  <c r="AJ150" i="22"/>
  <c r="BV27" i="37" s="1"/>
  <c r="AK150" i="22"/>
  <c r="BV88" i="37" s="1"/>
  <c r="AI148" i="22"/>
  <c r="DF27" i="39" s="1"/>
  <c r="AJ148" i="22"/>
  <c r="BP27" i="37" s="1"/>
  <c r="AK148" i="22"/>
  <c r="BP88" i="37" s="1"/>
  <c r="Z149" i="22"/>
  <c r="AI135"/>
  <c r="AX27" i="39" s="1"/>
  <c r="AJ135" i="22"/>
  <c r="AF27" i="37" s="1"/>
  <c r="AK135" i="22"/>
  <c r="AF88" i="37" s="1"/>
  <c r="AI142" i="22"/>
  <c r="CG27" i="39" s="1"/>
  <c r="AJ142" i="22"/>
  <c r="BA27" i="37" s="1"/>
  <c r="AK142" i="22"/>
  <c r="BA88" i="37" s="1"/>
  <c r="AI141" i="22"/>
  <c r="CB27" i="39" s="1"/>
  <c r="AJ141" i="22"/>
  <c r="AX27" i="37" s="1"/>
  <c r="AK141" i="22"/>
  <c r="AX88" i="37" s="1"/>
  <c r="AI139" i="22"/>
  <c r="BR27" i="39" s="1"/>
  <c r="AJ139" i="22"/>
  <c r="AR27" i="37" s="1"/>
  <c r="AK139" i="22"/>
  <c r="AR88" i="37" s="1"/>
  <c r="AI138" i="22"/>
  <c r="BM27" i="39" s="1"/>
  <c r="AJ138" i="22"/>
  <c r="AO27" i="37" s="1"/>
  <c r="AK138" i="22"/>
  <c r="AO88" i="37" s="1"/>
  <c r="AI137" i="22"/>
  <c r="BH27" i="39" s="1"/>
  <c r="AJ137" i="22"/>
  <c r="AL27" i="37" s="1"/>
  <c r="AK137" i="22"/>
  <c r="AL88" i="37" s="1"/>
  <c r="AI136" i="22"/>
  <c r="BC27" i="39" s="1"/>
  <c r="AJ136" i="22"/>
  <c r="AI27" i="37" s="1"/>
  <c r="AK136" i="22"/>
  <c r="AI88" i="37" s="1"/>
  <c r="AI134" i="22"/>
  <c r="AS27" i="39" s="1"/>
  <c r="AJ134" i="22"/>
  <c r="AC27" i="37" s="1"/>
  <c r="AK134" i="22"/>
  <c r="AC88" i="37" s="1"/>
  <c r="AI133" i="22"/>
  <c r="AN27" i="39" s="1"/>
  <c r="AJ133" i="22"/>
  <c r="Z27" i="37" s="1"/>
  <c r="AK133" i="22"/>
  <c r="Z88" i="37" s="1"/>
  <c r="AC124" i="22"/>
  <c r="AC125"/>
  <c r="AB124"/>
  <c r="AB125"/>
  <c r="AA124"/>
  <c r="AA125"/>
  <c r="AI123"/>
  <c r="Z124"/>
  <c r="Z125"/>
  <c r="Z175"/>
  <c r="AC164" i="23"/>
  <c r="AC165"/>
  <c r="AB164"/>
  <c r="AB165"/>
  <c r="AA164"/>
  <c r="AA165"/>
  <c r="AI163"/>
  <c r="Z164"/>
  <c r="Z165"/>
  <c r="AI172"/>
  <c r="HL26" i="39" s="1"/>
  <c r="AJ172" i="23"/>
  <c r="ED26" i="37" s="1"/>
  <c r="AK172" i="23"/>
  <c r="ED87" i="37" s="1"/>
  <c r="AI171" i="23"/>
  <c r="HG26" i="39" s="1"/>
  <c r="AJ171" i="23"/>
  <c r="EA26" i="37" s="1"/>
  <c r="AK171" i="23"/>
  <c r="EA87" i="37" s="1"/>
  <c r="AI170" i="23"/>
  <c r="HB26" i="39" s="1"/>
  <c r="AJ170" i="23"/>
  <c r="DX26" i="37" s="1"/>
  <c r="AK170" i="23"/>
  <c r="DX87" i="37" s="1"/>
  <c r="AC145" i="23"/>
  <c r="AC146"/>
  <c r="AC147"/>
  <c r="AB145"/>
  <c r="AB146"/>
  <c r="AB147"/>
  <c r="AA145"/>
  <c r="AA146"/>
  <c r="AA147"/>
  <c r="AI144"/>
  <c r="Z145"/>
  <c r="Z146"/>
  <c r="Z147"/>
  <c r="AI161"/>
  <c r="FN26" i="39" s="1"/>
  <c r="AJ161" i="23"/>
  <c r="CZ26" i="37" s="1"/>
  <c r="AK161" i="23"/>
  <c r="CZ87" i="37" s="1"/>
  <c r="AI152" i="23"/>
  <c r="DZ26" i="39" s="1"/>
  <c r="AJ152" i="23"/>
  <c r="CB26" i="37" s="1"/>
  <c r="AK152" i="23"/>
  <c r="CB87" i="37" s="1"/>
  <c r="AI157" i="23"/>
  <c r="ET26" i="39" s="1"/>
  <c r="AJ157" i="23"/>
  <c r="CN26" i="37" s="1"/>
  <c r="AK157" i="23"/>
  <c r="CN87" i="37" s="1"/>
  <c r="Z154" i="23"/>
  <c r="AI154" s="1"/>
  <c r="AI156"/>
  <c r="EO26" i="39" s="1"/>
  <c r="AJ156" i="23"/>
  <c r="CK26" i="37" s="1"/>
  <c r="AK156" i="23"/>
  <c r="CK87" i="37" s="1"/>
  <c r="AI151" i="23"/>
  <c r="DU26" i="39" s="1"/>
  <c r="AJ151" i="23"/>
  <c r="BY26" i="37" s="1"/>
  <c r="AK151" i="23"/>
  <c r="BY87" i="37" s="1"/>
  <c r="AI150" i="23"/>
  <c r="DP26" i="39" s="1"/>
  <c r="AJ150" i="23"/>
  <c r="BV26" i="37" s="1"/>
  <c r="AK150" i="23"/>
  <c r="BV87" i="37" s="1"/>
  <c r="AI148" i="23"/>
  <c r="DF26" i="39" s="1"/>
  <c r="AJ148" i="23"/>
  <c r="BP26" i="37" s="1"/>
  <c r="AK148" i="23"/>
  <c r="BP87" i="37" s="1"/>
  <c r="Z149" i="23"/>
  <c r="AI135"/>
  <c r="AX26" i="39" s="1"/>
  <c r="AJ135" i="23"/>
  <c r="AF26" i="37" s="1"/>
  <c r="AK135" i="23"/>
  <c r="AF87" i="37" s="1"/>
  <c r="AI142" i="23"/>
  <c r="CG26" i="39" s="1"/>
  <c r="AJ142" i="23"/>
  <c r="BA26" i="37" s="1"/>
  <c r="AK142" i="23"/>
  <c r="BA87" i="37" s="1"/>
  <c r="AI141" i="23"/>
  <c r="CB26" i="39" s="1"/>
  <c r="AJ141" i="23"/>
  <c r="AX26" i="37" s="1"/>
  <c r="AK141" i="23"/>
  <c r="AX87" i="37" s="1"/>
  <c r="AI139" i="23"/>
  <c r="BR26" i="39" s="1"/>
  <c r="AJ139" i="23"/>
  <c r="AR26" i="37" s="1"/>
  <c r="AK139" i="23"/>
  <c r="AR87" i="37" s="1"/>
  <c r="AI138" i="23"/>
  <c r="BM26" i="39" s="1"/>
  <c r="AJ138" i="23"/>
  <c r="AO26" i="37" s="1"/>
  <c r="AK138" i="23"/>
  <c r="AO87" i="37" s="1"/>
  <c r="AI137" i="23"/>
  <c r="BH26" i="39" s="1"/>
  <c r="AJ137" i="23"/>
  <c r="AL26" i="37" s="1"/>
  <c r="AK137" i="23"/>
  <c r="AL87" i="37" s="1"/>
  <c r="AI136" i="23"/>
  <c r="BC26" i="39" s="1"/>
  <c r="AJ136" i="23"/>
  <c r="AI26" i="37" s="1"/>
  <c r="AK136" i="23"/>
  <c r="AI87" i="37" s="1"/>
  <c r="AI134" i="23"/>
  <c r="AS26" i="39" s="1"/>
  <c r="AJ134" i="23"/>
  <c r="AC26" i="37" s="1"/>
  <c r="AK134" i="23"/>
  <c r="AC87" i="37" s="1"/>
  <c r="AI133" i="23"/>
  <c r="AN26" i="39" s="1"/>
  <c r="AJ133" i="23"/>
  <c r="Z26" i="37" s="1"/>
  <c r="AK133" i="23"/>
  <c r="Z87" i="37" s="1"/>
  <c r="AC124" i="23"/>
  <c r="AC125"/>
  <c r="AB124"/>
  <c r="AB125"/>
  <c r="AA124"/>
  <c r="AA125"/>
  <c r="AI123"/>
  <c r="Z124"/>
  <c r="Z125"/>
  <c r="Z175"/>
  <c r="AC164" i="24"/>
  <c r="AC165"/>
  <c r="AB164"/>
  <c r="AB165"/>
  <c r="AA164"/>
  <c r="AA165"/>
  <c r="AI163"/>
  <c r="Z164"/>
  <c r="Z165"/>
  <c r="AI172"/>
  <c r="HL25" i="39" s="1"/>
  <c r="AJ172" i="24"/>
  <c r="ED25" i="37" s="1"/>
  <c r="AK172" i="24"/>
  <c r="ED86" i="37" s="1"/>
  <c r="AI171" i="24"/>
  <c r="HG25" i="39" s="1"/>
  <c r="AJ171" i="24"/>
  <c r="EA25" i="37" s="1"/>
  <c r="AK171" i="24"/>
  <c r="EA86" i="37" s="1"/>
  <c r="AI170" i="24"/>
  <c r="HB25" i="39" s="1"/>
  <c r="AJ170" i="24"/>
  <c r="DX25" i="37" s="1"/>
  <c r="AK170" i="24"/>
  <c r="DX86" i="37" s="1"/>
  <c r="AC145" i="24"/>
  <c r="AC146"/>
  <c r="AC147"/>
  <c r="AB145"/>
  <c r="AB146"/>
  <c r="AB147"/>
  <c r="AA145"/>
  <c r="AA146"/>
  <c r="AA147"/>
  <c r="AI144"/>
  <c r="Z145"/>
  <c r="Z146"/>
  <c r="Z147"/>
  <c r="AI161"/>
  <c r="FN25" i="39" s="1"/>
  <c r="AJ161" i="24"/>
  <c r="CZ25" i="37" s="1"/>
  <c r="AK161" i="24"/>
  <c r="CZ86" i="37" s="1"/>
  <c r="AI152" i="24"/>
  <c r="DZ25" i="39" s="1"/>
  <c r="AJ152" i="24"/>
  <c r="CB25" i="37" s="1"/>
  <c r="AK152" i="24"/>
  <c r="CB86" i="37" s="1"/>
  <c r="AI157" i="24"/>
  <c r="ET25" i="39" s="1"/>
  <c r="AJ157" i="24"/>
  <c r="CN25" i="37" s="1"/>
  <c r="AK157" i="24"/>
  <c r="CN86" i="37" s="1"/>
  <c r="Z154" i="24"/>
  <c r="AI154" s="1"/>
  <c r="AI156"/>
  <c r="EO25" i="39" s="1"/>
  <c r="AJ156" i="24"/>
  <c r="CK25" i="37" s="1"/>
  <c r="AK156" i="24"/>
  <c r="CK86" i="37" s="1"/>
  <c r="AI151" i="24"/>
  <c r="DU25" i="39" s="1"/>
  <c r="AJ151" i="24"/>
  <c r="BY25" i="37" s="1"/>
  <c r="AK151" i="24"/>
  <c r="BY86" i="37" s="1"/>
  <c r="AI150" i="24"/>
  <c r="DP25" i="39" s="1"/>
  <c r="AJ150" i="24"/>
  <c r="BV25" i="37" s="1"/>
  <c r="AK150" i="24"/>
  <c r="BV86" i="37" s="1"/>
  <c r="AI148" i="24"/>
  <c r="DF25" i="39" s="1"/>
  <c r="AJ148" i="24"/>
  <c r="BP25" i="37" s="1"/>
  <c r="AK148" i="24"/>
  <c r="BP86" i="37" s="1"/>
  <c r="Z149" i="24"/>
  <c r="AI135"/>
  <c r="AX25" i="39" s="1"/>
  <c r="AJ135" i="24"/>
  <c r="AF25" i="37" s="1"/>
  <c r="AK135" i="24"/>
  <c r="AF86" i="37" s="1"/>
  <c r="AI142" i="24"/>
  <c r="CG25" i="39" s="1"/>
  <c r="AJ142" i="24"/>
  <c r="BA25" i="37" s="1"/>
  <c r="AK142" i="24"/>
  <c r="BA86" i="37" s="1"/>
  <c r="AI141" i="24"/>
  <c r="CB25" i="39" s="1"/>
  <c r="AJ141" i="24"/>
  <c r="AX25" i="37" s="1"/>
  <c r="AK141" i="24"/>
  <c r="AX86" i="37" s="1"/>
  <c r="AI139" i="24"/>
  <c r="BR25" i="39" s="1"/>
  <c r="AJ139" i="24"/>
  <c r="AR25" i="37" s="1"/>
  <c r="AK139" i="24"/>
  <c r="AR86" i="37" s="1"/>
  <c r="AI138" i="24"/>
  <c r="BM25" i="39" s="1"/>
  <c r="AJ138" i="24"/>
  <c r="AO25" i="37" s="1"/>
  <c r="AK138" i="24"/>
  <c r="AO86" i="37" s="1"/>
  <c r="AI137" i="24"/>
  <c r="BH25" i="39" s="1"/>
  <c r="AJ137" i="24"/>
  <c r="AL25" i="37" s="1"/>
  <c r="AK137" i="24"/>
  <c r="AL86" i="37" s="1"/>
  <c r="AI136" i="24"/>
  <c r="BC25" i="39" s="1"/>
  <c r="AJ136" i="24"/>
  <c r="AI25" i="37" s="1"/>
  <c r="AK136" i="24"/>
  <c r="AI86" i="37" s="1"/>
  <c r="AI134" i="24"/>
  <c r="AS25" i="39" s="1"/>
  <c r="AJ134" i="24"/>
  <c r="AC25" i="37" s="1"/>
  <c r="AK134" i="24"/>
  <c r="AC86" i="37" s="1"/>
  <c r="AI133" i="24"/>
  <c r="AN25" i="39" s="1"/>
  <c r="AJ133" i="24"/>
  <c r="Z25" i="37" s="1"/>
  <c r="AK133" i="24"/>
  <c r="Z86" i="37" s="1"/>
  <c r="AC124" i="24"/>
  <c r="AC125"/>
  <c r="AB124"/>
  <c r="AB125"/>
  <c r="AA124"/>
  <c r="AA125"/>
  <c r="AI123"/>
  <c r="Z124"/>
  <c r="Z125"/>
  <c r="Z175"/>
  <c r="AC164" i="25"/>
  <c r="AC165"/>
  <c r="AB164"/>
  <c r="AB165"/>
  <c r="AA164"/>
  <c r="AA165"/>
  <c r="AI163"/>
  <c r="Z164"/>
  <c r="Z165"/>
  <c r="AI172"/>
  <c r="HL24" i="39" s="1"/>
  <c r="AJ172" i="25"/>
  <c r="ED24" i="37" s="1"/>
  <c r="AK172" i="25"/>
  <c r="ED85" i="37" s="1"/>
  <c r="AI171" i="25"/>
  <c r="HG24" i="39" s="1"/>
  <c r="AJ171" i="25"/>
  <c r="EA24" i="37" s="1"/>
  <c r="AK171" i="25"/>
  <c r="EA85" i="37" s="1"/>
  <c r="AI170" i="25"/>
  <c r="HB24" i="39" s="1"/>
  <c r="AJ170" i="25"/>
  <c r="DX24" i="37" s="1"/>
  <c r="AK170" i="25"/>
  <c r="DX85" i="37" s="1"/>
  <c r="AC145" i="25"/>
  <c r="AC146"/>
  <c r="AC147"/>
  <c r="AB145"/>
  <c r="AB146"/>
  <c r="AB147"/>
  <c r="AA145"/>
  <c r="AA146"/>
  <c r="AA147"/>
  <c r="AI144"/>
  <c r="Z145"/>
  <c r="Z146"/>
  <c r="Z147"/>
  <c r="AI161"/>
  <c r="FN24" i="39" s="1"/>
  <c r="AJ161" i="25"/>
  <c r="CZ24" i="37" s="1"/>
  <c r="AK161" i="25"/>
  <c r="CZ85" i="37" s="1"/>
  <c r="AI152" i="25"/>
  <c r="DZ24" i="39" s="1"/>
  <c r="AJ152" i="25"/>
  <c r="CB24" i="37" s="1"/>
  <c r="AK152" i="25"/>
  <c r="CB85" i="37" s="1"/>
  <c r="AI157" i="25"/>
  <c r="ET24" i="39" s="1"/>
  <c r="AJ157" i="25"/>
  <c r="CN24" i="37" s="1"/>
  <c r="AK157" i="25"/>
  <c r="CN85" i="37" s="1"/>
  <c r="Z154" i="25"/>
  <c r="AI154" s="1"/>
  <c r="AI156"/>
  <c r="EO24" i="39" s="1"/>
  <c r="AJ156" i="25"/>
  <c r="CK24" i="37" s="1"/>
  <c r="AK156" i="25"/>
  <c r="CK85" i="37" s="1"/>
  <c r="AI151" i="25"/>
  <c r="DU24" i="39" s="1"/>
  <c r="AJ151" i="25"/>
  <c r="BY24" i="37" s="1"/>
  <c r="AK151" i="25"/>
  <c r="BY85" i="37" s="1"/>
  <c r="AI150" i="25"/>
  <c r="DP24" i="39" s="1"/>
  <c r="AJ150" i="25"/>
  <c r="BV24" i="37" s="1"/>
  <c r="AK150" i="25"/>
  <c r="BV85" i="37" s="1"/>
  <c r="AI148" i="25"/>
  <c r="DF24" i="39" s="1"/>
  <c r="AJ148" i="25"/>
  <c r="BP24" i="37" s="1"/>
  <c r="AK148" i="25"/>
  <c r="BP85" i="37" s="1"/>
  <c r="Z149" i="25"/>
  <c r="AI135"/>
  <c r="AX24" i="39" s="1"/>
  <c r="AJ135" i="25"/>
  <c r="AF24" i="37" s="1"/>
  <c r="AK135" i="25"/>
  <c r="AF85" i="37" s="1"/>
  <c r="AI142" i="25"/>
  <c r="CG24" i="39" s="1"/>
  <c r="AJ142" i="25"/>
  <c r="BA24" i="37" s="1"/>
  <c r="AK142" i="25"/>
  <c r="BA85" i="37" s="1"/>
  <c r="AI141" i="25"/>
  <c r="CB24" i="39" s="1"/>
  <c r="AJ141" i="25"/>
  <c r="AX24" i="37" s="1"/>
  <c r="AK141" i="25"/>
  <c r="AX85" i="37" s="1"/>
  <c r="AI139" i="25"/>
  <c r="BR24" i="39" s="1"/>
  <c r="AJ139" i="25"/>
  <c r="AR24" i="37" s="1"/>
  <c r="AK139" i="25"/>
  <c r="AR85" i="37" s="1"/>
  <c r="AI138" i="25"/>
  <c r="BM24" i="39" s="1"/>
  <c r="AJ138" i="25"/>
  <c r="AO24" i="37" s="1"/>
  <c r="AK138" i="25"/>
  <c r="AO85" i="37" s="1"/>
  <c r="AI137" i="25"/>
  <c r="BH24" i="39" s="1"/>
  <c r="AJ137" i="25"/>
  <c r="AL24" i="37" s="1"/>
  <c r="AK137" i="25"/>
  <c r="AL85" i="37" s="1"/>
  <c r="AI136" i="25"/>
  <c r="BC24" i="39" s="1"/>
  <c r="AJ136" i="25"/>
  <c r="AI24" i="37" s="1"/>
  <c r="AK136" i="25"/>
  <c r="AI85" i="37" s="1"/>
  <c r="AI134" i="25"/>
  <c r="AS24" i="39" s="1"/>
  <c r="AJ134" i="25"/>
  <c r="AC24" i="37" s="1"/>
  <c r="AK134" i="25"/>
  <c r="AC85" i="37" s="1"/>
  <c r="AI133" i="25"/>
  <c r="AN24" i="39" s="1"/>
  <c r="AJ133" i="25"/>
  <c r="Z24" i="37" s="1"/>
  <c r="AK133" i="25"/>
  <c r="Z85" i="37" s="1"/>
  <c r="AC124" i="25"/>
  <c r="AC125"/>
  <c r="AB124"/>
  <c r="AB125"/>
  <c r="AA124"/>
  <c r="AA125"/>
  <c r="AI123"/>
  <c r="Z124"/>
  <c r="Z125"/>
  <c r="Z175"/>
  <c r="AI174" i="9"/>
  <c r="HV23" i="39" s="1"/>
  <c r="AJ174" i="9"/>
  <c r="EJ23" i="37" s="1"/>
  <c r="AK174" i="9"/>
  <c r="EJ84" i="37" s="1"/>
  <c r="AI172" i="9"/>
  <c r="HL23" i="39" s="1"/>
  <c r="AJ172" i="9"/>
  <c r="ED23" i="37" s="1"/>
  <c r="AK172" i="9"/>
  <c r="ED84" i="37" s="1"/>
  <c r="AI171" i="9"/>
  <c r="HG23" i="39" s="1"/>
  <c r="AJ171" i="9"/>
  <c r="EA23" i="37" s="1"/>
  <c r="AK171" i="9"/>
  <c r="EA84" i="37" s="1"/>
  <c r="AI170" i="9"/>
  <c r="HB23" i="39" s="1"/>
  <c r="AJ170" i="9"/>
  <c r="DX23" i="37" s="1"/>
  <c r="AK170" i="9"/>
  <c r="DX84" i="37" s="1"/>
  <c r="AI168" i="9"/>
  <c r="GR23" i="39" s="1"/>
  <c r="AJ168" i="9"/>
  <c r="DR23" i="37" s="1"/>
  <c r="AK168" i="9"/>
  <c r="DR84" i="37" s="1"/>
  <c r="AC164" i="9"/>
  <c r="AC165"/>
  <c r="AB164"/>
  <c r="AB165"/>
  <c r="AA164"/>
  <c r="AA165"/>
  <c r="AI163"/>
  <c r="Z164"/>
  <c r="Z165"/>
  <c r="AI162"/>
  <c r="FS23" i="39" s="1"/>
  <c r="AJ162" i="9"/>
  <c r="DC23" i="37" s="1"/>
  <c r="AK162" i="9"/>
  <c r="DC84" i="37" s="1"/>
  <c r="AI161" i="9"/>
  <c r="FN23" i="39" s="1"/>
  <c r="AJ161" i="9"/>
  <c r="CZ23" i="37" s="1"/>
  <c r="AK161" i="9"/>
  <c r="CZ84" i="37" s="1"/>
  <c r="AI159" i="9"/>
  <c r="FD23" i="39" s="1"/>
  <c r="AJ159" i="9"/>
  <c r="CT23" i="37" s="1"/>
  <c r="AK159" i="9"/>
  <c r="CT84" i="37" s="1"/>
  <c r="AI158" i="9"/>
  <c r="EY23" i="39" s="1"/>
  <c r="AJ158" i="9"/>
  <c r="CQ23" i="37" s="1"/>
  <c r="AK158" i="9"/>
  <c r="CQ84" i="37" s="1"/>
  <c r="AI157" i="9"/>
  <c r="ET23" i="39" s="1"/>
  <c r="AJ157" i="9"/>
  <c r="CN23" i="37" s="1"/>
  <c r="AK157" i="9"/>
  <c r="CN84" i="37" s="1"/>
  <c r="Z154" i="9"/>
  <c r="AI154" s="1"/>
  <c r="AI156"/>
  <c r="EO23" i="39" s="1"/>
  <c r="AJ156" i="9"/>
  <c r="CK23" i="37" s="1"/>
  <c r="AK156" i="9"/>
  <c r="CK84" i="37" s="1"/>
  <c r="AI153" i="9"/>
  <c r="EE23" i="39" s="1"/>
  <c r="AJ153" i="9"/>
  <c r="CE23" i="37" s="1"/>
  <c r="AK153" i="9"/>
  <c r="CE84" i="37" s="1"/>
  <c r="AI152" i="9"/>
  <c r="DZ23" i="39" s="1"/>
  <c r="AJ152" i="9"/>
  <c r="CB23" i="37" s="1"/>
  <c r="AK152" i="9"/>
  <c r="CB84" i="37" s="1"/>
  <c r="AI151" i="9"/>
  <c r="DU23" i="39" s="1"/>
  <c r="AJ151" i="9"/>
  <c r="BY23" i="37" s="1"/>
  <c r="AK151" i="9"/>
  <c r="BY84" i="37" s="1"/>
  <c r="AI150" i="9"/>
  <c r="DP23" i="39" s="1"/>
  <c r="AJ150" i="9"/>
  <c r="BV23" i="37" s="1"/>
  <c r="AK150" i="9"/>
  <c r="BV84" i="37" s="1"/>
  <c r="AC145" i="9"/>
  <c r="AC146"/>
  <c r="AC147"/>
  <c r="AB145"/>
  <c r="AB146"/>
  <c r="AB147"/>
  <c r="AA145"/>
  <c r="AA146"/>
  <c r="AA147"/>
  <c r="AI144"/>
  <c r="Z145"/>
  <c r="Z146"/>
  <c r="Z147"/>
  <c r="AI148"/>
  <c r="DF23" i="39" s="1"/>
  <c r="AJ148" i="9"/>
  <c r="BP23" i="37" s="1"/>
  <c r="AK148" i="9"/>
  <c r="BP84" i="37" s="1"/>
  <c r="Z149" i="9"/>
  <c r="AI143"/>
  <c r="CL23" i="39" s="1"/>
  <c r="AJ143" i="9"/>
  <c r="BD23" i="37" s="1"/>
  <c r="AK143" i="9"/>
  <c r="BD84" i="37" s="1"/>
  <c r="AI142" i="9"/>
  <c r="CG23" i="39" s="1"/>
  <c r="AJ142" i="9"/>
  <c r="BA23" i="37" s="1"/>
  <c r="AK142" i="9"/>
  <c r="BA84" i="37" s="1"/>
  <c r="AI141" i="9"/>
  <c r="CB23" i="39" s="1"/>
  <c r="AJ141" i="9"/>
  <c r="AX23" i="37" s="1"/>
  <c r="AK141" i="9"/>
  <c r="AX84" i="37" s="1"/>
  <c r="AI140" i="9"/>
  <c r="BW23" i="39" s="1"/>
  <c r="AJ140" i="9"/>
  <c r="AU23" i="37" s="1"/>
  <c r="AK140" i="9"/>
  <c r="AU84" i="37" s="1"/>
  <c r="AI139" i="9"/>
  <c r="BR23" i="39" s="1"/>
  <c r="AJ139" i="9"/>
  <c r="AR23" i="37" s="1"/>
  <c r="AK139" i="9"/>
  <c r="AR84" i="37" s="1"/>
  <c r="AI138" i="9"/>
  <c r="BM23" i="39" s="1"/>
  <c r="AJ138" i="9"/>
  <c r="AO23" i="37" s="1"/>
  <c r="AK138" i="9"/>
  <c r="AO84" i="37" s="1"/>
  <c r="AI137" i="9"/>
  <c r="BH23" i="39" s="1"/>
  <c r="AJ137" i="9"/>
  <c r="AL23" i="37" s="1"/>
  <c r="AK137" i="9"/>
  <c r="AL84" i="37" s="1"/>
  <c r="AI136" i="9"/>
  <c r="BC23" i="39" s="1"/>
  <c r="AJ136" i="9"/>
  <c r="AI23" i="37" s="1"/>
  <c r="AK136" i="9"/>
  <c r="AI84" i="37" s="1"/>
  <c r="AI135" i="9"/>
  <c r="AX23" i="39" s="1"/>
  <c r="AJ135" i="9"/>
  <c r="AF23" i="37" s="1"/>
  <c r="AK135" i="9"/>
  <c r="AF84" i="37" s="1"/>
  <c r="AI134" i="9"/>
  <c r="AS23" i="39" s="1"/>
  <c r="AJ134" i="9"/>
  <c r="AC23" i="37" s="1"/>
  <c r="AK134" i="9"/>
  <c r="AC84" i="37" s="1"/>
  <c r="AI133" i="9"/>
  <c r="AN23" i="39" s="1"/>
  <c r="AJ133" i="9"/>
  <c r="Z23" i="37" s="1"/>
  <c r="AK133" i="9"/>
  <c r="Z84" i="37" s="1"/>
  <c r="Z126" i="9"/>
  <c r="AI126" s="1"/>
  <c r="AI128"/>
  <c r="T23" i="39" s="1"/>
  <c r="AJ128" i="9"/>
  <c r="N23" i="37" s="1"/>
  <c r="AK128" i="9"/>
  <c r="N84" i="37" s="1"/>
  <c r="AC124" i="9"/>
  <c r="AC125"/>
  <c r="AB124"/>
  <c r="AB125"/>
  <c r="AA124"/>
  <c r="AA125"/>
  <c r="AI123"/>
  <c r="Z124"/>
  <c r="Z125"/>
  <c r="Z175"/>
  <c r="AI174" i="26"/>
  <c r="HV22" i="39" s="1"/>
  <c r="AJ174" i="26"/>
  <c r="EJ22" i="37" s="1"/>
  <c r="AK174" i="26"/>
  <c r="EJ83" i="37" s="1"/>
  <c r="AI172" i="26"/>
  <c r="HL22" i="39" s="1"/>
  <c r="AJ172" i="26"/>
  <c r="ED22" i="37" s="1"/>
  <c r="AK172" i="26"/>
  <c r="ED83" i="37" s="1"/>
  <c r="AI171" i="26"/>
  <c r="HG22" i="39" s="1"/>
  <c r="AJ171" i="26"/>
  <c r="EA22" i="37" s="1"/>
  <c r="AK171" i="26"/>
  <c r="EA83" i="37" s="1"/>
  <c r="AC154" i="10"/>
  <c r="AC175" s="1"/>
  <c r="AB154"/>
  <c r="AB175" s="1"/>
  <c r="AA154"/>
  <c r="AA175" s="1"/>
  <c r="AK154"/>
  <c r="AJ154"/>
  <c r="AC154" i="20"/>
  <c r="AC175" s="1"/>
  <c r="AB154"/>
  <c r="AB175" s="1"/>
  <c r="AA154"/>
  <c r="AA175" s="1"/>
  <c r="AK154"/>
  <c r="AJ154"/>
  <c r="AC154" i="21"/>
  <c r="AC175" s="1"/>
  <c r="AB154"/>
  <c r="AB175" s="1"/>
  <c r="AA154"/>
  <c r="AA175" s="1"/>
  <c r="AK154"/>
  <c r="AJ154"/>
  <c r="AC154" i="22"/>
  <c r="AC175" s="1"/>
  <c r="AB154"/>
  <c r="AB175" s="1"/>
  <c r="AA154"/>
  <c r="AA175" s="1"/>
  <c r="AK154"/>
  <c r="AJ154"/>
  <c r="AC154" i="23"/>
  <c r="AC175" s="1"/>
  <c r="AB154"/>
  <c r="AB175" s="1"/>
  <c r="AA154"/>
  <c r="AA175" s="1"/>
  <c r="AK154"/>
  <c r="AJ154"/>
  <c r="AC154" i="24"/>
  <c r="AC175" s="1"/>
  <c r="AB154"/>
  <c r="AB175" s="1"/>
  <c r="AA154"/>
  <c r="AA175" s="1"/>
  <c r="AK154"/>
  <c r="AJ154"/>
  <c r="AC154" i="25"/>
  <c r="AC175" s="1"/>
  <c r="AB154"/>
  <c r="AB175" s="1"/>
  <c r="AA154"/>
  <c r="AA175" s="1"/>
  <c r="AK154"/>
  <c r="AJ154"/>
  <c r="AC154" i="9"/>
  <c r="AC175" s="1"/>
  <c r="AB154"/>
  <c r="AB175" s="1"/>
  <c r="AA154"/>
  <c r="AA175" s="1"/>
  <c r="AK154"/>
  <c r="AJ154"/>
  <c r="AK126"/>
  <c r="AJ126"/>
  <c r="AI148" i="26"/>
  <c r="DF22" i="39" s="1"/>
  <c r="AJ148" i="26"/>
  <c r="BP22" i="37" s="1"/>
  <c r="AK148" i="26"/>
  <c r="BP83" i="37" s="1"/>
  <c r="Z149" i="26"/>
  <c r="AI174" i="27"/>
  <c r="HV21" i="39" s="1"/>
  <c r="AJ174" i="27"/>
  <c r="EJ21" i="37" s="1"/>
  <c r="AK174" i="27"/>
  <c r="EJ82" i="37" s="1"/>
  <c r="AI172" i="27"/>
  <c r="HL21" i="39" s="1"/>
  <c r="AJ172" i="27"/>
  <c r="ED21" i="37" s="1"/>
  <c r="AK172" i="27"/>
  <c r="ED82" i="37" s="1"/>
  <c r="AI171" i="27"/>
  <c r="HG21" i="39" s="1"/>
  <c r="AJ171" i="27"/>
  <c r="EA21" i="37" s="1"/>
  <c r="AK171" i="27"/>
  <c r="EA82" i="37" s="1"/>
  <c r="AI170" i="27"/>
  <c r="HB21" i="39" s="1"/>
  <c r="AJ170" i="27"/>
  <c r="DX21" i="37" s="1"/>
  <c r="AK170" i="27"/>
  <c r="DX82" i="37" s="1"/>
  <c r="AI168" i="27"/>
  <c r="GR21" i="39" s="1"/>
  <c r="AJ168" i="27"/>
  <c r="DR21" i="37" s="1"/>
  <c r="AK168" i="27"/>
  <c r="DR82" i="37" s="1"/>
  <c r="AC164" i="27"/>
  <c r="AC165"/>
  <c r="AB164"/>
  <c r="AB165"/>
  <c r="AA164"/>
  <c r="AA165"/>
  <c r="AI163"/>
  <c r="Z164"/>
  <c r="Z165"/>
  <c r="AI162"/>
  <c r="FS21" i="39" s="1"/>
  <c r="AJ162" i="27"/>
  <c r="DC21" i="37" s="1"/>
  <c r="AK162" i="27"/>
  <c r="DC82" i="37" s="1"/>
  <c r="AI161" i="27"/>
  <c r="FN21" i="39" s="1"/>
  <c r="AJ161" i="27"/>
  <c r="CZ21" i="37" s="1"/>
  <c r="AK161" i="27"/>
  <c r="CZ82" i="37" s="1"/>
  <c r="AI159" i="27"/>
  <c r="FD21" i="39" s="1"/>
  <c r="AJ159" i="27"/>
  <c r="CT21" i="37" s="1"/>
  <c r="AK159" i="27"/>
  <c r="CT82" i="37" s="1"/>
  <c r="AI158" i="27"/>
  <c r="EY21" i="39" s="1"/>
  <c r="AJ158" i="27"/>
  <c r="CQ21" i="37" s="1"/>
  <c r="AK158" i="27"/>
  <c r="CQ82" i="37" s="1"/>
  <c r="AI157" i="27"/>
  <c r="ET21" i="39" s="1"/>
  <c r="AJ157" i="27"/>
  <c r="CN21" i="37" s="1"/>
  <c r="AK157" i="27"/>
  <c r="CN82" i="37" s="1"/>
  <c r="Z154" i="27"/>
  <c r="AI154" s="1"/>
  <c r="AI156"/>
  <c r="EO21" i="39" s="1"/>
  <c r="AJ156" i="27"/>
  <c r="CK21" i="37" s="1"/>
  <c r="AK156" i="27"/>
  <c r="CK82" i="37" s="1"/>
  <c r="AI153" i="27"/>
  <c r="EE21" i="39" s="1"/>
  <c r="AJ153" i="27"/>
  <c r="CE21" i="37" s="1"/>
  <c r="AK153" i="27"/>
  <c r="CE82" i="37" s="1"/>
  <c r="AI152" i="27"/>
  <c r="DZ21" i="39" s="1"/>
  <c r="AJ152" i="27"/>
  <c r="CB21" i="37" s="1"/>
  <c r="AK152" i="27"/>
  <c r="CB82" i="37" s="1"/>
  <c r="AI151" i="27"/>
  <c r="DU21" i="39" s="1"/>
  <c r="AJ151" i="27"/>
  <c r="BY21" i="37" s="1"/>
  <c r="AK151" i="27"/>
  <c r="BY82" i="37" s="1"/>
  <c r="AI150" i="27"/>
  <c r="DP21" i="39" s="1"/>
  <c r="AJ150" i="27"/>
  <c r="BV21" i="37" s="1"/>
  <c r="AK150" i="27"/>
  <c r="BV82" i="37" s="1"/>
  <c r="AC145" i="27"/>
  <c r="AC146"/>
  <c r="AC147"/>
  <c r="AB145"/>
  <c r="AB146"/>
  <c r="AB147"/>
  <c r="AA145"/>
  <c r="AA146"/>
  <c r="AA147"/>
  <c r="AI144"/>
  <c r="Z145"/>
  <c r="Z146"/>
  <c r="Z147"/>
  <c r="AI148"/>
  <c r="DF21" i="39" s="1"/>
  <c r="AJ148" i="27"/>
  <c r="BP21" i="37" s="1"/>
  <c r="AK148" i="27"/>
  <c r="BP82" i="37" s="1"/>
  <c r="Z149" i="27"/>
  <c r="AI143"/>
  <c r="CL21" i="39" s="1"/>
  <c r="AJ143" i="27"/>
  <c r="BD21" i="37" s="1"/>
  <c r="AK143" i="27"/>
  <c r="BD82" i="37" s="1"/>
  <c r="AI142" i="27"/>
  <c r="CG21" i="39" s="1"/>
  <c r="AJ142" i="27"/>
  <c r="BA21" i="37" s="1"/>
  <c r="AK142" i="27"/>
  <c r="BA82" i="37" s="1"/>
  <c r="AI141" i="27"/>
  <c r="CB21" i="39" s="1"/>
  <c r="AJ141" i="27"/>
  <c r="AX21" i="37" s="1"/>
  <c r="AK141" i="27"/>
  <c r="AX82" i="37" s="1"/>
  <c r="AI140" i="27"/>
  <c r="BW21" i="39" s="1"/>
  <c r="AJ140" i="27"/>
  <c r="AU21" i="37" s="1"/>
  <c r="AK140" i="27"/>
  <c r="AU82" i="37" s="1"/>
  <c r="AI139" i="27"/>
  <c r="BR21" i="39" s="1"/>
  <c r="AJ139" i="27"/>
  <c r="AR21" i="37" s="1"/>
  <c r="AK139" i="27"/>
  <c r="AR82" i="37" s="1"/>
  <c r="AI138" i="27"/>
  <c r="BM21" i="39" s="1"/>
  <c r="AJ138" i="27"/>
  <c r="AO21" i="37" s="1"/>
  <c r="AK138" i="27"/>
  <c r="AO82" i="37" s="1"/>
  <c r="AI137" i="27"/>
  <c r="BH21" i="39" s="1"/>
  <c r="AJ137" i="27"/>
  <c r="AL21" i="37" s="1"/>
  <c r="AK137" i="27"/>
  <c r="AL82" i="37" s="1"/>
  <c r="AI136" i="27"/>
  <c r="BC21" i="39" s="1"/>
  <c r="AJ136" i="27"/>
  <c r="AI21" i="37" s="1"/>
  <c r="AK136" i="27"/>
  <c r="AI82" i="37" s="1"/>
  <c r="AI135" i="27"/>
  <c r="AX21" i="39" s="1"/>
  <c r="AJ135" i="27"/>
  <c r="AF21" i="37" s="1"/>
  <c r="AK135" i="27"/>
  <c r="AF82" i="37" s="1"/>
  <c r="AI134" i="27"/>
  <c r="AS21" i="39" s="1"/>
  <c r="AJ134" i="27"/>
  <c r="AC21" i="37" s="1"/>
  <c r="AK134" i="27"/>
  <c r="AC82" i="37" s="1"/>
  <c r="AI133" i="27"/>
  <c r="AN21" i="39" s="1"/>
  <c r="AJ133" i="27"/>
  <c r="Z21" i="37" s="1"/>
  <c r="AK133" i="27"/>
  <c r="Z82" i="37" s="1"/>
  <c r="Z126" i="27"/>
  <c r="AI126" s="1"/>
  <c r="AI128"/>
  <c r="T21" i="39" s="1"/>
  <c r="AJ128" i="27"/>
  <c r="N21" i="37" s="1"/>
  <c r="AK128" i="27"/>
  <c r="N82" i="37" s="1"/>
  <c r="AC124" i="27"/>
  <c r="AC125"/>
  <c r="AB124"/>
  <c r="AB125"/>
  <c r="AA124"/>
  <c r="AA125"/>
  <c r="AI123"/>
  <c r="Z124"/>
  <c r="Z125"/>
  <c r="Z175"/>
  <c r="AI174" i="28"/>
  <c r="HV20" i="39" s="1"/>
  <c r="AJ174" i="28"/>
  <c r="EJ20" i="37" s="1"/>
  <c r="AK174" i="28"/>
  <c r="EJ81" i="37" s="1"/>
  <c r="AI172" i="28"/>
  <c r="HL20" i="39" s="1"/>
  <c r="AJ172" i="28"/>
  <c r="ED20" i="37" s="1"/>
  <c r="AK172" i="28"/>
  <c r="ED81" i="37" s="1"/>
  <c r="AI171" i="28"/>
  <c r="HG20" i="39" s="1"/>
  <c r="AJ171" i="28"/>
  <c r="EA20" i="37" s="1"/>
  <c r="AK171" i="28"/>
  <c r="EA81" i="37" s="1"/>
  <c r="AI170" i="28"/>
  <c r="HB20" i="39" s="1"/>
  <c r="AJ170" i="28"/>
  <c r="DX20" i="37" s="1"/>
  <c r="AK170" i="28"/>
  <c r="DX81" i="37" s="1"/>
  <c r="AI168" i="28"/>
  <c r="GR20" i="39" s="1"/>
  <c r="AJ168" i="28"/>
  <c r="DR20" i="37" s="1"/>
  <c r="AK168" i="28"/>
  <c r="DR81" i="37" s="1"/>
  <c r="AC164" i="28"/>
  <c r="AC165"/>
  <c r="AB164"/>
  <c r="AB165"/>
  <c r="AA164"/>
  <c r="AA165"/>
  <c r="AI163"/>
  <c r="Z164"/>
  <c r="Z165"/>
  <c r="AI162"/>
  <c r="FS20" i="39" s="1"/>
  <c r="AJ162" i="28"/>
  <c r="DC20" i="37" s="1"/>
  <c r="AK162" i="28"/>
  <c r="DC81" i="37" s="1"/>
  <c r="AI161" i="28"/>
  <c r="FN20" i="39" s="1"/>
  <c r="AJ161" i="28"/>
  <c r="CZ20" i="37" s="1"/>
  <c r="AK161" i="28"/>
  <c r="CZ81" i="37" s="1"/>
  <c r="AI159" i="28"/>
  <c r="FD20" i="39" s="1"/>
  <c r="AJ159" i="28"/>
  <c r="CT20" i="37" s="1"/>
  <c r="AK159" i="28"/>
  <c r="CT81" i="37" s="1"/>
  <c r="AI158" i="28"/>
  <c r="EY20" i="39" s="1"/>
  <c r="AJ158" i="28"/>
  <c r="CQ20" i="37" s="1"/>
  <c r="AK158" i="28"/>
  <c r="CQ81" i="37" s="1"/>
  <c r="AI157" i="28"/>
  <c r="ET20" i="39" s="1"/>
  <c r="AJ157" i="28"/>
  <c r="CN20" i="37" s="1"/>
  <c r="AK157" i="28"/>
  <c r="CN81" i="37" s="1"/>
  <c r="Z154" i="28"/>
  <c r="AI154" s="1"/>
  <c r="AI156"/>
  <c r="EO20" i="39" s="1"/>
  <c r="AJ156" i="28"/>
  <c r="CK20" i="37" s="1"/>
  <c r="AK156" i="28"/>
  <c r="CK81" i="37" s="1"/>
  <c r="AI153" i="28"/>
  <c r="EE20" i="39" s="1"/>
  <c r="AJ153" i="28"/>
  <c r="CE20" i="37" s="1"/>
  <c r="AK153" i="28"/>
  <c r="CE81" i="37" s="1"/>
  <c r="AI152" i="28"/>
  <c r="DZ20" i="39" s="1"/>
  <c r="AJ152" i="28"/>
  <c r="CB20" i="37" s="1"/>
  <c r="AK152" i="28"/>
  <c r="CB81" i="37" s="1"/>
  <c r="AI151" i="28"/>
  <c r="DU20" i="39" s="1"/>
  <c r="AJ151" i="28"/>
  <c r="BY20" i="37" s="1"/>
  <c r="AK151" i="28"/>
  <c r="BY81" i="37" s="1"/>
  <c r="AI150" i="28"/>
  <c r="DP20" i="39" s="1"/>
  <c r="AJ150" i="28"/>
  <c r="BV20" i="37" s="1"/>
  <c r="AK150" i="28"/>
  <c r="BV81" i="37" s="1"/>
  <c r="AC145" i="28"/>
  <c r="AC146"/>
  <c r="AC147"/>
  <c r="AB145"/>
  <c r="AB146"/>
  <c r="AB147"/>
  <c r="AA145"/>
  <c r="AA146"/>
  <c r="AA147"/>
  <c r="AI144"/>
  <c r="Z145"/>
  <c r="Z146"/>
  <c r="Z147"/>
  <c r="AI148"/>
  <c r="DF20" i="39" s="1"/>
  <c r="AJ148" i="28"/>
  <c r="BP20" i="37" s="1"/>
  <c r="AK148" i="28"/>
  <c r="BP81" i="37" s="1"/>
  <c r="Z149" i="28"/>
  <c r="AI143"/>
  <c r="CL20" i="39" s="1"/>
  <c r="AJ143" i="28"/>
  <c r="BD20" i="37" s="1"/>
  <c r="AK143" i="28"/>
  <c r="BD81" i="37" s="1"/>
  <c r="AI142" i="28"/>
  <c r="CG20" i="39" s="1"/>
  <c r="AJ142" i="28"/>
  <c r="BA20" i="37" s="1"/>
  <c r="AK142" i="28"/>
  <c r="BA81" i="37" s="1"/>
  <c r="AI141" i="28"/>
  <c r="CB20" i="39" s="1"/>
  <c r="AJ141" i="28"/>
  <c r="AX20" i="37" s="1"/>
  <c r="AK141" i="28"/>
  <c r="AX81" i="37" s="1"/>
  <c r="AI140" i="28"/>
  <c r="BW20" i="39" s="1"/>
  <c r="AJ140" i="28"/>
  <c r="AU20" i="37" s="1"/>
  <c r="AK140" i="28"/>
  <c r="AU81" i="37" s="1"/>
  <c r="AI139" i="28"/>
  <c r="BR20" i="39" s="1"/>
  <c r="AJ139" i="28"/>
  <c r="AR20" i="37" s="1"/>
  <c r="AK139" i="28"/>
  <c r="AR81" i="37" s="1"/>
  <c r="AI138" i="28"/>
  <c r="BM20" i="39" s="1"/>
  <c r="AJ138" i="28"/>
  <c r="AO20" i="37" s="1"/>
  <c r="AK138" i="28"/>
  <c r="AO81" i="37" s="1"/>
  <c r="AI137" i="28"/>
  <c r="BH20" i="39" s="1"/>
  <c r="AJ137" i="28"/>
  <c r="AL20" i="37" s="1"/>
  <c r="AK137" i="28"/>
  <c r="AL81" i="37" s="1"/>
  <c r="AI136" i="28"/>
  <c r="BC20" i="39" s="1"/>
  <c r="AJ136" i="28"/>
  <c r="AI20" i="37" s="1"/>
  <c r="AK136" i="28"/>
  <c r="AI81" i="37" s="1"/>
  <c r="AI135" i="28"/>
  <c r="AX20" i="39" s="1"/>
  <c r="AJ135" i="28"/>
  <c r="AF20" i="37" s="1"/>
  <c r="AK135" i="28"/>
  <c r="AF81" i="37" s="1"/>
  <c r="AI134" i="28"/>
  <c r="AS20" i="39" s="1"/>
  <c r="AJ134" i="28"/>
  <c r="AC20" i="37" s="1"/>
  <c r="AK134" i="28"/>
  <c r="AC81" i="37" s="1"/>
  <c r="AI133" i="28"/>
  <c r="AN20" i="39" s="1"/>
  <c r="AJ133" i="28"/>
  <c r="Z20" i="37" s="1"/>
  <c r="AK133" i="28"/>
  <c r="Z81" i="37" s="1"/>
  <c r="Z126" i="28"/>
  <c r="AI126" s="1"/>
  <c r="AI128"/>
  <c r="T20" i="39" s="1"/>
  <c r="AJ128" i="28"/>
  <c r="N20" i="37" s="1"/>
  <c r="AK128" i="28"/>
  <c r="N81" i="37" s="1"/>
  <c r="AC124" i="28"/>
  <c r="AC125"/>
  <c r="AB124"/>
  <c r="AB125"/>
  <c r="AA124"/>
  <c r="AA125"/>
  <c r="AI123"/>
  <c r="Z124"/>
  <c r="Z125"/>
  <c r="Z175"/>
  <c r="AI174" i="29"/>
  <c r="HV19" i="39" s="1"/>
  <c r="AJ174" i="29"/>
  <c r="EJ19" i="37" s="1"/>
  <c r="AK174" i="29"/>
  <c r="EJ80" i="37" s="1"/>
  <c r="AI172" i="29"/>
  <c r="HL19" i="39" s="1"/>
  <c r="AJ172" i="29"/>
  <c r="ED19" i="37" s="1"/>
  <c r="AK172" i="29"/>
  <c r="ED80" i="37" s="1"/>
  <c r="AI171" i="29"/>
  <c r="HG19" i="39" s="1"/>
  <c r="AJ171" i="29"/>
  <c r="EA19" i="37" s="1"/>
  <c r="AK171" i="29"/>
  <c r="EA80" i="37" s="1"/>
  <c r="AI170" i="29"/>
  <c r="HB19" i="39" s="1"/>
  <c r="AJ170" i="29"/>
  <c r="DX19" i="37" s="1"/>
  <c r="AK170" i="29"/>
  <c r="DX80" i="37" s="1"/>
  <c r="AI168" i="29"/>
  <c r="GR19" i="39" s="1"/>
  <c r="AJ168" i="29"/>
  <c r="DR19" i="37" s="1"/>
  <c r="AK168" i="29"/>
  <c r="DR80" i="37" s="1"/>
  <c r="AC164" i="29"/>
  <c r="AC165"/>
  <c r="AB164"/>
  <c r="AB165"/>
  <c r="AA164"/>
  <c r="AA165"/>
  <c r="AI163"/>
  <c r="Z164"/>
  <c r="Z165"/>
  <c r="AI162"/>
  <c r="FS19" i="39" s="1"/>
  <c r="AJ162" i="29"/>
  <c r="DC19" i="37" s="1"/>
  <c r="AK162" i="29"/>
  <c r="DC80" i="37" s="1"/>
  <c r="AI161" i="29"/>
  <c r="FN19" i="39" s="1"/>
  <c r="AJ161" i="29"/>
  <c r="CZ19" i="37" s="1"/>
  <c r="AK161" i="29"/>
  <c r="CZ80" i="37" s="1"/>
  <c r="AI159" i="29"/>
  <c r="FD19" i="39" s="1"/>
  <c r="AJ159" i="29"/>
  <c r="CT19" i="37" s="1"/>
  <c r="AK159" i="29"/>
  <c r="CT80" i="37" s="1"/>
  <c r="AI158" i="29"/>
  <c r="EY19" i="39" s="1"/>
  <c r="AJ158" i="29"/>
  <c r="CQ19" i="37" s="1"/>
  <c r="AK158" i="29"/>
  <c r="CQ80" i="37" s="1"/>
  <c r="AI157" i="29"/>
  <c r="ET19" i="39" s="1"/>
  <c r="AJ157" i="29"/>
  <c r="CN19" i="37" s="1"/>
  <c r="AK157" i="29"/>
  <c r="CN80" i="37" s="1"/>
  <c r="Z154" i="29"/>
  <c r="AI154" s="1"/>
  <c r="AI156"/>
  <c r="EO19" i="39" s="1"/>
  <c r="AJ156" i="29"/>
  <c r="CK19" i="37" s="1"/>
  <c r="AK156" i="29"/>
  <c r="CK80" i="37" s="1"/>
  <c r="AI153" i="29"/>
  <c r="EE19" i="39" s="1"/>
  <c r="AJ153" i="29"/>
  <c r="CE19" i="37" s="1"/>
  <c r="AK153" i="29"/>
  <c r="CE80" i="37" s="1"/>
  <c r="AI152" i="29"/>
  <c r="DZ19" i="39" s="1"/>
  <c r="AJ152" i="29"/>
  <c r="CB19" i="37" s="1"/>
  <c r="AK152" i="29"/>
  <c r="CB80" i="37" s="1"/>
  <c r="AI151" i="29"/>
  <c r="DU19" i="39" s="1"/>
  <c r="AJ151" i="29"/>
  <c r="BY19" i="37" s="1"/>
  <c r="AK151" i="29"/>
  <c r="BY80" i="37" s="1"/>
  <c r="AI150" i="29"/>
  <c r="DP19" i="39" s="1"/>
  <c r="AJ150" i="29"/>
  <c r="BV19" i="37" s="1"/>
  <c r="AK150" i="29"/>
  <c r="BV80" i="37" s="1"/>
  <c r="AC145" i="29"/>
  <c r="AC146"/>
  <c r="AC147"/>
  <c r="AB145"/>
  <c r="AB146"/>
  <c r="AB147"/>
  <c r="AA145"/>
  <c r="AA146"/>
  <c r="AA147"/>
  <c r="AI144"/>
  <c r="Z145"/>
  <c r="Z146"/>
  <c r="Z147"/>
  <c r="AI148"/>
  <c r="DF19" i="39" s="1"/>
  <c r="AJ148" i="29"/>
  <c r="BP19" i="37" s="1"/>
  <c r="AK148" i="29"/>
  <c r="BP80" i="37" s="1"/>
  <c r="Z149" i="29"/>
  <c r="AI143"/>
  <c r="CL19" i="39" s="1"/>
  <c r="AJ143" i="29"/>
  <c r="BD19" i="37" s="1"/>
  <c r="AK143" i="29"/>
  <c r="BD80" i="37" s="1"/>
  <c r="AI142" i="29"/>
  <c r="CG19" i="39" s="1"/>
  <c r="AJ142" i="29"/>
  <c r="BA19" i="37" s="1"/>
  <c r="AK142" i="29"/>
  <c r="BA80" i="37" s="1"/>
  <c r="AI141" i="29"/>
  <c r="CB19" i="39" s="1"/>
  <c r="AJ141" i="29"/>
  <c r="AX19" i="37" s="1"/>
  <c r="AK141" i="29"/>
  <c r="AX80" i="37" s="1"/>
  <c r="AI140" i="29"/>
  <c r="BW19" i="39" s="1"/>
  <c r="AJ140" i="29"/>
  <c r="AU19" i="37" s="1"/>
  <c r="AK140" i="29"/>
  <c r="AU80" i="37" s="1"/>
  <c r="AI139" i="29"/>
  <c r="BR19" i="39" s="1"/>
  <c r="AJ139" i="29"/>
  <c r="AR19" i="37" s="1"/>
  <c r="AK139" i="29"/>
  <c r="AR80" i="37" s="1"/>
  <c r="AI138" i="29"/>
  <c r="BM19" i="39" s="1"/>
  <c r="AJ138" i="29"/>
  <c r="AO19" i="37" s="1"/>
  <c r="AK138" i="29"/>
  <c r="AO80" i="37" s="1"/>
  <c r="AI137" i="29"/>
  <c r="BH19" i="39" s="1"/>
  <c r="AJ137" i="29"/>
  <c r="AL19" i="37" s="1"/>
  <c r="AK137" i="29"/>
  <c r="AL80" i="37" s="1"/>
  <c r="AI136" i="29"/>
  <c r="BC19" i="39" s="1"/>
  <c r="AJ136" i="29"/>
  <c r="AI19" i="37" s="1"/>
  <c r="AK136" i="29"/>
  <c r="AI80" i="37" s="1"/>
  <c r="AI135" i="29"/>
  <c r="AX19" i="39" s="1"/>
  <c r="AJ135" i="29"/>
  <c r="AF19" i="37" s="1"/>
  <c r="AK135" i="29"/>
  <c r="AF80" i="37" s="1"/>
  <c r="AI134" i="29"/>
  <c r="AS19" i="39" s="1"/>
  <c r="AJ134" i="29"/>
  <c r="AC19" i="37" s="1"/>
  <c r="AK134" i="29"/>
  <c r="AC80" i="37" s="1"/>
  <c r="AI133" i="29"/>
  <c r="AN19" i="39" s="1"/>
  <c r="AJ133" i="29"/>
  <c r="Z19" i="37" s="1"/>
  <c r="AK133" i="29"/>
  <c r="Z80" i="37" s="1"/>
  <c r="Z126" i="29"/>
  <c r="AI126" s="1"/>
  <c r="AI128"/>
  <c r="T19" i="39" s="1"/>
  <c r="AJ128" i="29"/>
  <c r="N19" i="37" s="1"/>
  <c r="AK128" i="29"/>
  <c r="N80" i="37" s="1"/>
  <c r="AC124" i="29"/>
  <c r="AC125"/>
  <c r="AB124"/>
  <c r="AB125"/>
  <c r="AA124"/>
  <c r="AA125"/>
  <c r="AI123"/>
  <c r="Z124"/>
  <c r="Z125"/>
  <c r="Z175"/>
  <c r="AI174" i="30"/>
  <c r="HV18" i="39" s="1"/>
  <c r="AJ174" i="30"/>
  <c r="EJ18" i="37" s="1"/>
  <c r="AK174" i="30"/>
  <c r="EJ79" i="37" s="1"/>
  <c r="AI172" i="30"/>
  <c r="HL18" i="39" s="1"/>
  <c r="AJ172" i="30"/>
  <c r="ED18" i="37" s="1"/>
  <c r="AK172" i="30"/>
  <c r="ED79" i="37" s="1"/>
  <c r="AI171" i="30"/>
  <c r="HG18" i="39" s="1"/>
  <c r="AJ171" i="30"/>
  <c r="EA18" i="37" s="1"/>
  <c r="AK171" i="30"/>
  <c r="EA79" i="37" s="1"/>
  <c r="AI170" i="30"/>
  <c r="HB18" i="39" s="1"/>
  <c r="AJ170" i="30"/>
  <c r="DX18" i="37" s="1"/>
  <c r="AK170" i="30"/>
  <c r="DX79" i="37" s="1"/>
  <c r="AI168" i="30"/>
  <c r="GR18" i="39" s="1"/>
  <c r="AJ168" i="30"/>
  <c r="DR18" i="37" s="1"/>
  <c r="AK168" i="30"/>
  <c r="DR79" i="37" s="1"/>
  <c r="AC164" i="30"/>
  <c r="AC165"/>
  <c r="AB164"/>
  <c r="AB165"/>
  <c r="AA164"/>
  <c r="AA165"/>
  <c r="AI163"/>
  <c r="Z164"/>
  <c r="Z165"/>
  <c r="AI162"/>
  <c r="FS18" i="39" s="1"/>
  <c r="AJ162" i="30"/>
  <c r="DC18" i="37" s="1"/>
  <c r="AK162" i="30"/>
  <c r="DC79" i="37" s="1"/>
  <c r="AI161" i="30"/>
  <c r="FN18" i="39" s="1"/>
  <c r="AJ161" i="30"/>
  <c r="CZ18" i="37" s="1"/>
  <c r="AK161" i="30"/>
  <c r="CZ79" i="37" s="1"/>
  <c r="AI159" i="30"/>
  <c r="FD18" i="39" s="1"/>
  <c r="AJ159" i="30"/>
  <c r="CT18" i="37" s="1"/>
  <c r="AK159" i="30"/>
  <c r="CT79" i="37" s="1"/>
  <c r="AI158" i="30"/>
  <c r="EY18" i="39" s="1"/>
  <c r="AJ158" i="30"/>
  <c r="CQ18" i="37" s="1"/>
  <c r="AK158" i="30"/>
  <c r="CQ79" i="37" s="1"/>
  <c r="AI157" i="30"/>
  <c r="ET18" i="39" s="1"/>
  <c r="AJ157" i="30"/>
  <c r="CN18" i="37" s="1"/>
  <c r="AK157" i="30"/>
  <c r="CN79" i="37" s="1"/>
  <c r="Z154" i="30"/>
  <c r="AI154" s="1"/>
  <c r="AI156"/>
  <c r="EO18" i="39" s="1"/>
  <c r="AJ156" i="30"/>
  <c r="CK18" i="37" s="1"/>
  <c r="AK156" i="30"/>
  <c r="CK79" i="37" s="1"/>
  <c r="AI153" i="30"/>
  <c r="EE18" i="39" s="1"/>
  <c r="AJ153" i="30"/>
  <c r="CE18" i="37" s="1"/>
  <c r="AK153" i="30"/>
  <c r="CE79" i="37" s="1"/>
  <c r="AI152" i="30"/>
  <c r="DZ18" i="39" s="1"/>
  <c r="AJ152" i="30"/>
  <c r="CB18" i="37" s="1"/>
  <c r="AK152" i="30"/>
  <c r="CB79" i="37" s="1"/>
  <c r="AI151" i="30"/>
  <c r="DU18" i="39" s="1"/>
  <c r="AJ151" i="30"/>
  <c r="BY18" i="37" s="1"/>
  <c r="AK151" i="30"/>
  <c r="BY79" i="37" s="1"/>
  <c r="AI150" i="30"/>
  <c r="DP18" i="39" s="1"/>
  <c r="AJ150" i="30"/>
  <c r="BV18" i="37" s="1"/>
  <c r="AK150" i="30"/>
  <c r="BV79" i="37" s="1"/>
  <c r="AC145" i="30"/>
  <c r="AC146"/>
  <c r="AC147"/>
  <c r="AB145"/>
  <c r="AB146"/>
  <c r="AB147"/>
  <c r="AA145"/>
  <c r="AA146"/>
  <c r="AA147"/>
  <c r="AI144"/>
  <c r="Z145"/>
  <c r="Z146"/>
  <c r="Z147"/>
  <c r="AI148"/>
  <c r="DF18" i="39" s="1"/>
  <c r="AJ148" i="30"/>
  <c r="BP18" i="37" s="1"/>
  <c r="AK148" i="30"/>
  <c r="BP79" i="37" s="1"/>
  <c r="Z149" i="30"/>
  <c r="AI143"/>
  <c r="CL18" i="39" s="1"/>
  <c r="AJ143" i="30"/>
  <c r="BD18" i="37" s="1"/>
  <c r="AK143" i="30"/>
  <c r="BD79" i="37" s="1"/>
  <c r="AI142" i="30"/>
  <c r="CG18" i="39" s="1"/>
  <c r="AJ142" i="30"/>
  <c r="BA18" i="37" s="1"/>
  <c r="AK142" i="30"/>
  <c r="BA79" i="37" s="1"/>
  <c r="AI141" i="30"/>
  <c r="CB18" i="39" s="1"/>
  <c r="AJ141" i="30"/>
  <c r="AX18" i="37" s="1"/>
  <c r="AK141" i="30"/>
  <c r="AX79" i="37" s="1"/>
  <c r="AI140" i="30"/>
  <c r="BW18" i="39" s="1"/>
  <c r="AJ140" i="30"/>
  <c r="AU18" i="37" s="1"/>
  <c r="AK140" i="30"/>
  <c r="AU79" i="37" s="1"/>
  <c r="AI139" i="30"/>
  <c r="BR18" i="39" s="1"/>
  <c r="AJ139" i="30"/>
  <c r="AR18" i="37" s="1"/>
  <c r="AK139" i="30"/>
  <c r="AR79" i="37" s="1"/>
  <c r="AI138" i="30"/>
  <c r="BM18" i="39" s="1"/>
  <c r="AJ138" i="30"/>
  <c r="AO18" i="37" s="1"/>
  <c r="AK138" i="30"/>
  <c r="AO79" i="37" s="1"/>
  <c r="AI137" i="30"/>
  <c r="BH18" i="39" s="1"/>
  <c r="AJ137" i="30"/>
  <c r="AL18" i="37" s="1"/>
  <c r="AK137" i="30"/>
  <c r="AL79" i="37" s="1"/>
  <c r="AI136" i="30"/>
  <c r="BC18" i="39" s="1"/>
  <c r="AJ136" i="30"/>
  <c r="AI18" i="37" s="1"/>
  <c r="AK136" i="30"/>
  <c r="AI79" i="37" s="1"/>
  <c r="AI135" i="30"/>
  <c r="AX18" i="39" s="1"/>
  <c r="AJ135" i="30"/>
  <c r="AF18" i="37" s="1"/>
  <c r="AK135" i="30"/>
  <c r="AF79" i="37" s="1"/>
  <c r="AI134" i="30"/>
  <c r="AS18" i="39" s="1"/>
  <c r="AJ134" i="30"/>
  <c r="AC18" i="37" s="1"/>
  <c r="AK134" i="30"/>
  <c r="AC79" i="37" s="1"/>
  <c r="AI133" i="30"/>
  <c r="AN18" i="39" s="1"/>
  <c r="AJ133" i="30"/>
  <c r="Z18" i="37" s="1"/>
  <c r="AK133" i="30"/>
  <c r="Z79" i="37" s="1"/>
  <c r="Z126" i="30"/>
  <c r="AI126" s="1"/>
  <c r="AI128"/>
  <c r="T18" i="39" s="1"/>
  <c r="AJ128" i="30"/>
  <c r="N18" i="37" s="1"/>
  <c r="AK128" i="30"/>
  <c r="N79" i="37" s="1"/>
  <c r="AC124" i="30"/>
  <c r="AC125"/>
  <c r="AB124"/>
  <c r="AB125"/>
  <c r="AA124"/>
  <c r="AA125"/>
  <c r="AI123"/>
  <c r="Z124"/>
  <c r="Z125"/>
  <c r="Z175"/>
  <c r="AI174" i="31"/>
  <c r="HV17" i="39" s="1"/>
  <c r="AJ174" i="31"/>
  <c r="EJ17" i="37" s="1"/>
  <c r="AK174" i="31"/>
  <c r="EJ78" i="37" s="1"/>
  <c r="AI172" i="31"/>
  <c r="HL17" i="39" s="1"/>
  <c r="AJ172" i="31"/>
  <c r="ED17" i="37" s="1"/>
  <c r="AK172" i="31"/>
  <c r="ED78" i="37" s="1"/>
  <c r="AI171" i="31"/>
  <c r="HG17" i="39" s="1"/>
  <c r="AJ171" i="31"/>
  <c r="EA17" i="37" s="1"/>
  <c r="AK171" i="31"/>
  <c r="EA78" i="37" s="1"/>
  <c r="AI170" i="31"/>
  <c r="HB17" i="39" s="1"/>
  <c r="AJ170" i="31"/>
  <c r="DX17" i="37" s="1"/>
  <c r="AK170" i="31"/>
  <c r="DX78" i="37" s="1"/>
  <c r="AI168" i="31"/>
  <c r="GR17" i="39" s="1"/>
  <c r="AJ168" i="31"/>
  <c r="DR17" i="37" s="1"/>
  <c r="AK168" i="31"/>
  <c r="DR78" i="37" s="1"/>
  <c r="AC164" i="31"/>
  <c r="AC165"/>
  <c r="AB164"/>
  <c r="AB165"/>
  <c r="AA164"/>
  <c r="AA165"/>
  <c r="AI163"/>
  <c r="Z164"/>
  <c r="Z165"/>
  <c r="AI162"/>
  <c r="FS17" i="39" s="1"/>
  <c r="AJ162" i="31"/>
  <c r="DC17" i="37" s="1"/>
  <c r="AK162" i="31"/>
  <c r="DC78" i="37" s="1"/>
  <c r="AI161" i="31"/>
  <c r="FN17" i="39" s="1"/>
  <c r="AJ161" i="31"/>
  <c r="CZ17" i="37" s="1"/>
  <c r="AK161" i="31"/>
  <c r="CZ78" i="37" s="1"/>
  <c r="AI159" i="31"/>
  <c r="FD17" i="39" s="1"/>
  <c r="AJ159" i="31"/>
  <c r="CT17" i="37" s="1"/>
  <c r="AK159" i="31"/>
  <c r="CT78" i="37" s="1"/>
  <c r="AI158" i="31"/>
  <c r="EY17" i="39" s="1"/>
  <c r="AJ158" i="31"/>
  <c r="CQ17" i="37" s="1"/>
  <c r="AK158" i="31"/>
  <c r="CQ78" i="37" s="1"/>
  <c r="AI157" i="31"/>
  <c r="ET17" i="39" s="1"/>
  <c r="AJ157" i="31"/>
  <c r="CN17" i="37" s="1"/>
  <c r="AK157" i="31"/>
  <c r="CN78" i="37" s="1"/>
  <c r="Z154" i="31"/>
  <c r="AI154" s="1"/>
  <c r="AI156"/>
  <c r="EO17" i="39" s="1"/>
  <c r="AJ156" i="31"/>
  <c r="CK17" i="37" s="1"/>
  <c r="AK156" i="31"/>
  <c r="CK78" i="37" s="1"/>
  <c r="AI153" i="31"/>
  <c r="EE17" i="39" s="1"/>
  <c r="AJ153" i="31"/>
  <c r="CE17" i="37" s="1"/>
  <c r="AK153" i="31"/>
  <c r="CE78" i="37" s="1"/>
  <c r="AI152" i="31"/>
  <c r="DZ17" i="39" s="1"/>
  <c r="AJ152" i="31"/>
  <c r="CB17" i="37" s="1"/>
  <c r="AK152" i="31"/>
  <c r="CB78" i="37" s="1"/>
  <c r="AI151" i="31"/>
  <c r="DU17" i="39" s="1"/>
  <c r="AJ151" i="31"/>
  <c r="BY17" i="37" s="1"/>
  <c r="AK151" i="31"/>
  <c r="BY78" i="37" s="1"/>
  <c r="AI150" i="31"/>
  <c r="DP17" i="39" s="1"/>
  <c r="AJ150" i="31"/>
  <c r="BV17" i="37" s="1"/>
  <c r="AK150" i="31"/>
  <c r="BV78" i="37" s="1"/>
  <c r="AC145" i="31"/>
  <c r="AC146"/>
  <c r="AC147"/>
  <c r="AB145"/>
  <c r="AB146"/>
  <c r="AB147"/>
  <c r="AA145"/>
  <c r="AA146"/>
  <c r="AA147"/>
  <c r="AI144"/>
  <c r="Z145"/>
  <c r="Z146"/>
  <c r="Z147"/>
  <c r="AI148"/>
  <c r="DF17" i="39" s="1"/>
  <c r="AJ148" i="31"/>
  <c r="BP17" i="37" s="1"/>
  <c r="AK148" i="31"/>
  <c r="BP78" i="37" s="1"/>
  <c r="Z149" i="31"/>
  <c r="AI143"/>
  <c r="CL17" i="39" s="1"/>
  <c r="AJ143" i="31"/>
  <c r="BD17" i="37" s="1"/>
  <c r="AK143" i="31"/>
  <c r="BD78" i="37" s="1"/>
  <c r="AI142" i="31"/>
  <c r="CG17" i="39" s="1"/>
  <c r="AJ142" i="31"/>
  <c r="BA17" i="37" s="1"/>
  <c r="AK142" i="31"/>
  <c r="BA78" i="37" s="1"/>
  <c r="AI141" i="31"/>
  <c r="CB17" i="39" s="1"/>
  <c r="AJ141" i="31"/>
  <c r="AX17" i="37" s="1"/>
  <c r="AK141" i="31"/>
  <c r="AX78" i="37" s="1"/>
  <c r="AI140" i="31"/>
  <c r="BW17" i="39" s="1"/>
  <c r="AJ140" i="31"/>
  <c r="AU17" i="37" s="1"/>
  <c r="AK140" i="31"/>
  <c r="AU78" i="37" s="1"/>
  <c r="AI139" i="31"/>
  <c r="BR17" i="39" s="1"/>
  <c r="AJ139" i="31"/>
  <c r="AR17" i="37" s="1"/>
  <c r="AK139" i="31"/>
  <c r="AR78" i="37" s="1"/>
  <c r="AI138" i="31"/>
  <c r="BM17" i="39" s="1"/>
  <c r="AJ138" i="31"/>
  <c r="AO17" i="37" s="1"/>
  <c r="AK138" i="31"/>
  <c r="AO78" i="37" s="1"/>
  <c r="AI137" i="31"/>
  <c r="BH17" i="39" s="1"/>
  <c r="AJ137" i="31"/>
  <c r="AL17" i="37" s="1"/>
  <c r="AK137" i="31"/>
  <c r="AL78" i="37" s="1"/>
  <c r="AI136" i="31"/>
  <c r="BC17" i="39" s="1"/>
  <c r="AJ136" i="31"/>
  <c r="AI17" i="37" s="1"/>
  <c r="AK136" i="31"/>
  <c r="AI78" i="37" s="1"/>
  <c r="AI135" i="31"/>
  <c r="AX17" i="39" s="1"/>
  <c r="AJ135" i="31"/>
  <c r="AF17" i="37" s="1"/>
  <c r="AK135" i="31"/>
  <c r="AF78" i="37" s="1"/>
  <c r="AI134" i="31"/>
  <c r="AS17" i="39" s="1"/>
  <c r="AJ134" i="31"/>
  <c r="AC17" i="37" s="1"/>
  <c r="AK134" i="31"/>
  <c r="AC78" i="37" s="1"/>
  <c r="AI133" i="31"/>
  <c r="AN17" i="39" s="1"/>
  <c r="AJ133" i="31"/>
  <c r="Z17" i="37" s="1"/>
  <c r="AK133" i="31"/>
  <c r="Z78" i="37" s="1"/>
  <c r="Z126" i="31"/>
  <c r="AI126" s="1"/>
  <c r="AI128"/>
  <c r="T17" i="39" s="1"/>
  <c r="AJ128" i="31"/>
  <c r="N17" i="37" s="1"/>
  <c r="AK128" i="31"/>
  <c r="N78" i="37" s="1"/>
  <c r="AC124" i="31"/>
  <c r="AC125"/>
  <c r="AB124"/>
  <c r="AB125"/>
  <c r="AA124"/>
  <c r="AA125"/>
  <c r="AI123"/>
  <c r="Z124"/>
  <c r="Z125"/>
  <c r="Z175"/>
  <c r="AI174" i="32"/>
  <c r="HV16" i="39" s="1"/>
  <c r="AJ174" i="32"/>
  <c r="EJ16" i="37" s="1"/>
  <c r="AK174" i="32"/>
  <c r="EJ77" i="37" s="1"/>
  <c r="AI172" i="32"/>
  <c r="HL16" i="39" s="1"/>
  <c r="AJ172" i="32"/>
  <c r="ED16" i="37" s="1"/>
  <c r="AK172" i="32"/>
  <c r="ED77" i="37" s="1"/>
  <c r="AI171" i="32"/>
  <c r="HG16" i="39" s="1"/>
  <c r="AJ171" i="32"/>
  <c r="EA16" i="37" s="1"/>
  <c r="AK171" i="32"/>
  <c r="EA77" i="37" s="1"/>
  <c r="AI170" i="32"/>
  <c r="HB16" i="39" s="1"/>
  <c r="AJ170" i="32"/>
  <c r="DX16" i="37" s="1"/>
  <c r="AK170" i="32"/>
  <c r="DX77" i="37" s="1"/>
  <c r="AI168" i="32"/>
  <c r="GR16" i="39" s="1"/>
  <c r="AJ168" i="32"/>
  <c r="DR16" i="37" s="1"/>
  <c r="AK168" i="32"/>
  <c r="DR77" i="37" s="1"/>
  <c r="AC164" i="32"/>
  <c r="AC165"/>
  <c r="AB164"/>
  <c r="AB165"/>
  <c r="AA164"/>
  <c r="AA165"/>
  <c r="AI163"/>
  <c r="Z164"/>
  <c r="Z165"/>
  <c r="AI162"/>
  <c r="FS16" i="39" s="1"/>
  <c r="AJ162" i="32"/>
  <c r="DC16" i="37" s="1"/>
  <c r="AK162" i="32"/>
  <c r="DC77" i="37" s="1"/>
  <c r="AI161" i="32"/>
  <c r="FN16" i="39" s="1"/>
  <c r="AJ161" i="32"/>
  <c r="CZ16" i="37" s="1"/>
  <c r="AK161" i="32"/>
  <c r="CZ77" i="37" s="1"/>
  <c r="AI159" i="32"/>
  <c r="FD16" i="39" s="1"/>
  <c r="AJ159" i="32"/>
  <c r="CT16" i="37" s="1"/>
  <c r="AK159" i="32"/>
  <c r="CT77" i="37" s="1"/>
  <c r="AI158" i="32"/>
  <c r="EY16" i="39" s="1"/>
  <c r="AJ158" i="32"/>
  <c r="CQ16" i="37" s="1"/>
  <c r="AK158" i="32"/>
  <c r="CQ77" i="37" s="1"/>
  <c r="AI157" i="32"/>
  <c r="ET16" i="39" s="1"/>
  <c r="AJ157" i="32"/>
  <c r="CN16" i="37" s="1"/>
  <c r="AK157" i="32"/>
  <c r="CN77" i="37" s="1"/>
  <c r="Z154" i="32"/>
  <c r="AI154" s="1"/>
  <c r="AI156"/>
  <c r="EO16" i="39" s="1"/>
  <c r="AJ156" i="32"/>
  <c r="CK16" i="37" s="1"/>
  <c r="AK156" i="32"/>
  <c r="CK77" i="37" s="1"/>
  <c r="AI153" i="32"/>
  <c r="EE16" i="39" s="1"/>
  <c r="AJ153" i="32"/>
  <c r="CE16" i="37" s="1"/>
  <c r="AK153" i="32"/>
  <c r="CE77" i="37" s="1"/>
  <c r="AI152" i="32"/>
  <c r="DZ16" i="39" s="1"/>
  <c r="AJ152" i="32"/>
  <c r="CB16" i="37" s="1"/>
  <c r="AK152" i="32"/>
  <c r="CB77" i="37" s="1"/>
  <c r="AI151" i="32"/>
  <c r="DU16" i="39" s="1"/>
  <c r="AJ151" i="32"/>
  <c r="BY16" i="37" s="1"/>
  <c r="AK151" i="32"/>
  <c r="BY77" i="37" s="1"/>
  <c r="AI150" i="32"/>
  <c r="DP16" i="39" s="1"/>
  <c r="AJ150" i="32"/>
  <c r="BV16" i="37" s="1"/>
  <c r="AK150" i="32"/>
  <c r="BV77" i="37" s="1"/>
  <c r="AC145" i="32"/>
  <c r="AC146"/>
  <c r="AC147"/>
  <c r="AB145"/>
  <c r="AB146"/>
  <c r="AB147"/>
  <c r="AA145"/>
  <c r="AA146"/>
  <c r="AA147"/>
  <c r="AI144"/>
  <c r="Z145"/>
  <c r="Z146"/>
  <c r="Z147"/>
  <c r="AI148"/>
  <c r="DF16" i="39" s="1"/>
  <c r="AJ148" i="32"/>
  <c r="BP16" i="37" s="1"/>
  <c r="AK148" i="32"/>
  <c r="BP77" i="37" s="1"/>
  <c r="Z149" i="32"/>
  <c r="AI143"/>
  <c r="CL16" i="39" s="1"/>
  <c r="AJ143" i="32"/>
  <c r="BD16" i="37" s="1"/>
  <c r="AK143" i="32"/>
  <c r="BD77" i="37" s="1"/>
  <c r="AI142" i="32"/>
  <c r="CG16" i="39" s="1"/>
  <c r="AJ142" i="32"/>
  <c r="BA16" i="37" s="1"/>
  <c r="AK142" i="32"/>
  <c r="BA77" i="37" s="1"/>
  <c r="AI141" i="32"/>
  <c r="CB16" i="39" s="1"/>
  <c r="AJ141" i="32"/>
  <c r="AX16" i="37" s="1"/>
  <c r="AK141" i="32"/>
  <c r="AX77" i="37" s="1"/>
  <c r="AI140" i="32"/>
  <c r="BW16" i="39" s="1"/>
  <c r="AJ140" i="32"/>
  <c r="AU16" i="37" s="1"/>
  <c r="AK140" i="32"/>
  <c r="AU77" i="37" s="1"/>
  <c r="AI139" i="32"/>
  <c r="BR16" i="39" s="1"/>
  <c r="AJ139" i="32"/>
  <c r="AR16" i="37" s="1"/>
  <c r="AK139" i="32"/>
  <c r="AR77" i="37" s="1"/>
  <c r="AI138" i="32"/>
  <c r="BM16" i="39" s="1"/>
  <c r="AJ138" i="32"/>
  <c r="AO16" i="37" s="1"/>
  <c r="AK138" i="32"/>
  <c r="AO77" i="37" s="1"/>
  <c r="AI137" i="32"/>
  <c r="BH16" i="39" s="1"/>
  <c r="AJ137" i="32"/>
  <c r="AL16" i="37" s="1"/>
  <c r="AK137" i="32"/>
  <c r="AL77" i="37" s="1"/>
  <c r="AI136" i="32"/>
  <c r="BC16" i="39" s="1"/>
  <c r="AJ136" i="32"/>
  <c r="AI16" i="37" s="1"/>
  <c r="AK136" i="32"/>
  <c r="AI77" i="37" s="1"/>
  <c r="AB170" i="26"/>
  <c r="AA170"/>
  <c r="Z170"/>
  <c r="AC168"/>
  <c r="AB168"/>
  <c r="AA168"/>
  <c r="Z168"/>
  <c r="AC163"/>
  <c r="AB163"/>
  <c r="AA163"/>
  <c r="Z163"/>
  <c r="AC162"/>
  <c r="AB162"/>
  <c r="AA162"/>
  <c r="Z162"/>
  <c r="AC161"/>
  <c r="AB161"/>
  <c r="AA161"/>
  <c r="Z161"/>
  <c r="AC159"/>
  <c r="AB159"/>
  <c r="AA159"/>
  <c r="Z159"/>
  <c r="AC158"/>
  <c r="AB158"/>
  <c r="AA158"/>
  <c r="Z158"/>
  <c r="AC157"/>
  <c r="AB157"/>
  <c r="AA157"/>
  <c r="Z157"/>
  <c r="AC156"/>
  <c r="AC154" s="1"/>
  <c r="AB156"/>
  <c r="AB154" s="1"/>
  <c r="AA156"/>
  <c r="AA154" s="1"/>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C123"/>
  <c r="AB123"/>
  <c r="AA123"/>
  <c r="Z123"/>
  <c r="AC154" i="27"/>
  <c r="AC175" s="1"/>
  <c r="AB154"/>
  <c r="AB175" s="1"/>
  <c r="AA154"/>
  <c r="AA175" s="1"/>
  <c r="AK154"/>
  <c r="AJ154"/>
  <c r="AK126"/>
  <c r="AJ126"/>
  <c r="AC154" i="28"/>
  <c r="AC175" s="1"/>
  <c r="AB154"/>
  <c r="AB175" s="1"/>
  <c r="AA154"/>
  <c r="AA175" s="1"/>
  <c r="AK154"/>
  <c r="AJ154"/>
  <c r="AK126"/>
  <c r="AJ126"/>
  <c r="AC154" i="29"/>
  <c r="AC175" s="1"/>
  <c r="AB154"/>
  <c r="AB175" s="1"/>
  <c r="AA154"/>
  <c r="AA175" s="1"/>
  <c r="AK154"/>
  <c r="AJ154"/>
  <c r="AK126"/>
  <c r="AJ126"/>
  <c r="AC154" i="30"/>
  <c r="AC175" s="1"/>
  <c r="AB154"/>
  <c r="AB175" s="1"/>
  <c r="AA154"/>
  <c r="AA175" s="1"/>
  <c r="AK154"/>
  <c r="AJ154"/>
  <c r="AK126"/>
  <c r="AJ126"/>
  <c r="AC154" i="31"/>
  <c r="AC175" s="1"/>
  <c r="AB154"/>
  <c r="AB175" s="1"/>
  <c r="AA154"/>
  <c r="AA175" s="1"/>
  <c r="AK154"/>
  <c r="AJ154"/>
  <c r="AK126"/>
  <c r="AJ126"/>
  <c r="AC154" i="32"/>
  <c r="AB154"/>
  <c r="AA154"/>
  <c r="AK154"/>
  <c r="AJ154"/>
  <c r="AI174" i="33"/>
  <c r="HV15" i="39" s="1"/>
  <c r="AJ174" i="33"/>
  <c r="EJ15" i="37" s="1"/>
  <c r="AK174" i="33"/>
  <c r="EJ76" i="37" s="1"/>
  <c r="AI172" i="33"/>
  <c r="HL15" i="39" s="1"/>
  <c r="AJ172" i="33"/>
  <c r="ED15" i="37" s="1"/>
  <c r="AK172" i="33"/>
  <c r="ED76" i="37" s="1"/>
  <c r="AI171" i="33"/>
  <c r="HG15" i="39" s="1"/>
  <c r="AJ171" i="33"/>
  <c r="EA15" i="37" s="1"/>
  <c r="AK171" i="33"/>
  <c r="EA76" i="37" s="1"/>
  <c r="AI170" i="33"/>
  <c r="HB15" i="39" s="1"/>
  <c r="AJ170" i="33"/>
  <c r="DX15" i="37" s="1"/>
  <c r="AK170" i="33"/>
  <c r="DX76" i="37" s="1"/>
  <c r="AI168" i="33"/>
  <c r="GR15" i="39" s="1"/>
  <c r="AJ168" i="33"/>
  <c r="DR15" i="37" s="1"/>
  <c r="AK168" i="33"/>
  <c r="DR76" i="37" s="1"/>
  <c r="AC164" i="33"/>
  <c r="AC165"/>
  <c r="AB164"/>
  <c r="AB165"/>
  <c r="AA164"/>
  <c r="AA165"/>
  <c r="AI163"/>
  <c r="Z164"/>
  <c r="Z165"/>
  <c r="AI162"/>
  <c r="FS15" i="39" s="1"/>
  <c r="AJ162" i="33"/>
  <c r="DC15" i="37" s="1"/>
  <c r="AK162" i="33"/>
  <c r="DC76" i="37" s="1"/>
  <c r="AI161" i="33"/>
  <c r="FN15" i="39" s="1"/>
  <c r="AJ161" i="33"/>
  <c r="CZ15" i="37" s="1"/>
  <c r="AK161" i="33"/>
  <c r="CZ76" i="37" s="1"/>
  <c r="AI159" i="33"/>
  <c r="FD15" i="39" s="1"/>
  <c r="AJ159" i="33"/>
  <c r="CT15" i="37" s="1"/>
  <c r="AK159" i="33"/>
  <c r="CT76" i="37" s="1"/>
  <c r="AI158" i="33"/>
  <c r="EY15" i="39" s="1"/>
  <c r="AJ158" i="33"/>
  <c r="CQ15" i="37" s="1"/>
  <c r="AK158" i="33"/>
  <c r="CQ76" i="37" s="1"/>
  <c r="AI157" i="33"/>
  <c r="ET15" i="39" s="1"/>
  <c r="AJ157" i="33"/>
  <c r="CN15" i="37" s="1"/>
  <c r="AK157" i="33"/>
  <c r="CN76" i="37" s="1"/>
  <c r="Z154" i="33"/>
  <c r="AI154" s="1"/>
  <c r="AI156"/>
  <c r="EO15" i="39" s="1"/>
  <c r="AJ156" i="33"/>
  <c r="CK15" i="37" s="1"/>
  <c r="AK156" i="33"/>
  <c r="CK76" i="37" s="1"/>
  <c r="AI153" i="33"/>
  <c r="EE15" i="39" s="1"/>
  <c r="AJ153" i="33"/>
  <c r="CE15" i="37" s="1"/>
  <c r="AK153" i="33"/>
  <c r="CE76" i="37" s="1"/>
  <c r="AI152" i="33"/>
  <c r="DZ15" i="39" s="1"/>
  <c r="AJ152" i="33"/>
  <c r="CB15" i="37" s="1"/>
  <c r="AK152" i="33"/>
  <c r="CB76" i="37" s="1"/>
  <c r="AI151" i="33"/>
  <c r="DU15" i="39" s="1"/>
  <c r="AJ151" i="33"/>
  <c r="BY15" i="37" s="1"/>
  <c r="AK151" i="33"/>
  <c r="BY76" i="37" s="1"/>
  <c r="AI150" i="33"/>
  <c r="DP15" i="39" s="1"/>
  <c r="AJ150" i="33"/>
  <c r="BV15" i="37" s="1"/>
  <c r="AK150" i="33"/>
  <c r="BV76" i="37" s="1"/>
  <c r="AC145" i="33"/>
  <c r="AC146"/>
  <c r="AC147"/>
  <c r="AB145"/>
  <c r="AB146"/>
  <c r="AB147"/>
  <c r="AA145"/>
  <c r="AA146"/>
  <c r="AA147"/>
  <c r="AI144"/>
  <c r="Z145"/>
  <c r="Z146"/>
  <c r="Z147"/>
  <c r="AI148"/>
  <c r="DF15" i="39" s="1"/>
  <c r="AJ148" i="33"/>
  <c r="BP15" i="37" s="1"/>
  <c r="AK148" i="33"/>
  <c r="BP76" i="37" s="1"/>
  <c r="Z149" i="33"/>
  <c r="AI143"/>
  <c r="CL15" i="39" s="1"/>
  <c r="AJ143" i="33"/>
  <c r="BD15" i="37" s="1"/>
  <c r="AK143" i="33"/>
  <c r="BD76" i="37" s="1"/>
  <c r="AI142" i="33"/>
  <c r="CG15" i="39" s="1"/>
  <c r="AJ142" i="33"/>
  <c r="BA15" i="37" s="1"/>
  <c r="AK142" i="33"/>
  <c r="BA76" i="37" s="1"/>
  <c r="AI141" i="33"/>
  <c r="CB15" i="39" s="1"/>
  <c r="AJ141" i="33"/>
  <c r="AX15" i="37" s="1"/>
  <c r="AK141" i="33"/>
  <c r="AX76" i="37" s="1"/>
  <c r="AI140" i="33"/>
  <c r="BW15" i="39" s="1"/>
  <c r="AJ140" i="33"/>
  <c r="AU15" i="37" s="1"/>
  <c r="AK140" i="33"/>
  <c r="AU76" i="37" s="1"/>
  <c r="AI139" i="33"/>
  <c r="BR15" i="39" s="1"/>
  <c r="AJ139" i="33"/>
  <c r="AR15" i="37" s="1"/>
  <c r="AK139" i="33"/>
  <c r="AR76" i="37" s="1"/>
  <c r="AI138" i="33"/>
  <c r="BM15" i="39" s="1"/>
  <c r="AJ138" i="33"/>
  <c r="AO15" i="37" s="1"/>
  <c r="AK138" i="33"/>
  <c r="AO76" i="37" s="1"/>
  <c r="AI137" i="33"/>
  <c r="BH15" i="39" s="1"/>
  <c r="AJ137" i="33"/>
  <c r="AL15" i="37" s="1"/>
  <c r="AK137" i="33"/>
  <c r="AL76" i="37" s="1"/>
  <c r="AI136" i="33"/>
  <c r="BC15" i="39" s="1"/>
  <c r="AJ136" i="33"/>
  <c r="AI15" i="37" s="1"/>
  <c r="AK136" i="33"/>
  <c r="AI76" i="37" s="1"/>
  <c r="AI135" i="33"/>
  <c r="AX15" i="39" s="1"/>
  <c r="AJ135" i="33"/>
  <c r="AF15" i="37" s="1"/>
  <c r="AK135" i="33"/>
  <c r="AF76" i="37" s="1"/>
  <c r="AI134" i="33"/>
  <c r="AS15" i="39" s="1"/>
  <c r="AJ134" i="33"/>
  <c r="AC15" i="37" s="1"/>
  <c r="AK134" i="33"/>
  <c r="AC76" i="37" s="1"/>
  <c r="AI133" i="33"/>
  <c r="AN15" i="39" s="1"/>
  <c r="AJ133" i="33"/>
  <c r="Z15" i="37" s="1"/>
  <c r="AK133" i="33"/>
  <c r="Z76" i="37" s="1"/>
  <c r="Z126" i="33"/>
  <c r="AI126" s="1"/>
  <c r="AI128"/>
  <c r="T15" i="39" s="1"/>
  <c r="AJ128" i="33"/>
  <c r="N15" i="37" s="1"/>
  <c r="AK128" i="33"/>
  <c r="N76" i="37" s="1"/>
  <c r="AC124" i="33"/>
  <c r="AC125"/>
  <c r="AB124"/>
  <c r="AB125"/>
  <c r="AA124"/>
  <c r="AA125"/>
  <c r="AI123"/>
  <c r="Z124"/>
  <c r="Z125"/>
  <c r="Z175"/>
  <c r="AI174" i="8"/>
  <c r="HV14" i="39" s="1"/>
  <c r="AJ174" i="8"/>
  <c r="EJ14" i="37" s="1"/>
  <c r="AK174" i="8"/>
  <c r="EJ75" i="37" s="1"/>
  <c r="AI173" i="8"/>
  <c r="HQ14" i="39" s="1"/>
  <c r="AJ173" i="8"/>
  <c r="EG14" i="37" s="1"/>
  <c r="AK173" i="8"/>
  <c r="EG75" i="37" s="1"/>
  <c r="AI172" i="8"/>
  <c r="HL14" i="39" s="1"/>
  <c r="AJ172" i="8"/>
  <c r="ED14" i="37" s="1"/>
  <c r="AK172" i="8"/>
  <c r="ED75" i="37" s="1"/>
  <c r="AI171" i="8"/>
  <c r="HG14" i="39" s="1"/>
  <c r="AJ171" i="8"/>
  <c r="EA14" i="37" s="1"/>
  <c r="AK171" i="8"/>
  <c r="EA75" i="37" s="1"/>
  <c r="AI170" i="8"/>
  <c r="HB14" i="39" s="1"/>
  <c r="AJ170" i="8"/>
  <c r="DX14" i="37" s="1"/>
  <c r="AK170" i="8"/>
  <c r="DX75" i="37" s="1"/>
  <c r="AI168" i="8"/>
  <c r="GR14" i="39" s="1"/>
  <c r="AJ168" i="8"/>
  <c r="DR14" i="37" s="1"/>
  <c r="AK168" i="8"/>
  <c r="DR75" i="37" s="1"/>
  <c r="AC164" i="8"/>
  <c r="AC165"/>
  <c r="AB164"/>
  <c r="AB165"/>
  <c r="AA164"/>
  <c r="AA165"/>
  <c r="AI163"/>
  <c r="Z164"/>
  <c r="Z165"/>
  <c r="AI162"/>
  <c r="FS14" i="39" s="1"/>
  <c r="AJ162" i="8"/>
  <c r="DC14" i="37" s="1"/>
  <c r="AK162" i="8"/>
  <c r="DC75" i="37" s="1"/>
  <c r="AI161" i="8"/>
  <c r="FN14" i="39" s="1"/>
  <c r="AJ161" i="8"/>
  <c r="CZ14" i="37" s="1"/>
  <c r="AK161" i="8"/>
  <c r="CZ75" i="37" s="1"/>
  <c r="AI159" i="8"/>
  <c r="FD14" i="39" s="1"/>
  <c r="AJ159" i="8"/>
  <c r="CT14" i="37" s="1"/>
  <c r="AK159" i="8"/>
  <c r="CT75" i="37" s="1"/>
  <c r="AI158" i="8"/>
  <c r="EY14" i="39" s="1"/>
  <c r="AJ158" i="8"/>
  <c r="CQ14" i="37" s="1"/>
  <c r="AK158" i="8"/>
  <c r="CQ75" i="37" s="1"/>
  <c r="AI157" i="8"/>
  <c r="ET14" i="39" s="1"/>
  <c r="AJ157" i="8"/>
  <c r="CN14" i="37" s="1"/>
  <c r="AK157" i="8"/>
  <c r="CN75" i="37" s="1"/>
  <c r="AI156" i="8"/>
  <c r="EO14" i="39" s="1"/>
  <c r="AJ156" i="8"/>
  <c r="CK14" i="37" s="1"/>
  <c r="AK156" i="8"/>
  <c r="CK75" i="37" s="1"/>
  <c r="AI153" i="8"/>
  <c r="EE14" i="39" s="1"/>
  <c r="AJ153" i="8"/>
  <c r="CE14" i="37" s="1"/>
  <c r="AK153" i="8"/>
  <c r="CE75" i="37" s="1"/>
  <c r="AI152" i="8"/>
  <c r="DZ14" i="39" s="1"/>
  <c r="AJ152" i="8"/>
  <c r="CB14" i="37" s="1"/>
  <c r="AK152" i="8"/>
  <c r="CB75" i="37" s="1"/>
  <c r="AI151" i="8"/>
  <c r="DU14" i="39" s="1"/>
  <c r="AJ151" i="8"/>
  <c r="BY14" i="37" s="1"/>
  <c r="AK151" i="8"/>
  <c r="BY75" i="37" s="1"/>
  <c r="AI150" i="8"/>
  <c r="DP14" i="39" s="1"/>
  <c r="AJ150" i="8"/>
  <c r="BV14" i="37" s="1"/>
  <c r="AK150" i="8"/>
  <c r="BV75" i="37" s="1"/>
  <c r="AC145" i="8"/>
  <c r="AC146"/>
  <c r="AC147"/>
  <c r="AB145"/>
  <c r="AB146"/>
  <c r="AB147"/>
  <c r="AA145"/>
  <c r="AA146"/>
  <c r="AA147"/>
  <c r="AI144"/>
  <c r="Z145"/>
  <c r="Z146"/>
  <c r="Z147"/>
  <c r="AI148"/>
  <c r="DF14" i="39" s="1"/>
  <c r="AJ148" i="8"/>
  <c r="BP14" i="37" s="1"/>
  <c r="AK148" i="8"/>
  <c r="BP75" i="37" s="1"/>
  <c r="Z149" i="8"/>
  <c r="AI143"/>
  <c r="CL14" i="39" s="1"/>
  <c r="AJ143" i="8"/>
  <c r="BD14" i="37" s="1"/>
  <c r="AK143" i="8"/>
  <c r="BD75" i="37" s="1"/>
  <c r="AI142" i="8"/>
  <c r="CG14" i="39" s="1"/>
  <c r="AJ142" i="8"/>
  <c r="BA14" i="37" s="1"/>
  <c r="AK142" i="8"/>
  <c r="BA75" i="37" s="1"/>
  <c r="AI141" i="8"/>
  <c r="CB14" i="39" s="1"/>
  <c r="AJ141" i="8"/>
  <c r="AX14" i="37" s="1"/>
  <c r="AK141" i="8"/>
  <c r="AX75" i="37" s="1"/>
  <c r="AI140" i="8"/>
  <c r="BW14" i="39" s="1"/>
  <c r="AJ140" i="8"/>
  <c r="AU14" i="37" s="1"/>
  <c r="AK140" i="8"/>
  <c r="AU75" i="37" s="1"/>
  <c r="AI139" i="8"/>
  <c r="BR14" i="39" s="1"/>
  <c r="AJ139" i="8"/>
  <c r="AR14" i="37" s="1"/>
  <c r="AK139" i="8"/>
  <c r="AR75" i="37" s="1"/>
  <c r="AI138" i="8"/>
  <c r="BM14" i="39" s="1"/>
  <c r="AJ138" i="8"/>
  <c r="AO14" i="37" s="1"/>
  <c r="AK138" i="8"/>
  <c r="AO75" i="37" s="1"/>
  <c r="AI137" i="8"/>
  <c r="BH14" i="39" s="1"/>
  <c r="AJ137" i="8"/>
  <c r="AL14" i="37" s="1"/>
  <c r="AK137" i="8"/>
  <c r="AL75" i="37" s="1"/>
  <c r="AI136" i="8"/>
  <c r="BC14" i="39" s="1"/>
  <c r="AJ136" i="8"/>
  <c r="AI14" i="37" s="1"/>
  <c r="AK136" i="8"/>
  <c r="AI75" i="37" s="1"/>
  <c r="AI135" i="8"/>
  <c r="AX14" i="39" s="1"/>
  <c r="AJ135" i="8"/>
  <c r="AF14" i="37" s="1"/>
  <c r="AK135" i="8"/>
  <c r="AF75" i="37" s="1"/>
  <c r="AI134" i="8"/>
  <c r="AS14" i="39" s="1"/>
  <c r="AJ134" i="8"/>
  <c r="AC14" i="37" s="1"/>
  <c r="AK134" i="8"/>
  <c r="AC75" i="37" s="1"/>
  <c r="AI133" i="8"/>
  <c r="AN14" i="39" s="1"/>
  <c r="AJ133" i="8"/>
  <c r="Z14" i="37" s="1"/>
  <c r="AK133" i="8"/>
  <c r="Z75" i="37" s="1"/>
  <c r="AC130" i="8"/>
  <c r="AC131"/>
  <c r="AC132"/>
  <c r="AB130"/>
  <c r="AB131"/>
  <c r="AB132"/>
  <c r="AA130"/>
  <c r="AA131"/>
  <c r="AA132"/>
  <c r="AI129"/>
  <c r="Z130"/>
  <c r="Z131"/>
  <c r="Z132"/>
  <c r="AI128"/>
  <c r="T14" i="39" s="1"/>
  <c r="AJ128" i="8"/>
  <c r="N14" i="37" s="1"/>
  <c r="AK128" i="8"/>
  <c r="N75" i="37" s="1"/>
  <c r="AC124" i="8"/>
  <c r="AC125"/>
  <c r="AB124"/>
  <c r="AB125"/>
  <c r="AA124"/>
  <c r="AA125"/>
  <c r="AI123"/>
  <c r="Z124"/>
  <c r="Z125"/>
  <c r="AI174" i="34"/>
  <c r="HV13" i="39" s="1"/>
  <c r="AJ174" i="34"/>
  <c r="EJ13" i="37" s="1"/>
  <c r="AK174" i="34"/>
  <c r="EJ74" i="37" s="1"/>
  <c r="AI173" i="34"/>
  <c r="HQ13" i="39" s="1"/>
  <c r="AJ173" i="34"/>
  <c r="EG13" i="37" s="1"/>
  <c r="AK173" i="34"/>
  <c r="EG74" i="37" s="1"/>
  <c r="AI172" i="34"/>
  <c r="HL13" i="39" s="1"/>
  <c r="AJ172" i="34"/>
  <c r="ED13" i="37" s="1"/>
  <c r="AK172" i="34"/>
  <c r="ED74" i="37" s="1"/>
  <c r="AI171" i="34"/>
  <c r="HG13" i="39" s="1"/>
  <c r="AJ171" i="34"/>
  <c r="EA13" i="37" s="1"/>
  <c r="AK171" i="34"/>
  <c r="EA74" i="37" s="1"/>
  <c r="AI170" i="34"/>
  <c r="HB13" i="39" s="1"/>
  <c r="AJ170" i="34"/>
  <c r="DX13" i="37" s="1"/>
  <c r="AK170" i="34"/>
  <c r="DX74" i="37" s="1"/>
  <c r="AI168" i="34"/>
  <c r="GR13" i="39" s="1"/>
  <c r="AJ168" i="34"/>
  <c r="DR13" i="37" s="1"/>
  <c r="AK168" i="34"/>
  <c r="DR74" i="37" s="1"/>
  <c r="AC164" i="34"/>
  <c r="AC165"/>
  <c r="AB164"/>
  <c r="AB165"/>
  <c r="AA164"/>
  <c r="AA165"/>
  <c r="AI163"/>
  <c r="Z164"/>
  <c r="Z165"/>
  <c r="AI162"/>
  <c r="FS13" i="39" s="1"/>
  <c r="AJ162" i="34"/>
  <c r="DC13" i="37" s="1"/>
  <c r="AK162" i="34"/>
  <c r="DC74" i="37" s="1"/>
  <c r="AI161" i="34"/>
  <c r="FN13" i="39" s="1"/>
  <c r="AJ161" i="34"/>
  <c r="CZ13" i="37" s="1"/>
  <c r="AK161" i="34"/>
  <c r="CZ74" i="37" s="1"/>
  <c r="AI159" i="34"/>
  <c r="FD13" i="39" s="1"/>
  <c r="AJ159" i="34"/>
  <c r="CT13" i="37" s="1"/>
  <c r="AK159" i="34"/>
  <c r="CT74" i="37" s="1"/>
  <c r="AI158" i="34"/>
  <c r="EY13" i="39" s="1"/>
  <c r="AJ158" i="34"/>
  <c r="CQ13" i="37" s="1"/>
  <c r="AK158" i="34"/>
  <c r="CQ74" i="37" s="1"/>
  <c r="AI157" i="34"/>
  <c r="ET13" i="39" s="1"/>
  <c r="AJ157" i="34"/>
  <c r="CN13" i="37" s="1"/>
  <c r="AK157" i="34"/>
  <c r="CN74" i="37" s="1"/>
  <c r="AI156" i="34"/>
  <c r="EO13" i="39" s="1"/>
  <c r="AJ156" i="34"/>
  <c r="CK13" i="37" s="1"/>
  <c r="AK156" i="34"/>
  <c r="CK74" i="37" s="1"/>
  <c r="AI153" i="34"/>
  <c r="EE13" i="39" s="1"/>
  <c r="AJ153" i="34"/>
  <c r="CE13" i="37" s="1"/>
  <c r="AK153" i="34"/>
  <c r="CE74" i="37" s="1"/>
  <c r="AI152" i="34"/>
  <c r="DZ13" i="39" s="1"/>
  <c r="AJ152" i="34"/>
  <c r="CB13" i="37" s="1"/>
  <c r="AK152" i="34"/>
  <c r="CB74" i="37" s="1"/>
  <c r="AI151" i="34"/>
  <c r="DU13" i="39" s="1"/>
  <c r="AJ151" i="34"/>
  <c r="BY13" i="37" s="1"/>
  <c r="AK151" i="34"/>
  <c r="BY74" i="37" s="1"/>
  <c r="AI150" i="34"/>
  <c r="DP13" i="39" s="1"/>
  <c r="AJ150" i="34"/>
  <c r="BV13" i="37" s="1"/>
  <c r="AK150" i="34"/>
  <c r="BV74" i="37" s="1"/>
  <c r="AC145" i="34"/>
  <c r="AC146"/>
  <c r="AC147"/>
  <c r="AB145"/>
  <c r="AB146"/>
  <c r="AB147"/>
  <c r="AA145"/>
  <c r="AA146"/>
  <c r="AA147"/>
  <c r="AI144"/>
  <c r="Z145"/>
  <c r="Z146"/>
  <c r="Z147"/>
  <c r="AI148"/>
  <c r="DF13" i="39" s="1"/>
  <c r="AJ148" i="34"/>
  <c r="BP13" i="37" s="1"/>
  <c r="AK148" i="34"/>
  <c r="BP74" i="37" s="1"/>
  <c r="Z149" i="34"/>
  <c r="AI143"/>
  <c r="CL13" i="39" s="1"/>
  <c r="AJ143" i="34"/>
  <c r="BD13" i="37" s="1"/>
  <c r="AK143" i="34"/>
  <c r="BD74" i="37" s="1"/>
  <c r="AI142" i="34"/>
  <c r="CG13" i="39" s="1"/>
  <c r="AJ142" i="34"/>
  <c r="BA13" i="37" s="1"/>
  <c r="AK142" i="34"/>
  <c r="BA74" i="37" s="1"/>
  <c r="AI141" i="34"/>
  <c r="CB13" i="39" s="1"/>
  <c r="AJ141" i="34"/>
  <c r="AX13" i="37" s="1"/>
  <c r="AK141" i="34"/>
  <c r="AX74" i="37" s="1"/>
  <c r="AI140" i="34"/>
  <c r="BW13" i="39" s="1"/>
  <c r="AJ140" i="34"/>
  <c r="AU13" i="37" s="1"/>
  <c r="AK140" i="34"/>
  <c r="AU74" i="37" s="1"/>
  <c r="AI139" i="34"/>
  <c r="BR13" i="39" s="1"/>
  <c r="AJ139" i="34"/>
  <c r="AR13" i="37" s="1"/>
  <c r="AK139" i="34"/>
  <c r="AR74" i="37" s="1"/>
  <c r="AI138" i="34"/>
  <c r="BM13" i="39" s="1"/>
  <c r="AJ138" i="34"/>
  <c r="AO13" i="37" s="1"/>
  <c r="AK138" i="34"/>
  <c r="AO74" i="37" s="1"/>
  <c r="AI137" i="34"/>
  <c r="BH13" i="39" s="1"/>
  <c r="AJ137" i="34"/>
  <c r="AL13" i="37" s="1"/>
  <c r="AK137" i="34"/>
  <c r="AL74" i="37" s="1"/>
  <c r="AI136" i="34"/>
  <c r="BC13" i="39" s="1"/>
  <c r="AJ136" i="34"/>
  <c r="AI13" i="37" s="1"/>
  <c r="AK136" i="34"/>
  <c r="AI74" i="37" s="1"/>
  <c r="AI135" i="34"/>
  <c r="AX13" i="39" s="1"/>
  <c r="AJ135" i="34"/>
  <c r="AF13" i="37" s="1"/>
  <c r="AK135" i="34"/>
  <c r="AF74" i="37" s="1"/>
  <c r="AI134" i="34"/>
  <c r="AS13" i="39" s="1"/>
  <c r="AJ134" i="34"/>
  <c r="AC13" i="37" s="1"/>
  <c r="AK134" i="34"/>
  <c r="AC74" i="37" s="1"/>
  <c r="AI133" i="34"/>
  <c r="AN13" i="39" s="1"/>
  <c r="AJ133" i="34"/>
  <c r="Z13" i="37" s="1"/>
  <c r="AK133" i="34"/>
  <c r="Z74" i="37" s="1"/>
  <c r="AC130" i="34"/>
  <c r="AC131"/>
  <c r="AC132"/>
  <c r="AB130"/>
  <c r="AB131"/>
  <c r="AB132"/>
  <c r="AA130"/>
  <c r="AA131"/>
  <c r="AA132"/>
  <c r="AI129"/>
  <c r="Z130"/>
  <c r="Z131"/>
  <c r="Z132"/>
  <c r="AI128"/>
  <c r="T13" i="39" s="1"/>
  <c r="AJ128" i="34"/>
  <c r="N13" i="37" s="1"/>
  <c r="AK128" i="34"/>
  <c r="N74" i="37" s="1"/>
  <c r="AC124" i="34"/>
  <c r="AC125"/>
  <c r="AB124"/>
  <c r="AB125"/>
  <c r="AC135" i="32"/>
  <c r="AB135"/>
  <c r="AA135"/>
  <c r="Z135"/>
  <c r="AC134"/>
  <c r="AB134"/>
  <c r="AA134"/>
  <c r="Z134"/>
  <c r="AC133"/>
  <c r="AB133"/>
  <c r="AA133"/>
  <c r="Z133"/>
  <c r="AC128"/>
  <c r="AC126" s="1"/>
  <c r="AB128"/>
  <c r="AB126" s="1"/>
  <c r="AA128"/>
  <c r="AA126" s="1"/>
  <c r="Z128"/>
  <c r="AC123"/>
  <c r="AB123"/>
  <c r="AA123"/>
  <c r="Z123"/>
  <c r="AC154" i="33"/>
  <c r="AC175" s="1"/>
  <c r="AB154"/>
  <c r="AB175" s="1"/>
  <c r="AA154"/>
  <c r="AA175" s="1"/>
  <c r="AK154"/>
  <c r="AJ154"/>
  <c r="AK126"/>
  <c r="AJ126"/>
  <c r="AK154" i="8"/>
  <c r="AJ154"/>
  <c r="AC154"/>
  <c r="AB154"/>
  <c r="AA154"/>
  <c r="Z154"/>
  <c r="AI154" s="1"/>
  <c r="AK126"/>
  <c r="AJ126"/>
  <c r="AC126"/>
  <c r="AC175" s="1"/>
  <c r="AB126"/>
  <c r="AB175" s="1"/>
  <c r="AA126"/>
  <c r="AA175" s="1"/>
  <c r="Z126"/>
  <c r="AI126" s="1"/>
  <c r="AK154" i="34"/>
  <c r="AJ154"/>
  <c r="AC154"/>
  <c r="AB154"/>
  <c r="AA154"/>
  <c r="Z154"/>
  <c r="AI154" s="1"/>
  <c r="AK126"/>
  <c r="AJ126"/>
  <c r="AC126"/>
  <c r="AC175" s="1"/>
  <c r="AB126"/>
  <c r="AB175" s="1"/>
  <c r="AA126"/>
  <c r="Z126"/>
  <c r="AI126" s="1"/>
  <c r="AI174" i="1"/>
  <c r="HV12" i="39" s="1"/>
  <c r="AJ174" i="1"/>
  <c r="EJ12" i="37" s="1"/>
  <c r="AK174" i="1"/>
  <c r="EJ73" i="37" s="1"/>
  <c r="AI173" i="1"/>
  <c r="HQ12" i="39" s="1"/>
  <c r="AJ173" i="1"/>
  <c r="EG12" i="37" s="1"/>
  <c r="AK173" i="1"/>
  <c r="EG73" i="37" s="1"/>
  <c r="AI172" i="1"/>
  <c r="HL12" i="39" s="1"/>
  <c r="AJ172" i="1"/>
  <c r="ED12" i="37" s="1"/>
  <c r="AK172" i="1"/>
  <c r="ED73" i="37" s="1"/>
  <c r="AI171" i="1"/>
  <c r="HG12" i="39" s="1"/>
  <c r="AJ171" i="1"/>
  <c r="EA12" i="37" s="1"/>
  <c r="AK171" i="1"/>
  <c r="EA73" i="37" s="1"/>
  <c r="AI170" i="1"/>
  <c r="HB12" i="39" s="1"/>
  <c r="AJ170" i="1"/>
  <c r="DX12" i="37" s="1"/>
  <c r="AK170" i="1"/>
  <c r="DX73" i="37" s="1"/>
  <c r="AI168" i="1"/>
  <c r="GR12" i="39" s="1"/>
  <c r="AJ168" i="1"/>
  <c r="DR12" i="37" s="1"/>
  <c r="AK168" i="1"/>
  <c r="DR73" i="37" s="1"/>
  <c r="AC164" i="1"/>
  <c r="AC165"/>
  <c r="AB164"/>
  <c r="AB165"/>
  <c r="AA164"/>
  <c r="AA165"/>
  <c r="AI163"/>
  <c r="Z164"/>
  <c r="Z165"/>
  <c r="AI162"/>
  <c r="FS12" i="39" s="1"/>
  <c r="AJ162" i="1"/>
  <c r="DC12" i="37" s="1"/>
  <c r="AK162" i="1"/>
  <c r="DC73" i="37" s="1"/>
  <c r="AI161" i="1"/>
  <c r="FN12" i="39" s="1"/>
  <c r="AJ161" i="1"/>
  <c r="CZ12" i="37" s="1"/>
  <c r="AK161" i="1"/>
  <c r="CZ73" i="37" s="1"/>
  <c r="AI159" i="1"/>
  <c r="FD12" i="39" s="1"/>
  <c r="AJ159" i="1"/>
  <c r="CT12" i="37" s="1"/>
  <c r="AK159" i="1"/>
  <c r="CT73" i="37" s="1"/>
  <c r="AI158" i="1"/>
  <c r="EY12" i="39" s="1"/>
  <c r="AJ158" i="1"/>
  <c r="CQ12" i="37" s="1"/>
  <c r="AK158" i="1"/>
  <c r="CQ73" i="37" s="1"/>
  <c r="AI157" i="1"/>
  <c r="ET12" i="39" s="1"/>
  <c r="AJ157" i="1"/>
  <c r="CN12" i="37" s="1"/>
  <c r="AK157" i="1"/>
  <c r="CN73" i="37" s="1"/>
  <c r="Z154" i="1"/>
  <c r="AI154" s="1"/>
  <c r="AI156"/>
  <c r="EO12" i="39" s="1"/>
  <c r="AJ156" i="1"/>
  <c r="CK12" i="37" s="1"/>
  <c r="AK156" i="1"/>
  <c r="CK73" i="37" s="1"/>
  <c r="AI153" i="1"/>
  <c r="EE12" i="39" s="1"/>
  <c r="AJ153" i="1"/>
  <c r="CE12" i="37" s="1"/>
  <c r="AK153" i="1"/>
  <c r="CE73" i="37" s="1"/>
  <c r="AI152" i="1"/>
  <c r="DZ12" i="39" s="1"/>
  <c r="AJ152" i="1"/>
  <c r="CB12" i="37" s="1"/>
  <c r="AK152" i="1"/>
  <c r="CB73" i="37" s="1"/>
  <c r="AI151" i="1"/>
  <c r="DU12" i="39" s="1"/>
  <c r="AJ151" i="1"/>
  <c r="BY12" i="37" s="1"/>
  <c r="AK151" i="1"/>
  <c r="BY73" i="37" s="1"/>
  <c r="AI150" i="1"/>
  <c r="DP12" i="39" s="1"/>
  <c r="AJ150" i="1"/>
  <c r="BV12" i="37" s="1"/>
  <c r="AK150" i="1"/>
  <c r="BV73" i="37" s="1"/>
  <c r="AC145" i="1"/>
  <c r="AC146"/>
  <c r="AC147"/>
  <c r="AB145"/>
  <c r="AB146"/>
  <c r="AB147"/>
  <c r="AA145"/>
  <c r="AA146"/>
  <c r="AA147"/>
  <c r="AI144"/>
  <c r="Z145"/>
  <c r="Z146"/>
  <c r="Z147"/>
  <c r="AI148"/>
  <c r="DF12" i="39" s="1"/>
  <c r="AJ148" i="1"/>
  <c r="BP12" i="37" s="1"/>
  <c r="AK148" i="1"/>
  <c r="BP73" i="37" s="1"/>
  <c r="Z149" i="1"/>
  <c r="AI143"/>
  <c r="CL12" i="39" s="1"/>
  <c r="AJ143" i="1"/>
  <c r="BD12" i="37" s="1"/>
  <c r="AK143" i="1"/>
  <c r="BD73" i="37" s="1"/>
  <c r="AI142" i="1"/>
  <c r="CG12" i="39" s="1"/>
  <c r="AJ142" i="1"/>
  <c r="BA12" i="37" s="1"/>
  <c r="AK142" i="1"/>
  <c r="BA73" i="37" s="1"/>
  <c r="AI141" i="1"/>
  <c r="CB12" i="39" s="1"/>
  <c r="AJ141" i="1"/>
  <c r="AX12" i="37" s="1"/>
  <c r="AK141" i="1"/>
  <c r="AX73" i="37" s="1"/>
  <c r="AI140" i="1"/>
  <c r="BW12" i="39" s="1"/>
  <c r="AJ140" i="1"/>
  <c r="AU12" i="37" s="1"/>
  <c r="AK140" i="1"/>
  <c r="AU73" i="37" s="1"/>
  <c r="AI139" i="1"/>
  <c r="BR12" i="39" s="1"/>
  <c r="AJ139" i="1"/>
  <c r="AR12" i="37" s="1"/>
  <c r="AK139" i="1"/>
  <c r="AR73" i="37" s="1"/>
  <c r="AI138" i="1"/>
  <c r="BM12" i="39" s="1"/>
  <c r="AJ138" i="1"/>
  <c r="AO12" i="37" s="1"/>
  <c r="AK138" i="1"/>
  <c r="AO73" i="37" s="1"/>
  <c r="AI137" i="1"/>
  <c r="BH12" i="39" s="1"/>
  <c r="AJ137" i="1"/>
  <c r="AL12" i="37" s="1"/>
  <c r="AK137" i="1"/>
  <c r="AL73" i="37" s="1"/>
  <c r="AI136" i="1"/>
  <c r="BC12" i="39" s="1"/>
  <c r="AJ136" i="1"/>
  <c r="AI12" i="37" s="1"/>
  <c r="AK136" i="1"/>
  <c r="AI73" i="37" s="1"/>
  <c r="AI135" i="1"/>
  <c r="AX12" i="39" s="1"/>
  <c r="AJ135" i="1"/>
  <c r="AF12" i="37" s="1"/>
  <c r="AK135" i="1"/>
  <c r="AF73" i="37" s="1"/>
  <c r="AI134" i="1"/>
  <c r="AS12" i="39" s="1"/>
  <c r="AJ134" i="1"/>
  <c r="AC12" i="37" s="1"/>
  <c r="AK134" i="1"/>
  <c r="AC73" i="37" s="1"/>
  <c r="AI133" i="1"/>
  <c r="AN12" i="39" s="1"/>
  <c r="AJ133" i="1"/>
  <c r="Z12" i="37" s="1"/>
  <c r="AK133" i="1"/>
  <c r="Z73" i="37" s="1"/>
  <c r="AC130" i="1"/>
  <c r="AC131"/>
  <c r="AC132"/>
  <c r="AB130"/>
  <c r="AB131"/>
  <c r="AB132"/>
  <c r="AA130"/>
  <c r="AA131"/>
  <c r="AA132"/>
  <c r="AI129"/>
  <c r="Z130"/>
  <c r="Z131"/>
  <c r="Z132"/>
  <c r="Z126"/>
  <c r="AI126" s="1"/>
  <c r="AI128"/>
  <c r="T12" i="39" s="1"/>
  <c r="AJ128" i="1"/>
  <c r="N12" i="37" s="1"/>
  <c r="AK128" i="1"/>
  <c r="N73" i="37" s="1"/>
  <c r="AC124" i="1"/>
  <c r="AC125"/>
  <c r="AB124"/>
  <c r="AB125"/>
  <c r="AA124"/>
  <c r="AA125"/>
  <c r="AI123"/>
  <c r="Z124"/>
  <c r="Z125"/>
  <c r="Z175"/>
  <c r="AI174" i="35"/>
  <c r="HV11" i="39" s="1"/>
  <c r="AJ174" i="35"/>
  <c r="EJ11" i="37" s="1"/>
  <c r="AK174" i="35"/>
  <c r="EJ72" i="37" s="1"/>
  <c r="AI173" i="35"/>
  <c r="HQ11" i="39" s="1"/>
  <c r="AJ173" i="35"/>
  <c r="EG11" i="37" s="1"/>
  <c r="AK173" i="35"/>
  <c r="EG72" i="37" s="1"/>
  <c r="AI172" i="35"/>
  <c r="HL11" i="39" s="1"/>
  <c r="AJ172" i="35"/>
  <c r="ED11" i="37" s="1"/>
  <c r="AK172" i="35"/>
  <c r="ED72" i="37" s="1"/>
  <c r="AI171" i="35"/>
  <c r="HG11" i="39" s="1"/>
  <c r="AJ171" i="35"/>
  <c r="EA11" i="37" s="1"/>
  <c r="AK171" i="35"/>
  <c r="EA72" i="37" s="1"/>
  <c r="AI170" i="35"/>
  <c r="HB11" i="39" s="1"/>
  <c r="AJ170" i="35"/>
  <c r="DX11" i="37" s="1"/>
  <c r="AK170" i="35"/>
  <c r="DX72" i="37" s="1"/>
  <c r="AI168" i="35"/>
  <c r="GR11" i="39" s="1"/>
  <c r="AJ168" i="35"/>
  <c r="DR11" i="37" s="1"/>
  <c r="AK168" i="35"/>
  <c r="DR72" i="37" s="1"/>
  <c r="AC164" i="35"/>
  <c r="AC165"/>
  <c r="AB164"/>
  <c r="AB165"/>
  <c r="AA164"/>
  <c r="AA165"/>
  <c r="AI163"/>
  <c r="Z164"/>
  <c r="Z165"/>
  <c r="AA123" i="34"/>
  <c r="Z123"/>
  <c r="AC154" i="1"/>
  <c r="AC175" s="1"/>
  <c r="AB154"/>
  <c r="AB175" s="1"/>
  <c r="AA154"/>
  <c r="AA175" s="1"/>
  <c r="AK154"/>
  <c r="AJ154"/>
  <c r="AK126"/>
  <c r="AJ126"/>
  <c r="AI148" i="35"/>
  <c r="DF11" i="39" s="1"/>
  <c r="AJ148" i="35"/>
  <c r="BP11" i="37" s="1"/>
  <c r="AK148" i="35"/>
  <c r="BP72" i="37" s="1"/>
  <c r="Z149" i="35"/>
  <c r="AC162"/>
  <c r="AB162"/>
  <c r="AA162"/>
  <c r="Z162"/>
  <c r="AC161"/>
  <c r="AB161"/>
  <c r="AA161"/>
  <c r="Z161"/>
  <c r="AC159"/>
  <c r="AB159"/>
  <c r="AA159"/>
  <c r="Z159"/>
  <c r="AC158"/>
  <c r="AB158"/>
  <c r="AA158"/>
  <c r="Z158"/>
  <c r="AC157"/>
  <c r="AB157"/>
  <c r="AA157"/>
  <c r="Z157"/>
  <c r="AC156"/>
  <c r="AC154" s="1"/>
  <c r="AB156"/>
  <c r="AB154" s="1"/>
  <c r="AA156"/>
  <c r="AA154" s="1"/>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9"/>
  <c r="AB129"/>
  <c r="AA129"/>
  <c r="Z129"/>
  <c r="AC128"/>
  <c r="AC126" s="1"/>
  <c r="AB128"/>
  <c r="AB126" s="1"/>
  <c r="AA128"/>
  <c r="AA126" s="1"/>
  <c r="Z128"/>
  <c r="AC123"/>
  <c r="AB123"/>
  <c r="AA123"/>
  <c r="Z123"/>
  <c r="AC173" i="36"/>
  <c r="AB173"/>
  <c r="AA173"/>
  <c r="Z173"/>
  <c r="AC172"/>
  <c r="AB172"/>
  <c r="AA172"/>
  <c r="Z172"/>
  <c r="AC171"/>
  <c r="AB171"/>
  <c r="AA171"/>
  <c r="Z171"/>
  <c r="AC170"/>
  <c r="AB170"/>
  <c r="AA170"/>
  <c r="Z170"/>
  <c r="AC168"/>
  <c r="AB168"/>
  <c r="AA168"/>
  <c r="Z168"/>
  <c r="AC163"/>
  <c r="AB163"/>
  <c r="AA163"/>
  <c r="Z163"/>
  <c r="AI174"/>
  <c r="HV10" i="39" s="1"/>
  <c r="AJ174" i="36"/>
  <c r="EJ10" i="37" s="1"/>
  <c r="AK174" i="36"/>
  <c r="EJ71" i="37" s="1"/>
  <c r="AI173" i="36"/>
  <c r="HQ10" i="39" s="1"/>
  <c r="AJ173" i="36"/>
  <c r="EG10" i="37" s="1"/>
  <c r="AK173" i="36"/>
  <c r="EG71" i="37" s="1"/>
  <c r="AI172" i="36"/>
  <c r="HL10" i="39" s="1"/>
  <c r="AJ172" i="36"/>
  <c r="ED10" i="37" s="1"/>
  <c r="AK172" i="36"/>
  <c r="ED71" i="37" s="1"/>
  <c r="AI171" i="36"/>
  <c r="HG10" i="39" s="1"/>
  <c r="AJ171" i="36"/>
  <c r="EA10" i="37" s="1"/>
  <c r="AK171" i="36"/>
  <c r="EA71" i="37" s="1"/>
  <c r="AI170" i="36"/>
  <c r="HB10" i="39" s="1"/>
  <c r="AJ170" i="36"/>
  <c r="DX10" i="37" s="1"/>
  <c r="AK170" i="36"/>
  <c r="DX71" i="37" s="1"/>
  <c r="AI168" i="36"/>
  <c r="GR10" i="39" s="1"/>
  <c r="AJ168" i="36"/>
  <c r="DR10" i="37" s="1"/>
  <c r="AK168" i="36"/>
  <c r="DR71" i="37" s="1"/>
  <c r="AC164" i="36"/>
  <c r="AC165"/>
  <c r="AB164"/>
  <c r="AB165"/>
  <c r="AA164"/>
  <c r="AA165"/>
  <c r="AI163"/>
  <c r="Z164"/>
  <c r="Z165"/>
  <c r="AI148"/>
  <c r="DF10" i="39" s="1"/>
  <c r="AJ148" i="36"/>
  <c r="BP10" i="37" s="1"/>
  <c r="AK148" i="36"/>
  <c r="BP71" i="37" s="1"/>
  <c r="Z149" i="36"/>
  <c r="AC162"/>
  <c r="AB162"/>
  <c r="AA162"/>
  <c r="Z162"/>
  <c r="AC161"/>
  <c r="AB161"/>
  <c r="AA161"/>
  <c r="Z161"/>
  <c r="AC159"/>
  <c r="AB159"/>
  <c r="AA159"/>
  <c r="Z159"/>
  <c r="AC158"/>
  <c r="AB158"/>
  <c r="AA158"/>
  <c r="Z158"/>
  <c r="AC157"/>
  <c r="AB157"/>
  <c r="AA157"/>
  <c r="Z157"/>
  <c r="AC156"/>
  <c r="AC154" s="1"/>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H21" i="38" s="1"/>
  <c r="AA136" i="36"/>
  <c r="G21" i="38" s="1"/>
  <c r="Z136" i="36"/>
  <c r="AC135"/>
  <c r="AB135"/>
  <c r="AA135"/>
  <c r="Z135"/>
  <c r="AC134"/>
  <c r="AB134"/>
  <c r="AA134"/>
  <c r="Z134"/>
  <c r="AC133"/>
  <c r="AB133"/>
  <c r="AA133"/>
  <c r="Z133"/>
  <c r="AC129"/>
  <c r="AB129"/>
  <c r="AA129"/>
  <c r="Z129"/>
  <c r="AC128"/>
  <c r="AC126" s="1"/>
  <c r="AB128"/>
  <c r="AA128"/>
  <c r="Z128"/>
  <c r="AC123"/>
  <c r="AB123"/>
  <c r="AA123"/>
  <c r="Z123"/>
  <c r="EC51" i="37" l="1"/>
  <c r="EA53"/>
  <c r="EC53" s="1"/>
  <c r="DQ51"/>
  <c r="DO53"/>
  <c r="DN51"/>
  <c r="DL53"/>
  <c r="DB51"/>
  <c r="CZ53"/>
  <c r="DB53" s="1"/>
  <c r="CY51"/>
  <c r="CW53"/>
  <c r="CS51"/>
  <c r="CQ53"/>
  <c r="CS53" s="1"/>
  <c r="CP51"/>
  <c r="CN53"/>
  <c r="CP53" s="1"/>
  <c r="CM51"/>
  <c r="CK53"/>
  <c r="CM53" s="1"/>
  <c r="CJ51"/>
  <c r="CH53"/>
  <c r="CG51"/>
  <c r="CE53"/>
  <c r="CG53" s="1"/>
  <c r="BC51"/>
  <c r="BA53"/>
  <c r="BC53" s="1"/>
  <c r="AW51"/>
  <c r="AU53"/>
  <c r="AW53" s="1"/>
  <c r="AT51"/>
  <c r="AR53"/>
  <c r="AT53" s="1"/>
  <c r="AQ51"/>
  <c r="AO53"/>
  <c r="AQ53" s="1"/>
  <c r="AN51"/>
  <c r="AL53"/>
  <c r="AN53" s="1"/>
  <c r="EA54"/>
  <c r="N20" i="72"/>
  <c r="E20" s="1"/>
  <c r="R21" i="70"/>
  <c r="HL50" i="39"/>
  <c r="HO50" s="1"/>
  <c r="II50" s="1"/>
  <c r="HL53"/>
  <c r="HP53" s="1"/>
  <c r="DT50" i="37"/>
  <c r="DT51"/>
  <c r="AK151" i="80"/>
  <c r="BY114" i="37" s="1"/>
  <c r="CA114" s="1"/>
  <c r="E10" i="43"/>
  <c r="AK152" i="80"/>
  <c r="CB114" i="37" s="1"/>
  <c r="CD114" s="1"/>
  <c r="E11" i="43"/>
  <c r="AK162" i="80"/>
  <c r="DC114" i="37" s="1"/>
  <c r="DE114" s="1"/>
  <c r="E21" i="43"/>
  <c r="BX50" i="37"/>
  <c r="BX51"/>
  <c r="HP50" i="39"/>
  <c r="AW50"/>
  <c r="AS53"/>
  <c r="AW53" s="1"/>
  <c r="AC50"/>
  <c r="Y53"/>
  <c r="AC53" s="1"/>
  <c r="S50" i="37"/>
  <c r="S51"/>
  <c r="II49" i="39"/>
  <c r="AK173" i="80"/>
  <c r="EG114" i="37" s="1"/>
  <c r="EI114" s="1"/>
  <c r="HU50" i="39"/>
  <c r="AK174" i="80"/>
  <c r="EJ114" i="37" s="1"/>
  <c r="EL114" s="1"/>
  <c r="HZ50" i="39"/>
  <c r="AK170" i="80"/>
  <c r="DX114" i="37" s="1"/>
  <c r="DZ114" s="1"/>
  <c r="E27" i="43"/>
  <c r="AK172" i="80"/>
  <c r="ED114" i="37" s="1"/>
  <c r="EF114" s="1"/>
  <c r="E29" i="43"/>
  <c r="CY50" i="37"/>
  <c r="DQ50"/>
  <c r="DN50"/>
  <c r="AK135" i="80"/>
  <c r="AF114" i="37" s="1"/>
  <c r="AH114" s="1"/>
  <c r="E43" i="43"/>
  <c r="AB149" i="80"/>
  <c r="H36" i="38" s="1"/>
  <c r="H35"/>
  <c r="AA149" i="80"/>
  <c r="G36" i="38" s="1"/>
  <c r="G35"/>
  <c r="AK143" i="80"/>
  <c r="BD114" i="37" s="1"/>
  <c r="BF114" s="1"/>
  <c r="CP50" i="39"/>
  <c r="AK141" i="80"/>
  <c r="AX114" i="37" s="1"/>
  <c r="AZ114" s="1"/>
  <c r="AK136" i="80"/>
  <c r="AI114" i="37" s="1"/>
  <c r="AK114" s="1"/>
  <c r="BG50" i="39"/>
  <c r="CF50"/>
  <c r="AK133" i="80"/>
  <c r="Z114" i="37" s="1"/>
  <c r="AB114" s="1"/>
  <c r="E40" i="43"/>
  <c r="AK134" i="80"/>
  <c r="AC114" i="37" s="1"/>
  <c r="AE114" s="1"/>
  <c r="E41" i="43"/>
  <c r="AK131" i="80"/>
  <c r="T114" i="37" s="1"/>
  <c r="V114" s="1"/>
  <c r="AH50" i="39"/>
  <c r="AB128" i="80"/>
  <c r="H12" i="38" s="1"/>
  <c r="H11"/>
  <c r="AA128" i="80"/>
  <c r="G12" i="38" s="1"/>
  <c r="G11"/>
  <c r="AK127" i="80"/>
  <c r="K114" i="37" s="1"/>
  <c r="M114" s="1"/>
  <c r="Z128" i="80"/>
  <c r="E34" i="43" s="1"/>
  <c r="E33"/>
  <c r="E57" i="71"/>
  <c r="G57"/>
  <c r="AK169" i="80"/>
  <c r="DU114" i="37" s="1"/>
  <c r="DW114" s="1"/>
  <c r="AK148" i="80"/>
  <c r="BP114" i="37" s="1"/>
  <c r="BR114" s="1"/>
  <c r="AC147" i="80"/>
  <c r="AC146"/>
  <c r="AC145"/>
  <c r="AB147"/>
  <c r="H33" i="38" s="1"/>
  <c r="AB146" i="80"/>
  <c r="H32" i="38" s="1"/>
  <c r="AB145" i="80"/>
  <c r="H31" i="38" s="1"/>
  <c r="AA147" i="80"/>
  <c r="G33" i="38" s="1"/>
  <c r="AA146" i="80"/>
  <c r="G32" i="38" s="1"/>
  <c r="AA145" i="80"/>
  <c r="G31" i="38" s="1"/>
  <c r="Z147" i="80"/>
  <c r="E56" i="43" s="1"/>
  <c r="Z146" i="80"/>
  <c r="E55" i="43" s="1"/>
  <c r="Z145" i="80"/>
  <c r="E54" i="43" s="1"/>
  <c r="AC164" i="80"/>
  <c r="AC165" s="1"/>
  <c r="AB164"/>
  <c r="AA164"/>
  <c r="Z164"/>
  <c r="E58" i="43" s="1"/>
  <c r="AL165" i="80"/>
  <c r="AL159"/>
  <c r="FE53" i="39" s="1"/>
  <c r="FF53" s="1"/>
  <c r="AL147" i="80"/>
  <c r="AL132"/>
  <c r="AJ51" i="39" s="1"/>
  <c r="AL128" i="80"/>
  <c r="AL125"/>
  <c r="AL124"/>
  <c r="AJ174"/>
  <c r="EJ53" i="37" s="1"/>
  <c r="EL53" s="1"/>
  <c r="AJ173" i="80"/>
  <c r="EG53" i="37" s="1"/>
  <c r="EI53" s="1"/>
  <c r="AJ172" i="80"/>
  <c r="ED53" i="37" s="1"/>
  <c r="EF53" s="1"/>
  <c r="AJ170" i="80"/>
  <c r="DX53" i="37" s="1"/>
  <c r="DZ53" s="1"/>
  <c r="AI163" i="80"/>
  <c r="AI159"/>
  <c r="AI147"/>
  <c r="DA53" i="39" s="1"/>
  <c r="DE53" s="1"/>
  <c r="AI144" i="80"/>
  <c r="AI135"/>
  <c r="AI128"/>
  <c r="T53" i="39" s="1"/>
  <c r="X53" s="1"/>
  <c r="AI125" i="80"/>
  <c r="J53" i="39" s="1"/>
  <c r="AJ169" i="80"/>
  <c r="DU53" i="37" s="1"/>
  <c r="DW53" s="1"/>
  <c r="AJ162" i="80"/>
  <c r="AJ152"/>
  <c r="AJ151"/>
  <c r="Z149"/>
  <c r="E8" i="43" s="1"/>
  <c r="AJ148" i="80"/>
  <c r="BP53" i="37" s="1"/>
  <c r="BR53" s="1"/>
  <c r="AJ143" i="80"/>
  <c r="BD53" i="37" s="1"/>
  <c r="BF53" s="1"/>
  <c r="AJ141" i="80"/>
  <c r="AX53" i="37" s="1"/>
  <c r="AZ53" s="1"/>
  <c r="AJ136" i="80"/>
  <c r="AI53" i="37" s="1"/>
  <c r="AK53" s="1"/>
  <c r="AJ135" i="80"/>
  <c r="AF53" i="37" s="1"/>
  <c r="AH53" s="1"/>
  <c r="AJ134" i="80"/>
  <c r="AC53" i="37" s="1"/>
  <c r="AE53" s="1"/>
  <c r="AJ133" i="80"/>
  <c r="AJ131"/>
  <c r="T53" i="37" s="1"/>
  <c r="V53" s="1"/>
  <c r="Z132" i="80"/>
  <c r="E39" i="43" s="1"/>
  <c r="AJ127" i="80"/>
  <c r="AC61"/>
  <c r="AB61"/>
  <c r="AA61"/>
  <c r="Z61"/>
  <c r="T61"/>
  <c r="T176" s="1"/>
  <c r="S61"/>
  <c r="S176" s="1"/>
  <c r="R61"/>
  <c r="R176" s="1"/>
  <c r="Q61"/>
  <c r="Q176" s="1"/>
  <c r="AI124"/>
  <c r="E53" i="39" s="1"/>
  <c r="I53" s="1"/>
  <c r="P61" i="80"/>
  <c r="P176" s="1"/>
  <c r="AM176" s="1"/>
  <c r="O44" i="43"/>
  <c r="O22"/>
  <c r="IC46" i="39"/>
  <c r="HX46"/>
  <c r="HS46"/>
  <c r="GY46"/>
  <c r="GO46"/>
  <c r="GJ46"/>
  <c r="GE46"/>
  <c r="FZ46"/>
  <c r="FU46"/>
  <c r="FK46"/>
  <c r="FF46"/>
  <c r="FA46"/>
  <c r="EV46"/>
  <c r="EQ46"/>
  <c r="EL46"/>
  <c r="DW46"/>
  <c r="DR46"/>
  <c r="DM46"/>
  <c r="DH46"/>
  <c r="DC46"/>
  <c r="CX46"/>
  <c r="CS46"/>
  <c r="CN46"/>
  <c r="CI46"/>
  <c r="CD46"/>
  <c r="BY46"/>
  <c r="BT46"/>
  <c r="BO46"/>
  <c r="BJ46"/>
  <c r="BE46"/>
  <c r="AZ46"/>
  <c r="AU46"/>
  <c r="AP46"/>
  <c r="AK46"/>
  <c r="AF46"/>
  <c r="AA46"/>
  <c r="V46"/>
  <c r="Q46"/>
  <c r="L46"/>
  <c r="G46"/>
  <c r="IH46" s="1"/>
  <c r="N24" i="72"/>
  <c r="I40" i="70"/>
  <c r="I9"/>
  <c r="IG50" i="39"/>
  <c r="G50"/>
  <c r="IC47"/>
  <c r="HX47"/>
  <c r="HS47"/>
  <c r="GY47"/>
  <c r="GO47"/>
  <c r="GJ47"/>
  <c r="GE47"/>
  <c r="FZ47"/>
  <c r="FU47"/>
  <c r="FK47"/>
  <c r="FF47"/>
  <c r="FA47"/>
  <c r="EV47"/>
  <c r="EQ47"/>
  <c r="EL47"/>
  <c r="DW47"/>
  <c r="DR47"/>
  <c r="DM47"/>
  <c r="DH47"/>
  <c r="DC47"/>
  <c r="CX47"/>
  <c r="CS47"/>
  <c r="CN47"/>
  <c r="CI47"/>
  <c r="CD47"/>
  <c r="BY47"/>
  <c r="BT47"/>
  <c r="BO47"/>
  <c r="BJ47"/>
  <c r="BE47"/>
  <c r="AZ47"/>
  <c r="AU47"/>
  <c r="AP47"/>
  <c r="AK47"/>
  <c r="AF47"/>
  <c r="AA47"/>
  <c r="V47"/>
  <c r="Q47"/>
  <c r="L47"/>
  <c r="G47"/>
  <c r="IH47" s="1"/>
  <c r="T62" i="42"/>
  <c r="AA48" i="39"/>
  <c r="AF48"/>
  <c r="AK48"/>
  <c r="AP48"/>
  <c r="AU48"/>
  <c r="AZ48"/>
  <c r="BE48"/>
  <c r="BJ48"/>
  <c r="BO48"/>
  <c r="BT48"/>
  <c r="BY48"/>
  <c r="CD48"/>
  <c r="CI48"/>
  <c r="CN48"/>
  <c r="CS48"/>
  <c r="CX48"/>
  <c r="DC48"/>
  <c r="DH48"/>
  <c r="DM48"/>
  <c r="DR48"/>
  <c r="DW48"/>
  <c r="EL48"/>
  <c r="EQ48"/>
  <c r="EV48"/>
  <c r="FA48"/>
  <c r="FF48"/>
  <c r="FK48"/>
  <c r="FU48"/>
  <c r="FZ48"/>
  <c r="GE48"/>
  <c r="GJ48"/>
  <c r="GO48"/>
  <c r="GY48"/>
  <c r="HS48"/>
  <c r="HX48"/>
  <c r="IC48"/>
  <c r="O33" i="43"/>
  <c r="O34"/>
  <c r="O37"/>
  <c r="O62"/>
  <c r="R24" i="71"/>
  <c r="AI175" i="60"/>
  <c r="IA48" i="39" s="1"/>
  <c r="AJ175" i="60"/>
  <c r="EM48" i="37" s="1"/>
  <c r="AK175" i="60"/>
  <c r="EM109" i="37" s="1"/>
  <c r="AA109"/>
  <c r="AB109"/>
  <c r="AA48"/>
  <c r="AB48"/>
  <c r="AQ48" i="39"/>
  <c r="AR48"/>
  <c r="AJ109" i="37"/>
  <c r="AK109"/>
  <c r="AJ48"/>
  <c r="AK48"/>
  <c r="BF48" i="39"/>
  <c r="BG48"/>
  <c r="AM109" i="37"/>
  <c r="AN109"/>
  <c r="AM48"/>
  <c r="AN48"/>
  <c r="BK48" i="39"/>
  <c r="BL48"/>
  <c r="AP109" i="37"/>
  <c r="AQ109"/>
  <c r="AP48"/>
  <c r="AQ48"/>
  <c r="BP48" i="39"/>
  <c r="BQ48"/>
  <c r="AS109" i="37"/>
  <c r="AT109"/>
  <c r="AS48"/>
  <c r="AT48"/>
  <c r="BU48" i="39"/>
  <c r="BV48"/>
  <c r="AY109" i="37"/>
  <c r="AZ109"/>
  <c r="AY48"/>
  <c r="AZ48"/>
  <c r="CE48" i="39"/>
  <c r="CF48"/>
  <c r="BB109" i="37"/>
  <c r="BC109"/>
  <c r="BB48"/>
  <c r="BC48"/>
  <c r="CJ48" i="39"/>
  <c r="CK48"/>
  <c r="AG109" i="37"/>
  <c r="AH109"/>
  <c r="AG48"/>
  <c r="AH48"/>
  <c r="BA48" i="39"/>
  <c r="BB48"/>
  <c r="AI149" i="60"/>
  <c r="DK48" i="39" s="1"/>
  <c r="AJ149" i="60"/>
  <c r="BS48" i="37" s="1"/>
  <c r="AK149" i="60"/>
  <c r="BS109" i="37" s="1"/>
  <c r="BQ109"/>
  <c r="BR109"/>
  <c r="BQ48"/>
  <c r="BR48"/>
  <c r="DI48" i="39"/>
  <c r="DJ48"/>
  <c r="BZ109" i="37"/>
  <c r="CA109"/>
  <c r="BZ48"/>
  <c r="CA48"/>
  <c r="DX48" i="39"/>
  <c r="DY48"/>
  <c r="CC109" i="37"/>
  <c r="CD109"/>
  <c r="CC48"/>
  <c r="CD48"/>
  <c r="EC48" i="39"/>
  <c r="ED48"/>
  <c r="AI147" i="60"/>
  <c r="DA48" i="39" s="1"/>
  <c r="AJ147" i="60"/>
  <c r="BM48" i="37" s="1"/>
  <c r="AK147" i="60"/>
  <c r="BM109" i="37" s="1"/>
  <c r="AI146" i="60"/>
  <c r="CV48" i="39" s="1"/>
  <c r="AJ146" i="60"/>
  <c r="BJ48" i="37" s="1"/>
  <c r="AK146" i="60"/>
  <c r="BJ109" i="37" s="1"/>
  <c r="AI145" i="60"/>
  <c r="CQ48" i="39" s="1"/>
  <c r="AJ145" i="60"/>
  <c r="AK145"/>
  <c r="DV109" i="37"/>
  <c r="DW109"/>
  <c r="DV48"/>
  <c r="DW48"/>
  <c r="GZ48" i="39"/>
  <c r="HA48"/>
  <c r="DY109" i="37"/>
  <c r="DZ109"/>
  <c r="DY48"/>
  <c r="DZ48"/>
  <c r="HE48" i="39"/>
  <c r="HF48"/>
  <c r="EE109" i="37"/>
  <c r="EF109"/>
  <c r="EE48"/>
  <c r="EF48"/>
  <c r="HO48" i="39"/>
  <c r="HP48"/>
  <c r="AI165" i="60"/>
  <c r="GC48" i="39" s="1"/>
  <c r="AJ165" i="60"/>
  <c r="DI48" i="37" s="1"/>
  <c r="AK165" i="60"/>
  <c r="DI109" i="37" s="1"/>
  <c r="AI164" i="60"/>
  <c r="FX48" i="39" s="1"/>
  <c r="AJ164" i="60"/>
  <c r="AK164"/>
  <c r="AI175" i="76"/>
  <c r="AJ175"/>
  <c r="AK175"/>
  <c r="AB50" i="37"/>
  <c r="AR50" i="39"/>
  <c r="AI149" i="76"/>
  <c r="AJ149"/>
  <c r="AK149"/>
  <c r="AI147"/>
  <c r="AJ147"/>
  <c r="AK147"/>
  <c r="AI146"/>
  <c r="AJ146"/>
  <c r="AK146"/>
  <c r="AI145"/>
  <c r="AJ145"/>
  <c r="AK145"/>
  <c r="AI165"/>
  <c r="AJ165"/>
  <c r="AK165"/>
  <c r="AI164"/>
  <c r="AJ164"/>
  <c r="AK164"/>
  <c r="D45" i="37"/>
  <c r="F46"/>
  <c r="G46"/>
  <c r="I46"/>
  <c r="J46"/>
  <c r="L46"/>
  <c r="M46"/>
  <c r="O46"/>
  <c r="P46"/>
  <c r="R46"/>
  <c r="S46"/>
  <c r="U46"/>
  <c r="V46"/>
  <c r="X46"/>
  <c r="Y46"/>
  <c r="AD46"/>
  <c r="AE46"/>
  <c r="AV46"/>
  <c r="AW46"/>
  <c r="BE46"/>
  <c r="BF46"/>
  <c r="BW46"/>
  <c r="BX46"/>
  <c r="CF46"/>
  <c r="CG46"/>
  <c r="CI46"/>
  <c r="CJ46"/>
  <c r="CL46"/>
  <c r="CM46"/>
  <c r="CO46"/>
  <c r="CP46"/>
  <c r="CR46"/>
  <c r="CS46"/>
  <c r="CU46"/>
  <c r="CV46"/>
  <c r="CX46"/>
  <c r="CY46"/>
  <c r="DA46"/>
  <c r="DB46"/>
  <c r="DD46"/>
  <c r="DE46"/>
  <c r="DM46"/>
  <c r="DN46"/>
  <c r="DP46"/>
  <c r="DQ46"/>
  <c r="DS46"/>
  <c r="DT46"/>
  <c r="EB46"/>
  <c r="EC46"/>
  <c r="EH46"/>
  <c r="EI46"/>
  <c r="EK46"/>
  <c r="EL46"/>
  <c r="D106"/>
  <c r="F107"/>
  <c r="G107"/>
  <c r="I107"/>
  <c r="J107"/>
  <c r="L107"/>
  <c r="M107"/>
  <c r="O107"/>
  <c r="P107"/>
  <c r="R107"/>
  <c r="S107"/>
  <c r="U107"/>
  <c r="V107"/>
  <c r="X107"/>
  <c r="Y107"/>
  <c r="AD107"/>
  <c r="AE107"/>
  <c r="AV107"/>
  <c r="AW107"/>
  <c r="BE107"/>
  <c r="BF107"/>
  <c r="BW107"/>
  <c r="BX107"/>
  <c r="CF107"/>
  <c r="CG107"/>
  <c r="CI107"/>
  <c r="CJ107"/>
  <c r="CL107"/>
  <c r="CM107"/>
  <c r="CO107"/>
  <c r="CP107"/>
  <c r="CR107"/>
  <c r="CS107"/>
  <c r="CU107"/>
  <c r="CV107"/>
  <c r="CX107"/>
  <c r="CY107"/>
  <c r="DA107"/>
  <c r="DB107"/>
  <c r="DD107"/>
  <c r="DE107"/>
  <c r="DM107"/>
  <c r="DN107"/>
  <c r="DP107"/>
  <c r="DQ107"/>
  <c r="DS107"/>
  <c r="DT107"/>
  <c r="EB107"/>
  <c r="EC107"/>
  <c r="EH107"/>
  <c r="EI107"/>
  <c r="EK107"/>
  <c r="EL107"/>
  <c r="H46" i="39"/>
  <c r="I46"/>
  <c r="M46"/>
  <c r="N46"/>
  <c r="R46"/>
  <c r="S46"/>
  <c r="W46"/>
  <c r="X46"/>
  <c r="AB46"/>
  <c r="AC46"/>
  <c r="AG46"/>
  <c r="AH46"/>
  <c r="AL46"/>
  <c r="AM46"/>
  <c r="AV46"/>
  <c r="AW46"/>
  <c r="BZ46"/>
  <c r="CA46"/>
  <c r="CO46"/>
  <c r="CP46"/>
  <c r="DS46"/>
  <c r="DT46"/>
  <c r="EH46"/>
  <c r="EI46"/>
  <c r="EM46"/>
  <c r="EN46"/>
  <c r="ER46"/>
  <c r="ES46"/>
  <c r="EW46"/>
  <c r="EX46"/>
  <c r="FB46"/>
  <c r="FC46"/>
  <c r="FG46"/>
  <c r="FH46"/>
  <c r="FL46"/>
  <c r="FM46"/>
  <c r="FQ46"/>
  <c r="FR46"/>
  <c r="FV46"/>
  <c r="FW46"/>
  <c r="GK46"/>
  <c r="GL46"/>
  <c r="GP46"/>
  <c r="GQ46"/>
  <c r="GU46"/>
  <c r="GV46"/>
  <c r="HJ46"/>
  <c r="HK46"/>
  <c r="HT46"/>
  <c r="HU46"/>
  <c r="HY46"/>
  <c r="HZ46"/>
  <c r="E22" i="43"/>
  <c r="G53" i="38"/>
  <c r="H53"/>
  <c r="AI123" i="35"/>
  <c r="Z124"/>
  <c r="Z125"/>
  <c r="AA124"/>
  <c r="AA125"/>
  <c r="AA175"/>
  <c r="AB124"/>
  <c r="AB125"/>
  <c r="AB175"/>
  <c r="AC124"/>
  <c r="AC125"/>
  <c r="AC175"/>
  <c r="Z126"/>
  <c r="AI126" s="1"/>
  <c r="AI128"/>
  <c r="T11" i="39" s="1"/>
  <c r="AJ128" i="35"/>
  <c r="AK128"/>
  <c r="AI129"/>
  <c r="Z130"/>
  <c r="Z131"/>
  <c r="Z132"/>
  <c r="AA130"/>
  <c r="AA131"/>
  <c r="AA132"/>
  <c r="AB130"/>
  <c r="AB131"/>
  <c r="AB132"/>
  <c r="AC130"/>
  <c r="AC131"/>
  <c r="AC132"/>
  <c r="AI133"/>
  <c r="AN11" i="39" s="1"/>
  <c r="AJ133" i="35"/>
  <c r="Z11" i="37" s="1"/>
  <c r="AK133" i="35"/>
  <c r="Z72" i="37" s="1"/>
  <c r="AI134" i="35"/>
  <c r="AS11" i="39" s="1"/>
  <c r="AJ134" i="35"/>
  <c r="AC11" i="37" s="1"/>
  <c r="AK134" i="35"/>
  <c r="AC72" i="37" s="1"/>
  <c r="AI135" i="35"/>
  <c r="AX11" i="39" s="1"/>
  <c r="AJ135" i="35"/>
  <c r="AF11" i="37" s="1"/>
  <c r="AK135" i="35"/>
  <c r="AF72" i="37" s="1"/>
  <c r="AI136" i="35"/>
  <c r="BC11" i="39" s="1"/>
  <c r="AJ136" i="35"/>
  <c r="AI11" i="37" s="1"/>
  <c r="AK136" i="35"/>
  <c r="AI72" i="37" s="1"/>
  <c r="AI137" i="35"/>
  <c r="BH11" i="39" s="1"/>
  <c r="AJ137" i="35"/>
  <c r="AL11" i="37" s="1"/>
  <c r="AK137" i="35"/>
  <c r="AL72" i="37" s="1"/>
  <c r="AI138" i="35"/>
  <c r="BM11" i="39" s="1"/>
  <c r="AJ138" i="35"/>
  <c r="AO11" i="37" s="1"/>
  <c r="AK138" i="35"/>
  <c r="AO72" i="37" s="1"/>
  <c r="AI139" i="35"/>
  <c r="BR11" i="39" s="1"/>
  <c r="AJ139" i="35"/>
  <c r="AR11" i="37" s="1"/>
  <c r="AK139" i="35"/>
  <c r="AR72" i="37" s="1"/>
  <c r="AI140" i="35"/>
  <c r="BW11" i="39" s="1"/>
  <c r="AJ140" i="35"/>
  <c r="AU11" i="37" s="1"/>
  <c r="AK140" i="35"/>
  <c r="AU72" i="37" s="1"/>
  <c r="AI141" i="35"/>
  <c r="CB11" i="39" s="1"/>
  <c r="AJ141" i="35"/>
  <c r="AX11" i="37" s="1"/>
  <c r="AK141" i="35"/>
  <c r="AX72" i="37" s="1"/>
  <c r="AI142" i="35"/>
  <c r="CG11" i="39" s="1"/>
  <c r="AJ142" i="35"/>
  <c r="BA11" i="37" s="1"/>
  <c r="AK142" i="35"/>
  <c r="BA72" i="37" s="1"/>
  <c r="AI143" i="35"/>
  <c r="CL11" i="39" s="1"/>
  <c r="AJ143" i="35"/>
  <c r="BD11" i="37" s="1"/>
  <c r="AK143" i="35"/>
  <c r="BD72" i="37" s="1"/>
  <c r="AI144" i="35"/>
  <c r="Z145"/>
  <c r="Z146"/>
  <c r="Z147"/>
  <c r="AA145"/>
  <c r="AA146"/>
  <c r="AA147"/>
  <c r="AB145"/>
  <c r="AB146"/>
  <c r="AB147"/>
  <c r="AC145"/>
  <c r="AC146"/>
  <c r="AC147"/>
  <c r="AI150"/>
  <c r="DP11" i="39" s="1"/>
  <c r="AJ150" i="35"/>
  <c r="BV11" i="37" s="1"/>
  <c r="AK150" i="35"/>
  <c r="BV72" i="37" s="1"/>
  <c r="AI151" i="35"/>
  <c r="DU11" i="39" s="1"/>
  <c r="AJ151" i="35"/>
  <c r="BY11" i="37" s="1"/>
  <c r="AK151" i="35"/>
  <c r="BY72" i="37" s="1"/>
  <c r="AI152" i="35"/>
  <c r="DZ11" i="39" s="1"/>
  <c r="AJ152" i="35"/>
  <c r="CB11" i="37" s="1"/>
  <c r="AK152" i="35"/>
  <c r="CB72" i="37" s="1"/>
  <c r="AI153" i="35"/>
  <c r="EE11" i="39" s="1"/>
  <c r="AJ153" i="35"/>
  <c r="CE11" i="37" s="1"/>
  <c r="AK153" i="35"/>
  <c r="CE72" i="37" s="1"/>
  <c r="Z154" i="35"/>
  <c r="AI154" s="1"/>
  <c r="AI156"/>
  <c r="EO11" i="39" s="1"/>
  <c r="AJ156" i="35"/>
  <c r="AK156"/>
  <c r="AI157"/>
  <c r="ET11" i="39" s="1"/>
  <c r="AJ157" i="35"/>
  <c r="CN11" i="37" s="1"/>
  <c r="AK157" i="35"/>
  <c r="CN72" i="37" s="1"/>
  <c r="AI158" i="35"/>
  <c r="EY11" i="39" s="1"/>
  <c r="AJ158" i="35"/>
  <c r="CQ11" i="37" s="1"/>
  <c r="AK158" i="35"/>
  <c r="CQ72" i="37" s="1"/>
  <c r="AI159" i="35"/>
  <c r="FD11" i="39" s="1"/>
  <c r="AJ159" i="35"/>
  <c r="CT11" i="37" s="1"/>
  <c r="AK159" i="35"/>
  <c r="CT72" i="37" s="1"/>
  <c r="AI161" i="35"/>
  <c r="FN11" i="39" s="1"/>
  <c r="AJ161" i="35"/>
  <c r="CZ11" i="37" s="1"/>
  <c r="AK161" i="35"/>
  <c r="CZ72" i="37" s="1"/>
  <c r="AI162" i="35"/>
  <c r="FS11" i="39" s="1"/>
  <c r="AJ162" i="35"/>
  <c r="DC11" i="37" s="1"/>
  <c r="AK162" i="35"/>
  <c r="DC72" i="37" s="1"/>
  <c r="AI149" i="35"/>
  <c r="DK11" i="39" s="1"/>
  <c r="AJ149" i="35"/>
  <c r="BS11" i="37" s="1"/>
  <c r="AK149" i="35"/>
  <c r="BS72" i="37" s="1"/>
  <c r="AI123" i="34"/>
  <c r="Z124"/>
  <c r="Z125"/>
  <c r="Z175"/>
  <c r="AA124"/>
  <c r="AA125"/>
  <c r="AA175"/>
  <c r="AI165" i="35"/>
  <c r="GC11" i="39" s="1"/>
  <c r="AJ165" i="35"/>
  <c r="DI11" i="37" s="1"/>
  <c r="AK165" i="35"/>
  <c r="DI72" i="37" s="1"/>
  <c r="AI164" i="35"/>
  <c r="FX11" i="39" s="1"/>
  <c r="AJ164" i="35"/>
  <c r="AK164"/>
  <c r="AI175" i="1"/>
  <c r="IA12" i="39" s="1"/>
  <c r="AJ175" i="1"/>
  <c r="EM12" i="37" s="1"/>
  <c r="AK175" i="1"/>
  <c r="EM73" i="37" s="1"/>
  <c r="AI125" i="1"/>
  <c r="J12" i="39" s="1"/>
  <c r="AJ125" i="1"/>
  <c r="H12" i="37" s="1"/>
  <c r="AK125" i="1"/>
  <c r="H73" i="37" s="1"/>
  <c r="AI124" i="1"/>
  <c r="E12" i="39" s="1"/>
  <c r="AJ124" i="1"/>
  <c r="AK124"/>
  <c r="AI132"/>
  <c r="AI12" i="39" s="1"/>
  <c r="AJ132" i="1"/>
  <c r="W12" i="37" s="1"/>
  <c r="AK132" i="1"/>
  <c r="W73" i="37" s="1"/>
  <c r="AI131" i="1"/>
  <c r="AD12" i="39" s="1"/>
  <c r="AJ131" i="1"/>
  <c r="T12" i="37" s="1"/>
  <c r="AK131" i="1"/>
  <c r="T73" i="37" s="1"/>
  <c r="AI130" i="1"/>
  <c r="Y12" i="39" s="1"/>
  <c r="AJ130" i="1"/>
  <c r="AK130"/>
  <c r="AI149"/>
  <c r="DK12" i="39" s="1"/>
  <c r="AJ149" i="1"/>
  <c r="BS12" i="37" s="1"/>
  <c r="AK149" i="1"/>
  <c r="BS73" i="37" s="1"/>
  <c r="AI147" i="1"/>
  <c r="DA12" i="39" s="1"/>
  <c r="AJ147" i="1"/>
  <c r="BM12" i="37" s="1"/>
  <c r="AK147" i="1"/>
  <c r="BM73" i="37" s="1"/>
  <c r="AI146" i="1"/>
  <c r="CV12" i="39" s="1"/>
  <c r="AJ146" i="1"/>
  <c r="BJ12" i="37" s="1"/>
  <c r="AK146" i="1"/>
  <c r="BJ73" i="37" s="1"/>
  <c r="AI145" i="1"/>
  <c r="CQ12" i="39" s="1"/>
  <c r="AJ145" i="1"/>
  <c r="AK145"/>
  <c r="AI165"/>
  <c r="GC12" i="39" s="1"/>
  <c r="AJ165" i="1"/>
  <c r="DI12" i="37" s="1"/>
  <c r="AK165" i="1"/>
  <c r="DI73" i="37" s="1"/>
  <c r="AI164" i="1"/>
  <c r="FX12" i="39" s="1"/>
  <c r="AJ164" i="1"/>
  <c r="AK164"/>
  <c r="AI123" i="32"/>
  <c r="Z124"/>
  <c r="Z125"/>
  <c r="AA124"/>
  <c r="AA125"/>
  <c r="AA175"/>
  <c r="AB124"/>
  <c r="AB125"/>
  <c r="AB175"/>
  <c r="AC124"/>
  <c r="AC125"/>
  <c r="AC175"/>
  <c r="Z126"/>
  <c r="AI126" s="1"/>
  <c r="AI128"/>
  <c r="T16" i="39" s="1"/>
  <c r="AJ128" i="32"/>
  <c r="AK128"/>
  <c r="AI133"/>
  <c r="AN16" i="39" s="1"/>
  <c r="AJ133" i="32"/>
  <c r="Z16" i="37" s="1"/>
  <c r="AK133" i="32"/>
  <c r="Z77" i="37" s="1"/>
  <c r="AI134" i="32"/>
  <c r="AS16" i="39" s="1"/>
  <c r="AJ134" i="32"/>
  <c r="AC16" i="37" s="1"/>
  <c r="AK134" i="32"/>
  <c r="AC77" i="37" s="1"/>
  <c r="AI135" i="32"/>
  <c r="AX16" i="39" s="1"/>
  <c r="AJ135" i="32"/>
  <c r="AF16" i="37" s="1"/>
  <c r="AK135" i="32"/>
  <c r="AF77" i="37" s="1"/>
  <c r="AI132" i="34"/>
  <c r="AI13" i="39" s="1"/>
  <c r="AJ132" i="34"/>
  <c r="W13" i="37" s="1"/>
  <c r="AK132" i="34"/>
  <c r="W74" i="37" s="1"/>
  <c r="AI131" i="34"/>
  <c r="AD13" i="39" s="1"/>
  <c r="AJ131" i="34"/>
  <c r="T13" i="37" s="1"/>
  <c r="AK131" i="34"/>
  <c r="T74" i="37" s="1"/>
  <c r="AI130" i="34"/>
  <c r="Y13" i="39" s="1"/>
  <c r="AJ130" i="34"/>
  <c r="AK130"/>
  <c r="AI149"/>
  <c r="DK13" i="39" s="1"/>
  <c r="AJ149" i="34"/>
  <c r="BS13" i="37" s="1"/>
  <c r="AK149" i="34"/>
  <c r="BS74" i="37" s="1"/>
  <c r="AI147" i="34"/>
  <c r="DA13" i="39" s="1"/>
  <c r="AJ147" i="34"/>
  <c r="BM13" i="37" s="1"/>
  <c r="AK147" i="34"/>
  <c r="BM74" i="37" s="1"/>
  <c r="AI146" i="34"/>
  <c r="CV13" i="39" s="1"/>
  <c r="AJ146" i="34"/>
  <c r="BJ13" i="37" s="1"/>
  <c r="AK146" i="34"/>
  <c r="BJ74" i="37" s="1"/>
  <c r="AI145" i="34"/>
  <c r="CQ13" i="39" s="1"/>
  <c r="AJ145" i="34"/>
  <c r="AK145"/>
  <c r="AI165"/>
  <c r="GC13" i="39" s="1"/>
  <c r="AJ165" i="34"/>
  <c r="DI13" i="37" s="1"/>
  <c r="AK165" i="34"/>
  <c r="DI74" i="37" s="1"/>
  <c r="AI164" i="34"/>
  <c r="FX13" i="39" s="1"/>
  <c r="AJ164" i="34"/>
  <c r="AK164"/>
  <c r="AI125" i="8"/>
  <c r="J14" i="39" s="1"/>
  <c r="AJ125" i="8"/>
  <c r="H14" i="37" s="1"/>
  <c r="AK125" i="8"/>
  <c r="H75" i="37" s="1"/>
  <c r="AI124" i="8"/>
  <c r="E14" i="39" s="1"/>
  <c r="AJ124" i="8"/>
  <c r="AK124"/>
  <c r="AI132"/>
  <c r="AI14" i="39" s="1"/>
  <c r="AJ132" i="8"/>
  <c r="W14" i="37" s="1"/>
  <c r="AK132" i="8"/>
  <c r="W75" i="37" s="1"/>
  <c r="AI131" i="8"/>
  <c r="AD14" i="39" s="1"/>
  <c r="AJ131" i="8"/>
  <c r="T14" i="37" s="1"/>
  <c r="AK131" i="8"/>
  <c r="T75" i="37" s="1"/>
  <c r="AI130" i="8"/>
  <c r="Y14" i="39" s="1"/>
  <c r="AJ130" i="8"/>
  <c r="AK130"/>
  <c r="AI149"/>
  <c r="DK14" i="39" s="1"/>
  <c r="AJ149" i="8"/>
  <c r="BS14" i="37" s="1"/>
  <c r="AK149" i="8"/>
  <c r="BS75" i="37" s="1"/>
  <c r="AI147" i="8"/>
  <c r="DA14" i="39" s="1"/>
  <c r="AJ147" i="8"/>
  <c r="BM14" i="37" s="1"/>
  <c r="AK147" i="8"/>
  <c r="BM75" i="37" s="1"/>
  <c r="AI146" i="8"/>
  <c r="CV14" i="39" s="1"/>
  <c r="AJ146" i="8"/>
  <c r="BJ14" i="37" s="1"/>
  <c r="AK146" i="8"/>
  <c r="BJ75" i="37" s="1"/>
  <c r="AI145" i="8"/>
  <c r="CQ14" i="39" s="1"/>
  <c r="AJ145" i="8"/>
  <c r="AK145"/>
  <c r="AI165"/>
  <c r="GC14" i="39" s="1"/>
  <c r="AJ165" i="8"/>
  <c r="DI14" i="37" s="1"/>
  <c r="AK165" i="8"/>
  <c r="DI75" i="37" s="1"/>
  <c r="AI164" i="8"/>
  <c r="FX14" i="39" s="1"/>
  <c r="AJ164" i="8"/>
  <c r="AK164"/>
  <c r="AI175" i="33"/>
  <c r="IA15" i="39" s="1"/>
  <c r="AJ175" i="33"/>
  <c r="EM15" i="37" s="1"/>
  <c r="AK175" i="33"/>
  <c r="EM76" i="37" s="1"/>
  <c r="AI125" i="33"/>
  <c r="J15" i="39" s="1"/>
  <c r="AJ125" i="33"/>
  <c r="H15" i="37" s="1"/>
  <c r="AK125" i="33"/>
  <c r="H76" i="37" s="1"/>
  <c r="AI124" i="33"/>
  <c r="E15" i="39" s="1"/>
  <c r="AJ124" i="33"/>
  <c r="AK124"/>
  <c r="AI149"/>
  <c r="DK15" i="39" s="1"/>
  <c r="AJ149" i="33"/>
  <c r="BS15" i="37" s="1"/>
  <c r="AK149" i="33"/>
  <c r="BS76" i="37" s="1"/>
  <c r="AI147" i="33"/>
  <c r="DA15" i="39" s="1"/>
  <c r="AJ147" i="33"/>
  <c r="BM15" i="37" s="1"/>
  <c r="AK147" i="33"/>
  <c r="BM76" i="37" s="1"/>
  <c r="AI146" i="33"/>
  <c r="CV15" i="39" s="1"/>
  <c r="AJ146" i="33"/>
  <c r="BJ15" i="37" s="1"/>
  <c r="AK146" i="33"/>
  <c r="BJ76" i="37" s="1"/>
  <c r="AI145" i="33"/>
  <c r="CQ15" i="39" s="1"/>
  <c r="AJ145" i="33"/>
  <c r="AK145"/>
  <c r="AI165"/>
  <c r="GC15" i="39" s="1"/>
  <c r="AJ165" i="33"/>
  <c r="DI15" i="37" s="1"/>
  <c r="AK165" i="33"/>
  <c r="DI76" i="37" s="1"/>
  <c r="AI164" i="33"/>
  <c r="FX15" i="39" s="1"/>
  <c r="AJ164" i="33"/>
  <c r="AK164"/>
  <c r="AI123" i="26"/>
  <c r="Z124"/>
  <c r="Z125"/>
  <c r="AA124"/>
  <c r="AA125"/>
  <c r="AA175"/>
  <c r="AB124"/>
  <c r="AB125"/>
  <c r="AB175"/>
  <c r="AC124"/>
  <c r="AC125"/>
  <c r="AC175"/>
  <c r="Z126"/>
  <c r="AI126" s="1"/>
  <c r="AI128"/>
  <c r="T22" i="39" s="1"/>
  <c r="AJ128" i="26"/>
  <c r="AK128"/>
  <c r="AI133"/>
  <c r="AN22" i="39" s="1"/>
  <c r="AJ133" i="26"/>
  <c r="Z22" i="37" s="1"/>
  <c r="AK133" i="26"/>
  <c r="Z83" i="37" s="1"/>
  <c r="AI134" i="26"/>
  <c r="AS22" i="39" s="1"/>
  <c r="AJ134" i="26"/>
  <c r="AC22" i="37" s="1"/>
  <c r="AK134" i="26"/>
  <c r="AC83" i="37" s="1"/>
  <c r="AI135" i="26"/>
  <c r="AX22" i="39" s="1"/>
  <c r="AJ135" i="26"/>
  <c r="AF22" i="37" s="1"/>
  <c r="AK135" i="26"/>
  <c r="AF83" i="37" s="1"/>
  <c r="AI136" i="26"/>
  <c r="BC22" i="39" s="1"/>
  <c r="AJ136" i="26"/>
  <c r="AI22" i="37" s="1"/>
  <c r="AK136" i="26"/>
  <c r="AI83" i="37" s="1"/>
  <c r="AI137" i="26"/>
  <c r="BH22" i="39" s="1"/>
  <c r="AJ137" i="26"/>
  <c r="AL22" i="37" s="1"/>
  <c r="AK137" i="26"/>
  <c r="AL83" i="37" s="1"/>
  <c r="AI138" i="26"/>
  <c r="BM22" i="39" s="1"/>
  <c r="AJ138" i="26"/>
  <c r="AO22" i="37" s="1"/>
  <c r="AK138" i="26"/>
  <c r="AO83" i="37" s="1"/>
  <c r="AI139" i="26"/>
  <c r="BR22" i="39" s="1"/>
  <c r="AJ139" i="26"/>
  <c r="AR22" i="37" s="1"/>
  <c r="AK139" i="26"/>
  <c r="AR83" i="37" s="1"/>
  <c r="AI140" i="26"/>
  <c r="BW22" i="39" s="1"/>
  <c r="AJ140" i="26"/>
  <c r="AU22" i="37" s="1"/>
  <c r="AK140" i="26"/>
  <c r="AU83" i="37" s="1"/>
  <c r="AI141" i="26"/>
  <c r="CB22" i="39" s="1"/>
  <c r="AJ141" i="26"/>
  <c r="AX22" i="37" s="1"/>
  <c r="AK141" i="26"/>
  <c r="AX83" i="37" s="1"/>
  <c r="AI142" i="26"/>
  <c r="CG22" i="39" s="1"/>
  <c r="AJ142" i="26"/>
  <c r="BA22" i="37" s="1"/>
  <c r="AK142" i="26"/>
  <c r="BA83" i="37" s="1"/>
  <c r="AI143" i="26"/>
  <c r="CL22" i="39" s="1"/>
  <c r="AJ143" i="26"/>
  <c r="BD22" i="37" s="1"/>
  <c r="AK143" i="26"/>
  <c r="BD83" i="37" s="1"/>
  <c r="AI144" i="26"/>
  <c r="Z145"/>
  <c r="Z146"/>
  <c r="Z147"/>
  <c r="AA145"/>
  <c r="AA146"/>
  <c r="AA147"/>
  <c r="AB145"/>
  <c r="AB146"/>
  <c r="AB147"/>
  <c r="AC145"/>
  <c r="AC146"/>
  <c r="AC147"/>
  <c r="AI150"/>
  <c r="DP22" i="39" s="1"/>
  <c r="AJ150" i="26"/>
  <c r="BV22" i="37" s="1"/>
  <c r="AK150" i="26"/>
  <c r="BV83" i="37" s="1"/>
  <c r="AI151" i="26"/>
  <c r="DU22" i="39" s="1"/>
  <c r="AJ151" i="26"/>
  <c r="BY22" i="37" s="1"/>
  <c r="AK151" i="26"/>
  <c r="BY83" i="37" s="1"/>
  <c r="AI152" i="26"/>
  <c r="DZ22" i="39" s="1"/>
  <c r="AJ152" i="26"/>
  <c r="CB22" i="37" s="1"/>
  <c r="AK152" i="26"/>
  <c r="CB83" i="37" s="1"/>
  <c r="AI153" i="26"/>
  <c r="EE22" i="39" s="1"/>
  <c r="AJ153" i="26"/>
  <c r="CE22" i="37" s="1"/>
  <c r="AK153" i="26"/>
  <c r="CE83" i="37" s="1"/>
  <c r="Z154" i="26"/>
  <c r="AI154" s="1"/>
  <c r="AI156"/>
  <c r="EO22" i="39" s="1"/>
  <c r="AJ156" i="26"/>
  <c r="AK156"/>
  <c r="AI157"/>
  <c r="ET22" i="39" s="1"/>
  <c r="AJ157" i="26"/>
  <c r="CN22" i="37" s="1"/>
  <c r="AK157" i="26"/>
  <c r="CN83" i="37" s="1"/>
  <c r="AI158" i="26"/>
  <c r="EY22" i="39" s="1"/>
  <c r="AJ158" i="26"/>
  <c r="CQ22" i="37" s="1"/>
  <c r="AK158" i="26"/>
  <c r="CQ83" i="37" s="1"/>
  <c r="AI159" i="26"/>
  <c r="FD22" i="39" s="1"/>
  <c r="AJ159" i="26"/>
  <c r="CT22" i="37" s="1"/>
  <c r="AK159" i="26"/>
  <c r="CT83" i="37" s="1"/>
  <c r="AI161" i="26"/>
  <c r="FN22" i="39" s="1"/>
  <c r="AJ161" i="26"/>
  <c r="CZ22" i="37" s="1"/>
  <c r="AK161" i="26"/>
  <c r="CZ83" i="37" s="1"/>
  <c r="AI162" i="26"/>
  <c r="FS22" i="39" s="1"/>
  <c r="AJ162" i="26"/>
  <c r="DC22" i="37" s="1"/>
  <c r="AK162" i="26"/>
  <c r="DC83" i="37" s="1"/>
  <c r="AI163" i="26"/>
  <c r="Z164"/>
  <c r="Z165"/>
  <c r="AA164"/>
  <c r="AA165"/>
  <c r="AB164"/>
  <c r="AB165"/>
  <c r="AC164"/>
  <c r="AC165"/>
  <c r="AI168"/>
  <c r="GR22" i="39" s="1"/>
  <c r="AJ168" i="26"/>
  <c r="DR22" i="37" s="1"/>
  <c r="DR54" s="1"/>
  <c r="AK168" i="26"/>
  <c r="DR83" i="37" s="1"/>
  <c r="AI170" i="26"/>
  <c r="HB22" i="39" s="1"/>
  <c r="AJ170" i="26"/>
  <c r="DX22" i="37" s="1"/>
  <c r="DX54" s="1"/>
  <c r="AK170" i="26"/>
  <c r="DX83" i="37" s="1"/>
  <c r="AI149" i="32"/>
  <c r="DK16" i="39" s="1"/>
  <c r="AJ149" i="32"/>
  <c r="BS16" i="37" s="1"/>
  <c r="AK149" i="32"/>
  <c r="BS77" i="37" s="1"/>
  <c r="AI147" i="32"/>
  <c r="DA16" i="39" s="1"/>
  <c r="AJ147" i="32"/>
  <c r="BM16" i="37" s="1"/>
  <c r="AK147" i="32"/>
  <c r="BM77" i="37" s="1"/>
  <c r="AI146" i="32"/>
  <c r="CV16" i="39" s="1"/>
  <c r="AJ146" i="32"/>
  <c r="BJ16" i="37" s="1"/>
  <c r="AK146" i="32"/>
  <c r="BJ77" i="37" s="1"/>
  <c r="AI145" i="32"/>
  <c r="CQ16" i="39" s="1"/>
  <c r="AJ145" i="32"/>
  <c r="AK145"/>
  <c r="AI165"/>
  <c r="GC16" i="39" s="1"/>
  <c r="AJ165" i="32"/>
  <c r="DI16" i="37" s="1"/>
  <c r="AK165" i="32"/>
  <c r="DI77" i="37" s="1"/>
  <c r="AI164" i="32"/>
  <c r="FX16" i="39" s="1"/>
  <c r="AJ164" i="32"/>
  <c r="AK164"/>
  <c r="AI175" i="31"/>
  <c r="IA17" i="39" s="1"/>
  <c r="AJ175" i="31"/>
  <c r="EM17" i="37" s="1"/>
  <c r="AK175" i="31"/>
  <c r="EM78" i="37" s="1"/>
  <c r="AI125" i="31"/>
  <c r="J17" i="39" s="1"/>
  <c r="AJ125" i="31"/>
  <c r="H17" i="37" s="1"/>
  <c r="AK125" i="31"/>
  <c r="H78" i="37" s="1"/>
  <c r="AI124" i="31"/>
  <c r="E17" i="39" s="1"/>
  <c r="AJ124" i="31"/>
  <c r="AK124"/>
  <c r="AI149"/>
  <c r="DK17" i="39" s="1"/>
  <c r="AJ149" i="31"/>
  <c r="BS17" i="37" s="1"/>
  <c r="AK149" i="31"/>
  <c r="BS78" i="37" s="1"/>
  <c r="AI147" i="31"/>
  <c r="DA17" i="39" s="1"/>
  <c r="AJ147" i="31"/>
  <c r="BM17" i="37" s="1"/>
  <c r="AK147" i="31"/>
  <c r="BM78" i="37" s="1"/>
  <c r="AI146" i="31"/>
  <c r="CV17" i="39" s="1"/>
  <c r="AJ146" i="31"/>
  <c r="BJ17" i="37" s="1"/>
  <c r="AK146" i="31"/>
  <c r="BJ78" i="37" s="1"/>
  <c r="AI145" i="31"/>
  <c r="CQ17" i="39" s="1"/>
  <c r="AJ145" i="31"/>
  <c r="AK145"/>
  <c r="AI165"/>
  <c r="GC17" i="39" s="1"/>
  <c r="AJ165" i="31"/>
  <c r="DI17" i="37" s="1"/>
  <c r="AK165" i="31"/>
  <c r="DI78" i="37" s="1"/>
  <c r="AI164" i="31"/>
  <c r="FX17" i="39" s="1"/>
  <c r="AJ164" i="31"/>
  <c r="AK164"/>
  <c r="AI175" i="30"/>
  <c r="IA18" i="39" s="1"/>
  <c r="AJ175" i="30"/>
  <c r="EM18" i="37" s="1"/>
  <c r="AK175" i="30"/>
  <c r="EM79" i="37" s="1"/>
  <c r="AI125" i="30"/>
  <c r="J18" i="39" s="1"/>
  <c r="AJ125" i="30"/>
  <c r="H18" i="37" s="1"/>
  <c r="AK125" i="30"/>
  <c r="H79" i="37" s="1"/>
  <c r="AI124" i="30"/>
  <c r="E18" i="39" s="1"/>
  <c r="AJ124" i="30"/>
  <c r="AK124"/>
  <c r="AI149"/>
  <c r="DK18" i="39" s="1"/>
  <c r="AJ149" i="30"/>
  <c r="BS18" i="37" s="1"/>
  <c r="AK149" i="30"/>
  <c r="BS79" i="37" s="1"/>
  <c r="AI147" i="30"/>
  <c r="DA18" i="39" s="1"/>
  <c r="AJ147" i="30"/>
  <c r="BM18" i="37" s="1"/>
  <c r="AK147" i="30"/>
  <c r="BM79" i="37" s="1"/>
  <c r="AI146" i="30"/>
  <c r="CV18" i="39" s="1"/>
  <c r="AJ146" i="30"/>
  <c r="BJ18" i="37" s="1"/>
  <c r="AK146" i="30"/>
  <c r="BJ79" i="37" s="1"/>
  <c r="AI145" i="30"/>
  <c r="CQ18" i="39" s="1"/>
  <c r="AJ145" i="30"/>
  <c r="AK145"/>
  <c r="Z175" i="8"/>
  <c r="AI165" i="30"/>
  <c r="GC18" i="39" s="1"/>
  <c r="AJ165" i="30"/>
  <c r="DI18" i="37" s="1"/>
  <c r="AK165" i="30"/>
  <c r="DI79" i="37" s="1"/>
  <c r="AI164" i="30"/>
  <c r="FX18" i="39" s="1"/>
  <c r="AJ164" i="30"/>
  <c r="AK164"/>
  <c r="AI175" i="29"/>
  <c r="IA19" i="39" s="1"/>
  <c r="AJ175" i="29"/>
  <c r="EM19" i="37" s="1"/>
  <c r="AK175" i="29"/>
  <c r="EM80" i="37" s="1"/>
  <c r="AI125" i="29"/>
  <c r="J19" i="39" s="1"/>
  <c r="AJ125" i="29"/>
  <c r="H19" i="37" s="1"/>
  <c r="AK125" i="29"/>
  <c r="H80" i="37" s="1"/>
  <c r="AI124" i="29"/>
  <c r="E19" i="39" s="1"/>
  <c r="AJ124" i="29"/>
  <c r="AK124"/>
  <c r="AI149"/>
  <c r="DK19" i="39" s="1"/>
  <c r="AJ149" i="29"/>
  <c r="BS19" i="37" s="1"/>
  <c r="AK149" i="29"/>
  <c r="BS80" i="37" s="1"/>
  <c r="AI147" i="29"/>
  <c r="DA19" i="39" s="1"/>
  <c r="AJ147" i="29"/>
  <c r="BM19" i="37" s="1"/>
  <c r="AK147" i="29"/>
  <c r="BM80" i="37" s="1"/>
  <c r="AI146" i="29"/>
  <c r="CV19" i="39" s="1"/>
  <c r="AJ146" i="29"/>
  <c r="BJ19" i="37" s="1"/>
  <c r="AK146" i="29"/>
  <c r="BJ80" i="37" s="1"/>
  <c r="AI145" i="29"/>
  <c r="CQ19" i="39" s="1"/>
  <c r="AJ145" i="29"/>
  <c r="AK145"/>
  <c r="AI165"/>
  <c r="GC19" i="39" s="1"/>
  <c r="AJ165" i="29"/>
  <c r="DI19" i="37" s="1"/>
  <c r="AK165" i="29"/>
  <c r="DI80" i="37" s="1"/>
  <c r="AI164" i="29"/>
  <c r="FX19" i="39" s="1"/>
  <c r="AJ164" i="29"/>
  <c r="AK164"/>
  <c r="AI175" i="28"/>
  <c r="IA20" i="39" s="1"/>
  <c r="AJ175" i="28"/>
  <c r="EM20" i="37" s="1"/>
  <c r="AK175" i="28"/>
  <c r="EM81" i="37" s="1"/>
  <c r="AI125" i="28"/>
  <c r="J20" i="39" s="1"/>
  <c r="AJ125" i="28"/>
  <c r="H20" i="37" s="1"/>
  <c r="AK125" i="28"/>
  <c r="H81" i="37" s="1"/>
  <c r="AI124" i="28"/>
  <c r="E20" i="39" s="1"/>
  <c r="AJ124" i="28"/>
  <c r="AK124"/>
  <c r="AI149"/>
  <c r="DK20" i="39" s="1"/>
  <c r="AJ149" i="28"/>
  <c r="BS20" i="37" s="1"/>
  <c r="AK149" i="28"/>
  <c r="BS81" i="37" s="1"/>
  <c r="AI147" i="28"/>
  <c r="DA20" i="39" s="1"/>
  <c r="AJ147" i="28"/>
  <c r="BM20" i="37" s="1"/>
  <c r="AK147" i="28"/>
  <c r="BM81" i="37" s="1"/>
  <c r="AI146" i="28"/>
  <c r="CV20" i="39" s="1"/>
  <c r="AJ146" i="28"/>
  <c r="BJ20" i="37" s="1"/>
  <c r="AK146" i="28"/>
  <c r="BJ81" i="37" s="1"/>
  <c r="AI145" i="28"/>
  <c r="CQ20" i="39" s="1"/>
  <c r="AJ145" i="28"/>
  <c r="AK145"/>
  <c r="AI165"/>
  <c r="GC20" i="39" s="1"/>
  <c r="AJ165" i="28"/>
  <c r="DI20" i="37" s="1"/>
  <c r="AK165" i="28"/>
  <c r="DI81" i="37" s="1"/>
  <c r="AI164" i="28"/>
  <c r="FX20" i="39" s="1"/>
  <c r="AJ164" i="28"/>
  <c r="AK164"/>
  <c r="AI175" i="27"/>
  <c r="IA21" i="39" s="1"/>
  <c r="AJ175" i="27"/>
  <c r="EM21" i="37" s="1"/>
  <c r="AK175" i="27"/>
  <c r="EM82" i="37" s="1"/>
  <c r="AI125" i="27"/>
  <c r="J21" i="39" s="1"/>
  <c r="AJ125" i="27"/>
  <c r="H21" i="37" s="1"/>
  <c r="AK125" i="27"/>
  <c r="H82" i="37" s="1"/>
  <c r="AI124" i="27"/>
  <c r="E21" i="39" s="1"/>
  <c r="AJ124" i="27"/>
  <c r="AK124"/>
  <c r="AI149"/>
  <c r="DK21" i="39" s="1"/>
  <c r="AJ149" i="27"/>
  <c r="BS21" i="37" s="1"/>
  <c r="AK149" i="27"/>
  <c r="BS82" i="37" s="1"/>
  <c r="AI147" i="27"/>
  <c r="DA21" i="39" s="1"/>
  <c r="AJ147" i="27"/>
  <c r="BM21" i="37" s="1"/>
  <c r="AK147" i="27"/>
  <c r="BM82" i="37" s="1"/>
  <c r="AI146" i="27"/>
  <c r="CV21" i="39" s="1"/>
  <c r="AJ146" i="27"/>
  <c r="BJ21" i="37" s="1"/>
  <c r="AK146" i="27"/>
  <c r="BJ82" i="37" s="1"/>
  <c r="AI145" i="27"/>
  <c r="CQ21" i="39" s="1"/>
  <c r="AJ145" i="27"/>
  <c r="AK145"/>
  <c r="AI165"/>
  <c r="GC21" i="39" s="1"/>
  <c r="AJ165" i="27"/>
  <c r="DI21" i="37" s="1"/>
  <c r="AK165" i="27"/>
  <c r="DI82" i="37" s="1"/>
  <c r="AI164" i="27"/>
  <c r="FX21" i="39" s="1"/>
  <c r="AJ164" i="27"/>
  <c r="AK164"/>
  <c r="AI149" i="26"/>
  <c r="DK22" i="39" s="1"/>
  <c r="AJ149" i="26"/>
  <c r="BS22" i="37" s="1"/>
  <c r="AK149" i="26"/>
  <c r="BS83" i="37" s="1"/>
  <c r="AI175" i="9"/>
  <c r="IA23" i="39" s="1"/>
  <c r="AJ175" i="9"/>
  <c r="EM23" i="37" s="1"/>
  <c r="AK175" i="9"/>
  <c r="EM84" i="37" s="1"/>
  <c r="AI125" i="9"/>
  <c r="J23" i="39" s="1"/>
  <c r="AJ125" i="9"/>
  <c r="H23" i="37" s="1"/>
  <c r="AK125" i="9"/>
  <c r="H84" i="37" s="1"/>
  <c r="AI124" i="9"/>
  <c r="E23" i="39" s="1"/>
  <c r="AJ124" i="9"/>
  <c r="AK124"/>
  <c r="AI149"/>
  <c r="DK23" i="39" s="1"/>
  <c r="AJ149" i="9"/>
  <c r="BS23" i="37" s="1"/>
  <c r="AK149" i="9"/>
  <c r="BS84" i="37" s="1"/>
  <c r="AI147" i="9"/>
  <c r="DA23" i="39" s="1"/>
  <c r="AJ147" i="9"/>
  <c r="BM23" i="37" s="1"/>
  <c r="AK147" i="9"/>
  <c r="BM84" i="37" s="1"/>
  <c r="AI146" i="9"/>
  <c r="CV23" i="39" s="1"/>
  <c r="AJ146" i="9"/>
  <c r="BJ23" i="37" s="1"/>
  <c r="AK146" i="9"/>
  <c r="BJ84" i="37" s="1"/>
  <c r="AI145" i="9"/>
  <c r="CQ23" i="39" s="1"/>
  <c r="AJ145" i="9"/>
  <c r="AK145"/>
  <c r="AI165"/>
  <c r="GC23" i="39" s="1"/>
  <c r="AJ165" i="9"/>
  <c r="DI23" i="37" s="1"/>
  <c r="AK165" i="9"/>
  <c r="DI84" i="37" s="1"/>
  <c r="AI164" i="9"/>
  <c r="FX23" i="39" s="1"/>
  <c r="AJ164" i="9"/>
  <c r="AK164"/>
  <c r="AI175" i="25"/>
  <c r="IA24" i="39" s="1"/>
  <c r="AJ175" i="25"/>
  <c r="EM24" i="37" s="1"/>
  <c r="AK175" i="25"/>
  <c r="EM85" i="37" s="1"/>
  <c r="AI125" i="25"/>
  <c r="J24" i="39" s="1"/>
  <c r="AJ125" i="25"/>
  <c r="H24" i="37" s="1"/>
  <c r="AK125" i="25"/>
  <c r="H85" i="37" s="1"/>
  <c r="AI124" i="25"/>
  <c r="E24" i="39" s="1"/>
  <c r="AJ124" i="25"/>
  <c r="AK124"/>
  <c r="Z176"/>
  <c r="AI176" s="1"/>
  <c r="AI149"/>
  <c r="DK24" i="39" s="1"/>
  <c r="AJ149" i="25"/>
  <c r="BS24" i="37" s="1"/>
  <c r="AK149" i="25"/>
  <c r="BS85" i="37" s="1"/>
  <c r="AI147" i="25"/>
  <c r="DA24" i="39" s="1"/>
  <c r="AJ147" i="25"/>
  <c r="BM24" i="37" s="1"/>
  <c r="AK147" i="25"/>
  <c r="BM85" i="37" s="1"/>
  <c r="AI146" i="25"/>
  <c r="CV24" i="39" s="1"/>
  <c r="AJ146" i="25"/>
  <c r="BJ24" i="37" s="1"/>
  <c r="AK146" i="25"/>
  <c r="BJ85" i="37" s="1"/>
  <c r="AI145" i="25"/>
  <c r="CQ24" i="39" s="1"/>
  <c r="AJ145" i="25"/>
  <c r="AK145"/>
  <c r="AI165"/>
  <c r="GC24" i="39" s="1"/>
  <c r="AJ165" i="25"/>
  <c r="DI24" i="37" s="1"/>
  <c r="AK165" i="25"/>
  <c r="DI85" i="37" s="1"/>
  <c r="AI164" i="25"/>
  <c r="FX24" i="39" s="1"/>
  <c r="AJ164" i="25"/>
  <c r="AK164"/>
  <c r="AI175" i="24"/>
  <c r="IA25" i="39" s="1"/>
  <c r="AJ175" i="24"/>
  <c r="EM25" i="37" s="1"/>
  <c r="AK175" i="24"/>
  <c r="EM86" i="37" s="1"/>
  <c r="AI125" i="24"/>
  <c r="J25" i="39" s="1"/>
  <c r="AJ125" i="24"/>
  <c r="H25" i="37" s="1"/>
  <c r="AK125" i="24"/>
  <c r="H86" i="37" s="1"/>
  <c r="AI124" i="24"/>
  <c r="E25" i="39" s="1"/>
  <c r="AJ124" i="24"/>
  <c r="AK124"/>
  <c r="Z176"/>
  <c r="AI176" s="1"/>
  <c r="AI149"/>
  <c r="DK25" i="39" s="1"/>
  <c r="AJ149" i="24"/>
  <c r="BS25" i="37" s="1"/>
  <c r="AK149" i="24"/>
  <c r="BS86" i="37" s="1"/>
  <c r="AI147" i="24"/>
  <c r="DA25" i="39" s="1"/>
  <c r="AJ147" i="24"/>
  <c r="BM25" i="37" s="1"/>
  <c r="AK147" i="24"/>
  <c r="BM86" i="37" s="1"/>
  <c r="AI146" i="24"/>
  <c r="CV25" i="39" s="1"/>
  <c r="AJ146" i="24"/>
  <c r="BJ25" i="37" s="1"/>
  <c r="AK146" i="24"/>
  <c r="BJ86" i="37" s="1"/>
  <c r="AI145" i="24"/>
  <c r="CQ25" i="39" s="1"/>
  <c r="AJ145" i="24"/>
  <c r="AK145"/>
  <c r="AI165"/>
  <c r="GC25" i="39" s="1"/>
  <c r="AJ165" i="24"/>
  <c r="DI25" i="37" s="1"/>
  <c r="AK165" i="24"/>
  <c r="DI86" i="37" s="1"/>
  <c r="AI164" i="24"/>
  <c r="FX25" i="39" s="1"/>
  <c r="AJ164" i="24"/>
  <c r="AK164"/>
  <c r="AI175" i="23"/>
  <c r="IA26" i="39" s="1"/>
  <c r="AJ175" i="23"/>
  <c r="EM26" i="37" s="1"/>
  <c r="AK175" i="23"/>
  <c r="EM87" i="37" s="1"/>
  <c r="AI125" i="23"/>
  <c r="J26" i="39" s="1"/>
  <c r="AJ125" i="23"/>
  <c r="H26" i="37" s="1"/>
  <c r="AK125" i="23"/>
  <c r="H87" i="37" s="1"/>
  <c r="AI124" i="23"/>
  <c r="E26" i="39" s="1"/>
  <c r="AJ124" i="23"/>
  <c r="AK124"/>
  <c r="Z176"/>
  <c r="AI176" s="1"/>
  <c r="AI149"/>
  <c r="DK26" i="39" s="1"/>
  <c r="AJ149" i="23"/>
  <c r="BS26" i="37" s="1"/>
  <c r="AK149" i="23"/>
  <c r="BS87" i="37" s="1"/>
  <c r="AI147" i="23"/>
  <c r="DA26" i="39" s="1"/>
  <c r="AJ147" i="23"/>
  <c r="BM26" i="37" s="1"/>
  <c r="AK147" i="23"/>
  <c r="BM87" i="37" s="1"/>
  <c r="AI146" i="23"/>
  <c r="CV26" i="39" s="1"/>
  <c r="AJ146" i="23"/>
  <c r="BJ26" i="37" s="1"/>
  <c r="AK146" i="23"/>
  <c r="BJ87" i="37" s="1"/>
  <c r="AI145" i="23"/>
  <c r="CQ26" i="39" s="1"/>
  <c r="AJ145" i="23"/>
  <c r="AK145"/>
  <c r="AI165"/>
  <c r="GC26" i="39" s="1"/>
  <c r="AJ165" i="23"/>
  <c r="DI26" i="37" s="1"/>
  <c r="AK165" i="23"/>
  <c r="DI87" i="37" s="1"/>
  <c r="AI164" i="23"/>
  <c r="FX26" i="39" s="1"/>
  <c r="AJ164" i="23"/>
  <c r="AK164"/>
  <c r="AI175" i="22"/>
  <c r="IA27" i="39" s="1"/>
  <c r="AJ175" i="22"/>
  <c r="EM27" i="37" s="1"/>
  <c r="AK175" i="22"/>
  <c r="EM88" i="37" s="1"/>
  <c r="AI125" i="22"/>
  <c r="J27" i="39" s="1"/>
  <c r="AJ125" i="22"/>
  <c r="H27" i="37" s="1"/>
  <c r="AK125" i="22"/>
  <c r="H88" i="37" s="1"/>
  <c r="AI124" i="22"/>
  <c r="E27" i="39" s="1"/>
  <c r="AJ124" i="22"/>
  <c r="AK124"/>
  <c r="Z176"/>
  <c r="AI176" s="1"/>
  <c r="AI149"/>
  <c r="DK27" i="39" s="1"/>
  <c r="AJ149" i="22"/>
  <c r="BS27" i="37" s="1"/>
  <c r="AK149" i="22"/>
  <c r="BS88" i="37" s="1"/>
  <c r="AI147" i="22"/>
  <c r="DA27" i="39" s="1"/>
  <c r="AJ147" i="22"/>
  <c r="BM27" i="37" s="1"/>
  <c r="AK147" i="22"/>
  <c r="BM88" i="37" s="1"/>
  <c r="AI146" i="22"/>
  <c r="CV27" i="39" s="1"/>
  <c r="AJ146" i="22"/>
  <c r="BJ27" i="37" s="1"/>
  <c r="AK146" i="22"/>
  <c r="BJ88" i="37" s="1"/>
  <c r="AI145" i="22"/>
  <c r="CQ27" i="39" s="1"/>
  <c r="AJ145" i="22"/>
  <c r="AK145"/>
  <c r="AI165"/>
  <c r="GC27" i="39" s="1"/>
  <c r="AJ165" i="22"/>
  <c r="DI27" i="37" s="1"/>
  <c r="AK165" i="22"/>
  <c r="DI88" i="37" s="1"/>
  <c r="AI164" i="22"/>
  <c r="FX27" i="39" s="1"/>
  <c r="AJ164" i="22"/>
  <c r="AK164"/>
  <c r="AI175" i="21"/>
  <c r="IA28" i="39" s="1"/>
  <c r="AJ175" i="21"/>
  <c r="EM28" i="37" s="1"/>
  <c r="AK175" i="21"/>
  <c r="EM89" i="37" s="1"/>
  <c r="AI125" i="21"/>
  <c r="J28" i="39" s="1"/>
  <c r="AJ125" i="21"/>
  <c r="H28" i="37" s="1"/>
  <c r="AK125" i="21"/>
  <c r="H89" i="37" s="1"/>
  <c r="AI124" i="21"/>
  <c r="E28" i="39" s="1"/>
  <c r="AJ124" i="21"/>
  <c r="AK124"/>
  <c r="Z176"/>
  <c r="AI176" s="1"/>
  <c r="AI149"/>
  <c r="DK28" i="39" s="1"/>
  <c r="AJ149" i="21"/>
  <c r="BS28" i="37" s="1"/>
  <c r="AK149" i="21"/>
  <c r="BS89" i="37" s="1"/>
  <c r="AI147" i="21"/>
  <c r="DA28" i="39" s="1"/>
  <c r="AJ147" i="21"/>
  <c r="BM28" i="37" s="1"/>
  <c r="AK147" i="21"/>
  <c r="BM89" i="37" s="1"/>
  <c r="AI146" i="21"/>
  <c r="CV28" i="39" s="1"/>
  <c r="AJ146" i="21"/>
  <c r="BJ28" i="37" s="1"/>
  <c r="AK146" i="21"/>
  <c r="BJ89" i="37" s="1"/>
  <c r="AI145" i="21"/>
  <c r="CQ28" i="39" s="1"/>
  <c r="AJ145" i="21"/>
  <c r="AK145"/>
  <c r="AI165"/>
  <c r="GC28" i="39" s="1"/>
  <c r="AJ165" i="21"/>
  <c r="DI28" i="37" s="1"/>
  <c r="AK165" i="21"/>
  <c r="DI89" i="37" s="1"/>
  <c r="AI164" i="21"/>
  <c r="FX28" i="39" s="1"/>
  <c r="AJ164" i="21"/>
  <c r="AK164"/>
  <c r="AI175" i="20"/>
  <c r="IA29" i="39" s="1"/>
  <c r="AJ175" i="20"/>
  <c r="EM29" i="37" s="1"/>
  <c r="AK175" i="20"/>
  <c r="EM90" i="37" s="1"/>
  <c r="AI125" i="20"/>
  <c r="J29" i="39" s="1"/>
  <c r="AJ125" i="20"/>
  <c r="H29" i="37" s="1"/>
  <c r="AK125" i="20"/>
  <c r="H90" i="37" s="1"/>
  <c r="AI124" i="20"/>
  <c r="E29" i="39" s="1"/>
  <c r="AJ124" i="20"/>
  <c r="AK124"/>
  <c r="Z176"/>
  <c r="AI176" s="1"/>
  <c r="AI149"/>
  <c r="DK29" i="39" s="1"/>
  <c r="AJ149" i="20"/>
  <c r="BS29" i="37" s="1"/>
  <c r="AK149" i="20"/>
  <c r="BS90" i="37" s="1"/>
  <c r="AI147" i="20"/>
  <c r="DA29" i="39" s="1"/>
  <c r="AJ147" i="20"/>
  <c r="BM29" i="37" s="1"/>
  <c r="AK147" i="20"/>
  <c r="BM90" i="37" s="1"/>
  <c r="AI146" i="20"/>
  <c r="CV29" i="39" s="1"/>
  <c r="AJ146" i="20"/>
  <c r="BJ29" i="37" s="1"/>
  <c r="AK146" i="20"/>
  <c r="BJ90" i="37" s="1"/>
  <c r="AI145" i="20"/>
  <c r="CQ29" i="39" s="1"/>
  <c r="AJ145" i="20"/>
  <c r="AK145"/>
  <c r="AI165"/>
  <c r="GC29" i="39" s="1"/>
  <c r="AJ165" i="20"/>
  <c r="DI29" i="37" s="1"/>
  <c r="AK165" i="20"/>
  <c r="DI90" i="37" s="1"/>
  <c r="AI164" i="20"/>
  <c r="FX29" i="39" s="1"/>
  <c r="AJ164" i="20"/>
  <c r="AK164"/>
  <c r="AI175" i="10"/>
  <c r="IA30" i="39" s="1"/>
  <c r="AJ175" i="10"/>
  <c r="EM30" i="37" s="1"/>
  <c r="AK175" i="10"/>
  <c r="EM91" i="37" s="1"/>
  <c r="AI125" i="10"/>
  <c r="J30" i="39" s="1"/>
  <c r="AJ125" i="10"/>
  <c r="H30" i="37" s="1"/>
  <c r="AK125" i="10"/>
  <c r="H91" i="37" s="1"/>
  <c r="AI124" i="10"/>
  <c r="E30" i="39" s="1"/>
  <c r="AJ124" i="10"/>
  <c r="AK124"/>
  <c r="Z176"/>
  <c r="AI176" s="1"/>
  <c r="AI149"/>
  <c r="DK30" i="39" s="1"/>
  <c r="AJ149" i="10"/>
  <c r="BS30" i="37" s="1"/>
  <c r="AK149" i="10"/>
  <c r="BS91" i="37" s="1"/>
  <c r="AI147" i="10"/>
  <c r="DA30" i="39" s="1"/>
  <c r="AJ147" i="10"/>
  <c r="BM30" i="37" s="1"/>
  <c r="AK147" i="10"/>
  <c r="BM91" i="37" s="1"/>
  <c r="AI146" i="10"/>
  <c r="CV30" i="39" s="1"/>
  <c r="AJ146" i="10"/>
  <c r="BJ30" i="37" s="1"/>
  <c r="AK146" i="10"/>
  <c r="BJ91" i="37" s="1"/>
  <c r="AI145" i="10"/>
  <c r="CQ30" i="39" s="1"/>
  <c r="AJ145" i="10"/>
  <c r="AK145"/>
  <c r="AI135" i="54"/>
  <c r="AX42" i="39" s="1"/>
  <c r="AJ135" i="54"/>
  <c r="AF42" i="37" s="1"/>
  <c r="AK135" i="54"/>
  <c r="AF103" i="37" s="1"/>
  <c r="Z175" i="54"/>
  <c r="AI144"/>
  <c r="Z145"/>
  <c r="Z146"/>
  <c r="Z147"/>
  <c r="AA145"/>
  <c r="AA146"/>
  <c r="AA147"/>
  <c r="AB145"/>
  <c r="AB146"/>
  <c r="AB147"/>
  <c r="AC145"/>
  <c r="AC146"/>
  <c r="AC147"/>
  <c r="AI165" i="10"/>
  <c r="GC30" i="39" s="1"/>
  <c r="AJ165" i="10"/>
  <c r="DI30" i="37" s="1"/>
  <c r="AK165" i="10"/>
  <c r="DI91" i="37" s="1"/>
  <c r="AI164" i="10"/>
  <c r="FX30" i="39" s="1"/>
  <c r="AJ164" i="10"/>
  <c r="AK164"/>
  <c r="AI175" i="19"/>
  <c r="IA31" i="39" s="1"/>
  <c r="AJ175" i="19"/>
  <c r="EM31" i="37" s="1"/>
  <c r="AK175" i="19"/>
  <c r="EM92" i="37" s="1"/>
  <c r="AI149" i="19"/>
  <c r="DK31" i="39" s="1"/>
  <c r="AJ149" i="19"/>
  <c r="BS31" i="37" s="1"/>
  <c r="AK149" i="19"/>
  <c r="BS92" i="37" s="1"/>
  <c r="AI147" i="19"/>
  <c r="DA31" i="39" s="1"/>
  <c r="AJ147" i="19"/>
  <c r="BM31" i="37" s="1"/>
  <c r="AK147" i="19"/>
  <c r="BM92" i="37" s="1"/>
  <c r="AI146" i="19"/>
  <c r="CV31" i="39" s="1"/>
  <c r="AJ146" i="19"/>
  <c r="BJ31" i="37" s="1"/>
  <c r="AK146" i="19"/>
  <c r="BJ92" i="37" s="1"/>
  <c r="AI145" i="19"/>
  <c r="CQ31" i="39" s="1"/>
  <c r="AJ145" i="19"/>
  <c r="AK145"/>
  <c r="F26" i="43"/>
  <c r="AI165" i="19"/>
  <c r="GC31" i="39" s="1"/>
  <c r="AJ165" i="19"/>
  <c r="DI31" i="37" s="1"/>
  <c r="AK165" i="19"/>
  <c r="DI92" i="37" s="1"/>
  <c r="AI164" i="19"/>
  <c r="FX31" i="39" s="1"/>
  <c r="AJ164" i="19"/>
  <c r="AK164"/>
  <c r="AI175" i="18"/>
  <c r="IA32" i="39" s="1"/>
  <c r="AJ175" i="18"/>
  <c r="EM32" i="37" s="1"/>
  <c r="AK175" i="18"/>
  <c r="EM93" i="37" s="1"/>
  <c r="AI149" i="18"/>
  <c r="DK32" i="39" s="1"/>
  <c r="AJ149" i="18"/>
  <c r="BS32" i="37" s="1"/>
  <c r="AK149" i="18"/>
  <c r="BS93" i="37" s="1"/>
  <c r="AI147" i="18"/>
  <c r="DA32" i="39" s="1"/>
  <c r="AJ147" i="18"/>
  <c r="BM32" i="37" s="1"/>
  <c r="AK147" i="18"/>
  <c r="BM93" i="37" s="1"/>
  <c r="AI146" i="18"/>
  <c r="CV32" i="39" s="1"/>
  <c r="AJ146" i="18"/>
  <c r="BJ32" i="37" s="1"/>
  <c r="AK146" i="18"/>
  <c r="BJ93" i="37" s="1"/>
  <c r="AI145" i="18"/>
  <c r="CQ32" i="39" s="1"/>
  <c r="AJ145" i="18"/>
  <c r="AK145"/>
  <c r="AI165"/>
  <c r="GC32" i="39" s="1"/>
  <c r="AJ165" i="18"/>
  <c r="DI32" i="37" s="1"/>
  <c r="AK165" i="18"/>
  <c r="DI93" i="37" s="1"/>
  <c r="AI164" i="18"/>
  <c r="FX32" i="39" s="1"/>
  <c r="AJ164" i="18"/>
  <c r="AK164"/>
  <c r="AI175" i="17"/>
  <c r="IA33" i="39" s="1"/>
  <c r="AJ175" i="17"/>
  <c r="EM33" i="37" s="1"/>
  <c r="AK175" i="17"/>
  <c r="EM94" i="37" s="1"/>
  <c r="AI149" i="17"/>
  <c r="DK33" i="39" s="1"/>
  <c r="AJ149" i="17"/>
  <c r="BS33" i="37" s="1"/>
  <c r="AK149" i="17"/>
  <c r="BS94" i="37" s="1"/>
  <c r="AI147" i="17"/>
  <c r="DA33" i="39" s="1"/>
  <c r="AJ147" i="17"/>
  <c r="BM33" i="37" s="1"/>
  <c r="AK147" i="17"/>
  <c r="BM94" i="37" s="1"/>
  <c r="AI146" i="17"/>
  <c r="CV33" i="39" s="1"/>
  <c r="AJ146" i="17"/>
  <c r="BJ33" i="37" s="1"/>
  <c r="AK146" i="17"/>
  <c r="BJ94" i="37" s="1"/>
  <c r="AI145" i="17"/>
  <c r="CQ33" i="39" s="1"/>
  <c r="AJ145" i="17"/>
  <c r="AK145"/>
  <c r="AI165"/>
  <c r="GC33" i="39" s="1"/>
  <c r="AJ165" i="17"/>
  <c r="DI33" i="37" s="1"/>
  <c r="AK165" i="17"/>
  <c r="DI94" i="37" s="1"/>
  <c r="AI164" i="17"/>
  <c r="FX33" i="39" s="1"/>
  <c r="AJ164" i="17"/>
  <c r="AK164"/>
  <c r="AI175" i="16"/>
  <c r="IA34" i="39" s="1"/>
  <c r="AJ175" i="16"/>
  <c r="EM34" i="37" s="1"/>
  <c r="AK175" i="16"/>
  <c r="EM95" i="37" s="1"/>
  <c r="AI149" i="16"/>
  <c r="DK34" i="39" s="1"/>
  <c r="AJ149" i="16"/>
  <c r="BS34" i="37" s="1"/>
  <c r="AK149" i="16"/>
  <c r="BS95" i="37" s="1"/>
  <c r="AI147" i="16"/>
  <c r="DA34" i="39" s="1"/>
  <c r="AJ147" i="16"/>
  <c r="BM34" i="37" s="1"/>
  <c r="AK147" i="16"/>
  <c r="BM95" i="37" s="1"/>
  <c r="AI146" i="16"/>
  <c r="CV34" i="39" s="1"/>
  <c r="AJ146" i="16"/>
  <c r="BJ34" i="37" s="1"/>
  <c r="AK146" i="16"/>
  <c r="BJ95" i="37" s="1"/>
  <c r="AI145" i="16"/>
  <c r="CQ34" i="39" s="1"/>
  <c r="AJ145" i="16"/>
  <c r="AK145"/>
  <c r="AI165"/>
  <c r="GC34" i="39" s="1"/>
  <c r="AJ165" i="16"/>
  <c r="DI34" i="37" s="1"/>
  <c r="AK165" i="16"/>
  <c r="DI95" i="37" s="1"/>
  <c r="AI164" i="16"/>
  <c r="FX34" i="39" s="1"/>
  <c r="AJ164" i="16"/>
  <c r="AK164"/>
  <c r="AI175" i="15"/>
  <c r="IA35" i="39" s="1"/>
  <c r="AJ175" i="15"/>
  <c r="EM35" i="37" s="1"/>
  <c r="AK175" i="15"/>
  <c r="EM96" i="37" s="1"/>
  <c r="AI149" i="15"/>
  <c r="DK35" i="39" s="1"/>
  <c r="AJ149" i="15"/>
  <c r="BS35" i="37" s="1"/>
  <c r="AK149" i="15"/>
  <c r="BS96" i="37" s="1"/>
  <c r="AI147" i="15"/>
  <c r="DA35" i="39" s="1"/>
  <c r="AJ147" i="15"/>
  <c r="BM35" i="37" s="1"/>
  <c r="AK147" i="15"/>
  <c r="BM96" i="37" s="1"/>
  <c r="AI146" i="15"/>
  <c r="CV35" i="39" s="1"/>
  <c r="AJ146" i="15"/>
  <c r="BJ35" i="37" s="1"/>
  <c r="AK146" i="15"/>
  <c r="BJ96" i="37" s="1"/>
  <c r="AI145" i="15"/>
  <c r="CQ35" i="39" s="1"/>
  <c r="AJ145" i="15"/>
  <c r="AK145"/>
  <c r="AI165"/>
  <c r="GC35" i="39" s="1"/>
  <c r="AJ165" i="15"/>
  <c r="DI35" i="37" s="1"/>
  <c r="AK165" i="15"/>
  <c r="DI96" i="37" s="1"/>
  <c r="AI164" i="15"/>
  <c r="FX35" i="39" s="1"/>
  <c r="AJ164" i="15"/>
  <c r="AK164"/>
  <c r="AI175" i="14"/>
  <c r="IA36" i="39" s="1"/>
  <c r="AJ175" i="14"/>
  <c r="EM36" i="37" s="1"/>
  <c r="AK175" i="14"/>
  <c r="EM97" i="37" s="1"/>
  <c r="AI149" i="14"/>
  <c r="DK36" i="39" s="1"/>
  <c r="AJ149" i="14"/>
  <c r="BS36" i="37" s="1"/>
  <c r="AK149" i="14"/>
  <c r="BS97" i="37" s="1"/>
  <c r="AI147" i="14"/>
  <c r="DA36" i="39" s="1"/>
  <c r="AJ147" i="14"/>
  <c r="BM36" i="37" s="1"/>
  <c r="AK147" i="14"/>
  <c r="BM97" i="37" s="1"/>
  <c r="AI146" i="14"/>
  <c r="CV36" i="39" s="1"/>
  <c r="AJ146" i="14"/>
  <c r="BJ36" i="37" s="1"/>
  <c r="AK146" i="14"/>
  <c r="BJ97" i="37" s="1"/>
  <c r="AI145" i="14"/>
  <c r="CQ36" i="39" s="1"/>
  <c r="AJ145" i="14"/>
  <c r="AK145"/>
  <c r="AI165"/>
  <c r="GC36" i="39" s="1"/>
  <c r="AJ165" i="14"/>
  <c r="DI36" i="37" s="1"/>
  <c r="AK165" i="14"/>
  <c r="DI97" i="37" s="1"/>
  <c r="AI164" i="14"/>
  <c r="FX36" i="39" s="1"/>
  <c r="AJ164" i="14"/>
  <c r="AK164"/>
  <c r="AI175" i="13"/>
  <c r="IA37" i="39" s="1"/>
  <c r="AJ175" i="13"/>
  <c r="EM37" i="37" s="1"/>
  <c r="AK175" i="13"/>
  <c r="EM98" i="37" s="1"/>
  <c r="AA176" i="25"/>
  <c r="AB176"/>
  <c r="AC176"/>
  <c r="AA176" i="24"/>
  <c r="AB176"/>
  <c r="AC176"/>
  <c r="AA176" i="23"/>
  <c r="AB176"/>
  <c r="AC176"/>
  <c r="AA176" i="22"/>
  <c r="AB176"/>
  <c r="AC176"/>
  <c r="AA176" i="21"/>
  <c r="AB176"/>
  <c r="AC176"/>
  <c r="AA176" i="20"/>
  <c r="AB176"/>
  <c r="AC176"/>
  <c r="AA176" i="10"/>
  <c r="AB176"/>
  <c r="AC176"/>
  <c r="AI149" i="13"/>
  <c r="DK37" i="39" s="1"/>
  <c r="AJ149" i="13"/>
  <c r="BS37" i="37" s="1"/>
  <c r="AK149" i="13"/>
  <c r="BS98" i="37" s="1"/>
  <c r="AI147" i="13"/>
  <c r="DA37" i="39" s="1"/>
  <c r="AJ147" i="13"/>
  <c r="BM37" i="37" s="1"/>
  <c r="AK147" i="13"/>
  <c r="BM98" i="37" s="1"/>
  <c r="AI146" i="13"/>
  <c r="CV37" i="39" s="1"/>
  <c r="AJ146" i="13"/>
  <c r="BJ37" i="37" s="1"/>
  <c r="AK146" i="13"/>
  <c r="BJ98" i="37" s="1"/>
  <c r="AI145" i="13"/>
  <c r="CQ37" i="39" s="1"/>
  <c r="AJ145" i="13"/>
  <c r="AK145"/>
  <c r="AI165"/>
  <c r="GC37" i="39" s="1"/>
  <c r="AJ165" i="13"/>
  <c r="DI37" i="37" s="1"/>
  <c r="AK165" i="13"/>
  <c r="DI98" i="37" s="1"/>
  <c r="AI164" i="13"/>
  <c r="FX37" i="39" s="1"/>
  <c r="AJ164" i="13"/>
  <c r="AK164"/>
  <c r="AI175" i="12"/>
  <c r="IA38" i="39" s="1"/>
  <c r="AJ175" i="12"/>
  <c r="EM38" i="37" s="1"/>
  <c r="AK175" i="12"/>
  <c r="EM99" i="37" s="1"/>
  <c r="AI149" i="12"/>
  <c r="DK38" i="39" s="1"/>
  <c r="AJ149" i="12"/>
  <c r="BS38" i="37" s="1"/>
  <c r="AK149" i="12"/>
  <c r="BS99" i="37" s="1"/>
  <c r="AI147" i="12"/>
  <c r="DA38" i="39" s="1"/>
  <c r="AJ147" i="12"/>
  <c r="BM38" i="37" s="1"/>
  <c r="AK147" i="12"/>
  <c r="BM99" i="37" s="1"/>
  <c r="AI146" i="12"/>
  <c r="CV38" i="39" s="1"/>
  <c r="AJ146" i="12"/>
  <c r="BJ38" i="37" s="1"/>
  <c r="AK146" i="12"/>
  <c r="BJ99" i="37" s="1"/>
  <c r="AI145" i="12"/>
  <c r="CQ38" i="39" s="1"/>
  <c r="AJ145" i="12"/>
  <c r="AK145"/>
  <c r="AI165"/>
  <c r="GC38" i="39" s="1"/>
  <c r="AJ165" i="12"/>
  <c r="DI38" i="37" s="1"/>
  <c r="AK165" i="12"/>
  <c r="DI99" i="37" s="1"/>
  <c r="AI164" i="12"/>
  <c r="FX38" i="39" s="1"/>
  <c r="AJ164" i="12"/>
  <c r="AK164"/>
  <c r="AI175" i="11"/>
  <c r="IA39" i="39" s="1"/>
  <c r="AJ175" i="11"/>
  <c r="EM39" i="37" s="1"/>
  <c r="AK175" i="11"/>
  <c r="EM100" i="37" s="1"/>
  <c r="AI149" i="11"/>
  <c r="DK39" i="39" s="1"/>
  <c r="AJ149" i="11"/>
  <c r="BS39" i="37" s="1"/>
  <c r="AK149" i="11"/>
  <c r="BS100" i="37" s="1"/>
  <c r="AI147" i="11"/>
  <c r="DA39" i="39" s="1"/>
  <c r="AJ147" i="11"/>
  <c r="BM39" i="37" s="1"/>
  <c r="AK147" i="11"/>
  <c r="BM100" i="37" s="1"/>
  <c r="AI146" i="11"/>
  <c r="CV39" i="39" s="1"/>
  <c r="AJ146" i="11"/>
  <c r="BJ39" i="37" s="1"/>
  <c r="AK146" i="11"/>
  <c r="BJ100" i="37" s="1"/>
  <c r="AI145" i="11"/>
  <c r="CQ39" i="39" s="1"/>
  <c r="AJ145" i="11"/>
  <c r="AK145"/>
  <c r="AI165"/>
  <c r="GC39" i="39" s="1"/>
  <c r="AJ165" i="11"/>
  <c r="DI39" i="37" s="1"/>
  <c r="AK165" i="11"/>
  <c r="DI100" i="37" s="1"/>
  <c r="AI164" i="11"/>
  <c r="FX39" i="39" s="1"/>
  <c r="AJ164" i="11"/>
  <c r="AK164"/>
  <c r="AI175" i="52"/>
  <c r="IA40" i="39" s="1"/>
  <c r="AJ175" i="52"/>
  <c r="EM40" i="37" s="1"/>
  <c r="AK175" i="52"/>
  <c r="EM101" i="37" s="1"/>
  <c r="AI149" i="52"/>
  <c r="DK40" i="39" s="1"/>
  <c r="AJ149" i="52"/>
  <c r="BS40" i="37" s="1"/>
  <c r="AK149" i="52"/>
  <c r="BS101" i="37" s="1"/>
  <c r="AI147" i="52"/>
  <c r="DA40" i="39" s="1"/>
  <c r="AJ147" i="52"/>
  <c r="BM40" i="37" s="1"/>
  <c r="AK147" i="52"/>
  <c r="BM101" i="37" s="1"/>
  <c r="AI146" i="52"/>
  <c r="CV40" i="39" s="1"/>
  <c r="AJ146" i="52"/>
  <c r="BJ40" i="37" s="1"/>
  <c r="AK146" i="52"/>
  <c r="BJ101" i="37" s="1"/>
  <c r="AI145" i="52"/>
  <c r="CQ40" i="39" s="1"/>
  <c r="AJ145" i="52"/>
  <c r="AK145"/>
  <c r="AI165"/>
  <c r="GC40" i="39" s="1"/>
  <c r="AJ165" i="52"/>
  <c r="DI40" i="37" s="1"/>
  <c r="AK165" i="52"/>
  <c r="DI101" i="37" s="1"/>
  <c r="AI164" i="52"/>
  <c r="FX40" i="39" s="1"/>
  <c r="AJ164" i="52"/>
  <c r="AK164"/>
  <c r="AI175" i="53"/>
  <c r="IA41" i="39" s="1"/>
  <c r="AJ175" i="53"/>
  <c r="EM41" i="37" s="1"/>
  <c r="AK175" i="53"/>
  <c r="EM102" i="37" s="1"/>
  <c r="AI149" i="53"/>
  <c r="DK41" i="39" s="1"/>
  <c r="AJ149" i="53"/>
  <c r="BS41" i="37" s="1"/>
  <c r="AK149" i="53"/>
  <c r="BS102" i="37" s="1"/>
  <c r="AI147" i="53"/>
  <c r="DA41" i="39" s="1"/>
  <c r="AJ147" i="53"/>
  <c r="BM41" i="37" s="1"/>
  <c r="AK147" i="53"/>
  <c r="BM102" i="37" s="1"/>
  <c r="AI146" i="53"/>
  <c r="CV41" i="39" s="1"/>
  <c r="AJ146" i="53"/>
  <c r="BJ41" i="37" s="1"/>
  <c r="AK146" i="53"/>
  <c r="BJ102" i="37" s="1"/>
  <c r="AI145" i="53"/>
  <c r="CQ41" i="39" s="1"/>
  <c r="AJ145" i="53"/>
  <c r="AK145"/>
  <c r="AI165"/>
  <c r="GC41" i="39" s="1"/>
  <c r="AJ165" i="53"/>
  <c r="DI41" i="37" s="1"/>
  <c r="AK165" i="53"/>
  <c r="DI102" i="37" s="1"/>
  <c r="AI164" i="53"/>
  <c r="FX41" i="39" s="1"/>
  <c r="AJ164" i="53"/>
  <c r="AK164"/>
  <c r="Z103" i="37"/>
  <c r="Z42"/>
  <c r="AI149" i="54"/>
  <c r="DK42" i="39" s="1"/>
  <c r="AJ149" i="54"/>
  <c r="BS42" i="37" s="1"/>
  <c r="AK149" i="54"/>
  <c r="BS103" i="37" s="1"/>
  <c r="AI165" i="54"/>
  <c r="GC42" i="39" s="1"/>
  <c r="AJ165" i="54"/>
  <c r="DI42" i="37" s="1"/>
  <c r="AK165" i="54"/>
  <c r="DI103" i="37" s="1"/>
  <c r="AI164" i="54"/>
  <c r="FX42" i="39" s="1"/>
  <c r="AJ164" i="54"/>
  <c r="AK164"/>
  <c r="AI175" i="55"/>
  <c r="IA43" i="39" s="1"/>
  <c r="AJ175" i="55"/>
  <c r="EM43" i="37" s="1"/>
  <c r="AK175" i="55"/>
  <c r="EM104" i="37" s="1"/>
  <c r="AI149" i="55"/>
  <c r="DK43" i="39" s="1"/>
  <c r="AJ149" i="55"/>
  <c r="BS43" i="37" s="1"/>
  <c r="AK149" i="55"/>
  <c r="BS104" i="37" s="1"/>
  <c r="AI147" i="55"/>
  <c r="DA43" i="39" s="1"/>
  <c r="AJ147" i="55"/>
  <c r="BM43" i="37" s="1"/>
  <c r="AK147" i="55"/>
  <c r="BM104" i="37" s="1"/>
  <c r="AI146" i="55"/>
  <c r="CV43" i="39" s="1"/>
  <c r="AJ146" i="55"/>
  <c r="BJ43" i="37" s="1"/>
  <c r="AK146" i="55"/>
  <c r="BJ104" i="37" s="1"/>
  <c r="AI145" i="55"/>
  <c r="CQ43" i="39" s="1"/>
  <c r="AJ145" i="55"/>
  <c r="AK145"/>
  <c r="AI165"/>
  <c r="GC43" i="39" s="1"/>
  <c r="AJ165" i="55"/>
  <c r="DI43" i="37" s="1"/>
  <c r="AK165" i="55"/>
  <c r="DI104" i="37" s="1"/>
  <c r="AI164" i="55"/>
  <c r="FX43" i="39" s="1"/>
  <c r="AJ164" i="55"/>
  <c r="AK164"/>
  <c r="AI175" i="56"/>
  <c r="IA44" i="39" s="1"/>
  <c r="AJ175" i="56"/>
  <c r="EM44" i="37" s="1"/>
  <c r="AK175" i="56"/>
  <c r="EM105" i="37" s="1"/>
  <c r="AI149" i="56"/>
  <c r="DK44" i="39" s="1"/>
  <c r="AJ149" i="56"/>
  <c r="BS44" i="37" s="1"/>
  <c r="AK149" i="56"/>
  <c r="BS105" i="37" s="1"/>
  <c r="AI147" i="56"/>
  <c r="DA44" i="39" s="1"/>
  <c r="AJ147" i="56"/>
  <c r="BM44" i="37" s="1"/>
  <c r="AK147" i="56"/>
  <c r="BM105" i="37" s="1"/>
  <c r="AI146" i="56"/>
  <c r="CV44" i="39" s="1"/>
  <c r="AJ146" i="56"/>
  <c r="BJ44" i="37" s="1"/>
  <c r="AK146" i="56"/>
  <c r="BJ105" i="37" s="1"/>
  <c r="AI145" i="56"/>
  <c r="CQ44" i="39" s="1"/>
  <c r="AJ145" i="56"/>
  <c r="AK145"/>
  <c r="AI165"/>
  <c r="GC44" i="39" s="1"/>
  <c r="AJ165" i="56"/>
  <c r="DI44" i="37" s="1"/>
  <c r="AK165" i="56"/>
  <c r="DI105" i="37" s="1"/>
  <c r="AI164" i="56"/>
  <c r="FX44" i="39" s="1"/>
  <c r="AJ164" i="56"/>
  <c r="AK164"/>
  <c r="AI175" i="57"/>
  <c r="IA45" i="39" s="1"/>
  <c r="AJ175" i="57"/>
  <c r="EM45" i="37" s="1"/>
  <c r="AK175" i="57"/>
  <c r="EM106" i="37" s="1"/>
  <c r="AA106"/>
  <c r="AB106"/>
  <c r="AA45"/>
  <c r="AB45"/>
  <c r="AQ45" i="39"/>
  <c r="AR45"/>
  <c r="AJ106" i="37"/>
  <c r="AK106"/>
  <c r="AJ45"/>
  <c r="AK45"/>
  <c r="BF45" i="39"/>
  <c r="BG45"/>
  <c r="AM106" i="37"/>
  <c r="AN106"/>
  <c r="AM45"/>
  <c r="AN45"/>
  <c r="BK45" i="39"/>
  <c r="BL45"/>
  <c r="AP106" i="37"/>
  <c r="AQ106"/>
  <c r="AP45"/>
  <c r="AQ45"/>
  <c r="BP45" i="39"/>
  <c r="BQ45"/>
  <c r="AS106" i="37"/>
  <c r="AT106"/>
  <c r="AS45"/>
  <c r="AT45"/>
  <c r="BU45" i="39"/>
  <c r="BV45"/>
  <c r="AY106" i="37"/>
  <c r="AZ106"/>
  <c r="AY45"/>
  <c r="AZ45"/>
  <c r="CE45" i="39"/>
  <c r="CF45"/>
  <c r="BB106" i="37"/>
  <c r="BC106"/>
  <c r="BB45"/>
  <c r="BC45"/>
  <c r="CJ45" i="39"/>
  <c r="CK45"/>
  <c r="AG106" i="37"/>
  <c r="AH106"/>
  <c r="AG45"/>
  <c r="AH45"/>
  <c r="BA45" i="39"/>
  <c r="BB45"/>
  <c r="AI149" i="57"/>
  <c r="DK45" i="39" s="1"/>
  <c r="AJ149" i="57"/>
  <c r="BS45" i="37" s="1"/>
  <c r="AK149" i="57"/>
  <c r="BS106" i="37" s="1"/>
  <c r="BQ106"/>
  <c r="BR106"/>
  <c r="BQ45"/>
  <c r="BR45"/>
  <c r="DI45" i="39"/>
  <c r="DJ45"/>
  <c r="BZ106" i="37"/>
  <c r="CA106"/>
  <c r="BZ45"/>
  <c r="CA45"/>
  <c r="DX45" i="39"/>
  <c r="DY45"/>
  <c r="CC106" i="37"/>
  <c r="CD106"/>
  <c r="CC45"/>
  <c r="CD45"/>
  <c r="EC45" i="39"/>
  <c r="ED45"/>
  <c r="AI147" i="57"/>
  <c r="DA45" i="39" s="1"/>
  <c r="AJ147" i="57"/>
  <c r="BM45" i="37" s="1"/>
  <c r="AK147" i="57"/>
  <c r="BM106" i="37" s="1"/>
  <c r="AI146" i="57"/>
  <c r="CV45" i="39" s="1"/>
  <c r="AJ146" i="57"/>
  <c r="BJ45" i="37" s="1"/>
  <c r="AK146" i="57"/>
  <c r="BJ106" i="37" s="1"/>
  <c r="AI145" i="57"/>
  <c r="CQ45" i="39" s="1"/>
  <c r="AJ145" i="57"/>
  <c r="AK145"/>
  <c r="DV106" i="37"/>
  <c r="DW106"/>
  <c r="DV45"/>
  <c r="DW45"/>
  <c r="GZ45" i="39"/>
  <c r="HA45"/>
  <c r="DY106" i="37"/>
  <c r="DZ106"/>
  <c r="DY45"/>
  <c r="DZ45"/>
  <c r="HE45" i="39"/>
  <c r="HF45"/>
  <c r="EE106" i="37"/>
  <c r="EF106"/>
  <c r="EE45"/>
  <c r="EF45"/>
  <c r="HO45" i="39"/>
  <c r="HP45"/>
  <c r="AI165" i="57"/>
  <c r="GC45" i="39" s="1"/>
  <c r="AJ165" i="57"/>
  <c r="DI45" i="37" s="1"/>
  <c r="AK165" i="57"/>
  <c r="DI106" i="37" s="1"/>
  <c r="AI164" i="57"/>
  <c r="FX45" i="39" s="1"/>
  <c r="AJ164" i="57"/>
  <c r="AK164"/>
  <c r="AI175" i="58"/>
  <c r="IA46" i="39" s="1"/>
  <c r="AJ175" i="58"/>
  <c r="EM46" i="37" s="1"/>
  <c r="AK175" i="58"/>
  <c r="EM107" i="37" s="1"/>
  <c r="AA107"/>
  <c r="AB107"/>
  <c r="AA46"/>
  <c r="AB46"/>
  <c r="AQ46" i="39"/>
  <c r="AR46"/>
  <c r="AJ107" i="37"/>
  <c r="AK107"/>
  <c r="AJ46"/>
  <c r="AK46"/>
  <c r="BF46" i="39"/>
  <c r="BG46"/>
  <c r="AM107" i="37"/>
  <c r="AN107"/>
  <c r="AM46"/>
  <c r="AN46"/>
  <c r="BK46" i="39"/>
  <c r="BL46"/>
  <c r="AP107" i="37"/>
  <c r="AQ107"/>
  <c r="AP46"/>
  <c r="AQ46"/>
  <c r="BP46" i="39"/>
  <c r="BQ46"/>
  <c r="AS107" i="37"/>
  <c r="AT107"/>
  <c r="AS46"/>
  <c r="AT46"/>
  <c r="BU46" i="39"/>
  <c r="BV46"/>
  <c r="AY107" i="37"/>
  <c r="AZ107"/>
  <c r="AY46"/>
  <c r="AZ46"/>
  <c r="CE46" i="39"/>
  <c r="CF46"/>
  <c r="BB107" i="37"/>
  <c r="BC107"/>
  <c r="BB46"/>
  <c r="BC46"/>
  <c r="CJ46" i="39"/>
  <c r="CK46"/>
  <c r="AG107" i="37"/>
  <c r="AH107"/>
  <c r="AG46"/>
  <c r="AH46"/>
  <c r="BA46" i="39"/>
  <c r="BB46"/>
  <c r="AI149" i="58"/>
  <c r="DK46" i="39" s="1"/>
  <c r="AJ149" i="58"/>
  <c r="BS46" i="37" s="1"/>
  <c r="AK149" i="58"/>
  <c r="BS107" i="37" s="1"/>
  <c r="BQ107"/>
  <c r="BR107"/>
  <c r="BQ46"/>
  <c r="BR46"/>
  <c r="DI46" i="39"/>
  <c r="DJ46"/>
  <c r="BZ107" i="37"/>
  <c r="CA107"/>
  <c r="BZ46"/>
  <c r="CA46"/>
  <c r="DX46" i="39"/>
  <c r="DY46"/>
  <c r="CC107" i="37"/>
  <c r="CD107"/>
  <c r="CC46"/>
  <c r="CD46"/>
  <c r="EC46" i="39"/>
  <c r="ED46"/>
  <c r="AI147" i="58"/>
  <c r="DA46" i="39" s="1"/>
  <c r="AJ147" i="58"/>
  <c r="BM46" i="37" s="1"/>
  <c r="AK147" i="58"/>
  <c r="BM107" i="37" s="1"/>
  <c r="AI146" i="58"/>
  <c r="CV46" i="39" s="1"/>
  <c r="AJ146" i="58"/>
  <c r="BJ46" i="37" s="1"/>
  <c r="AK146" i="58"/>
  <c r="BJ107" i="37" s="1"/>
  <c r="AI145" i="58"/>
  <c r="CQ46" i="39" s="1"/>
  <c r="AJ145" i="58"/>
  <c r="AK145"/>
  <c r="DV107" i="37"/>
  <c r="DW107"/>
  <c r="DV46"/>
  <c r="DW46"/>
  <c r="GZ46" i="39"/>
  <c r="HA46"/>
  <c r="DY107" i="37"/>
  <c r="DZ107"/>
  <c r="DY46"/>
  <c r="DZ46"/>
  <c r="HE46" i="39"/>
  <c r="HF46"/>
  <c r="EE107" i="37"/>
  <c r="EF107"/>
  <c r="EE46"/>
  <c r="EF46"/>
  <c r="HO46" i="39"/>
  <c r="HP46"/>
  <c r="AI165" i="58"/>
  <c r="GC46" i="39" s="1"/>
  <c r="AJ165" i="58"/>
  <c r="DI46" i="37" s="1"/>
  <c r="AK165" i="58"/>
  <c r="DI107" i="37" s="1"/>
  <c r="AI164" i="58"/>
  <c r="FX46" i="39" s="1"/>
  <c r="AJ164" i="58"/>
  <c r="AK164"/>
  <c r="AI175" i="59"/>
  <c r="IA47" i="39" s="1"/>
  <c r="AJ175" i="59"/>
  <c r="EM47" i="37" s="1"/>
  <c r="AK175" i="59"/>
  <c r="EM108" i="37" s="1"/>
  <c r="AA108"/>
  <c r="AB108"/>
  <c r="AA47"/>
  <c r="AB47"/>
  <c r="AQ47" i="39"/>
  <c r="AR47"/>
  <c r="AJ108" i="37"/>
  <c r="AK108"/>
  <c r="AJ47"/>
  <c r="AK47"/>
  <c r="BF47" i="39"/>
  <c r="BG47"/>
  <c r="AM108" i="37"/>
  <c r="AN108"/>
  <c r="AM47"/>
  <c r="AN47"/>
  <c r="BK47" i="39"/>
  <c r="BL47"/>
  <c r="AP108" i="37"/>
  <c r="AQ108"/>
  <c r="AP47"/>
  <c r="AQ47"/>
  <c r="BP47" i="39"/>
  <c r="BQ47"/>
  <c r="AS108" i="37"/>
  <c r="AT108"/>
  <c r="AS47"/>
  <c r="AT47"/>
  <c r="BU47" i="39"/>
  <c r="BV47"/>
  <c r="AY108" i="37"/>
  <c r="AZ108"/>
  <c r="AY47"/>
  <c r="AZ47"/>
  <c r="CE47" i="39"/>
  <c r="CF47"/>
  <c r="BB108" i="37"/>
  <c r="BC108"/>
  <c r="BB47"/>
  <c r="BC47"/>
  <c r="CJ47" i="39"/>
  <c r="CK47"/>
  <c r="AG108" i="37"/>
  <c r="AH108"/>
  <c r="AG47"/>
  <c r="AH47"/>
  <c r="BA47" i="39"/>
  <c r="BB47"/>
  <c r="AI149" i="59"/>
  <c r="DK47" i="39" s="1"/>
  <c r="AJ149" i="59"/>
  <c r="BS47" i="37" s="1"/>
  <c r="AK149" i="59"/>
  <c r="BS108" i="37" s="1"/>
  <c r="BQ108"/>
  <c r="BR108"/>
  <c r="BQ47"/>
  <c r="BR47"/>
  <c r="DI47" i="39"/>
  <c r="DJ47"/>
  <c r="BZ108" i="37"/>
  <c r="CA108"/>
  <c r="BZ47"/>
  <c r="CA47"/>
  <c r="DX47" i="39"/>
  <c r="DY47"/>
  <c r="CC108" i="37"/>
  <c r="CD108"/>
  <c r="CC47"/>
  <c r="CD47"/>
  <c r="EC47" i="39"/>
  <c r="ED47"/>
  <c r="AI147" i="59"/>
  <c r="DA47" i="39" s="1"/>
  <c r="AJ147" i="59"/>
  <c r="BM47" i="37" s="1"/>
  <c r="AK147" i="59"/>
  <c r="BM108" i="37" s="1"/>
  <c r="AI146" i="59"/>
  <c r="CV47" i="39" s="1"/>
  <c r="AJ146" i="59"/>
  <c r="BJ47" i="37" s="1"/>
  <c r="AK146" i="59"/>
  <c r="BJ108" i="37" s="1"/>
  <c r="AI145" i="59"/>
  <c r="CQ47" i="39" s="1"/>
  <c r="AJ145" i="59"/>
  <c r="AK145"/>
  <c r="DV108" i="37"/>
  <c r="DW108"/>
  <c r="DV47"/>
  <c r="DW47"/>
  <c r="GZ47" i="39"/>
  <c r="HA47"/>
  <c r="DY108" i="37"/>
  <c r="DZ108"/>
  <c r="DY47"/>
  <c r="DZ47"/>
  <c r="HE47" i="39"/>
  <c r="HF47"/>
  <c r="EE108" i="37"/>
  <c r="EF108"/>
  <c r="EE47"/>
  <c r="EF47"/>
  <c r="HO47" i="39"/>
  <c r="HP47"/>
  <c r="AI165" i="59"/>
  <c r="GC47" i="39" s="1"/>
  <c r="AJ165" i="59"/>
  <c r="DI47" i="37" s="1"/>
  <c r="AK165" i="59"/>
  <c r="DI108" i="37" s="1"/>
  <c r="AI164" i="59"/>
  <c r="FX47" i="39" s="1"/>
  <c r="AJ164" i="59"/>
  <c r="AK164"/>
  <c r="AI123" i="36"/>
  <c r="Z124"/>
  <c r="Z125"/>
  <c r="AA124"/>
  <c r="AA125"/>
  <c r="G7" i="38" s="1"/>
  <c r="AB124" i="36"/>
  <c r="AB125"/>
  <c r="H7" i="38" s="1"/>
  <c r="AC124" i="36"/>
  <c r="AC125"/>
  <c r="AC175"/>
  <c r="Z126"/>
  <c r="AI126" s="1"/>
  <c r="AI128"/>
  <c r="T10" i="39" s="1"/>
  <c r="AJ128" i="36"/>
  <c r="AK128"/>
  <c r="AA126"/>
  <c r="G10" i="38"/>
  <c r="AB126" i="36"/>
  <c r="H10" i="38"/>
  <c r="AI129" i="36"/>
  <c r="Z130"/>
  <c r="Z131"/>
  <c r="Z132"/>
  <c r="AA130"/>
  <c r="AA131"/>
  <c r="AA132"/>
  <c r="AB130"/>
  <c r="AB131"/>
  <c r="AB132"/>
  <c r="AC130"/>
  <c r="AC131"/>
  <c r="AC132"/>
  <c r="AI133"/>
  <c r="AN10" i="39" s="1"/>
  <c r="AJ133" i="36"/>
  <c r="Z10" i="37" s="1"/>
  <c r="AK133" i="36"/>
  <c r="Z71" i="37" s="1"/>
  <c r="AI134" i="36"/>
  <c r="AS10" i="39" s="1"/>
  <c r="AJ134" i="36"/>
  <c r="AC10" i="37" s="1"/>
  <c r="AC54" s="1"/>
  <c r="AK134" i="36"/>
  <c r="AC71" i="37" s="1"/>
  <c r="AI135" i="36"/>
  <c r="AX10" i="39" s="1"/>
  <c r="AJ135" i="36"/>
  <c r="AF10" i="37" s="1"/>
  <c r="AF54" s="1"/>
  <c r="AK135" i="36"/>
  <c r="AF71" i="37" s="1"/>
  <c r="AI136" i="36"/>
  <c r="BC10" i="39" s="1"/>
  <c r="AJ136" i="36"/>
  <c r="AI10" i="37" s="1"/>
  <c r="AI54" s="1"/>
  <c r="AK136" i="36"/>
  <c r="AI71" i="37" s="1"/>
  <c r="AI137" i="36"/>
  <c r="BH10" i="39" s="1"/>
  <c r="AJ137" i="36"/>
  <c r="AL10" i="37" s="1"/>
  <c r="AL54" s="1"/>
  <c r="AK137" i="36"/>
  <c r="AL71" i="37" s="1"/>
  <c r="AI138" i="36"/>
  <c r="BM10" i="39" s="1"/>
  <c r="AJ138" i="36"/>
  <c r="AO10" i="37" s="1"/>
  <c r="AO54" s="1"/>
  <c r="AK138" i="36"/>
  <c r="AO71" i="37" s="1"/>
  <c r="AI139" i="36"/>
  <c r="BR10" i="39" s="1"/>
  <c r="AJ139" i="36"/>
  <c r="AR10" i="37" s="1"/>
  <c r="AR54" s="1"/>
  <c r="AK139" i="36"/>
  <c r="AR71" i="37" s="1"/>
  <c r="AI140" i="36"/>
  <c r="BW10" i="39" s="1"/>
  <c r="AJ140" i="36"/>
  <c r="AU10" i="37" s="1"/>
  <c r="AU54" s="1"/>
  <c r="AK140" i="36"/>
  <c r="AU71" i="37" s="1"/>
  <c r="AI141" i="36"/>
  <c r="CB10" i="39" s="1"/>
  <c r="AJ141" i="36"/>
  <c r="AX10" i="37" s="1"/>
  <c r="AX54" s="1"/>
  <c r="AK141" i="36"/>
  <c r="AX71" i="37" s="1"/>
  <c r="AI142" i="36"/>
  <c r="CG10" i="39" s="1"/>
  <c r="AJ142" i="36"/>
  <c r="BA10" i="37" s="1"/>
  <c r="BA54" s="1"/>
  <c r="AK142" i="36"/>
  <c r="BA71" i="37" s="1"/>
  <c r="AI143" i="36"/>
  <c r="CL10" i="39" s="1"/>
  <c r="AJ143" i="36"/>
  <c r="BD10" i="37" s="1"/>
  <c r="BD54" s="1"/>
  <c r="AK143" i="36"/>
  <c r="BD71" i="37" s="1"/>
  <c r="AI144" i="36"/>
  <c r="Z145"/>
  <c r="Z146"/>
  <c r="Z147"/>
  <c r="AA145"/>
  <c r="AA146"/>
  <c r="AA147"/>
  <c r="AB145"/>
  <c r="AB146"/>
  <c r="AB147"/>
  <c r="AC145"/>
  <c r="AC146"/>
  <c r="AC147"/>
  <c r="AI150"/>
  <c r="DP10" i="39" s="1"/>
  <c r="AJ150" i="36"/>
  <c r="BV10" i="37" s="1"/>
  <c r="BV54" s="1"/>
  <c r="AK150" i="36"/>
  <c r="BV71" i="37" s="1"/>
  <c r="AI151" i="36"/>
  <c r="DU10" i="39" s="1"/>
  <c r="AJ151" i="36"/>
  <c r="BY10" i="37" s="1"/>
  <c r="AK151" i="36"/>
  <c r="BY71" i="37" s="1"/>
  <c r="AI152" i="36"/>
  <c r="DZ10" i="39" s="1"/>
  <c r="AJ152" i="36"/>
  <c r="CB10" i="37" s="1"/>
  <c r="AK152" i="36"/>
  <c r="CB71" i="37" s="1"/>
  <c r="AI153" i="36"/>
  <c r="EE10" i="39" s="1"/>
  <c r="AJ153" i="36"/>
  <c r="CE10" i="37" s="1"/>
  <c r="CE54" s="1"/>
  <c r="AK153" i="36"/>
  <c r="CE71" i="37" s="1"/>
  <c r="Z154" i="36"/>
  <c r="AI154" s="1"/>
  <c r="AI156"/>
  <c r="EO10" i="39" s="1"/>
  <c r="AJ156" i="36"/>
  <c r="AK156"/>
  <c r="AA154"/>
  <c r="G41" i="38"/>
  <c r="G34" s="1"/>
  <c r="AB154" i="36"/>
  <c r="H41" i="38"/>
  <c r="H34" s="1"/>
  <c r="AI157" i="36"/>
  <c r="ET10" i="39" s="1"/>
  <c r="AJ157" i="36"/>
  <c r="CN10" i="37" s="1"/>
  <c r="CN54" s="1"/>
  <c r="AK157" i="36"/>
  <c r="CN71" i="37" s="1"/>
  <c r="AI158" i="36"/>
  <c r="EY10" i="39" s="1"/>
  <c r="AJ158" i="36"/>
  <c r="CQ10" i="37" s="1"/>
  <c r="CQ54" s="1"/>
  <c r="AK158" i="36"/>
  <c r="CQ71" i="37" s="1"/>
  <c r="AI159" i="36"/>
  <c r="FD10" i="39" s="1"/>
  <c r="AJ159" i="36"/>
  <c r="CT10" i="37" s="1"/>
  <c r="AK159" i="36"/>
  <c r="CT71" i="37" s="1"/>
  <c r="AI161" i="36"/>
  <c r="FN10" i="39" s="1"/>
  <c r="AJ161" i="36"/>
  <c r="CZ10" i="37" s="1"/>
  <c r="CZ54" s="1"/>
  <c r="AK161" i="36"/>
  <c r="CZ71" i="37" s="1"/>
  <c r="AI162" i="36"/>
  <c r="FS10" i="39" s="1"/>
  <c r="AJ162" i="36"/>
  <c r="DC10" i="37" s="1"/>
  <c r="AK162" i="36"/>
  <c r="DC71" i="37" s="1"/>
  <c r="AI149" i="36"/>
  <c r="DK10" i="39" s="1"/>
  <c r="AJ149" i="36"/>
  <c r="BS10" i="37" s="1"/>
  <c r="AK149" i="36"/>
  <c r="BS71" i="37" s="1"/>
  <c r="F7" i="43"/>
  <c r="AI165" i="36"/>
  <c r="GC10" i="39" s="1"/>
  <c r="AJ165" i="36"/>
  <c r="DI10" i="37" s="1"/>
  <c r="AK165" i="36"/>
  <c r="DI71" i="37" s="1"/>
  <c r="AI164" i="36"/>
  <c r="FX10" i="39" s="1"/>
  <c r="AJ164" i="36"/>
  <c r="AK164"/>
  <c r="F25" i="43"/>
  <c r="F27"/>
  <c r="F28"/>
  <c r="F29"/>
  <c r="F30"/>
  <c r="F31"/>
  <c r="EG54" i="37" l="1"/>
  <c r="M51"/>
  <c r="K53"/>
  <c r="AB51"/>
  <c r="Z53"/>
  <c r="AB53" s="1"/>
  <c r="CA51"/>
  <c r="BY53"/>
  <c r="CA53" s="1"/>
  <c r="CD51"/>
  <c r="CB53"/>
  <c r="CD53" s="1"/>
  <c r="DE51"/>
  <c r="DC53"/>
  <c r="DE53" s="1"/>
  <c r="IG51" i="39"/>
  <c r="AK51"/>
  <c r="IH51" s="1"/>
  <c r="CJ53" i="37"/>
  <c r="CH54"/>
  <c r="CY53"/>
  <c r="CW54"/>
  <c r="DN53"/>
  <c r="DL54"/>
  <c r="DQ53"/>
  <c r="DO54"/>
  <c r="DC54"/>
  <c r="CB54"/>
  <c r="BY54"/>
  <c r="Z54"/>
  <c r="DU54"/>
  <c r="EJ54"/>
  <c r="ED54"/>
  <c r="BP54"/>
  <c r="DW50"/>
  <c r="DW51"/>
  <c r="AK159" i="80"/>
  <c r="CT114" i="37" s="1"/>
  <c r="CV114" s="1"/>
  <c r="FD53" i="39"/>
  <c r="FH53" s="1"/>
  <c r="DZ50" i="37"/>
  <c r="DZ51"/>
  <c r="EF50"/>
  <c r="EF51"/>
  <c r="EI50"/>
  <c r="EI51"/>
  <c r="EL50"/>
  <c r="EL51"/>
  <c r="O61" i="43"/>
  <c r="F53" i="39"/>
  <c r="G53" s="1"/>
  <c r="O56" i="43"/>
  <c r="O53" s="1"/>
  <c r="DB53" i="39"/>
  <c r="DC53" s="1"/>
  <c r="AH50" i="37"/>
  <c r="AH51"/>
  <c r="BB50" i="39"/>
  <c r="AX53"/>
  <c r="BB53" s="1"/>
  <c r="O59" i="43"/>
  <c r="O57" s="1"/>
  <c r="GD53" i="39"/>
  <c r="GE53" s="1"/>
  <c r="AA165" i="80"/>
  <c r="G52" i="38" s="1"/>
  <c r="G51"/>
  <c r="BR50" i="37"/>
  <c r="BR51"/>
  <c r="AK50"/>
  <c r="AK51"/>
  <c r="AZ50"/>
  <c r="AZ51"/>
  <c r="BF50"/>
  <c r="BF51"/>
  <c r="AE50"/>
  <c r="AE51"/>
  <c r="V50"/>
  <c r="V51"/>
  <c r="O39" i="43"/>
  <c r="AJ53" i="39"/>
  <c r="AK53" s="1"/>
  <c r="V50"/>
  <c r="U53"/>
  <c r="V53" s="1"/>
  <c r="N53"/>
  <c r="L50"/>
  <c r="K53"/>
  <c r="DC50"/>
  <c r="AK124" i="80"/>
  <c r="E114" i="37" s="1"/>
  <c r="AB165" i="80"/>
  <c r="H52" i="38" s="1"/>
  <c r="H51"/>
  <c r="AK147" i="80"/>
  <c r="BM114" i="37" s="1"/>
  <c r="BO114" s="1"/>
  <c r="DE50" i="39"/>
  <c r="GE50"/>
  <c r="AK50"/>
  <c r="M50" i="37"/>
  <c r="AK128" i="80"/>
  <c r="N114" i="37" s="1"/>
  <c r="P114" s="1"/>
  <c r="X50" i="39"/>
  <c r="S50"/>
  <c r="F33" i="43"/>
  <c r="AK126" i="80"/>
  <c r="AK125"/>
  <c r="H114" i="37" s="1"/>
  <c r="J114" s="1"/>
  <c r="N50" i="39"/>
  <c r="AK123" i="80"/>
  <c r="IH50" i="39"/>
  <c r="AJ159" i="80"/>
  <c r="CT53" i="37" s="1"/>
  <c r="CV53" s="1"/>
  <c r="AJ147" i="80"/>
  <c r="BM53" i="37" s="1"/>
  <c r="BO53" s="1"/>
  <c r="Z176" i="80"/>
  <c r="Z175"/>
  <c r="E62" i="43" s="1"/>
  <c r="AA176" i="80"/>
  <c r="AA175"/>
  <c r="G63" i="38" s="1"/>
  <c r="AB176" i="80"/>
  <c r="AB175"/>
  <c r="H63" i="38" s="1"/>
  <c r="AC176" i="80"/>
  <c r="AC175"/>
  <c r="AI149"/>
  <c r="AK149" s="1"/>
  <c r="BS114" i="37" s="1"/>
  <c r="BU114" s="1"/>
  <c r="AK164" i="80"/>
  <c r="DF114" i="37" s="1"/>
  <c r="DH114" s="1"/>
  <c r="AJ164" i="80"/>
  <c r="AI164"/>
  <c r="AK145"/>
  <c r="BG114" i="37" s="1"/>
  <c r="BI114" s="1"/>
  <c r="AJ145" i="80"/>
  <c r="AI145"/>
  <c r="AI146"/>
  <c r="CV53" i="39" s="1"/>
  <c r="CZ53" s="1"/>
  <c r="AI176" i="80"/>
  <c r="AI132"/>
  <c r="AI53" i="39" s="1"/>
  <c r="AM53" s="1"/>
  <c r="AJ124" i="80"/>
  <c r="E53" i="37" s="1"/>
  <c r="AJ125" i="80"/>
  <c r="H53" i="37" s="1"/>
  <c r="J53" s="1"/>
  <c r="AJ128" i="80"/>
  <c r="AJ132"/>
  <c r="Z165"/>
  <c r="E59" i="43" s="1"/>
  <c r="IH48" i="39"/>
  <c r="IC45"/>
  <c r="HX45"/>
  <c r="HS45"/>
  <c r="GY45"/>
  <c r="GO45"/>
  <c r="GJ45"/>
  <c r="GE45"/>
  <c r="FZ45"/>
  <c r="FU45"/>
  <c r="FK45"/>
  <c r="FF45"/>
  <c r="FA45"/>
  <c r="EV45"/>
  <c r="EQ45"/>
  <c r="EL45"/>
  <c r="DW45"/>
  <c r="DR45"/>
  <c r="DM45"/>
  <c r="DH45"/>
  <c r="DC45"/>
  <c r="CX45"/>
  <c r="CS45"/>
  <c r="CN45"/>
  <c r="CI45"/>
  <c r="CD45"/>
  <c r="BY45"/>
  <c r="BT45"/>
  <c r="BO45"/>
  <c r="BJ45"/>
  <c r="BE45"/>
  <c r="AZ45"/>
  <c r="AU45"/>
  <c r="AP45"/>
  <c r="AK45"/>
  <c r="AF45"/>
  <c r="AA45"/>
  <c r="V45"/>
  <c r="Q45"/>
  <c r="L45"/>
  <c r="G45"/>
  <c r="IH45" s="1"/>
  <c r="O60" i="43"/>
  <c r="O36"/>
  <c r="O32"/>
  <c r="O64"/>
  <c r="I43" i="70"/>
  <c r="O42" i="43"/>
  <c r="G50" i="38"/>
  <c r="H50"/>
  <c r="D56" i="71"/>
  <c r="AD7"/>
  <c r="AD9" s="1"/>
  <c r="H45" i="39"/>
  <c r="I45"/>
  <c r="M45"/>
  <c r="N45"/>
  <c r="R45"/>
  <c r="S45"/>
  <c r="W45"/>
  <c r="X45"/>
  <c r="AB45"/>
  <c r="AC45"/>
  <c r="AG45"/>
  <c r="AH45"/>
  <c r="AL45"/>
  <c r="AM45"/>
  <c r="AV45"/>
  <c r="AW45"/>
  <c r="BZ45"/>
  <c r="CA45"/>
  <c r="CO45"/>
  <c r="CP45"/>
  <c r="DS45"/>
  <c r="DT45"/>
  <c r="EH45"/>
  <c r="EI45"/>
  <c r="EM45"/>
  <c r="EN45"/>
  <c r="ER45"/>
  <c r="ES45"/>
  <c r="EW45"/>
  <c r="EX45"/>
  <c r="FB45"/>
  <c r="FC45"/>
  <c r="FG45"/>
  <c r="FH45"/>
  <c r="FL45"/>
  <c r="FM45"/>
  <c r="FQ45"/>
  <c r="FR45"/>
  <c r="FV45"/>
  <c r="FW45"/>
  <c r="GK45"/>
  <c r="GL45"/>
  <c r="GP45"/>
  <c r="GQ45"/>
  <c r="GU45"/>
  <c r="GV45"/>
  <c r="HJ45"/>
  <c r="HK45"/>
  <c r="HT45"/>
  <c r="HU45"/>
  <c r="HY45"/>
  <c r="HZ45"/>
  <c r="D105" i="37"/>
  <c r="F106"/>
  <c r="G106"/>
  <c r="I106"/>
  <c r="J106"/>
  <c r="L106"/>
  <c r="M106"/>
  <c r="O106"/>
  <c r="P106"/>
  <c r="R106"/>
  <c r="S106"/>
  <c r="U106"/>
  <c r="V106"/>
  <c r="X106"/>
  <c r="Y106"/>
  <c r="AD106"/>
  <c r="AE106"/>
  <c r="AV106"/>
  <c r="AW106"/>
  <c r="BE106"/>
  <c r="BF106"/>
  <c r="BW106"/>
  <c r="BX106"/>
  <c r="CF106"/>
  <c r="CG106"/>
  <c r="CI106"/>
  <c r="CJ106"/>
  <c r="CL106"/>
  <c r="CM106"/>
  <c r="CO106"/>
  <c r="CP106"/>
  <c r="CR106"/>
  <c r="CS106"/>
  <c r="CU106"/>
  <c r="CV106"/>
  <c r="CX106"/>
  <c r="CY106"/>
  <c r="DA106"/>
  <c r="DB106"/>
  <c r="DD106"/>
  <c r="DE106"/>
  <c r="DM106"/>
  <c r="DN106"/>
  <c r="DP106"/>
  <c r="DQ106"/>
  <c r="DS106"/>
  <c r="DT106"/>
  <c r="EB106"/>
  <c r="EC106"/>
  <c r="EH106"/>
  <c r="EI106"/>
  <c r="EK106"/>
  <c r="EL106"/>
  <c r="D44"/>
  <c r="F45"/>
  <c r="G45"/>
  <c r="I45"/>
  <c r="J45"/>
  <c r="L45"/>
  <c r="M45"/>
  <c r="O45"/>
  <c r="P45"/>
  <c r="R45"/>
  <c r="S45"/>
  <c r="U45"/>
  <c r="V45"/>
  <c r="X45"/>
  <c r="Y45"/>
  <c r="AD45"/>
  <c r="AE45"/>
  <c r="AV45"/>
  <c r="AW45"/>
  <c r="BE45"/>
  <c r="BF45"/>
  <c r="BW45"/>
  <c r="BX45"/>
  <c r="CF45"/>
  <c r="CG45"/>
  <c r="CI45"/>
  <c r="CJ45"/>
  <c r="CL45"/>
  <c r="CM45"/>
  <c r="CO45"/>
  <c r="CP45"/>
  <c r="CR45"/>
  <c r="CS45"/>
  <c r="CU45"/>
  <c r="CV45"/>
  <c r="CX45"/>
  <c r="CY45"/>
  <c r="DA45"/>
  <c r="DB45"/>
  <c r="DD45"/>
  <c r="DE45"/>
  <c r="DM45"/>
  <c r="DN45"/>
  <c r="DP45"/>
  <c r="DQ45"/>
  <c r="DS45"/>
  <c r="DT45"/>
  <c r="EB45"/>
  <c r="EC45"/>
  <c r="EH45"/>
  <c r="EI45"/>
  <c r="EK45"/>
  <c r="EL45"/>
  <c r="AK163" i="76"/>
  <c r="AJ163"/>
  <c r="DH50" i="37"/>
  <c r="AK144" i="76"/>
  <c r="AK176" s="1"/>
  <c r="AJ144"/>
  <c r="AJ176" s="1"/>
  <c r="AK163" i="60"/>
  <c r="DF109" i="37"/>
  <c r="AJ163" i="60"/>
  <c r="DF48" i="37"/>
  <c r="GA48" i="39"/>
  <c r="GB48"/>
  <c r="DJ109" i="37"/>
  <c r="DK109"/>
  <c r="DJ48"/>
  <c r="DK48"/>
  <c r="GF48" i="39"/>
  <c r="GG48"/>
  <c r="AK144" i="60"/>
  <c r="AK176" s="1"/>
  <c r="BG109" i="37"/>
  <c r="AJ144" i="60"/>
  <c r="AJ176" s="1"/>
  <c r="BG48" i="37"/>
  <c r="CT48" i="39"/>
  <c r="CU48"/>
  <c r="BK109" i="37"/>
  <c r="BL109"/>
  <c r="BK48"/>
  <c r="BL48"/>
  <c r="CY48" i="39"/>
  <c r="CZ48"/>
  <c r="BN109" i="37"/>
  <c r="BO109"/>
  <c r="BN48"/>
  <c r="BO48"/>
  <c r="DD48" i="39"/>
  <c r="DE48"/>
  <c r="BT109" i="37"/>
  <c r="BU109"/>
  <c r="BT48"/>
  <c r="BU48"/>
  <c r="DN48" i="39"/>
  <c r="DO48"/>
  <c r="EN109" i="37"/>
  <c r="EO109"/>
  <c r="EN48"/>
  <c r="EO48"/>
  <c r="ID48" i="39"/>
  <c r="IE48"/>
  <c r="IF48"/>
  <c r="IJ48"/>
  <c r="II48"/>
  <c r="AK163" i="59"/>
  <c r="DF108" i="37"/>
  <c r="AJ163" i="59"/>
  <c r="DF47" i="37"/>
  <c r="GA47" i="39"/>
  <c r="GB47"/>
  <c r="DJ108" i="37"/>
  <c r="DK108"/>
  <c r="DJ47"/>
  <c r="DK47"/>
  <c r="GF47" i="39"/>
  <c r="GG47"/>
  <c r="AK144" i="59"/>
  <c r="AK176" s="1"/>
  <c r="BG108" i="37"/>
  <c r="AJ144" i="59"/>
  <c r="AJ176" s="1"/>
  <c r="BG47" i="37"/>
  <c r="CT47" i="39"/>
  <c r="CU47"/>
  <c r="BK108" i="37"/>
  <c r="BL108"/>
  <c r="BK47"/>
  <c r="BL47"/>
  <c r="CY47" i="39"/>
  <c r="CZ47"/>
  <c r="BN108" i="37"/>
  <c r="BO108"/>
  <c r="BN47"/>
  <c r="BO47"/>
  <c r="DD47" i="39"/>
  <c r="DE47"/>
  <c r="BT108" i="37"/>
  <c r="BU108"/>
  <c r="BT47"/>
  <c r="BU47"/>
  <c r="DN47" i="39"/>
  <c r="DO47"/>
  <c r="EN108" i="37"/>
  <c r="EO108"/>
  <c r="EN47"/>
  <c r="EO47"/>
  <c r="ID47" i="39"/>
  <c r="IE47"/>
  <c r="AK163" i="58"/>
  <c r="DF107" i="37"/>
  <c r="AJ163" i="58"/>
  <c r="DF46" i="37"/>
  <c r="GA46" i="39"/>
  <c r="GB46"/>
  <c r="DJ107" i="37"/>
  <c r="DK107"/>
  <c r="DJ46"/>
  <c r="DK46"/>
  <c r="GF46" i="39"/>
  <c r="GG46"/>
  <c r="AK144" i="58"/>
  <c r="AK176" s="1"/>
  <c r="BG107" i="37"/>
  <c r="AJ144" i="58"/>
  <c r="AJ176" s="1"/>
  <c r="BG46" i="37"/>
  <c r="CT46" i="39"/>
  <c r="CU46"/>
  <c r="BK107" i="37"/>
  <c r="BL107"/>
  <c r="BK46"/>
  <c r="BL46"/>
  <c r="CY46" i="39"/>
  <c r="CZ46"/>
  <c r="BN107" i="37"/>
  <c r="BO107"/>
  <c r="BN46"/>
  <c r="BO46"/>
  <c r="DD46" i="39"/>
  <c r="DE46"/>
  <c r="BT107" i="37"/>
  <c r="BU107"/>
  <c r="BT46"/>
  <c r="BU46"/>
  <c r="DN46" i="39"/>
  <c r="DO46"/>
  <c r="EN107" i="37"/>
  <c r="EO107"/>
  <c r="EN46"/>
  <c r="EO46"/>
  <c r="ID46" i="39"/>
  <c r="IE46"/>
  <c r="AK163" i="57"/>
  <c r="DF106" i="37"/>
  <c r="AJ163" i="57"/>
  <c r="DF45" i="37"/>
  <c r="GA45" i="39"/>
  <c r="GB45"/>
  <c r="DJ106" i="37"/>
  <c r="DK106"/>
  <c r="DJ45"/>
  <c r="DK45"/>
  <c r="GF45" i="39"/>
  <c r="GG45"/>
  <c r="AK144" i="57"/>
  <c r="AK176" s="1"/>
  <c r="BG106" i="37"/>
  <c r="AJ144" i="57"/>
  <c r="AJ176" s="1"/>
  <c r="BG45" i="37"/>
  <c r="CT45" i="39"/>
  <c r="CU45"/>
  <c r="BK106" i="37"/>
  <c r="BL106"/>
  <c r="BK45"/>
  <c r="BL45"/>
  <c r="CY45" i="39"/>
  <c r="CZ45"/>
  <c r="BN106" i="37"/>
  <c r="BO106"/>
  <c r="BN45"/>
  <c r="BO45"/>
  <c r="DD45" i="39"/>
  <c r="DE45"/>
  <c r="BT106" i="37"/>
  <c r="BU106"/>
  <c r="BT45"/>
  <c r="BU45"/>
  <c r="DN45" i="39"/>
  <c r="DO45"/>
  <c r="EN106" i="37"/>
  <c r="EO106"/>
  <c r="EN45"/>
  <c r="EO45"/>
  <c r="ID45" i="39"/>
  <c r="IE45"/>
  <c r="AK163" i="56"/>
  <c r="DF105" i="37"/>
  <c r="AJ163" i="56"/>
  <c r="DF44" i="37"/>
  <c r="GA44" i="39"/>
  <c r="GB44"/>
  <c r="DJ105" i="37"/>
  <c r="DK105"/>
  <c r="DJ44"/>
  <c r="DK44"/>
  <c r="GF44" i="39"/>
  <c r="GG44"/>
  <c r="AK144" i="56"/>
  <c r="AK176" s="1"/>
  <c r="BG105" i="37"/>
  <c r="AJ144" i="56"/>
  <c r="AJ176" s="1"/>
  <c r="BG44" i="37"/>
  <c r="CT44" i="39"/>
  <c r="CU44"/>
  <c r="BK105" i="37"/>
  <c r="BL105"/>
  <c r="BK44"/>
  <c r="BL44"/>
  <c r="CY44" i="39"/>
  <c r="CZ44"/>
  <c r="BN105" i="37"/>
  <c r="BO105"/>
  <c r="BN44"/>
  <c r="BO44"/>
  <c r="DD44" i="39"/>
  <c r="DE44"/>
  <c r="BT105" i="37"/>
  <c r="BU105"/>
  <c r="BT44"/>
  <c r="BU44"/>
  <c r="DN44" i="39"/>
  <c r="DO44"/>
  <c r="EN105" i="37"/>
  <c r="EO105"/>
  <c r="EN44"/>
  <c r="EO44"/>
  <c r="ID44" i="39"/>
  <c r="IE44"/>
  <c r="AK163" i="55"/>
  <c r="DF104" i="37"/>
  <c r="AJ163" i="55"/>
  <c r="DF43" i="37"/>
  <c r="AK144" i="55"/>
  <c r="AK176" s="1"/>
  <c r="BG104" i="37"/>
  <c r="AJ144" i="55"/>
  <c r="AJ176" s="1"/>
  <c r="BG43" i="37"/>
  <c r="AK163" i="54"/>
  <c r="DF103" i="37"/>
  <c r="AJ163" i="54"/>
  <c r="DF42" i="37"/>
  <c r="AK163" i="53"/>
  <c r="DF102" i="37"/>
  <c r="AJ163" i="53"/>
  <c r="DF41" i="37"/>
  <c r="AK144" i="53"/>
  <c r="AK176" s="1"/>
  <c r="BG102" i="37"/>
  <c r="AJ144" i="53"/>
  <c r="AJ176" s="1"/>
  <c r="BG41" i="37"/>
  <c r="AK163" i="52"/>
  <c r="DF101" i="37"/>
  <c r="AJ163" i="52"/>
  <c r="DF40" i="37"/>
  <c r="AK144" i="52"/>
  <c r="AK176" s="1"/>
  <c r="BG101" i="37"/>
  <c r="AJ144" i="52"/>
  <c r="AJ176" s="1"/>
  <c r="BG40" i="37"/>
  <c r="AK163" i="11"/>
  <c r="DF100" i="37"/>
  <c r="AJ163" i="11"/>
  <c r="DF39" i="37"/>
  <c r="AK144" i="11"/>
  <c r="AK176" s="1"/>
  <c r="BG100" i="37"/>
  <c r="AJ144" i="11"/>
  <c r="AJ176" s="1"/>
  <c r="BG39" i="37"/>
  <c r="AK163" i="12"/>
  <c r="DF99" i="37"/>
  <c r="AJ163" i="12"/>
  <c r="DF38" i="37"/>
  <c r="AK144" i="12"/>
  <c r="AK176" s="1"/>
  <c r="BG99" i="37"/>
  <c r="AJ144" i="12"/>
  <c r="AJ176" s="1"/>
  <c r="BG38" i="37"/>
  <c r="AK163" i="13"/>
  <c r="DF98" i="37"/>
  <c r="AJ163" i="13"/>
  <c r="DF37" i="37"/>
  <c r="AK144" i="13"/>
  <c r="AK176" s="1"/>
  <c r="BG98" i="37"/>
  <c r="AJ144" i="13"/>
  <c r="AJ176" s="1"/>
  <c r="BG37" i="37"/>
  <c r="AK163" i="14"/>
  <c r="DF97" i="37"/>
  <c r="AJ163" i="14"/>
  <c r="DF36" i="37"/>
  <c r="AK144" i="14"/>
  <c r="AK176" s="1"/>
  <c r="BG97" i="37"/>
  <c r="AJ144" i="14"/>
  <c r="AJ176" s="1"/>
  <c r="BG36" i="37"/>
  <c r="AK163" i="15"/>
  <c r="DF96" i="37"/>
  <c r="AJ163" i="15"/>
  <c r="DF35" i="37"/>
  <c r="AK144" i="15"/>
  <c r="AK176" s="1"/>
  <c r="BG96" i="37"/>
  <c r="AJ144" i="15"/>
  <c r="AJ176" s="1"/>
  <c r="BG35" i="37"/>
  <c r="AK163" i="16"/>
  <c r="DF95" i="37"/>
  <c r="AJ163" i="16"/>
  <c r="DF34" i="37"/>
  <c r="AK144" i="16"/>
  <c r="AK176" s="1"/>
  <c r="BG95" i="37"/>
  <c r="AJ144" i="16"/>
  <c r="AJ176" s="1"/>
  <c r="BG34" i="37"/>
  <c r="AK163" i="17"/>
  <c r="DF94" i="37"/>
  <c r="AJ163" i="17"/>
  <c r="DF33" i="37"/>
  <c r="AK144" i="17"/>
  <c r="AK176" s="1"/>
  <c r="BG94" i="37"/>
  <c r="AJ144" i="17"/>
  <c r="AJ176" s="1"/>
  <c r="BG33" i="37"/>
  <c r="AK163" i="18"/>
  <c r="DF93" i="37"/>
  <c r="AJ163" i="18"/>
  <c r="DF32" i="37"/>
  <c r="AK144" i="18"/>
  <c r="AK176" s="1"/>
  <c r="BG93" i="37"/>
  <c r="AJ144" i="18"/>
  <c r="AJ176" s="1"/>
  <c r="BG32" i="37"/>
  <c r="AK163" i="19"/>
  <c r="DF92" i="37"/>
  <c r="AJ163" i="19"/>
  <c r="DF31" i="37"/>
  <c r="AK144" i="19"/>
  <c r="AK176" s="1"/>
  <c r="BG92" i="37"/>
  <c r="AJ144" i="19"/>
  <c r="AJ176" s="1"/>
  <c r="BG31" i="37"/>
  <c r="AK163" i="10"/>
  <c r="DF91" i="37"/>
  <c r="AJ163" i="10"/>
  <c r="DF30" i="37"/>
  <c r="AI147" i="54"/>
  <c r="DA42" i="39" s="1"/>
  <c r="AJ147" i="54"/>
  <c r="BM42" i="37" s="1"/>
  <c r="AK147" i="54"/>
  <c r="BM103" i="37" s="1"/>
  <c r="AI146" i="54"/>
  <c r="CV42" i="39" s="1"/>
  <c r="AJ146" i="54"/>
  <c r="BJ42" i="37" s="1"/>
  <c r="AK146" i="54"/>
  <c r="BJ103" i="37" s="1"/>
  <c r="AI145" i="54"/>
  <c r="CQ42" i="39" s="1"/>
  <c r="AJ145" i="54"/>
  <c r="AK145"/>
  <c r="AI175"/>
  <c r="IA42" i="39" s="1"/>
  <c r="AJ175" i="54"/>
  <c r="EM42" i="37" s="1"/>
  <c r="AK175" i="54"/>
  <c r="EM103" i="37" s="1"/>
  <c r="AK144" i="10"/>
  <c r="BG91" i="37"/>
  <c r="AJ144" i="10"/>
  <c r="BG30" i="37"/>
  <c r="AK123" i="10"/>
  <c r="AK176" s="1"/>
  <c r="E91" i="37"/>
  <c r="AJ123" i="10"/>
  <c r="AJ176" s="1"/>
  <c r="E30" i="37"/>
  <c r="IF30" i="39"/>
  <c r="AK163" i="20"/>
  <c r="DF90" i="37"/>
  <c r="AJ163" i="20"/>
  <c r="DF29" i="37"/>
  <c r="AK144" i="20"/>
  <c r="BG90" i="37"/>
  <c r="AJ144" i="20"/>
  <c r="BG29" i="37"/>
  <c r="AK123" i="20"/>
  <c r="AK176" s="1"/>
  <c r="E90" i="37"/>
  <c r="AJ123" i="20"/>
  <c r="AJ176" s="1"/>
  <c r="E29" i="37"/>
  <c r="IF29" i="39"/>
  <c r="AK163" i="21"/>
  <c r="DF89" i="37"/>
  <c r="AJ163" i="21"/>
  <c r="DF28" i="37"/>
  <c r="AK144" i="21"/>
  <c r="BG89" i="37"/>
  <c r="AJ144" i="21"/>
  <c r="BG28" i="37"/>
  <c r="AK123" i="21"/>
  <c r="AK176" s="1"/>
  <c r="E89" i="37"/>
  <c r="AJ123" i="21"/>
  <c r="AJ176" s="1"/>
  <c r="E28" i="37"/>
  <c r="IF28" i="39"/>
  <c r="AK163" i="22"/>
  <c r="DF88" i="37"/>
  <c r="AJ163" i="22"/>
  <c r="DF27" i="37"/>
  <c r="AK144" i="22"/>
  <c r="BG88" i="37"/>
  <c r="AJ144" i="22"/>
  <c r="BG27" i="37"/>
  <c r="AK123" i="22"/>
  <c r="AK176" s="1"/>
  <c r="E88" i="37"/>
  <c r="AJ123" i="22"/>
  <c r="AJ176" s="1"/>
  <c r="E27" i="37"/>
  <c r="IF27" i="39"/>
  <c r="AK163" i="23"/>
  <c r="DF87" i="37"/>
  <c r="AJ163" i="23"/>
  <c r="DF26" i="37"/>
  <c r="AK144" i="23"/>
  <c r="BG87" i="37"/>
  <c r="AJ144" i="23"/>
  <c r="BG26" i="37"/>
  <c r="AK123" i="23"/>
  <c r="AK176" s="1"/>
  <c r="E87" i="37"/>
  <c r="AJ123" i="23"/>
  <c r="AJ176" s="1"/>
  <c r="E26" i="37"/>
  <c r="IF26" i="39"/>
  <c r="AK163" i="24"/>
  <c r="DF86" i="37"/>
  <c r="AJ163" i="24"/>
  <c r="DF25" i="37"/>
  <c r="AK144" i="24"/>
  <c r="BG86" i="37"/>
  <c r="AJ144" i="24"/>
  <c r="BG25" i="37"/>
  <c r="AK123" i="24"/>
  <c r="AK176" s="1"/>
  <c r="E86" i="37"/>
  <c r="AJ123" i="24"/>
  <c r="AJ176" s="1"/>
  <c r="E25" i="37"/>
  <c r="IF25" i="39"/>
  <c r="AK163" i="25"/>
  <c r="DF85" i="37"/>
  <c r="AJ163" i="25"/>
  <c r="DF24" i="37"/>
  <c r="AK144" i="25"/>
  <c r="BG85" i="37"/>
  <c r="AJ144" i="25"/>
  <c r="BG24" i="37"/>
  <c r="AK123" i="25"/>
  <c r="AK176" s="1"/>
  <c r="E85" i="37"/>
  <c r="AJ123" i="25"/>
  <c r="AJ176" s="1"/>
  <c r="E24" i="37"/>
  <c r="IF24" i="39"/>
  <c r="AK163" i="9"/>
  <c r="DF84" i="37"/>
  <c r="AJ163" i="9"/>
  <c r="DF23" i="37"/>
  <c r="AK144" i="9"/>
  <c r="BG84" i="37"/>
  <c r="AJ144" i="9"/>
  <c r="BG23" i="37"/>
  <c r="AK123" i="9"/>
  <c r="AK176" s="1"/>
  <c r="E84" i="37"/>
  <c r="AJ123" i="9"/>
  <c r="AJ176" s="1"/>
  <c r="E23" i="37"/>
  <c r="IF23" i="39"/>
  <c r="AK163" i="27"/>
  <c r="DF82" i="37"/>
  <c r="AJ163" i="27"/>
  <c r="DF21" i="37"/>
  <c r="AK144" i="27"/>
  <c r="BG82" i="37"/>
  <c r="AJ144" i="27"/>
  <c r="BG21" i="37"/>
  <c r="AK123" i="27"/>
  <c r="AK176" s="1"/>
  <c r="E82" i="37"/>
  <c r="AJ123" i="27"/>
  <c r="AJ176" s="1"/>
  <c r="E21" i="37"/>
  <c r="IF21" i="39"/>
  <c r="AK163" i="28"/>
  <c r="DF81" i="37"/>
  <c r="AJ163" i="28"/>
  <c r="DF20" i="37"/>
  <c r="AK144" i="28"/>
  <c r="BG81" i="37"/>
  <c r="AJ144" i="28"/>
  <c r="BG20" i="37"/>
  <c r="AK123" i="28"/>
  <c r="AK176" s="1"/>
  <c r="E81" i="37"/>
  <c r="AJ123" i="28"/>
  <c r="AJ176" s="1"/>
  <c r="E20" i="37"/>
  <c r="IF20" i="39"/>
  <c r="AK163" i="29"/>
  <c r="DF80" i="37"/>
  <c r="AJ163" i="29"/>
  <c r="DF19" i="37"/>
  <c r="AK144" i="29"/>
  <c r="BG80" i="37"/>
  <c r="AJ144" i="29"/>
  <c r="BG19" i="37"/>
  <c r="AK123" i="29"/>
  <c r="AK176" s="1"/>
  <c r="E80" i="37"/>
  <c r="AJ123" i="29"/>
  <c r="AJ176" s="1"/>
  <c r="E19" i="37"/>
  <c r="IF19" i="39"/>
  <c r="AK163" i="30"/>
  <c r="DF79" i="37"/>
  <c r="AJ163" i="30"/>
  <c r="DF18" i="37"/>
  <c r="AI175" i="8"/>
  <c r="IA14" i="39" s="1"/>
  <c r="AJ175" i="8"/>
  <c r="EM14" i="37" s="1"/>
  <c r="AK175" i="8"/>
  <c r="EM75" i="37" s="1"/>
  <c r="AK144" i="30"/>
  <c r="BG79" i="37"/>
  <c r="AJ144" i="30"/>
  <c r="BG18" i="37"/>
  <c r="AK123" i="30"/>
  <c r="AK176" s="1"/>
  <c r="E79" i="37"/>
  <c r="AJ123" i="30"/>
  <c r="AJ176" s="1"/>
  <c r="E18" i="37"/>
  <c r="IF18" i="39"/>
  <c r="AK163" i="31"/>
  <c r="DF78" i="37"/>
  <c r="AJ163" i="31"/>
  <c r="DF17" i="37"/>
  <c r="AK144" i="31"/>
  <c r="BG78" i="37"/>
  <c r="AJ144" i="31"/>
  <c r="BG17" i="37"/>
  <c r="AK123" i="31"/>
  <c r="AK176" s="1"/>
  <c r="E78" i="37"/>
  <c r="AJ123" i="31"/>
  <c r="AJ176" s="1"/>
  <c r="E17" i="37"/>
  <c r="IF17" i="39"/>
  <c r="AK163" i="32"/>
  <c r="DF77" i="37"/>
  <c r="AJ163" i="32"/>
  <c r="DF16" i="37"/>
  <c r="AK144" i="32"/>
  <c r="BG77" i="37"/>
  <c r="AJ144" i="32"/>
  <c r="BG16" i="37"/>
  <c r="AI165" i="26"/>
  <c r="GC22" i="39" s="1"/>
  <c r="AJ165" i="26"/>
  <c r="DI22" i="37" s="1"/>
  <c r="AK165" i="26"/>
  <c r="DI83" i="37" s="1"/>
  <c r="AI164" i="26"/>
  <c r="FX22" i="39" s="1"/>
  <c r="AJ164" i="26"/>
  <c r="AK164"/>
  <c r="CK83" i="37"/>
  <c r="AK154" i="26"/>
  <c r="CK22" i="37"/>
  <c r="AJ154" i="26"/>
  <c r="AI147"/>
  <c r="DA22" i="39" s="1"/>
  <c r="AJ147" i="26"/>
  <c r="BM22" i="37" s="1"/>
  <c r="AK147" i="26"/>
  <c r="BM83" i="37" s="1"/>
  <c r="AI146" i="26"/>
  <c r="CV22" i="39" s="1"/>
  <c r="AJ146" i="26"/>
  <c r="BJ22" i="37" s="1"/>
  <c r="AK146" i="26"/>
  <c r="BJ83" i="37" s="1"/>
  <c r="AI145" i="26"/>
  <c r="CQ22" i="39" s="1"/>
  <c r="AJ145" i="26"/>
  <c r="AK145"/>
  <c r="N83" i="37"/>
  <c r="AK126" i="26"/>
  <c r="N22" i="37"/>
  <c r="AJ126" i="26"/>
  <c r="AI125"/>
  <c r="J22" i="39" s="1"/>
  <c r="AJ125" i="26"/>
  <c r="H22" i="37" s="1"/>
  <c r="AK125" i="26"/>
  <c r="H83" i="37" s="1"/>
  <c r="AI124" i="26"/>
  <c r="E22" i="39" s="1"/>
  <c r="AJ124" i="26"/>
  <c r="AK124"/>
  <c r="AK163" i="33"/>
  <c r="DF76" i="37"/>
  <c r="AJ163" i="33"/>
  <c r="DF15" i="37"/>
  <c r="AK144" i="33"/>
  <c r="BG76" i="37"/>
  <c r="AJ144" i="33"/>
  <c r="BG15" i="37"/>
  <c r="AK123" i="33"/>
  <c r="AK176" s="1"/>
  <c r="E76" i="37"/>
  <c r="AJ123" i="33"/>
  <c r="AJ176" s="1"/>
  <c r="E15" i="37"/>
  <c r="IF15" i="39"/>
  <c r="AK163" i="8"/>
  <c r="DF75" i="37"/>
  <c r="AJ163" i="8"/>
  <c r="DF14" i="37"/>
  <c r="AK144" i="8"/>
  <c r="BG75" i="37"/>
  <c r="AJ144" i="8"/>
  <c r="BG14" i="37"/>
  <c r="AK129" i="8"/>
  <c r="Q75" i="37"/>
  <c r="AJ129" i="8"/>
  <c r="Q14" i="37"/>
  <c r="AK123" i="8"/>
  <c r="AK176" s="1"/>
  <c r="E75" i="37"/>
  <c r="AJ123" i="8"/>
  <c r="AJ176" s="1"/>
  <c r="E14" i="37"/>
  <c r="IF14" i="39"/>
  <c r="AK163" i="34"/>
  <c r="DF74" i="37"/>
  <c r="AJ163" i="34"/>
  <c r="DF13" i="37"/>
  <c r="AK144" i="34"/>
  <c r="BG74" i="37"/>
  <c r="AJ144" i="34"/>
  <c r="BG13" i="37"/>
  <c r="AK129" i="34"/>
  <c r="Q74" i="37"/>
  <c r="AJ129" i="34"/>
  <c r="Q13" i="37"/>
  <c r="N77"/>
  <c r="AK126" i="32"/>
  <c r="N16" i="37"/>
  <c r="AJ126" i="32"/>
  <c r="AI125"/>
  <c r="J16" i="39" s="1"/>
  <c r="AJ125" i="32"/>
  <c r="H16" i="37" s="1"/>
  <c r="AK125" i="32"/>
  <c r="H77" i="37" s="1"/>
  <c r="AI124" i="32"/>
  <c r="E16" i="39" s="1"/>
  <c r="AJ124" i="32"/>
  <c r="AK124"/>
  <c r="AK163" i="1"/>
  <c r="DF73" i="37"/>
  <c r="AJ163" i="1"/>
  <c r="DF12" i="37"/>
  <c r="AK144" i="1"/>
  <c r="BG73" i="37"/>
  <c r="AJ144" i="1"/>
  <c r="BG12" i="37"/>
  <c r="AK129" i="1"/>
  <c r="Q73" i="37"/>
  <c r="AJ129" i="1"/>
  <c r="Q12" i="37"/>
  <c r="AK123" i="1"/>
  <c r="AK176" s="1"/>
  <c r="E73" i="37"/>
  <c r="AJ123" i="1"/>
  <c r="AJ176" s="1"/>
  <c r="E12" i="37"/>
  <c r="IF12" i="39"/>
  <c r="AK163" i="35"/>
  <c r="DF72" i="37"/>
  <c r="AJ163" i="35"/>
  <c r="DF11" i="37"/>
  <c r="AI175" i="34"/>
  <c r="IA13" i="39" s="1"/>
  <c r="AJ175" i="34"/>
  <c r="EM13" i="37" s="1"/>
  <c r="AK175" i="34"/>
  <c r="EM74" i="37" s="1"/>
  <c r="AI125" i="34"/>
  <c r="J13" i="39" s="1"/>
  <c r="AJ125" i="34"/>
  <c r="H13" i="37" s="1"/>
  <c r="AK125" i="34"/>
  <c r="H74" i="37" s="1"/>
  <c r="AI124" i="34"/>
  <c r="E13" i="39" s="1"/>
  <c r="AJ124" i="34"/>
  <c r="AK124"/>
  <c r="CK72" i="37"/>
  <c r="AK154" i="35"/>
  <c r="CK11" i="37"/>
  <c r="AJ154" i="35"/>
  <c r="AI147"/>
  <c r="DA11" i="39" s="1"/>
  <c r="AJ147" i="35"/>
  <c r="BM11" i="37" s="1"/>
  <c r="AK147" i="35"/>
  <c r="BM72" i="37" s="1"/>
  <c r="AI146" i="35"/>
  <c r="CV11" i="39" s="1"/>
  <c r="AJ146" i="35"/>
  <c r="BJ11" i="37" s="1"/>
  <c r="AK146" i="35"/>
  <c r="BJ72" i="37" s="1"/>
  <c r="AI145" i="35"/>
  <c r="CQ11" i="39" s="1"/>
  <c r="AJ145" i="35"/>
  <c r="AK145"/>
  <c r="AI132"/>
  <c r="AI11" i="39" s="1"/>
  <c r="AJ132" i="35"/>
  <c r="W11" i="37" s="1"/>
  <c r="AK132" i="35"/>
  <c r="W72" i="37" s="1"/>
  <c r="AI131" i="35"/>
  <c r="AD11" i="39" s="1"/>
  <c r="AJ131" i="35"/>
  <c r="T11" i="37" s="1"/>
  <c r="AK131" i="35"/>
  <c r="T72" i="37" s="1"/>
  <c r="AI130" i="35"/>
  <c r="Y11" i="39" s="1"/>
  <c r="AJ130" i="35"/>
  <c r="AK130"/>
  <c r="N72" i="37"/>
  <c r="AK126" i="35"/>
  <c r="N11" i="37"/>
  <c r="AJ126" i="35"/>
  <c r="AI125"/>
  <c r="J11" i="39" s="1"/>
  <c r="AJ125" i="35"/>
  <c r="H11" i="37" s="1"/>
  <c r="AK125" i="35"/>
  <c r="H72" i="37" s="1"/>
  <c r="AI124" i="35"/>
  <c r="E11" i="39" s="1"/>
  <c r="AJ124" i="35"/>
  <c r="AK124"/>
  <c r="IF47" i="39"/>
  <c r="IJ47"/>
  <c r="II47"/>
  <c r="IF46"/>
  <c r="IJ46"/>
  <c r="II46"/>
  <c r="IF45"/>
  <c r="IJ45"/>
  <c r="II45"/>
  <c r="IF44"/>
  <c r="IF43"/>
  <c r="IF41"/>
  <c r="IF40"/>
  <c r="IF39"/>
  <c r="IF38"/>
  <c r="IF37"/>
  <c r="IF36"/>
  <c r="IF35"/>
  <c r="IF34"/>
  <c r="IF33"/>
  <c r="IF32"/>
  <c r="IF31"/>
  <c r="Z175" i="26"/>
  <c r="Z175" i="32"/>
  <c r="Z175" i="35"/>
  <c r="AB175" i="36"/>
  <c r="AA175"/>
  <c r="F22" i="43"/>
  <c r="AK163" i="36"/>
  <c r="DF71" i="37"/>
  <c r="AJ163" i="36"/>
  <c r="DF10" i="37"/>
  <c r="F58" i="43"/>
  <c r="F8"/>
  <c r="F21"/>
  <c r="F20"/>
  <c r="F18"/>
  <c r="F17"/>
  <c r="E13"/>
  <c r="CK71" i="37"/>
  <c r="AK154" i="36"/>
  <c r="CK10" i="37"/>
  <c r="CK54" s="1"/>
  <c r="AJ154" i="36"/>
  <c r="F15" i="43"/>
  <c r="F12"/>
  <c r="F11"/>
  <c r="F10"/>
  <c r="F9"/>
  <c r="AI147" i="36"/>
  <c r="DA10" i="39" s="1"/>
  <c r="AJ147" i="36"/>
  <c r="BM10" i="37" s="1"/>
  <c r="BM54" s="1"/>
  <c r="AK147" i="36"/>
  <c r="BM71" i="37" s="1"/>
  <c r="AI146" i="36"/>
  <c r="CV10" i="39" s="1"/>
  <c r="AJ146" i="36"/>
  <c r="BJ10" i="37" s="1"/>
  <c r="AK146" i="36"/>
  <c r="BJ71" i="37" s="1"/>
  <c r="AI145" i="36"/>
  <c r="CQ10" i="39" s="1"/>
  <c r="AJ145" i="36"/>
  <c r="AK145"/>
  <c r="F52" i="43"/>
  <c r="F51"/>
  <c r="F50"/>
  <c r="F49"/>
  <c r="F48"/>
  <c r="F47"/>
  <c r="F46"/>
  <c r="E44"/>
  <c r="F45"/>
  <c r="F43"/>
  <c r="F41"/>
  <c r="F40"/>
  <c r="AI132" i="36"/>
  <c r="AI10" i="39" s="1"/>
  <c r="AJ132" i="36"/>
  <c r="W10" i="37" s="1"/>
  <c r="AK132" i="36"/>
  <c r="W71" i="37" s="1"/>
  <c r="AI131" i="36"/>
  <c r="AD10" i="39" s="1"/>
  <c r="AJ131" i="36"/>
  <c r="T10" i="37" s="1"/>
  <c r="T54" s="1"/>
  <c r="AK131" i="36"/>
  <c r="T71" i="37" s="1"/>
  <c r="AI130" i="36"/>
  <c r="Y10" i="39" s="1"/>
  <c r="AJ130" i="36"/>
  <c r="AK130"/>
  <c r="E32" i="43"/>
  <c r="N71" i="37"/>
  <c r="AK126" i="36"/>
  <c r="N10" i="37"/>
  <c r="AJ126" i="36"/>
  <c r="F34" i="43"/>
  <c r="AI125" i="36"/>
  <c r="J10" i="39" s="1"/>
  <c r="AJ125" i="36"/>
  <c r="H10" i="37" s="1"/>
  <c r="H54" s="1"/>
  <c r="AK125" i="36"/>
  <c r="H71" i="37" s="1"/>
  <c r="AI124" i="36"/>
  <c r="E10" i="39" s="1"/>
  <c r="AJ124" i="36"/>
  <c r="AK124"/>
  <c r="H30" i="38"/>
  <c r="G30"/>
  <c r="H14"/>
  <c r="H13" s="1"/>
  <c r="G14"/>
  <c r="G13" s="1"/>
  <c r="H64"/>
  <c r="G64"/>
  <c r="Z175" i="36"/>
  <c r="AJ149" i="80" l="1"/>
  <c r="BS53" i="37" s="1"/>
  <c r="BU53" s="1"/>
  <c r="Y51"/>
  <c r="W53"/>
  <c r="Y53" s="1"/>
  <c r="P51"/>
  <c r="N53"/>
  <c r="P53" s="1"/>
  <c r="G53"/>
  <c r="BI51"/>
  <c r="BG53"/>
  <c r="BI53" s="1"/>
  <c r="DH51"/>
  <c r="DF53"/>
  <c r="DH53" s="1"/>
  <c r="G114"/>
  <c r="M53"/>
  <c r="K54"/>
  <c r="N54"/>
  <c r="W54"/>
  <c r="CT54"/>
  <c r="BS54"/>
  <c r="G50"/>
  <c r="G51"/>
  <c r="AJ154" i="80"/>
  <c r="CV51" i="37"/>
  <c r="AK154" i="80"/>
  <c r="CU50" i="39"/>
  <c r="CQ53"/>
  <c r="CU53" s="1"/>
  <c r="GB50"/>
  <c r="FX53"/>
  <c r="GB53" s="1"/>
  <c r="BO50" i="37"/>
  <c r="BO51"/>
  <c r="DO50" i="39"/>
  <c r="DK53"/>
  <c r="DO53" s="1"/>
  <c r="BU50" i="37"/>
  <c r="BU51"/>
  <c r="J50"/>
  <c r="IG53" i="39"/>
  <c r="L53"/>
  <c r="IH53" s="1"/>
  <c r="I50"/>
  <c r="AK146" i="80"/>
  <c r="BJ114" i="37" s="1"/>
  <c r="BL114" s="1"/>
  <c r="CZ50" i="39"/>
  <c r="AK132" i="80"/>
  <c r="W114" i="37" s="1"/>
  <c r="Y114" s="1"/>
  <c r="AJ129" i="80"/>
  <c r="Y50" i="37"/>
  <c r="AK129" i="80"/>
  <c r="AJ126"/>
  <c r="P50" i="37"/>
  <c r="E56" i="71"/>
  <c r="G56"/>
  <c r="L2" s="1"/>
  <c r="AI165" i="80"/>
  <c r="GC53" i="39" s="1"/>
  <c r="GG53" s="1"/>
  <c r="AK175" i="80"/>
  <c r="EM114" i="37" s="1"/>
  <c r="EO114" s="1"/>
  <c r="AJ175" i="80"/>
  <c r="EM53" i="37" s="1"/>
  <c r="EO53" s="1"/>
  <c r="AI175" i="80"/>
  <c r="AJ123"/>
  <c r="AJ146"/>
  <c r="BJ53" i="37" s="1"/>
  <c r="BL53" s="1"/>
  <c r="AJ144" i="80"/>
  <c r="AK144"/>
  <c r="F16" i="43"/>
  <c r="P16"/>
  <c r="IC44" i="39"/>
  <c r="HX44"/>
  <c r="HS44"/>
  <c r="GY44"/>
  <c r="GO44"/>
  <c r="GJ44"/>
  <c r="GE44"/>
  <c r="FZ44"/>
  <c r="FU44"/>
  <c r="FK44"/>
  <c r="FF44"/>
  <c r="FA44"/>
  <c r="EV44"/>
  <c r="EQ44"/>
  <c r="EL44"/>
  <c r="DW44"/>
  <c r="DR44"/>
  <c r="DM44"/>
  <c r="DH44"/>
  <c r="DC44"/>
  <c r="CX44"/>
  <c r="CS44"/>
  <c r="CN44"/>
  <c r="CI44"/>
  <c r="CD44"/>
  <c r="BY44"/>
  <c r="BT44"/>
  <c r="BO44"/>
  <c r="BJ44"/>
  <c r="BE44"/>
  <c r="AZ44"/>
  <c r="AU44"/>
  <c r="AP44"/>
  <c r="AK44"/>
  <c r="AF44"/>
  <c r="AA44"/>
  <c r="V44"/>
  <c r="Q44"/>
  <c r="L44"/>
  <c r="G44"/>
  <c r="IH44" s="1"/>
  <c r="O35" i="43"/>
  <c r="E57"/>
  <c r="BH48" i="37"/>
  <c r="BI48"/>
  <c r="EP48"/>
  <c r="BH109"/>
  <c r="BI109"/>
  <c r="EP109"/>
  <c r="DG48"/>
  <c r="DH48"/>
  <c r="DG109"/>
  <c r="DH109"/>
  <c r="BI50"/>
  <c r="D43"/>
  <c r="F44"/>
  <c r="G44"/>
  <c r="I44"/>
  <c r="J44"/>
  <c r="L44"/>
  <c r="M44"/>
  <c r="O44"/>
  <c r="P44"/>
  <c r="R44"/>
  <c r="S44"/>
  <c r="U44"/>
  <c r="V44"/>
  <c r="X44"/>
  <c r="Y44"/>
  <c r="AD44"/>
  <c r="AE44"/>
  <c r="AV44"/>
  <c r="AW44"/>
  <c r="BE44"/>
  <c r="BF44"/>
  <c r="BW44"/>
  <c r="BX44"/>
  <c r="CF44"/>
  <c r="CG44"/>
  <c r="CI44"/>
  <c r="CJ44"/>
  <c r="CL44"/>
  <c r="CM44"/>
  <c r="CO44"/>
  <c r="CP44"/>
  <c r="CR44"/>
  <c r="CS44"/>
  <c r="CU44"/>
  <c r="CV44"/>
  <c r="CX44"/>
  <c r="CY44"/>
  <c r="DA44"/>
  <c r="DB44"/>
  <c r="DD44"/>
  <c r="DE44"/>
  <c r="DM44"/>
  <c r="DN44"/>
  <c r="DP44"/>
  <c r="DQ44"/>
  <c r="DS44"/>
  <c r="DT44"/>
  <c r="EB44"/>
  <c r="EC44"/>
  <c r="EH44"/>
  <c r="EI44"/>
  <c r="EK44"/>
  <c r="EL44"/>
  <c r="AA44"/>
  <c r="AB44"/>
  <c r="AJ44"/>
  <c r="AK44"/>
  <c r="AM44"/>
  <c r="AN44"/>
  <c r="AP44"/>
  <c r="AQ44"/>
  <c r="AS44"/>
  <c r="AT44"/>
  <c r="AY44"/>
  <c r="AZ44"/>
  <c r="BB44"/>
  <c r="BC44"/>
  <c r="AG44"/>
  <c r="AH44"/>
  <c r="BQ44"/>
  <c r="BR44"/>
  <c r="BZ44"/>
  <c r="CA44"/>
  <c r="CC44"/>
  <c r="CD44"/>
  <c r="DV44"/>
  <c r="DW44"/>
  <c r="DY44"/>
  <c r="DZ44"/>
  <c r="EE44"/>
  <c r="EF44"/>
  <c r="D104"/>
  <c r="F105"/>
  <c r="G105"/>
  <c r="I105"/>
  <c r="J105"/>
  <c r="L105"/>
  <c r="M105"/>
  <c r="O105"/>
  <c r="P105"/>
  <c r="R105"/>
  <c r="S105"/>
  <c r="U105"/>
  <c r="V105"/>
  <c r="X105"/>
  <c r="Y105"/>
  <c r="AD105"/>
  <c r="AE105"/>
  <c r="AV105"/>
  <c r="AW105"/>
  <c r="BE105"/>
  <c r="BF105"/>
  <c r="BW105"/>
  <c r="BX105"/>
  <c r="CF105"/>
  <c r="CG105"/>
  <c r="CI105"/>
  <c r="CJ105"/>
  <c r="CL105"/>
  <c r="CM105"/>
  <c r="CO105"/>
  <c r="CP105"/>
  <c r="CR105"/>
  <c r="CS105"/>
  <c r="CU105"/>
  <c r="CV105"/>
  <c r="CX105"/>
  <c r="CY105"/>
  <c r="DA105"/>
  <c r="DB105"/>
  <c r="DD105"/>
  <c r="DE105"/>
  <c r="DM105"/>
  <c r="DN105"/>
  <c r="DP105"/>
  <c r="DQ105"/>
  <c r="DS105"/>
  <c r="DT105"/>
  <c r="EB105"/>
  <c r="EC105"/>
  <c r="EH105"/>
  <c r="EI105"/>
  <c r="EK105"/>
  <c r="EL105"/>
  <c r="AA105"/>
  <c r="AB105"/>
  <c r="AJ105"/>
  <c r="AK105"/>
  <c r="AM105"/>
  <c r="AN105"/>
  <c r="AP105"/>
  <c r="AQ105"/>
  <c r="AS105"/>
  <c r="AT105"/>
  <c r="AY105"/>
  <c r="AZ105"/>
  <c r="BB105"/>
  <c r="BC105"/>
  <c r="AG105"/>
  <c r="AH105"/>
  <c r="BQ105"/>
  <c r="BR105"/>
  <c r="BZ105"/>
  <c r="CA105"/>
  <c r="CC105"/>
  <c r="CD105"/>
  <c r="DV105"/>
  <c r="DW105"/>
  <c r="DY105"/>
  <c r="DZ105"/>
  <c r="EE105"/>
  <c r="EF105"/>
  <c r="H44" i="39"/>
  <c r="I44"/>
  <c r="M44"/>
  <c r="N44"/>
  <c r="R44"/>
  <c r="S44"/>
  <c r="W44"/>
  <c r="X44"/>
  <c r="AB44"/>
  <c r="AC44"/>
  <c r="AG44"/>
  <c r="AH44"/>
  <c r="AL44"/>
  <c r="AM44"/>
  <c r="AV44"/>
  <c r="AW44"/>
  <c r="BZ44"/>
  <c r="CA44"/>
  <c r="CO44"/>
  <c r="CP44"/>
  <c r="DS44"/>
  <c r="DT44"/>
  <c r="EH44"/>
  <c r="EI44"/>
  <c r="EM44"/>
  <c r="EN44"/>
  <c r="ER44"/>
  <c r="ES44"/>
  <c r="EW44"/>
  <c r="EX44"/>
  <c r="FB44"/>
  <c r="FC44"/>
  <c r="FG44"/>
  <c r="FH44"/>
  <c r="FL44"/>
  <c r="FM44"/>
  <c r="FQ44"/>
  <c r="FR44"/>
  <c r="FV44"/>
  <c r="FW44"/>
  <c r="GK44"/>
  <c r="GL44"/>
  <c r="GP44"/>
  <c r="GQ44"/>
  <c r="GU44"/>
  <c r="GV44"/>
  <c r="HJ44"/>
  <c r="HK44"/>
  <c r="HT44"/>
  <c r="HU44"/>
  <c r="HY44"/>
  <c r="HZ44"/>
  <c r="AQ44"/>
  <c r="AR44"/>
  <c r="BF44"/>
  <c r="BG44"/>
  <c r="BK44"/>
  <c r="BL44"/>
  <c r="BP44"/>
  <c r="BQ44"/>
  <c r="BU44"/>
  <c r="BV44"/>
  <c r="CE44"/>
  <c r="CF44"/>
  <c r="CJ44"/>
  <c r="CK44"/>
  <c r="BA44"/>
  <c r="BB44"/>
  <c r="DI44"/>
  <c r="DJ44"/>
  <c r="DX44"/>
  <c r="DY44"/>
  <c r="EC44"/>
  <c r="ED44"/>
  <c r="GZ44"/>
  <c r="HA44"/>
  <c r="HE44"/>
  <c r="HF44"/>
  <c r="HO44"/>
  <c r="HP44"/>
  <c r="AI175" i="35"/>
  <c r="IA11" i="39" s="1"/>
  <c r="AJ175" i="35"/>
  <c r="EM11" i="37" s="1"/>
  <c r="AK175" i="35"/>
  <c r="EM72" i="37" s="1"/>
  <c r="AI175" i="32"/>
  <c r="IA16" i="39" s="1"/>
  <c r="AJ175" i="32"/>
  <c r="EM16" i="37" s="1"/>
  <c r="AK175" i="32"/>
  <c r="EM77" i="37" s="1"/>
  <c r="AI175" i="26"/>
  <c r="IA22" i="39" s="1"/>
  <c r="AJ175" i="26"/>
  <c r="EM22" i="37" s="1"/>
  <c r="AK175" i="26"/>
  <c r="EM83" i="37" s="1"/>
  <c r="AK123" i="35"/>
  <c r="E72" i="37"/>
  <c r="AJ123" i="35"/>
  <c r="E11" i="37"/>
  <c r="IF11" i="39"/>
  <c r="AK129" i="35"/>
  <c r="Q72" i="37"/>
  <c r="AJ129" i="35"/>
  <c r="Q11" i="37"/>
  <c r="AK144" i="35"/>
  <c r="BG72" i="37"/>
  <c r="AJ144" i="35"/>
  <c r="BG11" i="37"/>
  <c r="AK123" i="34"/>
  <c r="AK176" s="1"/>
  <c r="E74" i="37"/>
  <c r="AJ123" i="34"/>
  <c r="AJ176" s="1"/>
  <c r="E13" i="37"/>
  <c r="IF13" i="39"/>
  <c r="EP12" i="37"/>
  <c r="EP73"/>
  <c r="AK123" i="32"/>
  <c r="AK176" s="1"/>
  <c r="E77" i="37"/>
  <c r="AJ123" i="32"/>
  <c r="AJ176" s="1"/>
  <c r="E16" i="37"/>
  <c r="IF16" i="39"/>
  <c r="EP14" i="37"/>
  <c r="EP75"/>
  <c r="EP15"/>
  <c r="EP76"/>
  <c r="AK123" i="26"/>
  <c r="E83" i="37"/>
  <c r="AJ123" i="26"/>
  <c r="E22" i="37"/>
  <c r="IF22" i="39"/>
  <c r="AK144" i="26"/>
  <c r="BG83" i="37"/>
  <c r="AJ144" i="26"/>
  <c r="BG22" i="37"/>
  <c r="AK163" i="26"/>
  <c r="DF83" i="37"/>
  <c r="AJ163" i="26"/>
  <c r="DF22" i="37"/>
  <c r="DF54" s="1"/>
  <c r="EP17"/>
  <c r="EP78"/>
  <c r="EP18"/>
  <c r="EP79"/>
  <c r="EP19"/>
  <c r="EP80"/>
  <c r="EP20"/>
  <c r="EP81"/>
  <c r="EP21"/>
  <c r="EP82"/>
  <c r="EP23"/>
  <c r="EP84"/>
  <c r="EP24"/>
  <c r="EP85"/>
  <c r="EP25"/>
  <c r="EP86"/>
  <c r="EP26"/>
  <c r="EP87"/>
  <c r="EP27"/>
  <c r="EP88"/>
  <c r="EP28"/>
  <c r="EP89"/>
  <c r="EP29"/>
  <c r="EP90"/>
  <c r="EP30"/>
  <c r="EP91"/>
  <c r="AK144" i="54"/>
  <c r="AK176" s="1"/>
  <c r="BG103" i="37"/>
  <c r="AJ144" i="54"/>
  <c r="AJ176" s="1"/>
  <c r="BG42" i="37"/>
  <c r="IF42" i="39"/>
  <c r="EP31" i="37"/>
  <c r="EP92"/>
  <c r="EP32"/>
  <c r="EP93"/>
  <c r="EP33"/>
  <c r="EP94"/>
  <c r="EP34"/>
  <c r="EP95"/>
  <c r="EP35"/>
  <c r="EP96"/>
  <c r="EP36"/>
  <c r="EP97"/>
  <c r="EP37"/>
  <c r="EP98"/>
  <c r="EP38"/>
  <c r="EP99"/>
  <c r="EP39"/>
  <c r="EP100"/>
  <c r="EP40"/>
  <c r="EP101"/>
  <c r="EP41"/>
  <c r="EP102"/>
  <c r="BH43"/>
  <c r="BI43"/>
  <c r="EP43"/>
  <c r="BH104"/>
  <c r="BI104"/>
  <c r="EP104"/>
  <c r="DG43"/>
  <c r="DH43"/>
  <c r="DG104"/>
  <c r="DH104"/>
  <c r="BH44"/>
  <c r="BI44"/>
  <c r="EP44"/>
  <c r="BH105"/>
  <c r="BI105"/>
  <c r="EP105"/>
  <c r="DG44"/>
  <c r="DH44"/>
  <c r="DG105"/>
  <c r="DH105"/>
  <c r="BH45"/>
  <c r="BI45"/>
  <c r="EP45"/>
  <c r="BH106"/>
  <c r="BI106"/>
  <c r="EP106"/>
  <c r="DG45"/>
  <c r="DH45"/>
  <c r="DG106"/>
  <c r="DH106"/>
  <c r="BH46"/>
  <c r="BI46"/>
  <c r="EP46"/>
  <c r="BH107"/>
  <c r="BI107"/>
  <c r="EP107"/>
  <c r="DG46"/>
  <c r="DH46"/>
  <c r="DG107"/>
  <c r="DH107"/>
  <c r="BH47"/>
  <c r="BI47"/>
  <c r="EP47"/>
  <c r="BH108"/>
  <c r="BI108"/>
  <c r="EP108"/>
  <c r="DG47"/>
  <c r="DH47"/>
  <c r="DG108"/>
  <c r="DH108"/>
  <c r="AI175" i="36"/>
  <c r="IA10" i="39" s="1"/>
  <c r="AJ175" i="36"/>
  <c r="EM10" i="37" s="1"/>
  <c r="EM54" s="1"/>
  <c r="AK175" i="36"/>
  <c r="EM71" i="37" s="1"/>
  <c r="AK123" i="36"/>
  <c r="E71" i="37"/>
  <c r="AJ123" i="36"/>
  <c r="E10" i="37"/>
  <c r="E54" s="1"/>
  <c r="IF10" i="39"/>
  <c r="F61" i="43"/>
  <c r="F32"/>
  <c r="E36"/>
  <c r="AK129" i="36"/>
  <c r="Q71" i="37"/>
  <c r="AJ129" i="36"/>
  <c r="Q10" i="37"/>
  <c r="Q54" s="1"/>
  <c r="F37" i="43"/>
  <c r="F38"/>
  <c r="F39"/>
  <c r="F44"/>
  <c r="E53"/>
  <c r="AK144" i="36"/>
  <c r="BG71" i="37"/>
  <c r="AJ144" i="36"/>
  <c r="BG10" i="37"/>
  <c r="BG54" s="1"/>
  <c r="F54" i="43"/>
  <c r="F55"/>
  <c r="F56"/>
  <c r="F13"/>
  <c r="E6"/>
  <c r="BJ54" i="37" l="1"/>
  <c r="BL50"/>
  <c r="BL51"/>
  <c r="IE50" i="39"/>
  <c r="IA53"/>
  <c r="EO50" i="37"/>
  <c r="EO51"/>
  <c r="J51"/>
  <c r="AK165" i="80"/>
  <c r="DI114" i="37" s="1"/>
  <c r="DK114" s="1"/>
  <c r="ER114" s="1"/>
  <c r="AK163" i="80"/>
  <c r="AM50" i="39"/>
  <c r="IF50"/>
  <c r="AJ165" i="80"/>
  <c r="IC43" i="39"/>
  <c r="HX43"/>
  <c r="HS43"/>
  <c r="GY43"/>
  <c r="GO43"/>
  <c r="GJ43"/>
  <c r="GE43"/>
  <c r="FZ43"/>
  <c r="FU43"/>
  <c r="FK43"/>
  <c r="FF43"/>
  <c r="FA43"/>
  <c r="EV43"/>
  <c r="EQ43"/>
  <c r="EL43"/>
  <c r="DW43"/>
  <c r="DR43"/>
  <c r="DM43"/>
  <c r="DH43"/>
  <c r="DC43"/>
  <c r="CX43"/>
  <c r="CS43"/>
  <c r="CN43"/>
  <c r="CI43"/>
  <c r="CD43"/>
  <c r="BY43"/>
  <c r="BT43"/>
  <c r="BO43"/>
  <c r="BJ43"/>
  <c r="BE43"/>
  <c r="AZ43"/>
  <c r="AU43"/>
  <c r="AP43"/>
  <c r="AK43"/>
  <c r="AF43"/>
  <c r="AA43"/>
  <c r="V43"/>
  <c r="Q43"/>
  <c r="L43"/>
  <c r="G43"/>
  <c r="IH43" s="1"/>
  <c r="H43"/>
  <c r="I43"/>
  <c r="M43"/>
  <c r="N43"/>
  <c r="R43"/>
  <c r="S43"/>
  <c r="W43"/>
  <c r="X43"/>
  <c r="AB43"/>
  <c r="AC43"/>
  <c r="AG43"/>
  <c r="AH43"/>
  <c r="AL43"/>
  <c r="AM43"/>
  <c r="AV43"/>
  <c r="AW43"/>
  <c r="BZ43"/>
  <c r="CA43"/>
  <c r="CO43"/>
  <c r="CP43"/>
  <c r="DS43"/>
  <c r="DT43"/>
  <c r="EH43"/>
  <c r="EI43"/>
  <c r="EM43"/>
  <c r="EN43"/>
  <c r="ER43"/>
  <c r="ES43"/>
  <c r="EW43"/>
  <c r="EX43"/>
  <c r="FB43"/>
  <c r="FC43"/>
  <c r="FG43"/>
  <c r="FH43"/>
  <c r="FL43"/>
  <c r="FM43"/>
  <c r="FQ43"/>
  <c r="FR43"/>
  <c r="FV43"/>
  <c r="FW43"/>
  <c r="GK43"/>
  <c r="GL43"/>
  <c r="GP43"/>
  <c r="GQ43"/>
  <c r="GU43"/>
  <c r="GV43"/>
  <c r="HJ43"/>
  <c r="HK43"/>
  <c r="HT43"/>
  <c r="HU43"/>
  <c r="HY43"/>
  <c r="HZ43"/>
  <c r="AQ43"/>
  <c r="AR43"/>
  <c r="BF43"/>
  <c r="BG43"/>
  <c r="BK43"/>
  <c r="BL43"/>
  <c r="BP43"/>
  <c r="BQ43"/>
  <c r="BU43"/>
  <c r="BV43"/>
  <c r="CE43"/>
  <c r="CF43"/>
  <c r="CJ43"/>
  <c r="CK43"/>
  <c r="BA43"/>
  <c r="BB43"/>
  <c r="DI43"/>
  <c r="DJ43"/>
  <c r="DX43"/>
  <c r="DY43"/>
  <c r="EC43"/>
  <c r="ED43"/>
  <c r="GZ43"/>
  <c r="HA43"/>
  <c r="HE43"/>
  <c r="HF43"/>
  <c r="HO43"/>
  <c r="HP43"/>
  <c r="GA43"/>
  <c r="GB43"/>
  <c r="GF43"/>
  <c r="GG43"/>
  <c r="CT43"/>
  <c r="CU43"/>
  <c r="CY43"/>
  <c r="CZ43"/>
  <c r="DD43"/>
  <c r="DE43"/>
  <c r="DN43"/>
  <c r="DO43"/>
  <c r="ID43"/>
  <c r="IE43"/>
  <c r="D103" i="37"/>
  <c r="F104"/>
  <c r="G104"/>
  <c r="I104"/>
  <c r="J104"/>
  <c r="L104"/>
  <c r="M104"/>
  <c r="O104"/>
  <c r="P104"/>
  <c r="R104"/>
  <c r="S104"/>
  <c r="U104"/>
  <c r="V104"/>
  <c r="X104"/>
  <c r="Y104"/>
  <c r="AD104"/>
  <c r="AE104"/>
  <c r="AV104"/>
  <c r="AW104"/>
  <c r="BE104"/>
  <c r="BF104"/>
  <c r="BW104"/>
  <c r="BX104"/>
  <c r="CF104"/>
  <c r="CG104"/>
  <c r="CI104"/>
  <c r="CJ104"/>
  <c r="CL104"/>
  <c r="CM104"/>
  <c r="CO104"/>
  <c r="CP104"/>
  <c r="CR104"/>
  <c r="CS104"/>
  <c r="CU104"/>
  <c r="CV104"/>
  <c r="CX104"/>
  <c r="CY104"/>
  <c r="DA104"/>
  <c r="DB104"/>
  <c r="DD104"/>
  <c r="DE104"/>
  <c r="DM104"/>
  <c r="DN104"/>
  <c r="DP104"/>
  <c r="DQ104"/>
  <c r="DS104"/>
  <c r="DT104"/>
  <c r="EB104"/>
  <c r="EC104"/>
  <c r="EH104"/>
  <c r="EI104"/>
  <c r="EK104"/>
  <c r="EL104"/>
  <c r="AA104"/>
  <c r="AB104"/>
  <c r="AJ104"/>
  <c r="AK104"/>
  <c r="AM104"/>
  <c r="AN104"/>
  <c r="AP104"/>
  <c r="AQ104"/>
  <c r="AS104"/>
  <c r="AT104"/>
  <c r="AY104"/>
  <c r="AZ104"/>
  <c r="BB104"/>
  <c r="BC104"/>
  <c r="AG104"/>
  <c r="AH104"/>
  <c r="BQ104"/>
  <c r="BR104"/>
  <c r="BZ104"/>
  <c r="CA104"/>
  <c r="CC104"/>
  <c r="CD104"/>
  <c r="DV104"/>
  <c r="DW104"/>
  <c r="DY104"/>
  <c r="DZ104"/>
  <c r="EE104"/>
  <c r="EF104"/>
  <c r="DJ104"/>
  <c r="DK104"/>
  <c r="BK104"/>
  <c r="BL104"/>
  <c r="BN104"/>
  <c r="BO104"/>
  <c r="BT104"/>
  <c r="BU104"/>
  <c r="EN104"/>
  <c r="EO104"/>
  <c r="D42"/>
  <c r="F43"/>
  <c r="G43"/>
  <c r="I43"/>
  <c r="J43"/>
  <c r="L43"/>
  <c r="M43"/>
  <c r="O43"/>
  <c r="P43"/>
  <c r="R43"/>
  <c r="S43"/>
  <c r="U43"/>
  <c r="V43"/>
  <c r="X43"/>
  <c r="Y43"/>
  <c r="AD43"/>
  <c r="AE43"/>
  <c r="AV43"/>
  <c r="AW43"/>
  <c r="BE43"/>
  <c r="BF43"/>
  <c r="BW43"/>
  <c r="BX43"/>
  <c r="CF43"/>
  <c r="CG43"/>
  <c r="CI43"/>
  <c r="CJ43"/>
  <c r="CL43"/>
  <c r="CM43"/>
  <c r="CO43"/>
  <c r="CP43"/>
  <c r="CR43"/>
  <c r="CS43"/>
  <c r="CU43"/>
  <c r="CV43"/>
  <c r="CX43"/>
  <c r="CY43"/>
  <c r="DA43"/>
  <c r="DB43"/>
  <c r="DD43"/>
  <c r="DE43"/>
  <c r="DM43"/>
  <c r="DN43"/>
  <c r="DP43"/>
  <c r="DQ43"/>
  <c r="DS43"/>
  <c r="DT43"/>
  <c r="EB43"/>
  <c r="EC43"/>
  <c r="EH43"/>
  <c r="EI43"/>
  <c r="EK43"/>
  <c r="EL43"/>
  <c r="AA43"/>
  <c r="AB43"/>
  <c r="AJ43"/>
  <c r="AK43"/>
  <c r="AM43"/>
  <c r="AN43"/>
  <c r="AP43"/>
  <c r="AQ43"/>
  <c r="AS43"/>
  <c r="AT43"/>
  <c r="AY43"/>
  <c r="AZ43"/>
  <c r="BB43"/>
  <c r="BC43"/>
  <c r="AG43"/>
  <c r="AH43"/>
  <c r="BQ43"/>
  <c r="BR43"/>
  <c r="BZ43"/>
  <c r="CA43"/>
  <c r="CC43"/>
  <c r="CD43"/>
  <c r="DV43"/>
  <c r="DW43"/>
  <c r="DY43"/>
  <c r="DZ43"/>
  <c r="EE43"/>
  <c r="EF43"/>
  <c r="DJ43"/>
  <c r="DK43"/>
  <c r="BK43"/>
  <c r="BL43"/>
  <c r="BN43"/>
  <c r="BO43"/>
  <c r="BT43"/>
  <c r="BU43"/>
  <c r="EN43"/>
  <c r="EO43"/>
  <c r="IJ44" i="39"/>
  <c r="II44"/>
  <c r="ER109" i="37"/>
  <c r="EQ109"/>
  <c r="ER48"/>
  <c r="EQ48"/>
  <c r="BH42"/>
  <c r="BI42"/>
  <c r="EP42"/>
  <c r="BH103"/>
  <c r="BI103"/>
  <c r="EP103"/>
  <c r="EP22"/>
  <c r="EP83"/>
  <c r="EP16"/>
  <c r="EP77"/>
  <c r="EP13"/>
  <c r="EP74"/>
  <c r="EP11"/>
  <c r="EP72"/>
  <c r="ER108"/>
  <c r="EQ108"/>
  <c r="ER47"/>
  <c r="EQ47"/>
  <c r="ER107"/>
  <c r="EQ107"/>
  <c r="ER46"/>
  <c r="EQ46"/>
  <c r="ER106"/>
  <c r="EQ106"/>
  <c r="ER45"/>
  <c r="EQ45"/>
  <c r="ER105"/>
  <c r="EQ105"/>
  <c r="ER44"/>
  <c r="EQ44"/>
  <c r="ER104"/>
  <c r="EQ104"/>
  <c r="ER43"/>
  <c r="EQ43"/>
  <c r="AJ176" i="26"/>
  <c r="AK176"/>
  <c r="AJ176" i="35"/>
  <c r="AK176"/>
  <c r="F6" i="43"/>
  <c r="F53"/>
  <c r="E42"/>
  <c r="F36"/>
  <c r="E35"/>
  <c r="EP10" i="37"/>
  <c r="EP71"/>
  <c r="F42" i="43"/>
  <c r="F62"/>
  <c r="AJ176" i="36"/>
  <c r="AK176"/>
  <c r="E60" i="43"/>
  <c r="DK51" i="37" l="1"/>
  <c r="DI53"/>
  <c r="EP114"/>
  <c r="EP51"/>
  <c r="ER51"/>
  <c r="IE53" i="39"/>
  <c r="IJ53" s="1"/>
  <c r="IF53"/>
  <c r="GG50"/>
  <c r="F59" i="43"/>
  <c r="F57" s="1"/>
  <c r="IJ50" i="39"/>
  <c r="AJ163" i="80"/>
  <c r="AJ176" s="1"/>
  <c r="IC42" i="39"/>
  <c r="HX42"/>
  <c r="HS42"/>
  <c r="GY42"/>
  <c r="GO42"/>
  <c r="GJ42"/>
  <c r="GE42"/>
  <c r="FZ42"/>
  <c r="FU42"/>
  <c r="FK42"/>
  <c r="FF42"/>
  <c r="FA42"/>
  <c r="EV42"/>
  <c r="EQ42"/>
  <c r="EL42"/>
  <c r="DW42"/>
  <c r="DR42"/>
  <c r="DM42"/>
  <c r="DH42"/>
  <c r="DC42"/>
  <c r="CX42"/>
  <c r="CS42"/>
  <c r="CN42"/>
  <c r="CI42"/>
  <c r="CD42"/>
  <c r="BY42"/>
  <c r="BT42"/>
  <c r="BO42"/>
  <c r="BJ42"/>
  <c r="BE42"/>
  <c r="AZ42"/>
  <c r="AU42"/>
  <c r="AP42"/>
  <c r="AK42"/>
  <c r="AF42"/>
  <c r="AA42"/>
  <c r="V42"/>
  <c r="Q42"/>
  <c r="L42"/>
  <c r="G42"/>
  <c r="IH42" s="1"/>
  <c r="D41" i="37"/>
  <c r="F42"/>
  <c r="G42"/>
  <c r="I42"/>
  <c r="J42"/>
  <c r="L42"/>
  <c r="M42"/>
  <c r="O42"/>
  <c r="P42"/>
  <c r="R42"/>
  <c r="S42"/>
  <c r="U42"/>
  <c r="V42"/>
  <c r="X42"/>
  <c r="Y42"/>
  <c r="AD42"/>
  <c r="AE42"/>
  <c r="AV42"/>
  <c r="AW42"/>
  <c r="BE42"/>
  <c r="BF42"/>
  <c r="BW42"/>
  <c r="BX42"/>
  <c r="CF42"/>
  <c r="CG42"/>
  <c r="CI42"/>
  <c r="CJ42"/>
  <c r="CL42"/>
  <c r="CM42"/>
  <c r="CO42"/>
  <c r="CP42"/>
  <c r="CR42"/>
  <c r="CS42"/>
  <c r="CU42"/>
  <c r="CV42"/>
  <c r="CX42"/>
  <c r="CY42"/>
  <c r="DA42"/>
  <c r="DB42"/>
  <c r="DD42"/>
  <c r="DE42"/>
  <c r="DM42"/>
  <c r="DN42"/>
  <c r="DP42"/>
  <c r="DQ42"/>
  <c r="DS42"/>
  <c r="DT42"/>
  <c r="EB42"/>
  <c r="EC42"/>
  <c r="EH42"/>
  <c r="EI42"/>
  <c r="EK42"/>
  <c r="EL42"/>
  <c r="AJ42"/>
  <c r="AK42"/>
  <c r="AM42"/>
  <c r="AN42"/>
  <c r="AP42"/>
  <c r="AQ42"/>
  <c r="AS42"/>
  <c r="AT42"/>
  <c r="AY42"/>
  <c r="AZ42"/>
  <c r="BB42"/>
  <c r="BC42"/>
  <c r="BQ42"/>
  <c r="BR42"/>
  <c r="BZ42"/>
  <c r="CA42"/>
  <c r="CC42"/>
  <c r="CD42"/>
  <c r="DV42"/>
  <c r="DW42"/>
  <c r="DY42"/>
  <c r="DZ42"/>
  <c r="EE42"/>
  <c r="EF42"/>
  <c r="DJ42"/>
  <c r="DK42"/>
  <c r="BT42"/>
  <c r="BU42"/>
  <c r="AA42"/>
  <c r="AB42"/>
  <c r="AG42"/>
  <c r="AH42"/>
  <c r="EN42"/>
  <c r="EO42"/>
  <c r="BK42"/>
  <c r="BL42"/>
  <c r="BN42"/>
  <c r="BO42"/>
  <c r="DG42"/>
  <c r="DH42"/>
  <c r="D102"/>
  <c r="F103"/>
  <c r="G103"/>
  <c r="I103"/>
  <c r="J103"/>
  <c r="L103"/>
  <c r="M103"/>
  <c r="O103"/>
  <c r="P103"/>
  <c r="R103"/>
  <c r="S103"/>
  <c r="U103"/>
  <c r="V103"/>
  <c r="X103"/>
  <c r="Y103"/>
  <c r="AD103"/>
  <c r="AE103"/>
  <c r="AV103"/>
  <c r="AW103"/>
  <c r="BE103"/>
  <c r="BF103"/>
  <c r="BW103"/>
  <c r="BX103"/>
  <c r="CF103"/>
  <c r="CG103"/>
  <c r="CI103"/>
  <c r="CJ103"/>
  <c r="CL103"/>
  <c r="CM103"/>
  <c r="CO103"/>
  <c r="CP103"/>
  <c r="CR103"/>
  <c r="CS103"/>
  <c r="CU103"/>
  <c r="CV103"/>
  <c r="CX103"/>
  <c r="CY103"/>
  <c r="DA103"/>
  <c r="DB103"/>
  <c r="DD103"/>
  <c r="DE103"/>
  <c r="DM103"/>
  <c r="DN103"/>
  <c r="DP103"/>
  <c r="DQ103"/>
  <c r="DS103"/>
  <c r="DT103"/>
  <c r="EB103"/>
  <c r="EC103"/>
  <c r="EH103"/>
  <c r="EI103"/>
  <c r="EK103"/>
  <c r="EL103"/>
  <c r="AJ103"/>
  <c r="AK103"/>
  <c r="AM103"/>
  <c r="AN103"/>
  <c r="AP103"/>
  <c r="AQ103"/>
  <c r="AS103"/>
  <c r="AT103"/>
  <c r="AY103"/>
  <c r="AZ103"/>
  <c r="BB103"/>
  <c r="BC103"/>
  <c r="BQ103"/>
  <c r="BR103"/>
  <c r="BZ103"/>
  <c r="CA103"/>
  <c r="CC103"/>
  <c r="CD103"/>
  <c r="DV103"/>
  <c r="DW103"/>
  <c r="DY103"/>
  <c r="DZ103"/>
  <c r="EE103"/>
  <c r="EF103"/>
  <c r="DJ103"/>
  <c r="DK103"/>
  <c r="BT103"/>
  <c r="BU103"/>
  <c r="AA103"/>
  <c r="AB103"/>
  <c r="AG103"/>
  <c r="AH103"/>
  <c r="EN103"/>
  <c r="EO103"/>
  <c r="BK103"/>
  <c r="BL103"/>
  <c r="BN103"/>
  <c r="BO103"/>
  <c r="DG103"/>
  <c r="DH103"/>
  <c r="H42" i="39"/>
  <c r="I42"/>
  <c r="M42"/>
  <c r="N42"/>
  <c r="R42"/>
  <c r="S42"/>
  <c r="W42"/>
  <c r="X42"/>
  <c r="AB42"/>
  <c r="AC42"/>
  <c r="AG42"/>
  <c r="AH42"/>
  <c r="AL42"/>
  <c r="AM42"/>
  <c r="AV42"/>
  <c r="AW42"/>
  <c r="BZ42"/>
  <c r="CA42"/>
  <c r="CO42"/>
  <c r="CP42"/>
  <c r="DS42"/>
  <c r="DT42"/>
  <c r="EH42"/>
  <c r="EI42"/>
  <c r="EM42"/>
  <c r="EN42"/>
  <c r="ER42"/>
  <c r="ES42"/>
  <c r="EW42"/>
  <c r="EX42"/>
  <c r="FB42"/>
  <c r="FC42"/>
  <c r="FG42"/>
  <c r="FH42"/>
  <c r="FL42"/>
  <c r="FM42"/>
  <c r="FQ42"/>
  <c r="FR42"/>
  <c r="FV42"/>
  <c r="FW42"/>
  <c r="GK42"/>
  <c r="GL42"/>
  <c r="GP42"/>
  <c r="GQ42"/>
  <c r="GU42"/>
  <c r="GV42"/>
  <c r="HJ42"/>
  <c r="HK42"/>
  <c r="HT42"/>
  <c r="HU42"/>
  <c r="HY42"/>
  <c r="HZ42"/>
  <c r="AQ42"/>
  <c r="AR42"/>
  <c r="BF42"/>
  <c r="BG42"/>
  <c r="BK42"/>
  <c r="BL42"/>
  <c r="BP42"/>
  <c r="BQ42"/>
  <c r="BU42"/>
  <c r="BV42"/>
  <c r="CE42"/>
  <c r="CF42"/>
  <c r="CJ42"/>
  <c r="CK42"/>
  <c r="DI42"/>
  <c r="DJ42"/>
  <c r="DX42"/>
  <c r="DY42"/>
  <c r="EC42"/>
  <c r="ED42"/>
  <c r="GZ42"/>
  <c r="HA42"/>
  <c r="HE42"/>
  <c r="HF42"/>
  <c r="HO42"/>
  <c r="HP42"/>
  <c r="GA42"/>
  <c r="GB42"/>
  <c r="GF42"/>
  <c r="GG42"/>
  <c r="DN42"/>
  <c r="DO42"/>
  <c r="BA42"/>
  <c r="BB42"/>
  <c r="ID42"/>
  <c r="IE42"/>
  <c r="CT42"/>
  <c r="CU42"/>
  <c r="CY42"/>
  <c r="CZ42"/>
  <c r="DD42"/>
  <c r="DE42"/>
  <c r="ER103" i="37"/>
  <c r="EQ103"/>
  <c r="ER42"/>
  <c r="EQ42"/>
  <c r="IJ43" i="39"/>
  <c r="II43"/>
  <c r="F60" i="43"/>
  <c r="F35"/>
  <c r="F63"/>
  <c r="D91" i="42"/>
  <c r="DK53" i="37" l="1"/>
  <c r="ER53" s="1"/>
  <c r="DI54"/>
  <c r="EP53"/>
  <c r="DK50"/>
  <c r="ER50" s="1"/>
  <c r="EP50"/>
  <c r="EP54" s="1"/>
  <c r="IC41" i="39"/>
  <c r="HX41"/>
  <c r="HS41"/>
  <c r="GY41"/>
  <c r="GO41"/>
  <c r="GJ41"/>
  <c r="GE41"/>
  <c r="FZ41"/>
  <c r="FU41"/>
  <c r="FK41"/>
  <c r="FF41"/>
  <c r="FA41"/>
  <c r="EV41"/>
  <c r="EQ41"/>
  <c r="EL41"/>
  <c r="DW41"/>
  <c r="DR41"/>
  <c r="DM41"/>
  <c r="DH41"/>
  <c r="DC41"/>
  <c r="CX41"/>
  <c r="CS41"/>
  <c r="CN41"/>
  <c r="CI41"/>
  <c r="CD41"/>
  <c r="BY41"/>
  <c r="BT41"/>
  <c r="BO41"/>
  <c r="BJ41"/>
  <c r="BE41"/>
  <c r="AZ41"/>
  <c r="AU41"/>
  <c r="AP41"/>
  <c r="AK41"/>
  <c r="AF41"/>
  <c r="AA41"/>
  <c r="V41"/>
  <c r="Q41"/>
  <c r="L41"/>
  <c r="G41"/>
  <c r="IH41" s="1"/>
  <c r="H41"/>
  <c r="I41"/>
  <c r="M41"/>
  <c r="N41"/>
  <c r="R41"/>
  <c r="S41"/>
  <c r="W41"/>
  <c r="X41"/>
  <c r="AB41"/>
  <c r="AC41"/>
  <c r="AG41"/>
  <c r="AH41"/>
  <c r="AL41"/>
  <c r="AM41"/>
  <c r="AV41"/>
  <c r="AW41"/>
  <c r="BZ41"/>
  <c r="CA41"/>
  <c r="CO41"/>
  <c r="CP41"/>
  <c r="DS41"/>
  <c r="DT41"/>
  <c r="EH41"/>
  <c r="EI41"/>
  <c r="EM41"/>
  <c r="EN41"/>
  <c r="ER41"/>
  <c r="ES41"/>
  <c r="EW41"/>
  <c r="EX41"/>
  <c r="FB41"/>
  <c r="FC41"/>
  <c r="FG41"/>
  <c r="FH41"/>
  <c r="FL41"/>
  <c r="FM41"/>
  <c r="FQ41"/>
  <c r="FR41"/>
  <c r="FV41"/>
  <c r="FW41"/>
  <c r="GK41"/>
  <c r="GL41"/>
  <c r="GP41"/>
  <c r="GQ41"/>
  <c r="GU41"/>
  <c r="GV41"/>
  <c r="HJ41"/>
  <c r="HK41"/>
  <c r="HT41"/>
  <c r="HU41"/>
  <c r="HY41"/>
  <c r="HZ41"/>
  <c r="AQ41"/>
  <c r="AR41"/>
  <c r="BF41"/>
  <c r="BG41"/>
  <c r="BK41"/>
  <c r="BL41"/>
  <c r="BP41"/>
  <c r="BQ41"/>
  <c r="BU41"/>
  <c r="BV41"/>
  <c r="CE41"/>
  <c r="CF41"/>
  <c r="CJ41"/>
  <c r="CK41"/>
  <c r="BA41"/>
  <c r="BB41"/>
  <c r="DI41"/>
  <c r="DJ41"/>
  <c r="DX41"/>
  <c r="DY41"/>
  <c r="EC41"/>
  <c r="ED41"/>
  <c r="GZ41"/>
  <c r="HA41"/>
  <c r="HE41"/>
  <c r="HF41"/>
  <c r="HO41"/>
  <c r="HP41"/>
  <c r="GA41"/>
  <c r="GB41"/>
  <c r="GF41"/>
  <c r="GG41"/>
  <c r="CT41"/>
  <c r="CU41"/>
  <c r="CY41"/>
  <c r="CZ41"/>
  <c r="DD41"/>
  <c r="DE41"/>
  <c r="DN41"/>
  <c r="DO41"/>
  <c r="ID41"/>
  <c r="IE41"/>
  <c r="D101" i="37"/>
  <c r="F102"/>
  <c r="G102"/>
  <c r="I102"/>
  <c r="J102"/>
  <c r="L102"/>
  <c r="M102"/>
  <c r="O102"/>
  <c r="P102"/>
  <c r="R102"/>
  <c r="S102"/>
  <c r="U102"/>
  <c r="V102"/>
  <c r="X102"/>
  <c r="Y102"/>
  <c r="AD102"/>
  <c r="AE102"/>
  <c r="AV102"/>
  <c r="AW102"/>
  <c r="BE102"/>
  <c r="BF102"/>
  <c r="BW102"/>
  <c r="BX102"/>
  <c r="CF102"/>
  <c r="CG102"/>
  <c r="CI102"/>
  <c r="CJ102"/>
  <c r="CL102"/>
  <c r="CM102"/>
  <c r="CO102"/>
  <c r="CP102"/>
  <c r="CR102"/>
  <c r="CS102"/>
  <c r="CU102"/>
  <c r="CV102"/>
  <c r="CX102"/>
  <c r="CY102"/>
  <c r="DA102"/>
  <c r="DB102"/>
  <c r="DD102"/>
  <c r="DE102"/>
  <c r="DM102"/>
  <c r="DN102"/>
  <c r="DP102"/>
  <c r="DQ102"/>
  <c r="DS102"/>
  <c r="DT102"/>
  <c r="EB102"/>
  <c r="EC102"/>
  <c r="EH102"/>
  <c r="EI102"/>
  <c r="EK102"/>
  <c r="EL102"/>
  <c r="AA102"/>
  <c r="AB102"/>
  <c r="AJ102"/>
  <c r="AK102"/>
  <c r="AM102"/>
  <c r="AN102"/>
  <c r="AP102"/>
  <c r="AQ102"/>
  <c r="AS102"/>
  <c r="AT102"/>
  <c r="AY102"/>
  <c r="AZ102"/>
  <c r="BB102"/>
  <c r="BC102"/>
  <c r="AG102"/>
  <c r="AH102"/>
  <c r="BQ102"/>
  <c r="BR102"/>
  <c r="BZ102"/>
  <c r="CA102"/>
  <c r="CC102"/>
  <c r="CD102"/>
  <c r="DV102"/>
  <c r="DW102"/>
  <c r="DY102"/>
  <c r="DZ102"/>
  <c r="EE102"/>
  <c r="EF102"/>
  <c r="DJ102"/>
  <c r="DK102"/>
  <c r="BK102"/>
  <c r="BL102"/>
  <c r="BN102"/>
  <c r="BO102"/>
  <c r="BT102"/>
  <c r="BU102"/>
  <c r="EN102"/>
  <c r="EO102"/>
  <c r="BH102"/>
  <c r="BI102"/>
  <c r="DG102"/>
  <c r="DH102"/>
  <c r="D40"/>
  <c r="F41"/>
  <c r="G41"/>
  <c r="I41"/>
  <c r="J41"/>
  <c r="L41"/>
  <c r="M41"/>
  <c r="O41"/>
  <c r="P41"/>
  <c r="R41"/>
  <c r="S41"/>
  <c r="U41"/>
  <c r="V41"/>
  <c r="X41"/>
  <c r="Y41"/>
  <c r="AD41"/>
  <c r="AE41"/>
  <c r="AV41"/>
  <c r="AW41"/>
  <c r="BE41"/>
  <c r="BF41"/>
  <c r="BW41"/>
  <c r="BX41"/>
  <c r="CF41"/>
  <c r="CG41"/>
  <c r="CI41"/>
  <c r="CJ41"/>
  <c r="CL41"/>
  <c r="CM41"/>
  <c r="CO41"/>
  <c r="CP41"/>
  <c r="CR41"/>
  <c r="CS41"/>
  <c r="CU41"/>
  <c r="CV41"/>
  <c r="CX41"/>
  <c r="CY41"/>
  <c r="DA41"/>
  <c r="DB41"/>
  <c r="DD41"/>
  <c r="DE41"/>
  <c r="DM41"/>
  <c r="DN41"/>
  <c r="DP41"/>
  <c r="DQ41"/>
  <c r="DS41"/>
  <c r="DT41"/>
  <c r="EB41"/>
  <c r="EC41"/>
  <c r="EH41"/>
  <c r="EI41"/>
  <c r="EK41"/>
  <c r="EL41"/>
  <c r="AA41"/>
  <c r="AB41"/>
  <c r="AJ41"/>
  <c r="AK41"/>
  <c r="AM41"/>
  <c r="AN41"/>
  <c r="AP41"/>
  <c r="AQ41"/>
  <c r="AS41"/>
  <c r="AT41"/>
  <c r="AY41"/>
  <c r="AZ41"/>
  <c r="BB41"/>
  <c r="BC41"/>
  <c r="AG41"/>
  <c r="AH41"/>
  <c r="BQ41"/>
  <c r="BR41"/>
  <c r="BZ41"/>
  <c r="CA41"/>
  <c r="CC41"/>
  <c r="CD41"/>
  <c r="DV41"/>
  <c r="DW41"/>
  <c r="DY41"/>
  <c r="DZ41"/>
  <c r="EE41"/>
  <c r="EF41"/>
  <c r="DJ41"/>
  <c r="DK41"/>
  <c r="BK41"/>
  <c r="BL41"/>
  <c r="BN41"/>
  <c r="BO41"/>
  <c r="BT41"/>
  <c r="BU41"/>
  <c r="EN41"/>
  <c r="EO41"/>
  <c r="BH41"/>
  <c r="BI41"/>
  <c r="DG41"/>
  <c r="DH41"/>
  <c r="IJ42" i="39"/>
  <c r="II42"/>
  <c r="IC40" l="1"/>
  <c r="HX40"/>
  <c r="HS40"/>
  <c r="GY40"/>
  <c r="GO40"/>
  <c r="GJ40"/>
  <c r="GE40"/>
  <c r="FZ40"/>
  <c r="FU40"/>
  <c r="FK40"/>
  <c r="FF40"/>
  <c r="FA40"/>
  <c r="EV40"/>
  <c r="EQ40"/>
  <c r="EL40"/>
  <c r="DW40"/>
  <c r="DR40"/>
  <c r="DM40"/>
  <c r="DH40"/>
  <c r="DC40"/>
  <c r="CX40"/>
  <c r="CS40"/>
  <c r="CN40"/>
  <c r="CI40"/>
  <c r="CD40"/>
  <c r="BY40"/>
  <c r="BT40"/>
  <c r="BO40"/>
  <c r="BJ40"/>
  <c r="BE40"/>
  <c r="AZ40"/>
  <c r="AU40"/>
  <c r="AP40"/>
  <c r="AK40"/>
  <c r="AF40"/>
  <c r="AA40"/>
  <c r="V40"/>
  <c r="Q40"/>
  <c r="L40"/>
  <c r="G40"/>
  <c r="IH40" s="1"/>
  <c r="D39" i="37"/>
  <c r="F40"/>
  <c r="G40"/>
  <c r="I40"/>
  <c r="J40"/>
  <c r="L40"/>
  <c r="M40"/>
  <c r="O40"/>
  <c r="P40"/>
  <c r="R40"/>
  <c r="S40"/>
  <c r="U40"/>
  <c r="V40"/>
  <c r="X40"/>
  <c r="Y40"/>
  <c r="AD40"/>
  <c r="AE40"/>
  <c r="AV40"/>
  <c r="AW40"/>
  <c r="BE40"/>
  <c r="BF40"/>
  <c r="BW40"/>
  <c r="BX40"/>
  <c r="CF40"/>
  <c r="CG40"/>
  <c r="CI40"/>
  <c r="CJ40"/>
  <c r="CL40"/>
  <c r="CM40"/>
  <c r="CO40"/>
  <c r="CP40"/>
  <c r="CR40"/>
  <c r="CS40"/>
  <c r="CU40"/>
  <c r="CV40"/>
  <c r="CX40"/>
  <c r="CY40"/>
  <c r="DA40"/>
  <c r="DB40"/>
  <c r="DD40"/>
  <c r="DE40"/>
  <c r="DM40"/>
  <c r="DN40"/>
  <c r="DP40"/>
  <c r="DQ40"/>
  <c r="DS40"/>
  <c r="DT40"/>
  <c r="EB40"/>
  <c r="EC40"/>
  <c r="EH40"/>
  <c r="EI40"/>
  <c r="EK40"/>
  <c r="EL40"/>
  <c r="AA40"/>
  <c r="AB40"/>
  <c r="AJ40"/>
  <c r="AK40"/>
  <c r="AM40"/>
  <c r="AN40"/>
  <c r="AP40"/>
  <c r="AQ40"/>
  <c r="AS40"/>
  <c r="AT40"/>
  <c r="AY40"/>
  <c r="AZ40"/>
  <c r="BB40"/>
  <c r="BC40"/>
  <c r="AG40"/>
  <c r="AH40"/>
  <c r="BQ40"/>
  <c r="BR40"/>
  <c r="BZ40"/>
  <c r="CA40"/>
  <c r="CC40"/>
  <c r="CD40"/>
  <c r="DV40"/>
  <c r="DW40"/>
  <c r="DY40"/>
  <c r="DZ40"/>
  <c r="EE40"/>
  <c r="EF40"/>
  <c r="DJ40"/>
  <c r="DK40"/>
  <c r="BK40"/>
  <c r="BL40"/>
  <c r="BN40"/>
  <c r="BO40"/>
  <c r="BT40"/>
  <c r="BU40"/>
  <c r="EN40"/>
  <c r="EO40"/>
  <c r="BH40"/>
  <c r="BI40"/>
  <c r="DG40"/>
  <c r="DH40"/>
  <c r="D100"/>
  <c r="F101"/>
  <c r="G101"/>
  <c r="I101"/>
  <c r="J101"/>
  <c r="L101"/>
  <c r="M101"/>
  <c r="O101"/>
  <c r="P101"/>
  <c r="R101"/>
  <c r="S101"/>
  <c r="U101"/>
  <c r="V101"/>
  <c r="X101"/>
  <c r="Y101"/>
  <c r="AD101"/>
  <c r="AE101"/>
  <c r="AV101"/>
  <c r="AW101"/>
  <c r="BE101"/>
  <c r="BF101"/>
  <c r="BW101"/>
  <c r="BX101"/>
  <c r="CF101"/>
  <c r="CG101"/>
  <c r="CI101"/>
  <c r="CJ101"/>
  <c r="CL101"/>
  <c r="CM101"/>
  <c r="CO101"/>
  <c r="CP101"/>
  <c r="CR101"/>
  <c r="CS101"/>
  <c r="CU101"/>
  <c r="CV101"/>
  <c r="CX101"/>
  <c r="CY101"/>
  <c r="DA101"/>
  <c r="DB101"/>
  <c r="DD101"/>
  <c r="DE101"/>
  <c r="DM101"/>
  <c r="DN101"/>
  <c r="DP101"/>
  <c r="DQ101"/>
  <c r="DS101"/>
  <c r="DT101"/>
  <c r="EB101"/>
  <c r="EC101"/>
  <c r="EH101"/>
  <c r="EI101"/>
  <c r="EK101"/>
  <c r="EL101"/>
  <c r="AA101"/>
  <c r="AB101"/>
  <c r="AJ101"/>
  <c r="AK101"/>
  <c r="AM101"/>
  <c r="AN101"/>
  <c r="AP101"/>
  <c r="AQ101"/>
  <c r="AS101"/>
  <c r="AT101"/>
  <c r="AY101"/>
  <c r="AZ101"/>
  <c r="BB101"/>
  <c r="BC101"/>
  <c r="AG101"/>
  <c r="AH101"/>
  <c r="BQ101"/>
  <c r="BR101"/>
  <c r="BZ101"/>
  <c r="CA101"/>
  <c r="CC101"/>
  <c r="CD101"/>
  <c r="DV101"/>
  <c r="DW101"/>
  <c r="DY101"/>
  <c r="DZ101"/>
  <c r="EE101"/>
  <c r="EF101"/>
  <c r="DJ101"/>
  <c r="DK101"/>
  <c r="BK101"/>
  <c r="BL101"/>
  <c r="BN101"/>
  <c r="BO101"/>
  <c r="BT101"/>
  <c r="BU101"/>
  <c r="EN101"/>
  <c r="EO101"/>
  <c r="BH101"/>
  <c r="BI101"/>
  <c r="DG101"/>
  <c r="DH101"/>
  <c r="H40" i="39"/>
  <c r="I40"/>
  <c r="M40"/>
  <c r="N40"/>
  <c r="R40"/>
  <c r="S40"/>
  <c r="W40"/>
  <c r="X40"/>
  <c r="AB40"/>
  <c r="AC40"/>
  <c r="AG40"/>
  <c r="AH40"/>
  <c r="AL40"/>
  <c r="AM40"/>
  <c r="AV40"/>
  <c r="AW40"/>
  <c r="BZ40"/>
  <c r="CA40"/>
  <c r="CO40"/>
  <c r="CP40"/>
  <c r="DS40"/>
  <c r="DT40"/>
  <c r="EH40"/>
  <c r="EI40"/>
  <c r="EM40"/>
  <c r="EN40"/>
  <c r="ER40"/>
  <c r="ES40"/>
  <c r="EW40"/>
  <c r="EX40"/>
  <c r="FB40"/>
  <c r="FC40"/>
  <c r="FG40"/>
  <c r="FH40"/>
  <c r="FL40"/>
  <c r="FM40"/>
  <c r="FQ40"/>
  <c r="FR40"/>
  <c r="FV40"/>
  <c r="FW40"/>
  <c r="GK40"/>
  <c r="GL40"/>
  <c r="GP40"/>
  <c r="GQ40"/>
  <c r="GU40"/>
  <c r="GV40"/>
  <c r="HJ40"/>
  <c r="HK40"/>
  <c r="HT40"/>
  <c r="HU40"/>
  <c r="HY40"/>
  <c r="HZ40"/>
  <c r="AQ40"/>
  <c r="AR40"/>
  <c r="BF40"/>
  <c r="BG40"/>
  <c r="BK40"/>
  <c r="BL40"/>
  <c r="BP40"/>
  <c r="BQ40"/>
  <c r="BU40"/>
  <c r="BV40"/>
  <c r="CE40"/>
  <c r="CF40"/>
  <c r="CJ40"/>
  <c r="CK40"/>
  <c r="BA40"/>
  <c r="BB40"/>
  <c r="DI40"/>
  <c r="DJ40"/>
  <c r="DX40"/>
  <c r="DY40"/>
  <c r="EC40"/>
  <c r="ED40"/>
  <c r="GZ40"/>
  <c r="HA40"/>
  <c r="HE40"/>
  <c r="HF40"/>
  <c r="HO40"/>
  <c r="HP40"/>
  <c r="GA40"/>
  <c r="GB40"/>
  <c r="GF40"/>
  <c r="GG40"/>
  <c r="CT40"/>
  <c r="CU40"/>
  <c r="CY40"/>
  <c r="CZ40"/>
  <c r="DD40"/>
  <c r="DE40"/>
  <c r="DN40"/>
  <c r="DO40"/>
  <c r="ID40"/>
  <c r="IE40"/>
  <c r="ER41" i="37"/>
  <c r="EQ41"/>
  <c r="ER102"/>
  <c r="EQ102"/>
  <c r="IJ41" i="39"/>
  <c r="II41"/>
  <c r="IC39" l="1"/>
  <c r="HX39"/>
  <c r="HS39"/>
  <c r="GY39"/>
  <c r="GO39"/>
  <c r="GJ39"/>
  <c r="GE39"/>
  <c r="FZ39"/>
  <c r="FU39"/>
  <c r="FK39"/>
  <c r="FF39"/>
  <c r="FA39"/>
  <c r="EV39"/>
  <c r="EQ39"/>
  <c r="EL39"/>
  <c r="DW39"/>
  <c r="DR39"/>
  <c r="DM39"/>
  <c r="DH39"/>
  <c r="DC39"/>
  <c r="CX39"/>
  <c r="CS39"/>
  <c r="CN39"/>
  <c r="CI39"/>
  <c r="CD39"/>
  <c r="BY39"/>
  <c r="BT39"/>
  <c r="BO39"/>
  <c r="BJ39"/>
  <c r="BE39"/>
  <c r="AZ39"/>
  <c r="AU39"/>
  <c r="AP39"/>
  <c r="AK39"/>
  <c r="AF39"/>
  <c r="AA39"/>
  <c r="V39"/>
  <c r="Q39"/>
  <c r="L39"/>
  <c r="G39"/>
  <c r="IH39" s="1"/>
  <c r="H39"/>
  <c r="I39"/>
  <c r="M39"/>
  <c r="N39"/>
  <c r="R39"/>
  <c r="S39"/>
  <c r="W39"/>
  <c r="X39"/>
  <c r="AB39"/>
  <c r="AC39"/>
  <c r="AG39"/>
  <c r="AH39"/>
  <c r="AL39"/>
  <c r="AM39"/>
  <c r="AV39"/>
  <c r="AW39"/>
  <c r="BZ39"/>
  <c r="CA39"/>
  <c r="CO39"/>
  <c r="CP39"/>
  <c r="DS39"/>
  <c r="DT39"/>
  <c r="EH39"/>
  <c r="EI39"/>
  <c r="EM39"/>
  <c r="EN39"/>
  <c r="ER39"/>
  <c r="ES39"/>
  <c r="EW39"/>
  <c r="EX39"/>
  <c r="FB39"/>
  <c r="FC39"/>
  <c r="FG39"/>
  <c r="FH39"/>
  <c r="FL39"/>
  <c r="FM39"/>
  <c r="FQ39"/>
  <c r="FR39"/>
  <c r="FV39"/>
  <c r="FW39"/>
  <c r="GK39"/>
  <c r="GL39"/>
  <c r="GP39"/>
  <c r="GQ39"/>
  <c r="GU39"/>
  <c r="GV39"/>
  <c r="HJ39"/>
  <c r="HK39"/>
  <c r="HT39"/>
  <c r="HU39"/>
  <c r="HY39"/>
  <c r="HZ39"/>
  <c r="AQ39"/>
  <c r="AR39"/>
  <c r="BF39"/>
  <c r="BG39"/>
  <c r="BK39"/>
  <c r="BL39"/>
  <c r="BP39"/>
  <c r="BQ39"/>
  <c r="BU39"/>
  <c r="BV39"/>
  <c r="CE39"/>
  <c r="CF39"/>
  <c r="CJ39"/>
  <c r="CK39"/>
  <c r="BA39"/>
  <c r="BB39"/>
  <c r="DI39"/>
  <c r="DJ39"/>
  <c r="DX39"/>
  <c r="DY39"/>
  <c r="EC39"/>
  <c r="ED39"/>
  <c r="GZ39"/>
  <c r="HA39"/>
  <c r="HE39"/>
  <c r="HF39"/>
  <c r="HO39"/>
  <c r="HP39"/>
  <c r="GA39"/>
  <c r="GB39"/>
  <c r="GF39"/>
  <c r="GG39"/>
  <c r="CT39"/>
  <c r="CU39"/>
  <c r="CY39"/>
  <c r="CZ39"/>
  <c r="DD39"/>
  <c r="DE39"/>
  <c r="DN39"/>
  <c r="DO39"/>
  <c r="ID39"/>
  <c r="IE39"/>
  <c r="D99" i="37"/>
  <c r="F100"/>
  <c r="G100"/>
  <c r="I100"/>
  <c r="J100"/>
  <c r="L100"/>
  <c r="M100"/>
  <c r="O100"/>
  <c r="P100"/>
  <c r="R100"/>
  <c r="S100"/>
  <c r="U100"/>
  <c r="V100"/>
  <c r="X100"/>
  <c r="Y100"/>
  <c r="AD100"/>
  <c r="AE100"/>
  <c r="AV100"/>
  <c r="AW100"/>
  <c r="BE100"/>
  <c r="BF100"/>
  <c r="BW100"/>
  <c r="BX100"/>
  <c r="CF100"/>
  <c r="CG100"/>
  <c r="CI100"/>
  <c r="CJ100"/>
  <c r="CL100"/>
  <c r="CM100"/>
  <c r="CO100"/>
  <c r="CP100"/>
  <c r="CR100"/>
  <c r="CS100"/>
  <c r="CU100"/>
  <c r="CV100"/>
  <c r="CX100"/>
  <c r="CY100"/>
  <c r="DA100"/>
  <c r="DB100"/>
  <c r="DD100"/>
  <c r="DE100"/>
  <c r="DM100"/>
  <c r="DN100"/>
  <c r="DP100"/>
  <c r="DQ100"/>
  <c r="DS100"/>
  <c r="DT100"/>
  <c r="EB100"/>
  <c r="EC100"/>
  <c r="EH100"/>
  <c r="EI100"/>
  <c r="EK100"/>
  <c r="EL100"/>
  <c r="AA100"/>
  <c r="AB100"/>
  <c r="AJ100"/>
  <c r="AK100"/>
  <c r="AM100"/>
  <c r="AN100"/>
  <c r="AP100"/>
  <c r="AQ100"/>
  <c r="AS100"/>
  <c r="AT100"/>
  <c r="AY100"/>
  <c r="AZ100"/>
  <c r="BB100"/>
  <c r="BC100"/>
  <c r="AG100"/>
  <c r="AH100"/>
  <c r="BQ100"/>
  <c r="BR100"/>
  <c r="BZ100"/>
  <c r="CA100"/>
  <c r="CC100"/>
  <c r="CD100"/>
  <c r="DV100"/>
  <c r="DW100"/>
  <c r="DY100"/>
  <c r="DZ100"/>
  <c r="EE100"/>
  <c r="EF100"/>
  <c r="DJ100"/>
  <c r="DK100"/>
  <c r="BK100"/>
  <c r="BL100"/>
  <c r="BN100"/>
  <c r="BO100"/>
  <c r="BT100"/>
  <c r="BU100"/>
  <c r="EN100"/>
  <c r="EO100"/>
  <c r="BH100"/>
  <c r="BI100"/>
  <c r="DG100"/>
  <c r="DH100"/>
  <c r="D38"/>
  <c r="F39"/>
  <c r="G39"/>
  <c r="I39"/>
  <c r="J39"/>
  <c r="L39"/>
  <c r="M39"/>
  <c r="O39"/>
  <c r="P39"/>
  <c r="R39"/>
  <c r="S39"/>
  <c r="U39"/>
  <c r="V39"/>
  <c r="X39"/>
  <c r="Y39"/>
  <c r="AD39"/>
  <c r="AE39"/>
  <c r="AV39"/>
  <c r="AW39"/>
  <c r="BE39"/>
  <c r="BF39"/>
  <c r="BW39"/>
  <c r="BX39"/>
  <c r="CF39"/>
  <c r="CG39"/>
  <c r="CI39"/>
  <c r="CJ39"/>
  <c r="CL39"/>
  <c r="CM39"/>
  <c r="CO39"/>
  <c r="CP39"/>
  <c r="CR39"/>
  <c r="CS39"/>
  <c r="CU39"/>
  <c r="CV39"/>
  <c r="CX39"/>
  <c r="CY39"/>
  <c r="DA39"/>
  <c r="DB39"/>
  <c r="DD39"/>
  <c r="DE39"/>
  <c r="DM39"/>
  <c r="DN39"/>
  <c r="DP39"/>
  <c r="DQ39"/>
  <c r="DS39"/>
  <c r="DT39"/>
  <c r="EB39"/>
  <c r="EC39"/>
  <c r="EH39"/>
  <c r="EI39"/>
  <c r="EK39"/>
  <c r="EL39"/>
  <c r="AA39"/>
  <c r="AB39"/>
  <c r="AJ39"/>
  <c r="AK39"/>
  <c r="AM39"/>
  <c r="AN39"/>
  <c r="AP39"/>
  <c r="AQ39"/>
  <c r="AS39"/>
  <c r="AT39"/>
  <c r="AY39"/>
  <c r="AZ39"/>
  <c r="BB39"/>
  <c r="BC39"/>
  <c r="AG39"/>
  <c r="AH39"/>
  <c r="BQ39"/>
  <c r="BR39"/>
  <c r="BZ39"/>
  <c r="CA39"/>
  <c r="CC39"/>
  <c r="CD39"/>
  <c r="DV39"/>
  <c r="DW39"/>
  <c r="DY39"/>
  <c r="DZ39"/>
  <c r="EE39"/>
  <c r="EF39"/>
  <c r="DJ39"/>
  <c r="DK39"/>
  <c r="BK39"/>
  <c r="BL39"/>
  <c r="BN39"/>
  <c r="BO39"/>
  <c r="BT39"/>
  <c r="BU39"/>
  <c r="EN39"/>
  <c r="EO39"/>
  <c r="BH39"/>
  <c r="BI39"/>
  <c r="DG39"/>
  <c r="DH39"/>
  <c r="IJ40" i="39"/>
  <c r="II40"/>
  <c r="ER101" i="37"/>
  <c r="EQ101"/>
  <c r="ER40"/>
  <c r="EQ40"/>
  <c r="IC38" i="39" l="1"/>
  <c r="HX38"/>
  <c r="HS38"/>
  <c r="GY38"/>
  <c r="GO38"/>
  <c r="GJ38"/>
  <c r="GE38"/>
  <c r="FZ38"/>
  <c r="FU38"/>
  <c r="FK38"/>
  <c r="FF38"/>
  <c r="FA38"/>
  <c r="EV38"/>
  <c r="EQ38"/>
  <c r="EL38"/>
  <c r="DW38"/>
  <c r="DR38"/>
  <c r="DM38"/>
  <c r="DH38"/>
  <c r="DC38"/>
  <c r="CX38"/>
  <c r="CS38"/>
  <c r="CN38"/>
  <c r="CI38"/>
  <c r="CD38"/>
  <c r="BY38"/>
  <c r="BT38"/>
  <c r="BO38"/>
  <c r="BJ38"/>
  <c r="BE38"/>
  <c r="AZ38"/>
  <c r="AU38"/>
  <c r="AP38"/>
  <c r="AK38"/>
  <c r="AF38"/>
  <c r="AA38"/>
  <c r="V38"/>
  <c r="Q38"/>
  <c r="L38"/>
  <c r="G38"/>
  <c r="IH38" s="1"/>
  <c r="D37" i="37"/>
  <c r="F38"/>
  <c r="G38"/>
  <c r="I38"/>
  <c r="J38"/>
  <c r="L38"/>
  <c r="M38"/>
  <c r="O38"/>
  <c r="P38"/>
  <c r="R38"/>
  <c r="S38"/>
  <c r="U38"/>
  <c r="V38"/>
  <c r="X38"/>
  <c r="Y38"/>
  <c r="AD38"/>
  <c r="AE38"/>
  <c r="AV38"/>
  <c r="AW38"/>
  <c r="BE38"/>
  <c r="BF38"/>
  <c r="BW38"/>
  <c r="BX38"/>
  <c r="CF38"/>
  <c r="CG38"/>
  <c r="CI38"/>
  <c r="CJ38"/>
  <c r="CL38"/>
  <c r="CM38"/>
  <c r="CO38"/>
  <c r="CP38"/>
  <c r="CR38"/>
  <c r="CS38"/>
  <c r="CU38"/>
  <c r="CV38"/>
  <c r="CX38"/>
  <c r="CY38"/>
  <c r="DA38"/>
  <c r="DB38"/>
  <c r="DD38"/>
  <c r="DE38"/>
  <c r="DJ38"/>
  <c r="DM38"/>
  <c r="DN38"/>
  <c r="DP38"/>
  <c r="DQ38"/>
  <c r="DS38"/>
  <c r="DT38"/>
  <c r="EB38"/>
  <c r="EC38"/>
  <c r="EH38"/>
  <c r="EI38"/>
  <c r="EK38"/>
  <c r="EL38"/>
  <c r="AA38"/>
  <c r="AB38"/>
  <c r="AJ38"/>
  <c r="AK38"/>
  <c r="AM38"/>
  <c r="AN38"/>
  <c r="AP38"/>
  <c r="AQ38"/>
  <c r="AS38"/>
  <c r="AT38"/>
  <c r="AY38"/>
  <c r="AZ38"/>
  <c r="BB38"/>
  <c r="BC38"/>
  <c r="AG38"/>
  <c r="AH38"/>
  <c r="BQ38"/>
  <c r="BR38"/>
  <c r="BZ38"/>
  <c r="CA38"/>
  <c r="CC38"/>
  <c r="CD38"/>
  <c r="DV38"/>
  <c r="DW38"/>
  <c r="DY38"/>
  <c r="DZ38"/>
  <c r="EE38"/>
  <c r="EF38"/>
  <c r="DK38"/>
  <c r="BK38"/>
  <c r="BL38"/>
  <c r="BN38"/>
  <c r="BO38"/>
  <c r="BT38"/>
  <c r="BU38"/>
  <c r="EN38"/>
  <c r="EO38"/>
  <c r="BH38"/>
  <c r="BI38"/>
  <c r="DG38"/>
  <c r="DH38"/>
  <c r="D98"/>
  <c r="F99"/>
  <c r="G99"/>
  <c r="I99"/>
  <c r="J99"/>
  <c r="L99"/>
  <c r="M99"/>
  <c r="O99"/>
  <c r="P99"/>
  <c r="R99"/>
  <c r="S99"/>
  <c r="U99"/>
  <c r="V99"/>
  <c r="X99"/>
  <c r="Y99"/>
  <c r="AD99"/>
  <c r="AE99"/>
  <c r="AV99"/>
  <c r="AW99"/>
  <c r="BE99"/>
  <c r="BF99"/>
  <c r="BW99"/>
  <c r="BX99"/>
  <c r="CF99"/>
  <c r="CG99"/>
  <c r="CI99"/>
  <c r="CJ99"/>
  <c r="CL99"/>
  <c r="CM99"/>
  <c r="CO99"/>
  <c r="CP99"/>
  <c r="CR99"/>
  <c r="CS99"/>
  <c r="CU99"/>
  <c r="CV99"/>
  <c r="CX99"/>
  <c r="CY99"/>
  <c r="DA99"/>
  <c r="DB99"/>
  <c r="DD99"/>
  <c r="DE99"/>
  <c r="DJ99"/>
  <c r="DM99"/>
  <c r="DN99"/>
  <c r="DP99"/>
  <c r="DQ99"/>
  <c r="DS99"/>
  <c r="DT99"/>
  <c r="EB99"/>
  <c r="EC99"/>
  <c r="EH99"/>
  <c r="EI99"/>
  <c r="EK99"/>
  <c r="EL99"/>
  <c r="AA99"/>
  <c r="AB99"/>
  <c r="AJ99"/>
  <c r="AK99"/>
  <c r="AM99"/>
  <c r="AN99"/>
  <c r="AP99"/>
  <c r="AQ99"/>
  <c r="AS99"/>
  <c r="AT99"/>
  <c r="AY99"/>
  <c r="AZ99"/>
  <c r="BB99"/>
  <c r="BC99"/>
  <c r="AG99"/>
  <c r="AH99"/>
  <c r="BQ99"/>
  <c r="BR99"/>
  <c r="BZ99"/>
  <c r="CA99"/>
  <c r="CC99"/>
  <c r="CD99"/>
  <c r="DV99"/>
  <c r="DW99"/>
  <c r="DY99"/>
  <c r="DZ99"/>
  <c r="EE99"/>
  <c r="EF99"/>
  <c r="DK99"/>
  <c r="BK99"/>
  <c r="BL99"/>
  <c r="BN99"/>
  <c r="BO99"/>
  <c r="BT99"/>
  <c r="BU99"/>
  <c r="EN99"/>
  <c r="EO99"/>
  <c r="BH99"/>
  <c r="BI99"/>
  <c r="DG99"/>
  <c r="DH99"/>
  <c r="H38" i="39"/>
  <c r="I38"/>
  <c r="M38"/>
  <c r="N38"/>
  <c r="R38"/>
  <c r="S38"/>
  <c r="W38"/>
  <c r="X38"/>
  <c r="AB38"/>
  <c r="AC38"/>
  <c r="AG38"/>
  <c r="AH38"/>
  <c r="AL38"/>
  <c r="AM38"/>
  <c r="AV38"/>
  <c r="AW38"/>
  <c r="BZ38"/>
  <c r="CA38"/>
  <c r="CO38"/>
  <c r="CP38"/>
  <c r="DS38"/>
  <c r="DT38"/>
  <c r="EH38"/>
  <c r="EI38"/>
  <c r="EM38"/>
  <c r="EN38"/>
  <c r="ER38"/>
  <c r="ES38"/>
  <c r="EW38"/>
  <c r="EX38"/>
  <c r="FB38"/>
  <c r="FC38"/>
  <c r="FG38"/>
  <c r="FH38"/>
  <c r="FL38"/>
  <c r="FM38"/>
  <c r="FQ38"/>
  <c r="FR38"/>
  <c r="FV38"/>
  <c r="FW38"/>
  <c r="GF38"/>
  <c r="GK38"/>
  <c r="GL38"/>
  <c r="GP38"/>
  <c r="GQ38"/>
  <c r="GU38"/>
  <c r="GV38"/>
  <c r="HJ38"/>
  <c r="HK38"/>
  <c r="HT38"/>
  <c r="HU38"/>
  <c r="HY38"/>
  <c r="HZ38"/>
  <c r="AQ38"/>
  <c r="AR38"/>
  <c r="BF38"/>
  <c r="BG38"/>
  <c r="BK38"/>
  <c r="BL38"/>
  <c r="BP38"/>
  <c r="BQ38"/>
  <c r="BU38"/>
  <c r="BV38"/>
  <c r="CE38"/>
  <c r="CF38"/>
  <c r="CJ38"/>
  <c r="CK38"/>
  <c r="BA38"/>
  <c r="BB38"/>
  <c r="DI38"/>
  <c r="DJ38"/>
  <c r="DX38"/>
  <c r="DY38"/>
  <c r="EC38"/>
  <c r="ED38"/>
  <c r="GZ38"/>
  <c r="HA38"/>
  <c r="HE38"/>
  <c r="HF38"/>
  <c r="HO38"/>
  <c r="HP38"/>
  <c r="GG38"/>
  <c r="GA38"/>
  <c r="GB38"/>
  <c r="CT38"/>
  <c r="CU38"/>
  <c r="CY38"/>
  <c r="CZ38"/>
  <c r="DD38"/>
  <c r="DE38"/>
  <c r="DN38"/>
  <c r="DO38"/>
  <c r="ID38"/>
  <c r="IE38"/>
  <c r="ER39" i="37"/>
  <c r="EQ39"/>
  <c r="ER100"/>
  <c r="EQ100"/>
  <c r="IJ39" i="39"/>
  <c r="II39"/>
  <c r="IC37" l="1"/>
  <c r="HX37"/>
  <c r="HS37"/>
  <c r="GY37"/>
  <c r="GO37"/>
  <c r="GJ37"/>
  <c r="GE37"/>
  <c r="FZ37"/>
  <c r="FU37"/>
  <c r="FK37"/>
  <c r="FF37"/>
  <c r="FA37"/>
  <c r="EV37"/>
  <c r="EQ37"/>
  <c r="EL37"/>
  <c r="DW37"/>
  <c r="DR37"/>
  <c r="DM37"/>
  <c r="DH37"/>
  <c r="DC37"/>
  <c r="CX37"/>
  <c r="CS37"/>
  <c r="CN37"/>
  <c r="CI37"/>
  <c r="CD37"/>
  <c r="BY37"/>
  <c r="BT37"/>
  <c r="BO37"/>
  <c r="BJ37"/>
  <c r="BE37"/>
  <c r="AZ37"/>
  <c r="AU37"/>
  <c r="AP37"/>
  <c r="AK37"/>
  <c r="AF37"/>
  <c r="AA37"/>
  <c r="V37"/>
  <c r="Q37"/>
  <c r="L37"/>
  <c r="G37"/>
  <c r="IH37" s="1"/>
  <c r="H37"/>
  <c r="I37"/>
  <c r="M37"/>
  <c r="N37"/>
  <c r="R37"/>
  <c r="S37"/>
  <c r="W37"/>
  <c r="X37"/>
  <c r="AB37"/>
  <c r="AC37"/>
  <c r="AG37"/>
  <c r="AH37"/>
  <c r="AL37"/>
  <c r="AM37"/>
  <c r="AV37"/>
  <c r="AW37"/>
  <c r="BZ37"/>
  <c r="CA37"/>
  <c r="CO37"/>
  <c r="CP37"/>
  <c r="DS37"/>
  <c r="DT37"/>
  <c r="EH37"/>
  <c r="EI37"/>
  <c r="EM37"/>
  <c r="EN37"/>
  <c r="ER37"/>
  <c r="ES37"/>
  <c r="EW37"/>
  <c r="EX37"/>
  <c r="FB37"/>
  <c r="FC37"/>
  <c r="FG37"/>
  <c r="FH37"/>
  <c r="FL37"/>
  <c r="FM37"/>
  <c r="FQ37"/>
  <c r="FR37"/>
  <c r="FV37"/>
  <c r="FW37"/>
  <c r="GF37"/>
  <c r="GK37"/>
  <c r="GL37"/>
  <c r="GP37"/>
  <c r="GQ37"/>
  <c r="GU37"/>
  <c r="GV37"/>
  <c r="HJ37"/>
  <c r="HK37"/>
  <c r="HT37"/>
  <c r="HU37"/>
  <c r="HY37"/>
  <c r="HZ37"/>
  <c r="AQ37"/>
  <c r="AR37"/>
  <c r="BF37"/>
  <c r="BG37"/>
  <c r="BK37"/>
  <c r="BL37"/>
  <c r="BP37"/>
  <c r="BQ37"/>
  <c r="BU37"/>
  <c r="BV37"/>
  <c r="CE37"/>
  <c r="CF37"/>
  <c r="CJ37"/>
  <c r="CK37"/>
  <c r="BA37"/>
  <c r="BB37"/>
  <c r="DI37"/>
  <c r="DJ37"/>
  <c r="DX37"/>
  <c r="DY37"/>
  <c r="EC37"/>
  <c r="ED37"/>
  <c r="GZ37"/>
  <c r="HA37"/>
  <c r="HE37"/>
  <c r="HF37"/>
  <c r="HO37"/>
  <c r="HP37"/>
  <c r="GG37"/>
  <c r="GA37"/>
  <c r="GB37"/>
  <c r="CT37"/>
  <c r="CU37"/>
  <c r="CY37"/>
  <c r="CZ37"/>
  <c r="DD37"/>
  <c r="DE37"/>
  <c r="DN37"/>
  <c r="DO37"/>
  <c r="ID37"/>
  <c r="IE37"/>
  <c r="D97" i="37"/>
  <c r="F98"/>
  <c r="G98"/>
  <c r="I98"/>
  <c r="J98"/>
  <c r="L98"/>
  <c r="M98"/>
  <c r="O98"/>
  <c r="P98"/>
  <c r="R98"/>
  <c r="S98"/>
  <c r="U98"/>
  <c r="V98"/>
  <c r="X98"/>
  <c r="Y98"/>
  <c r="AD98"/>
  <c r="AE98"/>
  <c r="AV98"/>
  <c r="AW98"/>
  <c r="BE98"/>
  <c r="BF98"/>
  <c r="BW98"/>
  <c r="BX98"/>
  <c r="CF98"/>
  <c r="CG98"/>
  <c r="CI98"/>
  <c r="CJ98"/>
  <c r="CL98"/>
  <c r="CM98"/>
  <c r="CO98"/>
  <c r="CP98"/>
  <c r="CR98"/>
  <c r="CS98"/>
  <c r="CU98"/>
  <c r="CV98"/>
  <c r="CX98"/>
  <c r="CY98"/>
  <c r="DA98"/>
  <c r="DB98"/>
  <c r="DD98"/>
  <c r="DE98"/>
  <c r="DJ98"/>
  <c r="DM98"/>
  <c r="DN98"/>
  <c r="DP98"/>
  <c r="DQ98"/>
  <c r="DS98"/>
  <c r="DT98"/>
  <c r="EB98"/>
  <c r="EC98"/>
  <c r="EH98"/>
  <c r="EI98"/>
  <c r="EK98"/>
  <c r="EL98"/>
  <c r="AA98"/>
  <c r="AB98"/>
  <c r="AJ98"/>
  <c r="AK98"/>
  <c r="AM98"/>
  <c r="AN98"/>
  <c r="AP98"/>
  <c r="AQ98"/>
  <c r="AS98"/>
  <c r="AT98"/>
  <c r="AY98"/>
  <c r="AZ98"/>
  <c r="BB98"/>
  <c r="BC98"/>
  <c r="AG98"/>
  <c r="AH98"/>
  <c r="BQ98"/>
  <c r="BR98"/>
  <c r="BZ98"/>
  <c r="CA98"/>
  <c r="CC98"/>
  <c r="CD98"/>
  <c r="DV98"/>
  <c r="DW98"/>
  <c r="DY98"/>
  <c r="DZ98"/>
  <c r="EE98"/>
  <c r="EF98"/>
  <c r="DK98"/>
  <c r="BK98"/>
  <c r="BL98"/>
  <c r="BN98"/>
  <c r="BO98"/>
  <c r="BT98"/>
  <c r="BU98"/>
  <c r="EN98"/>
  <c r="EO98"/>
  <c r="BH98"/>
  <c r="BI98"/>
  <c r="DG98"/>
  <c r="DH98"/>
  <c r="D36"/>
  <c r="F37"/>
  <c r="G37"/>
  <c r="I37"/>
  <c r="J37"/>
  <c r="L37"/>
  <c r="M37"/>
  <c r="O37"/>
  <c r="P37"/>
  <c r="R37"/>
  <c r="S37"/>
  <c r="U37"/>
  <c r="V37"/>
  <c r="X37"/>
  <c r="Y37"/>
  <c r="AD37"/>
  <c r="AE37"/>
  <c r="AV37"/>
  <c r="AW37"/>
  <c r="BE37"/>
  <c r="BF37"/>
  <c r="BW37"/>
  <c r="BX37"/>
  <c r="CF37"/>
  <c r="CG37"/>
  <c r="CI37"/>
  <c r="CJ37"/>
  <c r="CL37"/>
  <c r="CM37"/>
  <c r="CO37"/>
  <c r="CP37"/>
  <c r="CR37"/>
  <c r="CS37"/>
  <c r="CU37"/>
  <c r="CV37"/>
  <c r="CX37"/>
  <c r="CY37"/>
  <c r="DA37"/>
  <c r="DB37"/>
  <c r="DD37"/>
  <c r="DE37"/>
  <c r="DJ37"/>
  <c r="DM37"/>
  <c r="DN37"/>
  <c r="DP37"/>
  <c r="DQ37"/>
  <c r="DS37"/>
  <c r="DT37"/>
  <c r="EB37"/>
  <c r="EC37"/>
  <c r="EH37"/>
  <c r="EI37"/>
  <c r="EK37"/>
  <c r="EL37"/>
  <c r="AA37"/>
  <c r="AB37"/>
  <c r="AJ37"/>
  <c r="AK37"/>
  <c r="AM37"/>
  <c r="AN37"/>
  <c r="AP37"/>
  <c r="AQ37"/>
  <c r="AS37"/>
  <c r="AT37"/>
  <c r="AY37"/>
  <c r="AZ37"/>
  <c r="BB37"/>
  <c r="BC37"/>
  <c r="AG37"/>
  <c r="AH37"/>
  <c r="BQ37"/>
  <c r="BR37"/>
  <c r="BZ37"/>
  <c r="CA37"/>
  <c r="CC37"/>
  <c r="CD37"/>
  <c r="DV37"/>
  <c r="DW37"/>
  <c r="DY37"/>
  <c r="DZ37"/>
  <c r="EE37"/>
  <c r="EF37"/>
  <c r="DK37"/>
  <c r="BK37"/>
  <c r="BL37"/>
  <c r="BN37"/>
  <c r="BO37"/>
  <c r="BT37"/>
  <c r="BU37"/>
  <c r="EN37"/>
  <c r="EO37"/>
  <c r="BH37"/>
  <c r="BI37"/>
  <c r="DG37"/>
  <c r="DH37"/>
  <c r="IJ38" i="39"/>
  <c r="II38"/>
  <c r="ER99" i="37"/>
  <c r="EQ99"/>
  <c r="ER38"/>
  <c r="EQ38"/>
  <c r="IC36" i="39" l="1"/>
  <c r="HX36"/>
  <c r="HS36"/>
  <c r="GY36"/>
  <c r="GO36"/>
  <c r="GJ36"/>
  <c r="GE36"/>
  <c r="FZ36"/>
  <c r="FU36"/>
  <c r="FK36"/>
  <c r="FF36"/>
  <c r="FA36"/>
  <c r="EV36"/>
  <c r="EQ36"/>
  <c r="EL36"/>
  <c r="DW36"/>
  <c r="DR36"/>
  <c r="DM36"/>
  <c r="DH36"/>
  <c r="DC36"/>
  <c r="CX36"/>
  <c r="CS36"/>
  <c r="CN36"/>
  <c r="CI36"/>
  <c r="CD36"/>
  <c r="BY36"/>
  <c r="BT36"/>
  <c r="BO36"/>
  <c r="BJ36"/>
  <c r="BE36"/>
  <c r="AZ36"/>
  <c r="AU36"/>
  <c r="AP36"/>
  <c r="AK36"/>
  <c r="AF36"/>
  <c r="AA36"/>
  <c r="V36"/>
  <c r="Q36"/>
  <c r="L36"/>
  <c r="G36"/>
  <c r="IH36" s="1"/>
  <c r="D35" i="37"/>
  <c r="F36"/>
  <c r="G36"/>
  <c r="I36"/>
  <c r="J36"/>
  <c r="L36"/>
  <c r="M36"/>
  <c r="O36"/>
  <c r="P36"/>
  <c r="R36"/>
  <c r="S36"/>
  <c r="U36"/>
  <c r="V36"/>
  <c r="X36"/>
  <c r="Y36"/>
  <c r="AD36"/>
  <c r="AE36"/>
  <c r="AV36"/>
  <c r="AW36"/>
  <c r="BE36"/>
  <c r="BF36"/>
  <c r="BW36"/>
  <c r="BX36"/>
  <c r="CF36"/>
  <c r="CG36"/>
  <c r="CI36"/>
  <c r="CJ36"/>
  <c r="CL36"/>
  <c r="CM36"/>
  <c r="CO36"/>
  <c r="CP36"/>
  <c r="CR36"/>
  <c r="CS36"/>
  <c r="CU36"/>
  <c r="CV36"/>
  <c r="CX36"/>
  <c r="CY36"/>
  <c r="DA36"/>
  <c r="DB36"/>
  <c r="DD36"/>
  <c r="DE36"/>
  <c r="DJ36"/>
  <c r="DM36"/>
  <c r="DN36"/>
  <c r="DP36"/>
  <c r="DQ36"/>
  <c r="DS36"/>
  <c r="DT36"/>
  <c r="EB36"/>
  <c r="EC36"/>
  <c r="EH36"/>
  <c r="EI36"/>
  <c r="EK36"/>
  <c r="EL36"/>
  <c r="AA36"/>
  <c r="AB36"/>
  <c r="AJ36"/>
  <c r="AK36"/>
  <c r="AM36"/>
  <c r="AN36"/>
  <c r="AP36"/>
  <c r="AQ36"/>
  <c r="AS36"/>
  <c r="AT36"/>
  <c r="AY36"/>
  <c r="AZ36"/>
  <c r="BB36"/>
  <c r="BC36"/>
  <c r="AG36"/>
  <c r="AH36"/>
  <c r="BQ36"/>
  <c r="BR36"/>
  <c r="BZ36"/>
  <c r="CA36"/>
  <c r="CC36"/>
  <c r="CD36"/>
  <c r="DV36"/>
  <c r="DW36"/>
  <c r="DY36"/>
  <c r="DZ36"/>
  <c r="EE36"/>
  <c r="EF36"/>
  <c r="DK36"/>
  <c r="BK36"/>
  <c r="BL36"/>
  <c r="BN36"/>
  <c r="BO36"/>
  <c r="BT36"/>
  <c r="BU36"/>
  <c r="EN36"/>
  <c r="EO36"/>
  <c r="BH36"/>
  <c r="BI36"/>
  <c r="DG36"/>
  <c r="DH36"/>
  <c r="D96"/>
  <c r="F97"/>
  <c r="G97"/>
  <c r="I97"/>
  <c r="J97"/>
  <c r="L97"/>
  <c r="M97"/>
  <c r="O97"/>
  <c r="P97"/>
  <c r="R97"/>
  <c r="S97"/>
  <c r="U97"/>
  <c r="V97"/>
  <c r="X97"/>
  <c r="Y97"/>
  <c r="AD97"/>
  <c r="AE97"/>
  <c r="AV97"/>
  <c r="AW97"/>
  <c r="BE97"/>
  <c r="BF97"/>
  <c r="BW97"/>
  <c r="BX97"/>
  <c r="CF97"/>
  <c r="CG97"/>
  <c r="CI97"/>
  <c r="CJ97"/>
  <c r="CL97"/>
  <c r="CM97"/>
  <c r="CO97"/>
  <c r="CP97"/>
  <c r="CR97"/>
  <c r="CS97"/>
  <c r="CU97"/>
  <c r="CV97"/>
  <c r="CX97"/>
  <c r="CY97"/>
  <c r="DA97"/>
  <c r="DB97"/>
  <c r="DD97"/>
  <c r="DE97"/>
  <c r="DJ97"/>
  <c r="DM97"/>
  <c r="DN97"/>
  <c r="DP97"/>
  <c r="DQ97"/>
  <c r="DS97"/>
  <c r="DT97"/>
  <c r="EB97"/>
  <c r="EC97"/>
  <c r="EH97"/>
  <c r="EI97"/>
  <c r="EK97"/>
  <c r="EL97"/>
  <c r="AA97"/>
  <c r="AB97"/>
  <c r="AJ97"/>
  <c r="AK97"/>
  <c r="AM97"/>
  <c r="AN97"/>
  <c r="AP97"/>
  <c r="AQ97"/>
  <c r="AS97"/>
  <c r="AT97"/>
  <c r="AY97"/>
  <c r="AZ97"/>
  <c r="BB97"/>
  <c r="BC97"/>
  <c r="AG97"/>
  <c r="AH97"/>
  <c r="BQ97"/>
  <c r="BR97"/>
  <c r="BZ97"/>
  <c r="CA97"/>
  <c r="CC97"/>
  <c r="CD97"/>
  <c r="DV97"/>
  <c r="DW97"/>
  <c r="DY97"/>
  <c r="DZ97"/>
  <c r="EE97"/>
  <c r="EF97"/>
  <c r="DK97"/>
  <c r="BK97"/>
  <c r="BL97"/>
  <c r="BN97"/>
  <c r="BO97"/>
  <c r="BT97"/>
  <c r="BU97"/>
  <c r="EN97"/>
  <c r="EO97"/>
  <c r="BH97"/>
  <c r="BI97"/>
  <c r="DG97"/>
  <c r="DH97"/>
  <c r="H36" i="39"/>
  <c r="I36"/>
  <c r="M36"/>
  <c r="N36"/>
  <c r="R36"/>
  <c r="S36"/>
  <c r="W36"/>
  <c r="X36"/>
  <c r="AB36"/>
  <c r="AC36"/>
  <c r="AG36"/>
  <c r="AH36"/>
  <c r="AL36"/>
  <c r="AM36"/>
  <c r="AV36"/>
  <c r="AW36"/>
  <c r="BZ36"/>
  <c r="CA36"/>
  <c r="CO36"/>
  <c r="CP36"/>
  <c r="DS36"/>
  <c r="DT36"/>
  <c r="EH36"/>
  <c r="EI36"/>
  <c r="EM36"/>
  <c r="EN36"/>
  <c r="ER36"/>
  <c r="ES36"/>
  <c r="EW36"/>
  <c r="EX36"/>
  <c r="FB36"/>
  <c r="FC36"/>
  <c r="FG36"/>
  <c r="FH36"/>
  <c r="FL36"/>
  <c r="FM36"/>
  <c r="FQ36"/>
  <c r="FR36"/>
  <c r="FV36"/>
  <c r="FW36"/>
  <c r="GF36"/>
  <c r="GK36"/>
  <c r="GL36"/>
  <c r="GP36"/>
  <c r="GQ36"/>
  <c r="GU36"/>
  <c r="GV36"/>
  <c r="HJ36"/>
  <c r="HK36"/>
  <c r="HT36"/>
  <c r="HU36"/>
  <c r="HY36"/>
  <c r="HZ36"/>
  <c r="AQ36"/>
  <c r="AR36"/>
  <c r="BF36"/>
  <c r="BG36"/>
  <c r="BK36"/>
  <c r="BL36"/>
  <c r="BP36"/>
  <c r="BQ36"/>
  <c r="BU36"/>
  <c r="BV36"/>
  <c r="CE36"/>
  <c r="CF36"/>
  <c r="CJ36"/>
  <c r="CK36"/>
  <c r="BA36"/>
  <c r="BB36"/>
  <c r="DI36"/>
  <c r="DJ36"/>
  <c r="DX36"/>
  <c r="DY36"/>
  <c r="EC36"/>
  <c r="ED36"/>
  <c r="GZ36"/>
  <c r="HA36"/>
  <c r="HE36"/>
  <c r="HF36"/>
  <c r="HO36"/>
  <c r="HP36"/>
  <c r="GG36"/>
  <c r="GA36"/>
  <c r="GB36"/>
  <c r="CT36"/>
  <c r="CU36"/>
  <c r="CY36"/>
  <c r="CZ36"/>
  <c r="DD36"/>
  <c r="DE36"/>
  <c r="DN36"/>
  <c r="DO36"/>
  <c r="ID36"/>
  <c r="IE36"/>
  <c r="ER37" i="37"/>
  <c r="EQ37"/>
  <c r="ER98"/>
  <c r="EQ98"/>
  <c r="IJ37" i="39"/>
  <c r="II37"/>
  <c r="IC35" l="1"/>
  <c r="HX35"/>
  <c r="HS35"/>
  <c r="GY35"/>
  <c r="GO35"/>
  <c r="GJ35"/>
  <c r="GE35"/>
  <c r="FZ35"/>
  <c r="FU35"/>
  <c r="FK35"/>
  <c r="FF35"/>
  <c r="FA35"/>
  <c r="EV35"/>
  <c r="EQ35"/>
  <c r="EL35"/>
  <c r="DW35"/>
  <c r="DR35"/>
  <c r="DM35"/>
  <c r="DH35"/>
  <c r="DC35"/>
  <c r="CX35"/>
  <c r="CS35"/>
  <c r="CN35"/>
  <c r="CI35"/>
  <c r="CD35"/>
  <c r="BY35"/>
  <c r="BT35"/>
  <c r="BO35"/>
  <c r="BJ35"/>
  <c r="BE35"/>
  <c r="AZ35"/>
  <c r="AU35"/>
  <c r="AP35"/>
  <c r="AK35"/>
  <c r="AF35"/>
  <c r="AA35"/>
  <c r="V35"/>
  <c r="Q35"/>
  <c r="L35"/>
  <c r="G35"/>
  <c r="IH35" s="1"/>
  <c r="H35"/>
  <c r="I35"/>
  <c r="M35"/>
  <c r="N35"/>
  <c r="R35"/>
  <c r="S35"/>
  <c r="W35"/>
  <c r="X35"/>
  <c r="AB35"/>
  <c r="AC35"/>
  <c r="AG35"/>
  <c r="AH35"/>
  <c r="AL35"/>
  <c r="AM35"/>
  <c r="AV35"/>
  <c r="AW35"/>
  <c r="BZ35"/>
  <c r="CA35"/>
  <c r="CO35"/>
  <c r="CP35"/>
  <c r="DS35"/>
  <c r="DT35"/>
  <c r="EH35"/>
  <c r="EI35"/>
  <c r="EM35"/>
  <c r="EN35"/>
  <c r="ER35"/>
  <c r="ES35"/>
  <c r="EW35"/>
  <c r="EX35"/>
  <c r="FB35"/>
  <c r="FC35"/>
  <c r="FG35"/>
  <c r="FH35"/>
  <c r="FL35"/>
  <c r="FM35"/>
  <c r="FQ35"/>
  <c r="FR35"/>
  <c r="FV35"/>
  <c r="FW35"/>
  <c r="GF35"/>
  <c r="GK35"/>
  <c r="GL35"/>
  <c r="GP35"/>
  <c r="GQ35"/>
  <c r="GU35"/>
  <c r="GV35"/>
  <c r="HJ35"/>
  <c r="HK35"/>
  <c r="HT35"/>
  <c r="HU35"/>
  <c r="HY35"/>
  <c r="HZ35"/>
  <c r="AQ35"/>
  <c r="AR35"/>
  <c r="BF35"/>
  <c r="BG35"/>
  <c r="BK35"/>
  <c r="BL35"/>
  <c r="BP35"/>
  <c r="BQ35"/>
  <c r="BU35"/>
  <c r="BV35"/>
  <c r="CE35"/>
  <c r="CF35"/>
  <c r="CJ35"/>
  <c r="CK35"/>
  <c r="BA35"/>
  <c r="BB35"/>
  <c r="DI35"/>
  <c r="DJ35"/>
  <c r="DX35"/>
  <c r="DY35"/>
  <c r="EC35"/>
  <c r="ED35"/>
  <c r="GZ35"/>
  <c r="HA35"/>
  <c r="HE35"/>
  <c r="HF35"/>
  <c r="HO35"/>
  <c r="HP35"/>
  <c r="GG35"/>
  <c r="GA35"/>
  <c r="GB35"/>
  <c r="CT35"/>
  <c r="CU35"/>
  <c r="CY35"/>
  <c r="CZ35"/>
  <c r="DD35"/>
  <c r="DE35"/>
  <c r="DN35"/>
  <c r="DO35"/>
  <c r="ID35"/>
  <c r="IE35"/>
  <c r="D95" i="37"/>
  <c r="F96"/>
  <c r="G96"/>
  <c r="I96"/>
  <c r="J96"/>
  <c r="L96"/>
  <c r="M96"/>
  <c r="O96"/>
  <c r="P96"/>
  <c r="R96"/>
  <c r="S96"/>
  <c r="U96"/>
  <c r="V96"/>
  <c r="X96"/>
  <c r="Y96"/>
  <c r="AD96"/>
  <c r="AE96"/>
  <c r="AV96"/>
  <c r="AW96"/>
  <c r="BE96"/>
  <c r="BF96"/>
  <c r="BW96"/>
  <c r="BX96"/>
  <c r="CF96"/>
  <c r="CG96"/>
  <c r="CI96"/>
  <c r="CJ96"/>
  <c r="CL96"/>
  <c r="CM96"/>
  <c r="CO96"/>
  <c r="CP96"/>
  <c r="CR96"/>
  <c r="CS96"/>
  <c r="CU96"/>
  <c r="CV96"/>
  <c r="CX96"/>
  <c r="CY96"/>
  <c r="DA96"/>
  <c r="DB96"/>
  <c r="DD96"/>
  <c r="DE96"/>
  <c r="DJ96"/>
  <c r="DM96"/>
  <c r="DN96"/>
  <c r="DP96"/>
  <c r="DQ96"/>
  <c r="DS96"/>
  <c r="DT96"/>
  <c r="EB96"/>
  <c r="EC96"/>
  <c r="EH96"/>
  <c r="EI96"/>
  <c r="EK96"/>
  <c r="EL96"/>
  <c r="AA96"/>
  <c r="AB96"/>
  <c r="AJ96"/>
  <c r="AK96"/>
  <c r="AM96"/>
  <c r="AN96"/>
  <c r="AP96"/>
  <c r="AQ96"/>
  <c r="AS96"/>
  <c r="AT96"/>
  <c r="AY96"/>
  <c r="AZ96"/>
  <c r="BB96"/>
  <c r="BC96"/>
  <c r="AG96"/>
  <c r="AH96"/>
  <c r="BQ96"/>
  <c r="BR96"/>
  <c r="BZ96"/>
  <c r="CA96"/>
  <c r="CC96"/>
  <c r="CD96"/>
  <c r="DV96"/>
  <c r="DW96"/>
  <c r="DY96"/>
  <c r="DZ96"/>
  <c r="EE96"/>
  <c r="EF96"/>
  <c r="DK96"/>
  <c r="BK96"/>
  <c r="BL96"/>
  <c r="BN96"/>
  <c r="BO96"/>
  <c r="BT96"/>
  <c r="BU96"/>
  <c r="EN96"/>
  <c r="EO96"/>
  <c r="BH96"/>
  <c r="BI96"/>
  <c r="DG96"/>
  <c r="DH96"/>
  <c r="D34"/>
  <c r="F35"/>
  <c r="G35"/>
  <c r="I35"/>
  <c r="J35"/>
  <c r="L35"/>
  <c r="M35"/>
  <c r="O35"/>
  <c r="P35"/>
  <c r="R35"/>
  <c r="S35"/>
  <c r="U35"/>
  <c r="V35"/>
  <c r="X35"/>
  <c r="Y35"/>
  <c r="AD35"/>
  <c r="AE35"/>
  <c r="AV35"/>
  <c r="AW35"/>
  <c r="BE35"/>
  <c r="BF35"/>
  <c r="BW35"/>
  <c r="BX35"/>
  <c r="CF35"/>
  <c r="CG35"/>
  <c r="CI35"/>
  <c r="CJ35"/>
  <c r="CL35"/>
  <c r="CM35"/>
  <c r="CO35"/>
  <c r="CP35"/>
  <c r="CR35"/>
  <c r="CS35"/>
  <c r="CU35"/>
  <c r="CV35"/>
  <c r="CX35"/>
  <c r="CY35"/>
  <c r="DA35"/>
  <c r="DB35"/>
  <c r="DD35"/>
  <c r="DE35"/>
  <c r="DJ35"/>
  <c r="DM35"/>
  <c r="DN35"/>
  <c r="DP35"/>
  <c r="DQ35"/>
  <c r="DS35"/>
  <c r="DT35"/>
  <c r="EB35"/>
  <c r="EC35"/>
  <c r="EH35"/>
  <c r="EI35"/>
  <c r="EK35"/>
  <c r="EL35"/>
  <c r="AA35"/>
  <c r="AB35"/>
  <c r="AJ35"/>
  <c r="AK35"/>
  <c r="AM35"/>
  <c r="AN35"/>
  <c r="AP35"/>
  <c r="AQ35"/>
  <c r="AS35"/>
  <c r="AT35"/>
  <c r="AY35"/>
  <c r="AZ35"/>
  <c r="BB35"/>
  <c r="BC35"/>
  <c r="AG35"/>
  <c r="AH35"/>
  <c r="BQ35"/>
  <c r="BR35"/>
  <c r="BZ35"/>
  <c r="CA35"/>
  <c r="CC35"/>
  <c r="CD35"/>
  <c r="DV35"/>
  <c r="DW35"/>
  <c r="DY35"/>
  <c r="DZ35"/>
  <c r="EE35"/>
  <c r="EF35"/>
  <c r="DK35"/>
  <c r="BK35"/>
  <c r="BL35"/>
  <c r="BN35"/>
  <c r="BO35"/>
  <c r="BT35"/>
  <c r="BU35"/>
  <c r="EN35"/>
  <c r="EO35"/>
  <c r="BH35"/>
  <c r="BI35"/>
  <c r="DG35"/>
  <c r="DH35"/>
  <c r="IJ36" i="39"/>
  <c r="II36"/>
  <c r="ER97" i="37"/>
  <c r="EQ97"/>
  <c r="ER36"/>
  <c r="EQ36"/>
  <c r="IC34" i="39" l="1"/>
  <c r="HX34"/>
  <c r="HS34"/>
  <c r="GY34"/>
  <c r="GO34"/>
  <c r="GJ34"/>
  <c r="GE34"/>
  <c r="FZ34"/>
  <c r="FU34"/>
  <c r="FK34"/>
  <c r="FF34"/>
  <c r="FA34"/>
  <c r="EV34"/>
  <c r="EQ34"/>
  <c r="EL34"/>
  <c r="DW34"/>
  <c r="DR34"/>
  <c r="DM34"/>
  <c r="DH34"/>
  <c r="DC34"/>
  <c r="CX34"/>
  <c r="CS34"/>
  <c r="CN34"/>
  <c r="CI34"/>
  <c r="CD34"/>
  <c r="BY34"/>
  <c r="BT34"/>
  <c r="BO34"/>
  <c r="BJ34"/>
  <c r="BE34"/>
  <c r="AZ34"/>
  <c r="AU34"/>
  <c r="AP34"/>
  <c r="AK34"/>
  <c r="AF34"/>
  <c r="AA34"/>
  <c r="V34"/>
  <c r="Q34"/>
  <c r="L34"/>
  <c r="G34"/>
  <c r="IH34" s="1"/>
  <c r="D33" i="37"/>
  <c r="F34"/>
  <c r="G34"/>
  <c r="I34"/>
  <c r="J34"/>
  <c r="L34"/>
  <c r="M34"/>
  <c r="O34"/>
  <c r="P34"/>
  <c r="R34"/>
  <c r="S34"/>
  <c r="U34"/>
  <c r="V34"/>
  <c r="X34"/>
  <c r="Y34"/>
  <c r="AD34"/>
  <c r="AE34"/>
  <c r="AV34"/>
  <c r="AW34"/>
  <c r="BE34"/>
  <c r="BF34"/>
  <c r="BW34"/>
  <c r="BX34"/>
  <c r="CF34"/>
  <c r="CG34"/>
  <c r="CI34"/>
  <c r="CJ34"/>
  <c r="CL34"/>
  <c r="CM34"/>
  <c r="CO34"/>
  <c r="CP34"/>
  <c r="CR34"/>
  <c r="CS34"/>
  <c r="CU34"/>
  <c r="CV34"/>
  <c r="CX34"/>
  <c r="CY34"/>
  <c r="DA34"/>
  <c r="DB34"/>
  <c r="DD34"/>
  <c r="DE34"/>
  <c r="DJ34"/>
  <c r="DM34"/>
  <c r="DN34"/>
  <c r="DP34"/>
  <c r="DQ34"/>
  <c r="DS34"/>
  <c r="DT34"/>
  <c r="EB34"/>
  <c r="EC34"/>
  <c r="EH34"/>
  <c r="EI34"/>
  <c r="EK34"/>
  <c r="EL34"/>
  <c r="AA34"/>
  <c r="AB34"/>
  <c r="AJ34"/>
  <c r="AK34"/>
  <c r="AM34"/>
  <c r="AN34"/>
  <c r="AP34"/>
  <c r="AQ34"/>
  <c r="AS34"/>
  <c r="AT34"/>
  <c r="AY34"/>
  <c r="AZ34"/>
  <c r="BB34"/>
  <c r="BC34"/>
  <c r="AG34"/>
  <c r="AH34"/>
  <c r="BQ34"/>
  <c r="BR34"/>
  <c r="BZ34"/>
  <c r="CA34"/>
  <c r="CC34"/>
  <c r="CD34"/>
  <c r="DV34"/>
  <c r="DW34"/>
  <c r="DY34"/>
  <c r="DZ34"/>
  <c r="EE34"/>
  <c r="EF34"/>
  <c r="DK34"/>
  <c r="BK34"/>
  <c r="BL34"/>
  <c r="BN34"/>
  <c r="BO34"/>
  <c r="BT34"/>
  <c r="BU34"/>
  <c r="EN34"/>
  <c r="EO34"/>
  <c r="BH34"/>
  <c r="BI34"/>
  <c r="DG34"/>
  <c r="DH34"/>
  <c r="D94"/>
  <c r="F95"/>
  <c r="G95"/>
  <c r="I95"/>
  <c r="J95"/>
  <c r="L95"/>
  <c r="M95"/>
  <c r="O95"/>
  <c r="P95"/>
  <c r="R95"/>
  <c r="S95"/>
  <c r="U95"/>
  <c r="V95"/>
  <c r="X95"/>
  <c r="Y95"/>
  <c r="AD95"/>
  <c r="AE95"/>
  <c r="AV95"/>
  <c r="AW95"/>
  <c r="BE95"/>
  <c r="BF95"/>
  <c r="BW95"/>
  <c r="BX95"/>
  <c r="CF95"/>
  <c r="CG95"/>
  <c r="CI95"/>
  <c r="CJ95"/>
  <c r="CL95"/>
  <c r="CM95"/>
  <c r="CO95"/>
  <c r="CP95"/>
  <c r="CR95"/>
  <c r="CS95"/>
  <c r="CU95"/>
  <c r="CV95"/>
  <c r="CX95"/>
  <c r="CY95"/>
  <c r="DA95"/>
  <c r="DB95"/>
  <c r="DD95"/>
  <c r="DE95"/>
  <c r="DJ95"/>
  <c r="DM95"/>
  <c r="DN95"/>
  <c r="DP95"/>
  <c r="DQ95"/>
  <c r="DS95"/>
  <c r="DT95"/>
  <c r="EB95"/>
  <c r="EC95"/>
  <c r="EH95"/>
  <c r="EI95"/>
  <c r="EK95"/>
  <c r="EL95"/>
  <c r="AA95"/>
  <c r="AB95"/>
  <c r="AJ95"/>
  <c r="AK95"/>
  <c r="AM95"/>
  <c r="AN95"/>
  <c r="AP95"/>
  <c r="AQ95"/>
  <c r="AS95"/>
  <c r="AT95"/>
  <c r="AY95"/>
  <c r="AZ95"/>
  <c r="BB95"/>
  <c r="BC95"/>
  <c r="AG95"/>
  <c r="AH95"/>
  <c r="BQ95"/>
  <c r="BR95"/>
  <c r="BZ95"/>
  <c r="CA95"/>
  <c r="CC95"/>
  <c r="CD95"/>
  <c r="DV95"/>
  <c r="DW95"/>
  <c r="DY95"/>
  <c r="DZ95"/>
  <c r="EE95"/>
  <c r="EF95"/>
  <c r="DK95"/>
  <c r="BK95"/>
  <c r="BL95"/>
  <c r="BN95"/>
  <c r="BO95"/>
  <c r="BT95"/>
  <c r="BU95"/>
  <c r="EN95"/>
  <c r="EO95"/>
  <c r="BH95"/>
  <c r="BI95"/>
  <c r="DG95"/>
  <c r="DH95"/>
  <c r="H34" i="39"/>
  <c r="I34"/>
  <c r="M34"/>
  <c r="N34"/>
  <c r="R34"/>
  <c r="S34"/>
  <c r="W34"/>
  <c r="X34"/>
  <c r="AB34"/>
  <c r="AC34"/>
  <c r="AG34"/>
  <c r="AH34"/>
  <c r="AL34"/>
  <c r="AM34"/>
  <c r="AV34"/>
  <c r="AW34"/>
  <c r="BZ34"/>
  <c r="CA34"/>
  <c r="CO34"/>
  <c r="CP34"/>
  <c r="DS34"/>
  <c r="DT34"/>
  <c r="EH34"/>
  <c r="EI34"/>
  <c r="EM34"/>
  <c r="EN34"/>
  <c r="ER34"/>
  <c r="ES34"/>
  <c r="EW34"/>
  <c r="EX34"/>
  <c r="FB34"/>
  <c r="FC34"/>
  <c r="FG34"/>
  <c r="FH34"/>
  <c r="FL34"/>
  <c r="FM34"/>
  <c r="FQ34"/>
  <c r="FR34"/>
  <c r="FV34"/>
  <c r="FW34"/>
  <c r="GF34"/>
  <c r="GK34"/>
  <c r="GL34"/>
  <c r="GP34"/>
  <c r="GQ34"/>
  <c r="GU34"/>
  <c r="GV34"/>
  <c r="HJ34"/>
  <c r="HK34"/>
  <c r="HT34"/>
  <c r="HU34"/>
  <c r="HY34"/>
  <c r="HZ34"/>
  <c r="AQ34"/>
  <c r="AR34"/>
  <c r="BF34"/>
  <c r="BG34"/>
  <c r="BK34"/>
  <c r="BL34"/>
  <c r="BP34"/>
  <c r="BQ34"/>
  <c r="BU34"/>
  <c r="BV34"/>
  <c r="CE34"/>
  <c r="CF34"/>
  <c r="CJ34"/>
  <c r="CK34"/>
  <c r="BA34"/>
  <c r="BB34"/>
  <c r="DI34"/>
  <c r="DJ34"/>
  <c r="DX34"/>
  <c r="DY34"/>
  <c r="EC34"/>
  <c r="ED34"/>
  <c r="GZ34"/>
  <c r="HA34"/>
  <c r="HE34"/>
  <c r="HF34"/>
  <c r="HO34"/>
  <c r="HP34"/>
  <c r="GG34"/>
  <c r="GA34"/>
  <c r="GB34"/>
  <c r="CT34"/>
  <c r="CU34"/>
  <c r="CY34"/>
  <c r="CZ34"/>
  <c r="DD34"/>
  <c r="DE34"/>
  <c r="DN34"/>
  <c r="DO34"/>
  <c r="ID34"/>
  <c r="IE34"/>
  <c r="ER35" i="37"/>
  <c r="EQ35"/>
  <c r="ER96"/>
  <c r="EQ96"/>
  <c r="IJ35" i="39"/>
  <c r="II35"/>
  <c r="IC33" l="1"/>
  <c r="HX33"/>
  <c r="HS33"/>
  <c r="GY33"/>
  <c r="GO33"/>
  <c r="GJ33"/>
  <c r="GE33"/>
  <c r="FZ33"/>
  <c r="FU33"/>
  <c r="FK33"/>
  <c r="FF33"/>
  <c r="FA33"/>
  <c r="EV33"/>
  <c r="EQ33"/>
  <c r="EL33"/>
  <c r="DW33"/>
  <c r="DR33"/>
  <c r="DM33"/>
  <c r="DH33"/>
  <c r="DC33"/>
  <c r="CX33"/>
  <c r="CS33"/>
  <c r="CN33"/>
  <c r="CI33"/>
  <c r="CD33"/>
  <c r="BY33"/>
  <c r="BT33"/>
  <c r="BO33"/>
  <c r="BJ33"/>
  <c r="BE33"/>
  <c r="AZ33"/>
  <c r="AU33"/>
  <c r="AP33"/>
  <c r="AK33"/>
  <c r="AF33"/>
  <c r="AA33"/>
  <c r="V33"/>
  <c r="Q33"/>
  <c r="L33"/>
  <c r="G33"/>
  <c r="IH33" s="1"/>
  <c r="H33"/>
  <c r="I33"/>
  <c r="M33"/>
  <c r="N33"/>
  <c r="R33"/>
  <c r="S33"/>
  <c r="W33"/>
  <c r="X33"/>
  <c r="AB33"/>
  <c r="AC33"/>
  <c r="AG33"/>
  <c r="AH33"/>
  <c r="AL33"/>
  <c r="AM33"/>
  <c r="AV33"/>
  <c r="AW33"/>
  <c r="BZ33"/>
  <c r="CA33"/>
  <c r="CO33"/>
  <c r="CP33"/>
  <c r="DS33"/>
  <c r="DT33"/>
  <c r="EH33"/>
  <c r="EI33"/>
  <c r="EM33"/>
  <c r="EN33"/>
  <c r="ER33"/>
  <c r="ES33"/>
  <c r="EW33"/>
  <c r="EX33"/>
  <c r="FB33"/>
  <c r="FC33"/>
  <c r="FG33"/>
  <c r="FH33"/>
  <c r="FL33"/>
  <c r="FM33"/>
  <c r="FQ33"/>
  <c r="FR33"/>
  <c r="FV33"/>
  <c r="FW33"/>
  <c r="GF33"/>
  <c r="GK33"/>
  <c r="GL33"/>
  <c r="GP33"/>
  <c r="GQ33"/>
  <c r="GU33"/>
  <c r="GV33"/>
  <c r="HJ33"/>
  <c r="HK33"/>
  <c r="HT33"/>
  <c r="HU33"/>
  <c r="HY33"/>
  <c r="HZ33"/>
  <c r="AQ33"/>
  <c r="AR33"/>
  <c r="BF33"/>
  <c r="BG33"/>
  <c r="BK33"/>
  <c r="BL33"/>
  <c r="BP33"/>
  <c r="BQ33"/>
  <c r="BU33"/>
  <c r="BV33"/>
  <c r="CE33"/>
  <c r="CF33"/>
  <c r="CJ33"/>
  <c r="CK33"/>
  <c r="BA33"/>
  <c r="BB33"/>
  <c r="DI33"/>
  <c r="DJ33"/>
  <c r="DX33"/>
  <c r="DY33"/>
  <c r="EC33"/>
  <c r="ED33"/>
  <c r="GZ33"/>
  <c r="HA33"/>
  <c r="HE33"/>
  <c r="HF33"/>
  <c r="HO33"/>
  <c r="HP33"/>
  <c r="GG33"/>
  <c r="GA33"/>
  <c r="GB33"/>
  <c r="CT33"/>
  <c r="CU33"/>
  <c r="CY33"/>
  <c r="CZ33"/>
  <c r="DD33"/>
  <c r="DE33"/>
  <c r="DN33"/>
  <c r="DO33"/>
  <c r="ID33"/>
  <c r="IE33"/>
  <c r="D93" i="37"/>
  <c r="F94"/>
  <c r="G94"/>
  <c r="I94"/>
  <c r="J94"/>
  <c r="L94"/>
  <c r="M94"/>
  <c r="O94"/>
  <c r="P94"/>
  <c r="R94"/>
  <c r="S94"/>
  <c r="U94"/>
  <c r="V94"/>
  <c r="X94"/>
  <c r="Y94"/>
  <c r="AD94"/>
  <c r="AE94"/>
  <c r="AV94"/>
  <c r="AW94"/>
  <c r="BE94"/>
  <c r="BF94"/>
  <c r="BW94"/>
  <c r="BX94"/>
  <c r="CF94"/>
  <c r="CG94"/>
  <c r="CI94"/>
  <c r="CJ94"/>
  <c r="CL94"/>
  <c r="CM94"/>
  <c r="CO94"/>
  <c r="CP94"/>
  <c r="CR94"/>
  <c r="CS94"/>
  <c r="CU94"/>
  <c r="CV94"/>
  <c r="CX94"/>
  <c r="CY94"/>
  <c r="DA94"/>
  <c r="DB94"/>
  <c r="DD94"/>
  <c r="DE94"/>
  <c r="DJ94"/>
  <c r="DM94"/>
  <c r="DN94"/>
  <c r="DP94"/>
  <c r="DQ94"/>
  <c r="DS94"/>
  <c r="DT94"/>
  <c r="EB94"/>
  <c r="EC94"/>
  <c r="EH94"/>
  <c r="EI94"/>
  <c r="EK94"/>
  <c r="EL94"/>
  <c r="AA94"/>
  <c r="AB94"/>
  <c r="AJ94"/>
  <c r="AK94"/>
  <c r="AM94"/>
  <c r="AN94"/>
  <c r="AP94"/>
  <c r="AQ94"/>
  <c r="AS94"/>
  <c r="AT94"/>
  <c r="AY94"/>
  <c r="AZ94"/>
  <c r="BB94"/>
  <c r="BC94"/>
  <c r="AG94"/>
  <c r="AH94"/>
  <c r="BQ94"/>
  <c r="BR94"/>
  <c r="BZ94"/>
  <c r="CA94"/>
  <c r="CC94"/>
  <c r="CD94"/>
  <c r="DV94"/>
  <c r="DW94"/>
  <c r="DY94"/>
  <c r="DZ94"/>
  <c r="EE94"/>
  <c r="EF94"/>
  <c r="DK94"/>
  <c r="BK94"/>
  <c r="BL94"/>
  <c r="BN94"/>
  <c r="BO94"/>
  <c r="BT94"/>
  <c r="BU94"/>
  <c r="EN94"/>
  <c r="EO94"/>
  <c r="BH94"/>
  <c r="BI94"/>
  <c r="DG94"/>
  <c r="DH94"/>
  <c r="D32"/>
  <c r="F33"/>
  <c r="G33"/>
  <c r="I33"/>
  <c r="J33"/>
  <c r="L33"/>
  <c r="M33"/>
  <c r="O33"/>
  <c r="P33"/>
  <c r="R33"/>
  <c r="S33"/>
  <c r="U33"/>
  <c r="V33"/>
  <c r="X33"/>
  <c r="Y33"/>
  <c r="AD33"/>
  <c r="AE33"/>
  <c r="AV33"/>
  <c r="AW33"/>
  <c r="BE33"/>
  <c r="BF33"/>
  <c r="BW33"/>
  <c r="BX33"/>
  <c r="CF33"/>
  <c r="CG33"/>
  <c r="CI33"/>
  <c r="CJ33"/>
  <c r="CL33"/>
  <c r="CM33"/>
  <c r="CO33"/>
  <c r="CP33"/>
  <c r="CR33"/>
  <c r="CS33"/>
  <c r="CU33"/>
  <c r="CV33"/>
  <c r="CX33"/>
  <c r="CY33"/>
  <c r="DA33"/>
  <c r="DB33"/>
  <c r="DD33"/>
  <c r="DE33"/>
  <c r="DJ33"/>
  <c r="DM33"/>
  <c r="DN33"/>
  <c r="DP33"/>
  <c r="DQ33"/>
  <c r="DS33"/>
  <c r="DT33"/>
  <c r="EB33"/>
  <c r="EC33"/>
  <c r="EH33"/>
  <c r="EI33"/>
  <c r="EK33"/>
  <c r="EL33"/>
  <c r="AA33"/>
  <c r="AB33"/>
  <c r="AJ33"/>
  <c r="AK33"/>
  <c r="AM33"/>
  <c r="AN33"/>
  <c r="AP33"/>
  <c r="AQ33"/>
  <c r="AS33"/>
  <c r="AT33"/>
  <c r="AY33"/>
  <c r="AZ33"/>
  <c r="BB33"/>
  <c r="BC33"/>
  <c r="AG33"/>
  <c r="AH33"/>
  <c r="BQ33"/>
  <c r="BR33"/>
  <c r="BZ33"/>
  <c r="CA33"/>
  <c r="CC33"/>
  <c r="CD33"/>
  <c r="DV33"/>
  <c r="DW33"/>
  <c r="DY33"/>
  <c r="DZ33"/>
  <c r="EE33"/>
  <c r="EF33"/>
  <c r="DK33"/>
  <c r="BK33"/>
  <c r="BL33"/>
  <c r="BN33"/>
  <c r="BO33"/>
  <c r="BT33"/>
  <c r="BU33"/>
  <c r="EN33"/>
  <c r="EO33"/>
  <c r="BH33"/>
  <c r="BI33"/>
  <c r="DG33"/>
  <c r="DH33"/>
  <c r="IJ34" i="39"/>
  <c r="II34"/>
  <c r="ER95" i="37"/>
  <c r="EQ95"/>
  <c r="ER34"/>
  <c r="EQ34"/>
  <c r="IC32" i="39" l="1"/>
  <c r="HX32"/>
  <c r="HS32"/>
  <c r="GY32"/>
  <c r="GO32"/>
  <c r="GJ32"/>
  <c r="GE32"/>
  <c r="FZ32"/>
  <c r="FU32"/>
  <c r="FK32"/>
  <c r="FF32"/>
  <c r="FA32"/>
  <c r="EV32"/>
  <c r="EQ32"/>
  <c r="EL32"/>
  <c r="DW32"/>
  <c r="DR32"/>
  <c r="DM32"/>
  <c r="DH32"/>
  <c r="DC32"/>
  <c r="CX32"/>
  <c r="CS32"/>
  <c r="CN32"/>
  <c r="CI32"/>
  <c r="CD32"/>
  <c r="BY32"/>
  <c r="BT32"/>
  <c r="BO32"/>
  <c r="BJ32"/>
  <c r="BE32"/>
  <c r="AZ32"/>
  <c r="AU32"/>
  <c r="AP32"/>
  <c r="AK32"/>
  <c r="AF32"/>
  <c r="AA32"/>
  <c r="V32"/>
  <c r="Q32"/>
  <c r="L32"/>
  <c r="G32"/>
  <c r="IH32" s="1"/>
  <c r="D31" i="37"/>
  <c r="F32"/>
  <c r="G32"/>
  <c r="I32"/>
  <c r="J32"/>
  <c r="L32"/>
  <c r="M32"/>
  <c r="O32"/>
  <c r="P32"/>
  <c r="R32"/>
  <c r="S32"/>
  <c r="U32"/>
  <c r="V32"/>
  <c r="X32"/>
  <c r="Y32"/>
  <c r="AD32"/>
  <c r="AE32"/>
  <c r="AV32"/>
  <c r="AW32"/>
  <c r="BE32"/>
  <c r="BF32"/>
  <c r="BW32"/>
  <c r="BX32"/>
  <c r="CF32"/>
  <c r="CG32"/>
  <c r="CI32"/>
  <c r="CJ32"/>
  <c r="CL32"/>
  <c r="CM32"/>
  <c r="CO32"/>
  <c r="CP32"/>
  <c r="CR32"/>
  <c r="CS32"/>
  <c r="CU32"/>
  <c r="CV32"/>
  <c r="CX32"/>
  <c r="CY32"/>
  <c r="DA32"/>
  <c r="DB32"/>
  <c r="DD32"/>
  <c r="DE32"/>
  <c r="DJ32"/>
  <c r="DM32"/>
  <c r="DN32"/>
  <c r="DP32"/>
  <c r="DQ32"/>
  <c r="DS32"/>
  <c r="DT32"/>
  <c r="EB32"/>
  <c r="EC32"/>
  <c r="EH32"/>
  <c r="EI32"/>
  <c r="EK32"/>
  <c r="EL32"/>
  <c r="AA32"/>
  <c r="AB32"/>
  <c r="AJ32"/>
  <c r="AK32"/>
  <c r="AM32"/>
  <c r="AN32"/>
  <c r="AP32"/>
  <c r="AQ32"/>
  <c r="AS32"/>
  <c r="AT32"/>
  <c r="AY32"/>
  <c r="AZ32"/>
  <c r="BB32"/>
  <c r="BC32"/>
  <c r="AG32"/>
  <c r="AH32"/>
  <c r="BQ32"/>
  <c r="BR32"/>
  <c r="BZ32"/>
  <c r="CA32"/>
  <c r="CC32"/>
  <c r="CD32"/>
  <c r="DV32"/>
  <c r="DW32"/>
  <c r="DY32"/>
  <c r="DZ32"/>
  <c r="EE32"/>
  <c r="EF32"/>
  <c r="DK32"/>
  <c r="BK32"/>
  <c r="BL32"/>
  <c r="BN32"/>
  <c r="BO32"/>
  <c r="BT32"/>
  <c r="BU32"/>
  <c r="EN32"/>
  <c r="EO32"/>
  <c r="BH32"/>
  <c r="BI32"/>
  <c r="DG32"/>
  <c r="DH32"/>
  <c r="D92"/>
  <c r="F93"/>
  <c r="G93"/>
  <c r="I93"/>
  <c r="J93"/>
  <c r="L93"/>
  <c r="M93"/>
  <c r="O93"/>
  <c r="P93"/>
  <c r="R93"/>
  <c r="S93"/>
  <c r="U93"/>
  <c r="V93"/>
  <c r="X93"/>
  <c r="Y93"/>
  <c r="AD93"/>
  <c r="AE93"/>
  <c r="AV93"/>
  <c r="AW93"/>
  <c r="BE93"/>
  <c r="BF93"/>
  <c r="BW93"/>
  <c r="BX93"/>
  <c r="CF93"/>
  <c r="CG93"/>
  <c r="CI93"/>
  <c r="CJ93"/>
  <c r="CL93"/>
  <c r="CM93"/>
  <c r="CO93"/>
  <c r="CP93"/>
  <c r="CR93"/>
  <c r="CS93"/>
  <c r="CU93"/>
  <c r="CV93"/>
  <c r="CX93"/>
  <c r="CY93"/>
  <c r="DA93"/>
  <c r="DB93"/>
  <c r="DD93"/>
  <c r="DE93"/>
  <c r="DJ93"/>
  <c r="DM93"/>
  <c r="DN93"/>
  <c r="DP93"/>
  <c r="DQ93"/>
  <c r="DS93"/>
  <c r="DT93"/>
  <c r="EB93"/>
  <c r="EC93"/>
  <c r="EH93"/>
  <c r="EI93"/>
  <c r="EK93"/>
  <c r="EL93"/>
  <c r="AA93"/>
  <c r="AB93"/>
  <c r="AJ93"/>
  <c r="AK93"/>
  <c r="AM93"/>
  <c r="AN93"/>
  <c r="AP93"/>
  <c r="AQ93"/>
  <c r="AS93"/>
  <c r="AT93"/>
  <c r="AY93"/>
  <c r="AZ93"/>
  <c r="BB93"/>
  <c r="BC93"/>
  <c r="AG93"/>
  <c r="AH93"/>
  <c r="BQ93"/>
  <c r="BR93"/>
  <c r="BZ93"/>
  <c r="CA93"/>
  <c r="CC93"/>
  <c r="CD93"/>
  <c r="DV93"/>
  <c r="DW93"/>
  <c r="DY93"/>
  <c r="DZ93"/>
  <c r="EE93"/>
  <c r="EF93"/>
  <c r="DK93"/>
  <c r="BK93"/>
  <c r="BL93"/>
  <c r="BN93"/>
  <c r="BO93"/>
  <c r="BT93"/>
  <c r="BU93"/>
  <c r="EN93"/>
  <c r="EO93"/>
  <c r="BH93"/>
  <c r="BI93"/>
  <c r="DG93"/>
  <c r="DH93"/>
  <c r="H32" i="39"/>
  <c r="I32"/>
  <c r="M32"/>
  <c r="N32"/>
  <c r="R32"/>
  <c r="S32"/>
  <c r="W32"/>
  <c r="X32"/>
  <c r="AB32"/>
  <c r="AC32"/>
  <c r="AG32"/>
  <c r="AH32"/>
  <c r="AL32"/>
  <c r="AM32"/>
  <c r="AV32"/>
  <c r="AW32"/>
  <c r="BZ32"/>
  <c r="CA32"/>
  <c r="CO32"/>
  <c r="CP32"/>
  <c r="DS32"/>
  <c r="DT32"/>
  <c r="EH32"/>
  <c r="EI32"/>
  <c r="EM32"/>
  <c r="EN32"/>
  <c r="ER32"/>
  <c r="ES32"/>
  <c r="EW32"/>
  <c r="EX32"/>
  <c r="FB32"/>
  <c r="FC32"/>
  <c r="FG32"/>
  <c r="FH32"/>
  <c r="FL32"/>
  <c r="FM32"/>
  <c r="FQ32"/>
  <c r="FR32"/>
  <c r="FV32"/>
  <c r="FW32"/>
  <c r="GF32"/>
  <c r="GK32"/>
  <c r="GL32"/>
  <c r="GP32"/>
  <c r="GQ32"/>
  <c r="GU32"/>
  <c r="GV32"/>
  <c r="HJ32"/>
  <c r="HK32"/>
  <c r="HT32"/>
  <c r="HU32"/>
  <c r="HY32"/>
  <c r="HZ32"/>
  <c r="AQ32"/>
  <c r="AR32"/>
  <c r="BF32"/>
  <c r="BG32"/>
  <c r="BK32"/>
  <c r="BL32"/>
  <c r="BP32"/>
  <c r="BQ32"/>
  <c r="BU32"/>
  <c r="BV32"/>
  <c r="CE32"/>
  <c r="CF32"/>
  <c r="CJ32"/>
  <c r="CK32"/>
  <c r="BA32"/>
  <c r="BB32"/>
  <c r="DI32"/>
  <c r="DJ32"/>
  <c r="DX32"/>
  <c r="DY32"/>
  <c r="EC32"/>
  <c r="ED32"/>
  <c r="GZ32"/>
  <c r="HA32"/>
  <c r="HE32"/>
  <c r="HF32"/>
  <c r="HO32"/>
  <c r="HP32"/>
  <c r="GG32"/>
  <c r="GA32"/>
  <c r="GB32"/>
  <c r="CT32"/>
  <c r="CU32"/>
  <c r="CY32"/>
  <c r="CZ32"/>
  <c r="DD32"/>
  <c r="DE32"/>
  <c r="DN32"/>
  <c r="DO32"/>
  <c r="ID32"/>
  <c r="IE32"/>
  <c r="ER33" i="37"/>
  <c r="EQ33"/>
  <c r="ER94"/>
  <c r="EQ94"/>
  <c r="IJ33" i="39"/>
  <c r="II33"/>
  <c r="IC31" l="1"/>
  <c r="HX31"/>
  <c r="HS31"/>
  <c r="GY31"/>
  <c r="GO31"/>
  <c r="GJ31"/>
  <c r="GE31"/>
  <c r="FZ31"/>
  <c r="FU31"/>
  <c r="FK31"/>
  <c r="FF31"/>
  <c r="FA31"/>
  <c r="EV31"/>
  <c r="EQ31"/>
  <c r="EL31"/>
  <c r="DW31"/>
  <c r="DR31"/>
  <c r="DM31"/>
  <c r="DH31"/>
  <c r="DC31"/>
  <c r="CX31"/>
  <c r="CS31"/>
  <c r="CN31"/>
  <c r="CI31"/>
  <c r="CD31"/>
  <c r="BY31"/>
  <c r="BT31"/>
  <c r="BO31"/>
  <c r="BJ31"/>
  <c r="BE31"/>
  <c r="AZ31"/>
  <c r="AU31"/>
  <c r="AP31"/>
  <c r="AK31"/>
  <c r="AF31"/>
  <c r="AA31"/>
  <c r="V31"/>
  <c r="Q31"/>
  <c r="L31"/>
  <c r="G31"/>
  <c r="IH31" s="1"/>
  <c r="H31"/>
  <c r="I31"/>
  <c r="M31"/>
  <c r="N31"/>
  <c r="R31"/>
  <c r="S31"/>
  <c r="W31"/>
  <c r="X31"/>
  <c r="AB31"/>
  <c r="AC31"/>
  <c r="AG31"/>
  <c r="AH31"/>
  <c r="AL31"/>
  <c r="AM31"/>
  <c r="AV31"/>
  <c r="AW31"/>
  <c r="BZ31"/>
  <c r="CA31"/>
  <c r="CO31"/>
  <c r="CP31"/>
  <c r="DS31"/>
  <c r="DT31"/>
  <c r="EH31"/>
  <c r="EI31"/>
  <c r="EM31"/>
  <c r="EN31"/>
  <c r="ER31"/>
  <c r="ES31"/>
  <c r="EW31"/>
  <c r="EX31"/>
  <c r="FB31"/>
  <c r="FC31"/>
  <c r="FG31"/>
  <c r="FH31"/>
  <c r="FL31"/>
  <c r="FM31"/>
  <c r="FQ31"/>
  <c r="FR31"/>
  <c r="FV31"/>
  <c r="FW31"/>
  <c r="GF31"/>
  <c r="GK31"/>
  <c r="GL31"/>
  <c r="GP31"/>
  <c r="GQ31"/>
  <c r="GU31"/>
  <c r="GV31"/>
  <c r="HJ31"/>
  <c r="HK31"/>
  <c r="HT31"/>
  <c r="HU31"/>
  <c r="HY31"/>
  <c r="HZ31"/>
  <c r="AQ31"/>
  <c r="AR31"/>
  <c r="BF31"/>
  <c r="BG31"/>
  <c r="BK31"/>
  <c r="BL31"/>
  <c r="BP31"/>
  <c r="BQ31"/>
  <c r="BU31"/>
  <c r="BV31"/>
  <c r="CE31"/>
  <c r="CF31"/>
  <c r="CJ31"/>
  <c r="CK31"/>
  <c r="BA31"/>
  <c r="BB31"/>
  <c r="DI31"/>
  <c r="DJ31"/>
  <c r="DX31"/>
  <c r="DY31"/>
  <c r="EC31"/>
  <c r="ED31"/>
  <c r="GZ31"/>
  <c r="HA31"/>
  <c r="HE31"/>
  <c r="HF31"/>
  <c r="HO31"/>
  <c r="HP31"/>
  <c r="GG31"/>
  <c r="GA31"/>
  <c r="GB31"/>
  <c r="CT31"/>
  <c r="CU31"/>
  <c r="CY31"/>
  <c r="CZ31"/>
  <c r="DD31"/>
  <c r="DE31"/>
  <c r="DN31"/>
  <c r="DO31"/>
  <c r="ID31"/>
  <c r="IE31"/>
  <c r="D91" i="37"/>
  <c r="F92"/>
  <c r="G92"/>
  <c r="I92"/>
  <c r="J92"/>
  <c r="L92"/>
  <c r="M92"/>
  <c r="O92"/>
  <c r="P92"/>
  <c r="R92"/>
  <c r="S92"/>
  <c r="U92"/>
  <c r="V92"/>
  <c r="X92"/>
  <c r="Y92"/>
  <c r="AD92"/>
  <c r="AE92"/>
  <c r="AV92"/>
  <c r="AW92"/>
  <c r="BE92"/>
  <c r="BF92"/>
  <c r="BW92"/>
  <c r="BX92"/>
  <c r="CF92"/>
  <c r="CG92"/>
  <c r="CI92"/>
  <c r="CJ92"/>
  <c r="CL92"/>
  <c r="CM92"/>
  <c r="CO92"/>
  <c r="CP92"/>
  <c r="CR92"/>
  <c r="CS92"/>
  <c r="CU92"/>
  <c r="CV92"/>
  <c r="CX92"/>
  <c r="CY92"/>
  <c r="DA92"/>
  <c r="DB92"/>
  <c r="DD92"/>
  <c r="DE92"/>
  <c r="DJ92"/>
  <c r="DM92"/>
  <c r="DN92"/>
  <c r="DP92"/>
  <c r="DQ92"/>
  <c r="DS92"/>
  <c r="DT92"/>
  <c r="EB92"/>
  <c r="EC92"/>
  <c r="EH92"/>
  <c r="EI92"/>
  <c r="EK92"/>
  <c r="EL92"/>
  <c r="AA92"/>
  <c r="AB92"/>
  <c r="AJ92"/>
  <c r="AK92"/>
  <c r="AM92"/>
  <c r="AN92"/>
  <c r="AP92"/>
  <c r="AQ92"/>
  <c r="AS92"/>
  <c r="AT92"/>
  <c r="AY92"/>
  <c r="AZ92"/>
  <c r="BB92"/>
  <c r="BC92"/>
  <c r="AG92"/>
  <c r="AH92"/>
  <c r="BQ92"/>
  <c r="BR92"/>
  <c r="BZ92"/>
  <c r="CA92"/>
  <c r="CC92"/>
  <c r="CD92"/>
  <c r="DV92"/>
  <c r="DW92"/>
  <c r="DY92"/>
  <c r="DZ92"/>
  <c r="EE92"/>
  <c r="EF92"/>
  <c r="DK92"/>
  <c r="BK92"/>
  <c r="BL92"/>
  <c r="BN92"/>
  <c r="BO92"/>
  <c r="BT92"/>
  <c r="BU92"/>
  <c r="EN92"/>
  <c r="EO92"/>
  <c r="BH92"/>
  <c r="BI92"/>
  <c r="DG92"/>
  <c r="DH92"/>
  <c r="D30"/>
  <c r="F31"/>
  <c r="G31"/>
  <c r="I31"/>
  <c r="J31"/>
  <c r="L31"/>
  <c r="M31"/>
  <c r="O31"/>
  <c r="P31"/>
  <c r="R31"/>
  <c r="S31"/>
  <c r="U31"/>
  <c r="V31"/>
  <c r="X31"/>
  <c r="Y31"/>
  <c r="AD31"/>
  <c r="AE31"/>
  <c r="AV31"/>
  <c r="AW31"/>
  <c r="BE31"/>
  <c r="BF31"/>
  <c r="BW31"/>
  <c r="BX31"/>
  <c r="CF31"/>
  <c r="CG31"/>
  <c r="CI31"/>
  <c r="CJ31"/>
  <c r="CL31"/>
  <c r="CM31"/>
  <c r="CO31"/>
  <c r="CP31"/>
  <c r="CR31"/>
  <c r="CS31"/>
  <c r="CU31"/>
  <c r="CV31"/>
  <c r="CX31"/>
  <c r="CY31"/>
  <c r="DA31"/>
  <c r="DB31"/>
  <c r="DD31"/>
  <c r="DE31"/>
  <c r="DJ31"/>
  <c r="DM31"/>
  <c r="DN31"/>
  <c r="DP31"/>
  <c r="DQ31"/>
  <c r="DS31"/>
  <c r="DT31"/>
  <c r="EB31"/>
  <c r="EC31"/>
  <c r="EH31"/>
  <c r="EI31"/>
  <c r="EK31"/>
  <c r="EL31"/>
  <c r="AA31"/>
  <c r="AB31"/>
  <c r="AJ31"/>
  <c r="AK31"/>
  <c r="AM31"/>
  <c r="AN31"/>
  <c r="AP31"/>
  <c r="AQ31"/>
  <c r="AS31"/>
  <c r="AT31"/>
  <c r="AY31"/>
  <c r="AZ31"/>
  <c r="BB31"/>
  <c r="BC31"/>
  <c r="AG31"/>
  <c r="AH31"/>
  <c r="BQ31"/>
  <c r="BR31"/>
  <c r="BZ31"/>
  <c r="CA31"/>
  <c r="CC31"/>
  <c r="CD31"/>
  <c r="DV31"/>
  <c r="DW31"/>
  <c r="DY31"/>
  <c r="DZ31"/>
  <c r="EE31"/>
  <c r="EF31"/>
  <c r="DK31"/>
  <c r="BK31"/>
  <c r="BL31"/>
  <c r="BN31"/>
  <c r="BO31"/>
  <c r="BT31"/>
  <c r="BU31"/>
  <c r="EN31"/>
  <c r="EO31"/>
  <c r="BH31"/>
  <c r="BI31"/>
  <c r="DG31"/>
  <c r="DH31"/>
  <c r="IJ32" i="39"/>
  <c r="II32"/>
  <c r="ER93" i="37"/>
  <c r="EQ93"/>
  <c r="ER32"/>
  <c r="EQ32"/>
  <c r="IC30" i="39" l="1"/>
  <c r="HX30"/>
  <c r="HS30"/>
  <c r="GY30"/>
  <c r="GO30"/>
  <c r="GJ30"/>
  <c r="GE30"/>
  <c r="FZ30"/>
  <c r="FU30"/>
  <c r="FK30"/>
  <c r="FF30"/>
  <c r="FA30"/>
  <c r="EV30"/>
  <c r="EQ30"/>
  <c r="EL30"/>
  <c r="DW30"/>
  <c r="DR30"/>
  <c r="DM30"/>
  <c r="DH30"/>
  <c r="DC30"/>
  <c r="CX30"/>
  <c r="CS30"/>
  <c r="CN30"/>
  <c r="CI30"/>
  <c r="CD30"/>
  <c r="BY30"/>
  <c r="BT30"/>
  <c r="BO30"/>
  <c r="BJ30"/>
  <c r="BE30"/>
  <c r="AZ30"/>
  <c r="AU30"/>
  <c r="AP30"/>
  <c r="AK30"/>
  <c r="AF30"/>
  <c r="AA30"/>
  <c r="V30"/>
  <c r="Q30"/>
  <c r="L30"/>
  <c r="G30"/>
  <c r="IH30" s="1"/>
  <c r="D29" i="37"/>
  <c r="L30"/>
  <c r="M30"/>
  <c r="O30"/>
  <c r="P30"/>
  <c r="R30"/>
  <c r="S30"/>
  <c r="U30"/>
  <c r="V30"/>
  <c r="X30"/>
  <c r="Y30"/>
  <c r="AV30"/>
  <c r="AW30"/>
  <c r="BE30"/>
  <c r="BF30"/>
  <c r="CF30"/>
  <c r="CG30"/>
  <c r="CI30"/>
  <c r="CJ30"/>
  <c r="CR30"/>
  <c r="CS30"/>
  <c r="CU30"/>
  <c r="CV30"/>
  <c r="CX30"/>
  <c r="CY30"/>
  <c r="DD30"/>
  <c r="DE30"/>
  <c r="DJ30"/>
  <c r="DM30"/>
  <c r="DN30"/>
  <c r="DP30"/>
  <c r="DQ30"/>
  <c r="DS30"/>
  <c r="DT30"/>
  <c r="DV30"/>
  <c r="DW30"/>
  <c r="EH30"/>
  <c r="EI30"/>
  <c r="EK30"/>
  <c r="EL30"/>
  <c r="AA30"/>
  <c r="AB30"/>
  <c r="AD30"/>
  <c r="AE30"/>
  <c r="AJ30"/>
  <c r="AK30"/>
  <c r="AM30"/>
  <c r="AN30"/>
  <c r="AP30"/>
  <c r="AQ30"/>
  <c r="AS30"/>
  <c r="AT30"/>
  <c r="AY30"/>
  <c r="AZ30"/>
  <c r="BB30"/>
  <c r="BC30"/>
  <c r="AG30"/>
  <c r="AH30"/>
  <c r="BQ30"/>
  <c r="BR30"/>
  <c r="BW30"/>
  <c r="BX30"/>
  <c r="BZ30"/>
  <c r="CA30"/>
  <c r="CL30"/>
  <c r="CM30"/>
  <c r="CO30"/>
  <c r="CP30"/>
  <c r="CC30"/>
  <c r="CD30"/>
  <c r="DA30"/>
  <c r="DB30"/>
  <c r="DY30"/>
  <c r="DZ30"/>
  <c r="EB30"/>
  <c r="EC30"/>
  <c r="EE30"/>
  <c r="EF30"/>
  <c r="DK30"/>
  <c r="BK30"/>
  <c r="BL30"/>
  <c r="BN30"/>
  <c r="BO30"/>
  <c r="BT30"/>
  <c r="BU30"/>
  <c r="I30"/>
  <c r="J30"/>
  <c r="EN30"/>
  <c r="EO30"/>
  <c r="F30"/>
  <c r="G30"/>
  <c r="BH30"/>
  <c r="BI30"/>
  <c r="DG30"/>
  <c r="DH30"/>
  <c r="D90"/>
  <c r="L91"/>
  <c r="M91"/>
  <c r="O91"/>
  <c r="P91"/>
  <c r="R91"/>
  <c r="S91"/>
  <c r="U91"/>
  <c r="V91"/>
  <c r="X91"/>
  <c r="Y91"/>
  <c r="AV91"/>
  <c r="AW91"/>
  <c r="BE91"/>
  <c r="BF91"/>
  <c r="CF91"/>
  <c r="CG91"/>
  <c r="CI91"/>
  <c r="CJ91"/>
  <c r="CR91"/>
  <c r="CS91"/>
  <c r="CU91"/>
  <c r="CV91"/>
  <c r="CX91"/>
  <c r="CY91"/>
  <c r="DD91"/>
  <c r="DE91"/>
  <c r="DJ91"/>
  <c r="DM91"/>
  <c r="DN91"/>
  <c r="DP91"/>
  <c r="DQ91"/>
  <c r="DS91"/>
  <c r="DT91"/>
  <c r="DV91"/>
  <c r="DW91"/>
  <c r="EH91"/>
  <c r="EI91"/>
  <c r="EK91"/>
  <c r="EL91"/>
  <c r="AA91"/>
  <c r="AB91"/>
  <c r="AD91"/>
  <c r="AE91"/>
  <c r="AJ91"/>
  <c r="AK91"/>
  <c r="AM91"/>
  <c r="AN91"/>
  <c r="AP91"/>
  <c r="AQ91"/>
  <c r="AS91"/>
  <c r="AT91"/>
  <c r="AY91"/>
  <c r="AZ91"/>
  <c r="BB91"/>
  <c r="BC91"/>
  <c r="AG91"/>
  <c r="AH91"/>
  <c r="BQ91"/>
  <c r="BR91"/>
  <c r="BW91"/>
  <c r="BX91"/>
  <c r="BZ91"/>
  <c r="CA91"/>
  <c r="CL91"/>
  <c r="CM91"/>
  <c r="CO91"/>
  <c r="CP91"/>
  <c r="CC91"/>
  <c r="CD91"/>
  <c r="DA91"/>
  <c r="DB91"/>
  <c r="DY91"/>
  <c r="DZ91"/>
  <c r="EB91"/>
  <c r="EC91"/>
  <c r="EE91"/>
  <c r="EF91"/>
  <c r="DK91"/>
  <c r="BK91"/>
  <c r="BL91"/>
  <c r="BN91"/>
  <c r="BO91"/>
  <c r="BT91"/>
  <c r="BU91"/>
  <c r="I91"/>
  <c r="J91"/>
  <c r="EN91"/>
  <c r="EO91"/>
  <c r="F91"/>
  <c r="G91"/>
  <c r="BH91"/>
  <c r="BI91"/>
  <c r="DG91"/>
  <c r="DH91"/>
  <c r="R30" i="39"/>
  <c r="S30"/>
  <c r="W30"/>
  <c r="X30"/>
  <c r="AB30"/>
  <c r="AC30"/>
  <c r="AG30"/>
  <c r="AH30"/>
  <c r="AL30"/>
  <c r="AM30"/>
  <c r="BZ30"/>
  <c r="CA30"/>
  <c r="CO30"/>
  <c r="CP30"/>
  <c r="EH30"/>
  <c r="EI30"/>
  <c r="EM30"/>
  <c r="EN30"/>
  <c r="FB30"/>
  <c r="FC30"/>
  <c r="FG30"/>
  <c r="FH30"/>
  <c r="FL30"/>
  <c r="FM30"/>
  <c r="FV30"/>
  <c r="FW30"/>
  <c r="GF30"/>
  <c r="GK30"/>
  <c r="GL30"/>
  <c r="GP30"/>
  <c r="GQ30"/>
  <c r="GU30"/>
  <c r="GV30"/>
  <c r="GZ30"/>
  <c r="HA30"/>
  <c r="HT30"/>
  <c r="HU30"/>
  <c r="HY30"/>
  <c r="HZ30"/>
  <c r="AQ30"/>
  <c r="AR30"/>
  <c r="AV30"/>
  <c r="AW30"/>
  <c r="BF30"/>
  <c r="BG30"/>
  <c r="BK30"/>
  <c r="BL30"/>
  <c r="BP30"/>
  <c r="BQ30"/>
  <c r="BU30"/>
  <c r="BV30"/>
  <c r="CE30"/>
  <c r="CF30"/>
  <c r="CJ30"/>
  <c r="CK30"/>
  <c r="BA30"/>
  <c r="BB30"/>
  <c r="DI30"/>
  <c r="DJ30"/>
  <c r="DS30"/>
  <c r="DT30"/>
  <c r="DX30"/>
  <c r="DY30"/>
  <c r="ER30"/>
  <c r="ES30"/>
  <c r="EW30"/>
  <c r="EX30"/>
  <c r="EC30"/>
  <c r="ED30"/>
  <c r="FQ30"/>
  <c r="FR30"/>
  <c r="HE30"/>
  <c r="HF30"/>
  <c r="HJ30"/>
  <c r="HK30"/>
  <c r="HO30"/>
  <c r="HP30"/>
  <c r="GG30"/>
  <c r="GA30"/>
  <c r="GB30"/>
  <c r="CT30"/>
  <c r="CU30"/>
  <c r="CY30"/>
  <c r="CZ30"/>
  <c r="DD30"/>
  <c r="DE30"/>
  <c r="DN30"/>
  <c r="DO30"/>
  <c r="H30"/>
  <c r="I30"/>
  <c r="M30"/>
  <c r="N30"/>
  <c r="ID30"/>
  <c r="IE30"/>
  <c r="ER31" i="37"/>
  <c r="EQ31"/>
  <c r="ER92"/>
  <c r="EQ92"/>
  <c r="IJ31" i="39"/>
  <c r="II31"/>
  <c r="IC29" l="1"/>
  <c r="HX29"/>
  <c r="HS29"/>
  <c r="GY29"/>
  <c r="GO29"/>
  <c r="GJ29"/>
  <c r="GE29"/>
  <c r="FZ29"/>
  <c r="FU29"/>
  <c r="FK29"/>
  <c r="FF29"/>
  <c r="FA29"/>
  <c r="EV29"/>
  <c r="EQ29"/>
  <c r="EL29"/>
  <c r="DW29"/>
  <c r="DR29"/>
  <c r="DM29"/>
  <c r="DH29"/>
  <c r="DC29"/>
  <c r="CX29"/>
  <c r="CS29"/>
  <c r="CN29"/>
  <c r="CI29"/>
  <c r="CD29"/>
  <c r="BY29"/>
  <c r="BT29"/>
  <c r="BO29"/>
  <c r="BJ29"/>
  <c r="BE29"/>
  <c r="AZ29"/>
  <c r="AU29"/>
  <c r="AP29"/>
  <c r="AK29"/>
  <c r="AF29"/>
  <c r="AA29"/>
  <c r="V29"/>
  <c r="Q29"/>
  <c r="L29"/>
  <c r="G29"/>
  <c r="IH29" s="1"/>
  <c r="R29"/>
  <c r="S29"/>
  <c r="W29"/>
  <c r="X29"/>
  <c r="AB29"/>
  <c r="AC29"/>
  <c r="AG29"/>
  <c r="AH29"/>
  <c r="AL29"/>
  <c r="AM29"/>
  <c r="BZ29"/>
  <c r="CA29"/>
  <c r="CO29"/>
  <c r="CP29"/>
  <c r="EH29"/>
  <c r="EI29"/>
  <c r="EM29"/>
  <c r="EN29"/>
  <c r="FB29"/>
  <c r="FC29"/>
  <c r="FG29"/>
  <c r="FH29"/>
  <c r="FL29"/>
  <c r="FM29"/>
  <c r="FV29"/>
  <c r="FW29"/>
  <c r="GF29"/>
  <c r="GK29"/>
  <c r="GL29"/>
  <c r="GP29"/>
  <c r="GQ29"/>
  <c r="GU29"/>
  <c r="GV29"/>
  <c r="GZ29"/>
  <c r="HA29"/>
  <c r="HT29"/>
  <c r="HU29"/>
  <c r="HY29"/>
  <c r="HZ29"/>
  <c r="AQ29"/>
  <c r="AR29"/>
  <c r="AV29"/>
  <c r="AW29"/>
  <c r="BF29"/>
  <c r="BG29"/>
  <c r="BK29"/>
  <c r="BL29"/>
  <c r="BP29"/>
  <c r="BQ29"/>
  <c r="BU29"/>
  <c r="BV29"/>
  <c r="CE29"/>
  <c r="CF29"/>
  <c r="CJ29"/>
  <c r="CK29"/>
  <c r="BA29"/>
  <c r="BB29"/>
  <c r="DI29"/>
  <c r="DJ29"/>
  <c r="DS29"/>
  <c r="DT29"/>
  <c r="DX29"/>
  <c r="DY29"/>
  <c r="ER29"/>
  <c r="ES29"/>
  <c r="EW29"/>
  <c r="EX29"/>
  <c r="EC29"/>
  <c r="ED29"/>
  <c r="FQ29"/>
  <c r="FR29"/>
  <c r="HE29"/>
  <c r="HF29"/>
  <c r="HJ29"/>
  <c r="HK29"/>
  <c r="HO29"/>
  <c r="HP29"/>
  <c r="GG29"/>
  <c r="GA29"/>
  <c r="GB29"/>
  <c r="CT29"/>
  <c r="CU29"/>
  <c r="CY29"/>
  <c r="CZ29"/>
  <c r="DD29"/>
  <c r="DE29"/>
  <c r="DN29"/>
  <c r="DO29"/>
  <c r="H29"/>
  <c r="I29"/>
  <c r="M29"/>
  <c r="N29"/>
  <c r="ID29"/>
  <c r="IE29"/>
  <c r="D89" i="37"/>
  <c r="L90"/>
  <c r="M90"/>
  <c r="O90"/>
  <c r="P90"/>
  <c r="R90"/>
  <c r="S90"/>
  <c r="U90"/>
  <c r="V90"/>
  <c r="X90"/>
  <c r="Y90"/>
  <c r="AV90"/>
  <c r="AW90"/>
  <c r="BE90"/>
  <c r="BF90"/>
  <c r="CF90"/>
  <c r="CG90"/>
  <c r="CI90"/>
  <c r="CJ90"/>
  <c r="CR90"/>
  <c r="CS90"/>
  <c r="CU90"/>
  <c r="CV90"/>
  <c r="CX90"/>
  <c r="CY90"/>
  <c r="DD90"/>
  <c r="DE90"/>
  <c r="DJ90"/>
  <c r="DM90"/>
  <c r="DN90"/>
  <c r="DP90"/>
  <c r="DQ90"/>
  <c r="DS90"/>
  <c r="DT90"/>
  <c r="DV90"/>
  <c r="DW90"/>
  <c r="EH90"/>
  <c r="EI90"/>
  <c r="EK90"/>
  <c r="EL90"/>
  <c r="AA90"/>
  <c r="AB90"/>
  <c r="AD90"/>
  <c r="AE90"/>
  <c r="AJ90"/>
  <c r="AK90"/>
  <c r="AM90"/>
  <c r="AN90"/>
  <c r="AP90"/>
  <c r="AQ90"/>
  <c r="AS90"/>
  <c r="AT90"/>
  <c r="AY90"/>
  <c r="AZ90"/>
  <c r="BB90"/>
  <c r="BC90"/>
  <c r="AG90"/>
  <c r="AH90"/>
  <c r="BQ90"/>
  <c r="BR90"/>
  <c r="BW90"/>
  <c r="BX90"/>
  <c r="BZ90"/>
  <c r="CA90"/>
  <c r="CL90"/>
  <c r="CM90"/>
  <c r="CO90"/>
  <c r="CP90"/>
  <c r="CC90"/>
  <c r="CD90"/>
  <c r="DA90"/>
  <c r="DB90"/>
  <c r="DY90"/>
  <c r="DZ90"/>
  <c r="EB90"/>
  <c r="EC90"/>
  <c r="EE90"/>
  <c r="EF90"/>
  <c r="DK90"/>
  <c r="BK90"/>
  <c r="BL90"/>
  <c r="BN90"/>
  <c r="BO90"/>
  <c r="BT90"/>
  <c r="BU90"/>
  <c r="I90"/>
  <c r="J90"/>
  <c r="EN90"/>
  <c r="EO90"/>
  <c r="F90"/>
  <c r="G90"/>
  <c r="BH90"/>
  <c r="BI90"/>
  <c r="DG90"/>
  <c r="DH90"/>
  <c r="D28"/>
  <c r="L29"/>
  <c r="M29"/>
  <c r="O29"/>
  <c r="P29"/>
  <c r="R29"/>
  <c r="S29"/>
  <c r="U29"/>
  <c r="V29"/>
  <c r="X29"/>
  <c r="Y29"/>
  <c r="AV29"/>
  <c r="AW29"/>
  <c r="BE29"/>
  <c r="BF29"/>
  <c r="CF29"/>
  <c r="CG29"/>
  <c r="CI29"/>
  <c r="CJ29"/>
  <c r="CR29"/>
  <c r="CS29"/>
  <c r="CU29"/>
  <c r="CV29"/>
  <c r="CX29"/>
  <c r="CY29"/>
  <c r="DD29"/>
  <c r="DE29"/>
  <c r="DJ29"/>
  <c r="DM29"/>
  <c r="DN29"/>
  <c r="DP29"/>
  <c r="DQ29"/>
  <c r="DS29"/>
  <c r="DT29"/>
  <c r="DV29"/>
  <c r="DW29"/>
  <c r="EH29"/>
  <c r="EI29"/>
  <c r="EK29"/>
  <c r="EL29"/>
  <c r="AA29"/>
  <c r="AB29"/>
  <c r="AD29"/>
  <c r="AE29"/>
  <c r="AJ29"/>
  <c r="AK29"/>
  <c r="AM29"/>
  <c r="AN29"/>
  <c r="AP29"/>
  <c r="AQ29"/>
  <c r="AS29"/>
  <c r="AT29"/>
  <c r="AY29"/>
  <c r="AZ29"/>
  <c r="BB29"/>
  <c r="BC29"/>
  <c r="AG29"/>
  <c r="AH29"/>
  <c r="BQ29"/>
  <c r="BR29"/>
  <c r="BW29"/>
  <c r="BX29"/>
  <c r="BZ29"/>
  <c r="CA29"/>
  <c r="CL29"/>
  <c r="CM29"/>
  <c r="CO29"/>
  <c r="CP29"/>
  <c r="CC29"/>
  <c r="CD29"/>
  <c r="DA29"/>
  <c r="DB29"/>
  <c r="DY29"/>
  <c r="DZ29"/>
  <c r="EB29"/>
  <c r="EC29"/>
  <c r="EE29"/>
  <c r="EF29"/>
  <c r="DK29"/>
  <c r="BK29"/>
  <c r="BL29"/>
  <c r="BN29"/>
  <c r="BO29"/>
  <c r="BT29"/>
  <c r="BU29"/>
  <c r="I29"/>
  <c r="J29"/>
  <c r="EN29"/>
  <c r="EO29"/>
  <c r="F29"/>
  <c r="G29"/>
  <c r="BH29"/>
  <c r="BI29"/>
  <c r="DG29"/>
  <c r="DH29"/>
  <c r="IJ30" i="39"/>
  <c r="II30"/>
  <c r="ER91" i="37"/>
  <c r="EQ91"/>
  <c r="ER30"/>
  <c r="EQ30"/>
  <c r="IC28" i="39" l="1"/>
  <c r="HX28"/>
  <c r="HS28"/>
  <c r="GY28"/>
  <c r="GO28"/>
  <c r="GJ28"/>
  <c r="GE28"/>
  <c r="FZ28"/>
  <c r="FU28"/>
  <c r="FK28"/>
  <c r="FF28"/>
  <c r="FA28"/>
  <c r="EV28"/>
  <c r="EQ28"/>
  <c r="EL28"/>
  <c r="DW28"/>
  <c r="DR28"/>
  <c r="DM28"/>
  <c r="DH28"/>
  <c r="DC28"/>
  <c r="CX28"/>
  <c r="CS28"/>
  <c r="CN28"/>
  <c r="CI28"/>
  <c r="CD28"/>
  <c r="BY28"/>
  <c r="BT28"/>
  <c r="BO28"/>
  <c r="BJ28"/>
  <c r="BE28"/>
  <c r="AZ28"/>
  <c r="AU28"/>
  <c r="AP28"/>
  <c r="AK28"/>
  <c r="AF28"/>
  <c r="AA28"/>
  <c r="V28"/>
  <c r="Q28"/>
  <c r="L28"/>
  <c r="G28"/>
  <c r="IH28" s="1"/>
  <c r="D27" i="37"/>
  <c r="L28"/>
  <c r="M28"/>
  <c r="O28"/>
  <c r="P28"/>
  <c r="R28"/>
  <c r="S28"/>
  <c r="U28"/>
  <c r="V28"/>
  <c r="X28"/>
  <c r="Y28"/>
  <c r="AV28"/>
  <c r="AW28"/>
  <c r="AY28"/>
  <c r="BE28"/>
  <c r="BF28"/>
  <c r="CF28"/>
  <c r="CG28"/>
  <c r="CI28"/>
  <c r="CJ28"/>
  <c r="CL28"/>
  <c r="CR28"/>
  <c r="CS28"/>
  <c r="CU28"/>
  <c r="CV28"/>
  <c r="CX28"/>
  <c r="CY28"/>
  <c r="DD28"/>
  <c r="DE28"/>
  <c r="DJ28"/>
  <c r="DM28"/>
  <c r="DN28"/>
  <c r="DP28"/>
  <c r="DQ28"/>
  <c r="DS28"/>
  <c r="DT28"/>
  <c r="DV28"/>
  <c r="DW28"/>
  <c r="EH28"/>
  <c r="EI28"/>
  <c r="EK28"/>
  <c r="EL28"/>
  <c r="AZ28"/>
  <c r="CM28"/>
  <c r="AA28"/>
  <c r="AB28"/>
  <c r="AD28"/>
  <c r="AE28"/>
  <c r="AJ28"/>
  <c r="AK28"/>
  <c r="AM28"/>
  <c r="AN28"/>
  <c r="AP28"/>
  <c r="AQ28"/>
  <c r="AS28"/>
  <c r="AT28"/>
  <c r="BB28"/>
  <c r="BC28"/>
  <c r="AG28"/>
  <c r="AH28"/>
  <c r="BQ28"/>
  <c r="BR28"/>
  <c r="BW28"/>
  <c r="BX28"/>
  <c r="BZ28"/>
  <c r="CA28"/>
  <c r="CO28"/>
  <c r="CP28"/>
  <c r="CC28"/>
  <c r="CD28"/>
  <c r="DA28"/>
  <c r="DB28"/>
  <c r="DY28"/>
  <c r="DZ28"/>
  <c r="EB28"/>
  <c r="EC28"/>
  <c r="EE28"/>
  <c r="EF28"/>
  <c r="DK28"/>
  <c r="BK28"/>
  <c r="BL28"/>
  <c r="BN28"/>
  <c r="BO28"/>
  <c r="BT28"/>
  <c r="BU28"/>
  <c r="I28"/>
  <c r="J28"/>
  <c r="EN28"/>
  <c r="EO28"/>
  <c r="F28"/>
  <c r="G28"/>
  <c r="BH28"/>
  <c r="BI28"/>
  <c r="DG28"/>
  <c r="DH28"/>
  <c r="D88"/>
  <c r="L89"/>
  <c r="M89"/>
  <c r="O89"/>
  <c r="P89"/>
  <c r="R89"/>
  <c r="S89"/>
  <c r="U89"/>
  <c r="V89"/>
  <c r="X89"/>
  <c r="Y89"/>
  <c r="AV89"/>
  <c r="AW89"/>
  <c r="AY89"/>
  <c r="BE89"/>
  <c r="BF89"/>
  <c r="CF89"/>
  <c r="CG89"/>
  <c r="CI89"/>
  <c r="CJ89"/>
  <c r="CL89"/>
  <c r="CR89"/>
  <c r="CS89"/>
  <c r="CU89"/>
  <c r="CV89"/>
  <c r="CX89"/>
  <c r="CY89"/>
  <c r="DD89"/>
  <c r="DE89"/>
  <c r="DJ89"/>
  <c r="DM89"/>
  <c r="DN89"/>
  <c r="DP89"/>
  <c r="DQ89"/>
  <c r="DS89"/>
  <c r="DT89"/>
  <c r="DV89"/>
  <c r="DW89"/>
  <c r="EH89"/>
  <c r="EI89"/>
  <c r="EK89"/>
  <c r="EL89"/>
  <c r="AZ89"/>
  <c r="CM89"/>
  <c r="AA89"/>
  <c r="AB89"/>
  <c r="AD89"/>
  <c r="AE89"/>
  <c r="AJ89"/>
  <c r="AK89"/>
  <c r="AM89"/>
  <c r="AN89"/>
  <c r="AP89"/>
  <c r="AQ89"/>
  <c r="AS89"/>
  <c r="AT89"/>
  <c r="BB89"/>
  <c r="BC89"/>
  <c r="AG89"/>
  <c r="AH89"/>
  <c r="BQ89"/>
  <c r="BR89"/>
  <c r="BW89"/>
  <c r="BX89"/>
  <c r="BZ89"/>
  <c r="CA89"/>
  <c r="CO89"/>
  <c r="CP89"/>
  <c r="CC89"/>
  <c r="CD89"/>
  <c r="DA89"/>
  <c r="DB89"/>
  <c r="DY89"/>
  <c r="DZ89"/>
  <c r="EB89"/>
  <c r="EC89"/>
  <c r="EE89"/>
  <c r="EF89"/>
  <c r="DK89"/>
  <c r="BK89"/>
  <c r="BL89"/>
  <c r="BN89"/>
  <c r="BO89"/>
  <c r="BT89"/>
  <c r="BU89"/>
  <c r="I89"/>
  <c r="J89"/>
  <c r="EN89"/>
  <c r="EO89"/>
  <c r="F89"/>
  <c r="G89"/>
  <c r="BH89"/>
  <c r="BI89"/>
  <c r="DG89"/>
  <c r="DH89"/>
  <c r="R28" i="39"/>
  <c r="S28"/>
  <c r="W28"/>
  <c r="X28"/>
  <c r="AB28"/>
  <c r="AC28"/>
  <c r="AG28"/>
  <c r="AH28"/>
  <c r="AL28"/>
  <c r="AM28"/>
  <c r="BZ28"/>
  <c r="CA28"/>
  <c r="CE28"/>
  <c r="CO28"/>
  <c r="CP28"/>
  <c r="EH28"/>
  <c r="EI28"/>
  <c r="EM28"/>
  <c r="EN28"/>
  <c r="ER28"/>
  <c r="FB28"/>
  <c r="FC28"/>
  <c r="FG28"/>
  <c r="FH28"/>
  <c r="FL28"/>
  <c r="FM28"/>
  <c r="FV28"/>
  <c r="FW28"/>
  <c r="GF28"/>
  <c r="GK28"/>
  <c r="GL28"/>
  <c r="GP28"/>
  <c r="GQ28"/>
  <c r="GU28"/>
  <c r="GV28"/>
  <c r="GZ28"/>
  <c r="HA28"/>
  <c r="HT28"/>
  <c r="HU28"/>
  <c r="HY28"/>
  <c r="HZ28"/>
  <c r="CF28"/>
  <c r="ES28"/>
  <c r="AQ28"/>
  <c r="AR28"/>
  <c r="AV28"/>
  <c r="AW28"/>
  <c r="BF28"/>
  <c r="BG28"/>
  <c r="BK28"/>
  <c r="BL28"/>
  <c r="BP28"/>
  <c r="BQ28"/>
  <c r="BU28"/>
  <c r="BV28"/>
  <c r="CJ28"/>
  <c r="CK28"/>
  <c r="BA28"/>
  <c r="BB28"/>
  <c r="DI28"/>
  <c r="DJ28"/>
  <c r="DS28"/>
  <c r="DT28"/>
  <c r="DX28"/>
  <c r="DY28"/>
  <c r="EW28"/>
  <c r="EX28"/>
  <c r="EC28"/>
  <c r="ED28"/>
  <c r="FQ28"/>
  <c r="FR28"/>
  <c r="HE28"/>
  <c r="HF28"/>
  <c r="HJ28"/>
  <c r="HK28"/>
  <c r="HO28"/>
  <c r="HP28"/>
  <c r="GG28"/>
  <c r="GA28"/>
  <c r="GB28"/>
  <c r="CT28"/>
  <c r="CU28"/>
  <c r="CY28"/>
  <c r="CZ28"/>
  <c r="DD28"/>
  <c r="DE28"/>
  <c r="DN28"/>
  <c r="DO28"/>
  <c r="H28"/>
  <c r="I28"/>
  <c r="M28"/>
  <c r="N28"/>
  <c r="ID28"/>
  <c r="IE28"/>
  <c r="ER29" i="37"/>
  <c r="EQ29"/>
  <c r="ER90"/>
  <c r="EQ90"/>
  <c r="IJ29" i="39"/>
  <c r="II29"/>
  <c r="IC27" l="1"/>
  <c r="HX27"/>
  <c r="HS27"/>
  <c r="GY27"/>
  <c r="GO27"/>
  <c r="GJ27"/>
  <c r="GE27"/>
  <c r="FZ27"/>
  <c r="FU27"/>
  <c r="FK27"/>
  <c r="FF27"/>
  <c r="FA27"/>
  <c r="EV27"/>
  <c r="EQ27"/>
  <c r="EL27"/>
  <c r="DW27"/>
  <c r="DR27"/>
  <c r="DM27"/>
  <c r="DH27"/>
  <c r="DC27"/>
  <c r="CX27"/>
  <c r="CS27"/>
  <c r="CN27"/>
  <c r="CI27"/>
  <c r="CD27"/>
  <c r="BY27"/>
  <c r="BT27"/>
  <c r="BO27"/>
  <c r="BJ27"/>
  <c r="BE27"/>
  <c r="AZ27"/>
  <c r="AU27"/>
  <c r="AP27"/>
  <c r="AK27"/>
  <c r="AF27"/>
  <c r="AA27"/>
  <c r="V27"/>
  <c r="Q27"/>
  <c r="L27"/>
  <c r="G27"/>
  <c r="IH27" s="1"/>
  <c r="R27"/>
  <c r="S27"/>
  <c r="W27"/>
  <c r="X27"/>
  <c r="AB27"/>
  <c r="AC27"/>
  <c r="AG27"/>
  <c r="AH27"/>
  <c r="AL27"/>
  <c r="AM27"/>
  <c r="BZ27"/>
  <c r="CA27"/>
  <c r="CE27"/>
  <c r="CO27"/>
  <c r="CP27"/>
  <c r="EH27"/>
  <c r="EI27"/>
  <c r="EM27"/>
  <c r="EN27"/>
  <c r="ER27"/>
  <c r="FB27"/>
  <c r="FC27"/>
  <c r="FG27"/>
  <c r="FH27"/>
  <c r="FL27"/>
  <c r="FM27"/>
  <c r="FV27"/>
  <c r="FW27"/>
  <c r="GF27"/>
  <c r="GK27"/>
  <c r="GL27"/>
  <c r="GP27"/>
  <c r="GQ27"/>
  <c r="GU27"/>
  <c r="GV27"/>
  <c r="GZ27"/>
  <c r="HA27"/>
  <c r="HT27"/>
  <c r="HU27"/>
  <c r="HY27"/>
  <c r="HZ27"/>
  <c r="CF27"/>
  <c r="ES27"/>
  <c r="AQ27"/>
  <c r="AR27"/>
  <c r="AV27"/>
  <c r="AW27"/>
  <c r="BF27"/>
  <c r="BG27"/>
  <c r="BK27"/>
  <c r="BL27"/>
  <c r="BP27"/>
  <c r="BQ27"/>
  <c r="BU27"/>
  <c r="BV27"/>
  <c r="CJ27"/>
  <c r="CK27"/>
  <c r="BA27"/>
  <c r="BB27"/>
  <c r="DI27"/>
  <c r="DJ27"/>
  <c r="DS27"/>
  <c r="DT27"/>
  <c r="DX27"/>
  <c r="DY27"/>
  <c r="EW27"/>
  <c r="EX27"/>
  <c r="EC27"/>
  <c r="ED27"/>
  <c r="FQ27"/>
  <c r="FR27"/>
  <c r="HE27"/>
  <c r="HF27"/>
  <c r="HJ27"/>
  <c r="HK27"/>
  <c r="HO27"/>
  <c r="HP27"/>
  <c r="GG27"/>
  <c r="GA27"/>
  <c r="GB27"/>
  <c r="CT27"/>
  <c r="CU27"/>
  <c r="CY27"/>
  <c r="CZ27"/>
  <c r="DD27"/>
  <c r="DE27"/>
  <c r="DN27"/>
  <c r="DO27"/>
  <c r="H27"/>
  <c r="I27"/>
  <c r="M27"/>
  <c r="N27"/>
  <c r="ID27"/>
  <c r="IE27"/>
  <c r="D87" i="37"/>
  <c r="L88"/>
  <c r="M88"/>
  <c r="O88"/>
  <c r="P88"/>
  <c r="R88"/>
  <c r="S88"/>
  <c r="U88"/>
  <c r="V88"/>
  <c r="X88"/>
  <c r="Y88"/>
  <c r="AV88"/>
  <c r="AW88"/>
  <c r="AY88"/>
  <c r="BE88"/>
  <c r="BF88"/>
  <c r="CF88"/>
  <c r="CG88"/>
  <c r="CI88"/>
  <c r="CJ88"/>
  <c r="CL88"/>
  <c r="CR88"/>
  <c r="CS88"/>
  <c r="CU88"/>
  <c r="CV88"/>
  <c r="CX88"/>
  <c r="CY88"/>
  <c r="DD88"/>
  <c r="DE88"/>
  <c r="DJ88"/>
  <c r="DM88"/>
  <c r="DN88"/>
  <c r="DP88"/>
  <c r="DQ88"/>
  <c r="DS88"/>
  <c r="DT88"/>
  <c r="DV88"/>
  <c r="DW88"/>
  <c r="EH88"/>
  <c r="EI88"/>
  <c r="EK88"/>
  <c r="EL88"/>
  <c r="AZ88"/>
  <c r="CM88"/>
  <c r="AA88"/>
  <c r="AB88"/>
  <c r="AD88"/>
  <c r="AE88"/>
  <c r="AJ88"/>
  <c r="AK88"/>
  <c r="AM88"/>
  <c r="AN88"/>
  <c r="AP88"/>
  <c r="AQ88"/>
  <c r="AS88"/>
  <c r="AT88"/>
  <c r="BB88"/>
  <c r="BC88"/>
  <c r="AG88"/>
  <c r="AH88"/>
  <c r="BQ88"/>
  <c r="BR88"/>
  <c r="BW88"/>
  <c r="BX88"/>
  <c r="BZ88"/>
  <c r="CA88"/>
  <c r="CO88"/>
  <c r="CP88"/>
  <c r="CC88"/>
  <c r="CD88"/>
  <c r="DA88"/>
  <c r="DB88"/>
  <c r="DY88"/>
  <c r="DZ88"/>
  <c r="EB88"/>
  <c r="EC88"/>
  <c r="EE88"/>
  <c r="EF88"/>
  <c r="DK88"/>
  <c r="BK88"/>
  <c r="BL88"/>
  <c r="BN88"/>
  <c r="BO88"/>
  <c r="BT88"/>
  <c r="BU88"/>
  <c r="I88"/>
  <c r="J88"/>
  <c r="EN88"/>
  <c r="EO88"/>
  <c r="F88"/>
  <c r="G88"/>
  <c r="BH88"/>
  <c r="BI88"/>
  <c r="DG88"/>
  <c r="DH88"/>
  <c r="D26"/>
  <c r="L27"/>
  <c r="M27"/>
  <c r="O27"/>
  <c r="P27"/>
  <c r="R27"/>
  <c r="S27"/>
  <c r="U27"/>
  <c r="V27"/>
  <c r="X27"/>
  <c r="Y27"/>
  <c r="AV27"/>
  <c r="AW27"/>
  <c r="AY27"/>
  <c r="BE27"/>
  <c r="BF27"/>
  <c r="CF27"/>
  <c r="CG27"/>
  <c r="CI27"/>
  <c r="CJ27"/>
  <c r="CL27"/>
  <c r="CR27"/>
  <c r="CS27"/>
  <c r="CU27"/>
  <c r="CV27"/>
  <c r="CX27"/>
  <c r="CY27"/>
  <c r="DD27"/>
  <c r="DE27"/>
  <c r="DJ27"/>
  <c r="DM27"/>
  <c r="DN27"/>
  <c r="DP27"/>
  <c r="DQ27"/>
  <c r="DS27"/>
  <c r="DT27"/>
  <c r="DV27"/>
  <c r="DW27"/>
  <c r="EH27"/>
  <c r="EI27"/>
  <c r="EK27"/>
  <c r="EL27"/>
  <c r="AZ27"/>
  <c r="CM27"/>
  <c r="AA27"/>
  <c r="AB27"/>
  <c r="AD27"/>
  <c r="AE27"/>
  <c r="AJ27"/>
  <c r="AK27"/>
  <c r="AM27"/>
  <c r="AN27"/>
  <c r="AP27"/>
  <c r="AQ27"/>
  <c r="AS27"/>
  <c r="AT27"/>
  <c r="BB27"/>
  <c r="BC27"/>
  <c r="AG27"/>
  <c r="AH27"/>
  <c r="BQ27"/>
  <c r="BR27"/>
  <c r="BW27"/>
  <c r="BX27"/>
  <c r="BZ27"/>
  <c r="CA27"/>
  <c r="CO27"/>
  <c r="CP27"/>
  <c r="CC27"/>
  <c r="CD27"/>
  <c r="DA27"/>
  <c r="DB27"/>
  <c r="DY27"/>
  <c r="DZ27"/>
  <c r="EB27"/>
  <c r="EC27"/>
  <c r="EE27"/>
  <c r="EF27"/>
  <c r="DK27"/>
  <c r="BK27"/>
  <c r="BL27"/>
  <c r="BN27"/>
  <c r="BO27"/>
  <c r="BT27"/>
  <c r="BU27"/>
  <c r="I27"/>
  <c r="J27"/>
  <c r="EN27"/>
  <c r="EO27"/>
  <c r="F27"/>
  <c r="G27"/>
  <c r="BH27"/>
  <c r="BI27"/>
  <c r="DG27"/>
  <c r="DH27"/>
  <c r="IJ28" i="39"/>
  <c r="II28"/>
  <c r="ER89" i="37"/>
  <c r="EQ89"/>
  <c r="ER28"/>
  <c r="EQ28"/>
  <c r="IC26" i="39" l="1"/>
  <c r="HX26"/>
  <c r="HS26"/>
  <c r="GY26"/>
  <c r="GO26"/>
  <c r="GJ26"/>
  <c r="GE26"/>
  <c r="FZ26"/>
  <c r="FU26"/>
  <c r="FK26"/>
  <c r="FF26"/>
  <c r="FA26"/>
  <c r="EV26"/>
  <c r="EQ26"/>
  <c r="EL26"/>
  <c r="DW26"/>
  <c r="DR26"/>
  <c r="DM26"/>
  <c r="DH26"/>
  <c r="DC26"/>
  <c r="CX26"/>
  <c r="CS26"/>
  <c r="CN26"/>
  <c r="CI26"/>
  <c r="CD26"/>
  <c r="BY26"/>
  <c r="BT26"/>
  <c r="BO26"/>
  <c r="BJ26"/>
  <c r="BE26"/>
  <c r="AZ26"/>
  <c r="AU26"/>
  <c r="AP26"/>
  <c r="AK26"/>
  <c r="AF26"/>
  <c r="AA26"/>
  <c r="V26"/>
  <c r="Q26"/>
  <c r="L26"/>
  <c r="G26"/>
  <c r="IH26" s="1"/>
  <c r="D25" i="37"/>
  <c r="L26"/>
  <c r="M26"/>
  <c r="O26"/>
  <c r="P26"/>
  <c r="R26"/>
  <c r="S26"/>
  <c r="U26"/>
  <c r="V26"/>
  <c r="X26"/>
  <c r="Y26"/>
  <c r="AV26"/>
  <c r="AW26"/>
  <c r="AY26"/>
  <c r="BE26"/>
  <c r="BF26"/>
  <c r="CF26"/>
  <c r="CG26"/>
  <c r="CI26"/>
  <c r="CJ26"/>
  <c r="CL26"/>
  <c r="CR26"/>
  <c r="CS26"/>
  <c r="CU26"/>
  <c r="CV26"/>
  <c r="CX26"/>
  <c r="CY26"/>
  <c r="DD26"/>
  <c r="DE26"/>
  <c r="DJ26"/>
  <c r="DM26"/>
  <c r="DN26"/>
  <c r="DP26"/>
  <c r="DQ26"/>
  <c r="DS26"/>
  <c r="DT26"/>
  <c r="DV26"/>
  <c r="DW26"/>
  <c r="EH26"/>
  <c r="EI26"/>
  <c r="EK26"/>
  <c r="EL26"/>
  <c r="AZ26"/>
  <c r="CM26"/>
  <c r="AA26"/>
  <c r="AB26"/>
  <c r="AD26"/>
  <c r="AE26"/>
  <c r="AJ26"/>
  <c r="AK26"/>
  <c r="AM26"/>
  <c r="AN26"/>
  <c r="AP26"/>
  <c r="AQ26"/>
  <c r="AS26"/>
  <c r="AT26"/>
  <c r="BB26"/>
  <c r="BC26"/>
  <c r="AG26"/>
  <c r="AH26"/>
  <c r="BQ26"/>
  <c r="BR26"/>
  <c r="BW26"/>
  <c r="BX26"/>
  <c r="BZ26"/>
  <c r="CA26"/>
  <c r="CO26"/>
  <c r="CP26"/>
  <c r="CC26"/>
  <c r="CD26"/>
  <c r="DA26"/>
  <c r="DB26"/>
  <c r="DY26"/>
  <c r="DZ26"/>
  <c r="EB26"/>
  <c r="EC26"/>
  <c r="EE26"/>
  <c r="EF26"/>
  <c r="DK26"/>
  <c r="BK26"/>
  <c r="BL26"/>
  <c r="BN26"/>
  <c r="BO26"/>
  <c r="BT26"/>
  <c r="BU26"/>
  <c r="I26"/>
  <c r="J26"/>
  <c r="EN26"/>
  <c r="EO26"/>
  <c r="F26"/>
  <c r="G26"/>
  <c r="BH26"/>
  <c r="BI26"/>
  <c r="DG26"/>
  <c r="DH26"/>
  <c r="D86"/>
  <c r="L87"/>
  <c r="M87"/>
  <c r="O87"/>
  <c r="P87"/>
  <c r="R87"/>
  <c r="S87"/>
  <c r="U87"/>
  <c r="V87"/>
  <c r="X87"/>
  <c r="Y87"/>
  <c r="AV87"/>
  <c r="AW87"/>
  <c r="AY87"/>
  <c r="BE87"/>
  <c r="BF87"/>
  <c r="CF87"/>
  <c r="CG87"/>
  <c r="CI87"/>
  <c r="CJ87"/>
  <c r="CL87"/>
  <c r="CR87"/>
  <c r="CS87"/>
  <c r="CU87"/>
  <c r="CV87"/>
  <c r="CX87"/>
  <c r="CY87"/>
  <c r="DD87"/>
  <c r="DE87"/>
  <c r="DJ87"/>
  <c r="DM87"/>
  <c r="DN87"/>
  <c r="DP87"/>
  <c r="DQ87"/>
  <c r="DS87"/>
  <c r="DT87"/>
  <c r="DV87"/>
  <c r="DW87"/>
  <c r="EH87"/>
  <c r="EI87"/>
  <c r="EK87"/>
  <c r="EL87"/>
  <c r="AZ87"/>
  <c r="CM87"/>
  <c r="AA87"/>
  <c r="AB87"/>
  <c r="AD87"/>
  <c r="AE87"/>
  <c r="AJ87"/>
  <c r="AK87"/>
  <c r="AM87"/>
  <c r="AN87"/>
  <c r="AP87"/>
  <c r="AQ87"/>
  <c r="AS87"/>
  <c r="AT87"/>
  <c r="BB87"/>
  <c r="BC87"/>
  <c r="AG87"/>
  <c r="AH87"/>
  <c r="BQ87"/>
  <c r="BR87"/>
  <c r="BW87"/>
  <c r="BX87"/>
  <c r="BZ87"/>
  <c r="CA87"/>
  <c r="CO87"/>
  <c r="CP87"/>
  <c r="CC87"/>
  <c r="CD87"/>
  <c r="DA87"/>
  <c r="DB87"/>
  <c r="DY87"/>
  <c r="DZ87"/>
  <c r="EB87"/>
  <c r="EC87"/>
  <c r="EE87"/>
  <c r="EF87"/>
  <c r="DK87"/>
  <c r="BK87"/>
  <c r="BL87"/>
  <c r="BN87"/>
  <c r="BO87"/>
  <c r="BT87"/>
  <c r="BU87"/>
  <c r="I87"/>
  <c r="J87"/>
  <c r="EN87"/>
  <c r="EO87"/>
  <c r="F87"/>
  <c r="G87"/>
  <c r="BH87"/>
  <c r="BI87"/>
  <c r="DG87"/>
  <c r="DH87"/>
  <c r="R26" i="39"/>
  <c r="S26"/>
  <c r="W26"/>
  <c r="X26"/>
  <c r="AB26"/>
  <c r="AC26"/>
  <c r="AG26"/>
  <c r="AH26"/>
  <c r="AL26"/>
  <c r="AM26"/>
  <c r="BZ26"/>
  <c r="CA26"/>
  <c r="CE26"/>
  <c r="CO26"/>
  <c r="CP26"/>
  <c r="EH26"/>
  <c r="EI26"/>
  <c r="EM26"/>
  <c r="EN26"/>
  <c r="ER26"/>
  <c r="FB26"/>
  <c r="FC26"/>
  <c r="FG26"/>
  <c r="FH26"/>
  <c r="FL26"/>
  <c r="FM26"/>
  <c r="FV26"/>
  <c r="FW26"/>
  <c r="GF26"/>
  <c r="GK26"/>
  <c r="GL26"/>
  <c r="GP26"/>
  <c r="GQ26"/>
  <c r="GU26"/>
  <c r="GV26"/>
  <c r="GZ26"/>
  <c r="HA26"/>
  <c r="HT26"/>
  <c r="HU26"/>
  <c r="HY26"/>
  <c r="HZ26"/>
  <c r="CF26"/>
  <c r="ES26"/>
  <c r="AQ26"/>
  <c r="AR26"/>
  <c r="AV26"/>
  <c r="AW26"/>
  <c r="BF26"/>
  <c r="BG26"/>
  <c r="BK26"/>
  <c r="BL26"/>
  <c r="BP26"/>
  <c r="BQ26"/>
  <c r="BU26"/>
  <c r="BV26"/>
  <c r="CJ26"/>
  <c r="CK26"/>
  <c r="BA26"/>
  <c r="BB26"/>
  <c r="DI26"/>
  <c r="DJ26"/>
  <c r="DS26"/>
  <c r="DT26"/>
  <c r="DX26"/>
  <c r="DY26"/>
  <c r="EW26"/>
  <c r="EX26"/>
  <c r="EC26"/>
  <c r="ED26"/>
  <c r="FQ26"/>
  <c r="FR26"/>
  <c r="HE26"/>
  <c r="HF26"/>
  <c r="HJ26"/>
  <c r="HK26"/>
  <c r="HO26"/>
  <c r="HP26"/>
  <c r="GG26"/>
  <c r="GA26"/>
  <c r="GB26"/>
  <c r="CT26"/>
  <c r="CU26"/>
  <c r="CY26"/>
  <c r="CZ26"/>
  <c r="DD26"/>
  <c r="DE26"/>
  <c r="DN26"/>
  <c r="DO26"/>
  <c r="H26"/>
  <c r="I26"/>
  <c r="M26"/>
  <c r="N26"/>
  <c r="ID26"/>
  <c r="IE26"/>
  <c r="ER27" i="37"/>
  <c r="EQ27"/>
  <c r="ER88"/>
  <c r="EQ88"/>
  <c r="IJ27" i="39"/>
  <c r="II27"/>
  <c r="IC25" l="1"/>
  <c r="HX25"/>
  <c r="HS25"/>
  <c r="GY25"/>
  <c r="GO25"/>
  <c r="GJ25"/>
  <c r="GE25"/>
  <c r="FZ25"/>
  <c r="FU25"/>
  <c r="FK25"/>
  <c r="FF25"/>
  <c r="FA25"/>
  <c r="EV25"/>
  <c r="EQ25"/>
  <c r="EL25"/>
  <c r="DW25"/>
  <c r="DR25"/>
  <c r="DM25"/>
  <c r="DH25"/>
  <c r="DC25"/>
  <c r="CX25"/>
  <c r="CS25"/>
  <c r="CN25"/>
  <c r="CI25"/>
  <c r="CD25"/>
  <c r="BY25"/>
  <c r="BT25"/>
  <c r="BO25"/>
  <c r="BJ25"/>
  <c r="BE25"/>
  <c r="AZ25"/>
  <c r="AU25"/>
  <c r="AP25"/>
  <c r="AK25"/>
  <c r="AF25"/>
  <c r="AA25"/>
  <c r="V25"/>
  <c r="Q25"/>
  <c r="L25"/>
  <c r="G25"/>
  <c r="IH25" s="1"/>
  <c r="R25"/>
  <c r="S25"/>
  <c r="W25"/>
  <c r="X25"/>
  <c r="AB25"/>
  <c r="AC25"/>
  <c r="AG25"/>
  <c r="AH25"/>
  <c r="AL25"/>
  <c r="AM25"/>
  <c r="BZ25"/>
  <c r="CA25"/>
  <c r="CE25"/>
  <c r="CO25"/>
  <c r="CP25"/>
  <c r="EH25"/>
  <c r="EI25"/>
  <c r="EM25"/>
  <c r="EN25"/>
  <c r="ER25"/>
  <c r="FB25"/>
  <c r="FC25"/>
  <c r="FG25"/>
  <c r="FH25"/>
  <c r="FL25"/>
  <c r="FM25"/>
  <c r="FV25"/>
  <c r="FW25"/>
  <c r="GF25"/>
  <c r="GK25"/>
  <c r="GL25"/>
  <c r="GP25"/>
  <c r="GQ25"/>
  <c r="GU25"/>
  <c r="GV25"/>
  <c r="GZ25"/>
  <c r="HA25"/>
  <c r="HT25"/>
  <c r="HU25"/>
  <c r="HY25"/>
  <c r="HZ25"/>
  <c r="CF25"/>
  <c r="ES25"/>
  <c r="AQ25"/>
  <c r="AR25"/>
  <c r="AV25"/>
  <c r="AW25"/>
  <c r="BF25"/>
  <c r="BG25"/>
  <c r="BK25"/>
  <c r="BL25"/>
  <c r="BP25"/>
  <c r="BQ25"/>
  <c r="BU25"/>
  <c r="BV25"/>
  <c r="CJ25"/>
  <c r="CK25"/>
  <c r="BA25"/>
  <c r="BB25"/>
  <c r="DI25"/>
  <c r="DJ25"/>
  <c r="DS25"/>
  <c r="DT25"/>
  <c r="DX25"/>
  <c r="DY25"/>
  <c r="EW25"/>
  <c r="EX25"/>
  <c r="EC25"/>
  <c r="ED25"/>
  <c r="FQ25"/>
  <c r="FR25"/>
  <c r="HE25"/>
  <c r="HF25"/>
  <c r="HJ25"/>
  <c r="HK25"/>
  <c r="HO25"/>
  <c r="HP25"/>
  <c r="GG25"/>
  <c r="GA25"/>
  <c r="GB25"/>
  <c r="CT25"/>
  <c r="CU25"/>
  <c r="CY25"/>
  <c r="CZ25"/>
  <c r="DD25"/>
  <c r="DE25"/>
  <c r="DN25"/>
  <c r="DO25"/>
  <c r="H25"/>
  <c r="I25"/>
  <c r="M25"/>
  <c r="N25"/>
  <c r="ID25"/>
  <c r="IE25"/>
  <c r="D85" i="37"/>
  <c r="L86"/>
  <c r="M86"/>
  <c r="O86"/>
  <c r="P86"/>
  <c r="R86"/>
  <c r="S86"/>
  <c r="U86"/>
  <c r="V86"/>
  <c r="X86"/>
  <c r="Y86"/>
  <c r="AV86"/>
  <c r="AW86"/>
  <c r="AY86"/>
  <c r="BE86"/>
  <c r="BF86"/>
  <c r="CF86"/>
  <c r="CG86"/>
  <c r="CI86"/>
  <c r="CJ86"/>
  <c r="CL86"/>
  <c r="CR86"/>
  <c r="CS86"/>
  <c r="CU86"/>
  <c r="CV86"/>
  <c r="CX86"/>
  <c r="CY86"/>
  <c r="DD86"/>
  <c r="DE86"/>
  <c r="DJ86"/>
  <c r="DM86"/>
  <c r="DN86"/>
  <c r="DP86"/>
  <c r="DQ86"/>
  <c r="DS86"/>
  <c r="DT86"/>
  <c r="DV86"/>
  <c r="DW86"/>
  <c r="EH86"/>
  <c r="EI86"/>
  <c r="EK86"/>
  <c r="EL86"/>
  <c r="AZ86"/>
  <c r="CM86"/>
  <c r="AA86"/>
  <c r="AB86"/>
  <c r="AD86"/>
  <c r="AE86"/>
  <c r="AJ86"/>
  <c r="AK86"/>
  <c r="AM86"/>
  <c r="AN86"/>
  <c r="AP86"/>
  <c r="AQ86"/>
  <c r="AS86"/>
  <c r="AT86"/>
  <c r="BB86"/>
  <c r="BC86"/>
  <c r="AG86"/>
  <c r="AH86"/>
  <c r="BQ86"/>
  <c r="BR86"/>
  <c r="BW86"/>
  <c r="BX86"/>
  <c r="BZ86"/>
  <c r="CA86"/>
  <c r="CO86"/>
  <c r="CP86"/>
  <c r="CC86"/>
  <c r="CD86"/>
  <c r="DA86"/>
  <c r="DB86"/>
  <c r="DY86"/>
  <c r="DZ86"/>
  <c r="EB86"/>
  <c r="EC86"/>
  <c r="EE86"/>
  <c r="EF86"/>
  <c r="DK86"/>
  <c r="BK86"/>
  <c r="BL86"/>
  <c r="BN86"/>
  <c r="BO86"/>
  <c r="BT86"/>
  <c r="BU86"/>
  <c r="I86"/>
  <c r="J86"/>
  <c r="EN86"/>
  <c r="EO86"/>
  <c r="F86"/>
  <c r="G86"/>
  <c r="BH86"/>
  <c r="BI86"/>
  <c r="DG86"/>
  <c r="DH86"/>
  <c r="D24"/>
  <c r="L25"/>
  <c r="M25"/>
  <c r="O25"/>
  <c r="P25"/>
  <c r="R25"/>
  <c r="S25"/>
  <c r="U25"/>
  <c r="V25"/>
  <c r="X25"/>
  <c r="Y25"/>
  <c r="AV25"/>
  <c r="AW25"/>
  <c r="AY25"/>
  <c r="BE25"/>
  <c r="BF25"/>
  <c r="CF25"/>
  <c r="CG25"/>
  <c r="CI25"/>
  <c r="CJ25"/>
  <c r="CL25"/>
  <c r="CR25"/>
  <c r="CS25"/>
  <c r="CU25"/>
  <c r="CV25"/>
  <c r="CX25"/>
  <c r="CY25"/>
  <c r="DD25"/>
  <c r="DE25"/>
  <c r="DJ25"/>
  <c r="DM25"/>
  <c r="DN25"/>
  <c r="DP25"/>
  <c r="DQ25"/>
  <c r="DS25"/>
  <c r="DT25"/>
  <c r="DV25"/>
  <c r="DW25"/>
  <c r="EH25"/>
  <c r="EI25"/>
  <c r="EK25"/>
  <c r="EL25"/>
  <c r="AZ25"/>
  <c r="CM25"/>
  <c r="AA25"/>
  <c r="AB25"/>
  <c r="AD25"/>
  <c r="AE25"/>
  <c r="AJ25"/>
  <c r="AK25"/>
  <c r="AM25"/>
  <c r="AN25"/>
  <c r="AP25"/>
  <c r="AQ25"/>
  <c r="AS25"/>
  <c r="AT25"/>
  <c r="BB25"/>
  <c r="BC25"/>
  <c r="AG25"/>
  <c r="AH25"/>
  <c r="BQ25"/>
  <c r="BR25"/>
  <c r="BW25"/>
  <c r="BX25"/>
  <c r="BZ25"/>
  <c r="CA25"/>
  <c r="CO25"/>
  <c r="CP25"/>
  <c r="CC25"/>
  <c r="CD25"/>
  <c r="DA25"/>
  <c r="DB25"/>
  <c r="DY25"/>
  <c r="DZ25"/>
  <c r="EB25"/>
  <c r="EC25"/>
  <c r="EE25"/>
  <c r="EF25"/>
  <c r="DK25"/>
  <c r="BK25"/>
  <c r="BL25"/>
  <c r="BN25"/>
  <c r="BO25"/>
  <c r="BT25"/>
  <c r="BU25"/>
  <c r="I25"/>
  <c r="J25"/>
  <c r="EN25"/>
  <c r="EO25"/>
  <c r="F25"/>
  <c r="G25"/>
  <c r="BH25"/>
  <c r="BI25"/>
  <c r="DG25"/>
  <c r="DH25"/>
  <c r="IJ26" i="39"/>
  <c r="II26"/>
  <c r="ER87" i="37"/>
  <c r="EQ87"/>
  <c r="ER26"/>
  <c r="EQ26"/>
  <c r="IC24" i="39" l="1"/>
  <c r="HX24"/>
  <c r="HS24"/>
  <c r="GY24"/>
  <c r="GO24"/>
  <c r="GJ24"/>
  <c r="GE24"/>
  <c r="FZ24"/>
  <c r="FU24"/>
  <c r="FK24"/>
  <c r="FF24"/>
  <c r="FA24"/>
  <c r="EV24"/>
  <c r="EQ24"/>
  <c r="EL24"/>
  <c r="DW24"/>
  <c r="DR24"/>
  <c r="DM24"/>
  <c r="DH24"/>
  <c r="DC24"/>
  <c r="CX24"/>
  <c r="CS24"/>
  <c r="CN24"/>
  <c r="CI24"/>
  <c r="CD24"/>
  <c r="BY24"/>
  <c r="BT24"/>
  <c r="BO24"/>
  <c r="BJ24"/>
  <c r="BE24"/>
  <c r="AZ24"/>
  <c r="AU24"/>
  <c r="AP24"/>
  <c r="AK24"/>
  <c r="AF24"/>
  <c r="AA24"/>
  <c r="V24"/>
  <c r="Q24"/>
  <c r="L24"/>
  <c r="G24"/>
  <c r="IH24" s="1"/>
  <c r="D23" i="37"/>
  <c r="L24"/>
  <c r="M24"/>
  <c r="O24"/>
  <c r="P24"/>
  <c r="R24"/>
  <c r="S24"/>
  <c r="U24"/>
  <c r="V24"/>
  <c r="X24"/>
  <c r="Y24"/>
  <c r="AV24"/>
  <c r="AW24"/>
  <c r="AY24"/>
  <c r="BE24"/>
  <c r="BF24"/>
  <c r="CF24"/>
  <c r="CG24"/>
  <c r="CI24"/>
  <c r="CJ24"/>
  <c r="CL24"/>
  <c r="CR24"/>
  <c r="CS24"/>
  <c r="CU24"/>
  <c r="CV24"/>
  <c r="CX24"/>
  <c r="CY24"/>
  <c r="DD24"/>
  <c r="DE24"/>
  <c r="DJ24"/>
  <c r="DM24"/>
  <c r="DN24"/>
  <c r="DP24"/>
  <c r="DQ24"/>
  <c r="DS24"/>
  <c r="DT24"/>
  <c r="DV24"/>
  <c r="DW24"/>
  <c r="EH24"/>
  <c r="EI24"/>
  <c r="EK24"/>
  <c r="EL24"/>
  <c r="AZ24"/>
  <c r="CM24"/>
  <c r="AA24"/>
  <c r="AB24"/>
  <c r="AD24"/>
  <c r="AE24"/>
  <c r="AJ24"/>
  <c r="AK24"/>
  <c r="AM24"/>
  <c r="AN24"/>
  <c r="AP24"/>
  <c r="AQ24"/>
  <c r="AS24"/>
  <c r="AT24"/>
  <c r="BB24"/>
  <c r="BC24"/>
  <c r="AG24"/>
  <c r="AH24"/>
  <c r="BQ24"/>
  <c r="BR24"/>
  <c r="BW24"/>
  <c r="BX24"/>
  <c r="BZ24"/>
  <c r="CA24"/>
  <c r="CO24"/>
  <c r="CP24"/>
  <c r="CC24"/>
  <c r="CD24"/>
  <c r="DA24"/>
  <c r="DB24"/>
  <c r="DY24"/>
  <c r="DZ24"/>
  <c r="EB24"/>
  <c r="EC24"/>
  <c r="EE24"/>
  <c r="EF24"/>
  <c r="DK24"/>
  <c r="BK24"/>
  <c r="BL24"/>
  <c r="BN24"/>
  <c r="BO24"/>
  <c r="BT24"/>
  <c r="BU24"/>
  <c r="I24"/>
  <c r="J24"/>
  <c r="EN24"/>
  <c r="EO24"/>
  <c r="F24"/>
  <c r="G24"/>
  <c r="BH24"/>
  <c r="BI24"/>
  <c r="DG24"/>
  <c r="DH24"/>
  <c r="D84"/>
  <c r="L85"/>
  <c r="M85"/>
  <c r="O85"/>
  <c r="P85"/>
  <c r="R85"/>
  <c r="S85"/>
  <c r="U85"/>
  <c r="V85"/>
  <c r="X85"/>
  <c r="Y85"/>
  <c r="AV85"/>
  <c r="AW85"/>
  <c r="AY85"/>
  <c r="BE85"/>
  <c r="BF85"/>
  <c r="CF85"/>
  <c r="CG85"/>
  <c r="CI85"/>
  <c r="CJ85"/>
  <c r="CL85"/>
  <c r="CR85"/>
  <c r="CS85"/>
  <c r="CU85"/>
  <c r="CV85"/>
  <c r="CX85"/>
  <c r="CY85"/>
  <c r="DD85"/>
  <c r="DE85"/>
  <c r="DJ85"/>
  <c r="DM85"/>
  <c r="DN85"/>
  <c r="DP85"/>
  <c r="DQ85"/>
  <c r="DS85"/>
  <c r="DT85"/>
  <c r="DV85"/>
  <c r="DW85"/>
  <c r="EH85"/>
  <c r="EI85"/>
  <c r="EK85"/>
  <c r="EL85"/>
  <c r="AZ85"/>
  <c r="CM85"/>
  <c r="AA85"/>
  <c r="AB85"/>
  <c r="AD85"/>
  <c r="AE85"/>
  <c r="AJ85"/>
  <c r="AK85"/>
  <c r="AM85"/>
  <c r="AN85"/>
  <c r="AP85"/>
  <c r="AQ85"/>
  <c r="AS85"/>
  <c r="AT85"/>
  <c r="BB85"/>
  <c r="BC85"/>
  <c r="AG85"/>
  <c r="AH85"/>
  <c r="BQ85"/>
  <c r="BR85"/>
  <c r="BW85"/>
  <c r="BX85"/>
  <c r="BZ85"/>
  <c r="CA85"/>
  <c r="CO85"/>
  <c r="CP85"/>
  <c r="CC85"/>
  <c r="CD85"/>
  <c r="DA85"/>
  <c r="DB85"/>
  <c r="DY85"/>
  <c r="DZ85"/>
  <c r="EB85"/>
  <c r="EC85"/>
  <c r="EE85"/>
  <c r="EF85"/>
  <c r="DK85"/>
  <c r="BK85"/>
  <c r="BL85"/>
  <c r="BN85"/>
  <c r="BO85"/>
  <c r="BT85"/>
  <c r="BU85"/>
  <c r="I85"/>
  <c r="J85"/>
  <c r="EN85"/>
  <c r="EO85"/>
  <c r="F85"/>
  <c r="G85"/>
  <c r="BH85"/>
  <c r="BI85"/>
  <c r="DG85"/>
  <c r="DH85"/>
  <c r="R24" i="39"/>
  <c r="S24"/>
  <c r="W24"/>
  <c r="X24"/>
  <c r="AB24"/>
  <c r="AC24"/>
  <c r="AG24"/>
  <c r="AH24"/>
  <c r="AL24"/>
  <c r="AM24"/>
  <c r="BZ24"/>
  <c r="CA24"/>
  <c r="CE24"/>
  <c r="CO24"/>
  <c r="CP24"/>
  <c r="EH24"/>
  <c r="EI24"/>
  <c r="EM24"/>
  <c r="EN24"/>
  <c r="ER24"/>
  <c r="FB24"/>
  <c r="FC24"/>
  <c r="FG24"/>
  <c r="FH24"/>
  <c r="FL24"/>
  <c r="FM24"/>
  <c r="FV24"/>
  <c r="FW24"/>
  <c r="GF24"/>
  <c r="GK24"/>
  <c r="GL24"/>
  <c r="GP24"/>
  <c r="GQ24"/>
  <c r="GU24"/>
  <c r="GV24"/>
  <c r="GZ24"/>
  <c r="HA24"/>
  <c r="HT24"/>
  <c r="HU24"/>
  <c r="HY24"/>
  <c r="HZ24"/>
  <c r="CF24"/>
  <c r="ES24"/>
  <c r="AQ24"/>
  <c r="AR24"/>
  <c r="AV24"/>
  <c r="AW24"/>
  <c r="BF24"/>
  <c r="BG24"/>
  <c r="BK24"/>
  <c r="BL24"/>
  <c r="BP24"/>
  <c r="BQ24"/>
  <c r="BU24"/>
  <c r="BV24"/>
  <c r="CJ24"/>
  <c r="CK24"/>
  <c r="BA24"/>
  <c r="BB24"/>
  <c r="DI24"/>
  <c r="DJ24"/>
  <c r="DS24"/>
  <c r="DT24"/>
  <c r="DX24"/>
  <c r="DY24"/>
  <c r="EW24"/>
  <c r="EX24"/>
  <c r="EC24"/>
  <c r="ED24"/>
  <c r="FQ24"/>
  <c r="FR24"/>
  <c r="HE24"/>
  <c r="HF24"/>
  <c r="HJ24"/>
  <c r="HK24"/>
  <c r="HO24"/>
  <c r="HP24"/>
  <c r="GG24"/>
  <c r="GA24"/>
  <c r="GB24"/>
  <c r="CT24"/>
  <c r="CU24"/>
  <c r="CY24"/>
  <c r="CZ24"/>
  <c r="DD24"/>
  <c r="DE24"/>
  <c r="DN24"/>
  <c r="DO24"/>
  <c r="H24"/>
  <c r="I24"/>
  <c r="M24"/>
  <c r="N24"/>
  <c r="ID24"/>
  <c r="IE24"/>
  <c r="ER25" i="37"/>
  <c r="EQ25"/>
  <c r="ER86"/>
  <c r="EQ86"/>
  <c r="IJ25" i="39"/>
  <c r="II25"/>
  <c r="IC23" l="1"/>
  <c r="HX23"/>
  <c r="HS23"/>
  <c r="GY23"/>
  <c r="GO23"/>
  <c r="GJ23"/>
  <c r="GE23"/>
  <c r="FZ23"/>
  <c r="FU23"/>
  <c r="FK23"/>
  <c r="FF23"/>
  <c r="FA23"/>
  <c r="EV23"/>
  <c r="EQ23"/>
  <c r="EL23"/>
  <c r="DW23"/>
  <c r="DR23"/>
  <c r="DM23"/>
  <c r="DH23"/>
  <c r="DC23"/>
  <c r="CX23"/>
  <c r="CS23"/>
  <c r="CN23"/>
  <c r="CI23"/>
  <c r="CD23"/>
  <c r="BY23"/>
  <c r="BT23"/>
  <c r="BO23"/>
  <c r="BJ23"/>
  <c r="BE23"/>
  <c r="AZ23"/>
  <c r="AU23"/>
  <c r="AP23"/>
  <c r="AK23"/>
  <c r="AF23"/>
  <c r="AA23"/>
  <c r="V23"/>
  <c r="Q23"/>
  <c r="L23"/>
  <c r="G23"/>
  <c r="IH23" s="1"/>
  <c r="M23"/>
  <c r="R23"/>
  <c r="S23"/>
  <c r="W23"/>
  <c r="AB23"/>
  <c r="AC23"/>
  <c r="AG23"/>
  <c r="AH23"/>
  <c r="AL23"/>
  <c r="AM23"/>
  <c r="AQ23"/>
  <c r="AV23"/>
  <c r="BA23"/>
  <c r="BF23"/>
  <c r="CE23"/>
  <c r="CO23"/>
  <c r="CT23"/>
  <c r="CY23"/>
  <c r="DD23"/>
  <c r="EM23"/>
  <c r="EN23"/>
  <c r="ER23"/>
  <c r="FG23"/>
  <c r="FL23"/>
  <c r="FM23"/>
  <c r="FQ23"/>
  <c r="FV23"/>
  <c r="GF23"/>
  <c r="GK23"/>
  <c r="GL23"/>
  <c r="GP23"/>
  <c r="GQ23"/>
  <c r="GZ23"/>
  <c r="HA23"/>
  <c r="HT23"/>
  <c r="HU23"/>
  <c r="ID23"/>
  <c r="X23"/>
  <c r="AR23"/>
  <c r="AW23"/>
  <c r="BB23"/>
  <c r="BG23"/>
  <c r="CF23"/>
  <c r="CP23"/>
  <c r="ES23"/>
  <c r="FH23"/>
  <c r="FR23"/>
  <c r="FW23"/>
  <c r="BK23"/>
  <c r="BL23"/>
  <c r="BP23"/>
  <c r="BQ23"/>
  <c r="BU23"/>
  <c r="BV23"/>
  <c r="BZ23"/>
  <c r="CA23"/>
  <c r="CJ23"/>
  <c r="CK23"/>
  <c r="DI23"/>
  <c r="DJ23"/>
  <c r="DS23"/>
  <c r="DT23"/>
  <c r="DX23"/>
  <c r="DY23"/>
  <c r="EC23"/>
  <c r="ED23"/>
  <c r="EH23"/>
  <c r="EI23"/>
  <c r="EW23"/>
  <c r="EX23"/>
  <c r="FB23"/>
  <c r="FC23"/>
  <c r="GU23"/>
  <c r="GV23"/>
  <c r="HE23"/>
  <c r="HF23"/>
  <c r="HJ23"/>
  <c r="HK23"/>
  <c r="HO23"/>
  <c r="HP23"/>
  <c r="HY23"/>
  <c r="HZ23"/>
  <c r="GG23"/>
  <c r="CU23"/>
  <c r="CZ23"/>
  <c r="DE23"/>
  <c r="N23"/>
  <c r="IE23"/>
  <c r="GA23"/>
  <c r="GB23"/>
  <c r="DN23"/>
  <c r="DO23"/>
  <c r="H23"/>
  <c r="II23" s="1"/>
  <c r="I23"/>
  <c r="IJ23" s="1"/>
  <c r="D83" i="37"/>
  <c r="I84"/>
  <c r="L84"/>
  <c r="M84"/>
  <c r="O84"/>
  <c r="R84"/>
  <c r="S84"/>
  <c r="U84"/>
  <c r="V84"/>
  <c r="X84"/>
  <c r="Y84"/>
  <c r="AA84"/>
  <c r="AD84"/>
  <c r="AG84"/>
  <c r="AJ84"/>
  <c r="AY84"/>
  <c r="BE84"/>
  <c r="BH84"/>
  <c r="BK84"/>
  <c r="BN84"/>
  <c r="CI84"/>
  <c r="CJ84"/>
  <c r="CL84"/>
  <c r="CU84"/>
  <c r="CX84"/>
  <c r="CY84"/>
  <c r="DA84"/>
  <c r="DD84"/>
  <c r="DJ84"/>
  <c r="DM84"/>
  <c r="DN84"/>
  <c r="DP84"/>
  <c r="DQ84"/>
  <c r="DV84"/>
  <c r="DW84"/>
  <c r="EH84"/>
  <c r="EI84"/>
  <c r="EN84"/>
  <c r="P84"/>
  <c r="AB84"/>
  <c r="AE84"/>
  <c r="AH84"/>
  <c r="AK84"/>
  <c r="AZ84"/>
  <c r="BF84"/>
  <c r="CM84"/>
  <c r="CV84"/>
  <c r="DB84"/>
  <c r="DE84"/>
  <c r="AM84"/>
  <c r="AN84"/>
  <c r="AP84"/>
  <c r="AQ84"/>
  <c r="AS84"/>
  <c r="AT84"/>
  <c r="AV84"/>
  <c r="AW84"/>
  <c r="BB84"/>
  <c r="BC84"/>
  <c r="BQ84"/>
  <c r="BR84"/>
  <c r="BW84"/>
  <c r="BX84"/>
  <c r="BZ84"/>
  <c r="CA84"/>
  <c r="CC84"/>
  <c r="CD84"/>
  <c r="CF84"/>
  <c r="CG84"/>
  <c r="CO84"/>
  <c r="CP84"/>
  <c r="CR84"/>
  <c r="CS84"/>
  <c r="DS84"/>
  <c r="DT84"/>
  <c r="DY84"/>
  <c r="DZ84"/>
  <c r="EB84"/>
  <c r="EC84"/>
  <c r="EE84"/>
  <c r="EF84"/>
  <c r="EK84"/>
  <c r="EL84"/>
  <c r="DK84"/>
  <c r="BL84"/>
  <c r="BO84"/>
  <c r="J84"/>
  <c r="EO84"/>
  <c r="BT84"/>
  <c r="BU84"/>
  <c r="BI84"/>
  <c r="F84"/>
  <c r="G84"/>
  <c r="DG84"/>
  <c r="DH84"/>
  <c r="D22"/>
  <c r="I23"/>
  <c r="L23"/>
  <c r="M23"/>
  <c r="O23"/>
  <c r="R23"/>
  <c r="S23"/>
  <c r="U23"/>
  <c r="V23"/>
  <c r="X23"/>
  <c r="Y23"/>
  <c r="AA23"/>
  <c r="AD23"/>
  <c r="AG23"/>
  <c r="AJ23"/>
  <c r="AY23"/>
  <c r="BE23"/>
  <c r="BH23"/>
  <c r="BK23"/>
  <c r="BN23"/>
  <c r="CI23"/>
  <c r="CJ23"/>
  <c r="CL23"/>
  <c r="CU23"/>
  <c r="CX23"/>
  <c r="CY23"/>
  <c r="DA23"/>
  <c r="DD23"/>
  <c r="DJ23"/>
  <c r="DM23"/>
  <c r="DN23"/>
  <c r="DP23"/>
  <c r="DQ23"/>
  <c r="DV23"/>
  <c r="DW23"/>
  <c r="EH23"/>
  <c r="EI23"/>
  <c r="EN23"/>
  <c r="P23"/>
  <c r="AB23"/>
  <c r="AE23"/>
  <c r="AH23"/>
  <c r="AK23"/>
  <c r="AZ23"/>
  <c r="BF23"/>
  <c r="CM23"/>
  <c r="CV23"/>
  <c r="DB23"/>
  <c r="DE23"/>
  <c r="AM23"/>
  <c r="AN23"/>
  <c r="AP23"/>
  <c r="AQ23"/>
  <c r="AS23"/>
  <c r="AT23"/>
  <c r="AV23"/>
  <c r="AW23"/>
  <c r="BB23"/>
  <c r="BC23"/>
  <c r="BQ23"/>
  <c r="BR23"/>
  <c r="BW23"/>
  <c r="BX23"/>
  <c r="BZ23"/>
  <c r="CA23"/>
  <c r="CC23"/>
  <c r="CD23"/>
  <c r="CF23"/>
  <c r="CG23"/>
  <c r="CO23"/>
  <c r="CP23"/>
  <c r="CR23"/>
  <c r="CS23"/>
  <c r="DS23"/>
  <c r="DT23"/>
  <c r="DY23"/>
  <c r="DZ23"/>
  <c r="EB23"/>
  <c r="EC23"/>
  <c r="EE23"/>
  <c r="EF23"/>
  <c r="EK23"/>
  <c r="EL23"/>
  <c r="DK23"/>
  <c r="BL23"/>
  <c r="BO23"/>
  <c r="J23"/>
  <c r="EO23"/>
  <c r="BT23"/>
  <c r="BU23"/>
  <c r="BI23"/>
  <c r="F23"/>
  <c r="G23"/>
  <c r="DG23"/>
  <c r="DH23"/>
  <c r="IJ24" i="39"/>
  <c r="II24"/>
  <c r="ER85" i="37"/>
  <c r="EQ85"/>
  <c r="ER24"/>
  <c r="EQ24"/>
  <c r="IC22" i="39" l="1"/>
  <c r="HX22"/>
  <c r="HS22"/>
  <c r="GY22"/>
  <c r="GO22"/>
  <c r="GJ22"/>
  <c r="GE22"/>
  <c r="FZ22"/>
  <c r="FU22"/>
  <c r="FK22"/>
  <c r="FF22"/>
  <c r="FA22"/>
  <c r="EV22"/>
  <c r="EQ22"/>
  <c r="EL22"/>
  <c r="DW22"/>
  <c r="DR22"/>
  <c r="DM22"/>
  <c r="DH22"/>
  <c r="DC22"/>
  <c r="CX22"/>
  <c r="CS22"/>
  <c r="CN22"/>
  <c r="CI22"/>
  <c r="CD22"/>
  <c r="BY22"/>
  <c r="BT22"/>
  <c r="BO22"/>
  <c r="BJ22"/>
  <c r="BE22"/>
  <c r="AZ22"/>
  <c r="AU22"/>
  <c r="AP22"/>
  <c r="AK22"/>
  <c r="AF22"/>
  <c r="AA22"/>
  <c r="V22"/>
  <c r="Q22"/>
  <c r="L22"/>
  <c r="G22"/>
  <c r="IH22" s="1"/>
  <c r="D21" i="37"/>
  <c r="I22"/>
  <c r="L22"/>
  <c r="M22"/>
  <c r="O22"/>
  <c r="R22"/>
  <c r="S22"/>
  <c r="U22"/>
  <c r="V22"/>
  <c r="X22"/>
  <c r="Y22"/>
  <c r="AA22"/>
  <c r="AD22"/>
  <c r="AG22"/>
  <c r="AJ22"/>
  <c r="AY22"/>
  <c r="BE22"/>
  <c r="BH22"/>
  <c r="BK22"/>
  <c r="BN22"/>
  <c r="CI22"/>
  <c r="CJ22"/>
  <c r="CL22"/>
  <c r="CU22"/>
  <c r="CX22"/>
  <c r="CY22"/>
  <c r="DA22"/>
  <c r="DD22"/>
  <c r="DJ22"/>
  <c r="DM22"/>
  <c r="DN22"/>
  <c r="DP22"/>
  <c r="DQ22"/>
  <c r="DV22"/>
  <c r="DW22"/>
  <c r="EH22"/>
  <c r="EI22"/>
  <c r="EN22"/>
  <c r="BQ22"/>
  <c r="BR22"/>
  <c r="EB22"/>
  <c r="EC22"/>
  <c r="EE22"/>
  <c r="EF22"/>
  <c r="EK22"/>
  <c r="EL22"/>
  <c r="DE22"/>
  <c r="DB22"/>
  <c r="CV22"/>
  <c r="BF22"/>
  <c r="AZ22"/>
  <c r="AK22"/>
  <c r="AH22"/>
  <c r="AE22"/>
  <c r="AB22"/>
  <c r="BT22"/>
  <c r="BU22"/>
  <c r="DY22"/>
  <c r="DZ22"/>
  <c r="DS22"/>
  <c r="DT22"/>
  <c r="CR22"/>
  <c r="CS22"/>
  <c r="CO22"/>
  <c r="CP22"/>
  <c r="CF22"/>
  <c r="CG22"/>
  <c r="CC22"/>
  <c r="CD22"/>
  <c r="BZ22"/>
  <c r="CA22"/>
  <c r="BW22"/>
  <c r="BX22"/>
  <c r="BB22"/>
  <c r="BC22"/>
  <c r="AV22"/>
  <c r="AW22"/>
  <c r="AS22"/>
  <c r="AT22"/>
  <c r="AP22"/>
  <c r="AQ22"/>
  <c r="AM22"/>
  <c r="AN22"/>
  <c r="J22"/>
  <c r="P22"/>
  <c r="BL22"/>
  <c r="BO22"/>
  <c r="CM22"/>
  <c r="DK22"/>
  <c r="BI22"/>
  <c r="EO22"/>
  <c r="DG22"/>
  <c r="DH22"/>
  <c r="F22"/>
  <c r="EQ22" s="1"/>
  <c r="G22"/>
  <c r="ER22" s="1"/>
  <c r="D82"/>
  <c r="I83"/>
  <c r="L83"/>
  <c r="M83"/>
  <c r="O83"/>
  <c r="R83"/>
  <c r="S83"/>
  <c r="U83"/>
  <c r="V83"/>
  <c r="X83"/>
  <c r="Y83"/>
  <c r="AA83"/>
  <c r="AD83"/>
  <c r="AG83"/>
  <c r="AJ83"/>
  <c r="AY83"/>
  <c r="BE83"/>
  <c r="BH83"/>
  <c r="BK83"/>
  <c r="BN83"/>
  <c r="CI83"/>
  <c r="CJ83"/>
  <c r="CL83"/>
  <c r="CU83"/>
  <c r="CX83"/>
  <c r="CY83"/>
  <c r="DA83"/>
  <c r="DD83"/>
  <c r="DJ83"/>
  <c r="DM83"/>
  <c r="DN83"/>
  <c r="DP83"/>
  <c r="DQ83"/>
  <c r="DV83"/>
  <c r="DW83"/>
  <c r="EH83"/>
  <c r="EI83"/>
  <c r="EN83"/>
  <c r="BQ83"/>
  <c r="BR83"/>
  <c r="EB83"/>
  <c r="EC83"/>
  <c r="EE83"/>
  <c r="EF83"/>
  <c r="EK83"/>
  <c r="EL83"/>
  <c r="DE83"/>
  <c r="DB83"/>
  <c r="CV83"/>
  <c r="BF83"/>
  <c r="AZ83"/>
  <c r="AK83"/>
  <c r="AH83"/>
  <c r="AE83"/>
  <c r="AB83"/>
  <c r="BT83"/>
  <c r="BU83"/>
  <c r="DY83"/>
  <c r="DZ83"/>
  <c r="DS83"/>
  <c r="DT83"/>
  <c r="CR83"/>
  <c r="CS83"/>
  <c r="CO83"/>
  <c r="CP83"/>
  <c r="CF83"/>
  <c r="CG83"/>
  <c r="CC83"/>
  <c r="CD83"/>
  <c r="BZ83"/>
  <c r="CA83"/>
  <c r="BW83"/>
  <c r="BX83"/>
  <c r="BB83"/>
  <c r="BC83"/>
  <c r="AV83"/>
  <c r="AW83"/>
  <c r="AS83"/>
  <c r="AT83"/>
  <c r="AP83"/>
  <c r="AQ83"/>
  <c r="AM83"/>
  <c r="AN83"/>
  <c r="J83"/>
  <c r="P83"/>
  <c r="BL83"/>
  <c r="BO83"/>
  <c r="CM83"/>
  <c r="DK83"/>
  <c r="BI83"/>
  <c r="EO83"/>
  <c r="DG83"/>
  <c r="DH83"/>
  <c r="F83"/>
  <c r="EQ83" s="1"/>
  <c r="G83"/>
  <c r="ER83" s="1"/>
  <c r="M22" i="39"/>
  <c r="R22"/>
  <c r="S22"/>
  <c r="W22"/>
  <c r="AB22"/>
  <c r="AC22"/>
  <c r="AG22"/>
  <c r="AH22"/>
  <c r="AL22"/>
  <c r="AM22"/>
  <c r="AQ22"/>
  <c r="AV22"/>
  <c r="BA22"/>
  <c r="BF22"/>
  <c r="CE22"/>
  <c r="CO22"/>
  <c r="CT22"/>
  <c r="CY22"/>
  <c r="DD22"/>
  <c r="EM22"/>
  <c r="EN22"/>
  <c r="ER22"/>
  <c r="FG22"/>
  <c r="FL22"/>
  <c r="FM22"/>
  <c r="FQ22"/>
  <c r="FV22"/>
  <c r="GF22"/>
  <c r="GK22"/>
  <c r="GL22"/>
  <c r="GP22"/>
  <c r="GQ22"/>
  <c r="GZ22"/>
  <c r="HA22"/>
  <c r="HT22"/>
  <c r="HU22"/>
  <c r="ID22"/>
  <c r="DI22"/>
  <c r="DJ22"/>
  <c r="HJ22"/>
  <c r="HK22"/>
  <c r="HO22"/>
  <c r="HP22"/>
  <c r="HY22"/>
  <c r="HZ22"/>
  <c r="FW22"/>
  <c r="FR22"/>
  <c r="FH22"/>
  <c r="ES22"/>
  <c r="CP22"/>
  <c r="CF22"/>
  <c r="BG22"/>
  <c r="BB22"/>
  <c r="AW22"/>
  <c r="AR22"/>
  <c r="X22"/>
  <c r="DN22"/>
  <c r="DO22"/>
  <c r="HE22"/>
  <c r="HF22"/>
  <c r="GU22"/>
  <c r="GV22"/>
  <c r="FB22"/>
  <c r="FC22"/>
  <c r="EW22"/>
  <c r="EX22"/>
  <c r="EH22"/>
  <c r="EI22"/>
  <c r="EC22"/>
  <c r="ED22"/>
  <c r="DX22"/>
  <c r="DY22"/>
  <c r="DS22"/>
  <c r="DT22"/>
  <c r="CJ22"/>
  <c r="CK22"/>
  <c r="BZ22"/>
  <c r="CA22"/>
  <c r="BU22"/>
  <c r="BV22"/>
  <c r="BP22"/>
  <c r="BQ22"/>
  <c r="BK22"/>
  <c r="BL22"/>
  <c r="N22"/>
  <c r="CU22"/>
  <c r="CZ22"/>
  <c r="DE22"/>
  <c r="GG22"/>
  <c r="H22"/>
  <c r="I22"/>
  <c r="GA22"/>
  <c r="GB22"/>
  <c r="IE22"/>
  <c r="ER23" i="37"/>
  <c r="EQ23"/>
  <c r="ER84"/>
  <c r="EQ84"/>
  <c r="IC21" i="39" l="1"/>
  <c r="HX21"/>
  <c r="HS21"/>
  <c r="GY21"/>
  <c r="GO21"/>
  <c r="GJ21"/>
  <c r="GE21"/>
  <c r="FZ21"/>
  <c r="FU21"/>
  <c r="FK21"/>
  <c r="FF21"/>
  <c r="FA21"/>
  <c r="EV21"/>
  <c r="EQ21"/>
  <c r="EL21"/>
  <c r="DW21"/>
  <c r="DR21"/>
  <c r="DM21"/>
  <c r="DH21"/>
  <c r="DC21"/>
  <c r="CX21"/>
  <c r="CS21"/>
  <c r="CN21"/>
  <c r="CI21"/>
  <c r="CD21"/>
  <c r="BY21"/>
  <c r="BT21"/>
  <c r="BO21"/>
  <c r="BJ21"/>
  <c r="BE21"/>
  <c r="AZ21"/>
  <c r="AU21"/>
  <c r="AP21"/>
  <c r="AK21"/>
  <c r="AF21"/>
  <c r="AA21"/>
  <c r="V21"/>
  <c r="Q21"/>
  <c r="L21"/>
  <c r="G21"/>
  <c r="IH21" s="1"/>
  <c r="M21"/>
  <c r="R21"/>
  <c r="S21"/>
  <c r="W21"/>
  <c r="AB21"/>
  <c r="AC21"/>
  <c r="AG21"/>
  <c r="AH21"/>
  <c r="AL21"/>
  <c r="AM21"/>
  <c r="AQ21"/>
  <c r="AV21"/>
  <c r="BA21"/>
  <c r="BF21"/>
  <c r="CE21"/>
  <c r="CO21"/>
  <c r="CT21"/>
  <c r="CY21"/>
  <c r="DD21"/>
  <c r="EM21"/>
  <c r="EN21"/>
  <c r="ER21"/>
  <c r="FG21"/>
  <c r="FL21"/>
  <c r="FM21"/>
  <c r="FQ21"/>
  <c r="FV21"/>
  <c r="GF21"/>
  <c r="GK21"/>
  <c r="GL21"/>
  <c r="GP21"/>
  <c r="GQ21"/>
  <c r="GZ21"/>
  <c r="HA21"/>
  <c r="HT21"/>
  <c r="HU21"/>
  <c r="ID21"/>
  <c r="X21"/>
  <c r="AR21"/>
  <c r="AW21"/>
  <c r="BB21"/>
  <c r="BG21"/>
  <c r="CF21"/>
  <c r="CP21"/>
  <c r="ES21"/>
  <c r="FH21"/>
  <c r="FR21"/>
  <c r="FW21"/>
  <c r="BK21"/>
  <c r="BL21"/>
  <c r="BP21"/>
  <c r="BQ21"/>
  <c r="BU21"/>
  <c r="BV21"/>
  <c r="BZ21"/>
  <c r="CA21"/>
  <c r="CJ21"/>
  <c r="CK21"/>
  <c r="DI21"/>
  <c r="DJ21"/>
  <c r="DS21"/>
  <c r="DT21"/>
  <c r="DX21"/>
  <c r="DY21"/>
  <c r="EC21"/>
  <c r="ED21"/>
  <c r="EH21"/>
  <c r="EI21"/>
  <c r="EW21"/>
  <c r="EX21"/>
  <c r="FB21"/>
  <c r="FC21"/>
  <c r="GU21"/>
  <c r="GV21"/>
  <c r="HE21"/>
  <c r="HF21"/>
  <c r="HJ21"/>
  <c r="HK21"/>
  <c r="HO21"/>
  <c r="HP21"/>
  <c r="HY21"/>
  <c r="HZ21"/>
  <c r="GG21"/>
  <c r="CU21"/>
  <c r="CZ21"/>
  <c r="DE21"/>
  <c r="N21"/>
  <c r="IE21"/>
  <c r="GA21"/>
  <c r="GB21"/>
  <c r="DN21"/>
  <c r="DO21"/>
  <c r="H21"/>
  <c r="II21" s="1"/>
  <c r="I21"/>
  <c r="IJ21" s="1"/>
  <c r="D81" i="37"/>
  <c r="I82"/>
  <c r="L82"/>
  <c r="M82"/>
  <c r="O82"/>
  <c r="R82"/>
  <c r="S82"/>
  <c r="U82"/>
  <c r="V82"/>
  <c r="X82"/>
  <c r="Y82"/>
  <c r="AA82"/>
  <c r="AD82"/>
  <c r="AG82"/>
  <c r="AJ82"/>
  <c r="AY82"/>
  <c r="BE82"/>
  <c r="BH82"/>
  <c r="BK82"/>
  <c r="BN82"/>
  <c r="CI82"/>
  <c r="CJ82"/>
  <c r="CL82"/>
  <c r="CU82"/>
  <c r="CX82"/>
  <c r="CY82"/>
  <c r="DA82"/>
  <c r="DD82"/>
  <c r="DJ82"/>
  <c r="DM82"/>
  <c r="DN82"/>
  <c r="DP82"/>
  <c r="DQ82"/>
  <c r="DV82"/>
  <c r="DW82"/>
  <c r="EH82"/>
  <c r="EI82"/>
  <c r="EN82"/>
  <c r="P82"/>
  <c r="AB82"/>
  <c r="AE82"/>
  <c r="AH82"/>
  <c r="AK82"/>
  <c r="AZ82"/>
  <c r="BF82"/>
  <c r="CM82"/>
  <c r="CV82"/>
  <c r="DB82"/>
  <c r="DE82"/>
  <c r="AM82"/>
  <c r="AN82"/>
  <c r="AP82"/>
  <c r="AQ82"/>
  <c r="AS82"/>
  <c r="AT82"/>
  <c r="AV82"/>
  <c r="AW82"/>
  <c r="BB82"/>
  <c r="BC82"/>
  <c r="BQ82"/>
  <c r="BR82"/>
  <c r="BW82"/>
  <c r="BX82"/>
  <c r="BZ82"/>
  <c r="CA82"/>
  <c r="CC82"/>
  <c r="CD82"/>
  <c r="CF82"/>
  <c r="CG82"/>
  <c r="CO82"/>
  <c r="CP82"/>
  <c r="CR82"/>
  <c r="CS82"/>
  <c r="DS82"/>
  <c r="DT82"/>
  <c r="DY82"/>
  <c r="DZ82"/>
  <c r="EB82"/>
  <c r="EC82"/>
  <c r="EE82"/>
  <c r="EF82"/>
  <c r="EK82"/>
  <c r="EL82"/>
  <c r="DK82"/>
  <c r="BL82"/>
  <c r="BO82"/>
  <c r="J82"/>
  <c r="EO82"/>
  <c r="BT82"/>
  <c r="BU82"/>
  <c r="BI82"/>
  <c r="F82"/>
  <c r="G82"/>
  <c r="DG82"/>
  <c r="DH82"/>
  <c r="D20"/>
  <c r="I21"/>
  <c r="L21"/>
  <c r="M21"/>
  <c r="O21"/>
  <c r="R21"/>
  <c r="S21"/>
  <c r="U21"/>
  <c r="V21"/>
  <c r="X21"/>
  <c r="Y21"/>
  <c r="AA21"/>
  <c r="AD21"/>
  <c r="AG21"/>
  <c r="AJ21"/>
  <c r="AY21"/>
  <c r="BE21"/>
  <c r="BH21"/>
  <c r="BK21"/>
  <c r="BN21"/>
  <c r="CI21"/>
  <c r="CJ21"/>
  <c r="CL21"/>
  <c r="CU21"/>
  <c r="CX21"/>
  <c r="CY21"/>
  <c r="DA21"/>
  <c r="DD21"/>
  <c r="DJ21"/>
  <c r="DM21"/>
  <c r="DN21"/>
  <c r="DP21"/>
  <c r="DQ21"/>
  <c r="DV21"/>
  <c r="DW21"/>
  <c r="EH21"/>
  <c r="EI21"/>
  <c r="EN21"/>
  <c r="P21"/>
  <c r="AB21"/>
  <c r="AE21"/>
  <c r="AH21"/>
  <c r="AK21"/>
  <c r="AZ21"/>
  <c r="BF21"/>
  <c r="CM21"/>
  <c r="CV21"/>
  <c r="DB21"/>
  <c r="DE21"/>
  <c r="AM21"/>
  <c r="AN21"/>
  <c r="AP21"/>
  <c r="AQ21"/>
  <c r="AS21"/>
  <c r="AT21"/>
  <c r="AV21"/>
  <c r="AW21"/>
  <c r="BB21"/>
  <c r="BC21"/>
  <c r="BQ21"/>
  <c r="BR21"/>
  <c r="BW21"/>
  <c r="BX21"/>
  <c r="BZ21"/>
  <c r="CA21"/>
  <c r="CC21"/>
  <c r="CD21"/>
  <c r="CF21"/>
  <c r="CG21"/>
  <c r="CO21"/>
  <c r="CP21"/>
  <c r="CR21"/>
  <c r="CS21"/>
  <c r="DS21"/>
  <c r="DT21"/>
  <c r="DY21"/>
  <c r="DZ21"/>
  <c r="EB21"/>
  <c r="EC21"/>
  <c r="EE21"/>
  <c r="EF21"/>
  <c r="EK21"/>
  <c r="EL21"/>
  <c r="DK21"/>
  <c r="BL21"/>
  <c r="BO21"/>
  <c r="J21"/>
  <c r="EO21"/>
  <c r="BT21"/>
  <c r="BU21"/>
  <c r="BI21"/>
  <c r="F21"/>
  <c r="G21"/>
  <c r="DG21"/>
  <c r="DH21"/>
  <c r="IJ22" i="39"/>
  <c r="II22"/>
  <c r="IC20" l="1"/>
  <c r="HX20"/>
  <c r="HS20"/>
  <c r="GY20"/>
  <c r="GO20"/>
  <c r="GJ20"/>
  <c r="GE20"/>
  <c r="FZ20"/>
  <c r="FU20"/>
  <c r="FK20"/>
  <c r="FF20"/>
  <c r="FA20"/>
  <c r="EV20"/>
  <c r="EQ20"/>
  <c r="EL20"/>
  <c r="DW20"/>
  <c r="DR20"/>
  <c r="DM20"/>
  <c r="DH20"/>
  <c r="DC20"/>
  <c r="CX20"/>
  <c r="CS20"/>
  <c r="CN20"/>
  <c r="CI20"/>
  <c r="CD20"/>
  <c r="BY20"/>
  <c r="BT20"/>
  <c r="BO20"/>
  <c r="BJ20"/>
  <c r="BE20"/>
  <c r="AZ20"/>
  <c r="AU20"/>
  <c r="AP20"/>
  <c r="AK20"/>
  <c r="AF20"/>
  <c r="AA20"/>
  <c r="V20"/>
  <c r="Q20"/>
  <c r="L20"/>
  <c r="G20"/>
  <c r="IH20" s="1"/>
  <c r="D19" i="37"/>
  <c r="I20"/>
  <c r="L20"/>
  <c r="M20"/>
  <c r="O20"/>
  <c r="R20"/>
  <c r="S20"/>
  <c r="U20"/>
  <c r="V20"/>
  <c r="X20"/>
  <c r="Y20"/>
  <c r="AA20"/>
  <c r="AD20"/>
  <c r="AG20"/>
  <c r="AJ20"/>
  <c r="AY20"/>
  <c r="BE20"/>
  <c r="BH20"/>
  <c r="BK20"/>
  <c r="BN20"/>
  <c r="CI20"/>
  <c r="CJ20"/>
  <c r="CL20"/>
  <c r="CU20"/>
  <c r="CX20"/>
  <c r="CY20"/>
  <c r="DA20"/>
  <c r="DD20"/>
  <c r="DJ20"/>
  <c r="DM20"/>
  <c r="DN20"/>
  <c r="DP20"/>
  <c r="DQ20"/>
  <c r="DV20"/>
  <c r="DW20"/>
  <c r="EH20"/>
  <c r="EI20"/>
  <c r="EN20"/>
  <c r="P20"/>
  <c r="AB20"/>
  <c r="AE20"/>
  <c r="AH20"/>
  <c r="AK20"/>
  <c r="AZ20"/>
  <c r="BF20"/>
  <c r="CM20"/>
  <c r="CV20"/>
  <c r="DB20"/>
  <c r="DE20"/>
  <c r="AM20"/>
  <c r="AN20"/>
  <c r="AP20"/>
  <c r="AQ20"/>
  <c r="AS20"/>
  <c r="AT20"/>
  <c r="AV20"/>
  <c r="AW20"/>
  <c r="BB20"/>
  <c r="BC20"/>
  <c r="BQ20"/>
  <c r="BR20"/>
  <c r="BW20"/>
  <c r="BX20"/>
  <c r="BZ20"/>
  <c r="CA20"/>
  <c r="CC20"/>
  <c r="CD20"/>
  <c r="CF20"/>
  <c r="CG20"/>
  <c r="CO20"/>
  <c r="CP20"/>
  <c r="CR20"/>
  <c r="CS20"/>
  <c r="DS20"/>
  <c r="DT20"/>
  <c r="DY20"/>
  <c r="DZ20"/>
  <c r="EB20"/>
  <c r="EC20"/>
  <c r="EE20"/>
  <c r="EF20"/>
  <c r="EK20"/>
  <c r="EL20"/>
  <c r="DK20"/>
  <c r="BL20"/>
  <c r="BO20"/>
  <c r="J20"/>
  <c r="EO20"/>
  <c r="BT20"/>
  <c r="BU20"/>
  <c r="BI20"/>
  <c r="F20"/>
  <c r="G20"/>
  <c r="DG20"/>
  <c r="DH20"/>
  <c r="D80"/>
  <c r="I81"/>
  <c r="L81"/>
  <c r="M81"/>
  <c r="O81"/>
  <c r="R81"/>
  <c r="S81"/>
  <c r="U81"/>
  <c r="V81"/>
  <c r="X81"/>
  <c r="Y81"/>
  <c r="AA81"/>
  <c r="AD81"/>
  <c r="AG81"/>
  <c r="AJ81"/>
  <c r="AY81"/>
  <c r="BE81"/>
  <c r="BH81"/>
  <c r="BK81"/>
  <c r="BN81"/>
  <c r="CI81"/>
  <c r="CJ81"/>
  <c r="CL81"/>
  <c r="CU81"/>
  <c r="CX81"/>
  <c r="CY81"/>
  <c r="DA81"/>
  <c r="DD81"/>
  <c r="DJ81"/>
  <c r="DM81"/>
  <c r="DN81"/>
  <c r="DP81"/>
  <c r="DQ81"/>
  <c r="DV81"/>
  <c r="DW81"/>
  <c r="EH81"/>
  <c r="EI81"/>
  <c r="EN81"/>
  <c r="P81"/>
  <c r="AB81"/>
  <c r="AE81"/>
  <c r="AH81"/>
  <c r="AK81"/>
  <c r="AZ81"/>
  <c r="BF81"/>
  <c r="CM81"/>
  <c r="CV81"/>
  <c r="DB81"/>
  <c r="DE81"/>
  <c r="AM81"/>
  <c r="AN81"/>
  <c r="AP81"/>
  <c r="AQ81"/>
  <c r="AS81"/>
  <c r="AT81"/>
  <c r="AV81"/>
  <c r="AW81"/>
  <c r="BB81"/>
  <c r="BC81"/>
  <c r="BQ81"/>
  <c r="BR81"/>
  <c r="BW81"/>
  <c r="BX81"/>
  <c r="BZ81"/>
  <c r="CA81"/>
  <c r="CC81"/>
  <c r="CD81"/>
  <c r="CF81"/>
  <c r="CG81"/>
  <c r="CO81"/>
  <c r="CP81"/>
  <c r="CR81"/>
  <c r="CS81"/>
  <c r="DS81"/>
  <c r="DT81"/>
  <c r="DY81"/>
  <c r="DZ81"/>
  <c r="EB81"/>
  <c r="EC81"/>
  <c r="EE81"/>
  <c r="EF81"/>
  <c r="EK81"/>
  <c r="EL81"/>
  <c r="DK81"/>
  <c r="BL81"/>
  <c r="BO81"/>
  <c r="J81"/>
  <c r="EO81"/>
  <c r="BT81"/>
  <c r="BU81"/>
  <c r="BI81"/>
  <c r="F81"/>
  <c r="G81"/>
  <c r="DG81"/>
  <c r="DH81"/>
  <c r="M20" i="39"/>
  <c r="R20"/>
  <c r="S20"/>
  <c r="W20"/>
  <c r="AB20"/>
  <c r="AC20"/>
  <c r="AG20"/>
  <c r="AH20"/>
  <c r="AL20"/>
  <c r="AM20"/>
  <c r="AQ20"/>
  <c r="AV20"/>
  <c r="BA20"/>
  <c r="BF20"/>
  <c r="CE20"/>
  <c r="CO20"/>
  <c r="CT20"/>
  <c r="CY20"/>
  <c r="DD20"/>
  <c r="EM20"/>
  <c r="EN20"/>
  <c r="ER20"/>
  <c r="FG20"/>
  <c r="FL20"/>
  <c r="FM20"/>
  <c r="FQ20"/>
  <c r="FV20"/>
  <c r="GF20"/>
  <c r="GK20"/>
  <c r="GL20"/>
  <c r="GP20"/>
  <c r="GQ20"/>
  <c r="GZ20"/>
  <c r="HA20"/>
  <c r="HT20"/>
  <c r="HU20"/>
  <c r="ID20"/>
  <c r="X20"/>
  <c r="AR20"/>
  <c r="AW20"/>
  <c r="BB20"/>
  <c r="BG20"/>
  <c r="CF20"/>
  <c r="CP20"/>
  <c r="ES20"/>
  <c r="FH20"/>
  <c r="FR20"/>
  <c r="FW20"/>
  <c r="BK20"/>
  <c r="BL20"/>
  <c r="BP20"/>
  <c r="BQ20"/>
  <c r="BU20"/>
  <c r="BV20"/>
  <c r="BZ20"/>
  <c r="CA20"/>
  <c r="CJ20"/>
  <c r="CK20"/>
  <c r="DI20"/>
  <c r="DJ20"/>
  <c r="DS20"/>
  <c r="DT20"/>
  <c r="DX20"/>
  <c r="DY20"/>
  <c r="EC20"/>
  <c r="ED20"/>
  <c r="EH20"/>
  <c r="EI20"/>
  <c r="EW20"/>
  <c r="EX20"/>
  <c r="FB20"/>
  <c r="FC20"/>
  <c r="GU20"/>
  <c r="GV20"/>
  <c r="HE20"/>
  <c r="HF20"/>
  <c r="HJ20"/>
  <c r="HK20"/>
  <c r="HO20"/>
  <c r="HP20"/>
  <c r="HY20"/>
  <c r="HZ20"/>
  <c r="GG20"/>
  <c r="CU20"/>
  <c r="CZ20"/>
  <c r="DE20"/>
  <c r="N20"/>
  <c r="IE20"/>
  <c r="GA20"/>
  <c r="GB20"/>
  <c r="DN20"/>
  <c r="DO20"/>
  <c r="H20"/>
  <c r="II20" s="1"/>
  <c r="I20"/>
  <c r="IJ20" s="1"/>
  <c r="ER21" i="37"/>
  <c r="EQ21"/>
  <c r="ER82"/>
  <c r="EQ82"/>
  <c r="IC19" i="39" l="1"/>
  <c r="HX19"/>
  <c r="HS19"/>
  <c r="GY19"/>
  <c r="GO19"/>
  <c r="GJ19"/>
  <c r="GE19"/>
  <c r="FZ19"/>
  <c r="FU19"/>
  <c r="FK19"/>
  <c r="FF19"/>
  <c r="FA19"/>
  <c r="EV19"/>
  <c r="EQ19"/>
  <c r="EL19"/>
  <c r="DW19"/>
  <c r="DR19"/>
  <c r="DM19"/>
  <c r="DH19"/>
  <c r="DC19"/>
  <c r="CX19"/>
  <c r="CS19"/>
  <c r="CN19"/>
  <c r="CI19"/>
  <c r="CD19"/>
  <c r="BY19"/>
  <c r="BT19"/>
  <c r="BO19"/>
  <c r="BJ19"/>
  <c r="BE19"/>
  <c r="AZ19"/>
  <c r="AU19"/>
  <c r="AP19"/>
  <c r="AK19"/>
  <c r="AF19"/>
  <c r="AA19"/>
  <c r="V19"/>
  <c r="Q19"/>
  <c r="L19"/>
  <c r="G19"/>
  <c r="IH19" s="1"/>
  <c r="M19"/>
  <c r="R19"/>
  <c r="S19"/>
  <c r="W19"/>
  <c r="AB19"/>
  <c r="AC19"/>
  <c r="AG19"/>
  <c r="AH19"/>
  <c r="AL19"/>
  <c r="AM19"/>
  <c r="AQ19"/>
  <c r="AV19"/>
  <c r="BA19"/>
  <c r="BF19"/>
  <c r="CE19"/>
  <c r="CO19"/>
  <c r="CT19"/>
  <c r="CY19"/>
  <c r="DD19"/>
  <c r="EM19"/>
  <c r="EN19"/>
  <c r="ER19"/>
  <c r="FG19"/>
  <c r="FL19"/>
  <c r="FM19"/>
  <c r="FQ19"/>
  <c r="FV19"/>
  <c r="GF19"/>
  <c r="GK19"/>
  <c r="GL19"/>
  <c r="GP19"/>
  <c r="GQ19"/>
  <c r="GZ19"/>
  <c r="HA19"/>
  <c r="HT19"/>
  <c r="HU19"/>
  <c r="ID19"/>
  <c r="X19"/>
  <c r="AR19"/>
  <c r="AW19"/>
  <c r="BB19"/>
  <c r="BG19"/>
  <c r="CF19"/>
  <c r="CP19"/>
  <c r="ES19"/>
  <c r="FH19"/>
  <c r="FR19"/>
  <c r="FW19"/>
  <c r="BK19"/>
  <c r="BL19"/>
  <c r="BP19"/>
  <c r="BQ19"/>
  <c r="BU19"/>
  <c r="BV19"/>
  <c r="BZ19"/>
  <c r="CA19"/>
  <c r="CJ19"/>
  <c r="CK19"/>
  <c r="DI19"/>
  <c r="DJ19"/>
  <c r="DS19"/>
  <c r="DT19"/>
  <c r="DX19"/>
  <c r="DY19"/>
  <c r="EC19"/>
  <c r="ED19"/>
  <c r="EH19"/>
  <c r="EI19"/>
  <c r="EW19"/>
  <c r="EX19"/>
  <c r="FB19"/>
  <c r="FC19"/>
  <c r="GU19"/>
  <c r="GV19"/>
  <c r="HE19"/>
  <c r="HF19"/>
  <c r="HJ19"/>
  <c r="HK19"/>
  <c r="HO19"/>
  <c r="HP19"/>
  <c r="HY19"/>
  <c r="HZ19"/>
  <c r="GG19"/>
  <c r="CU19"/>
  <c r="CZ19"/>
  <c r="DE19"/>
  <c r="N19"/>
  <c r="IE19"/>
  <c r="GA19"/>
  <c r="GB19"/>
  <c r="DN19"/>
  <c r="DO19"/>
  <c r="H19"/>
  <c r="II19" s="1"/>
  <c r="I19"/>
  <c r="IJ19" s="1"/>
  <c r="D79" i="37"/>
  <c r="I80"/>
  <c r="L80"/>
  <c r="M80"/>
  <c r="O80"/>
  <c r="R80"/>
  <c r="S80"/>
  <c r="U80"/>
  <c r="V80"/>
  <c r="X80"/>
  <c r="Y80"/>
  <c r="AA80"/>
  <c r="AD80"/>
  <c r="AG80"/>
  <c r="AJ80"/>
  <c r="AY80"/>
  <c r="BE80"/>
  <c r="BH80"/>
  <c r="BK80"/>
  <c r="BN80"/>
  <c r="CI80"/>
  <c r="CJ80"/>
  <c r="CL80"/>
  <c r="CU80"/>
  <c r="CX80"/>
  <c r="CY80"/>
  <c r="DA80"/>
  <c r="DD80"/>
  <c r="DJ80"/>
  <c r="DM80"/>
  <c r="DN80"/>
  <c r="DP80"/>
  <c r="DQ80"/>
  <c r="DV80"/>
  <c r="DW80"/>
  <c r="EH80"/>
  <c r="EI80"/>
  <c r="EN80"/>
  <c r="P80"/>
  <c r="AB80"/>
  <c r="AE80"/>
  <c r="AH80"/>
  <c r="AK80"/>
  <c r="AZ80"/>
  <c r="BF80"/>
  <c r="CM80"/>
  <c r="CV80"/>
  <c r="DB80"/>
  <c r="DE80"/>
  <c r="AM80"/>
  <c r="AN80"/>
  <c r="AP80"/>
  <c r="AQ80"/>
  <c r="AS80"/>
  <c r="AT80"/>
  <c r="AV80"/>
  <c r="AW80"/>
  <c r="BB80"/>
  <c r="BC80"/>
  <c r="BQ80"/>
  <c r="BR80"/>
  <c r="BW80"/>
  <c r="BX80"/>
  <c r="BZ80"/>
  <c r="CA80"/>
  <c r="CC80"/>
  <c r="CD80"/>
  <c r="CF80"/>
  <c r="CG80"/>
  <c r="CO80"/>
  <c r="CP80"/>
  <c r="CR80"/>
  <c r="CS80"/>
  <c r="DS80"/>
  <c r="DT80"/>
  <c r="DY80"/>
  <c r="DZ80"/>
  <c r="EB80"/>
  <c r="EC80"/>
  <c r="EE80"/>
  <c r="EF80"/>
  <c r="EK80"/>
  <c r="EL80"/>
  <c r="DK80"/>
  <c r="BL80"/>
  <c r="BO80"/>
  <c r="J80"/>
  <c r="EO80"/>
  <c r="BT80"/>
  <c r="BU80"/>
  <c r="BI80"/>
  <c r="F80"/>
  <c r="G80"/>
  <c r="DG80"/>
  <c r="DH80"/>
  <c r="D18"/>
  <c r="I19"/>
  <c r="L19"/>
  <c r="M19"/>
  <c r="O19"/>
  <c r="R19"/>
  <c r="S19"/>
  <c r="U19"/>
  <c r="V19"/>
  <c r="X19"/>
  <c r="Y19"/>
  <c r="AA19"/>
  <c r="AD19"/>
  <c r="AG19"/>
  <c r="AJ19"/>
  <c r="AY19"/>
  <c r="BE19"/>
  <c r="BH19"/>
  <c r="BK19"/>
  <c r="BN19"/>
  <c r="CI19"/>
  <c r="CJ19"/>
  <c r="CL19"/>
  <c r="CU19"/>
  <c r="CX19"/>
  <c r="CY19"/>
  <c r="DA19"/>
  <c r="DD19"/>
  <c r="DJ19"/>
  <c r="DM19"/>
  <c r="DN19"/>
  <c r="DP19"/>
  <c r="DQ19"/>
  <c r="DV19"/>
  <c r="DW19"/>
  <c r="EH19"/>
  <c r="EI19"/>
  <c r="EN19"/>
  <c r="P19"/>
  <c r="AB19"/>
  <c r="AE19"/>
  <c r="AH19"/>
  <c r="AK19"/>
  <c r="AZ19"/>
  <c r="BF19"/>
  <c r="CM19"/>
  <c r="CV19"/>
  <c r="DB19"/>
  <c r="DE19"/>
  <c r="AM19"/>
  <c r="AN19"/>
  <c r="AP19"/>
  <c r="AQ19"/>
  <c r="AS19"/>
  <c r="AT19"/>
  <c r="AV19"/>
  <c r="AW19"/>
  <c r="BB19"/>
  <c r="BC19"/>
  <c r="BQ19"/>
  <c r="BR19"/>
  <c r="BW19"/>
  <c r="BX19"/>
  <c r="BZ19"/>
  <c r="CA19"/>
  <c r="CC19"/>
  <c r="CD19"/>
  <c r="CF19"/>
  <c r="CG19"/>
  <c r="CO19"/>
  <c r="CP19"/>
  <c r="CR19"/>
  <c r="CS19"/>
  <c r="DS19"/>
  <c r="DT19"/>
  <c r="DY19"/>
  <c r="DZ19"/>
  <c r="EB19"/>
  <c r="EC19"/>
  <c r="EE19"/>
  <c r="EF19"/>
  <c r="EK19"/>
  <c r="EL19"/>
  <c r="DK19"/>
  <c r="BL19"/>
  <c r="BO19"/>
  <c r="J19"/>
  <c r="EO19"/>
  <c r="BT19"/>
  <c r="BU19"/>
  <c r="BI19"/>
  <c r="F19"/>
  <c r="G19"/>
  <c r="DG19"/>
  <c r="DH19"/>
  <c r="ER81"/>
  <c r="EQ81"/>
  <c r="ER20"/>
  <c r="EQ20"/>
  <c r="IC18" i="39" l="1"/>
  <c r="HX18"/>
  <c r="HS18"/>
  <c r="GY18"/>
  <c r="GO18"/>
  <c r="GJ18"/>
  <c r="GE18"/>
  <c r="FZ18"/>
  <c r="FU18"/>
  <c r="FK18"/>
  <c r="FF18"/>
  <c r="FA18"/>
  <c r="EV18"/>
  <c r="EQ18"/>
  <c r="EL18"/>
  <c r="DW18"/>
  <c r="DR18"/>
  <c r="DM18"/>
  <c r="DH18"/>
  <c r="DC18"/>
  <c r="CX18"/>
  <c r="CS18"/>
  <c r="CN18"/>
  <c r="CI18"/>
  <c r="CD18"/>
  <c r="BY18"/>
  <c r="BT18"/>
  <c r="BO18"/>
  <c r="BJ18"/>
  <c r="BE18"/>
  <c r="AZ18"/>
  <c r="AU18"/>
  <c r="AP18"/>
  <c r="AK18"/>
  <c r="AF18"/>
  <c r="AA18"/>
  <c r="V18"/>
  <c r="Q18"/>
  <c r="L18"/>
  <c r="G18"/>
  <c r="IH18" s="1"/>
  <c r="D17" i="37"/>
  <c r="I18"/>
  <c r="L18"/>
  <c r="M18"/>
  <c r="O18"/>
  <c r="R18"/>
  <c r="S18"/>
  <c r="U18"/>
  <c r="V18"/>
  <c r="X18"/>
  <c r="Y18"/>
  <c r="AA18"/>
  <c r="AD18"/>
  <c r="AG18"/>
  <c r="AJ18"/>
  <c r="AP18"/>
  <c r="AY18"/>
  <c r="BB18"/>
  <c r="BE18"/>
  <c r="BH18"/>
  <c r="BK18"/>
  <c r="BN18"/>
  <c r="CC18"/>
  <c r="CI18"/>
  <c r="CJ18"/>
  <c r="CL18"/>
  <c r="CU18"/>
  <c r="CX18"/>
  <c r="CY18"/>
  <c r="DA18"/>
  <c r="DD18"/>
  <c r="DJ18"/>
  <c r="DM18"/>
  <c r="DN18"/>
  <c r="DP18"/>
  <c r="DQ18"/>
  <c r="DV18"/>
  <c r="DW18"/>
  <c r="EH18"/>
  <c r="EI18"/>
  <c r="EN18"/>
  <c r="P18"/>
  <c r="AB18"/>
  <c r="AE18"/>
  <c r="AH18"/>
  <c r="AK18"/>
  <c r="AQ18"/>
  <c r="AZ18"/>
  <c r="BC18"/>
  <c r="BF18"/>
  <c r="CD18"/>
  <c r="CM18"/>
  <c r="CV18"/>
  <c r="DB18"/>
  <c r="DE18"/>
  <c r="AM18"/>
  <c r="AN18"/>
  <c r="AS18"/>
  <c r="AT18"/>
  <c r="AV18"/>
  <c r="AW18"/>
  <c r="BQ18"/>
  <c r="BR18"/>
  <c r="BW18"/>
  <c r="BX18"/>
  <c r="BZ18"/>
  <c r="CA18"/>
  <c r="CF18"/>
  <c r="CG18"/>
  <c r="CO18"/>
  <c r="CP18"/>
  <c r="CR18"/>
  <c r="CS18"/>
  <c r="DS18"/>
  <c r="DT18"/>
  <c r="DY18"/>
  <c r="DZ18"/>
  <c r="EB18"/>
  <c r="EC18"/>
  <c r="EE18"/>
  <c r="EF18"/>
  <c r="EK18"/>
  <c r="EL18"/>
  <c r="DK18"/>
  <c r="BL18"/>
  <c r="BO18"/>
  <c r="J18"/>
  <c r="EO18"/>
  <c r="BT18"/>
  <c r="BU18"/>
  <c r="BI18"/>
  <c r="F18"/>
  <c r="G18"/>
  <c r="DG18"/>
  <c r="DH18"/>
  <c r="D78"/>
  <c r="I79"/>
  <c r="L79"/>
  <c r="M79"/>
  <c r="O79"/>
  <c r="R79"/>
  <c r="S79"/>
  <c r="U79"/>
  <c r="V79"/>
  <c r="X79"/>
  <c r="Y79"/>
  <c r="AA79"/>
  <c r="AD79"/>
  <c r="AG79"/>
  <c r="AJ79"/>
  <c r="AP79"/>
  <c r="AY79"/>
  <c r="BB79"/>
  <c r="BE79"/>
  <c r="BH79"/>
  <c r="BK79"/>
  <c r="BN79"/>
  <c r="CC79"/>
  <c r="CI79"/>
  <c r="CJ79"/>
  <c r="CL79"/>
  <c r="CU79"/>
  <c r="CX79"/>
  <c r="CY79"/>
  <c r="DA79"/>
  <c r="DD79"/>
  <c r="DJ79"/>
  <c r="DM79"/>
  <c r="DN79"/>
  <c r="DP79"/>
  <c r="DQ79"/>
  <c r="DV79"/>
  <c r="DW79"/>
  <c r="EH79"/>
  <c r="EI79"/>
  <c r="EN79"/>
  <c r="P79"/>
  <c r="AB79"/>
  <c r="AE79"/>
  <c r="AH79"/>
  <c r="AK79"/>
  <c r="AQ79"/>
  <c r="AZ79"/>
  <c r="BC79"/>
  <c r="BF79"/>
  <c r="CD79"/>
  <c r="CM79"/>
  <c r="CV79"/>
  <c r="DB79"/>
  <c r="DE79"/>
  <c r="AM79"/>
  <c r="AN79"/>
  <c r="AS79"/>
  <c r="AT79"/>
  <c r="AV79"/>
  <c r="AW79"/>
  <c r="BQ79"/>
  <c r="BR79"/>
  <c r="BW79"/>
  <c r="BX79"/>
  <c r="BZ79"/>
  <c r="CA79"/>
  <c r="CF79"/>
  <c r="CG79"/>
  <c r="CO79"/>
  <c r="CP79"/>
  <c r="CR79"/>
  <c r="CS79"/>
  <c r="DS79"/>
  <c r="DT79"/>
  <c r="DY79"/>
  <c r="DZ79"/>
  <c r="EB79"/>
  <c r="EC79"/>
  <c r="EE79"/>
  <c r="EF79"/>
  <c r="EK79"/>
  <c r="EL79"/>
  <c r="DK79"/>
  <c r="BL79"/>
  <c r="BO79"/>
  <c r="J79"/>
  <c r="EO79"/>
  <c r="BT79"/>
  <c r="BU79"/>
  <c r="BI79"/>
  <c r="F79"/>
  <c r="G79"/>
  <c r="DG79"/>
  <c r="DH79"/>
  <c r="M18" i="39"/>
  <c r="R18"/>
  <c r="S18"/>
  <c r="W18"/>
  <c r="AB18"/>
  <c r="AC18"/>
  <c r="AG18"/>
  <c r="AH18"/>
  <c r="AL18"/>
  <c r="AM18"/>
  <c r="AQ18"/>
  <c r="AV18"/>
  <c r="BA18"/>
  <c r="BF18"/>
  <c r="BP18"/>
  <c r="CE18"/>
  <c r="CJ18"/>
  <c r="CO18"/>
  <c r="CT18"/>
  <c r="CY18"/>
  <c r="DD18"/>
  <c r="EC18"/>
  <c r="EM18"/>
  <c r="EN18"/>
  <c r="ER18"/>
  <c r="FG18"/>
  <c r="FL18"/>
  <c r="FM18"/>
  <c r="FQ18"/>
  <c r="FV18"/>
  <c r="GF18"/>
  <c r="GK18"/>
  <c r="GL18"/>
  <c r="GP18"/>
  <c r="GQ18"/>
  <c r="GZ18"/>
  <c r="HA18"/>
  <c r="HT18"/>
  <c r="HU18"/>
  <c r="ID18"/>
  <c r="X18"/>
  <c r="AR18"/>
  <c r="AW18"/>
  <c r="BB18"/>
  <c r="BG18"/>
  <c r="BQ18"/>
  <c r="CF18"/>
  <c r="CK18"/>
  <c r="CP18"/>
  <c r="ED18"/>
  <c r="ES18"/>
  <c r="FH18"/>
  <c r="FR18"/>
  <c r="FW18"/>
  <c r="BK18"/>
  <c r="BL18"/>
  <c r="BU18"/>
  <c r="BV18"/>
  <c r="BZ18"/>
  <c r="CA18"/>
  <c r="DI18"/>
  <c r="DJ18"/>
  <c r="DS18"/>
  <c r="DT18"/>
  <c r="DX18"/>
  <c r="DY18"/>
  <c r="EH18"/>
  <c r="EI18"/>
  <c r="EW18"/>
  <c r="EX18"/>
  <c r="FB18"/>
  <c r="FC18"/>
  <c r="GU18"/>
  <c r="GV18"/>
  <c r="HE18"/>
  <c r="HF18"/>
  <c r="HJ18"/>
  <c r="HK18"/>
  <c r="HO18"/>
  <c r="HP18"/>
  <c r="HY18"/>
  <c r="HZ18"/>
  <c r="GG18"/>
  <c r="CU18"/>
  <c r="CZ18"/>
  <c r="DE18"/>
  <c r="N18"/>
  <c r="IE18"/>
  <c r="GA18"/>
  <c r="GB18"/>
  <c r="DN18"/>
  <c r="DO18"/>
  <c r="H18"/>
  <c r="II18" s="1"/>
  <c r="I18"/>
  <c r="IJ18" s="1"/>
  <c r="ER19" i="37"/>
  <c r="EQ19"/>
  <c r="ER80"/>
  <c r="EQ80"/>
  <c r="IC17" i="39" l="1"/>
  <c r="HX17"/>
  <c r="HS17"/>
  <c r="GY17"/>
  <c r="GO17"/>
  <c r="GJ17"/>
  <c r="GE17"/>
  <c r="FZ17"/>
  <c r="FU17"/>
  <c r="FK17"/>
  <c r="FF17"/>
  <c r="FA17"/>
  <c r="EV17"/>
  <c r="EQ17"/>
  <c r="EL17"/>
  <c r="DW17"/>
  <c r="DR17"/>
  <c r="DM17"/>
  <c r="DH17"/>
  <c r="DC17"/>
  <c r="CX17"/>
  <c r="CS17"/>
  <c r="CN17"/>
  <c r="CI17"/>
  <c r="CD17"/>
  <c r="BY17"/>
  <c r="BT17"/>
  <c r="BO17"/>
  <c r="BJ17"/>
  <c r="BE17"/>
  <c r="AZ17"/>
  <c r="AU17"/>
  <c r="AP17"/>
  <c r="AK17"/>
  <c r="AF17"/>
  <c r="AA17"/>
  <c r="V17"/>
  <c r="Q17"/>
  <c r="L17"/>
  <c r="G17"/>
  <c r="IH17" s="1"/>
  <c r="M17"/>
  <c r="R17"/>
  <c r="S17"/>
  <c r="W17"/>
  <c r="AB17"/>
  <c r="AC17"/>
  <c r="AG17"/>
  <c r="AH17"/>
  <c r="AL17"/>
  <c r="AM17"/>
  <c r="AQ17"/>
  <c r="AV17"/>
  <c r="BA17"/>
  <c r="BF17"/>
  <c r="BP17"/>
  <c r="CE17"/>
  <c r="CJ17"/>
  <c r="CO17"/>
  <c r="CT17"/>
  <c r="CY17"/>
  <c r="DD17"/>
  <c r="EC17"/>
  <c r="EM17"/>
  <c r="EN17"/>
  <c r="ER17"/>
  <c r="FG17"/>
  <c r="FL17"/>
  <c r="FM17"/>
  <c r="FQ17"/>
  <c r="FV17"/>
  <c r="GF17"/>
  <c r="GK17"/>
  <c r="GL17"/>
  <c r="GP17"/>
  <c r="GQ17"/>
  <c r="GZ17"/>
  <c r="HA17"/>
  <c r="HT17"/>
  <c r="HU17"/>
  <c r="ID17"/>
  <c r="X17"/>
  <c r="AR17"/>
  <c r="AW17"/>
  <c r="BB17"/>
  <c r="BG17"/>
  <c r="BQ17"/>
  <c r="CF17"/>
  <c r="CK17"/>
  <c r="CP17"/>
  <c r="ED17"/>
  <c r="ES17"/>
  <c r="FH17"/>
  <c r="FR17"/>
  <c r="FW17"/>
  <c r="BK17"/>
  <c r="BL17"/>
  <c r="BU17"/>
  <c r="BV17"/>
  <c r="BZ17"/>
  <c r="CA17"/>
  <c r="DI17"/>
  <c r="DJ17"/>
  <c r="DS17"/>
  <c r="DT17"/>
  <c r="DX17"/>
  <c r="DY17"/>
  <c r="EH17"/>
  <c r="EI17"/>
  <c r="EW17"/>
  <c r="EX17"/>
  <c r="FB17"/>
  <c r="FC17"/>
  <c r="GU17"/>
  <c r="GV17"/>
  <c r="HE17"/>
  <c r="HF17"/>
  <c r="HJ17"/>
  <c r="HK17"/>
  <c r="HO17"/>
  <c r="HP17"/>
  <c r="HY17"/>
  <c r="HZ17"/>
  <c r="GG17"/>
  <c r="CU17"/>
  <c r="CZ17"/>
  <c r="DE17"/>
  <c r="N17"/>
  <c r="IE17"/>
  <c r="GA17"/>
  <c r="GB17"/>
  <c r="DN17"/>
  <c r="DO17"/>
  <c r="H17"/>
  <c r="II17" s="1"/>
  <c r="I17"/>
  <c r="IJ17" s="1"/>
  <c r="D77" i="37"/>
  <c r="I78"/>
  <c r="L78"/>
  <c r="M78"/>
  <c r="O78"/>
  <c r="R78"/>
  <c r="S78"/>
  <c r="U78"/>
  <c r="V78"/>
  <c r="X78"/>
  <c r="Y78"/>
  <c r="AA78"/>
  <c r="AD78"/>
  <c r="AG78"/>
  <c r="AJ78"/>
  <c r="AP78"/>
  <c r="AY78"/>
  <c r="BB78"/>
  <c r="BE78"/>
  <c r="BH78"/>
  <c r="BK78"/>
  <c r="BN78"/>
  <c r="CC78"/>
  <c r="CI78"/>
  <c r="CJ78"/>
  <c r="CL78"/>
  <c r="CU78"/>
  <c r="CX78"/>
  <c r="CY78"/>
  <c r="DA78"/>
  <c r="DD78"/>
  <c r="DJ78"/>
  <c r="DM78"/>
  <c r="DN78"/>
  <c r="DP78"/>
  <c r="DQ78"/>
  <c r="DV78"/>
  <c r="DW78"/>
  <c r="EH78"/>
  <c r="EI78"/>
  <c r="EN78"/>
  <c r="P78"/>
  <c r="AB78"/>
  <c r="AE78"/>
  <c r="AH78"/>
  <c r="AK78"/>
  <c r="AQ78"/>
  <c r="AZ78"/>
  <c r="BC78"/>
  <c r="BF78"/>
  <c r="CD78"/>
  <c r="CM78"/>
  <c r="CV78"/>
  <c r="DB78"/>
  <c r="DE78"/>
  <c r="AM78"/>
  <c r="AN78"/>
  <c r="AS78"/>
  <c r="AT78"/>
  <c r="AV78"/>
  <c r="AW78"/>
  <c r="BQ78"/>
  <c r="BR78"/>
  <c r="BW78"/>
  <c r="BX78"/>
  <c r="BZ78"/>
  <c r="CA78"/>
  <c r="CF78"/>
  <c r="CG78"/>
  <c r="CO78"/>
  <c r="CP78"/>
  <c r="CR78"/>
  <c r="CS78"/>
  <c r="DS78"/>
  <c r="DT78"/>
  <c r="DY78"/>
  <c r="DZ78"/>
  <c r="EB78"/>
  <c r="EC78"/>
  <c r="EE78"/>
  <c r="EF78"/>
  <c r="EK78"/>
  <c r="EL78"/>
  <c r="DK78"/>
  <c r="BL78"/>
  <c r="BO78"/>
  <c r="J78"/>
  <c r="EO78"/>
  <c r="BT78"/>
  <c r="BU78"/>
  <c r="BI78"/>
  <c r="F78"/>
  <c r="G78"/>
  <c r="DG78"/>
  <c r="DH78"/>
  <c r="D16"/>
  <c r="I17"/>
  <c r="L17"/>
  <c r="M17"/>
  <c r="O17"/>
  <c r="R17"/>
  <c r="S17"/>
  <c r="U17"/>
  <c r="V17"/>
  <c r="X17"/>
  <c r="Y17"/>
  <c r="AA17"/>
  <c r="AD17"/>
  <c r="AG17"/>
  <c r="AJ17"/>
  <c r="AP17"/>
  <c r="AY17"/>
  <c r="BB17"/>
  <c r="BE17"/>
  <c r="BH17"/>
  <c r="BK17"/>
  <c r="BN17"/>
  <c r="CC17"/>
  <c r="CI17"/>
  <c r="CJ17"/>
  <c r="CL17"/>
  <c r="CU17"/>
  <c r="CX17"/>
  <c r="CY17"/>
  <c r="DA17"/>
  <c r="DD17"/>
  <c r="DJ17"/>
  <c r="DM17"/>
  <c r="DN17"/>
  <c r="DP17"/>
  <c r="DQ17"/>
  <c r="DV17"/>
  <c r="DW17"/>
  <c r="EH17"/>
  <c r="EI17"/>
  <c r="EN17"/>
  <c r="P17"/>
  <c r="AB17"/>
  <c r="AE17"/>
  <c r="AH17"/>
  <c r="AK17"/>
  <c r="AQ17"/>
  <c r="AZ17"/>
  <c r="BC17"/>
  <c r="BF17"/>
  <c r="CD17"/>
  <c r="CM17"/>
  <c r="CV17"/>
  <c r="DB17"/>
  <c r="DE17"/>
  <c r="AM17"/>
  <c r="AN17"/>
  <c r="AS17"/>
  <c r="AT17"/>
  <c r="AV17"/>
  <c r="AW17"/>
  <c r="BQ17"/>
  <c r="BR17"/>
  <c r="BW17"/>
  <c r="BX17"/>
  <c r="BZ17"/>
  <c r="CA17"/>
  <c r="CF17"/>
  <c r="CG17"/>
  <c r="CO17"/>
  <c r="CP17"/>
  <c r="CR17"/>
  <c r="CS17"/>
  <c r="DS17"/>
  <c r="DT17"/>
  <c r="DY17"/>
  <c r="DZ17"/>
  <c r="EB17"/>
  <c r="EC17"/>
  <c r="EE17"/>
  <c r="EF17"/>
  <c r="EK17"/>
  <c r="EL17"/>
  <c r="DK17"/>
  <c r="BL17"/>
  <c r="BO17"/>
  <c r="J17"/>
  <c r="EO17"/>
  <c r="BT17"/>
  <c r="BU17"/>
  <c r="BI17"/>
  <c r="F17"/>
  <c r="G17"/>
  <c r="DG17"/>
  <c r="DH17"/>
  <c r="ER79"/>
  <c r="EQ79"/>
  <c r="ER18"/>
  <c r="EQ18"/>
  <c r="IC16" i="39" l="1"/>
  <c r="HX16"/>
  <c r="HS16"/>
  <c r="GY16"/>
  <c r="GO16"/>
  <c r="GJ16"/>
  <c r="GE16"/>
  <c r="FZ16"/>
  <c r="FU16"/>
  <c r="FK16"/>
  <c r="FF16"/>
  <c r="FA16"/>
  <c r="EV16"/>
  <c r="EQ16"/>
  <c r="EL16"/>
  <c r="DW16"/>
  <c r="DR16"/>
  <c r="DM16"/>
  <c r="DH16"/>
  <c r="DC16"/>
  <c r="CX16"/>
  <c r="CS16"/>
  <c r="CN16"/>
  <c r="CI16"/>
  <c r="CD16"/>
  <c r="BY16"/>
  <c r="BT16"/>
  <c r="BO16"/>
  <c r="BJ16"/>
  <c r="BE16"/>
  <c r="AZ16"/>
  <c r="AU16"/>
  <c r="AP16"/>
  <c r="AK16"/>
  <c r="AF16"/>
  <c r="AA16"/>
  <c r="V16"/>
  <c r="Q16"/>
  <c r="L16"/>
  <c r="G16"/>
  <c r="IH16" s="1"/>
  <c r="D15" i="37"/>
  <c r="I16"/>
  <c r="L16"/>
  <c r="M16"/>
  <c r="O16"/>
  <c r="R16"/>
  <c r="S16"/>
  <c r="U16"/>
  <c r="V16"/>
  <c r="X16"/>
  <c r="Y16"/>
  <c r="AA16"/>
  <c r="AD16"/>
  <c r="AG16"/>
  <c r="AJ16"/>
  <c r="AP16"/>
  <c r="AY16"/>
  <c r="BB16"/>
  <c r="BE16"/>
  <c r="BH16"/>
  <c r="BK16"/>
  <c r="BN16"/>
  <c r="CC16"/>
  <c r="CI16"/>
  <c r="CJ16"/>
  <c r="CL16"/>
  <c r="CU16"/>
  <c r="CX16"/>
  <c r="CY16"/>
  <c r="DA16"/>
  <c r="DD16"/>
  <c r="DJ16"/>
  <c r="DM16"/>
  <c r="DN16"/>
  <c r="DP16"/>
  <c r="DQ16"/>
  <c r="DV16"/>
  <c r="DW16"/>
  <c r="EH16"/>
  <c r="EI16"/>
  <c r="EN16"/>
  <c r="AK16"/>
  <c r="AQ16"/>
  <c r="AZ16"/>
  <c r="BC16"/>
  <c r="BF16"/>
  <c r="CD16"/>
  <c r="CM16"/>
  <c r="CV16"/>
  <c r="DB16"/>
  <c r="DE16"/>
  <c r="AM16"/>
  <c r="AN16"/>
  <c r="AS16"/>
  <c r="AT16"/>
  <c r="AV16"/>
  <c r="AW16"/>
  <c r="BQ16"/>
  <c r="BR16"/>
  <c r="BW16"/>
  <c r="BX16"/>
  <c r="BZ16"/>
  <c r="CA16"/>
  <c r="CF16"/>
  <c r="CG16"/>
  <c r="CO16"/>
  <c r="CP16"/>
  <c r="CR16"/>
  <c r="CS16"/>
  <c r="DS16"/>
  <c r="DT16"/>
  <c r="DY16"/>
  <c r="DZ16"/>
  <c r="EB16"/>
  <c r="EC16"/>
  <c r="EE16"/>
  <c r="EF16"/>
  <c r="EK16"/>
  <c r="EL16"/>
  <c r="DK16"/>
  <c r="BL16"/>
  <c r="BO16"/>
  <c r="AH16"/>
  <c r="AE16"/>
  <c r="AB16"/>
  <c r="BT16"/>
  <c r="BU16"/>
  <c r="J16"/>
  <c r="P16"/>
  <c r="BI16"/>
  <c r="DG16"/>
  <c r="DH16"/>
  <c r="EO16"/>
  <c r="F16"/>
  <c r="EQ16" s="1"/>
  <c r="G16"/>
  <c r="ER16" s="1"/>
  <c r="D76"/>
  <c r="I77"/>
  <c r="L77"/>
  <c r="M77"/>
  <c r="O77"/>
  <c r="R77"/>
  <c r="S77"/>
  <c r="U77"/>
  <c r="V77"/>
  <c r="X77"/>
  <c r="Y77"/>
  <c r="AA77"/>
  <c r="AD77"/>
  <c r="AG77"/>
  <c r="AJ77"/>
  <c r="AP77"/>
  <c r="AY77"/>
  <c r="BB77"/>
  <c r="BE77"/>
  <c r="BH77"/>
  <c r="BK77"/>
  <c r="BN77"/>
  <c r="CC77"/>
  <c r="CI77"/>
  <c r="CJ77"/>
  <c r="CL77"/>
  <c r="CU77"/>
  <c r="CX77"/>
  <c r="CY77"/>
  <c r="DA77"/>
  <c r="DD77"/>
  <c r="DJ77"/>
  <c r="DM77"/>
  <c r="DN77"/>
  <c r="DP77"/>
  <c r="DQ77"/>
  <c r="DV77"/>
  <c r="DW77"/>
  <c r="EH77"/>
  <c r="EI77"/>
  <c r="EN77"/>
  <c r="AK77"/>
  <c r="AQ77"/>
  <c r="AZ77"/>
  <c r="BC77"/>
  <c r="BF77"/>
  <c r="CD77"/>
  <c r="CM77"/>
  <c r="CV77"/>
  <c r="DB77"/>
  <c r="DE77"/>
  <c r="AM77"/>
  <c r="AN77"/>
  <c r="AS77"/>
  <c r="AT77"/>
  <c r="AV77"/>
  <c r="AW77"/>
  <c r="BQ77"/>
  <c r="BR77"/>
  <c r="BW77"/>
  <c r="BX77"/>
  <c r="BZ77"/>
  <c r="CA77"/>
  <c r="CF77"/>
  <c r="CG77"/>
  <c r="CO77"/>
  <c r="CP77"/>
  <c r="CR77"/>
  <c r="CS77"/>
  <c r="DS77"/>
  <c r="DT77"/>
  <c r="DY77"/>
  <c r="DZ77"/>
  <c r="EB77"/>
  <c r="EC77"/>
  <c r="EE77"/>
  <c r="EF77"/>
  <c r="EK77"/>
  <c r="EL77"/>
  <c r="DK77"/>
  <c r="BL77"/>
  <c r="BO77"/>
  <c r="AH77"/>
  <c r="AE77"/>
  <c r="AB77"/>
  <c r="BT77"/>
  <c r="BU77"/>
  <c r="J77"/>
  <c r="P77"/>
  <c r="BI77"/>
  <c r="DG77"/>
  <c r="DH77"/>
  <c r="EO77"/>
  <c r="F77"/>
  <c r="EQ77" s="1"/>
  <c r="G77"/>
  <c r="ER77" s="1"/>
  <c r="M16" i="39"/>
  <c r="R16"/>
  <c r="S16"/>
  <c r="W16"/>
  <c r="AB16"/>
  <c r="AC16"/>
  <c r="AG16"/>
  <c r="AH16"/>
  <c r="AL16"/>
  <c r="AM16"/>
  <c r="AQ16"/>
  <c r="AV16"/>
  <c r="BA16"/>
  <c r="BF16"/>
  <c r="BP16"/>
  <c r="CE16"/>
  <c r="CJ16"/>
  <c r="CO16"/>
  <c r="CT16"/>
  <c r="CY16"/>
  <c r="DD16"/>
  <c r="EC16"/>
  <c r="EM16"/>
  <c r="EN16"/>
  <c r="ER16"/>
  <c r="FG16"/>
  <c r="FL16"/>
  <c r="FM16"/>
  <c r="FQ16"/>
  <c r="FV16"/>
  <c r="GF16"/>
  <c r="GK16"/>
  <c r="GL16"/>
  <c r="GP16"/>
  <c r="GQ16"/>
  <c r="GZ16"/>
  <c r="HA16"/>
  <c r="HT16"/>
  <c r="HU16"/>
  <c r="ID16"/>
  <c r="BG16"/>
  <c r="BQ16"/>
  <c r="CF16"/>
  <c r="CK16"/>
  <c r="CP16"/>
  <c r="ED16"/>
  <c r="ES16"/>
  <c r="FH16"/>
  <c r="FR16"/>
  <c r="FW16"/>
  <c r="BK16"/>
  <c r="BL16"/>
  <c r="BU16"/>
  <c r="BV16"/>
  <c r="BZ16"/>
  <c r="CA16"/>
  <c r="DI16"/>
  <c r="DJ16"/>
  <c r="DS16"/>
  <c r="DT16"/>
  <c r="DX16"/>
  <c r="DY16"/>
  <c r="EH16"/>
  <c r="EI16"/>
  <c r="EW16"/>
  <c r="EX16"/>
  <c r="FB16"/>
  <c r="FC16"/>
  <c r="GU16"/>
  <c r="GV16"/>
  <c r="HE16"/>
  <c r="HF16"/>
  <c r="HJ16"/>
  <c r="HK16"/>
  <c r="HO16"/>
  <c r="HP16"/>
  <c r="HY16"/>
  <c r="HZ16"/>
  <c r="GG16"/>
  <c r="CU16"/>
  <c r="CZ16"/>
  <c r="DE16"/>
  <c r="BB16"/>
  <c r="AW16"/>
  <c r="AR16"/>
  <c r="X16"/>
  <c r="GA16"/>
  <c r="GB16"/>
  <c r="DN16"/>
  <c r="DO16"/>
  <c r="N16"/>
  <c r="H16"/>
  <c r="II16" s="1"/>
  <c r="I16"/>
  <c r="IE16"/>
  <c r="ER17" i="37"/>
  <c r="EQ17"/>
  <c r="ER78"/>
  <c r="EQ78"/>
  <c r="IC15" i="39" l="1"/>
  <c r="HX15"/>
  <c r="HS15"/>
  <c r="GY15"/>
  <c r="GO15"/>
  <c r="GJ15"/>
  <c r="GE15"/>
  <c r="FZ15"/>
  <c r="FU15"/>
  <c r="FK15"/>
  <c r="FF15"/>
  <c r="FA15"/>
  <c r="EV15"/>
  <c r="EQ15"/>
  <c r="EL15"/>
  <c r="DW15"/>
  <c r="DR15"/>
  <c r="DM15"/>
  <c r="DH15"/>
  <c r="DC15"/>
  <c r="CX15"/>
  <c r="CS15"/>
  <c r="CN15"/>
  <c r="CI15"/>
  <c r="CD15"/>
  <c r="BY15"/>
  <c r="BT15"/>
  <c r="BO15"/>
  <c r="BJ15"/>
  <c r="BE15"/>
  <c r="AZ15"/>
  <c r="AU15"/>
  <c r="AP15"/>
  <c r="AK15"/>
  <c r="AF15"/>
  <c r="AA15"/>
  <c r="V15"/>
  <c r="Q15"/>
  <c r="L15"/>
  <c r="G15"/>
  <c r="IH15" s="1"/>
  <c r="M15"/>
  <c r="R15"/>
  <c r="S15"/>
  <c r="W15"/>
  <c r="AB15"/>
  <c r="AC15"/>
  <c r="AG15"/>
  <c r="AH15"/>
  <c r="AL15"/>
  <c r="AM15"/>
  <c r="AQ15"/>
  <c r="AV15"/>
  <c r="BA15"/>
  <c r="BF15"/>
  <c r="BP15"/>
  <c r="CE15"/>
  <c r="CJ15"/>
  <c r="CO15"/>
  <c r="CT15"/>
  <c r="CY15"/>
  <c r="DD15"/>
  <c r="EC15"/>
  <c r="EM15"/>
  <c r="EN15"/>
  <c r="ER15"/>
  <c r="FG15"/>
  <c r="FL15"/>
  <c r="FM15"/>
  <c r="FQ15"/>
  <c r="FV15"/>
  <c r="GF15"/>
  <c r="GK15"/>
  <c r="GL15"/>
  <c r="GP15"/>
  <c r="GQ15"/>
  <c r="GZ15"/>
  <c r="HA15"/>
  <c r="HT15"/>
  <c r="HU15"/>
  <c r="ID15"/>
  <c r="X15"/>
  <c r="AR15"/>
  <c r="AW15"/>
  <c r="BB15"/>
  <c r="BG15"/>
  <c r="BQ15"/>
  <c r="CF15"/>
  <c r="CK15"/>
  <c r="CP15"/>
  <c r="ED15"/>
  <c r="ES15"/>
  <c r="FH15"/>
  <c r="FR15"/>
  <c r="FW15"/>
  <c r="BK15"/>
  <c r="BL15"/>
  <c r="BU15"/>
  <c r="BV15"/>
  <c r="BZ15"/>
  <c r="CA15"/>
  <c r="DI15"/>
  <c r="DJ15"/>
  <c r="DS15"/>
  <c r="DT15"/>
  <c r="DX15"/>
  <c r="DY15"/>
  <c r="EH15"/>
  <c r="EI15"/>
  <c r="EW15"/>
  <c r="EX15"/>
  <c r="FB15"/>
  <c r="FC15"/>
  <c r="GU15"/>
  <c r="GV15"/>
  <c r="HE15"/>
  <c r="HF15"/>
  <c r="HJ15"/>
  <c r="HK15"/>
  <c r="HO15"/>
  <c r="HP15"/>
  <c r="HY15"/>
  <c r="HZ15"/>
  <c r="GG15"/>
  <c r="CU15"/>
  <c r="CZ15"/>
  <c r="DE15"/>
  <c r="N15"/>
  <c r="IE15"/>
  <c r="GA15"/>
  <c r="GB15"/>
  <c r="DN15"/>
  <c r="DO15"/>
  <c r="H15"/>
  <c r="II15" s="1"/>
  <c r="I15"/>
  <c r="IJ15" s="1"/>
  <c r="D75" i="37"/>
  <c r="I76"/>
  <c r="L76"/>
  <c r="M76"/>
  <c r="O76"/>
  <c r="R76"/>
  <c r="S76"/>
  <c r="U76"/>
  <c r="V76"/>
  <c r="X76"/>
  <c r="Y76"/>
  <c r="AA76"/>
  <c r="AD76"/>
  <c r="AG76"/>
  <c r="AJ76"/>
  <c r="AP76"/>
  <c r="AY76"/>
  <c r="BB76"/>
  <c r="BE76"/>
  <c r="BH76"/>
  <c r="BK76"/>
  <c r="BN76"/>
  <c r="CC76"/>
  <c r="CI76"/>
  <c r="CJ76"/>
  <c r="CL76"/>
  <c r="CU76"/>
  <c r="CX76"/>
  <c r="CY76"/>
  <c r="DA76"/>
  <c r="DD76"/>
  <c r="DJ76"/>
  <c r="DM76"/>
  <c r="DN76"/>
  <c r="DP76"/>
  <c r="DQ76"/>
  <c r="DV76"/>
  <c r="DW76"/>
  <c r="EH76"/>
  <c r="EI76"/>
  <c r="EN76"/>
  <c r="P76"/>
  <c r="AB76"/>
  <c r="AE76"/>
  <c r="AH76"/>
  <c r="AK76"/>
  <c r="AQ76"/>
  <c r="AZ76"/>
  <c r="BC76"/>
  <c r="BF76"/>
  <c r="CD76"/>
  <c r="CM76"/>
  <c r="CV76"/>
  <c r="DB76"/>
  <c r="DE76"/>
  <c r="AM76"/>
  <c r="AN76"/>
  <c r="AS76"/>
  <c r="AT76"/>
  <c r="AV76"/>
  <c r="AW76"/>
  <c r="BQ76"/>
  <c r="BR76"/>
  <c r="BW76"/>
  <c r="BX76"/>
  <c r="BZ76"/>
  <c r="CA76"/>
  <c r="CF76"/>
  <c r="CG76"/>
  <c r="CO76"/>
  <c r="CP76"/>
  <c r="CR76"/>
  <c r="CS76"/>
  <c r="DS76"/>
  <c r="DT76"/>
  <c r="DY76"/>
  <c r="DZ76"/>
  <c r="EB76"/>
  <c r="EC76"/>
  <c r="EE76"/>
  <c r="EF76"/>
  <c r="EK76"/>
  <c r="EL76"/>
  <c r="DK76"/>
  <c r="BL76"/>
  <c r="BO76"/>
  <c r="J76"/>
  <c r="EO76"/>
  <c r="BT76"/>
  <c r="BU76"/>
  <c r="BI76"/>
  <c r="F76"/>
  <c r="G76"/>
  <c r="DG76"/>
  <c r="DH76"/>
  <c r="D14"/>
  <c r="I15"/>
  <c r="L15"/>
  <c r="M15"/>
  <c r="O15"/>
  <c r="R15"/>
  <c r="S15"/>
  <c r="U15"/>
  <c r="V15"/>
  <c r="X15"/>
  <c r="Y15"/>
  <c r="AA15"/>
  <c r="AD15"/>
  <c r="AG15"/>
  <c r="AJ15"/>
  <c r="AP15"/>
  <c r="AY15"/>
  <c r="BB15"/>
  <c r="BE15"/>
  <c r="BH15"/>
  <c r="BK15"/>
  <c r="BN15"/>
  <c r="CC15"/>
  <c r="CI15"/>
  <c r="CJ15"/>
  <c r="CL15"/>
  <c r="CU15"/>
  <c r="CX15"/>
  <c r="CY15"/>
  <c r="DA15"/>
  <c r="DD15"/>
  <c r="DJ15"/>
  <c r="DM15"/>
  <c r="DN15"/>
  <c r="DP15"/>
  <c r="DQ15"/>
  <c r="DV15"/>
  <c r="DW15"/>
  <c r="EH15"/>
  <c r="EI15"/>
  <c r="EN15"/>
  <c r="P15"/>
  <c r="AB15"/>
  <c r="AE15"/>
  <c r="AH15"/>
  <c r="AK15"/>
  <c r="AQ15"/>
  <c r="AZ15"/>
  <c r="BC15"/>
  <c r="BF15"/>
  <c r="CD15"/>
  <c r="CM15"/>
  <c r="CV15"/>
  <c r="DB15"/>
  <c r="DE15"/>
  <c r="AM15"/>
  <c r="AN15"/>
  <c r="AS15"/>
  <c r="AT15"/>
  <c r="AV15"/>
  <c r="AW15"/>
  <c r="BQ15"/>
  <c r="BR15"/>
  <c r="BW15"/>
  <c r="BX15"/>
  <c r="BZ15"/>
  <c r="CA15"/>
  <c r="CF15"/>
  <c r="CG15"/>
  <c r="CO15"/>
  <c r="CP15"/>
  <c r="CR15"/>
  <c r="CS15"/>
  <c r="DS15"/>
  <c r="DT15"/>
  <c r="DY15"/>
  <c r="DZ15"/>
  <c r="EB15"/>
  <c r="EC15"/>
  <c r="EE15"/>
  <c r="EF15"/>
  <c r="EK15"/>
  <c r="EL15"/>
  <c r="DK15"/>
  <c r="BL15"/>
  <c r="BO15"/>
  <c r="J15"/>
  <c r="EO15"/>
  <c r="BT15"/>
  <c r="BU15"/>
  <c r="BI15"/>
  <c r="F15"/>
  <c r="G15"/>
  <c r="DG15"/>
  <c r="DH15"/>
  <c r="IJ16" i="39"/>
  <c r="IC14" l="1"/>
  <c r="HX14"/>
  <c r="HS14"/>
  <c r="GY14"/>
  <c r="GO14"/>
  <c r="GJ14"/>
  <c r="GE14"/>
  <c r="FZ14"/>
  <c r="FU14"/>
  <c r="FK14"/>
  <c r="FF14"/>
  <c r="FA14"/>
  <c r="EV14"/>
  <c r="EQ14"/>
  <c r="EL14"/>
  <c r="DW14"/>
  <c r="DR14"/>
  <c r="DM14"/>
  <c r="DH14"/>
  <c r="DC14"/>
  <c r="CX14"/>
  <c r="CS14"/>
  <c r="CN14"/>
  <c r="CI14"/>
  <c r="CD14"/>
  <c r="BY14"/>
  <c r="BT14"/>
  <c r="BO14"/>
  <c r="BJ14"/>
  <c r="BE14"/>
  <c r="AZ14"/>
  <c r="AU14"/>
  <c r="AP14"/>
  <c r="AK14"/>
  <c r="AF14"/>
  <c r="AA14"/>
  <c r="V14"/>
  <c r="Q14"/>
  <c r="L14"/>
  <c r="G14"/>
  <c r="IH14" s="1"/>
  <c r="D13" i="37"/>
  <c r="I14"/>
  <c r="L14"/>
  <c r="M14"/>
  <c r="O14"/>
  <c r="R14"/>
  <c r="U14"/>
  <c r="X14"/>
  <c r="AA14"/>
  <c r="AD14"/>
  <c r="AG14"/>
  <c r="AJ14"/>
  <c r="AP14"/>
  <c r="AY14"/>
  <c r="BB14"/>
  <c r="BE14"/>
  <c r="BH14"/>
  <c r="BK14"/>
  <c r="BN14"/>
  <c r="CC14"/>
  <c r="CI14"/>
  <c r="CJ14"/>
  <c r="CL14"/>
  <c r="CU14"/>
  <c r="CX14"/>
  <c r="CY14"/>
  <c r="DA14"/>
  <c r="DD14"/>
  <c r="DJ14"/>
  <c r="DM14"/>
  <c r="DN14"/>
  <c r="DP14"/>
  <c r="DQ14"/>
  <c r="DV14"/>
  <c r="DW14"/>
  <c r="EN14"/>
  <c r="P14"/>
  <c r="AB14"/>
  <c r="AE14"/>
  <c r="AH14"/>
  <c r="AK14"/>
  <c r="AQ14"/>
  <c r="AZ14"/>
  <c r="BC14"/>
  <c r="BF14"/>
  <c r="CD14"/>
  <c r="CM14"/>
  <c r="CV14"/>
  <c r="DB14"/>
  <c r="DE14"/>
  <c r="AM14"/>
  <c r="AN14"/>
  <c r="AS14"/>
  <c r="AT14"/>
  <c r="AV14"/>
  <c r="AW14"/>
  <c r="BQ14"/>
  <c r="BR14"/>
  <c r="BW14"/>
  <c r="BX14"/>
  <c r="BZ14"/>
  <c r="CA14"/>
  <c r="CF14"/>
  <c r="CG14"/>
  <c r="CO14"/>
  <c r="CP14"/>
  <c r="CR14"/>
  <c r="CS14"/>
  <c r="DS14"/>
  <c r="DT14"/>
  <c r="DY14"/>
  <c r="DZ14"/>
  <c r="EB14"/>
  <c r="EC14"/>
  <c r="EE14"/>
  <c r="EF14"/>
  <c r="EH14"/>
  <c r="EI14"/>
  <c r="EK14"/>
  <c r="EL14"/>
  <c r="DK14"/>
  <c r="BL14"/>
  <c r="BO14"/>
  <c r="V14"/>
  <c r="Y14"/>
  <c r="J14"/>
  <c r="BT14"/>
  <c r="BU14"/>
  <c r="S14"/>
  <c r="BI14"/>
  <c r="EO14"/>
  <c r="F14"/>
  <c r="G14"/>
  <c r="DG14"/>
  <c r="DH14"/>
  <c r="D74"/>
  <c r="I75"/>
  <c r="L75"/>
  <c r="M75"/>
  <c r="O75"/>
  <c r="R75"/>
  <c r="U75"/>
  <c r="X75"/>
  <c r="AA75"/>
  <c r="AD75"/>
  <c r="AG75"/>
  <c r="AJ75"/>
  <c r="AP75"/>
  <c r="AY75"/>
  <c r="BB75"/>
  <c r="BE75"/>
  <c r="BH75"/>
  <c r="BK75"/>
  <c r="BN75"/>
  <c r="CC75"/>
  <c r="CI75"/>
  <c r="CJ75"/>
  <c r="CL75"/>
  <c r="CU75"/>
  <c r="CX75"/>
  <c r="CY75"/>
  <c r="DA75"/>
  <c r="DD75"/>
  <c r="DJ75"/>
  <c r="DM75"/>
  <c r="DN75"/>
  <c r="DP75"/>
  <c r="DQ75"/>
  <c r="DV75"/>
  <c r="DW75"/>
  <c r="EN75"/>
  <c r="P75"/>
  <c r="AB75"/>
  <c r="AE75"/>
  <c r="AH75"/>
  <c r="AK75"/>
  <c r="AQ75"/>
  <c r="AZ75"/>
  <c r="BC75"/>
  <c r="BF75"/>
  <c r="CD75"/>
  <c r="CM75"/>
  <c r="CV75"/>
  <c r="DB75"/>
  <c r="DE75"/>
  <c r="AM75"/>
  <c r="AN75"/>
  <c r="AS75"/>
  <c r="AT75"/>
  <c r="AV75"/>
  <c r="AW75"/>
  <c r="BQ75"/>
  <c r="BR75"/>
  <c r="BW75"/>
  <c r="BX75"/>
  <c r="BZ75"/>
  <c r="CA75"/>
  <c r="CF75"/>
  <c r="CG75"/>
  <c r="CO75"/>
  <c r="CP75"/>
  <c r="CR75"/>
  <c r="CS75"/>
  <c r="DS75"/>
  <c r="DT75"/>
  <c r="DY75"/>
  <c r="DZ75"/>
  <c r="EB75"/>
  <c r="EC75"/>
  <c r="EE75"/>
  <c r="EF75"/>
  <c r="EH75"/>
  <c r="EI75"/>
  <c r="EK75"/>
  <c r="EL75"/>
  <c r="DK75"/>
  <c r="BL75"/>
  <c r="BO75"/>
  <c r="V75"/>
  <c r="Y75"/>
  <c r="J75"/>
  <c r="BT75"/>
  <c r="BU75"/>
  <c r="S75"/>
  <c r="BI75"/>
  <c r="EO75"/>
  <c r="F75"/>
  <c r="G75"/>
  <c r="DG75"/>
  <c r="DH75"/>
  <c r="M14" i="39"/>
  <c r="R14"/>
  <c r="S14"/>
  <c r="W14"/>
  <c r="AB14"/>
  <c r="AG14"/>
  <c r="AL14"/>
  <c r="AQ14"/>
  <c r="AV14"/>
  <c r="BA14"/>
  <c r="BF14"/>
  <c r="BP14"/>
  <c r="CE14"/>
  <c r="CJ14"/>
  <c r="CO14"/>
  <c r="CT14"/>
  <c r="CY14"/>
  <c r="DD14"/>
  <c r="EC14"/>
  <c r="EM14"/>
  <c r="EN14"/>
  <c r="ER14"/>
  <c r="FG14"/>
  <c r="FL14"/>
  <c r="FM14"/>
  <c r="FQ14"/>
  <c r="FV14"/>
  <c r="GF14"/>
  <c r="GK14"/>
  <c r="GL14"/>
  <c r="GP14"/>
  <c r="GQ14"/>
  <c r="GZ14"/>
  <c r="HA14"/>
  <c r="ID14"/>
  <c r="X14"/>
  <c r="AR14"/>
  <c r="AW14"/>
  <c r="BB14"/>
  <c r="BG14"/>
  <c r="BQ14"/>
  <c r="CF14"/>
  <c r="CK14"/>
  <c r="CP14"/>
  <c r="ED14"/>
  <c r="ES14"/>
  <c r="FH14"/>
  <c r="FR14"/>
  <c r="FW14"/>
  <c r="BK14"/>
  <c r="BL14"/>
  <c r="BU14"/>
  <c r="BV14"/>
  <c r="BZ14"/>
  <c r="CA14"/>
  <c r="DI14"/>
  <c r="DJ14"/>
  <c r="DS14"/>
  <c r="DT14"/>
  <c r="DX14"/>
  <c r="DY14"/>
  <c r="EH14"/>
  <c r="EI14"/>
  <c r="EW14"/>
  <c r="EX14"/>
  <c r="FB14"/>
  <c r="FC14"/>
  <c r="GU14"/>
  <c r="GV14"/>
  <c r="HE14"/>
  <c r="HF14"/>
  <c r="HJ14"/>
  <c r="HK14"/>
  <c r="HO14"/>
  <c r="HP14"/>
  <c r="HT14"/>
  <c r="HU14"/>
  <c r="HY14"/>
  <c r="HZ14"/>
  <c r="GG14"/>
  <c r="CU14"/>
  <c r="CZ14"/>
  <c r="DE14"/>
  <c r="AC14"/>
  <c r="AH14"/>
  <c r="AM14"/>
  <c r="N14"/>
  <c r="GA14"/>
  <c r="GB14"/>
  <c r="DN14"/>
  <c r="DO14"/>
  <c r="H14"/>
  <c r="II14" s="1"/>
  <c r="I14"/>
  <c r="IE14"/>
  <c r="ER15" i="37"/>
  <c r="EQ15"/>
  <c r="ER76"/>
  <c r="EQ76"/>
  <c r="IC13" i="39" l="1"/>
  <c r="HX13"/>
  <c r="HS13"/>
  <c r="GY13"/>
  <c r="GO13"/>
  <c r="GJ13"/>
  <c r="GE13"/>
  <c r="FZ13"/>
  <c r="FU13"/>
  <c r="FK13"/>
  <c r="FF13"/>
  <c r="FA13"/>
  <c r="EV13"/>
  <c r="EQ13"/>
  <c r="EL13"/>
  <c r="DW13"/>
  <c r="DR13"/>
  <c r="DM13"/>
  <c r="DH13"/>
  <c r="DC13"/>
  <c r="CX13"/>
  <c r="CS13"/>
  <c r="CN13"/>
  <c r="CI13"/>
  <c r="CD13"/>
  <c r="BY13"/>
  <c r="BT13"/>
  <c r="BO13"/>
  <c r="BJ13"/>
  <c r="BE13"/>
  <c r="AZ13"/>
  <c r="AU13"/>
  <c r="AP13"/>
  <c r="AK13"/>
  <c r="AF13"/>
  <c r="AA13"/>
  <c r="V13"/>
  <c r="Q13"/>
  <c r="L13"/>
  <c r="G13"/>
  <c r="IH13" s="1"/>
  <c r="M13"/>
  <c r="R13"/>
  <c r="S13"/>
  <c r="W13"/>
  <c r="AB13"/>
  <c r="AG13"/>
  <c r="AL13"/>
  <c r="AQ13"/>
  <c r="AV13"/>
  <c r="BA13"/>
  <c r="BF13"/>
  <c r="BP13"/>
  <c r="CE13"/>
  <c r="CJ13"/>
  <c r="CO13"/>
  <c r="CT13"/>
  <c r="CY13"/>
  <c r="DD13"/>
  <c r="EC13"/>
  <c r="EM13"/>
  <c r="EN13"/>
  <c r="ER13"/>
  <c r="FG13"/>
  <c r="FL13"/>
  <c r="FM13"/>
  <c r="FQ13"/>
  <c r="FV13"/>
  <c r="GF13"/>
  <c r="GK13"/>
  <c r="GL13"/>
  <c r="GP13"/>
  <c r="GQ13"/>
  <c r="GZ13"/>
  <c r="HA13"/>
  <c r="ID13"/>
  <c r="X13"/>
  <c r="AR13"/>
  <c r="AW13"/>
  <c r="BB13"/>
  <c r="BG13"/>
  <c r="BQ13"/>
  <c r="CF13"/>
  <c r="CK13"/>
  <c r="CP13"/>
  <c r="ED13"/>
  <c r="ES13"/>
  <c r="FH13"/>
  <c r="FR13"/>
  <c r="FW13"/>
  <c r="BK13"/>
  <c r="BL13"/>
  <c r="BU13"/>
  <c r="BV13"/>
  <c r="BZ13"/>
  <c r="CA13"/>
  <c r="DI13"/>
  <c r="DJ13"/>
  <c r="DS13"/>
  <c r="DT13"/>
  <c r="DX13"/>
  <c r="DY13"/>
  <c r="EH13"/>
  <c r="EI13"/>
  <c r="EW13"/>
  <c r="EX13"/>
  <c r="FB13"/>
  <c r="FC13"/>
  <c r="GU13"/>
  <c r="GV13"/>
  <c r="HE13"/>
  <c r="HF13"/>
  <c r="HJ13"/>
  <c r="HK13"/>
  <c r="HO13"/>
  <c r="HP13"/>
  <c r="HT13"/>
  <c r="HU13"/>
  <c r="HY13"/>
  <c r="HZ13"/>
  <c r="GG13"/>
  <c r="CU13"/>
  <c r="CZ13"/>
  <c r="DE13"/>
  <c r="AC13"/>
  <c r="AH13"/>
  <c r="AM13"/>
  <c r="GA13"/>
  <c r="GB13"/>
  <c r="DN13"/>
  <c r="DO13"/>
  <c r="N13"/>
  <c r="IE13"/>
  <c r="H13"/>
  <c r="II13" s="1"/>
  <c r="I13"/>
  <c r="IJ13" s="1"/>
  <c r="D73" i="37"/>
  <c r="I74"/>
  <c r="L74"/>
  <c r="M74"/>
  <c r="O74"/>
  <c r="R74"/>
  <c r="U74"/>
  <c r="X74"/>
  <c r="AA74"/>
  <c r="AD74"/>
  <c r="AG74"/>
  <c r="AJ74"/>
  <c r="AP74"/>
  <c r="AY74"/>
  <c r="BB74"/>
  <c r="BE74"/>
  <c r="BH74"/>
  <c r="BK74"/>
  <c r="BN74"/>
  <c r="CC74"/>
  <c r="CI74"/>
  <c r="CJ74"/>
  <c r="CL74"/>
  <c r="CU74"/>
  <c r="CX74"/>
  <c r="CY74"/>
  <c r="DA74"/>
  <c r="DD74"/>
  <c r="DJ74"/>
  <c r="DM74"/>
  <c r="DN74"/>
  <c r="DP74"/>
  <c r="DQ74"/>
  <c r="DV74"/>
  <c r="DW74"/>
  <c r="EN74"/>
  <c r="P74"/>
  <c r="AB74"/>
  <c r="AE74"/>
  <c r="AH74"/>
  <c r="AK74"/>
  <c r="AQ74"/>
  <c r="AZ74"/>
  <c r="BC74"/>
  <c r="BF74"/>
  <c r="CD74"/>
  <c r="CM74"/>
  <c r="CV74"/>
  <c r="DB74"/>
  <c r="DE74"/>
  <c r="AM74"/>
  <c r="AN74"/>
  <c r="AS74"/>
  <c r="AT74"/>
  <c r="AV74"/>
  <c r="AW74"/>
  <c r="BQ74"/>
  <c r="BR74"/>
  <c r="BW74"/>
  <c r="BX74"/>
  <c r="BZ74"/>
  <c r="CA74"/>
  <c r="CF74"/>
  <c r="CG74"/>
  <c r="CO74"/>
  <c r="CP74"/>
  <c r="CR74"/>
  <c r="CS74"/>
  <c r="DS74"/>
  <c r="DT74"/>
  <c r="DY74"/>
  <c r="DZ74"/>
  <c r="EB74"/>
  <c r="EC74"/>
  <c r="EE74"/>
  <c r="EF74"/>
  <c r="EH74"/>
  <c r="EI74"/>
  <c r="EK74"/>
  <c r="EL74"/>
  <c r="DK74"/>
  <c r="BL74"/>
  <c r="BO74"/>
  <c r="V74"/>
  <c r="Y74"/>
  <c r="BT74"/>
  <c r="BU74"/>
  <c r="J74"/>
  <c r="EO74"/>
  <c r="S74"/>
  <c r="BI74"/>
  <c r="DG74"/>
  <c r="DH74"/>
  <c r="F74"/>
  <c r="EQ74" s="1"/>
  <c r="G74"/>
  <c r="ER74" s="1"/>
  <c r="D12"/>
  <c r="I13"/>
  <c r="L13"/>
  <c r="M13"/>
  <c r="O13"/>
  <c r="R13"/>
  <c r="U13"/>
  <c r="X13"/>
  <c r="AA13"/>
  <c r="AD13"/>
  <c r="AG13"/>
  <c r="AJ13"/>
  <c r="AP13"/>
  <c r="AY13"/>
  <c r="BB13"/>
  <c r="BE13"/>
  <c r="BH13"/>
  <c r="BK13"/>
  <c r="BN13"/>
  <c r="CC13"/>
  <c r="CI13"/>
  <c r="CJ13"/>
  <c r="CL13"/>
  <c r="CU13"/>
  <c r="CX13"/>
  <c r="CY13"/>
  <c r="DA13"/>
  <c r="DD13"/>
  <c r="DJ13"/>
  <c r="DM13"/>
  <c r="DN13"/>
  <c r="DP13"/>
  <c r="DQ13"/>
  <c r="DV13"/>
  <c r="DW13"/>
  <c r="EN13"/>
  <c r="P13"/>
  <c r="AB13"/>
  <c r="AE13"/>
  <c r="AH13"/>
  <c r="AK13"/>
  <c r="AQ13"/>
  <c r="AZ13"/>
  <c r="BC13"/>
  <c r="BF13"/>
  <c r="CD13"/>
  <c r="CM13"/>
  <c r="CV13"/>
  <c r="DB13"/>
  <c r="DE13"/>
  <c r="AM13"/>
  <c r="AN13"/>
  <c r="AS13"/>
  <c r="AT13"/>
  <c r="AV13"/>
  <c r="AW13"/>
  <c r="BQ13"/>
  <c r="BR13"/>
  <c r="BW13"/>
  <c r="BX13"/>
  <c r="BZ13"/>
  <c r="CA13"/>
  <c r="CF13"/>
  <c r="CG13"/>
  <c r="CO13"/>
  <c r="CP13"/>
  <c r="CR13"/>
  <c r="CS13"/>
  <c r="DS13"/>
  <c r="DT13"/>
  <c r="DY13"/>
  <c r="DZ13"/>
  <c r="EB13"/>
  <c r="EC13"/>
  <c r="EE13"/>
  <c r="EF13"/>
  <c r="EH13"/>
  <c r="EI13"/>
  <c r="EK13"/>
  <c r="EL13"/>
  <c r="DK13"/>
  <c r="BL13"/>
  <c r="BO13"/>
  <c r="V13"/>
  <c r="Y13"/>
  <c r="BT13"/>
  <c r="BU13"/>
  <c r="J13"/>
  <c r="EO13"/>
  <c r="S13"/>
  <c r="BI13"/>
  <c r="DG13"/>
  <c r="DH13"/>
  <c r="F13"/>
  <c r="EQ13" s="1"/>
  <c r="G13"/>
  <c r="ER13" s="1"/>
  <c r="IJ14" i="39"/>
  <c r="ER75" i="37"/>
  <c r="EQ75"/>
  <c r="ER14"/>
  <c r="EQ14"/>
  <c r="H12" i="39" l="1"/>
  <c r="IC12"/>
  <c r="HX12"/>
  <c r="HS12"/>
  <c r="GY12"/>
  <c r="GO12"/>
  <c r="GJ12"/>
  <c r="GE12"/>
  <c r="FZ12"/>
  <c r="FU12"/>
  <c r="FK12"/>
  <c r="FF12"/>
  <c r="FA12"/>
  <c r="EV12"/>
  <c r="EQ12"/>
  <c r="EL12"/>
  <c r="DW12"/>
  <c r="DR12"/>
  <c r="DM12"/>
  <c r="DH12"/>
  <c r="DC12"/>
  <c r="CX12"/>
  <c r="CS12"/>
  <c r="CN12"/>
  <c r="CI12"/>
  <c r="CD12"/>
  <c r="BY12"/>
  <c r="BT12"/>
  <c r="BO12"/>
  <c r="BJ12"/>
  <c r="BE12"/>
  <c r="AZ12"/>
  <c r="AU12"/>
  <c r="AP12"/>
  <c r="AK12"/>
  <c r="AF12"/>
  <c r="AA12"/>
  <c r="V12"/>
  <c r="Q12"/>
  <c r="L12"/>
  <c r="G12"/>
  <c r="IH12" s="1"/>
  <c r="D11" i="37"/>
  <c r="I12"/>
  <c r="L12"/>
  <c r="M12"/>
  <c r="O12"/>
  <c r="R12"/>
  <c r="U12"/>
  <c r="X12"/>
  <c r="AA12"/>
  <c r="AD12"/>
  <c r="AG12"/>
  <c r="AJ12"/>
  <c r="AP12"/>
  <c r="AY12"/>
  <c r="BB12"/>
  <c r="BE12"/>
  <c r="BH12"/>
  <c r="BK12"/>
  <c r="BN12"/>
  <c r="CC12"/>
  <c r="CI12"/>
  <c r="CJ12"/>
  <c r="CL12"/>
  <c r="CU12"/>
  <c r="CX12"/>
  <c r="CY12"/>
  <c r="DA12"/>
  <c r="DD12"/>
  <c r="DJ12"/>
  <c r="DM12"/>
  <c r="DN12"/>
  <c r="DP12"/>
  <c r="DQ12"/>
  <c r="DV12"/>
  <c r="DW12"/>
  <c r="EN12"/>
  <c r="P12"/>
  <c r="AB12"/>
  <c r="AE12"/>
  <c r="AH12"/>
  <c r="AK12"/>
  <c r="AQ12"/>
  <c r="AZ12"/>
  <c r="BC12"/>
  <c r="BF12"/>
  <c r="CD12"/>
  <c r="CM12"/>
  <c r="CV12"/>
  <c r="DB12"/>
  <c r="DE12"/>
  <c r="AM12"/>
  <c r="AN12"/>
  <c r="AS12"/>
  <c r="AT12"/>
  <c r="AV12"/>
  <c r="AW12"/>
  <c r="BQ12"/>
  <c r="BR12"/>
  <c r="BW12"/>
  <c r="BX12"/>
  <c r="BZ12"/>
  <c r="CA12"/>
  <c r="CF12"/>
  <c r="CG12"/>
  <c r="CO12"/>
  <c r="CP12"/>
  <c r="CR12"/>
  <c r="CS12"/>
  <c r="DS12"/>
  <c r="DT12"/>
  <c r="DY12"/>
  <c r="DZ12"/>
  <c r="EB12"/>
  <c r="EC12"/>
  <c r="EE12"/>
  <c r="EF12"/>
  <c r="EH12"/>
  <c r="EI12"/>
  <c r="EK12"/>
  <c r="EL12"/>
  <c r="DK12"/>
  <c r="BL12"/>
  <c r="BO12"/>
  <c r="V12"/>
  <c r="Y12"/>
  <c r="J12"/>
  <c r="EO12"/>
  <c r="BT12"/>
  <c r="BU12"/>
  <c r="S12"/>
  <c r="BI12"/>
  <c r="F12"/>
  <c r="G12"/>
  <c r="DG12"/>
  <c r="DH12"/>
  <c r="D72"/>
  <c r="I73"/>
  <c r="L73"/>
  <c r="M73"/>
  <c r="O73"/>
  <c r="R73"/>
  <c r="U73"/>
  <c r="X73"/>
  <c r="AA73"/>
  <c r="AD73"/>
  <c r="AG73"/>
  <c r="AJ73"/>
  <c r="AP73"/>
  <c r="AY73"/>
  <c r="BB73"/>
  <c r="BE73"/>
  <c r="BH73"/>
  <c r="BK73"/>
  <c r="BN73"/>
  <c r="CC73"/>
  <c r="CI73"/>
  <c r="CJ73"/>
  <c r="CL73"/>
  <c r="CU73"/>
  <c r="CX73"/>
  <c r="CY73"/>
  <c r="DA73"/>
  <c r="DD73"/>
  <c r="DJ73"/>
  <c r="DM73"/>
  <c r="DN73"/>
  <c r="DP73"/>
  <c r="DQ73"/>
  <c r="DV73"/>
  <c r="DW73"/>
  <c r="EN73"/>
  <c r="P73"/>
  <c r="AB73"/>
  <c r="AE73"/>
  <c r="AH73"/>
  <c r="AK73"/>
  <c r="AQ73"/>
  <c r="AZ73"/>
  <c r="BC73"/>
  <c r="BF73"/>
  <c r="CD73"/>
  <c r="CM73"/>
  <c r="CV73"/>
  <c r="DB73"/>
  <c r="DE73"/>
  <c r="AM73"/>
  <c r="AN73"/>
  <c r="AS73"/>
  <c r="AT73"/>
  <c r="AV73"/>
  <c r="AW73"/>
  <c r="BQ73"/>
  <c r="BR73"/>
  <c r="BW73"/>
  <c r="BX73"/>
  <c r="BZ73"/>
  <c r="CA73"/>
  <c r="CF73"/>
  <c r="CG73"/>
  <c r="CO73"/>
  <c r="CP73"/>
  <c r="CR73"/>
  <c r="CS73"/>
  <c r="DS73"/>
  <c r="DT73"/>
  <c r="DY73"/>
  <c r="DZ73"/>
  <c r="EB73"/>
  <c r="EC73"/>
  <c r="EE73"/>
  <c r="EF73"/>
  <c r="EH73"/>
  <c r="EI73"/>
  <c r="EK73"/>
  <c r="EL73"/>
  <c r="DK73"/>
  <c r="BL73"/>
  <c r="BO73"/>
  <c r="V73"/>
  <c r="Y73"/>
  <c r="J73"/>
  <c r="EO73"/>
  <c r="BT73"/>
  <c r="BU73"/>
  <c r="S73"/>
  <c r="BI73"/>
  <c r="F73"/>
  <c r="G73"/>
  <c r="DG73"/>
  <c r="DH73"/>
  <c r="M12" i="39"/>
  <c r="R12"/>
  <c r="S12"/>
  <c r="W12"/>
  <c r="AB12"/>
  <c r="AG12"/>
  <c r="AL12"/>
  <c r="AQ12"/>
  <c r="AV12"/>
  <c r="BA12"/>
  <c r="BF12"/>
  <c r="BP12"/>
  <c r="CE12"/>
  <c r="CJ12"/>
  <c r="CO12"/>
  <c r="CT12"/>
  <c r="CY12"/>
  <c r="DD12"/>
  <c r="EC12"/>
  <c r="EM12"/>
  <c r="EN12"/>
  <c r="ER12"/>
  <c r="FG12"/>
  <c r="FL12"/>
  <c r="FM12"/>
  <c r="FQ12"/>
  <c r="FV12"/>
  <c r="GF12"/>
  <c r="GK12"/>
  <c r="GL12"/>
  <c r="GP12"/>
  <c r="GQ12"/>
  <c r="GZ12"/>
  <c r="HA12"/>
  <c r="ID12"/>
  <c r="X12"/>
  <c r="AR12"/>
  <c r="AW12"/>
  <c r="BB12"/>
  <c r="BG12"/>
  <c r="BQ12"/>
  <c r="CF12"/>
  <c r="CK12"/>
  <c r="CP12"/>
  <c r="ED12"/>
  <c r="ES12"/>
  <c r="FH12"/>
  <c r="FR12"/>
  <c r="FW12"/>
  <c r="BK12"/>
  <c r="BL12"/>
  <c r="BU12"/>
  <c r="BV12"/>
  <c r="BZ12"/>
  <c r="CA12"/>
  <c r="DI12"/>
  <c r="DJ12"/>
  <c r="DS12"/>
  <c r="DT12"/>
  <c r="DX12"/>
  <c r="DY12"/>
  <c r="EH12"/>
  <c r="EI12"/>
  <c r="EW12"/>
  <c r="EX12"/>
  <c r="FB12"/>
  <c r="FC12"/>
  <c r="GU12"/>
  <c r="GV12"/>
  <c r="HE12"/>
  <c r="HF12"/>
  <c r="HJ12"/>
  <c r="HK12"/>
  <c r="HO12"/>
  <c r="HP12"/>
  <c r="HT12"/>
  <c r="HU12"/>
  <c r="HY12"/>
  <c r="HZ12"/>
  <c r="GG12"/>
  <c r="CU12"/>
  <c r="CZ12"/>
  <c r="DE12"/>
  <c r="AC12"/>
  <c r="AH12"/>
  <c r="AM12"/>
  <c r="N12"/>
  <c r="IE12"/>
  <c r="GA12"/>
  <c r="GB12"/>
  <c r="DN12"/>
  <c r="DO12"/>
  <c r="II12"/>
  <c r="I12"/>
  <c r="IJ12" s="1"/>
  <c r="IC11" l="1"/>
  <c r="HX11"/>
  <c r="HS11"/>
  <c r="GY11"/>
  <c r="GO11"/>
  <c r="GJ11"/>
  <c r="GE11"/>
  <c r="FZ11"/>
  <c r="FU11"/>
  <c r="FK11"/>
  <c r="FF11"/>
  <c r="FA11"/>
  <c r="EV11"/>
  <c r="EQ11"/>
  <c r="EL11"/>
  <c r="DW11"/>
  <c r="DR11"/>
  <c r="DM11"/>
  <c r="DH11"/>
  <c r="DC11"/>
  <c r="CX11"/>
  <c r="CS11"/>
  <c r="CN11"/>
  <c r="CI11"/>
  <c r="CD11"/>
  <c r="BY11"/>
  <c r="BT11"/>
  <c r="BO11"/>
  <c r="BJ11"/>
  <c r="BE11"/>
  <c r="AZ11"/>
  <c r="AU11"/>
  <c r="AP11"/>
  <c r="AK11"/>
  <c r="AF11"/>
  <c r="AA11"/>
  <c r="V11"/>
  <c r="Q11"/>
  <c r="L11"/>
  <c r="G11"/>
  <c r="IH11" s="1"/>
  <c r="M11"/>
  <c r="R11"/>
  <c r="S11"/>
  <c r="W11"/>
  <c r="AB11"/>
  <c r="AG11"/>
  <c r="AL11"/>
  <c r="AQ11"/>
  <c r="AV11"/>
  <c r="BA11"/>
  <c r="BF11"/>
  <c r="BP11"/>
  <c r="CE11"/>
  <c r="CJ11"/>
  <c r="CO11"/>
  <c r="CT11"/>
  <c r="CY11"/>
  <c r="DD11"/>
  <c r="EC11"/>
  <c r="EM11"/>
  <c r="EN11"/>
  <c r="ER11"/>
  <c r="FG11"/>
  <c r="FL11"/>
  <c r="FM11"/>
  <c r="FQ11"/>
  <c r="FV11"/>
  <c r="GF11"/>
  <c r="GK11"/>
  <c r="GL11"/>
  <c r="GP11"/>
  <c r="GQ11"/>
  <c r="GZ11"/>
  <c r="HA11"/>
  <c r="ID11"/>
  <c r="DI11"/>
  <c r="DJ11"/>
  <c r="GU11"/>
  <c r="GV11"/>
  <c r="HE11"/>
  <c r="HF11"/>
  <c r="HJ11"/>
  <c r="HK11"/>
  <c r="HO11"/>
  <c r="HP11"/>
  <c r="HT11"/>
  <c r="HU11"/>
  <c r="HY11"/>
  <c r="HZ11"/>
  <c r="GG11"/>
  <c r="FW11"/>
  <c r="FR11"/>
  <c r="FH11"/>
  <c r="ES11"/>
  <c r="ED11"/>
  <c r="CP11"/>
  <c r="CK11"/>
  <c r="CF11"/>
  <c r="BQ11"/>
  <c r="BG11"/>
  <c r="BB11"/>
  <c r="AW11"/>
  <c r="AR11"/>
  <c r="X11"/>
  <c r="GA11"/>
  <c r="GB11"/>
  <c r="DN11"/>
  <c r="DO11"/>
  <c r="FB11"/>
  <c r="FC11"/>
  <c r="EW11"/>
  <c r="EX11"/>
  <c r="EH11"/>
  <c r="EI11"/>
  <c r="DX11"/>
  <c r="DY11"/>
  <c r="DS11"/>
  <c r="DT11"/>
  <c r="BZ11"/>
  <c r="CA11"/>
  <c r="BU11"/>
  <c r="BV11"/>
  <c r="BK11"/>
  <c r="BL11"/>
  <c r="N11"/>
  <c r="AC11"/>
  <c r="AH11"/>
  <c r="AM11"/>
  <c r="CU11"/>
  <c r="CZ11"/>
  <c r="DE11"/>
  <c r="H11"/>
  <c r="II11" s="1"/>
  <c r="I11"/>
  <c r="IE11"/>
  <c r="D71" i="37"/>
  <c r="I72"/>
  <c r="L72"/>
  <c r="M72"/>
  <c r="O72"/>
  <c r="R72"/>
  <c r="U72"/>
  <c r="X72"/>
  <c r="AA72"/>
  <c r="AD72"/>
  <c r="AG72"/>
  <c r="AJ72"/>
  <c r="AP72"/>
  <c r="AY72"/>
  <c r="BB72"/>
  <c r="BE72"/>
  <c r="BH72"/>
  <c r="BK72"/>
  <c r="BN72"/>
  <c r="CC72"/>
  <c r="CI72"/>
  <c r="CJ72"/>
  <c r="CL72"/>
  <c r="CU72"/>
  <c r="CX72"/>
  <c r="CY72"/>
  <c r="DA72"/>
  <c r="DD72"/>
  <c r="DJ72"/>
  <c r="DM72"/>
  <c r="DN72"/>
  <c r="DP72"/>
  <c r="DQ72"/>
  <c r="DV72"/>
  <c r="DW72"/>
  <c r="EN72"/>
  <c r="BQ72"/>
  <c r="BR72"/>
  <c r="DS72"/>
  <c r="DT72"/>
  <c r="DY72"/>
  <c r="DZ72"/>
  <c r="EB72"/>
  <c r="EC72"/>
  <c r="EE72"/>
  <c r="EF72"/>
  <c r="EH72"/>
  <c r="EI72"/>
  <c r="EK72"/>
  <c r="EL72"/>
  <c r="DK72"/>
  <c r="DE72"/>
  <c r="DB72"/>
  <c r="CV72"/>
  <c r="CD72"/>
  <c r="BF72"/>
  <c r="BC72"/>
  <c r="AZ72"/>
  <c r="AQ72"/>
  <c r="AK72"/>
  <c r="AH72"/>
  <c r="AE72"/>
  <c r="AB72"/>
  <c r="BT72"/>
  <c r="BU72"/>
  <c r="CR72"/>
  <c r="CS72"/>
  <c r="CO72"/>
  <c r="CP72"/>
  <c r="CF72"/>
  <c r="CG72"/>
  <c r="BZ72"/>
  <c r="CA72"/>
  <c r="BW72"/>
  <c r="BX72"/>
  <c r="AV72"/>
  <c r="AW72"/>
  <c r="AS72"/>
  <c r="AT72"/>
  <c r="AM72"/>
  <c r="AN72"/>
  <c r="J72"/>
  <c r="P72"/>
  <c r="V72"/>
  <c r="Y72"/>
  <c r="BL72"/>
  <c r="BO72"/>
  <c r="CM72"/>
  <c r="DG72"/>
  <c r="DH72"/>
  <c r="BI72"/>
  <c r="S72"/>
  <c r="EO72"/>
  <c r="F72"/>
  <c r="EQ72" s="1"/>
  <c r="G72"/>
  <c r="ER72" s="1"/>
  <c r="D10"/>
  <c r="I11"/>
  <c r="L11"/>
  <c r="M11"/>
  <c r="O11"/>
  <c r="R11"/>
  <c r="U11"/>
  <c r="X11"/>
  <c r="AA11"/>
  <c r="AD11"/>
  <c r="AG11"/>
  <c r="AJ11"/>
  <c r="AP11"/>
  <c r="AY11"/>
  <c r="BB11"/>
  <c r="BE11"/>
  <c r="BH11"/>
  <c r="BK11"/>
  <c r="BN11"/>
  <c r="CC11"/>
  <c r="CI11"/>
  <c r="CJ11"/>
  <c r="CL11"/>
  <c r="CU11"/>
  <c r="CX11"/>
  <c r="CY11"/>
  <c r="DA11"/>
  <c r="DD11"/>
  <c r="DJ11"/>
  <c r="DM11"/>
  <c r="DN11"/>
  <c r="DP11"/>
  <c r="DQ11"/>
  <c r="DV11"/>
  <c r="DW11"/>
  <c r="EN11"/>
  <c r="BQ11"/>
  <c r="BR11"/>
  <c r="DS11"/>
  <c r="DT11"/>
  <c r="DY11"/>
  <c r="DZ11"/>
  <c r="EB11"/>
  <c r="EC11"/>
  <c r="EE11"/>
  <c r="EF11"/>
  <c r="EH11"/>
  <c r="EI11"/>
  <c r="EK11"/>
  <c r="EL11"/>
  <c r="DK11"/>
  <c r="DE11"/>
  <c r="DB11"/>
  <c r="CV11"/>
  <c r="CD11"/>
  <c r="BF11"/>
  <c r="BC11"/>
  <c r="AZ11"/>
  <c r="AQ11"/>
  <c r="AK11"/>
  <c r="AH11"/>
  <c r="AE11"/>
  <c r="AB11"/>
  <c r="BT11"/>
  <c r="BU11"/>
  <c r="CR11"/>
  <c r="CS11"/>
  <c r="CO11"/>
  <c r="CP11"/>
  <c r="CF11"/>
  <c r="CG11"/>
  <c r="BZ11"/>
  <c r="CA11"/>
  <c r="BW11"/>
  <c r="BX11"/>
  <c r="AV11"/>
  <c r="AW11"/>
  <c r="AS11"/>
  <c r="AT11"/>
  <c r="AM11"/>
  <c r="AN11"/>
  <c r="J11"/>
  <c r="P11"/>
  <c r="V11"/>
  <c r="Y11"/>
  <c r="BL11"/>
  <c r="BO11"/>
  <c r="CM11"/>
  <c r="DG11"/>
  <c r="DH11"/>
  <c r="BI11"/>
  <c r="S11"/>
  <c r="EO11"/>
  <c r="F11"/>
  <c r="EQ11" s="1"/>
  <c r="G11"/>
  <c r="ER11" s="1"/>
  <c r="ER73"/>
  <c r="EQ73"/>
  <c r="ER12"/>
  <c r="EQ12"/>
  <c r="H10" i="39" l="1"/>
  <c r="CI10"/>
  <c r="P51" i="43" s="1"/>
  <c r="Q51" s="1"/>
  <c r="Q10" i="39"/>
  <c r="P33" i="43" s="1"/>
  <c r="Q33" s="1"/>
  <c r="IC10" i="39"/>
  <c r="HX10"/>
  <c r="P31" i="43" s="1"/>
  <c r="Q31" s="1"/>
  <c r="HS10" i="39"/>
  <c r="P30" i="43" s="1"/>
  <c r="Q30" s="1"/>
  <c r="GY10" i="39"/>
  <c r="P26" i="43" s="1"/>
  <c r="Q26" s="1"/>
  <c r="GO10" i="39"/>
  <c r="P24" i="43" s="1"/>
  <c r="Q24" s="1"/>
  <c r="GJ10" i="39"/>
  <c r="P23" i="43" s="1"/>
  <c r="GE10" i="39"/>
  <c r="P59" i="43" s="1"/>
  <c r="Q59" s="1"/>
  <c r="FZ10" i="39"/>
  <c r="P58" i="43" s="1"/>
  <c r="FU10" i="39"/>
  <c r="P21" i="43" s="1"/>
  <c r="Q21" s="1"/>
  <c r="FK10" i="39"/>
  <c r="P19" i="43" s="1"/>
  <c r="Q19" s="1"/>
  <c r="FF10" i="39"/>
  <c r="P18" i="43" s="1"/>
  <c r="Q18" s="1"/>
  <c r="FA10" i="39"/>
  <c r="P17" i="43" s="1"/>
  <c r="Q17" s="1"/>
  <c r="EV10" i="39"/>
  <c r="O10" i="43" s="1"/>
  <c r="EQ10" i="39"/>
  <c r="P15" i="43" s="1"/>
  <c r="Q15" s="1"/>
  <c r="EL10" i="39"/>
  <c r="P14" i="43" s="1"/>
  <c r="DW10" i="39"/>
  <c r="DR10"/>
  <c r="P9" i="43" s="1"/>
  <c r="Q9" s="1"/>
  <c r="DM10" i="39"/>
  <c r="P8" i="43" s="1"/>
  <c r="Q8" s="1"/>
  <c r="DH10" i="39"/>
  <c r="P7" i="43" s="1"/>
  <c r="Q7" s="1"/>
  <c r="DC10" i="39"/>
  <c r="P56" i="43" s="1"/>
  <c r="Q56" s="1"/>
  <c r="CX10" i="39"/>
  <c r="P55" i="43" s="1"/>
  <c r="Q55" s="1"/>
  <c r="CS10" i="39"/>
  <c r="P54" i="43" s="1"/>
  <c r="CN10" i="39"/>
  <c r="P52" i="43" s="1"/>
  <c r="Q52" s="1"/>
  <c r="CD10" i="39"/>
  <c r="P50" i="43" s="1"/>
  <c r="Q50" s="1"/>
  <c r="BY10" i="39"/>
  <c r="P49" i="43" s="1"/>
  <c r="Q49" s="1"/>
  <c r="BT10" i="39"/>
  <c r="P48" i="43" s="1"/>
  <c r="Q48" s="1"/>
  <c r="BO10" i="39"/>
  <c r="P47" i="43" s="1"/>
  <c r="Q47" s="1"/>
  <c r="BJ10" i="39"/>
  <c r="P46" i="43" s="1"/>
  <c r="Q46" s="1"/>
  <c r="BE10" i="39"/>
  <c r="P45" i="43" s="1"/>
  <c r="AZ10" i="39"/>
  <c r="P43" i="43" s="1"/>
  <c r="AU10" i="39"/>
  <c r="P41" i="43" s="1"/>
  <c r="Q41" s="1"/>
  <c r="AP10" i="39"/>
  <c r="P40" i="43" s="1"/>
  <c r="Q40" s="1"/>
  <c r="AK10" i="39"/>
  <c r="P39" i="43" s="1"/>
  <c r="Q39" s="1"/>
  <c r="AF10" i="39"/>
  <c r="P38" i="43" s="1"/>
  <c r="Q38" s="1"/>
  <c r="AA10" i="39"/>
  <c r="P37" i="43" s="1"/>
  <c r="V10" i="39"/>
  <c r="P34" i="43" s="1"/>
  <c r="G10" i="39"/>
  <c r="HD10"/>
  <c r="P27" i="43" s="1"/>
  <c r="Q27" s="1"/>
  <c r="L10" i="39"/>
  <c r="P62" i="43"/>
  <c r="I10" i="37"/>
  <c r="I54" s="1"/>
  <c r="L10"/>
  <c r="L54" s="1"/>
  <c r="M10"/>
  <c r="O10"/>
  <c r="O54" s="1"/>
  <c r="R10"/>
  <c r="R54" s="1"/>
  <c r="U10"/>
  <c r="U54" s="1"/>
  <c r="X10"/>
  <c r="X54" s="1"/>
  <c r="AA10"/>
  <c r="AA54" s="1"/>
  <c r="AD10"/>
  <c r="AD54" s="1"/>
  <c r="AG10"/>
  <c r="AG54" s="1"/>
  <c r="AJ10"/>
  <c r="AJ54" s="1"/>
  <c r="AP10"/>
  <c r="AP54" s="1"/>
  <c r="AY10"/>
  <c r="AY54" s="1"/>
  <c r="BB10"/>
  <c r="BB54" s="1"/>
  <c r="BE10"/>
  <c r="BE54" s="1"/>
  <c r="BH10"/>
  <c r="BH54" s="1"/>
  <c r="BK10"/>
  <c r="BK54" s="1"/>
  <c r="BN10"/>
  <c r="BN54" s="1"/>
  <c r="CC10"/>
  <c r="CC54" s="1"/>
  <c r="CI10"/>
  <c r="CI54" s="1"/>
  <c r="CJ10"/>
  <c r="CL10"/>
  <c r="CL54" s="1"/>
  <c r="CU10"/>
  <c r="CU54" s="1"/>
  <c r="CX10"/>
  <c r="CX54" s="1"/>
  <c r="CY10"/>
  <c r="DA10"/>
  <c r="DA54" s="1"/>
  <c r="DD10"/>
  <c r="DD54" s="1"/>
  <c r="DJ10"/>
  <c r="DJ54" s="1"/>
  <c r="DM10"/>
  <c r="DM54" s="1"/>
  <c r="DN10"/>
  <c r="DP10"/>
  <c r="DP54" s="1"/>
  <c r="DQ10"/>
  <c r="DV10"/>
  <c r="DV54" s="1"/>
  <c r="DW10"/>
  <c r="EN10"/>
  <c r="EN54" s="1"/>
  <c r="BQ10"/>
  <c r="BQ54" s="1"/>
  <c r="BR10"/>
  <c r="DS10"/>
  <c r="DS54" s="1"/>
  <c r="DT10"/>
  <c r="DY10"/>
  <c r="DY54" s="1"/>
  <c r="DZ10"/>
  <c r="EB10"/>
  <c r="EB54" s="1"/>
  <c r="EC10"/>
  <c r="EE10"/>
  <c r="EE54" s="1"/>
  <c r="EF10"/>
  <c r="EH10"/>
  <c r="EH54" s="1"/>
  <c r="EI10"/>
  <c r="EK10"/>
  <c r="EK54" s="1"/>
  <c r="EL10"/>
  <c r="DK10"/>
  <c r="BT10"/>
  <c r="BT54" s="1"/>
  <c r="BU10"/>
  <c r="DE10"/>
  <c r="DB10"/>
  <c r="CV10"/>
  <c r="CR10"/>
  <c r="CR54" s="1"/>
  <c r="CS10"/>
  <c r="CO10"/>
  <c r="CO54" s="1"/>
  <c r="CP10"/>
  <c r="CF10"/>
  <c r="CF54" s="1"/>
  <c r="CG10"/>
  <c r="CD10"/>
  <c r="BZ10"/>
  <c r="BZ54" s="1"/>
  <c r="CA10"/>
  <c r="BW10"/>
  <c r="BW54" s="1"/>
  <c r="BX10"/>
  <c r="BF10"/>
  <c r="BC10"/>
  <c r="AZ10"/>
  <c r="AV10"/>
  <c r="AV54" s="1"/>
  <c r="AW10"/>
  <c r="AS10"/>
  <c r="AS54" s="1"/>
  <c r="AT10"/>
  <c r="AQ10"/>
  <c r="AM10"/>
  <c r="AM54" s="1"/>
  <c r="AN10"/>
  <c r="AK10"/>
  <c r="AH10"/>
  <c r="AE10"/>
  <c r="AB10"/>
  <c r="J10"/>
  <c r="P10"/>
  <c r="V10"/>
  <c r="Y10"/>
  <c r="BL10"/>
  <c r="BO10"/>
  <c r="CM10"/>
  <c r="DG10"/>
  <c r="DG54" s="1"/>
  <c r="DH10"/>
  <c r="BI10"/>
  <c r="S10"/>
  <c r="F10"/>
  <c r="F54" s="1"/>
  <c r="G10"/>
  <c r="G54" s="1"/>
  <c r="EO10"/>
  <c r="I71"/>
  <c r="L71"/>
  <c r="M71"/>
  <c r="F11" i="38" s="1"/>
  <c r="J11" s="1"/>
  <c r="O71" i="37"/>
  <c r="R71"/>
  <c r="U71"/>
  <c r="X71"/>
  <c r="AA71"/>
  <c r="AD71"/>
  <c r="AG71"/>
  <c r="AJ71"/>
  <c r="AP71"/>
  <c r="AY71"/>
  <c r="BB71"/>
  <c r="BE71"/>
  <c r="BH71"/>
  <c r="BK71"/>
  <c r="BN71"/>
  <c r="CC71"/>
  <c r="CI71"/>
  <c r="CJ71"/>
  <c r="F42" i="38" s="1"/>
  <c r="CL71" i="37"/>
  <c r="CU71"/>
  <c r="CX71"/>
  <c r="CY71"/>
  <c r="F47" i="38" s="1"/>
  <c r="J47" s="1"/>
  <c r="DA71" i="37"/>
  <c r="DD71"/>
  <c r="DJ71"/>
  <c r="DM71"/>
  <c r="DN71"/>
  <c r="F54" i="38" s="1"/>
  <c r="DP71" i="37"/>
  <c r="DQ71"/>
  <c r="F55" i="38" s="1"/>
  <c r="J55" s="1"/>
  <c r="DV71" i="37"/>
  <c r="DW71"/>
  <c r="F57" i="38" s="1"/>
  <c r="J57" s="1"/>
  <c r="EN71" i="37"/>
  <c r="BQ71"/>
  <c r="BR71"/>
  <c r="F35" i="38" s="1"/>
  <c r="J35" s="1"/>
  <c r="DS71" i="37"/>
  <c r="DT71"/>
  <c r="F56" i="38" s="1"/>
  <c r="J56" s="1"/>
  <c r="DY71" i="37"/>
  <c r="DZ71"/>
  <c r="F58" i="38" s="1"/>
  <c r="J58" s="1"/>
  <c r="EB71" i="37"/>
  <c r="EC71"/>
  <c r="F59" i="38" s="1"/>
  <c r="J59" s="1"/>
  <c r="EE71" i="37"/>
  <c r="EF71"/>
  <c r="F60" i="38" s="1"/>
  <c r="J60" s="1"/>
  <c r="EH71" i="37"/>
  <c r="EI71"/>
  <c r="F61" i="38" s="1"/>
  <c r="J61" s="1"/>
  <c r="EK71" i="37"/>
  <c r="EL71"/>
  <c r="F62" i="38" s="1"/>
  <c r="J62" s="1"/>
  <c r="DK71" i="37"/>
  <c r="F52" i="38" s="1"/>
  <c r="J52" s="1"/>
  <c r="BT71" i="37"/>
  <c r="BU71"/>
  <c r="F36" i="38" s="1"/>
  <c r="J36" s="1"/>
  <c r="DE71" i="37"/>
  <c r="F49" i="38" s="1"/>
  <c r="J49" s="1"/>
  <c r="DB71" i="37"/>
  <c r="F48" i="38" s="1"/>
  <c r="J48" s="1"/>
  <c r="CV71" i="37"/>
  <c r="F46" i="38" s="1"/>
  <c r="J46" s="1"/>
  <c r="CR71" i="37"/>
  <c r="CS71"/>
  <c r="F45" i="38" s="1"/>
  <c r="J45" s="1"/>
  <c r="CO71" i="37"/>
  <c r="CP71"/>
  <c r="F44" i="38" s="1"/>
  <c r="J44" s="1"/>
  <c r="CF71" i="37"/>
  <c r="CG71"/>
  <c r="F40" i="38" s="1"/>
  <c r="J40" s="1"/>
  <c r="CD71" i="37"/>
  <c r="F39" i="38" s="1"/>
  <c r="J39" s="1"/>
  <c r="BZ71" i="37"/>
  <c r="CA71"/>
  <c r="F38" i="38" s="1"/>
  <c r="J38" s="1"/>
  <c r="BW71" i="37"/>
  <c r="BX71"/>
  <c r="F37" i="38" s="1"/>
  <c r="J37" s="1"/>
  <c r="BF71" i="37"/>
  <c r="F29" i="38" s="1"/>
  <c r="J29" s="1"/>
  <c r="BC71" i="37"/>
  <c r="F28" i="38" s="1"/>
  <c r="J28" s="1"/>
  <c r="AZ71" i="37"/>
  <c r="F27" i="38" s="1"/>
  <c r="J27" s="1"/>
  <c r="AV71" i="37"/>
  <c r="AW71"/>
  <c r="F26" i="38" s="1"/>
  <c r="J26" s="1"/>
  <c r="AS71" i="37"/>
  <c r="AT71"/>
  <c r="F25" i="38" s="1"/>
  <c r="J25" s="1"/>
  <c r="AQ71" i="37"/>
  <c r="F24" i="38" s="1"/>
  <c r="J24" s="1"/>
  <c r="AM71" i="37"/>
  <c r="AN71"/>
  <c r="F23" i="38" s="1"/>
  <c r="J23" s="1"/>
  <c r="AK71" i="37"/>
  <c r="F22" i="38" s="1"/>
  <c r="AH71" i="37"/>
  <c r="F20" i="38" s="1"/>
  <c r="J20" s="1"/>
  <c r="AE71" i="37"/>
  <c r="F19" i="38" s="1"/>
  <c r="J19" s="1"/>
  <c r="AB71" i="37"/>
  <c r="F18" i="38" s="1"/>
  <c r="J18" s="1"/>
  <c r="J71" i="37"/>
  <c r="F9" i="38" s="1"/>
  <c r="P71" i="37"/>
  <c r="F12" i="38" s="1"/>
  <c r="V71" i="37"/>
  <c r="F16" i="38" s="1"/>
  <c r="J16" s="1"/>
  <c r="Y71" i="37"/>
  <c r="F17" i="38" s="1"/>
  <c r="J17" s="1"/>
  <c r="BL71" i="37"/>
  <c r="F32" i="38" s="1"/>
  <c r="J32" s="1"/>
  <c r="BO71" i="37"/>
  <c r="F33" i="38" s="1"/>
  <c r="J33" s="1"/>
  <c r="CM71" i="37"/>
  <c r="F43" i="38" s="1"/>
  <c r="J43" s="1"/>
  <c r="DG71" i="37"/>
  <c r="DH71"/>
  <c r="F51" i="38" s="1"/>
  <c r="BI71" i="37"/>
  <c r="F31" i="38" s="1"/>
  <c r="S71" i="37"/>
  <c r="F15" i="38" s="1"/>
  <c r="F71" i="37"/>
  <c r="G71"/>
  <c r="EO71"/>
  <c r="F63" i="38" s="1"/>
  <c r="J63" s="1"/>
  <c r="M10" i="39"/>
  <c r="R10"/>
  <c r="H33" i="43" s="1"/>
  <c r="S10" i="39"/>
  <c r="G33" i="43" s="1"/>
  <c r="I33" s="1"/>
  <c r="L33" s="1"/>
  <c r="W10" i="39"/>
  <c r="H34" i="43" s="1"/>
  <c r="H32" s="1"/>
  <c r="G12" i="70" s="1"/>
  <c r="AB10" i="39"/>
  <c r="H37" i="43" s="1"/>
  <c r="AG10" i="39"/>
  <c r="H38" i="43" s="1"/>
  <c r="AL10" i="39"/>
  <c r="H39" i="43" s="1"/>
  <c r="AQ10" i="39"/>
  <c r="H40" i="43" s="1"/>
  <c r="AV10" i="39"/>
  <c r="H41" i="43" s="1"/>
  <c r="BA10" i="39"/>
  <c r="H43" i="43" s="1"/>
  <c r="BF10" i="39"/>
  <c r="H45" i="43" s="1"/>
  <c r="BP10" i="39"/>
  <c r="H47" i="43" s="1"/>
  <c r="CE10" i="39"/>
  <c r="H50" i="43" s="1"/>
  <c r="CJ10" i="39"/>
  <c r="H51" i="43" s="1"/>
  <c r="CO10" i="39"/>
  <c r="H52" i="43" s="1"/>
  <c r="CT10" i="39"/>
  <c r="H54" i="43" s="1"/>
  <c r="CY10" i="39"/>
  <c r="H55" i="43" s="1"/>
  <c r="DD10" i="39"/>
  <c r="H56" i="43" s="1"/>
  <c r="EC10" i="39"/>
  <c r="H11" i="43" s="1"/>
  <c r="EM10" i="39"/>
  <c r="H14" i="43" s="1"/>
  <c r="EN10" i="39"/>
  <c r="G14" i="43" s="1"/>
  <c r="I14" s="1"/>
  <c r="L14" s="1"/>
  <c r="ER10" i="39"/>
  <c r="H15" i="43" s="1"/>
  <c r="FG10" i="39"/>
  <c r="H18" i="43" s="1"/>
  <c r="FL10" i="39"/>
  <c r="H19" i="43" s="1"/>
  <c r="FM10" i="39"/>
  <c r="G19" i="43" s="1"/>
  <c r="I19" s="1"/>
  <c r="L19" s="1"/>
  <c r="FQ10" i="39"/>
  <c r="H20" i="43" s="1"/>
  <c r="FV10" i="39"/>
  <c r="H21" i="43" s="1"/>
  <c r="GF10" i="39"/>
  <c r="H59" i="43" s="1"/>
  <c r="GK10" i="39"/>
  <c r="H23" i="43" s="1"/>
  <c r="GL10" i="39"/>
  <c r="G23" i="43" s="1"/>
  <c r="GP10" i="39"/>
  <c r="H24" i="43" s="1"/>
  <c r="GQ10" i="39"/>
  <c r="G24" i="43" s="1"/>
  <c r="I24" s="1"/>
  <c r="L24" s="1"/>
  <c r="GZ10" i="39"/>
  <c r="H26" i="43" s="1"/>
  <c r="HA10" i="39"/>
  <c r="G26" i="43" s="1"/>
  <c r="I26" s="1"/>
  <c r="L26" s="1"/>
  <c r="ID10" i="39"/>
  <c r="DI10"/>
  <c r="H7" i="43" s="1"/>
  <c r="DJ10" i="39"/>
  <c r="G7" i="43" s="1"/>
  <c r="I7" s="1"/>
  <c r="L7" s="1"/>
  <c r="GU10" i="39"/>
  <c r="H25" i="43" s="1"/>
  <c r="GV10" i="39"/>
  <c r="G25" i="43" s="1"/>
  <c r="I25" s="1"/>
  <c r="L25" s="1"/>
  <c r="HE10" i="39"/>
  <c r="H27" i="43" s="1"/>
  <c r="HF10" i="39"/>
  <c r="G27" i="43" s="1"/>
  <c r="I27" s="1"/>
  <c r="L27" s="1"/>
  <c r="HJ10" i="39"/>
  <c r="H28" i="43" s="1"/>
  <c r="HK10" i="39"/>
  <c r="G28" i="43" s="1"/>
  <c r="I28" s="1"/>
  <c r="L28" s="1"/>
  <c r="HO10" i="39"/>
  <c r="H29" i="43" s="1"/>
  <c r="HP10" i="39"/>
  <c r="G29" i="43" s="1"/>
  <c r="I29" s="1"/>
  <c r="L29" s="1"/>
  <c r="HT10" i="39"/>
  <c r="H30" i="43" s="1"/>
  <c r="HU10" i="39"/>
  <c r="G30" i="43" s="1"/>
  <c r="I30" s="1"/>
  <c r="L30" s="1"/>
  <c r="HY10" i="39"/>
  <c r="H31" i="43" s="1"/>
  <c r="HZ10" i="39"/>
  <c r="G31" i="43" s="1"/>
  <c r="I31" s="1"/>
  <c r="L31" s="1"/>
  <c r="GA10" i="39"/>
  <c r="H58" i="43" s="1"/>
  <c r="H57" s="1"/>
  <c r="J12" i="70" s="1"/>
  <c r="GB10" i="39"/>
  <c r="G58" i="43" s="1"/>
  <c r="GG10" i="39"/>
  <c r="G59" i="43" s="1"/>
  <c r="I59" s="1"/>
  <c r="L59" s="1"/>
  <c r="DN10" i="39"/>
  <c r="H8" i="43" s="1"/>
  <c r="DO10" i="39"/>
  <c r="G8" i="43" s="1"/>
  <c r="I8" s="1"/>
  <c r="L8" s="1"/>
  <c r="FW10" i="39"/>
  <c r="G21" i="43" s="1"/>
  <c r="I21" s="1"/>
  <c r="L21" s="1"/>
  <c r="FR10" i="39"/>
  <c r="G20" i="43" s="1"/>
  <c r="I20" s="1"/>
  <c r="L20" s="1"/>
  <c r="FH10" i="39"/>
  <c r="G18" i="43" s="1"/>
  <c r="I18" s="1"/>
  <c r="L18" s="1"/>
  <c r="FB10" i="39"/>
  <c r="H17" i="43" s="1"/>
  <c r="FC10" i="39"/>
  <c r="G17" i="43" s="1"/>
  <c r="I17" s="1"/>
  <c r="L17" s="1"/>
  <c r="EW10" i="39"/>
  <c r="EX10"/>
  <c r="G16" i="43" s="1"/>
  <c r="I16" s="1"/>
  <c r="L16" s="1"/>
  <c r="ES10" i="39"/>
  <c r="EH10"/>
  <c r="H12" i="43" s="1"/>
  <c r="EI10" i="39"/>
  <c r="G12" i="43" s="1"/>
  <c r="I12" s="1"/>
  <c r="L12" s="1"/>
  <c r="ED10" i="39"/>
  <c r="G11" i="43" s="1"/>
  <c r="I11" s="1"/>
  <c r="L11" s="1"/>
  <c r="DX10" i="39"/>
  <c r="H10" i="43" s="1"/>
  <c r="DY10" i="39"/>
  <c r="G10" i="43" s="1"/>
  <c r="I10" s="1"/>
  <c r="L10" s="1"/>
  <c r="DS10" i="39"/>
  <c r="H9" i="43" s="1"/>
  <c r="DT10" i="39"/>
  <c r="G9" i="43" s="1"/>
  <c r="I9" s="1"/>
  <c r="L9" s="1"/>
  <c r="CP10" i="39"/>
  <c r="G52" i="43" s="1"/>
  <c r="I52" s="1"/>
  <c r="L52" s="1"/>
  <c r="CK10" i="39"/>
  <c r="G51" i="43" s="1"/>
  <c r="I51" s="1"/>
  <c r="L51" s="1"/>
  <c r="CF10" i="39"/>
  <c r="G50" i="43" s="1"/>
  <c r="I50" s="1"/>
  <c r="L50" s="1"/>
  <c r="BZ10" i="39"/>
  <c r="H49" i="43" s="1"/>
  <c r="CA10" i="39"/>
  <c r="G49" i="43" s="1"/>
  <c r="I49" s="1"/>
  <c r="L49" s="1"/>
  <c r="BU10" i="39"/>
  <c r="H48" i="43" s="1"/>
  <c r="BV10" i="39"/>
  <c r="G48" i="43" s="1"/>
  <c r="I48" s="1"/>
  <c r="L48" s="1"/>
  <c r="BQ10" i="39"/>
  <c r="G47" i="43" s="1"/>
  <c r="I47" s="1"/>
  <c r="L47" s="1"/>
  <c r="BK10" i="39"/>
  <c r="H46" i="43" s="1"/>
  <c r="H44" s="1"/>
  <c r="BL10" i="39"/>
  <c r="G46" i="43" s="1"/>
  <c r="I46" s="1"/>
  <c r="L46" s="1"/>
  <c r="BG10" i="39"/>
  <c r="G45" i="43" s="1"/>
  <c r="BB10" i="39"/>
  <c r="G43" i="43" s="1"/>
  <c r="I43" s="1"/>
  <c r="L43" s="1"/>
  <c r="AW10" i="39"/>
  <c r="G41" i="43" s="1"/>
  <c r="I41" s="1"/>
  <c r="L41" s="1"/>
  <c r="AR10" i="39"/>
  <c r="G40" i="43" s="1"/>
  <c r="I40" s="1"/>
  <c r="L40" s="1"/>
  <c r="X10" i="39"/>
  <c r="G34" i="43" s="1"/>
  <c r="I10" i="39"/>
  <c r="N10"/>
  <c r="AC10"/>
  <c r="G37" i="43" s="1"/>
  <c r="AH10" i="39"/>
  <c r="G38" i="43" s="1"/>
  <c r="I38" s="1"/>
  <c r="L38" s="1"/>
  <c r="AM10" i="39"/>
  <c r="G39" i="43" s="1"/>
  <c r="I39" s="1"/>
  <c r="L39" s="1"/>
  <c r="CU10" i="39"/>
  <c r="G54" i="43" s="1"/>
  <c r="CZ10" i="39"/>
  <c r="G55" i="43" s="1"/>
  <c r="I55" s="1"/>
  <c r="L55" s="1"/>
  <c r="DE10" i="39"/>
  <c r="G56" i="43" s="1"/>
  <c r="I56" s="1"/>
  <c r="L56" s="1"/>
  <c r="IE10" i="39"/>
  <c r="IJ11"/>
  <c r="EO54" i="37" l="1"/>
  <c r="E63" i="38" s="1"/>
  <c r="I63" s="1"/>
  <c r="S54" i="37"/>
  <c r="E15" i="38" s="1"/>
  <c r="BI54" i="37"/>
  <c r="E31" i="38" s="1"/>
  <c r="E51"/>
  <c r="CM54" i="37"/>
  <c r="E43" i="38" s="1"/>
  <c r="I43" s="1"/>
  <c r="BO54" i="37"/>
  <c r="E33" i="38" s="1"/>
  <c r="I33" s="1"/>
  <c r="BL54" i="37"/>
  <c r="E32" i="38" s="1"/>
  <c r="I32" s="1"/>
  <c r="Y54" i="37"/>
  <c r="E17" i="38" s="1"/>
  <c r="I17" s="1"/>
  <c r="V54" i="37"/>
  <c r="E16" i="38" s="1"/>
  <c r="I16" s="1"/>
  <c r="P54" i="37"/>
  <c r="E12" i="38" s="1"/>
  <c r="J54" i="37"/>
  <c r="E9" i="38" s="1"/>
  <c r="AB54" i="37"/>
  <c r="E18" i="38" s="1"/>
  <c r="I18" s="1"/>
  <c r="AE54" i="37"/>
  <c r="E19" i="38" s="1"/>
  <c r="I19" s="1"/>
  <c r="AH54" i="37"/>
  <c r="E20" i="38" s="1"/>
  <c r="I20" s="1"/>
  <c r="AK54" i="37"/>
  <c r="E22" i="38" s="1"/>
  <c r="AN54" i="37"/>
  <c r="E23" i="38" s="1"/>
  <c r="I23" s="1"/>
  <c r="AQ54" i="37"/>
  <c r="E24" i="38" s="1"/>
  <c r="I24" s="1"/>
  <c r="AT54" i="37"/>
  <c r="E25" i="38" s="1"/>
  <c r="I25" s="1"/>
  <c r="AW54" i="37"/>
  <c r="E26" i="38" s="1"/>
  <c r="I26" s="1"/>
  <c r="AZ54" i="37"/>
  <c r="E27" i="38" s="1"/>
  <c r="I27" s="1"/>
  <c r="BC54" i="37"/>
  <c r="E28" i="38" s="1"/>
  <c r="I28" s="1"/>
  <c r="BF54" i="37"/>
  <c r="E29" i="38" s="1"/>
  <c r="I29" s="1"/>
  <c r="BX54" i="37"/>
  <c r="E37" i="38" s="1"/>
  <c r="I37" s="1"/>
  <c r="CA54" i="37"/>
  <c r="E38" i="38" s="1"/>
  <c r="I38" s="1"/>
  <c r="CD54" i="37"/>
  <c r="E39" i="38" s="1"/>
  <c r="I39" s="1"/>
  <c r="CG54" i="37"/>
  <c r="E40" i="38" s="1"/>
  <c r="I40" s="1"/>
  <c r="CP54" i="37"/>
  <c r="E44" i="38" s="1"/>
  <c r="I44" s="1"/>
  <c r="CS54" i="37"/>
  <c r="E45" i="38" s="1"/>
  <c r="I45" s="1"/>
  <c r="CV54" i="37"/>
  <c r="E46" i="38" s="1"/>
  <c r="I46" s="1"/>
  <c r="DB54" i="37"/>
  <c r="E48" i="38" s="1"/>
  <c r="I48" s="1"/>
  <c r="DE54" i="37"/>
  <c r="E49" i="38" s="1"/>
  <c r="I49" s="1"/>
  <c r="BU54" i="37"/>
  <c r="E36" i="38" s="1"/>
  <c r="I36" s="1"/>
  <c r="DK54" i="37"/>
  <c r="E52" i="38" s="1"/>
  <c r="I52" s="1"/>
  <c r="EL54" i="37"/>
  <c r="E62" i="38" s="1"/>
  <c r="I62" s="1"/>
  <c r="EI54" i="37"/>
  <c r="E61" i="38" s="1"/>
  <c r="I61" s="1"/>
  <c r="EF54" i="37"/>
  <c r="E60" i="38" s="1"/>
  <c r="I60" s="1"/>
  <c r="EC54" i="37"/>
  <c r="E59" i="38" s="1"/>
  <c r="I59" s="1"/>
  <c r="DZ54" i="37"/>
  <c r="E58" i="38" s="1"/>
  <c r="I58" s="1"/>
  <c r="DT54" i="37"/>
  <c r="E56" i="38" s="1"/>
  <c r="I56" s="1"/>
  <c r="BR54" i="37"/>
  <c r="E35" i="38" s="1"/>
  <c r="I35" s="1"/>
  <c r="DW54" i="37"/>
  <c r="E57" i="38" s="1"/>
  <c r="I57" s="1"/>
  <c r="DQ54" i="37"/>
  <c r="E55" i="38" s="1"/>
  <c r="I55" s="1"/>
  <c r="DN54" i="37"/>
  <c r="E54" i="38" s="1"/>
  <c r="CY54" i="37"/>
  <c r="E47" i="38" s="1"/>
  <c r="I47" s="1"/>
  <c r="CJ54" i="37"/>
  <c r="E42" i="38" s="1"/>
  <c r="M54" i="37"/>
  <c r="E11" i="38" s="1"/>
  <c r="I11" s="1"/>
  <c r="G15" i="43"/>
  <c r="O16"/>
  <c r="H16"/>
  <c r="H13" s="1"/>
  <c r="P10"/>
  <c r="J46" i="70"/>
  <c r="J47" s="1"/>
  <c r="J57" s="1"/>
  <c r="J13"/>
  <c r="J23" s="1"/>
  <c r="G46"/>
  <c r="G47" s="1"/>
  <c r="G57" s="1"/>
  <c r="G13"/>
  <c r="G23" s="1"/>
  <c r="Q62" i="43"/>
  <c r="P61"/>
  <c r="Q61" s="1"/>
  <c r="IH10" i="39"/>
  <c r="P32" i="43"/>
  <c r="Q32" s="1"/>
  <c r="L55" i="42" s="1"/>
  <c r="Q34" i="43"/>
  <c r="P36"/>
  <c r="Q37"/>
  <c r="Q43"/>
  <c r="P44"/>
  <c r="Q44" s="1"/>
  <c r="Q45"/>
  <c r="P53"/>
  <c r="Q53" s="1"/>
  <c r="Q54"/>
  <c r="P13"/>
  <c r="P6" s="1"/>
  <c r="Q14"/>
  <c r="P57"/>
  <c r="Q57" s="1"/>
  <c r="L58" i="42" s="1"/>
  <c r="Q58" i="43"/>
  <c r="P22"/>
  <c r="Q22" s="1"/>
  <c r="L54" i="42" s="1"/>
  <c r="Q23" i="43"/>
  <c r="Q10"/>
  <c r="I54"/>
  <c r="L54" s="1"/>
  <c r="G53"/>
  <c r="I37"/>
  <c r="L37" s="1"/>
  <c r="G36"/>
  <c r="G61"/>
  <c r="I61" s="1"/>
  <c r="L61" s="1"/>
  <c r="IJ10" i="39"/>
  <c r="II10"/>
  <c r="H61" i="43"/>
  <c r="G32"/>
  <c r="I32" s="1"/>
  <c r="L32" s="1"/>
  <c r="D10" i="42" s="1"/>
  <c r="I34" i="43"/>
  <c r="L34" s="1"/>
  <c r="G44"/>
  <c r="I44" s="1"/>
  <c r="L44" s="1"/>
  <c r="I45"/>
  <c r="L45" s="1"/>
  <c r="G13"/>
  <c r="I15"/>
  <c r="L15" s="1"/>
  <c r="I58"/>
  <c r="L58" s="1"/>
  <c r="G57"/>
  <c r="I57" s="1"/>
  <c r="L57" s="1"/>
  <c r="D13" i="42" s="1"/>
  <c r="I23" i="43"/>
  <c r="L23" s="1"/>
  <c r="G22"/>
  <c r="I22" s="1"/>
  <c r="L22" s="1"/>
  <c r="D9" i="42" s="1"/>
  <c r="ER71" i="37"/>
  <c r="ER116" s="1"/>
  <c r="EQ71"/>
  <c r="F14" i="38"/>
  <c r="J15"/>
  <c r="F30"/>
  <c r="J30" s="1"/>
  <c r="J31"/>
  <c r="F50"/>
  <c r="J50" s="1"/>
  <c r="J51"/>
  <c r="F10"/>
  <c r="J10" s="1"/>
  <c r="J12"/>
  <c r="J9"/>
  <c r="F21"/>
  <c r="J21" s="1"/>
  <c r="J22"/>
  <c r="J54"/>
  <c r="F53"/>
  <c r="J53" s="1"/>
  <c r="J42"/>
  <c r="F41"/>
  <c r="ER10" i="37"/>
  <c r="E8" i="38"/>
  <c r="I8" s="1"/>
  <c r="EQ10" i="37"/>
  <c r="G62" i="43"/>
  <c r="H6"/>
  <c r="E12" i="70" s="1"/>
  <c r="H22" i="43"/>
  <c r="F12" i="70" s="1"/>
  <c r="H53" i="43"/>
  <c r="H42" s="1"/>
  <c r="I12" i="70" s="1"/>
  <c r="H36" i="43"/>
  <c r="H35" s="1"/>
  <c r="H12" i="70" s="1"/>
  <c r="H62" i="43"/>
  <c r="I42" i="38" l="1"/>
  <c r="E41"/>
  <c r="I54"/>
  <c r="E53"/>
  <c r="I53" s="1"/>
  <c r="E21"/>
  <c r="I21" s="1"/>
  <c r="I22"/>
  <c r="I9"/>
  <c r="E7"/>
  <c r="E10"/>
  <c r="I10" s="1"/>
  <c r="I12"/>
  <c r="E50"/>
  <c r="I50" s="1"/>
  <c r="I51"/>
  <c r="E30"/>
  <c r="I30" s="1"/>
  <c r="I31"/>
  <c r="E14"/>
  <c r="I15"/>
  <c r="EQ54" i="37"/>
  <c r="H29" i="72" s="1"/>
  <c r="H42" s="1"/>
  <c r="ER54" i="37"/>
  <c r="ER55" s="1"/>
  <c r="H46" i="70"/>
  <c r="H47" s="1"/>
  <c r="H57" s="1"/>
  <c r="H13"/>
  <c r="H23" s="1"/>
  <c r="I46"/>
  <c r="I47" s="1"/>
  <c r="I57" s="1"/>
  <c r="I13"/>
  <c r="I23" s="1"/>
  <c r="F46"/>
  <c r="F47" s="1"/>
  <c r="F57" s="1"/>
  <c r="F13"/>
  <c r="F23" s="1"/>
  <c r="E46"/>
  <c r="E13"/>
  <c r="P35" i="43"/>
  <c r="Q35" s="1"/>
  <c r="L56" i="42" s="1"/>
  <c r="Q36" i="43"/>
  <c r="P64"/>
  <c r="IH55" i="39"/>
  <c r="G30" i="70"/>
  <c r="G32"/>
  <c r="G66"/>
  <c r="G64"/>
  <c r="J30"/>
  <c r="J32"/>
  <c r="J66"/>
  <c r="J64"/>
  <c r="Q16" i="43"/>
  <c r="O13"/>
  <c r="P42"/>
  <c r="Q42" s="1"/>
  <c r="L57" i="42" s="1"/>
  <c r="P60" i="43"/>
  <c r="Q60" s="1"/>
  <c r="L59" i="42" s="1"/>
  <c r="G60" i="43"/>
  <c r="I60" s="1"/>
  <c r="L60" s="1"/>
  <c r="D14" i="42" s="1"/>
  <c r="I62" i="43"/>
  <c r="L62" s="1"/>
  <c r="E34" i="38"/>
  <c r="I34" s="1"/>
  <c r="I41"/>
  <c r="I7"/>
  <c r="E13"/>
  <c r="I13" s="1"/>
  <c r="I14"/>
  <c r="F34"/>
  <c r="J34" s="1"/>
  <c r="J41"/>
  <c r="F13"/>
  <c r="J13" s="1"/>
  <c r="J14"/>
  <c r="G6" i="43"/>
  <c r="I13"/>
  <c r="L13" s="1"/>
  <c r="G35"/>
  <c r="I35" s="1"/>
  <c r="L35" s="1"/>
  <c r="D11" i="42" s="1"/>
  <c r="I36" i="43"/>
  <c r="L36" s="1"/>
  <c r="G42"/>
  <c r="I42" s="1"/>
  <c r="L42" s="1"/>
  <c r="D12" i="42" s="1"/>
  <c r="I53" i="43"/>
  <c r="L53" s="1"/>
  <c r="H60"/>
  <c r="R64" l="1"/>
  <c r="T64" i="42"/>
  <c r="H63" i="43"/>
  <c r="K29" i="72" s="1"/>
  <c r="K12" i="70"/>
  <c r="Q13" i="43"/>
  <c r="O6"/>
  <c r="E47" i="70"/>
  <c r="F30"/>
  <c r="F32"/>
  <c r="F66"/>
  <c r="F64"/>
  <c r="I30"/>
  <c r="I32"/>
  <c r="I66"/>
  <c r="I64"/>
  <c r="H30"/>
  <c r="H32"/>
  <c r="H66"/>
  <c r="H64"/>
  <c r="P63" i="43"/>
  <c r="G63"/>
  <c r="I6"/>
  <c r="L6" s="1"/>
  <c r="D8" i="42" s="1"/>
  <c r="E15" s="1"/>
  <c r="F17" s="1"/>
  <c r="E64" i="38"/>
  <c r="I64" s="1"/>
  <c r="K42" i="72" l="1"/>
  <c r="N29"/>
  <c r="I63" i="43"/>
  <c r="L63" s="1"/>
  <c r="J91" i="42"/>
  <c r="O63" i="43"/>
  <c r="Q63" s="1"/>
  <c r="Q6"/>
  <c r="K46" i="70"/>
  <c r="K13"/>
  <c r="K23" s="1"/>
  <c r="C12"/>
  <c r="S46"/>
  <c r="S12"/>
  <c r="F49" i="42"/>
  <c r="Q38" i="72"/>
  <c r="P36" i="42"/>
  <c r="Q41" i="72" s="1"/>
  <c r="Q40" s="1"/>
  <c r="Q45" l="1"/>
  <c r="R12" i="70"/>
  <c r="C13"/>
  <c r="K30"/>
  <c r="K32"/>
  <c r="K47"/>
  <c r="K57" s="1"/>
  <c r="C46"/>
  <c r="L53" i="42"/>
  <c r="L60" s="1"/>
  <c r="T63" s="1"/>
  <c r="R63" i="43"/>
  <c r="R65" s="1"/>
  <c r="T65" i="42" l="1"/>
  <c r="V63"/>
  <c r="L64"/>
  <c r="L62"/>
  <c r="R46" i="70"/>
  <c r="C47"/>
  <c r="K66"/>
  <c r="K64"/>
  <c r="K6" i="72"/>
  <c r="E6" l="1"/>
  <c r="K38"/>
  <c r="E44" l="1"/>
  <c r="E41" i="70"/>
  <c r="C41"/>
  <c r="C7"/>
  <c r="R7" s="1"/>
  <c r="E6"/>
  <c r="E9" s="1"/>
  <c r="E23" s="1"/>
  <c r="E40"/>
  <c r="E43" s="1"/>
  <c r="E57" s="1"/>
  <c r="C40"/>
  <c r="R40" s="1"/>
  <c r="E64" l="1"/>
  <c r="E66"/>
  <c r="C66" s="1"/>
  <c r="E30"/>
  <c r="E32"/>
  <c r="C32" s="1"/>
  <c r="N8" i="72" s="1"/>
  <c r="C6" i="70"/>
  <c r="C43"/>
  <c r="C57" s="1"/>
  <c r="R6" l="1"/>
  <c r="W6"/>
  <c r="O58"/>
  <c r="N58"/>
  <c r="M58"/>
  <c r="L58"/>
  <c r="K58"/>
  <c r="J58"/>
  <c r="I58"/>
  <c r="H58"/>
  <c r="G58"/>
  <c r="F58"/>
  <c r="E58"/>
  <c r="C64"/>
  <c r="C9"/>
  <c r="C23" s="1"/>
  <c r="N42" i="72"/>
  <c r="E8"/>
  <c r="E42" s="1"/>
  <c r="N38"/>
  <c r="P67" i="70"/>
  <c r="O67"/>
  <c r="N67"/>
  <c r="M67"/>
  <c r="L67"/>
  <c r="K67"/>
  <c r="J67"/>
  <c r="I67"/>
  <c r="H67"/>
  <c r="G67"/>
  <c r="F67"/>
  <c r="E67"/>
  <c r="D12" l="1"/>
  <c r="D46"/>
  <c r="E24"/>
  <c r="F24"/>
  <c r="G24"/>
  <c r="H24"/>
  <c r="I24"/>
  <c r="J24"/>
  <c r="K24"/>
  <c r="L24"/>
  <c r="M24"/>
  <c r="N24"/>
  <c r="O24"/>
  <c r="D42"/>
  <c r="D45"/>
  <c r="D49"/>
  <c r="D50"/>
  <c r="D51"/>
  <c r="D20"/>
  <c r="D21"/>
  <c r="D17"/>
  <c r="D16"/>
  <c r="D15"/>
  <c r="D11"/>
  <c r="D8"/>
  <c r="C30"/>
  <c r="D55"/>
  <c r="D54"/>
  <c r="D19"/>
  <c r="D22" s="1"/>
  <c r="D14"/>
  <c r="D18" s="1"/>
  <c r="D10"/>
  <c r="D13" s="1"/>
  <c r="D53"/>
  <c r="D56" s="1"/>
  <c r="D48"/>
  <c r="D52" s="1"/>
  <c r="D44"/>
  <c r="D47" s="1"/>
  <c r="D41"/>
  <c r="D7"/>
  <c r="D40"/>
  <c r="D43" s="1"/>
  <c r="D6"/>
  <c r="D9" s="1"/>
  <c r="H38" i="72"/>
  <c r="E38" s="1"/>
  <c r="F8" i="38"/>
  <c r="J8" s="1"/>
  <c r="F7"/>
  <c r="J7" s="1"/>
  <c r="F64"/>
  <c r="J64"/>
  <c r="P30" i="42"/>
  <c r="H41" i="72" l="1"/>
  <c r="K41" l="1"/>
  <c r="P34" i="42"/>
  <c r="H40" i="72"/>
  <c r="H45"/>
  <c r="N41" l="1"/>
  <c r="P38" i="42"/>
  <c r="K45" i="72"/>
  <c r="K40"/>
  <c r="P49" i="42" l="1"/>
  <c r="E41" i="72"/>
  <c r="L61" i="42"/>
  <c r="L63" s="1"/>
  <c r="N40" i="72"/>
  <c r="N45"/>
  <c r="T45" s="1"/>
  <c r="T41"/>
  <c r="S41" l="1"/>
  <c r="E40"/>
  <c r="E45"/>
  <c r="S45" s="1"/>
</calcChain>
</file>

<file path=xl/comments1.xml><?xml version="1.0" encoding="utf-8"?>
<comments xmlns="http://schemas.openxmlformats.org/spreadsheetml/2006/main">
  <authors>
    <author xml:space="preserve"> </author>
    <author>佐藤　和彦</author>
    <author>010486</author>
    <author>川崎町役場</author>
  </authors>
  <commentList>
    <comment ref="O7" authorId="0">
      <text>
        <r>
          <rPr>
            <b/>
            <sz val="9"/>
            <color indexed="81"/>
            <rFont val="ＭＳ Ｐゴシック"/>
            <family val="3"/>
            <charset val="128"/>
          </rPr>
          <t>n年度末地方債残高－n+1年度償還予定額</t>
        </r>
      </text>
    </comment>
    <comment ref="M11" authorId="1">
      <text>
        <r>
          <rPr>
            <sz val="9"/>
            <color indexed="81"/>
            <rFont val="ＭＳ Ｐゴシック"/>
            <family val="3"/>
            <charset val="128"/>
          </rPr>
          <t xml:space="preserve">N+2以降の支出予定額
</t>
        </r>
      </text>
    </comment>
    <comment ref="O14" authorId="2">
      <text>
        <r>
          <rPr>
            <sz val="14"/>
            <color indexed="81"/>
            <rFont val="ＭＳ Ｐゴシック"/>
            <family val="3"/>
            <charset val="128"/>
          </rPr>
          <t>＝－損失補償等引当金 ! E23</t>
        </r>
        <r>
          <rPr>
            <sz val="9"/>
            <color indexed="81"/>
            <rFont val="ＭＳ Ｐゴシック"/>
            <family val="3"/>
            <charset val="128"/>
          </rPr>
          <t xml:space="preserve">
</t>
        </r>
        <r>
          <rPr>
            <sz val="14"/>
            <color indexed="81"/>
            <rFont val="ＭＳ Ｐゴシック"/>
            <family val="3"/>
            <charset val="128"/>
          </rPr>
          <t>を＝＋損失補償等引当金 ! E23
に修正</t>
        </r>
      </text>
    </comment>
    <comment ref="O18" authorId="3">
      <text>
        <r>
          <rPr>
            <b/>
            <sz val="9"/>
            <color indexed="81"/>
            <rFont val="ＭＳ Ｐゴシック"/>
            <family val="3"/>
            <charset val="128"/>
          </rPr>
          <t>決算統計36表1行(8)列を入力</t>
        </r>
      </text>
    </comment>
    <comment ref="O21" authorId="1">
      <text>
        <r>
          <rPr>
            <b/>
            <sz val="9"/>
            <color indexed="81"/>
            <rFont val="ＭＳ Ｐゴシック"/>
            <family val="3"/>
            <charset val="128"/>
          </rPr>
          <t>組合加入の場合（＝当町）なし</t>
        </r>
        <r>
          <rPr>
            <sz val="9"/>
            <color indexed="81"/>
            <rFont val="ＭＳ Ｐゴシック"/>
            <family val="3"/>
            <charset val="128"/>
          </rPr>
          <t xml:space="preserve">
</t>
        </r>
      </text>
    </comment>
    <comment ref="O22" authorId="1">
      <text>
        <r>
          <rPr>
            <b/>
            <sz val="9"/>
            <color indexed="81"/>
            <rFont val="ＭＳ Ｐゴシック"/>
            <family val="3"/>
            <charset val="128"/>
          </rPr>
          <t>Ｎ年度6月期末勤勉手当の4/6を計上のこと。</t>
        </r>
        <r>
          <rPr>
            <sz val="9"/>
            <color indexed="81"/>
            <rFont val="ＭＳ Ｐゴシック"/>
            <family val="3"/>
            <charset val="128"/>
          </rPr>
          <t xml:space="preserve">
</t>
        </r>
      </text>
    </comment>
    <comment ref="D40" authorId="1">
      <text>
        <r>
          <rPr>
            <sz val="9"/>
            <color indexed="81"/>
            <rFont val="ＭＳ Ｐゴシック"/>
            <family val="3"/>
            <charset val="128"/>
          </rPr>
          <t xml:space="preserve">02表01行(3)列
</t>
        </r>
      </text>
    </comment>
    <comment ref="L65" authorId="3">
      <text>
        <r>
          <rPr>
            <b/>
            <sz val="9"/>
            <color indexed="81"/>
            <rFont val="ＭＳ Ｐゴシック"/>
            <family val="3"/>
            <charset val="128"/>
          </rPr>
          <t>n年度
決算統計37表より転記。以下同じ。</t>
        </r>
        <r>
          <rPr>
            <sz val="9"/>
            <color indexed="81"/>
            <rFont val="ＭＳ Ｐゴシック"/>
            <family val="3"/>
            <charset val="128"/>
          </rPr>
          <t xml:space="preserve">
</t>
        </r>
      </text>
    </comment>
  </commentList>
</comments>
</file>

<file path=xl/comments2.xml><?xml version="1.0" encoding="utf-8"?>
<comments xmlns="http://schemas.openxmlformats.org/spreadsheetml/2006/main">
  <authors>
    <author xml:space="preserve"> </author>
  </authors>
  <commentList>
    <comment ref="B6" authorId="0">
      <text>
        <r>
          <rPr>
            <b/>
            <sz val="9"/>
            <color indexed="81"/>
            <rFont val="ＭＳ Ｐゴシック"/>
            <family val="3"/>
            <charset val="128"/>
          </rPr>
          <t>クロス表目的別人件費+16表事業費支弁人件費-災害復旧事業分事業費支弁人件費</t>
        </r>
      </text>
    </comment>
    <comment ref="B7" authorId="0">
      <text>
        <r>
          <rPr>
            <b/>
            <sz val="9"/>
            <color indexed="81"/>
            <rFont val="ＭＳ Ｐゴシック"/>
            <family val="3"/>
            <charset val="128"/>
          </rPr>
          <t>人件費（退手引当除）+事業費支弁人件費の合計額により按分
※消防費除</t>
        </r>
      </text>
    </comment>
    <comment ref="B8" authorId="0">
      <text>
        <r>
          <rPr>
            <b/>
            <sz val="9"/>
            <color indexed="81"/>
            <rFont val="ＭＳ Ｐゴシック"/>
            <family val="3"/>
            <charset val="128"/>
          </rPr>
          <t>人件費（退手引当除）+事業費支弁人件費の合計額により按分
※消防費除</t>
        </r>
      </text>
    </comment>
    <comment ref="B10" authorId="0">
      <text>
        <r>
          <rPr>
            <b/>
            <sz val="9"/>
            <color indexed="81"/>
            <rFont val="ＭＳ Ｐゴシック"/>
            <family val="3"/>
            <charset val="128"/>
          </rPr>
          <t xml:space="preserve">決算総計07表～12表の数値を転記
</t>
        </r>
      </text>
    </comment>
    <comment ref="B11" authorId="0">
      <text>
        <r>
          <rPr>
            <b/>
            <sz val="9"/>
            <color indexed="81"/>
            <rFont val="ＭＳ Ｐゴシック"/>
            <family val="3"/>
            <charset val="128"/>
          </rPr>
          <t xml:space="preserve">決算総計07表～12表の数値を転記
</t>
        </r>
      </text>
    </comment>
    <comment ref="B28" authorId="0">
      <text>
        <r>
          <rPr>
            <b/>
            <sz val="9"/>
            <color indexed="81"/>
            <rFont val="ＭＳ Ｐゴシック"/>
            <family val="3"/>
            <charset val="128"/>
          </rPr>
          <t>災害復旧事業に係る受益者負担金控除</t>
        </r>
      </text>
    </comment>
  </commentList>
</comments>
</file>

<file path=xl/comments3.xml><?xml version="1.0" encoding="utf-8"?>
<comments xmlns="http://schemas.openxmlformats.org/spreadsheetml/2006/main">
  <authors>
    <author>川崎町役場</author>
  </authors>
  <commentList>
    <comment ref="K27" authorId="0">
      <text>
        <r>
          <rPr>
            <b/>
            <sz val="9"/>
            <color indexed="81"/>
            <rFont val="ＭＳ Ｐゴシック"/>
            <family val="3"/>
            <charset val="128"/>
          </rPr>
          <t>マイナス計上！</t>
        </r>
        <r>
          <rPr>
            <sz val="9"/>
            <color indexed="81"/>
            <rFont val="ＭＳ Ｐゴシック"/>
            <family val="3"/>
            <charset val="128"/>
          </rPr>
          <t xml:space="preserve">
</t>
        </r>
      </text>
    </comment>
  </commentList>
</comments>
</file>

<file path=xl/comments4.xml><?xml version="1.0" encoding="utf-8"?>
<comments xmlns="http://schemas.openxmlformats.org/spreadsheetml/2006/main">
  <authors>
    <author>010486</author>
    <author>佐藤　和彦</author>
    <author xml:space="preserve"> </author>
  </authors>
  <commentList>
    <comment ref="AD6" authorId="0">
      <text>
        <r>
          <rPr>
            <sz val="11"/>
            <color indexed="81"/>
            <rFont val="ＭＳ Ｐゴシック"/>
            <family val="3"/>
            <charset val="128"/>
          </rPr>
          <t>形式収支が赤字の場合の使用を考え、追加。
（既に連結財務書類作成実務手引（附属資料）でこの修正を踏まえた修正版を公表している。）</t>
        </r>
      </text>
    </comment>
    <comment ref="AD8" authorId="1">
      <text>
        <r>
          <rPr>
            <b/>
            <sz val="9"/>
            <color indexed="81"/>
            <rFont val="ＭＳ Ｐゴシック"/>
            <family val="3"/>
            <charset val="128"/>
          </rPr>
          <t>n年度決算統計02表02行(3)</t>
        </r>
        <r>
          <rPr>
            <sz val="9"/>
            <color indexed="81"/>
            <rFont val="ＭＳ Ｐゴシック"/>
            <family val="3"/>
            <charset val="128"/>
          </rPr>
          <t xml:space="preserve">
</t>
        </r>
      </text>
    </comment>
    <comment ref="AA18" authorId="0">
      <text>
        <r>
          <rPr>
            <sz val="11"/>
            <color indexed="81"/>
            <rFont val="ＭＳ Ｐゴシック"/>
            <family val="3"/>
            <charset val="128"/>
          </rPr>
          <t>収入総額＝歳入総額－繰越金のため、列削除。</t>
        </r>
        <r>
          <rPr>
            <b/>
            <sz val="9"/>
            <color indexed="81"/>
            <rFont val="ＭＳ Ｐゴシック"/>
            <family val="3"/>
            <charset val="128"/>
          </rPr>
          <t xml:space="preserve">
</t>
        </r>
        <r>
          <rPr>
            <sz val="9"/>
            <color indexed="81"/>
            <rFont val="ＭＳ Ｐゴシック"/>
            <family val="3"/>
            <charset val="128"/>
          </rPr>
          <t xml:space="preserve">
</t>
        </r>
      </text>
    </comment>
    <comment ref="Y25" authorId="0">
      <text>
        <r>
          <rPr>
            <sz val="11"/>
            <color indexed="81"/>
            <rFont val="ＭＳ Ｐゴシック"/>
            <family val="3"/>
            <charset val="128"/>
          </rPr>
          <t>物件等の購入に関する債務負担行為の支払等の場合の使用を考え、追加。</t>
        </r>
      </text>
    </comment>
    <comment ref="F31" authorId="2">
      <text>
        <r>
          <rPr>
            <b/>
            <sz val="9"/>
            <color indexed="81"/>
            <rFont val="ＭＳ Ｐゴシック"/>
            <family val="3"/>
            <charset val="128"/>
          </rPr>
          <t>27表25行3列+28表21行13列</t>
        </r>
      </text>
    </comment>
    <comment ref="AA50" authorId="0">
      <text>
        <r>
          <rPr>
            <sz val="11"/>
            <color indexed="81"/>
            <rFont val="ＭＳ Ｐゴシック"/>
            <family val="3"/>
            <charset val="128"/>
          </rPr>
          <t>収入総額＝歳入総額－繰越金のため、列削除。</t>
        </r>
        <r>
          <rPr>
            <b/>
            <sz val="9"/>
            <color indexed="81"/>
            <rFont val="ＭＳ Ｐゴシック"/>
            <family val="3"/>
            <charset val="128"/>
          </rPr>
          <t xml:space="preserve">
</t>
        </r>
        <r>
          <rPr>
            <sz val="9"/>
            <color indexed="81"/>
            <rFont val="ＭＳ Ｐゴシック"/>
            <family val="3"/>
            <charset val="128"/>
          </rPr>
          <t xml:space="preserve">
</t>
        </r>
      </text>
    </comment>
    <comment ref="AD56" authorId="0">
      <text>
        <r>
          <rPr>
            <sz val="11"/>
            <color indexed="81"/>
            <rFont val="ＭＳ Ｐゴシック"/>
            <family val="3"/>
            <charset val="128"/>
          </rPr>
          <t>左記２点を踏まえて
＝E64－E65－E66－E67－E68＋E69－E70
を
＝E64－E65－E66－E67＋E68＋E69
に修正。
　</t>
        </r>
      </text>
    </comment>
  </commentList>
</comments>
</file>

<file path=xl/comments5.xml><?xml version="1.0" encoding="utf-8"?>
<comments xmlns="http://schemas.openxmlformats.org/spreadsheetml/2006/main">
  <authors>
    <author>佐藤　和彦</author>
    <author xml:space="preserve"> </author>
    <author>川崎町役場</author>
  </authors>
  <commentList>
    <comment ref="D7" authorId="0">
      <text>
        <r>
          <rPr>
            <b/>
            <sz val="9"/>
            <color indexed="81"/>
            <rFont val="ＭＳ Ｐゴシック"/>
            <family val="3"/>
            <charset val="128"/>
          </rPr>
          <t>平成N年度末東証1部取引価格</t>
        </r>
        <r>
          <rPr>
            <sz val="9"/>
            <color indexed="81"/>
            <rFont val="ＭＳ Ｐゴシック"/>
            <family val="3"/>
            <charset val="128"/>
          </rPr>
          <t xml:space="preserve">
</t>
        </r>
      </text>
    </comment>
    <comment ref="D14" authorId="1">
      <text>
        <r>
          <rPr>
            <b/>
            <sz val="9"/>
            <color indexed="81"/>
            <rFont val="ＭＳ Ｐゴシック"/>
            <family val="3"/>
            <charset val="128"/>
          </rPr>
          <t>1町÷仙南7町</t>
        </r>
      </text>
    </comment>
    <comment ref="C15" authorId="2">
      <text>
        <r>
          <rPr>
            <b/>
            <sz val="9"/>
            <color indexed="81"/>
            <rFont val="ＭＳ Ｐゴシック"/>
            <family val="3"/>
            <charset val="128"/>
          </rPr>
          <t>検収調書より転記</t>
        </r>
        <r>
          <rPr>
            <sz val="9"/>
            <color indexed="81"/>
            <rFont val="ＭＳ Ｐゴシック"/>
            <family val="3"/>
            <charset val="128"/>
          </rPr>
          <t xml:space="preserve">
</t>
        </r>
      </text>
    </comment>
  </commentList>
</comments>
</file>

<file path=xl/comments6.xml><?xml version="1.0" encoding="utf-8"?>
<comments xmlns="http://schemas.openxmlformats.org/spreadsheetml/2006/main">
  <authors>
    <author xml:space="preserve"> </author>
  </authors>
  <commentList>
    <comment ref="C22" authorId="0">
      <text>
        <r>
          <rPr>
            <b/>
            <sz val="9"/>
            <color indexed="81"/>
            <rFont val="ＭＳ Ｐゴシック"/>
            <family val="3"/>
            <charset val="128"/>
          </rPr>
          <t>預かり保育料含む</t>
        </r>
      </text>
    </comment>
  </commentList>
</comments>
</file>

<file path=xl/comments7.xml><?xml version="1.0" encoding="utf-8"?>
<comments xmlns="http://schemas.openxmlformats.org/spreadsheetml/2006/main">
  <authors>
    <author>川崎町役場</author>
  </authors>
  <commentList>
    <comment ref="K5" authorId="0">
      <text>
        <r>
          <rPr>
            <b/>
            <sz val="9"/>
            <color indexed="81"/>
            <rFont val="ＭＳ Ｐゴシック"/>
            <family val="3"/>
            <charset val="128"/>
          </rPr>
          <t>全額金額確定及び損失補償等引当金として計上したもの</t>
        </r>
      </text>
    </comment>
  </commentList>
</comments>
</file>

<file path=xl/comments8.xml><?xml version="1.0" encoding="utf-8"?>
<comments xmlns="http://schemas.openxmlformats.org/spreadsheetml/2006/main">
  <authors>
    <author>佐藤　和彦</author>
  </authors>
  <commentList>
    <comment ref="B6" authorId="0">
      <text>
        <r>
          <rPr>
            <b/>
            <sz val="9"/>
            <color indexed="81"/>
            <rFont val="ＭＳ Ｐゴシック"/>
            <family val="3"/>
            <charset val="128"/>
          </rPr>
          <t>一般職
871,278千円
特別職
9,882千円</t>
        </r>
        <r>
          <rPr>
            <sz val="9"/>
            <color indexed="81"/>
            <rFont val="ＭＳ Ｐゴシック"/>
            <family val="3"/>
            <charset val="128"/>
          </rPr>
          <t xml:space="preserve">
</t>
        </r>
      </text>
    </comment>
  </commentList>
</comments>
</file>

<file path=xl/comments9.xml><?xml version="1.0" encoding="utf-8"?>
<comments xmlns="http://schemas.openxmlformats.org/spreadsheetml/2006/main">
  <authors>
    <author>川崎町役場</author>
  </authors>
  <commentList>
    <comment ref="D10" authorId="0">
      <text>
        <r>
          <rPr>
            <sz val="9"/>
            <color indexed="81"/>
            <rFont val="ＭＳ Ｐゴシック"/>
            <family val="3"/>
            <charset val="128"/>
          </rPr>
          <t xml:space="preserve">毎年度+１に注意のこと
</t>
        </r>
      </text>
    </comment>
  </commentList>
</comments>
</file>

<file path=xl/sharedStrings.xml><?xml version="1.0" encoding="utf-8"?>
<sst xmlns="http://schemas.openxmlformats.org/spreadsheetml/2006/main" count="40745" uniqueCount="1522">
  <si>
    <t>　</t>
    <phoneticPr fontId="5"/>
  </si>
  <si>
    <t>（単位：千円）</t>
  </si>
  <si>
    <t>国庫支出金</t>
  </si>
  <si>
    <t>都道府県支出金</t>
  </si>
  <si>
    <t>　</t>
  </si>
  <si>
    <t>１列</t>
  </si>
  <si>
    <t>２列</t>
  </si>
  <si>
    <t>３列</t>
  </si>
  <si>
    <t>総務費</t>
  </si>
  <si>
    <t>０２行</t>
  </si>
  <si>
    <t>０１行</t>
  </si>
  <si>
    <t>庁舎</t>
  </si>
  <si>
    <t>０３行</t>
  </si>
  <si>
    <t>その他</t>
  </si>
  <si>
    <t>民生費</t>
  </si>
  <si>
    <t>０４行</t>
  </si>
  <si>
    <t>保育所</t>
  </si>
  <si>
    <t>０５行</t>
  </si>
  <si>
    <t>０６行</t>
  </si>
  <si>
    <t>労働費</t>
  </si>
  <si>
    <t>１２行</t>
  </si>
  <si>
    <t>補</t>
  </si>
  <si>
    <t>造林</t>
  </si>
  <si>
    <t>１４行</t>
  </si>
  <si>
    <t>合</t>
  </si>
  <si>
    <t>農</t>
  </si>
  <si>
    <t>林道</t>
  </si>
  <si>
    <t>１５行</t>
  </si>
  <si>
    <t>林</t>
  </si>
  <si>
    <t>治山</t>
  </si>
  <si>
    <t>１６行</t>
  </si>
  <si>
    <t>水</t>
  </si>
  <si>
    <t>砂防</t>
  </si>
  <si>
    <t>１７行</t>
  </si>
  <si>
    <t>０９行</t>
  </si>
  <si>
    <t>産</t>
  </si>
  <si>
    <t>漁港</t>
  </si>
  <si>
    <t>１８行</t>
  </si>
  <si>
    <t>業</t>
  </si>
  <si>
    <t>農業基盤整備</t>
  </si>
  <si>
    <t>１９行</t>
  </si>
  <si>
    <t>費</t>
  </si>
  <si>
    <t>海岸保全</t>
  </si>
  <si>
    <t>２０行</t>
  </si>
  <si>
    <t>２１行</t>
  </si>
  <si>
    <t>商工費</t>
  </si>
  <si>
    <t>２２行</t>
  </si>
  <si>
    <t>道路</t>
  </si>
  <si>
    <t>２６行</t>
  </si>
  <si>
    <t>道路橋りょう</t>
  </si>
  <si>
    <t>橋りょう</t>
  </si>
  <si>
    <t>２７行</t>
  </si>
  <si>
    <t>河川</t>
  </si>
  <si>
    <t>２８行</t>
  </si>
  <si>
    <t>土</t>
  </si>
  <si>
    <t>２９行</t>
  </si>
  <si>
    <t>３０行</t>
  </si>
  <si>
    <t>港湾</t>
  </si>
  <si>
    <t>３１行</t>
  </si>
  <si>
    <t>木</t>
  </si>
  <si>
    <t>都市計画</t>
  </si>
  <si>
    <t>３２行</t>
  </si>
  <si>
    <t>街路</t>
  </si>
  <si>
    <t>３３行</t>
  </si>
  <si>
    <t>都市下水路</t>
  </si>
  <si>
    <t>３４行</t>
  </si>
  <si>
    <t>区画整理</t>
  </si>
  <si>
    <t>３５行</t>
  </si>
  <si>
    <t>都市公園</t>
  </si>
  <si>
    <t>３６行</t>
  </si>
  <si>
    <t>住宅</t>
  </si>
  <si>
    <t>３７行</t>
  </si>
  <si>
    <t>計</t>
  </si>
  <si>
    <t>空港</t>
  </si>
  <si>
    <t>３８行</t>
  </si>
  <si>
    <t>２３行</t>
  </si>
  <si>
    <t>３９行</t>
  </si>
  <si>
    <t>２４行</t>
  </si>
  <si>
    <t>消防費</t>
  </si>
  <si>
    <t>４０行</t>
  </si>
  <si>
    <t>４１行</t>
  </si>
  <si>
    <t>５２行</t>
  </si>
  <si>
    <t>合計</t>
  </si>
  <si>
    <t>単</t>
  </si>
  <si>
    <t>減価償却対象</t>
  </si>
  <si>
    <t>償却対象</t>
  </si>
  <si>
    <t>再</t>
  </si>
  <si>
    <t>公営住宅</t>
  </si>
  <si>
    <t>小学校</t>
  </si>
  <si>
    <t>中学校</t>
  </si>
  <si>
    <t>幼稚園</t>
  </si>
  <si>
    <t>教</t>
  </si>
  <si>
    <t>育</t>
  </si>
  <si>
    <t>０７行</t>
  </si>
  <si>
    <t>清掃費</t>
  </si>
  <si>
    <t>環境衛生費</t>
  </si>
  <si>
    <t>し尿処理</t>
  </si>
  <si>
    <t>０８行</t>
  </si>
  <si>
    <t>１０行</t>
  </si>
  <si>
    <t>１１行</t>
  </si>
  <si>
    <t>国立公園等</t>
  </si>
  <si>
    <t>観光</t>
  </si>
  <si>
    <t>衛</t>
  </si>
  <si>
    <t>生</t>
  </si>
  <si>
    <t>高等学校</t>
  </si>
  <si>
    <t>特殊学校</t>
  </si>
  <si>
    <t>大学</t>
  </si>
  <si>
    <t>各種学校</t>
  </si>
  <si>
    <t>社会教育</t>
  </si>
  <si>
    <t>４３行</t>
  </si>
  <si>
    <t>４４行</t>
  </si>
  <si>
    <t>４５行</t>
  </si>
  <si>
    <t>４６行</t>
  </si>
  <si>
    <t>４７行</t>
  </si>
  <si>
    <t>４８行</t>
  </si>
  <si>
    <t>４９行</t>
  </si>
  <si>
    <t>５０行</t>
  </si>
  <si>
    <t>５１行</t>
  </si>
  <si>
    <t>d</t>
  </si>
  <si>
    <t>普通建設事業費　</t>
  </si>
  <si>
    <t>用地取得費　　２３表　</t>
  </si>
  <si>
    <t>決算額　Ａ</t>
  </si>
  <si>
    <t>Ａの財源内訳</t>
  </si>
  <si>
    <t>決算額　Ｂ</t>
  </si>
  <si>
    <t>Ｂの財源内訳</t>
  </si>
  <si>
    <t>補助・単独　１列</t>
  </si>
  <si>
    <t>補助　５列</t>
  </si>
  <si>
    <t>補助６列・単独４列</t>
  </si>
  <si>
    <t>助</t>
  </si>
  <si>
    <t>事</t>
  </si>
  <si>
    <t>表</t>
  </si>
  <si>
    <t>独</t>
  </si>
  <si>
    <t>２１</t>
  </si>
  <si>
    <t>県支出金</t>
  </si>
  <si>
    <t>２２</t>
  </si>
  <si>
    <t>清掃施設</t>
  </si>
  <si>
    <t>社会教育施設</t>
  </si>
  <si>
    <t>農林水産関係</t>
  </si>
  <si>
    <t>社会体育施設</t>
  </si>
  <si>
    <t>ごみ処理</t>
    <phoneticPr fontId="5"/>
  </si>
  <si>
    <t>１２行</t>
    <phoneticPr fontId="5"/>
  </si>
  <si>
    <t>・</t>
    <phoneticPr fontId="5"/>
  </si>
  <si>
    <t>０５行</t>
    <phoneticPr fontId="5"/>
  </si>
  <si>
    <t>Ａのうちその</t>
  </si>
  <si>
    <t>団体で行うもの</t>
  </si>
  <si>
    <t>総務関係</t>
  </si>
  <si>
    <t>庁舎等</t>
  </si>
  <si>
    <t>民生関係</t>
  </si>
  <si>
    <t>ごみ処理</t>
  </si>
  <si>
    <t>農業農村整備</t>
  </si>
  <si>
    <t>公園</t>
  </si>
  <si>
    <t>用地取得費　　</t>
  </si>
  <si>
    <t>有形固定資産</t>
  </si>
  <si>
    <t>ａ</t>
  </si>
  <si>
    <t>ｂ</t>
  </si>
  <si>
    <t>ｃ</t>
  </si>
  <si>
    <t>按分</t>
  </si>
  <si>
    <t>用</t>
  </si>
  <si>
    <t>地</t>
  </si>
  <si>
    <t>取</t>
  </si>
  <si>
    <t>得</t>
  </si>
  <si>
    <t>・</t>
  </si>
  <si>
    <t>控</t>
  </si>
  <si>
    <t>除</t>
  </si>
  <si>
    <t>後</t>
  </si>
  <si>
    <t>の</t>
  </si>
  <si>
    <t>有</t>
  </si>
  <si>
    <t>形</t>
  </si>
  <si>
    <t>固</t>
  </si>
  <si>
    <t>定</t>
  </si>
  <si>
    <t>資</t>
  </si>
  <si>
    <t>等</t>
  </si>
  <si>
    <t>１３行</t>
  </si>
  <si>
    <t>２５行</t>
  </si>
  <si>
    <t>用地取得費　　　</t>
  </si>
  <si>
    <t>衛生費</t>
  </si>
  <si>
    <t>農林水産業費</t>
  </si>
  <si>
    <t>土木費</t>
  </si>
  <si>
    <t>教育費</t>
  </si>
  <si>
    <t>償却</t>
  </si>
  <si>
    <t>清掃費（ゴミ処理）</t>
  </si>
  <si>
    <t>清掃費（し尿処理）</t>
  </si>
  <si>
    <t>清掃費（その他）</t>
  </si>
  <si>
    <t>都市計画（街路）</t>
  </si>
  <si>
    <t>都市計画（都市下水路）</t>
  </si>
  <si>
    <t>都市計画（区画整理）</t>
  </si>
  <si>
    <t>都市計画（その他）</t>
  </si>
  <si>
    <t>特殊学級</t>
  </si>
  <si>
    <t>年数</t>
  </si>
  <si>
    <t>耐用年数＝</t>
  </si>
  <si>
    <t>昭和</t>
  </si>
  <si>
    <t>平成</t>
  </si>
  <si>
    <t>元</t>
  </si>
  <si>
    <t>都市計画（公園）</t>
    <phoneticPr fontId="5"/>
  </si>
  <si>
    <t>B</t>
  </si>
  <si>
    <t>Ａ</t>
    <phoneticPr fontId="5"/>
  </si>
  <si>
    <t>千円</t>
    <phoneticPr fontId="5"/>
  </si>
  <si>
    <t>※４　普通会計の将来負担に関する情報</t>
    <rPh sb="3" eb="5">
      <t>フツウ</t>
    </rPh>
    <rPh sb="5" eb="7">
      <t>カイケイ</t>
    </rPh>
    <rPh sb="8" eb="10">
      <t>ショウライ</t>
    </rPh>
    <rPh sb="10" eb="12">
      <t>フタン</t>
    </rPh>
    <rPh sb="13" eb="14">
      <t>カン</t>
    </rPh>
    <rPh sb="16" eb="18">
      <t>ジョウホウ</t>
    </rPh>
    <phoneticPr fontId="5"/>
  </si>
  <si>
    <t>③その他</t>
    <rPh sb="3" eb="4">
      <t>タ</t>
    </rPh>
    <phoneticPr fontId="5"/>
  </si>
  <si>
    <t>千円）</t>
    <phoneticPr fontId="5"/>
  </si>
  <si>
    <t>②債務保証又は損失補償</t>
    <rPh sb="1" eb="3">
      <t>サイム</t>
    </rPh>
    <rPh sb="3" eb="5">
      <t>ホショウ</t>
    </rPh>
    <rPh sb="5" eb="6">
      <t>マタ</t>
    </rPh>
    <rPh sb="7" eb="9">
      <t>ソンシツ</t>
    </rPh>
    <rPh sb="9" eb="11">
      <t>ホショウ</t>
    </rPh>
    <phoneticPr fontId="5"/>
  </si>
  <si>
    <t>①物件の購入等</t>
    <rPh sb="1" eb="3">
      <t>ブッケン</t>
    </rPh>
    <rPh sb="4" eb="6">
      <t>コウニュウ</t>
    </rPh>
    <rPh sb="6" eb="7">
      <t>トウ</t>
    </rPh>
    <phoneticPr fontId="5"/>
  </si>
  <si>
    <t>※２　債務負担行為に関する情報</t>
    <rPh sb="3" eb="5">
      <t>サイム</t>
    </rPh>
    <rPh sb="5" eb="7">
      <t>フタン</t>
    </rPh>
    <rPh sb="7" eb="9">
      <t>コウイ</t>
    </rPh>
    <rPh sb="10" eb="11">
      <t>カン</t>
    </rPh>
    <rPh sb="13" eb="15">
      <t>ジョウホウ</t>
    </rPh>
    <phoneticPr fontId="5"/>
  </si>
  <si>
    <t>計</t>
    <rPh sb="0" eb="1">
      <t>ケイ</t>
    </rPh>
    <phoneticPr fontId="5"/>
  </si>
  <si>
    <t>③一般財源等</t>
    <rPh sb="1" eb="3">
      <t>イッパン</t>
    </rPh>
    <rPh sb="3" eb="5">
      <t>ザイゲン</t>
    </rPh>
    <rPh sb="5" eb="6">
      <t>トウ</t>
    </rPh>
    <phoneticPr fontId="5"/>
  </si>
  <si>
    <t>②地方債</t>
    <rPh sb="1" eb="4">
      <t>チホウサイ</t>
    </rPh>
    <phoneticPr fontId="13"/>
  </si>
  <si>
    <t>①国県補助金等</t>
    <rPh sb="1" eb="2">
      <t>コク</t>
    </rPh>
    <rPh sb="2" eb="3">
      <t>ケン</t>
    </rPh>
    <rPh sb="3" eb="6">
      <t>ホジョキン</t>
    </rPh>
    <rPh sb="6" eb="7">
      <t>ナド</t>
    </rPh>
    <phoneticPr fontId="5"/>
  </si>
  <si>
    <t>　上の支出金に充当された財源</t>
    <rPh sb="1" eb="2">
      <t>ウエ</t>
    </rPh>
    <rPh sb="3" eb="6">
      <t>シシュツキン</t>
    </rPh>
    <rPh sb="7" eb="9">
      <t>ジュウトウ</t>
    </rPh>
    <rPh sb="12" eb="14">
      <t>ザイゲン</t>
    </rPh>
    <phoneticPr fontId="5"/>
  </si>
  <si>
    <t>⑦総務</t>
    <rPh sb="1" eb="3">
      <t>ソウム</t>
    </rPh>
    <phoneticPr fontId="5"/>
  </si>
  <si>
    <t>⑥消防</t>
    <rPh sb="1" eb="3">
      <t>ショウボウ</t>
    </rPh>
    <phoneticPr fontId="5"/>
  </si>
  <si>
    <t>⑤産業振興</t>
    <rPh sb="1" eb="3">
      <t>サンギョウ</t>
    </rPh>
    <rPh sb="3" eb="5">
      <t>シンコウ</t>
    </rPh>
    <phoneticPr fontId="5"/>
  </si>
  <si>
    <t>④環境衛生</t>
    <rPh sb="1" eb="3">
      <t>カンキョウ</t>
    </rPh>
    <rPh sb="3" eb="5">
      <t>エイセイ</t>
    </rPh>
    <phoneticPr fontId="5"/>
  </si>
  <si>
    <t>③福祉</t>
    <rPh sb="1" eb="3">
      <t>フクシ</t>
    </rPh>
    <phoneticPr fontId="5"/>
  </si>
  <si>
    <t>②教育</t>
    <rPh sb="1" eb="3">
      <t>キョウイク</t>
    </rPh>
    <phoneticPr fontId="5"/>
  </si>
  <si>
    <t>千円</t>
    <rPh sb="0" eb="2">
      <t>センエン</t>
    </rPh>
    <phoneticPr fontId="5"/>
  </si>
  <si>
    <t>①生活インフラ・国土保全</t>
    <rPh sb="1" eb="3">
      <t>セイカツ</t>
    </rPh>
    <rPh sb="8" eb="10">
      <t>コクド</t>
    </rPh>
    <rPh sb="10" eb="12">
      <t>ホゼン</t>
    </rPh>
    <phoneticPr fontId="5"/>
  </si>
  <si>
    <t>※１　他団体及び民間への支出金により形成された資産</t>
    <rPh sb="3" eb="4">
      <t>タ</t>
    </rPh>
    <rPh sb="4" eb="6">
      <t>ダンタイ</t>
    </rPh>
    <rPh sb="6" eb="7">
      <t>オヨ</t>
    </rPh>
    <rPh sb="8" eb="10">
      <t>ミンカン</t>
    </rPh>
    <rPh sb="12" eb="15">
      <t>シシュツキン</t>
    </rPh>
    <rPh sb="18" eb="20">
      <t>ケイセイ</t>
    </rPh>
    <rPh sb="23" eb="25">
      <t>シサン</t>
    </rPh>
    <phoneticPr fontId="5"/>
  </si>
  <si>
    <t>負 債 ・ 純 資 産 合 計</t>
    <rPh sb="0" eb="1">
      <t>フ</t>
    </rPh>
    <rPh sb="2" eb="3">
      <t>サイ</t>
    </rPh>
    <rPh sb="6" eb="7">
      <t>ジュン</t>
    </rPh>
    <rPh sb="8" eb="9">
      <t>シ</t>
    </rPh>
    <rPh sb="10" eb="11">
      <t>サン</t>
    </rPh>
    <rPh sb="12" eb="13">
      <t>ゴウ</t>
    </rPh>
    <rPh sb="14" eb="15">
      <t>ケイ</t>
    </rPh>
    <phoneticPr fontId="5"/>
  </si>
  <si>
    <t>資　　産　　合　　計</t>
    <rPh sb="0" eb="1">
      <t>シ</t>
    </rPh>
    <rPh sb="3" eb="4">
      <t>サン</t>
    </rPh>
    <rPh sb="6" eb="7">
      <t>ゴウ</t>
    </rPh>
    <rPh sb="9" eb="10">
      <t>ケイ</t>
    </rPh>
    <phoneticPr fontId="5"/>
  </si>
  <si>
    <t>流動資産合計</t>
    <rPh sb="0" eb="2">
      <t>リュウドウ</t>
    </rPh>
    <rPh sb="2" eb="4">
      <t>シサン</t>
    </rPh>
    <rPh sb="4" eb="6">
      <t>ゴウケイ</t>
    </rPh>
    <phoneticPr fontId="5"/>
  </si>
  <si>
    <t>未収金計</t>
    <rPh sb="0" eb="3">
      <t>ミシュウキン</t>
    </rPh>
    <rPh sb="3" eb="4">
      <t>ケイ</t>
    </rPh>
    <phoneticPr fontId="5"/>
  </si>
  <si>
    <t>③回収不能見込額</t>
    <rPh sb="1" eb="3">
      <t>カイシュウ</t>
    </rPh>
    <rPh sb="3" eb="5">
      <t>フノウ</t>
    </rPh>
    <rPh sb="5" eb="7">
      <t>ミコミ</t>
    </rPh>
    <rPh sb="7" eb="8">
      <t>ガク</t>
    </rPh>
    <phoneticPr fontId="5"/>
  </si>
  <si>
    <t>②その他</t>
    <rPh sb="3" eb="4">
      <t>タ</t>
    </rPh>
    <phoneticPr fontId="5"/>
  </si>
  <si>
    <t>①地方税</t>
    <rPh sb="1" eb="4">
      <t>チホウゼイ</t>
    </rPh>
    <phoneticPr fontId="5"/>
  </si>
  <si>
    <t>(2) 未収金</t>
    <rPh sb="4" eb="7">
      <t>ミシュウキン</t>
    </rPh>
    <phoneticPr fontId="5"/>
  </si>
  <si>
    <t>現金預金計</t>
    <rPh sb="0" eb="2">
      <t>ゲンキン</t>
    </rPh>
    <rPh sb="2" eb="4">
      <t>ヨキン</t>
    </rPh>
    <rPh sb="4" eb="5">
      <t>ケイ</t>
    </rPh>
    <phoneticPr fontId="5"/>
  </si>
  <si>
    <t>③歳計現金</t>
    <rPh sb="1" eb="3">
      <t>サイケイ</t>
    </rPh>
    <rPh sb="3" eb="5">
      <t>ゲンキン</t>
    </rPh>
    <phoneticPr fontId="5"/>
  </si>
  <si>
    <t>②減債基金</t>
    <rPh sb="1" eb="3">
      <t>ゲンサイ</t>
    </rPh>
    <rPh sb="3" eb="5">
      <t>キキン</t>
    </rPh>
    <phoneticPr fontId="5"/>
  </si>
  <si>
    <t>純　 資　 産　 合　 計</t>
    <rPh sb="0" eb="1">
      <t>ジュン</t>
    </rPh>
    <rPh sb="3" eb="4">
      <t>シ</t>
    </rPh>
    <rPh sb="6" eb="7">
      <t>サン</t>
    </rPh>
    <rPh sb="9" eb="10">
      <t>ゴウ</t>
    </rPh>
    <rPh sb="12" eb="13">
      <t>ケイ</t>
    </rPh>
    <phoneticPr fontId="5"/>
  </si>
  <si>
    <t>①財政調整基金</t>
    <rPh sb="1" eb="3">
      <t>ザイセイ</t>
    </rPh>
    <rPh sb="3" eb="5">
      <t>チョウセイ</t>
    </rPh>
    <rPh sb="5" eb="7">
      <t>キキン</t>
    </rPh>
    <phoneticPr fontId="5"/>
  </si>
  <si>
    <t>(1) 現金預金</t>
    <rPh sb="4" eb="6">
      <t>ゲンキン</t>
    </rPh>
    <rPh sb="6" eb="8">
      <t>ヨキン</t>
    </rPh>
    <phoneticPr fontId="5"/>
  </si>
  <si>
    <t>４　資産評価差額</t>
    <rPh sb="2" eb="4">
      <t>シサン</t>
    </rPh>
    <rPh sb="4" eb="6">
      <t>ヒョウカ</t>
    </rPh>
    <rPh sb="6" eb="8">
      <t>サガク</t>
    </rPh>
    <phoneticPr fontId="5"/>
  </si>
  <si>
    <t>３　流動資産</t>
    <rPh sb="2" eb="4">
      <t>リュウドウ</t>
    </rPh>
    <rPh sb="4" eb="6">
      <t>シサン</t>
    </rPh>
    <phoneticPr fontId="5"/>
  </si>
  <si>
    <t>３　その他一般財源等</t>
    <rPh sb="4" eb="5">
      <t>タ</t>
    </rPh>
    <rPh sb="5" eb="7">
      <t>イッパン</t>
    </rPh>
    <rPh sb="7" eb="9">
      <t>ザイゲン</t>
    </rPh>
    <rPh sb="9" eb="10">
      <t>トウ</t>
    </rPh>
    <phoneticPr fontId="5"/>
  </si>
  <si>
    <t>投資等合計</t>
    <rPh sb="0" eb="3">
      <t>トウシトウ</t>
    </rPh>
    <rPh sb="3" eb="5">
      <t>ゴウケイ</t>
    </rPh>
    <phoneticPr fontId="5"/>
  </si>
  <si>
    <t>(5) 回収不能見込額</t>
    <rPh sb="4" eb="6">
      <t>カイシュウ</t>
    </rPh>
    <rPh sb="6" eb="8">
      <t>フノウ</t>
    </rPh>
    <rPh sb="8" eb="10">
      <t>ミコミ</t>
    </rPh>
    <rPh sb="10" eb="11">
      <t>ガク</t>
    </rPh>
    <phoneticPr fontId="5"/>
  </si>
  <si>
    <t>２　公共資産等整備一般財源等</t>
    <rPh sb="2" eb="4">
      <t>コウキョウ</t>
    </rPh>
    <rPh sb="4" eb="7">
      <t>シサントウ</t>
    </rPh>
    <rPh sb="7" eb="9">
      <t>セイビ</t>
    </rPh>
    <rPh sb="9" eb="11">
      <t>イッパン</t>
    </rPh>
    <rPh sb="11" eb="14">
      <t>ザイゲントウ</t>
    </rPh>
    <phoneticPr fontId="5"/>
  </si>
  <si>
    <t>(4) 長期延滞債権</t>
    <phoneticPr fontId="5"/>
  </si>
  <si>
    <t>基金等計</t>
    <rPh sb="0" eb="2">
      <t>キキン</t>
    </rPh>
    <rPh sb="2" eb="3">
      <t>トウ</t>
    </rPh>
    <rPh sb="3" eb="4">
      <t>ケイ</t>
    </rPh>
    <phoneticPr fontId="5"/>
  </si>
  <si>
    <t>１　公共資産等整備国県補助金等</t>
    <rPh sb="2" eb="4">
      <t>コウキョウ</t>
    </rPh>
    <rPh sb="4" eb="7">
      <t>シサントウ</t>
    </rPh>
    <rPh sb="7" eb="9">
      <t>セイビ</t>
    </rPh>
    <rPh sb="9" eb="10">
      <t>コク</t>
    </rPh>
    <rPh sb="10" eb="11">
      <t>ケン</t>
    </rPh>
    <rPh sb="11" eb="15">
      <t>ホジョキントウ</t>
    </rPh>
    <phoneticPr fontId="5"/>
  </si>
  <si>
    <t>⑤退職手当組合積立金</t>
    <rPh sb="1" eb="5">
      <t>タイテ</t>
    </rPh>
    <rPh sb="5" eb="7">
      <t>クミアイ</t>
    </rPh>
    <rPh sb="7" eb="9">
      <t>ツミタテ</t>
    </rPh>
    <rPh sb="9" eb="10">
      <t>キン</t>
    </rPh>
    <phoneticPr fontId="5"/>
  </si>
  <si>
    <t>[純資産の部]</t>
    <rPh sb="1" eb="4">
      <t>ジュンシサン</t>
    </rPh>
    <rPh sb="5" eb="6">
      <t>ブ</t>
    </rPh>
    <phoneticPr fontId="5"/>
  </si>
  <si>
    <t>④その他定額運用基金</t>
    <rPh sb="3" eb="4">
      <t>タ</t>
    </rPh>
    <rPh sb="4" eb="6">
      <t>テイガク</t>
    </rPh>
    <rPh sb="6" eb="8">
      <t>ウンヨウ</t>
    </rPh>
    <rPh sb="8" eb="10">
      <t>キキン</t>
    </rPh>
    <phoneticPr fontId="5"/>
  </si>
  <si>
    <t>③土地開発基金</t>
    <rPh sb="1" eb="3">
      <t>トチ</t>
    </rPh>
    <rPh sb="3" eb="5">
      <t>カイハツ</t>
    </rPh>
    <rPh sb="5" eb="7">
      <t>キキン</t>
    </rPh>
    <phoneticPr fontId="5"/>
  </si>
  <si>
    <t>②その他特定目的基金</t>
    <rPh sb="3" eb="4">
      <t>タ</t>
    </rPh>
    <rPh sb="4" eb="6">
      <t>トクテイ</t>
    </rPh>
    <rPh sb="6" eb="8">
      <t>モクテキ</t>
    </rPh>
    <rPh sb="8" eb="10">
      <t>キキン</t>
    </rPh>
    <phoneticPr fontId="5"/>
  </si>
  <si>
    <t>①退職手当目的基金</t>
    <rPh sb="1" eb="3">
      <t>タイショク</t>
    </rPh>
    <rPh sb="3" eb="5">
      <t>テアテ</t>
    </rPh>
    <rPh sb="5" eb="7">
      <t>モクテキ</t>
    </rPh>
    <rPh sb="7" eb="9">
      <t>キキン</t>
    </rPh>
    <phoneticPr fontId="5"/>
  </si>
  <si>
    <t>負　　債　　合　　計</t>
    <rPh sb="0" eb="1">
      <t>フ</t>
    </rPh>
    <rPh sb="3" eb="4">
      <t>サイ</t>
    </rPh>
    <rPh sb="6" eb="7">
      <t>ゴウ</t>
    </rPh>
    <rPh sb="9" eb="10">
      <t>ケイ</t>
    </rPh>
    <phoneticPr fontId="5"/>
  </si>
  <si>
    <t>(3) 基金等</t>
    <rPh sb="4" eb="6">
      <t>キキン</t>
    </rPh>
    <rPh sb="6" eb="7">
      <t>トウ</t>
    </rPh>
    <phoneticPr fontId="5"/>
  </si>
  <si>
    <t>(2) 貸付金</t>
    <rPh sb="4" eb="6">
      <t>カシツケ</t>
    </rPh>
    <rPh sb="6" eb="7">
      <t>キン</t>
    </rPh>
    <phoneticPr fontId="5"/>
  </si>
  <si>
    <t>流動負債合計</t>
    <rPh sb="0" eb="2">
      <t>リュウドウ</t>
    </rPh>
    <rPh sb="2" eb="4">
      <t>フサイ</t>
    </rPh>
    <rPh sb="4" eb="6">
      <t>ゴウケイ</t>
    </rPh>
    <phoneticPr fontId="5"/>
  </si>
  <si>
    <t>投資及び出資金計</t>
    <rPh sb="0" eb="2">
      <t>トウシ</t>
    </rPh>
    <rPh sb="2" eb="3">
      <t>オヨ</t>
    </rPh>
    <rPh sb="4" eb="7">
      <t>シュッシキン</t>
    </rPh>
    <rPh sb="7" eb="8">
      <t>ケイ</t>
    </rPh>
    <phoneticPr fontId="5"/>
  </si>
  <si>
    <t>(5) 賞与引当金</t>
    <rPh sb="4" eb="6">
      <t>ショウヨ</t>
    </rPh>
    <rPh sb="6" eb="8">
      <t>ヒキアテ</t>
    </rPh>
    <rPh sb="8" eb="9">
      <t>キン</t>
    </rPh>
    <phoneticPr fontId="5"/>
  </si>
  <si>
    <t>②投資損失引当金</t>
    <rPh sb="1" eb="3">
      <t>トウシ</t>
    </rPh>
    <rPh sb="3" eb="5">
      <t>ソンシツ</t>
    </rPh>
    <rPh sb="5" eb="7">
      <t>ヒキアテ</t>
    </rPh>
    <rPh sb="7" eb="8">
      <t>キン</t>
    </rPh>
    <phoneticPr fontId="5"/>
  </si>
  <si>
    <t>(4) 翌年度支払予定退職手当</t>
    <rPh sb="4" eb="7">
      <t>ヨクネンド</t>
    </rPh>
    <rPh sb="7" eb="9">
      <t>シハラ</t>
    </rPh>
    <rPh sb="9" eb="11">
      <t>ヨテイ</t>
    </rPh>
    <rPh sb="11" eb="13">
      <t>タイショク</t>
    </rPh>
    <rPh sb="13" eb="15">
      <t>テアテ</t>
    </rPh>
    <phoneticPr fontId="5"/>
  </si>
  <si>
    <t>①投資及び出資金</t>
    <rPh sb="1" eb="3">
      <t>トウシ</t>
    </rPh>
    <rPh sb="3" eb="4">
      <t>オヨ</t>
    </rPh>
    <rPh sb="5" eb="8">
      <t>シュッシキン</t>
    </rPh>
    <phoneticPr fontId="5"/>
  </si>
  <si>
    <t>(3) 未払金</t>
    <rPh sb="4" eb="5">
      <t>ミ</t>
    </rPh>
    <rPh sb="5" eb="6">
      <t>バライ</t>
    </rPh>
    <rPh sb="6" eb="7">
      <t>キン</t>
    </rPh>
    <phoneticPr fontId="5"/>
  </si>
  <si>
    <t>(1) 投資及び出資金</t>
    <rPh sb="4" eb="6">
      <t>トウシ</t>
    </rPh>
    <rPh sb="6" eb="7">
      <t>オヨ</t>
    </rPh>
    <rPh sb="8" eb="11">
      <t>シュッシキン</t>
    </rPh>
    <phoneticPr fontId="5"/>
  </si>
  <si>
    <t>(2) 短期借入金（翌年度繰上充用金）</t>
    <rPh sb="4" eb="6">
      <t>タンキ</t>
    </rPh>
    <rPh sb="6" eb="8">
      <t>カリイレ</t>
    </rPh>
    <rPh sb="8" eb="9">
      <t>キン</t>
    </rPh>
    <rPh sb="10" eb="13">
      <t>ヨクネンド</t>
    </rPh>
    <rPh sb="13" eb="15">
      <t>クリアゲ</t>
    </rPh>
    <rPh sb="15" eb="17">
      <t>ジュウヨウ</t>
    </rPh>
    <rPh sb="17" eb="18">
      <t>キン</t>
    </rPh>
    <phoneticPr fontId="5"/>
  </si>
  <si>
    <t>２　投資等</t>
    <rPh sb="2" eb="4">
      <t>トウシ</t>
    </rPh>
    <rPh sb="4" eb="5">
      <t>トウ</t>
    </rPh>
    <phoneticPr fontId="5"/>
  </si>
  <si>
    <t>(1) 翌年度償還予定地方債</t>
    <rPh sb="4" eb="7">
      <t>ヨクネンド</t>
    </rPh>
    <rPh sb="7" eb="9">
      <t>ショウカン</t>
    </rPh>
    <rPh sb="9" eb="11">
      <t>ヨテイ</t>
    </rPh>
    <rPh sb="11" eb="14">
      <t>チホウサイ</t>
    </rPh>
    <phoneticPr fontId="5"/>
  </si>
  <si>
    <t>２　流動負債</t>
    <rPh sb="2" eb="4">
      <t>リュウドウ</t>
    </rPh>
    <rPh sb="4" eb="6">
      <t>フサイ</t>
    </rPh>
    <phoneticPr fontId="5"/>
  </si>
  <si>
    <t>公共資産合計</t>
    <rPh sb="0" eb="2">
      <t>コウキョウ</t>
    </rPh>
    <rPh sb="2" eb="4">
      <t>シサン</t>
    </rPh>
    <rPh sb="4" eb="6">
      <t>ゴウケイ</t>
    </rPh>
    <phoneticPr fontId="5"/>
  </si>
  <si>
    <t>(2) 売却可能資産</t>
    <rPh sb="4" eb="6">
      <t>バイキャク</t>
    </rPh>
    <rPh sb="6" eb="8">
      <t>カノウ</t>
    </rPh>
    <rPh sb="8" eb="10">
      <t>シサン</t>
    </rPh>
    <phoneticPr fontId="5"/>
  </si>
  <si>
    <t>固定負債合計</t>
    <rPh sb="0" eb="2">
      <t>コテイ</t>
    </rPh>
    <rPh sb="2" eb="4">
      <t>フサイ</t>
    </rPh>
    <rPh sb="4" eb="6">
      <t>ゴウケイ</t>
    </rPh>
    <phoneticPr fontId="5"/>
  </si>
  <si>
    <t>有形固定資産合計</t>
    <rPh sb="0" eb="2">
      <t>ユウケイ</t>
    </rPh>
    <rPh sb="2" eb="4">
      <t>コテイ</t>
    </rPh>
    <rPh sb="4" eb="6">
      <t>シサン</t>
    </rPh>
    <rPh sb="6" eb="8">
      <t>ゴウケイ</t>
    </rPh>
    <phoneticPr fontId="5"/>
  </si>
  <si>
    <t>(4) 損失補償等引当金</t>
    <rPh sb="4" eb="6">
      <t>ソンシツ</t>
    </rPh>
    <rPh sb="6" eb="8">
      <t>ホショウ</t>
    </rPh>
    <rPh sb="8" eb="9">
      <t>トウ</t>
    </rPh>
    <rPh sb="9" eb="11">
      <t>ヒキアテ</t>
    </rPh>
    <rPh sb="10" eb="11">
      <t>テビキ</t>
    </rPh>
    <rPh sb="11" eb="12">
      <t>キン</t>
    </rPh>
    <phoneticPr fontId="5"/>
  </si>
  <si>
    <t>(3) 退職手当引当金</t>
    <rPh sb="4" eb="6">
      <t>タイショク</t>
    </rPh>
    <rPh sb="6" eb="8">
      <t>テアテ</t>
    </rPh>
    <rPh sb="8" eb="10">
      <t>ヒキアテ</t>
    </rPh>
    <rPh sb="10" eb="11">
      <t>キン</t>
    </rPh>
    <phoneticPr fontId="5"/>
  </si>
  <si>
    <t>長期未払金計</t>
    <rPh sb="0" eb="2">
      <t>チョウキ</t>
    </rPh>
    <rPh sb="2" eb="3">
      <t>ミ</t>
    </rPh>
    <rPh sb="3" eb="4">
      <t>バライ</t>
    </rPh>
    <rPh sb="4" eb="5">
      <t>キン</t>
    </rPh>
    <rPh sb="5" eb="6">
      <t>ケイ</t>
    </rPh>
    <phoneticPr fontId="5"/>
  </si>
  <si>
    <t>(2) 長期未払金</t>
    <rPh sb="4" eb="6">
      <t>チョウキ</t>
    </rPh>
    <rPh sb="6" eb="7">
      <t>ミ</t>
    </rPh>
    <rPh sb="7" eb="8">
      <t>バライ</t>
    </rPh>
    <rPh sb="8" eb="9">
      <t>キン</t>
    </rPh>
    <phoneticPr fontId="5"/>
  </si>
  <si>
    <t>(1) 地方債</t>
    <rPh sb="4" eb="7">
      <t>チホウサイ</t>
    </rPh>
    <phoneticPr fontId="5"/>
  </si>
  <si>
    <t>(1) 有形固定資産</t>
    <rPh sb="4" eb="6">
      <t>ユウケイ</t>
    </rPh>
    <rPh sb="6" eb="8">
      <t>コテイ</t>
    </rPh>
    <rPh sb="8" eb="10">
      <t>シサン</t>
    </rPh>
    <phoneticPr fontId="5"/>
  </si>
  <si>
    <t>１　固定負債</t>
    <rPh sb="2" eb="4">
      <t>コテイ</t>
    </rPh>
    <rPh sb="4" eb="6">
      <t>フサイ</t>
    </rPh>
    <phoneticPr fontId="5"/>
  </si>
  <si>
    <t>１　公共資産</t>
    <rPh sb="2" eb="4">
      <t>コウキョウ</t>
    </rPh>
    <rPh sb="4" eb="6">
      <t>シサン</t>
    </rPh>
    <phoneticPr fontId="5"/>
  </si>
  <si>
    <t>[負債の部]</t>
    <rPh sb="1" eb="3">
      <t>フサイ</t>
    </rPh>
    <rPh sb="4" eb="5">
      <t>ブ</t>
    </rPh>
    <phoneticPr fontId="5"/>
  </si>
  <si>
    <t>[資産の部]</t>
    <rPh sb="1" eb="3">
      <t>シサン</t>
    </rPh>
    <rPh sb="4" eb="5">
      <t>ブ</t>
    </rPh>
    <phoneticPr fontId="5"/>
  </si>
  <si>
    <t>貸　　　　　　　　　　方</t>
    <rPh sb="0" eb="1">
      <t>カシ</t>
    </rPh>
    <rPh sb="11" eb="12">
      <t>カタ</t>
    </rPh>
    <phoneticPr fontId="5"/>
  </si>
  <si>
    <t>借　　　　　　　　　　方</t>
    <rPh sb="0" eb="1">
      <t>シャク</t>
    </rPh>
    <rPh sb="11" eb="12">
      <t>カタ</t>
    </rPh>
    <phoneticPr fontId="5"/>
  </si>
  <si>
    <t>（単位：千円）</t>
    <rPh sb="1" eb="3">
      <t>タンイ</t>
    </rPh>
    <rPh sb="4" eb="6">
      <t>センエン</t>
    </rPh>
    <phoneticPr fontId="5"/>
  </si>
  <si>
    <t>貸借対照表</t>
    <rPh sb="0" eb="2">
      <t>タイシャク</t>
    </rPh>
    <rPh sb="2" eb="5">
      <t>タイショウヒョウ</t>
    </rPh>
    <phoneticPr fontId="5"/>
  </si>
  <si>
    <t>生活インフラ・国土保全</t>
    <rPh sb="0" eb="2">
      <t>セイカツ</t>
    </rPh>
    <rPh sb="7" eb="9">
      <t>コクド</t>
    </rPh>
    <rPh sb="9" eb="11">
      <t>ホゼン</t>
    </rPh>
    <phoneticPr fontId="5"/>
  </si>
  <si>
    <t>道路</t>
    <rPh sb="0" eb="2">
      <t>ドウロ</t>
    </rPh>
    <phoneticPr fontId="5"/>
  </si>
  <si>
    <t>橋りょう</t>
    <rPh sb="0" eb="1">
      <t>キョウ</t>
    </rPh>
    <phoneticPr fontId="5"/>
  </si>
  <si>
    <t>河川</t>
    <rPh sb="0" eb="2">
      <t>カセン</t>
    </rPh>
    <phoneticPr fontId="5"/>
  </si>
  <si>
    <t>砂防</t>
    <rPh sb="0" eb="2">
      <t>サボウ</t>
    </rPh>
    <phoneticPr fontId="5"/>
  </si>
  <si>
    <t>海岸保全</t>
    <rPh sb="0" eb="2">
      <t>カイガン</t>
    </rPh>
    <rPh sb="2" eb="4">
      <t>ホゼン</t>
    </rPh>
    <phoneticPr fontId="5"/>
  </si>
  <si>
    <t>都市計画</t>
    <rPh sb="0" eb="2">
      <t>トシ</t>
    </rPh>
    <rPh sb="2" eb="4">
      <t>ケイカク</t>
    </rPh>
    <phoneticPr fontId="5"/>
  </si>
  <si>
    <t>街路</t>
    <rPh sb="0" eb="2">
      <t>ガイロ</t>
    </rPh>
    <phoneticPr fontId="5"/>
  </si>
  <si>
    <t>都市下水路</t>
    <rPh sb="0" eb="2">
      <t>トシ</t>
    </rPh>
    <rPh sb="2" eb="5">
      <t>ゲスイロ</t>
    </rPh>
    <phoneticPr fontId="5"/>
  </si>
  <si>
    <t>区画整理</t>
    <rPh sb="0" eb="2">
      <t>クカク</t>
    </rPh>
    <rPh sb="2" eb="4">
      <t>セイリ</t>
    </rPh>
    <phoneticPr fontId="5"/>
  </si>
  <si>
    <t>公園</t>
    <rPh sb="0" eb="2">
      <t>コウエン</t>
    </rPh>
    <phoneticPr fontId="5"/>
  </si>
  <si>
    <t>その他</t>
    <rPh sb="2" eb="3">
      <t>タ</t>
    </rPh>
    <phoneticPr fontId="5"/>
  </si>
  <si>
    <t>合計</t>
    <rPh sb="0" eb="2">
      <t>ゴウケイ</t>
    </rPh>
    <phoneticPr fontId="5"/>
  </si>
  <si>
    <t>その他</t>
    <rPh sb="0" eb="3">
      <t>ソノタ</t>
    </rPh>
    <phoneticPr fontId="5"/>
  </si>
  <si>
    <t>庁舎等</t>
    <rPh sb="0" eb="2">
      <t>チョウシャ</t>
    </rPh>
    <rPh sb="2" eb="3">
      <t>トウ</t>
    </rPh>
    <phoneticPr fontId="5"/>
  </si>
  <si>
    <t>総務</t>
    <rPh sb="0" eb="2">
      <t>ソウム</t>
    </rPh>
    <phoneticPr fontId="5"/>
  </si>
  <si>
    <t>庁舎</t>
    <rPh sb="0" eb="2">
      <t>チョウシャ</t>
    </rPh>
    <phoneticPr fontId="5"/>
  </si>
  <si>
    <t>消防(警察)</t>
    <rPh sb="0" eb="2">
      <t>ショウボウ</t>
    </rPh>
    <rPh sb="3" eb="5">
      <t>ケイサツ</t>
    </rPh>
    <phoneticPr fontId="5"/>
  </si>
  <si>
    <t>観光</t>
    <rPh sb="0" eb="2">
      <t>カンコウ</t>
    </rPh>
    <phoneticPr fontId="5"/>
  </si>
  <si>
    <t>国立公園等</t>
    <rPh sb="0" eb="2">
      <t>コクリツ</t>
    </rPh>
    <rPh sb="2" eb="4">
      <t>コウエン</t>
    </rPh>
    <rPh sb="4" eb="5">
      <t>トウ</t>
    </rPh>
    <phoneticPr fontId="5"/>
  </si>
  <si>
    <t>商工</t>
    <rPh sb="0" eb="2">
      <t>ショウコウ</t>
    </rPh>
    <phoneticPr fontId="5"/>
  </si>
  <si>
    <t>農業農村整備</t>
    <rPh sb="0" eb="2">
      <t>ノウギョウ</t>
    </rPh>
    <rPh sb="2" eb="4">
      <t>ノウソン</t>
    </rPh>
    <rPh sb="4" eb="6">
      <t>セイビ</t>
    </rPh>
    <phoneticPr fontId="5"/>
  </si>
  <si>
    <t>漁港</t>
    <rPh sb="0" eb="2">
      <t>ギョコウ</t>
    </rPh>
    <phoneticPr fontId="5"/>
  </si>
  <si>
    <t>治山</t>
    <rPh sb="0" eb="2">
      <t>チサン</t>
    </rPh>
    <phoneticPr fontId="5"/>
  </si>
  <si>
    <t>林道</t>
    <rPh sb="0" eb="2">
      <t>リンドウ</t>
    </rPh>
    <phoneticPr fontId="5"/>
  </si>
  <si>
    <t>造林</t>
    <rPh sb="0" eb="2">
      <t>ゾウリン</t>
    </rPh>
    <phoneticPr fontId="5"/>
  </si>
  <si>
    <t>農林水産業</t>
    <rPh sb="0" eb="2">
      <t>ノウリン</t>
    </rPh>
    <rPh sb="2" eb="5">
      <t>スイサンギョウ</t>
    </rPh>
    <phoneticPr fontId="5"/>
  </si>
  <si>
    <t>労働</t>
    <rPh sb="0" eb="2">
      <t>ロウドウ</t>
    </rPh>
    <phoneticPr fontId="5"/>
  </si>
  <si>
    <t>産業振興</t>
    <rPh sb="0" eb="2">
      <t>サンギョウ</t>
    </rPh>
    <rPh sb="2" eb="4">
      <t>シンコウ</t>
    </rPh>
    <phoneticPr fontId="5"/>
  </si>
  <si>
    <t>保健衛生</t>
    <rPh sb="0" eb="2">
      <t>ホケン</t>
    </rPh>
    <rPh sb="2" eb="4">
      <t>エイセイ</t>
    </rPh>
    <phoneticPr fontId="5"/>
  </si>
  <si>
    <t>し尿処理</t>
    <rPh sb="0" eb="2">
      <t>シニョウ</t>
    </rPh>
    <rPh sb="2" eb="4">
      <t>ショリ</t>
    </rPh>
    <phoneticPr fontId="5"/>
  </si>
  <si>
    <t>ごみ処理</t>
    <rPh sb="2" eb="4">
      <t>ショリ</t>
    </rPh>
    <phoneticPr fontId="5"/>
  </si>
  <si>
    <t>清掃</t>
    <rPh sb="0" eb="2">
      <t>セイソウ</t>
    </rPh>
    <phoneticPr fontId="5"/>
  </si>
  <si>
    <t>環境衛生</t>
    <rPh sb="0" eb="2">
      <t>カンキョウ</t>
    </rPh>
    <rPh sb="2" eb="4">
      <t>エイセイ</t>
    </rPh>
    <phoneticPr fontId="5"/>
  </si>
  <si>
    <t>保育所</t>
    <rPh sb="0" eb="3">
      <t>ホイクショ</t>
    </rPh>
    <phoneticPr fontId="5"/>
  </si>
  <si>
    <t>福祉</t>
    <rPh sb="0" eb="2">
      <t>フクシ</t>
    </rPh>
    <phoneticPr fontId="5"/>
  </si>
  <si>
    <t>社会教育</t>
    <rPh sb="0" eb="2">
      <t>シャカイ</t>
    </rPh>
    <rPh sb="2" eb="4">
      <t>キョウイク</t>
    </rPh>
    <phoneticPr fontId="5"/>
  </si>
  <si>
    <t>各種学校</t>
    <rPh sb="0" eb="2">
      <t>カクシュ</t>
    </rPh>
    <rPh sb="2" eb="4">
      <t>ガッコウ</t>
    </rPh>
    <phoneticPr fontId="5"/>
  </si>
  <si>
    <t>大学</t>
    <rPh sb="0" eb="2">
      <t>ダイガク</t>
    </rPh>
    <phoneticPr fontId="5"/>
  </si>
  <si>
    <t>特殊学校</t>
    <rPh sb="0" eb="2">
      <t>トクシュ</t>
    </rPh>
    <rPh sb="2" eb="4">
      <t>ガッコウ</t>
    </rPh>
    <phoneticPr fontId="5"/>
  </si>
  <si>
    <t>幼稚園</t>
    <rPh sb="0" eb="3">
      <t>ヨウチエン</t>
    </rPh>
    <phoneticPr fontId="5"/>
  </si>
  <si>
    <t>高等学校</t>
    <rPh sb="0" eb="2">
      <t>コウトウ</t>
    </rPh>
    <rPh sb="2" eb="4">
      <t>ガッコウ</t>
    </rPh>
    <phoneticPr fontId="5"/>
  </si>
  <si>
    <t>中学校</t>
    <rPh sb="0" eb="3">
      <t>チュウガッコウ</t>
    </rPh>
    <phoneticPr fontId="5"/>
  </si>
  <si>
    <t>小学校</t>
    <rPh sb="0" eb="3">
      <t>ショウガッコウ</t>
    </rPh>
    <phoneticPr fontId="5"/>
  </si>
  <si>
    <t>教育</t>
    <rPh sb="0" eb="2">
      <t>キョウイク</t>
    </rPh>
    <phoneticPr fontId="5"/>
  </si>
  <si>
    <t>空港</t>
    <rPh sb="0" eb="2">
      <t>クウコウ</t>
    </rPh>
    <phoneticPr fontId="5"/>
  </si>
  <si>
    <t>住宅</t>
    <rPh sb="0" eb="2">
      <t>ジュウタク</t>
    </rPh>
    <phoneticPr fontId="5"/>
  </si>
  <si>
    <t>港湾</t>
    <rPh sb="0" eb="2">
      <t>コウワン</t>
    </rPh>
    <phoneticPr fontId="5"/>
  </si>
  <si>
    <t>うち資産評価差額</t>
    <rPh sb="2" eb="4">
      <t>シサン</t>
    </rPh>
    <rPh sb="4" eb="6">
      <t>ヒョウカ</t>
    </rPh>
    <rPh sb="6" eb="8">
      <t>サガク</t>
    </rPh>
    <phoneticPr fontId="5"/>
  </si>
  <si>
    <t>うち当年度償却額</t>
    <rPh sb="2" eb="3">
      <t>トウ</t>
    </rPh>
    <rPh sb="3" eb="5">
      <t>ネンド</t>
    </rPh>
    <rPh sb="5" eb="8">
      <t>ショウキャクガク</t>
    </rPh>
    <phoneticPr fontId="5"/>
  </si>
  <si>
    <t>貸借対照表計上額</t>
    <rPh sb="0" eb="2">
      <t>タイシャク</t>
    </rPh>
    <rPh sb="2" eb="5">
      <t>タイショウヒョウ</t>
    </rPh>
    <rPh sb="5" eb="7">
      <t>ケイジョウ</t>
    </rPh>
    <rPh sb="7" eb="8">
      <t>ガク</t>
    </rPh>
    <phoneticPr fontId="5"/>
  </si>
  <si>
    <t>帳簿価格</t>
    <rPh sb="0" eb="2">
      <t>チョウボ</t>
    </rPh>
    <rPh sb="2" eb="4">
      <t>カカク</t>
    </rPh>
    <phoneticPr fontId="5"/>
  </si>
  <si>
    <t>減価償却累計額</t>
    <rPh sb="0" eb="2">
      <t>ゲンカ</t>
    </rPh>
    <rPh sb="2" eb="4">
      <t>ショウキャク</t>
    </rPh>
    <rPh sb="4" eb="7">
      <t>ルイケイガク</t>
    </rPh>
    <phoneticPr fontId="5"/>
  </si>
  <si>
    <t>取得価額</t>
    <rPh sb="0" eb="2">
      <t>シュトク</t>
    </rPh>
    <rPh sb="2" eb="4">
      <t>カガク</t>
    </rPh>
    <phoneticPr fontId="5"/>
  </si>
  <si>
    <t>土地</t>
    <rPh sb="0" eb="2">
      <t>トチ</t>
    </rPh>
    <phoneticPr fontId="5"/>
  </si>
  <si>
    <t>（注）上表は、平成○年度末現在における売却可能資産の内訳を表したものです。</t>
    <rPh sb="1" eb="2">
      <t>チュウ</t>
    </rPh>
    <rPh sb="3" eb="5">
      <t>ジョウヒョウ</t>
    </rPh>
    <rPh sb="7" eb="9">
      <t>ヘイセイ</t>
    </rPh>
    <rPh sb="10" eb="12">
      <t>ネンド</t>
    </rPh>
    <rPh sb="12" eb="13">
      <t>マツ</t>
    </rPh>
    <rPh sb="13" eb="15">
      <t>ゲンザイ</t>
    </rPh>
    <rPh sb="19" eb="21">
      <t>バイキャク</t>
    </rPh>
    <rPh sb="21" eb="23">
      <t>カノウ</t>
    </rPh>
    <rPh sb="23" eb="25">
      <t>シサン</t>
    </rPh>
    <rPh sb="26" eb="28">
      <t>ウチワケ</t>
    </rPh>
    <rPh sb="29" eb="30">
      <t>アラワ</t>
    </rPh>
    <phoneticPr fontId="13"/>
  </si>
  <si>
    <t>－</t>
    <phoneticPr fontId="13"/>
  </si>
  <si>
    <t>合　計</t>
    <rPh sb="0" eb="1">
      <t>ゴウ</t>
    </rPh>
    <rPh sb="2" eb="3">
      <t>ケイ</t>
    </rPh>
    <phoneticPr fontId="13"/>
  </si>
  <si>
    <t>差引評価差額
（千円）</t>
    <rPh sb="0" eb="2">
      <t>サシヒキ</t>
    </rPh>
    <rPh sb="2" eb="4">
      <t>ヒョウカ</t>
    </rPh>
    <rPh sb="4" eb="6">
      <t>サガク</t>
    </rPh>
    <rPh sb="8" eb="10">
      <t>センエン</t>
    </rPh>
    <phoneticPr fontId="5"/>
  </si>
  <si>
    <t>取得価額
（千円）</t>
    <rPh sb="0" eb="2">
      <t>シュトク</t>
    </rPh>
    <rPh sb="2" eb="4">
      <t>カガク</t>
    </rPh>
    <rPh sb="6" eb="8">
      <t>センエン</t>
    </rPh>
    <phoneticPr fontId="5"/>
  </si>
  <si>
    <t>取得年度</t>
    <rPh sb="0" eb="2">
      <t>シュトク</t>
    </rPh>
    <rPh sb="2" eb="4">
      <t>ネンド</t>
    </rPh>
    <phoneticPr fontId="5"/>
  </si>
  <si>
    <t>構造</t>
    <rPh sb="0" eb="2">
      <t>コウゾウ</t>
    </rPh>
    <phoneticPr fontId="5"/>
  </si>
  <si>
    <t>用途</t>
    <rPh sb="0" eb="2">
      <t>ヨウト</t>
    </rPh>
    <phoneticPr fontId="5"/>
  </si>
  <si>
    <t>所在地</t>
    <rPh sb="0" eb="3">
      <t>ショザイチ</t>
    </rPh>
    <phoneticPr fontId="5"/>
  </si>
  <si>
    <t>名称</t>
    <rPh sb="0" eb="2">
      <t>メイショウ</t>
    </rPh>
    <phoneticPr fontId="5"/>
  </si>
  <si>
    <t>面積
（㎡）</t>
    <rPh sb="0" eb="2">
      <t>メンセキ</t>
    </rPh>
    <phoneticPr fontId="5"/>
  </si>
  <si>
    <t>地目</t>
    <rPh sb="0" eb="2">
      <t>チモク</t>
    </rPh>
    <phoneticPr fontId="5"/>
  </si>
  <si>
    <t>(D) - (A)</t>
  </si>
  <si>
    <t xml:space="preserve">(D)　=　(B) × (C) </t>
  </si>
  <si>
    <t>(C)</t>
    <phoneticPr fontId="13"/>
  </si>
  <si>
    <t>(B)</t>
  </si>
  <si>
    <t>(A)</t>
  </si>
  <si>
    <t>（参考）財産に関する調書記載額</t>
    <rPh sb="1" eb="3">
      <t>サンコウ</t>
    </rPh>
    <rPh sb="4" eb="6">
      <t>ザイサン</t>
    </rPh>
    <rPh sb="7" eb="8">
      <t>カン</t>
    </rPh>
    <rPh sb="10" eb="12">
      <t>チョウショ</t>
    </rPh>
    <rPh sb="12" eb="14">
      <t>キサイ</t>
    </rPh>
    <rPh sb="14" eb="15">
      <t>ガク</t>
    </rPh>
    <phoneticPr fontId="5"/>
  </si>
  <si>
    <t>出資（出捐）先の
純資産額</t>
    <rPh sb="0" eb="2">
      <t>シュッシ</t>
    </rPh>
    <rPh sb="3" eb="5">
      <t>シュツエン</t>
    </rPh>
    <rPh sb="6" eb="7">
      <t>サキ</t>
    </rPh>
    <rPh sb="9" eb="12">
      <t>ジュンシサン</t>
    </rPh>
    <rPh sb="12" eb="13">
      <t>ガク</t>
    </rPh>
    <phoneticPr fontId="5"/>
  </si>
  <si>
    <t>出資（出捐）割合
（％）</t>
    <rPh sb="0" eb="2">
      <t>シュッシ</t>
    </rPh>
    <rPh sb="3" eb="5">
      <t>シュツエン</t>
    </rPh>
    <rPh sb="6" eb="8">
      <t>ワリアイ</t>
    </rPh>
    <phoneticPr fontId="5"/>
  </si>
  <si>
    <t>帳簿価額</t>
    <rPh sb="0" eb="2">
      <t>チョウボ</t>
    </rPh>
    <rPh sb="2" eb="4">
      <t>カガク</t>
    </rPh>
    <phoneticPr fontId="5"/>
  </si>
  <si>
    <t>出資（出捐）先名</t>
    <rPh sb="0" eb="2">
      <t>シュッシ</t>
    </rPh>
    <rPh sb="3" eb="5">
      <t>シュツエン</t>
    </rPh>
    <rPh sb="6" eb="7">
      <t>サキ</t>
    </rPh>
    <rPh sb="7" eb="8">
      <t>メイ</t>
    </rPh>
    <phoneticPr fontId="5"/>
  </si>
  <si>
    <t>（単位：千円）</t>
    <rPh sb="1" eb="3">
      <t>タンイ</t>
    </rPh>
    <rPh sb="4" eb="6">
      <t>センエン</t>
    </rPh>
    <phoneticPr fontId="13"/>
  </si>
  <si>
    <t>時価単価
（円）</t>
    <rPh sb="0" eb="2">
      <t>ジカ</t>
    </rPh>
    <rPh sb="2" eb="4">
      <t>タンカ</t>
    </rPh>
    <rPh sb="6" eb="7">
      <t>エン</t>
    </rPh>
    <phoneticPr fontId="5"/>
  </si>
  <si>
    <t>株数・口数など</t>
    <rPh sb="0" eb="2">
      <t>カブスウ</t>
    </rPh>
    <rPh sb="3" eb="4">
      <t>クチ</t>
    </rPh>
    <rPh sb="4" eb="5">
      <t>スウ</t>
    </rPh>
    <phoneticPr fontId="5"/>
  </si>
  <si>
    <t>銘柄名</t>
    <rPh sb="0" eb="2">
      <t>メイガラ</t>
    </rPh>
    <rPh sb="2" eb="3">
      <t>メイ</t>
    </rPh>
    <phoneticPr fontId="5"/>
  </si>
  <si>
    <t>回収不能見込額</t>
    <rPh sb="0" eb="2">
      <t>カイシュウ</t>
    </rPh>
    <rPh sb="2" eb="4">
      <t>フノウ</t>
    </rPh>
    <rPh sb="4" eb="6">
      <t>ミコミ</t>
    </rPh>
    <rPh sb="6" eb="7">
      <t>ガク</t>
    </rPh>
    <phoneticPr fontId="5"/>
  </si>
  <si>
    <t>貸借対照表価額</t>
    <rPh sb="0" eb="2">
      <t>タイシャク</t>
    </rPh>
    <rPh sb="2" eb="5">
      <t>タイショウヒョウ</t>
    </rPh>
    <rPh sb="5" eb="7">
      <t>カガク</t>
    </rPh>
    <phoneticPr fontId="5"/>
  </si>
  <si>
    <t>相手先名</t>
    <rPh sb="0" eb="3">
      <t>アイテサキ</t>
    </rPh>
    <rPh sb="3" eb="4">
      <t>メイ</t>
    </rPh>
    <phoneticPr fontId="5"/>
  </si>
  <si>
    <t>【貸付金】</t>
    <rPh sb="1" eb="3">
      <t>カシツケ</t>
    </rPh>
    <rPh sb="3" eb="4">
      <t>キン</t>
    </rPh>
    <phoneticPr fontId="13"/>
  </si>
  <si>
    <t>相手先名または種別</t>
    <rPh sb="0" eb="3">
      <t>アイテサキ</t>
    </rPh>
    <rPh sb="3" eb="4">
      <t>メイ</t>
    </rPh>
    <rPh sb="7" eb="9">
      <t>シュベツ</t>
    </rPh>
    <phoneticPr fontId="5"/>
  </si>
  <si>
    <t>損失補償</t>
    <rPh sb="0" eb="2">
      <t>ソンシツ</t>
    </rPh>
    <rPh sb="2" eb="4">
      <t>ホショウ</t>
    </rPh>
    <phoneticPr fontId="13"/>
  </si>
  <si>
    <t>債務保証</t>
    <rPh sb="0" eb="2">
      <t>サイム</t>
    </rPh>
    <rPh sb="2" eb="4">
      <t>ホショウ</t>
    </rPh>
    <phoneticPr fontId="13"/>
  </si>
  <si>
    <t>物件の購入等</t>
    <rPh sb="0" eb="2">
      <t>ブッケン</t>
    </rPh>
    <rPh sb="3" eb="6">
      <t>コウニュウトウ</t>
    </rPh>
    <phoneticPr fontId="5"/>
  </si>
  <si>
    <t>単価　　　　　　　（円）</t>
    <rPh sb="0" eb="2">
      <t>タンカ</t>
    </rPh>
    <rPh sb="10" eb="11">
      <t>エン</t>
    </rPh>
    <phoneticPr fontId="5"/>
  </si>
  <si>
    <t>取得単価　　　　　　（円）</t>
    <rPh sb="0" eb="2">
      <t>シュトク</t>
    </rPh>
    <rPh sb="2" eb="4">
      <t>タンカ</t>
    </rPh>
    <rPh sb="11" eb="12">
      <t>エン</t>
    </rPh>
    <phoneticPr fontId="5"/>
  </si>
  <si>
    <t>(E)　=　(A) × (D)</t>
    <phoneticPr fontId="5"/>
  </si>
  <si>
    <t xml:space="preserve">(C)　=　(A) × (B) </t>
    <phoneticPr fontId="5"/>
  </si>
  <si>
    <t>(D)</t>
    <phoneticPr fontId="5"/>
  </si>
  <si>
    <t>投資損失</t>
    <rPh sb="0" eb="2">
      <t>トウシ</t>
    </rPh>
    <rPh sb="2" eb="4">
      <t>ソンシツ</t>
    </rPh>
    <phoneticPr fontId="5"/>
  </si>
  <si>
    <t>（単位：千円、％）</t>
    <rPh sb="1" eb="3">
      <t>タンイ</t>
    </rPh>
    <rPh sb="4" eb="6">
      <t>センエン</t>
    </rPh>
    <phoneticPr fontId="13"/>
  </si>
  <si>
    <t>-</t>
    <phoneticPr fontId="5"/>
  </si>
  <si>
    <t>小　　計</t>
    <rPh sb="0" eb="1">
      <t>ショウ</t>
    </rPh>
    <rPh sb="3" eb="4">
      <t>ケイ</t>
    </rPh>
    <phoneticPr fontId="5"/>
  </si>
  <si>
    <t>不納欠損率</t>
    <rPh sb="0" eb="2">
      <t>フノウ</t>
    </rPh>
    <rPh sb="2" eb="4">
      <t>ケッソン</t>
    </rPh>
    <rPh sb="4" eb="5">
      <t>リツ</t>
    </rPh>
    <phoneticPr fontId="5"/>
  </si>
  <si>
    <t>小　　　計</t>
    <rPh sb="0" eb="1">
      <t>ショウ</t>
    </rPh>
    <rPh sb="4" eb="5">
      <t>ケイ</t>
    </rPh>
    <phoneticPr fontId="5"/>
  </si>
  <si>
    <t>合　　　計</t>
    <rPh sb="0" eb="1">
      <t>ゴウ</t>
    </rPh>
    <rPh sb="4" eb="5">
      <t>ケイ</t>
    </rPh>
    <phoneticPr fontId="5"/>
  </si>
  <si>
    <t>↓有形固定資産集計表より</t>
    <rPh sb="1" eb="3">
      <t>ユウケイ</t>
    </rPh>
    <rPh sb="3" eb="7">
      <t>コテイシサン</t>
    </rPh>
    <rPh sb="7" eb="10">
      <t>シュウケイヒョウ</t>
    </rPh>
    <phoneticPr fontId="5"/>
  </si>
  <si>
    <t>経過年数</t>
    <rPh sb="0" eb="2">
      <t>ケイカ</t>
    </rPh>
    <rPh sb="2" eb="4">
      <t>ネンスウ</t>
    </rPh>
    <phoneticPr fontId="5"/>
  </si>
  <si>
    <t>延床面積　　　　　（㎡）</t>
    <rPh sb="0" eb="1">
      <t>エン</t>
    </rPh>
    <rPh sb="1" eb="4">
      <t>ユカメンセキ</t>
    </rPh>
    <phoneticPr fontId="5"/>
  </si>
  <si>
    <t>財源のうち国県補助金等</t>
    <rPh sb="0" eb="2">
      <t>ザイゲン</t>
    </rPh>
    <rPh sb="5" eb="6">
      <t>クニ</t>
    </rPh>
    <rPh sb="6" eb="7">
      <t>ケン</t>
    </rPh>
    <rPh sb="7" eb="10">
      <t>ホジョキン</t>
    </rPh>
    <rPh sb="10" eb="11">
      <t>トウ</t>
    </rPh>
    <phoneticPr fontId="5"/>
  </si>
  <si>
    <t>決算統計上　　　　の耐用年数</t>
    <rPh sb="0" eb="2">
      <t>ケッサン</t>
    </rPh>
    <rPh sb="2" eb="5">
      <t>トウケイジョウ</t>
    </rPh>
    <rPh sb="10" eb="12">
      <t>タイヨウ</t>
    </rPh>
    <rPh sb="12" eb="14">
      <t>ネンスウ</t>
    </rPh>
    <phoneticPr fontId="5"/>
  </si>
  <si>
    <t>デフレータ</t>
    <phoneticPr fontId="5"/>
  </si>
  <si>
    <t>単価（円）</t>
    <rPh sb="0" eb="2">
      <t>タンカ</t>
    </rPh>
    <rPh sb="3" eb="4">
      <t>エン</t>
    </rPh>
    <phoneticPr fontId="5"/>
  </si>
  <si>
    <t>建物（取得価額が判明していないもの）</t>
    <rPh sb="0" eb="2">
      <t>タテモノ</t>
    </rPh>
    <rPh sb="3" eb="5">
      <t>シュトク</t>
    </rPh>
    <rPh sb="5" eb="7">
      <t>カガク</t>
    </rPh>
    <rPh sb="8" eb="10">
      <t>ハンメイ</t>
    </rPh>
    <phoneticPr fontId="5"/>
  </si>
  <si>
    <t>↑ＢＳへ</t>
    <phoneticPr fontId="5"/>
  </si>
  <si>
    <t>時価のあるもの</t>
    <rPh sb="0" eb="2">
      <t>ジカ</t>
    </rPh>
    <phoneticPr fontId="5"/>
  </si>
  <si>
    <t>時価のないもののうち連結対象団体に対するもの</t>
    <rPh sb="0" eb="2">
      <t>ジカ</t>
    </rPh>
    <rPh sb="10" eb="12">
      <t>レンケツ</t>
    </rPh>
    <rPh sb="12" eb="14">
      <t>タイショウ</t>
    </rPh>
    <rPh sb="14" eb="16">
      <t>ダンタイ</t>
    </rPh>
    <rPh sb="17" eb="18">
      <t>タイ</t>
    </rPh>
    <phoneticPr fontId="5"/>
  </si>
  <si>
    <t>時価のないもののうち連結対象団体以外に対するもの</t>
    <rPh sb="0" eb="2">
      <t>ジカ</t>
    </rPh>
    <rPh sb="10" eb="12">
      <t>レンケツ</t>
    </rPh>
    <rPh sb="12" eb="14">
      <t>タイショウ</t>
    </rPh>
    <rPh sb="14" eb="16">
      <t>ダンタイ</t>
    </rPh>
    <rPh sb="16" eb="18">
      <t>イガイ</t>
    </rPh>
    <rPh sb="19" eb="20">
      <t>タイ</t>
    </rPh>
    <phoneticPr fontId="5"/>
  </si>
  <si>
    <t>用地取得費</t>
    <phoneticPr fontId="13"/>
  </si>
  <si>
    <t>地方債</t>
    <rPh sb="0" eb="3">
      <t>チホウサイ</t>
    </rPh>
    <phoneticPr fontId="5"/>
  </si>
  <si>
    <t>補助３列・単独２列</t>
    <rPh sb="3" eb="4">
      <t>レツ</t>
    </rPh>
    <phoneticPr fontId="5"/>
  </si>
  <si>
    <t>補助８列・単独６列</t>
    <phoneticPr fontId="5"/>
  </si>
  <si>
    <t>決算額　Ｃ</t>
    <phoneticPr fontId="5"/>
  </si>
  <si>
    <t>Ｃの財源内訳</t>
    <phoneticPr fontId="5"/>
  </si>
  <si>
    <t>５列</t>
    <rPh sb="1" eb="2">
      <t>レツ</t>
    </rPh>
    <phoneticPr fontId="5"/>
  </si>
  <si>
    <t>２５行</t>
    <phoneticPr fontId="5"/>
  </si>
  <si>
    <t>０３行</t>
    <phoneticPr fontId="5"/>
  </si>
  <si>
    <t>２６行</t>
    <phoneticPr fontId="5"/>
  </si>
  <si>
    <t>２７行</t>
    <phoneticPr fontId="5"/>
  </si>
  <si>
    <t>２８行</t>
    <phoneticPr fontId="5"/>
  </si>
  <si>
    <t>県</t>
    <rPh sb="0" eb="1">
      <t>ケン</t>
    </rPh>
    <phoneticPr fontId="5"/>
  </si>
  <si>
    <t>農林水産業費</t>
    <rPh sb="0" eb="2">
      <t>ノウリン</t>
    </rPh>
    <rPh sb="2" eb="5">
      <t>スイサンギョウ</t>
    </rPh>
    <rPh sb="5" eb="6">
      <t>ヒ</t>
    </rPh>
    <phoneticPr fontId="5"/>
  </si>
  <si>
    <t>０６行</t>
    <phoneticPr fontId="5"/>
  </si>
  <si>
    <t>国</t>
    <rPh sb="0" eb="1">
      <t>クニ</t>
    </rPh>
    <phoneticPr fontId="5"/>
  </si>
  <si>
    <t>２９行</t>
    <phoneticPr fontId="5"/>
  </si>
  <si>
    <t>直</t>
    <rPh sb="0" eb="1">
      <t>チョク</t>
    </rPh>
    <phoneticPr fontId="5"/>
  </si>
  <si>
    <t>轄</t>
    <rPh sb="0" eb="1">
      <t>カツ</t>
    </rPh>
    <phoneticPr fontId="5"/>
  </si>
  <si>
    <t>営</t>
    <rPh sb="0" eb="1">
      <t>イトナ</t>
    </rPh>
    <phoneticPr fontId="5"/>
  </si>
  <si>
    <t>同</t>
    <rPh sb="0" eb="1">
      <t>ドウ</t>
    </rPh>
    <phoneticPr fontId="5"/>
  </si>
  <si>
    <t>０７行</t>
    <phoneticPr fontId="5"/>
  </si>
  <si>
    <t>級</t>
    <rPh sb="0" eb="1">
      <t>キュウ</t>
    </rPh>
    <phoneticPr fontId="5"/>
  </si>
  <si>
    <t>３０行</t>
    <phoneticPr fontId="5"/>
  </si>
  <si>
    <t>事</t>
    <rPh sb="0" eb="1">
      <t>コト</t>
    </rPh>
    <phoneticPr fontId="5"/>
  </si>
  <si>
    <t>他</t>
    <rPh sb="0" eb="1">
      <t>タ</t>
    </rPh>
    <phoneticPr fontId="5"/>
  </si>
  <si>
    <t>団</t>
    <rPh sb="0" eb="1">
      <t>ダン</t>
    </rPh>
    <phoneticPr fontId="5"/>
  </si>
  <si>
    <t>体</t>
    <rPh sb="0" eb="1">
      <t>タイ</t>
    </rPh>
    <phoneticPr fontId="5"/>
  </si>
  <si>
    <t>業</t>
    <rPh sb="0" eb="1">
      <t>ギョウ</t>
    </rPh>
    <phoneticPr fontId="5"/>
  </si>
  <si>
    <t>受</t>
    <rPh sb="0" eb="1">
      <t>ウケ</t>
    </rPh>
    <phoneticPr fontId="5"/>
  </si>
  <si>
    <t>０８行</t>
    <phoneticPr fontId="5"/>
  </si>
  <si>
    <t>託</t>
    <rPh sb="0" eb="1">
      <t>タク</t>
    </rPh>
    <phoneticPr fontId="5"/>
  </si>
  <si>
    <t>３１行</t>
    <phoneticPr fontId="5"/>
  </si>
  <si>
    <t>負</t>
    <rPh sb="0" eb="1">
      <t>フ</t>
    </rPh>
    <phoneticPr fontId="5"/>
  </si>
  <si>
    <t>道路橋りょう</t>
    <rPh sb="0" eb="2">
      <t>ドウロ</t>
    </rPh>
    <phoneticPr fontId="5"/>
  </si>
  <si>
    <t>１０行</t>
    <phoneticPr fontId="5"/>
  </si>
  <si>
    <t>３３行</t>
    <phoneticPr fontId="5"/>
  </si>
  <si>
    <t>河川海岸</t>
    <rPh sb="2" eb="4">
      <t>カイガン</t>
    </rPh>
    <phoneticPr fontId="5"/>
  </si>
  <si>
    <t>１１行</t>
    <phoneticPr fontId="5"/>
  </si>
  <si>
    <t>３４行</t>
    <phoneticPr fontId="5"/>
  </si>
  <si>
    <t>担</t>
    <rPh sb="0" eb="1">
      <t>タン</t>
    </rPh>
    <phoneticPr fontId="5"/>
  </si>
  <si>
    <t>３５行</t>
    <phoneticPr fontId="5"/>
  </si>
  <si>
    <t>金</t>
    <rPh sb="0" eb="1">
      <t>キン</t>
    </rPh>
    <phoneticPr fontId="5"/>
  </si>
  <si>
    <t>１３行</t>
    <phoneticPr fontId="5"/>
  </si>
  <si>
    <t>３６行</t>
    <phoneticPr fontId="5"/>
  </si>
  <si>
    <t>１４行</t>
    <phoneticPr fontId="5"/>
  </si>
  <si>
    <t>３７行</t>
    <phoneticPr fontId="5"/>
  </si>
  <si>
    <t>１５行</t>
    <phoneticPr fontId="5"/>
  </si>
  <si>
    <t>３８行</t>
    <phoneticPr fontId="5"/>
  </si>
  <si>
    <t>１６行</t>
    <phoneticPr fontId="5"/>
  </si>
  <si>
    <t>３９行</t>
    <phoneticPr fontId="5"/>
  </si>
  <si>
    <t>１７行</t>
    <phoneticPr fontId="5"/>
  </si>
  <si>
    <t>４０行</t>
    <phoneticPr fontId="5"/>
  </si>
  <si>
    <t>１８行</t>
    <phoneticPr fontId="5"/>
  </si>
  <si>
    <t>２３</t>
    <phoneticPr fontId="5"/>
  </si>
  <si>
    <t>４１行</t>
    <phoneticPr fontId="5"/>
  </si>
  <si>
    <t>１９行</t>
    <phoneticPr fontId="5"/>
  </si>
  <si>
    <t>４２行</t>
    <phoneticPr fontId="5"/>
  </si>
  <si>
    <t>２０行</t>
    <phoneticPr fontId="5"/>
  </si>
  <si>
    <t>４３行</t>
    <phoneticPr fontId="5"/>
  </si>
  <si>
    <t>教育費</t>
    <rPh sb="0" eb="3">
      <t>キョウイクヒ</t>
    </rPh>
    <phoneticPr fontId="5"/>
  </si>
  <si>
    <t>２１行</t>
    <rPh sb="2" eb="3">
      <t>ギョウ</t>
    </rPh>
    <phoneticPr fontId="5"/>
  </si>
  <si>
    <t>４４行</t>
    <rPh sb="2" eb="3">
      <t>ギョウ</t>
    </rPh>
    <phoneticPr fontId="5"/>
  </si>
  <si>
    <t>２２行</t>
    <phoneticPr fontId="5"/>
  </si>
  <si>
    <t>４５行</t>
    <phoneticPr fontId="5"/>
  </si>
  <si>
    <t>２３行</t>
    <phoneticPr fontId="5"/>
  </si>
  <si>
    <t>４６行</t>
    <phoneticPr fontId="5"/>
  </si>
  <si>
    <t>決算額</t>
    <phoneticPr fontId="13"/>
  </si>
  <si>
    <t>決算額</t>
    <phoneticPr fontId="5"/>
  </si>
  <si>
    <t>Ａ</t>
    <phoneticPr fontId="13"/>
  </si>
  <si>
    <t>Ｚ</t>
    <phoneticPr fontId="5"/>
  </si>
  <si>
    <t>Ｂ</t>
    <phoneticPr fontId="5"/>
  </si>
  <si>
    <t>d</t>
    <phoneticPr fontId="5"/>
  </si>
  <si>
    <t>e</t>
    <phoneticPr fontId="5"/>
  </si>
  <si>
    <t>形</t>
    <rPh sb="0" eb="1">
      <t>カタチ</t>
    </rPh>
    <phoneticPr fontId="5"/>
  </si>
  <si>
    <t>固</t>
    <rPh sb="0" eb="1">
      <t>コ</t>
    </rPh>
    <phoneticPr fontId="5"/>
  </si>
  <si>
    <t>資</t>
    <rPh sb="0" eb="1">
      <t>シ</t>
    </rPh>
    <phoneticPr fontId="5"/>
  </si>
  <si>
    <t>産</t>
    <rPh sb="0" eb="1">
      <t>サン</t>
    </rPh>
    <phoneticPr fontId="5"/>
  </si>
  <si>
    <t>Ａ</t>
    <phoneticPr fontId="5"/>
  </si>
  <si>
    <t>Ｂ</t>
    <phoneticPr fontId="5"/>
  </si>
  <si>
    <t>Ｃ</t>
    <phoneticPr fontId="5"/>
  </si>
  <si>
    <t>Ｄ＝Ｂ－Ｃ</t>
    <phoneticPr fontId="5"/>
  </si>
  <si>
    <t>区分</t>
    <rPh sb="0" eb="1">
      <t>ク</t>
    </rPh>
    <rPh sb="1" eb="2">
      <t>ブン</t>
    </rPh>
    <phoneticPr fontId="5"/>
  </si>
  <si>
    <t>総務費</t>
    <rPh sb="0" eb="3">
      <t>ソウムヒ</t>
    </rPh>
    <phoneticPr fontId="5"/>
  </si>
  <si>
    <t>民生費</t>
    <rPh sb="0" eb="3">
      <t>ミンセイヒ</t>
    </rPh>
    <phoneticPr fontId="5"/>
  </si>
  <si>
    <t>衛生費</t>
    <rPh sb="0" eb="3">
      <t>エイセイヒ</t>
    </rPh>
    <phoneticPr fontId="5"/>
  </si>
  <si>
    <t>労働費</t>
    <rPh sb="0" eb="3">
      <t>ロウドウヒ</t>
    </rPh>
    <phoneticPr fontId="5"/>
  </si>
  <si>
    <t>農林水産業費</t>
    <rPh sb="0" eb="2">
      <t>ノウリン</t>
    </rPh>
    <rPh sb="2" eb="6">
      <t>スイサンギョウヒ</t>
    </rPh>
    <phoneticPr fontId="5"/>
  </si>
  <si>
    <t>商工費</t>
    <rPh sb="0" eb="3">
      <t>ショウコウヒ</t>
    </rPh>
    <phoneticPr fontId="5"/>
  </si>
  <si>
    <t>土木費</t>
    <rPh sb="0" eb="3">
      <t>ドボクヒ</t>
    </rPh>
    <phoneticPr fontId="5"/>
  </si>
  <si>
    <t>消防費</t>
    <rPh sb="0" eb="3">
      <t>ショウボウヒ</t>
    </rPh>
    <phoneticPr fontId="5"/>
  </si>
  <si>
    <t>償却</t>
    <rPh sb="0" eb="2">
      <t>ショウキャク</t>
    </rPh>
    <phoneticPr fontId="5"/>
  </si>
  <si>
    <t>清掃費（ごみ処理）</t>
    <rPh sb="0" eb="3">
      <t>セイソウヒ</t>
    </rPh>
    <rPh sb="6" eb="8">
      <t>ショリ</t>
    </rPh>
    <phoneticPr fontId="5"/>
  </si>
  <si>
    <t>清掃費（し尿処理）</t>
    <rPh sb="0" eb="3">
      <t>セイソウヒ</t>
    </rPh>
    <rPh sb="4" eb="6">
      <t>シニョウ</t>
    </rPh>
    <rPh sb="6" eb="8">
      <t>ショリ</t>
    </rPh>
    <phoneticPr fontId="5"/>
  </si>
  <si>
    <t>清掃費（その他）</t>
    <rPh sb="0" eb="3">
      <t>セイソウヒ</t>
    </rPh>
    <rPh sb="4" eb="7">
      <t>ソノタ</t>
    </rPh>
    <phoneticPr fontId="5"/>
  </si>
  <si>
    <t>環境衛生費</t>
    <rPh sb="0" eb="2">
      <t>カンキョウ</t>
    </rPh>
    <rPh sb="2" eb="5">
      <t>エイセイヒ</t>
    </rPh>
    <phoneticPr fontId="5"/>
  </si>
  <si>
    <t>都市計画（街路）</t>
    <rPh sb="0" eb="2">
      <t>トシ</t>
    </rPh>
    <rPh sb="2" eb="4">
      <t>ケイカク</t>
    </rPh>
    <rPh sb="5" eb="7">
      <t>ガイロ</t>
    </rPh>
    <phoneticPr fontId="5"/>
  </si>
  <si>
    <t>都市計画（都市下水路）</t>
    <rPh sb="0" eb="2">
      <t>トシ</t>
    </rPh>
    <rPh sb="2" eb="4">
      <t>ケイカク</t>
    </rPh>
    <rPh sb="5" eb="7">
      <t>トシ</t>
    </rPh>
    <rPh sb="7" eb="10">
      <t>ゲスイロ</t>
    </rPh>
    <phoneticPr fontId="5"/>
  </si>
  <si>
    <t>都市計画（区画整理）</t>
    <rPh sb="0" eb="2">
      <t>トシ</t>
    </rPh>
    <rPh sb="2" eb="4">
      <t>ケイカク</t>
    </rPh>
    <rPh sb="5" eb="7">
      <t>クカク</t>
    </rPh>
    <rPh sb="7" eb="9">
      <t>セイリ</t>
    </rPh>
    <phoneticPr fontId="5"/>
  </si>
  <si>
    <t>都市計画（公園）</t>
    <rPh sb="0" eb="2">
      <t>トシ</t>
    </rPh>
    <rPh sb="2" eb="4">
      <t>ケイカク</t>
    </rPh>
    <rPh sb="5" eb="7">
      <t>コウエン</t>
    </rPh>
    <phoneticPr fontId="5"/>
  </si>
  <si>
    <t>都市計画（その他）</t>
    <rPh sb="0" eb="2">
      <t>トシ</t>
    </rPh>
    <rPh sb="2" eb="4">
      <t>ケイカク</t>
    </rPh>
    <rPh sb="5" eb="8">
      <t>ソノタ</t>
    </rPh>
    <phoneticPr fontId="5"/>
  </si>
  <si>
    <t>特殊学級</t>
    <rPh sb="0" eb="2">
      <t>トクシュ</t>
    </rPh>
    <rPh sb="2" eb="4">
      <t>ガッキュウ</t>
    </rPh>
    <phoneticPr fontId="5"/>
  </si>
  <si>
    <t>年数</t>
    <rPh sb="0" eb="2">
      <t>ネンスウ</t>
    </rPh>
    <phoneticPr fontId="5"/>
  </si>
  <si>
    <t>耐用年数＝</t>
    <rPh sb="0" eb="2">
      <t>タイヨウ</t>
    </rPh>
    <rPh sb="2" eb="4">
      <t>ネンスウ</t>
    </rPh>
    <phoneticPr fontId="5"/>
  </si>
  <si>
    <t>　</t>
    <phoneticPr fontId="5"/>
  </si>
  <si>
    <t>減価償却対象</t>
    <phoneticPr fontId="5"/>
  </si>
  <si>
    <t>当年度</t>
    <rPh sb="0" eb="1">
      <t>トウ</t>
    </rPh>
    <rPh sb="1" eb="3">
      <t>ネンド</t>
    </rPh>
    <phoneticPr fontId="5"/>
  </si>
  <si>
    <t>償却累計額</t>
    <rPh sb="0" eb="2">
      <t>ショウキャク</t>
    </rPh>
    <rPh sb="2" eb="5">
      <t>ルイケイガク</t>
    </rPh>
    <phoneticPr fontId="5"/>
  </si>
  <si>
    <t>減価償却対象</t>
    <phoneticPr fontId="5"/>
  </si>
  <si>
    <t>有形固定資産</t>
    <rPh sb="0" eb="2">
      <t>ユウケイ</t>
    </rPh>
    <rPh sb="2" eb="6">
      <t>コテイシサン</t>
    </rPh>
    <phoneticPr fontId="5"/>
  </si>
  <si>
    <t>償却額</t>
    <rPh sb="0" eb="3">
      <t>ショウキャクガク</t>
    </rPh>
    <phoneticPr fontId="5"/>
  </si>
  <si>
    <t>　</t>
    <phoneticPr fontId="5"/>
  </si>
  <si>
    <t>昭和</t>
    <rPh sb="0" eb="2">
      <t>ショウワ</t>
    </rPh>
    <phoneticPr fontId="5"/>
  </si>
  <si>
    <t>平成</t>
    <rPh sb="0" eb="2">
      <t>ヘイセイ</t>
    </rPh>
    <phoneticPr fontId="5"/>
  </si>
  <si>
    <t>元</t>
    <rPh sb="0" eb="1">
      <t>モト</t>
    </rPh>
    <phoneticPr fontId="5"/>
  </si>
  <si>
    <t>累計額</t>
    <rPh sb="0" eb="3">
      <t>ルイケイガク</t>
    </rPh>
    <phoneticPr fontId="5"/>
  </si>
  <si>
    <t>償却対象分（償却後）</t>
    <rPh sb="0" eb="2">
      <t>ショウキャク</t>
    </rPh>
    <rPh sb="2" eb="4">
      <t>タイショウ</t>
    </rPh>
    <rPh sb="4" eb="5">
      <t>ブン</t>
    </rPh>
    <rPh sb="6" eb="9">
      <t>ショウキャクゴ</t>
    </rPh>
    <phoneticPr fontId="5"/>
  </si>
  <si>
    <t>償却対象外</t>
    <rPh sb="0" eb="2">
      <t>ショウキャク</t>
    </rPh>
    <rPh sb="2" eb="5">
      <t>タイショウガイ</t>
    </rPh>
    <phoneticPr fontId="5"/>
  </si>
  <si>
    <t>国庫支出金</t>
    <rPh sb="2" eb="5">
      <t>シシュツキン</t>
    </rPh>
    <phoneticPr fontId="5"/>
  </si>
  <si>
    <t>県支出金</t>
    <rPh sb="0" eb="1">
      <t>ケン</t>
    </rPh>
    <rPh sb="1" eb="4">
      <t>シシュツキン</t>
    </rPh>
    <phoneticPr fontId="5"/>
  </si>
  <si>
    <t>C</t>
    <phoneticPr fontId="5"/>
  </si>
  <si>
    <t>D</t>
    <phoneticPr fontId="5"/>
  </si>
  <si>
    <t>A＋C</t>
    <phoneticPr fontId="5"/>
  </si>
  <si>
    <t>B＋D</t>
    <phoneticPr fontId="5"/>
  </si>
  <si>
    <t>農業農村整備</t>
    <rPh sb="2" eb="4">
      <t>ノウソン</t>
    </rPh>
    <phoneticPr fontId="5"/>
  </si>
  <si>
    <t>公園</t>
    <phoneticPr fontId="5"/>
  </si>
  <si>
    <t>特殊学校</t>
    <rPh sb="2" eb="4">
      <t>ガッコウ</t>
    </rPh>
    <phoneticPr fontId="5"/>
  </si>
  <si>
    <t>国・都道府県支出金算出表</t>
    <rPh sb="0" eb="1">
      <t>クニ</t>
    </rPh>
    <rPh sb="2" eb="6">
      <t>トドウフケン</t>
    </rPh>
    <rPh sb="6" eb="9">
      <t>シシュツキン</t>
    </rPh>
    <rPh sb="9" eb="11">
      <t>サンシュツ</t>
    </rPh>
    <rPh sb="11" eb="12">
      <t>ヒョウ</t>
    </rPh>
    <phoneticPr fontId="5"/>
  </si>
  <si>
    <t>〔国庫支出金〕</t>
    <rPh sb="1" eb="3">
      <t>コッコ</t>
    </rPh>
    <rPh sb="3" eb="6">
      <t>シシュツキン</t>
    </rPh>
    <phoneticPr fontId="5"/>
  </si>
  <si>
    <t>償却対象</t>
    <rPh sb="0" eb="2">
      <t>ショウキャク</t>
    </rPh>
    <rPh sb="2" eb="4">
      <t>タイショウ</t>
    </rPh>
    <phoneticPr fontId="5"/>
  </si>
  <si>
    <t>支出金</t>
    <rPh sb="0" eb="2">
      <t>シシュツ</t>
    </rPh>
    <rPh sb="2" eb="3">
      <t>キン</t>
    </rPh>
    <phoneticPr fontId="5"/>
  </si>
  <si>
    <t>用地取得費</t>
    <phoneticPr fontId="13"/>
  </si>
  <si>
    <t>補助８列・単独６列</t>
    <phoneticPr fontId="5"/>
  </si>
  <si>
    <t>０３行</t>
    <phoneticPr fontId="5"/>
  </si>
  <si>
    <t>０５行</t>
    <phoneticPr fontId="5"/>
  </si>
  <si>
    <t>０６行</t>
    <phoneticPr fontId="5"/>
  </si>
  <si>
    <t>０７行</t>
    <phoneticPr fontId="5"/>
  </si>
  <si>
    <t>決算額</t>
    <phoneticPr fontId="13"/>
  </si>
  <si>
    <t>決算額</t>
    <phoneticPr fontId="5"/>
  </si>
  <si>
    <t>ａ－Ｂ</t>
    <phoneticPr fontId="5"/>
  </si>
  <si>
    <t>Ａ</t>
    <phoneticPr fontId="13"/>
  </si>
  <si>
    <t>Ｚ</t>
    <phoneticPr fontId="5"/>
  </si>
  <si>
    <t>Ｂ</t>
    <phoneticPr fontId="5"/>
  </si>
  <si>
    <t>d</t>
    <phoneticPr fontId="5"/>
  </si>
  <si>
    <t>e</t>
    <phoneticPr fontId="5"/>
  </si>
  <si>
    <t>f</t>
    <phoneticPr fontId="5"/>
  </si>
  <si>
    <t>g</t>
    <phoneticPr fontId="5"/>
  </si>
  <si>
    <t>h</t>
    <phoneticPr fontId="5"/>
  </si>
  <si>
    <t>団体で行うもの</t>
    <rPh sb="0" eb="2">
      <t>ダンタイ</t>
    </rPh>
    <rPh sb="3" eb="4">
      <t>オコナ</t>
    </rPh>
    <phoneticPr fontId="5"/>
  </si>
  <si>
    <t>０２行</t>
    <rPh sb="2" eb="3">
      <t>ギョウ</t>
    </rPh>
    <phoneticPr fontId="5"/>
  </si>
  <si>
    <t>０３行</t>
    <rPh sb="2" eb="3">
      <t>ギョウ</t>
    </rPh>
    <phoneticPr fontId="5"/>
  </si>
  <si>
    <t>０４行</t>
    <rPh sb="2" eb="3">
      <t>ギョウ</t>
    </rPh>
    <phoneticPr fontId="5"/>
  </si>
  <si>
    <t>０５行</t>
    <rPh sb="2" eb="3">
      <t>ギョウ</t>
    </rPh>
    <phoneticPr fontId="5"/>
  </si>
  <si>
    <t>清掃費</t>
    <rPh sb="0" eb="3">
      <t>セイソウヒ</t>
    </rPh>
    <phoneticPr fontId="5"/>
  </si>
  <si>
    <t>０７行</t>
    <rPh sb="2" eb="3">
      <t>ギョウ</t>
    </rPh>
    <phoneticPr fontId="5"/>
  </si>
  <si>
    <t>衛</t>
    <rPh sb="0" eb="1">
      <t>エイ</t>
    </rPh>
    <phoneticPr fontId="5"/>
  </si>
  <si>
    <t>０８行</t>
    <rPh sb="2" eb="3">
      <t>ギョウ</t>
    </rPh>
    <phoneticPr fontId="5"/>
  </si>
  <si>
    <t>生</t>
    <rPh sb="0" eb="1">
      <t>セイ</t>
    </rPh>
    <phoneticPr fontId="5"/>
  </si>
  <si>
    <t>０９行</t>
    <rPh sb="2" eb="3">
      <t>ギョウ</t>
    </rPh>
    <phoneticPr fontId="5"/>
  </si>
  <si>
    <t>費</t>
    <rPh sb="0" eb="1">
      <t>ヒ</t>
    </rPh>
    <phoneticPr fontId="5"/>
  </si>
  <si>
    <t>１０行</t>
    <rPh sb="2" eb="3">
      <t>ギョウ</t>
    </rPh>
    <phoneticPr fontId="5"/>
  </si>
  <si>
    <t>１１行</t>
    <rPh sb="2" eb="3">
      <t>ギョウ</t>
    </rPh>
    <phoneticPr fontId="5"/>
  </si>
  <si>
    <t>１２行</t>
    <rPh sb="2" eb="3">
      <t>ギョウ</t>
    </rPh>
    <phoneticPr fontId="5"/>
  </si>
  <si>
    <t>１４行</t>
    <rPh sb="2" eb="3">
      <t>ギョウ</t>
    </rPh>
    <phoneticPr fontId="5"/>
  </si>
  <si>
    <t>合</t>
    <rPh sb="0" eb="1">
      <t>ゴウ</t>
    </rPh>
    <phoneticPr fontId="5"/>
  </si>
  <si>
    <t>農</t>
    <rPh sb="0" eb="1">
      <t>ノウ</t>
    </rPh>
    <phoneticPr fontId="5"/>
  </si>
  <si>
    <t>１５行</t>
    <rPh sb="2" eb="3">
      <t>ギョウ</t>
    </rPh>
    <phoneticPr fontId="5"/>
  </si>
  <si>
    <t>林</t>
    <rPh sb="0" eb="1">
      <t>リン</t>
    </rPh>
    <phoneticPr fontId="5"/>
  </si>
  <si>
    <t>１６行</t>
    <rPh sb="2" eb="3">
      <t>ギョウ</t>
    </rPh>
    <phoneticPr fontId="5"/>
  </si>
  <si>
    <t>水</t>
    <rPh sb="0" eb="1">
      <t>スイ</t>
    </rPh>
    <phoneticPr fontId="5"/>
  </si>
  <si>
    <t>１７行</t>
    <rPh sb="2" eb="3">
      <t>ギョウ</t>
    </rPh>
    <phoneticPr fontId="5"/>
  </si>
  <si>
    <t>１８行</t>
    <rPh sb="2" eb="3">
      <t>ギョウ</t>
    </rPh>
    <phoneticPr fontId="5"/>
  </si>
  <si>
    <t>農業基盤整備</t>
    <rPh sb="0" eb="2">
      <t>ノウギョウ</t>
    </rPh>
    <rPh sb="2" eb="4">
      <t>キバン</t>
    </rPh>
    <rPh sb="4" eb="6">
      <t>セイビ</t>
    </rPh>
    <phoneticPr fontId="5"/>
  </si>
  <si>
    <t>１９行</t>
    <rPh sb="2" eb="3">
      <t>ギョウ</t>
    </rPh>
    <phoneticPr fontId="5"/>
  </si>
  <si>
    <t>２０行</t>
    <rPh sb="2" eb="3">
      <t>ギョウ</t>
    </rPh>
    <phoneticPr fontId="5"/>
  </si>
  <si>
    <t>助</t>
    <rPh sb="0" eb="1">
      <t>ジョ</t>
    </rPh>
    <phoneticPr fontId="5"/>
  </si>
  <si>
    <t>２２行</t>
    <rPh sb="2" eb="3">
      <t>ギョウ</t>
    </rPh>
    <phoneticPr fontId="5"/>
  </si>
  <si>
    <t>２３行</t>
    <rPh sb="2" eb="3">
      <t>ギョウ</t>
    </rPh>
    <phoneticPr fontId="5"/>
  </si>
  <si>
    <t>２４行</t>
    <rPh sb="2" eb="3">
      <t>ギョウ</t>
    </rPh>
    <phoneticPr fontId="5"/>
  </si>
  <si>
    <t>２６行</t>
    <rPh sb="2" eb="3">
      <t>ギョウ</t>
    </rPh>
    <phoneticPr fontId="5"/>
  </si>
  <si>
    <t>道路橋りょう</t>
    <rPh sb="0" eb="2">
      <t>ドウロ</t>
    </rPh>
    <rPh sb="2" eb="3">
      <t>キョウ</t>
    </rPh>
    <phoneticPr fontId="5"/>
  </si>
  <si>
    <t>２７行</t>
    <rPh sb="2" eb="3">
      <t>ギョウ</t>
    </rPh>
    <phoneticPr fontId="5"/>
  </si>
  <si>
    <t>事</t>
    <rPh sb="0" eb="1">
      <t>ジ</t>
    </rPh>
    <phoneticPr fontId="5"/>
  </si>
  <si>
    <t>２８行</t>
    <rPh sb="2" eb="3">
      <t>ギョウ</t>
    </rPh>
    <phoneticPr fontId="5"/>
  </si>
  <si>
    <t>土</t>
    <rPh sb="0" eb="1">
      <t>ツチ</t>
    </rPh>
    <phoneticPr fontId="5"/>
  </si>
  <si>
    <t>２９行</t>
    <rPh sb="2" eb="3">
      <t>ギョウ</t>
    </rPh>
    <phoneticPr fontId="5"/>
  </si>
  <si>
    <t>３０行</t>
    <rPh sb="2" eb="3">
      <t>ギョウ</t>
    </rPh>
    <phoneticPr fontId="5"/>
  </si>
  <si>
    <t>３１行</t>
    <rPh sb="2" eb="3">
      <t>ギョウ</t>
    </rPh>
    <phoneticPr fontId="5"/>
  </si>
  <si>
    <t>３２行</t>
    <rPh sb="2" eb="3">
      <t>ギョウ</t>
    </rPh>
    <phoneticPr fontId="5"/>
  </si>
  <si>
    <t>木</t>
    <rPh sb="0" eb="1">
      <t>キ</t>
    </rPh>
    <phoneticPr fontId="5"/>
  </si>
  <si>
    <t>３３行</t>
    <rPh sb="2" eb="3">
      <t>ギョウ</t>
    </rPh>
    <phoneticPr fontId="5"/>
  </si>
  <si>
    <t>０６行</t>
    <rPh sb="2" eb="3">
      <t>ギョウ</t>
    </rPh>
    <phoneticPr fontId="5"/>
  </si>
  <si>
    <t>３４行</t>
    <rPh sb="2" eb="3">
      <t>ギョウ</t>
    </rPh>
    <phoneticPr fontId="5"/>
  </si>
  <si>
    <t>３５行</t>
    <rPh sb="2" eb="3">
      <t>ギョウ</t>
    </rPh>
    <phoneticPr fontId="5"/>
  </si>
  <si>
    <t>都市公園</t>
    <rPh sb="0" eb="2">
      <t>トシ</t>
    </rPh>
    <rPh sb="2" eb="4">
      <t>コウエン</t>
    </rPh>
    <phoneticPr fontId="5"/>
  </si>
  <si>
    <t>３６行</t>
    <rPh sb="2" eb="3">
      <t>ギョウ</t>
    </rPh>
    <phoneticPr fontId="5"/>
  </si>
  <si>
    <t>３７行</t>
    <rPh sb="2" eb="3">
      <t>ギョウ</t>
    </rPh>
    <phoneticPr fontId="5"/>
  </si>
  <si>
    <t>公営住宅</t>
    <rPh sb="0" eb="2">
      <t>コウエイ</t>
    </rPh>
    <rPh sb="2" eb="4">
      <t>ジュウタク</t>
    </rPh>
    <phoneticPr fontId="5"/>
  </si>
  <si>
    <t>表</t>
    <rPh sb="0" eb="1">
      <t>ヒョウ</t>
    </rPh>
    <phoneticPr fontId="5"/>
  </si>
  <si>
    <t>３８行</t>
    <rPh sb="2" eb="3">
      <t>ギョウ</t>
    </rPh>
    <phoneticPr fontId="5"/>
  </si>
  <si>
    <t>３９行</t>
    <rPh sb="2" eb="3">
      <t>ギョウ</t>
    </rPh>
    <phoneticPr fontId="5"/>
  </si>
  <si>
    <t>４０行</t>
    <rPh sb="2" eb="3">
      <t>ギョウ</t>
    </rPh>
    <phoneticPr fontId="5"/>
  </si>
  <si>
    <t>４１行</t>
    <rPh sb="2" eb="3">
      <t>ギョウ</t>
    </rPh>
    <phoneticPr fontId="5"/>
  </si>
  <si>
    <t>４３行</t>
    <rPh sb="2" eb="3">
      <t>ギョウ</t>
    </rPh>
    <phoneticPr fontId="5"/>
  </si>
  <si>
    <t>０１行</t>
    <rPh sb="2" eb="3">
      <t>ギョウ</t>
    </rPh>
    <phoneticPr fontId="5"/>
  </si>
  <si>
    <t>教</t>
    <rPh sb="0" eb="1">
      <t>キョウ</t>
    </rPh>
    <phoneticPr fontId="5"/>
  </si>
  <si>
    <t>４５行</t>
    <rPh sb="2" eb="3">
      <t>ギョウ</t>
    </rPh>
    <phoneticPr fontId="5"/>
  </si>
  <si>
    <t>４６行</t>
    <rPh sb="2" eb="3">
      <t>ギョウ</t>
    </rPh>
    <phoneticPr fontId="5"/>
  </si>
  <si>
    <t>育</t>
    <rPh sb="0" eb="1">
      <t>イク</t>
    </rPh>
    <phoneticPr fontId="5"/>
  </si>
  <si>
    <t>４７行</t>
    <rPh sb="2" eb="3">
      <t>ギョウ</t>
    </rPh>
    <phoneticPr fontId="5"/>
  </si>
  <si>
    <t>４８行</t>
    <rPh sb="2" eb="3">
      <t>ギョウ</t>
    </rPh>
    <phoneticPr fontId="5"/>
  </si>
  <si>
    <t>４９行</t>
    <rPh sb="2" eb="3">
      <t>ギョウ</t>
    </rPh>
    <phoneticPr fontId="5"/>
  </si>
  <si>
    <t>５０行</t>
    <rPh sb="2" eb="3">
      <t>ギョウ</t>
    </rPh>
    <phoneticPr fontId="5"/>
  </si>
  <si>
    <t>５１行</t>
    <rPh sb="2" eb="3">
      <t>ギョウ</t>
    </rPh>
    <phoneticPr fontId="5"/>
  </si>
  <si>
    <t>５２行</t>
    <rPh sb="2" eb="3">
      <t>ギョウ</t>
    </rPh>
    <phoneticPr fontId="5"/>
  </si>
  <si>
    <t>０８行</t>
    <phoneticPr fontId="5"/>
  </si>
  <si>
    <t>独</t>
    <rPh sb="0" eb="1">
      <t>ドク</t>
    </rPh>
    <phoneticPr fontId="5"/>
  </si>
  <si>
    <t>１０行</t>
    <phoneticPr fontId="5"/>
  </si>
  <si>
    <t>１１行</t>
    <phoneticPr fontId="5"/>
  </si>
  <si>
    <t>１２行</t>
    <phoneticPr fontId="5"/>
  </si>
  <si>
    <t>１３行</t>
    <phoneticPr fontId="5"/>
  </si>
  <si>
    <t>１４行</t>
    <phoneticPr fontId="5"/>
  </si>
  <si>
    <t>１５行</t>
    <phoneticPr fontId="5"/>
  </si>
  <si>
    <t>１６行</t>
    <phoneticPr fontId="5"/>
  </si>
  <si>
    <t>１７行</t>
    <phoneticPr fontId="5"/>
  </si>
  <si>
    <t>１８行</t>
    <phoneticPr fontId="5"/>
  </si>
  <si>
    <t>２３</t>
    <phoneticPr fontId="5"/>
  </si>
  <si>
    <t>１９行</t>
    <phoneticPr fontId="5"/>
  </si>
  <si>
    <t>２２行</t>
    <phoneticPr fontId="5"/>
  </si>
  <si>
    <t>決算額</t>
    <phoneticPr fontId="13"/>
  </si>
  <si>
    <t>決算額</t>
    <phoneticPr fontId="5"/>
  </si>
  <si>
    <t>有形固定資産</t>
    <rPh sb="0" eb="1">
      <t>ユウ</t>
    </rPh>
    <rPh sb="1" eb="2">
      <t>カタチ</t>
    </rPh>
    <phoneticPr fontId="5"/>
  </si>
  <si>
    <t>国庫支出金</t>
    <rPh sb="0" eb="2">
      <t>コッコ</t>
    </rPh>
    <phoneticPr fontId="5"/>
  </si>
  <si>
    <t>Ａ</t>
    <phoneticPr fontId="13"/>
  </si>
  <si>
    <t>Ｚ</t>
    <phoneticPr fontId="5"/>
  </si>
  <si>
    <t>Ｂ</t>
    <phoneticPr fontId="5"/>
  </si>
  <si>
    <t>d</t>
    <phoneticPr fontId="5"/>
  </si>
  <si>
    <t>推計</t>
    <rPh sb="0" eb="2">
      <t>スイケイ</t>
    </rPh>
    <phoneticPr fontId="5"/>
  </si>
  <si>
    <t>再</t>
    <rPh sb="0" eb="1">
      <t>サイ</t>
    </rPh>
    <phoneticPr fontId="5"/>
  </si>
  <si>
    <t>用</t>
    <rPh sb="0" eb="1">
      <t>ヨウ</t>
    </rPh>
    <phoneticPr fontId="5"/>
  </si>
  <si>
    <t>地</t>
    <rPh sb="0" eb="1">
      <t>チ</t>
    </rPh>
    <phoneticPr fontId="5"/>
  </si>
  <si>
    <t>取</t>
    <rPh sb="0" eb="1">
      <t>シュ</t>
    </rPh>
    <phoneticPr fontId="5"/>
  </si>
  <si>
    <t>得</t>
    <rPh sb="0" eb="1">
      <t>トク</t>
    </rPh>
    <phoneticPr fontId="5"/>
  </si>
  <si>
    <t>控</t>
    <rPh sb="0" eb="1">
      <t>コウ</t>
    </rPh>
    <phoneticPr fontId="5"/>
  </si>
  <si>
    <t>除</t>
    <rPh sb="0" eb="1">
      <t>ジョ</t>
    </rPh>
    <phoneticPr fontId="5"/>
  </si>
  <si>
    <t>後</t>
    <rPh sb="0" eb="1">
      <t>ゴ</t>
    </rPh>
    <phoneticPr fontId="5"/>
  </si>
  <si>
    <t>有</t>
    <rPh sb="0" eb="1">
      <t>ユウ</t>
    </rPh>
    <phoneticPr fontId="5"/>
  </si>
  <si>
    <t>定</t>
    <rPh sb="0" eb="1">
      <t>テイ</t>
    </rPh>
    <phoneticPr fontId="5"/>
  </si>
  <si>
    <t>等</t>
    <rPh sb="0" eb="1">
      <t>トウ</t>
    </rPh>
    <phoneticPr fontId="5"/>
  </si>
  <si>
    <t>２０行</t>
    <phoneticPr fontId="5"/>
  </si>
  <si>
    <t>団体で行うもの</t>
    <rPh sb="0" eb="2">
      <t>ダンタイ</t>
    </rPh>
    <phoneticPr fontId="5"/>
  </si>
  <si>
    <t>庁舎等</t>
    <rPh sb="2" eb="3">
      <t>トウ</t>
    </rPh>
    <phoneticPr fontId="5"/>
  </si>
  <si>
    <t>農業基盤整備</t>
    <rPh sb="2" eb="4">
      <t>キバン</t>
    </rPh>
    <phoneticPr fontId="5"/>
  </si>
  <si>
    <t>都市公園</t>
    <rPh sb="0" eb="2">
      <t>トシ</t>
    </rPh>
    <phoneticPr fontId="5"/>
  </si>
  <si>
    <t>２３行</t>
    <phoneticPr fontId="5"/>
  </si>
  <si>
    <t>按分</t>
    <rPh sb="0" eb="2">
      <t>アンブン</t>
    </rPh>
    <phoneticPr fontId="5"/>
  </si>
  <si>
    <t>補</t>
    <rPh sb="0" eb="1">
      <t>ホ</t>
    </rPh>
    <phoneticPr fontId="5"/>
  </si>
  <si>
    <t>単</t>
    <rPh sb="0" eb="1">
      <t>タン</t>
    </rPh>
    <phoneticPr fontId="5"/>
  </si>
  <si>
    <t>後</t>
    <rPh sb="0" eb="1">
      <t>アト</t>
    </rPh>
    <phoneticPr fontId="5"/>
  </si>
  <si>
    <t>(昭和５０年度)</t>
    <rPh sb="1" eb="3">
      <t>ショウワ</t>
    </rPh>
    <rPh sb="5" eb="7">
      <t>ネンド</t>
    </rPh>
    <phoneticPr fontId="5"/>
  </si>
  <si>
    <t>(昭和５１年度)</t>
    <rPh sb="1" eb="3">
      <t>ショウワ</t>
    </rPh>
    <rPh sb="5" eb="7">
      <t>ネンド</t>
    </rPh>
    <phoneticPr fontId="5"/>
  </si>
  <si>
    <t>(昭和５２年度)</t>
    <rPh sb="1" eb="3">
      <t>ショウワ</t>
    </rPh>
    <rPh sb="5" eb="7">
      <t>ネンド</t>
    </rPh>
    <phoneticPr fontId="5"/>
  </si>
  <si>
    <t>(昭和５３年度)</t>
    <rPh sb="1" eb="3">
      <t>ショウワ</t>
    </rPh>
    <rPh sb="5" eb="7">
      <t>ネンド</t>
    </rPh>
    <phoneticPr fontId="5"/>
  </si>
  <si>
    <t>(昭和５４年度)</t>
    <rPh sb="1" eb="3">
      <t>ショウワ</t>
    </rPh>
    <rPh sb="5" eb="7">
      <t>ネンド</t>
    </rPh>
    <phoneticPr fontId="5"/>
  </si>
  <si>
    <t>(昭和５５年度)</t>
    <rPh sb="1" eb="3">
      <t>ショウワ</t>
    </rPh>
    <rPh sb="5" eb="7">
      <t>ネンド</t>
    </rPh>
    <phoneticPr fontId="5"/>
  </si>
  <si>
    <t>(昭和５６年度)</t>
    <rPh sb="1" eb="3">
      <t>ショウワ</t>
    </rPh>
    <rPh sb="5" eb="7">
      <t>ネンド</t>
    </rPh>
    <phoneticPr fontId="5"/>
  </si>
  <si>
    <t>(昭和５７年度)</t>
    <rPh sb="1" eb="3">
      <t>ショウワ</t>
    </rPh>
    <rPh sb="5" eb="7">
      <t>ネンド</t>
    </rPh>
    <phoneticPr fontId="5"/>
  </si>
  <si>
    <t>清掃施設</t>
    <rPh sb="0" eb="2">
      <t>セイソウ</t>
    </rPh>
    <rPh sb="2" eb="4">
      <t>シセツ</t>
    </rPh>
    <phoneticPr fontId="5"/>
  </si>
  <si>
    <t>社会教育施設</t>
    <rPh sb="0" eb="2">
      <t>シャカイ</t>
    </rPh>
    <rPh sb="2" eb="4">
      <t>キョウイク</t>
    </rPh>
    <rPh sb="4" eb="6">
      <t>シセツ</t>
    </rPh>
    <phoneticPr fontId="5"/>
  </si>
  <si>
    <t>(昭和５８年度)</t>
    <rPh sb="1" eb="3">
      <t>ショウワ</t>
    </rPh>
    <rPh sb="5" eb="7">
      <t>ネンド</t>
    </rPh>
    <phoneticPr fontId="5"/>
  </si>
  <si>
    <t>(昭和５９年度)</t>
    <rPh sb="1" eb="3">
      <t>ショウワ</t>
    </rPh>
    <rPh sb="5" eb="7">
      <t>ネンド</t>
    </rPh>
    <phoneticPr fontId="5"/>
  </si>
  <si>
    <t>(昭和６０年度)</t>
    <rPh sb="1" eb="3">
      <t>ショウワ</t>
    </rPh>
    <rPh sb="5" eb="7">
      <t>ネンド</t>
    </rPh>
    <phoneticPr fontId="5"/>
  </si>
  <si>
    <t>(昭和６１年度)</t>
    <rPh sb="1" eb="3">
      <t>ショウワ</t>
    </rPh>
    <rPh sb="5" eb="7">
      <t>ネンド</t>
    </rPh>
    <phoneticPr fontId="5"/>
  </si>
  <si>
    <t>(昭和６３年度)</t>
    <rPh sb="1" eb="3">
      <t>ショウワ</t>
    </rPh>
    <rPh sb="5" eb="7">
      <t>ネンド</t>
    </rPh>
    <phoneticPr fontId="5"/>
  </si>
  <si>
    <t>e</t>
    <phoneticPr fontId="5"/>
  </si>
  <si>
    <t>補助３列・単独２列</t>
  </si>
  <si>
    <t>関</t>
  </si>
  <si>
    <t>係</t>
  </si>
  <si>
    <t>農林水産業関係</t>
  </si>
  <si>
    <t>（平成１６年度）</t>
    <phoneticPr fontId="5"/>
  </si>
  <si>
    <t>（平成１８年度）</t>
    <phoneticPr fontId="5"/>
  </si>
  <si>
    <t>合　計</t>
    <rPh sb="0" eb="1">
      <t>ゴウ</t>
    </rPh>
    <rPh sb="2" eb="3">
      <t>ケイ</t>
    </rPh>
    <phoneticPr fontId="5"/>
  </si>
  <si>
    <t>５列</t>
    <phoneticPr fontId="5"/>
  </si>
  <si>
    <t>・</t>
    <phoneticPr fontId="5"/>
  </si>
  <si>
    <t>０８行</t>
    <phoneticPr fontId="5"/>
  </si>
  <si>
    <t>３１行</t>
    <phoneticPr fontId="5"/>
  </si>
  <si>
    <t>１０行</t>
    <phoneticPr fontId="5"/>
  </si>
  <si>
    <t>３３行</t>
    <phoneticPr fontId="5"/>
  </si>
  <si>
    <t>１１行</t>
    <phoneticPr fontId="5"/>
  </si>
  <si>
    <t>３４行</t>
    <phoneticPr fontId="5"/>
  </si>
  <si>
    <t>１２行</t>
    <phoneticPr fontId="5"/>
  </si>
  <si>
    <t>３５行</t>
    <phoneticPr fontId="5"/>
  </si>
  <si>
    <t>１３行</t>
    <phoneticPr fontId="5"/>
  </si>
  <si>
    <t>３６行</t>
    <phoneticPr fontId="5"/>
  </si>
  <si>
    <t>１４行</t>
    <phoneticPr fontId="5"/>
  </si>
  <si>
    <t>３７行</t>
    <phoneticPr fontId="5"/>
  </si>
  <si>
    <t>１５行</t>
    <phoneticPr fontId="5"/>
  </si>
  <si>
    <t>３８行</t>
    <phoneticPr fontId="5"/>
  </si>
  <si>
    <t>１６行</t>
    <phoneticPr fontId="5"/>
  </si>
  <si>
    <t>３９行</t>
    <phoneticPr fontId="5"/>
  </si>
  <si>
    <t>１７行</t>
    <phoneticPr fontId="5"/>
  </si>
  <si>
    <t>４０行</t>
    <phoneticPr fontId="5"/>
  </si>
  <si>
    <t>２３</t>
    <phoneticPr fontId="5"/>
  </si>
  <si>
    <t>１８行</t>
    <phoneticPr fontId="5"/>
  </si>
  <si>
    <t>４１行</t>
    <phoneticPr fontId="5"/>
  </si>
  <si>
    <t>１９行</t>
    <phoneticPr fontId="5"/>
  </si>
  <si>
    <t>４２行</t>
    <phoneticPr fontId="5"/>
  </si>
  <si>
    <t>２０行</t>
    <phoneticPr fontId="5"/>
  </si>
  <si>
    <t>４３行</t>
    <phoneticPr fontId="5"/>
  </si>
  <si>
    <t>２２行</t>
    <phoneticPr fontId="5"/>
  </si>
  <si>
    <t>４５行</t>
    <phoneticPr fontId="5"/>
  </si>
  <si>
    <t>２３行</t>
    <phoneticPr fontId="5"/>
  </si>
  <si>
    <t>４６行</t>
    <phoneticPr fontId="5"/>
  </si>
  <si>
    <t>決算額</t>
    <phoneticPr fontId="13"/>
  </si>
  <si>
    <t>決算額</t>
    <phoneticPr fontId="5"/>
  </si>
  <si>
    <t>ａ－Ｂ</t>
    <phoneticPr fontId="5"/>
  </si>
  <si>
    <t>(ｂ－d)×f÷(A-B)</t>
  </si>
  <si>
    <t>(ｃ－e)×f÷(A-B)</t>
  </si>
  <si>
    <t>Ａ</t>
    <phoneticPr fontId="13"/>
  </si>
  <si>
    <t>Ｚ</t>
    <phoneticPr fontId="5"/>
  </si>
  <si>
    <t>Ｂ</t>
    <phoneticPr fontId="5"/>
  </si>
  <si>
    <t>d</t>
    <phoneticPr fontId="5"/>
  </si>
  <si>
    <t>e</t>
    <phoneticPr fontId="5"/>
  </si>
  <si>
    <t>z</t>
    <phoneticPr fontId="5"/>
  </si>
  <si>
    <t>f</t>
    <phoneticPr fontId="5"/>
  </si>
  <si>
    <t>g</t>
    <phoneticPr fontId="5"/>
  </si>
  <si>
    <t>h</t>
    <phoneticPr fontId="5"/>
  </si>
  <si>
    <t>年度別有形固定資産集計表　②④⑤</t>
    <phoneticPr fontId="5"/>
  </si>
  <si>
    <t>年度別有形固定資産集計表　①③</t>
    <rPh sb="3" eb="4">
      <t>ユウ</t>
    </rPh>
    <rPh sb="4" eb="5">
      <t>カタチ</t>
    </rPh>
    <phoneticPr fontId="5"/>
  </si>
  <si>
    <t>年度別有形固定資産集計表　①③</t>
    <rPh sb="9" eb="11">
      <t>シュウケイ</t>
    </rPh>
    <phoneticPr fontId="5"/>
  </si>
  <si>
    <t>（平成１７年度）</t>
    <rPh sb="1" eb="3">
      <t>ヘイセイ</t>
    </rPh>
    <rPh sb="5" eb="7">
      <t>ネンド</t>
    </rPh>
    <phoneticPr fontId="5"/>
  </si>
  <si>
    <t>年度別有形固定資産集計表　②④⑤　</t>
    <rPh sb="3" eb="4">
      <t>ユウ</t>
    </rPh>
    <rPh sb="4" eb="5">
      <t>カタチ</t>
    </rPh>
    <phoneticPr fontId="5"/>
  </si>
  <si>
    <t>（平成１９年度）</t>
    <phoneticPr fontId="5"/>
  </si>
  <si>
    <t>（平成１４年度）</t>
    <rPh sb="1" eb="3">
      <t>ヘイセイ</t>
    </rPh>
    <rPh sb="5" eb="7">
      <t>ネンド</t>
    </rPh>
    <phoneticPr fontId="5"/>
  </si>
  <si>
    <t>年度別有形固定資産集計表　②④⑤</t>
    <rPh sb="3" eb="4">
      <t>ユウ</t>
    </rPh>
    <rPh sb="4" eb="5">
      <t>カタチ</t>
    </rPh>
    <phoneticPr fontId="5"/>
  </si>
  <si>
    <t>（平成元年度）</t>
    <rPh sb="1" eb="3">
      <t>ヘイセイ</t>
    </rPh>
    <rPh sb="3" eb="4">
      <t>ガン</t>
    </rPh>
    <rPh sb="4" eb="6">
      <t>ネンド</t>
    </rPh>
    <phoneticPr fontId="5"/>
  </si>
  <si>
    <t>（平成１３年度）</t>
    <rPh sb="1" eb="3">
      <t>ヘイセイ</t>
    </rPh>
    <rPh sb="5" eb="7">
      <t>ネンド</t>
    </rPh>
    <phoneticPr fontId="5"/>
  </si>
  <si>
    <t>（平成１２年度）</t>
    <rPh sb="1" eb="3">
      <t>ヘイセイ</t>
    </rPh>
    <rPh sb="5" eb="7">
      <t>ネンド</t>
    </rPh>
    <phoneticPr fontId="5"/>
  </si>
  <si>
    <t>（平成１１年度）</t>
    <rPh sb="1" eb="3">
      <t>ヘイセイ</t>
    </rPh>
    <rPh sb="5" eb="7">
      <t>ネンド</t>
    </rPh>
    <phoneticPr fontId="5"/>
  </si>
  <si>
    <t>（平成１０年度）</t>
    <rPh sb="1" eb="3">
      <t>ヘイセイ</t>
    </rPh>
    <rPh sb="5" eb="7">
      <t>ネンド</t>
    </rPh>
    <phoneticPr fontId="5"/>
  </si>
  <si>
    <t>（平成９年度）</t>
    <rPh sb="1" eb="3">
      <t>ヘイセイ</t>
    </rPh>
    <rPh sb="4" eb="6">
      <t>ネンド</t>
    </rPh>
    <phoneticPr fontId="5"/>
  </si>
  <si>
    <t>（平成８年度）</t>
    <rPh sb="1" eb="3">
      <t>ヘイセイ</t>
    </rPh>
    <rPh sb="4" eb="6">
      <t>ネンド</t>
    </rPh>
    <phoneticPr fontId="5"/>
  </si>
  <si>
    <t>（平成７年度）</t>
    <rPh sb="1" eb="3">
      <t>ヘイセイ</t>
    </rPh>
    <rPh sb="4" eb="6">
      <t>ネンド</t>
    </rPh>
    <phoneticPr fontId="5"/>
  </si>
  <si>
    <t>（平成６年度）</t>
    <rPh sb="1" eb="3">
      <t>ヘイセイ</t>
    </rPh>
    <rPh sb="4" eb="6">
      <t>ネンド</t>
    </rPh>
    <phoneticPr fontId="5"/>
  </si>
  <si>
    <t>（平成５年度）</t>
    <rPh sb="1" eb="3">
      <t>ヘイセイ</t>
    </rPh>
    <rPh sb="4" eb="6">
      <t>ネンド</t>
    </rPh>
    <phoneticPr fontId="5"/>
  </si>
  <si>
    <t>（平成４年度）</t>
    <rPh sb="1" eb="3">
      <t>ヘイセイ</t>
    </rPh>
    <rPh sb="4" eb="6">
      <t>ネンド</t>
    </rPh>
    <phoneticPr fontId="5"/>
  </si>
  <si>
    <t>（平成３年度）</t>
    <rPh sb="1" eb="3">
      <t>ヘイセイ</t>
    </rPh>
    <rPh sb="4" eb="6">
      <t>ネンド</t>
    </rPh>
    <phoneticPr fontId="5"/>
  </si>
  <si>
    <t>（平成２年度）</t>
    <rPh sb="1" eb="3">
      <t>ヘイセイ</t>
    </rPh>
    <rPh sb="4" eb="6">
      <t>ネンド</t>
    </rPh>
    <phoneticPr fontId="5"/>
  </si>
  <si>
    <t>（昭和６３年度）</t>
    <rPh sb="1" eb="3">
      <t>ショウワ</t>
    </rPh>
    <rPh sb="5" eb="7">
      <t>ネンド</t>
    </rPh>
    <phoneticPr fontId="5"/>
  </si>
  <si>
    <t>（昭和５８年度）</t>
    <rPh sb="1" eb="3">
      <t>ショウワ</t>
    </rPh>
    <rPh sb="5" eb="7">
      <t>ネンド</t>
    </rPh>
    <phoneticPr fontId="5"/>
  </si>
  <si>
    <t>（昭和５９年度）</t>
    <rPh sb="1" eb="3">
      <t>ショウワ</t>
    </rPh>
    <rPh sb="5" eb="7">
      <t>ネンド</t>
    </rPh>
    <phoneticPr fontId="5"/>
  </si>
  <si>
    <t>（昭和６０年度）</t>
    <rPh sb="1" eb="3">
      <t>ショウワ</t>
    </rPh>
    <rPh sb="5" eb="7">
      <t>ネンド</t>
    </rPh>
    <phoneticPr fontId="5"/>
  </si>
  <si>
    <t>（昭和６１年度）</t>
    <rPh sb="1" eb="3">
      <t>ショウワ</t>
    </rPh>
    <rPh sb="5" eb="7">
      <t>ネンド</t>
    </rPh>
    <phoneticPr fontId="5"/>
  </si>
  <si>
    <t>(昭和６２度)</t>
    <rPh sb="1" eb="3">
      <t>ショウワ</t>
    </rPh>
    <rPh sb="5" eb="6">
      <t>ド</t>
    </rPh>
    <phoneticPr fontId="5"/>
  </si>
  <si>
    <t>（昭和６２年度）</t>
    <rPh sb="1" eb="3">
      <t>ショウワ</t>
    </rPh>
    <rPh sb="5" eb="7">
      <t>ネンド</t>
    </rPh>
    <phoneticPr fontId="5"/>
  </si>
  <si>
    <t>（昭和５７年度）</t>
    <rPh sb="1" eb="3">
      <t>ショウワ</t>
    </rPh>
    <rPh sb="5" eb="7">
      <t>ネンド</t>
    </rPh>
    <phoneticPr fontId="5"/>
  </si>
  <si>
    <t>０３行</t>
    <phoneticPr fontId="5"/>
  </si>
  <si>
    <t>０５行</t>
    <phoneticPr fontId="5"/>
  </si>
  <si>
    <t>０６行</t>
    <phoneticPr fontId="5"/>
  </si>
  <si>
    <t>０７行</t>
    <phoneticPr fontId="5"/>
  </si>
  <si>
    <t>０８行</t>
    <phoneticPr fontId="5"/>
  </si>
  <si>
    <t>１０行</t>
    <phoneticPr fontId="5"/>
  </si>
  <si>
    <t>１１行</t>
    <phoneticPr fontId="5"/>
  </si>
  <si>
    <t>１２行</t>
    <phoneticPr fontId="5"/>
  </si>
  <si>
    <t>１３行</t>
    <phoneticPr fontId="5"/>
  </si>
  <si>
    <t>１４行</t>
    <phoneticPr fontId="5"/>
  </si>
  <si>
    <t>１５行</t>
    <phoneticPr fontId="5"/>
  </si>
  <si>
    <t>１６行</t>
    <phoneticPr fontId="5"/>
  </si>
  <si>
    <t>１７行</t>
    <phoneticPr fontId="5"/>
  </si>
  <si>
    <t>２３</t>
    <phoneticPr fontId="5"/>
  </si>
  <si>
    <t>１８行</t>
    <phoneticPr fontId="5"/>
  </si>
  <si>
    <t>１９行</t>
    <phoneticPr fontId="5"/>
  </si>
  <si>
    <t>２０行</t>
    <phoneticPr fontId="5"/>
  </si>
  <si>
    <t>２２行</t>
    <phoneticPr fontId="5"/>
  </si>
  <si>
    <t>２３行</t>
    <phoneticPr fontId="5"/>
  </si>
  <si>
    <t>２５行</t>
    <phoneticPr fontId="5"/>
  </si>
  <si>
    <t>２６行</t>
    <phoneticPr fontId="5"/>
  </si>
  <si>
    <t>２７行</t>
    <phoneticPr fontId="5"/>
  </si>
  <si>
    <t>２８行</t>
    <phoneticPr fontId="5"/>
  </si>
  <si>
    <t>２９行</t>
    <phoneticPr fontId="5"/>
  </si>
  <si>
    <t>・</t>
    <phoneticPr fontId="5"/>
  </si>
  <si>
    <t>３０行</t>
    <phoneticPr fontId="5"/>
  </si>
  <si>
    <t>３３行</t>
    <phoneticPr fontId="5"/>
  </si>
  <si>
    <t>３４行</t>
    <phoneticPr fontId="5"/>
  </si>
  <si>
    <t>３５行</t>
    <phoneticPr fontId="5"/>
  </si>
  <si>
    <t>３６行</t>
    <phoneticPr fontId="5"/>
  </si>
  <si>
    <t>３７行</t>
    <phoneticPr fontId="5"/>
  </si>
  <si>
    <t>３８行</t>
    <phoneticPr fontId="5"/>
  </si>
  <si>
    <t>３９行</t>
    <phoneticPr fontId="5"/>
  </si>
  <si>
    <t>４０行</t>
    <phoneticPr fontId="5"/>
  </si>
  <si>
    <t>２３</t>
    <phoneticPr fontId="5"/>
  </si>
  <si>
    <t>４１行</t>
    <phoneticPr fontId="5"/>
  </si>
  <si>
    <t>４２行</t>
    <phoneticPr fontId="5"/>
  </si>
  <si>
    <t>４３行</t>
    <phoneticPr fontId="5"/>
  </si>
  <si>
    <t>４５行</t>
    <phoneticPr fontId="5"/>
  </si>
  <si>
    <t>４６行</t>
    <phoneticPr fontId="5"/>
  </si>
  <si>
    <t>（昭和５０年度）</t>
    <rPh sb="1" eb="3">
      <t>ショウワ</t>
    </rPh>
    <rPh sb="5" eb="7">
      <t>ネンド</t>
    </rPh>
    <phoneticPr fontId="5"/>
  </si>
  <si>
    <t>（昭和５１年度）</t>
    <rPh sb="1" eb="3">
      <t>ショウワ</t>
    </rPh>
    <rPh sb="5" eb="7">
      <t>ネンド</t>
    </rPh>
    <phoneticPr fontId="5"/>
  </si>
  <si>
    <t>（昭和５２年度）</t>
    <rPh sb="1" eb="3">
      <t>ショウワ</t>
    </rPh>
    <rPh sb="5" eb="7">
      <t>ネンド</t>
    </rPh>
    <phoneticPr fontId="5"/>
  </si>
  <si>
    <t>（昭和５３年度）</t>
    <rPh sb="1" eb="3">
      <t>ショウワ</t>
    </rPh>
    <rPh sb="5" eb="7">
      <t>ネンド</t>
    </rPh>
    <phoneticPr fontId="5"/>
  </si>
  <si>
    <t>（昭和５４年度）</t>
    <rPh sb="1" eb="3">
      <t>ショウワ</t>
    </rPh>
    <rPh sb="5" eb="7">
      <t>ネンド</t>
    </rPh>
    <phoneticPr fontId="5"/>
  </si>
  <si>
    <t>（昭和５５年度）</t>
    <rPh sb="1" eb="3">
      <t>ショウワ</t>
    </rPh>
    <rPh sb="5" eb="7">
      <t>ネンド</t>
    </rPh>
    <phoneticPr fontId="5"/>
  </si>
  <si>
    <t>（昭和５６年度）</t>
    <rPh sb="1" eb="3">
      <t>ショウワ</t>
    </rPh>
    <rPh sb="5" eb="7">
      <t>ネンド</t>
    </rPh>
    <phoneticPr fontId="5"/>
  </si>
  <si>
    <t>用地取得費</t>
    <phoneticPr fontId="13"/>
  </si>
  <si>
    <t>Ａのうちその</t>
    <phoneticPr fontId="5"/>
  </si>
  <si>
    <t>補助・単独　２列</t>
    <phoneticPr fontId="5"/>
  </si>
  <si>
    <t>補助　４列</t>
    <phoneticPr fontId="5"/>
  </si>
  <si>
    <t>補助５列・単独４列</t>
    <phoneticPr fontId="5"/>
  </si>
  <si>
    <t>補助７列・単独６列</t>
    <phoneticPr fontId="5"/>
  </si>
  <si>
    <t>５列</t>
    <phoneticPr fontId="5"/>
  </si>
  <si>
    <t>ごみ処理</t>
    <phoneticPr fontId="5"/>
  </si>
  <si>
    <t>２１</t>
    <phoneticPr fontId="5"/>
  </si>
  <si>
    <t>決算額　Ｃ</t>
    <phoneticPr fontId="5"/>
  </si>
  <si>
    <t>Ｃの財源内訳</t>
    <phoneticPr fontId="5"/>
  </si>
  <si>
    <t>３１行</t>
    <phoneticPr fontId="5"/>
  </si>
  <si>
    <t>３３行</t>
    <phoneticPr fontId="5"/>
  </si>
  <si>
    <t>３４行</t>
    <phoneticPr fontId="5"/>
  </si>
  <si>
    <t>３５行</t>
    <phoneticPr fontId="5"/>
  </si>
  <si>
    <t>３６行</t>
    <phoneticPr fontId="5"/>
  </si>
  <si>
    <t>３７行</t>
    <phoneticPr fontId="5"/>
  </si>
  <si>
    <t>３８行</t>
    <phoneticPr fontId="5"/>
  </si>
  <si>
    <t>３９行</t>
    <phoneticPr fontId="5"/>
  </si>
  <si>
    <t>４０行</t>
    <phoneticPr fontId="5"/>
  </si>
  <si>
    <t>２２</t>
    <phoneticPr fontId="5"/>
  </si>
  <si>
    <t>４１行</t>
    <phoneticPr fontId="5"/>
  </si>
  <si>
    <t>４２行</t>
    <phoneticPr fontId="5"/>
  </si>
  <si>
    <t>４３行</t>
    <phoneticPr fontId="5"/>
  </si>
  <si>
    <t>４５行</t>
    <phoneticPr fontId="5"/>
  </si>
  <si>
    <t>４６行</t>
    <phoneticPr fontId="5"/>
  </si>
  <si>
    <t>決算額</t>
    <phoneticPr fontId="13"/>
  </si>
  <si>
    <t>決算額</t>
    <phoneticPr fontId="5"/>
  </si>
  <si>
    <t>ａ－Ｂ</t>
    <phoneticPr fontId="5"/>
  </si>
  <si>
    <t>Ａ</t>
    <phoneticPr fontId="13"/>
  </si>
  <si>
    <t>Ｚ</t>
    <phoneticPr fontId="5"/>
  </si>
  <si>
    <t>Ｂ</t>
    <phoneticPr fontId="5"/>
  </si>
  <si>
    <t>d</t>
    <phoneticPr fontId="5"/>
  </si>
  <si>
    <t>e</t>
    <phoneticPr fontId="5"/>
  </si>
  <si>
    <t>z</t>
    <phoneticPr fontId="5"/>
  </si>
  <si>
    <t>f</t>
    <phoneticPr fontId="5"/>
  </si>
  <si>
    <t>g</t>
    <phoneticPr fontId="5"/>
  </si>
  <si>
    <t>h</t>
    <phoneticPr fontId="5"/>
  </si>
  <si>
    <t>・</t>
    <phoneticPr fontId="5"/>
  </si>
  <si>
    <t>の</t>
    <phoneticPr fontId="5"/>
  </si>
  <si>
    <t>２２</t>
    <phoneticPr fontId="5"/>
  </si>
  <si>
    <t>Ａのうちその</t>
    <phoneticPr fontId="5"/>
  </si>
  <si>
    <t>ごみ処理</t>
    <phoneticPr fontId="5"/>
  </si>
  <si>
    <t>（昭和４７年度）</t>
    <rPh sb="1" eb="3">
      <t>ショウワ</t>
    </rPh>
    <rPh sb="5" eb="7">
      <t>ネンド</t>
    </rPh>
    <phoneticPr fontId="5"/>
  </si>
  <si>
    <t>普通建設事業費　</t>
    <phoneticPr fontId="5"/>
  </si>
  <si>
    <t>決算額　Ａ</t>
    <phoneticPr fontId="5"/>
  </si>
  <si>
    <t>Ａの財源内訳</t>
    <phoneticPr fontId="5"/>
  </si>
  <si>
    <t>決算額　Ｂ</t>
    <phoneticPr fontId="5"/>
  </si>
  <si>
    <t>Ｂの財源内訳</t>
    <phoneticPr fontId="5"/>
  </si>
  <si>
    <t>　</t>
    <phoneticPr fontId="5"/>
  </si>
  <si>
    <t>　</t>
    <phoneticPr fontId="5"/>
  </si>
  <si>
    <t>２０</t>
    <phoneticPr fontId="5"/>
  </si>
  <si>
    <t>決算額　Ｃ</t>
    <phoneticPr fontId="5"/>
  </si>
  <si>
    <t>Ｃの財源内訳</t>
    <phoneticPr fontId="5"/>
  </si>
  <si>
    <t>０８行</t>
    <phoneticPr fontId="5"/>
  </si>
  <si>
    <t>２５行</t>
    <phoneticPr fontId="5"/>
  </si>
  <si>
    <t>０３行</t>
    <phoneticPr fontId="5"/>
  </si>
  <si>
    <t>２６行</t>
    <phoneticPr fontId="5"/>
  </si>
  <si>
    <t>２７行</t>
    <phoneticPr fontId="5"/>
  </si>
  <si>
    <t>０５行</t>
    <phoneticPr fontId="5"/>
  </si>
  <si>
    <t>２８行</t>
    <phoneticPr fontId="5"/>
  </si>
  <si>
    <t>０６行</t>
    <phoneticPr fontId="5"/>
  </si>
  <si>
    <t>２９行</t>
    <phoneticPr fontId="5"/>
  </si>
  <si>
    <t>０７行</t>
    <phoneticPr fontId="5"/>
  </si>
  <si>
    <t>３０行</t>
    <phoneticPr fontId="5"/>
  </si>
  <si>
    <t>１１行</t>
    <phoneticPr fontId="5"/>
  </si>
  <si>
    <t>３４行</t>
    <phoneticPr fontId="5"/>
  </si>
  <si>
    <t>１２行</t>
    <phoneticPr fontId="5"/>
  </si>
  <si>
    <t>３５行</t>
    <phoneticPr fontId="5"/>
  </si>
  <si>
    <t>１３行</t>
    <phoneticPr fontId="5"/>
  </si>
  <si>
    <t>３６行</t>
    <phoneticPr fontId="5"/>
  </si>
  <si>
    <t>１４行</t>
    <phoneticPr fontId="5"/>
  </si>
  <si>
    <t>３７行</t>
    <phoneticPr fontId="5"/>
  </si>
  <si>
    <t>１５行</t>
    <phoneticPr fontId="5"/>
  </si>
  <si>
    <t>３８行</t>
    <phoneticPr fontId="5"/>
  </si>
  <si>
    <t>１６行</t>
    <phoneticPr fontId="5"/>
  </si>
  <si>
    <t>３９行</t>
    <phoneticPr fontId="5"/>
  </si>
  <si>
    <t>１７行</t>
    <phoneticPr fontId="5"/>
  </si>
  <si>
    <t>４０行</t>
    <phoneticPr fontId="5"/>
  </si>
  <si>
    <t>２１</t>
    <phoneticPr fontId="5"/>
  </si>
  <si>
    <t>２２</t>
    <phoneticPr fontId="5"/>
  </si>
  <si>
    <t>１８行</t>
    <phoneticPr fontId="5"/>
  </si>
  <si>
    <t>２３</t>
    <phoneticPr fontId="5"/>
  </si>
  <si>
    <t>４１行</t>
    <phoneticPr fontId="5"/>
  </si>
  <si>
    <t>１９行</t>
    <phoneticPr fontId="5"/>
  </si>
  <si>
    <t>４２行</t>
    <phoneticPr fontId="5"/>
  </si>
  <si>
    <t>２０行</t>
    <phoneticPr fontId="5"/>
  </si>
  <si>
    <t>４３行</t>
    <phoneticPr fontId="5"/>
  </si>
  <si>
    <t>２２行</t>
    <phoneticPr fontId="5"/>
  </si>
  <si>
    <t>４５行</t>
    <phoneticPr fontId="5"/>
  </si>
  <si>
    <t>２３行</t>
    <phoneticPr fontId="5"/>
  </si>
  <si>
    <t>４６行</t>
    <phoneticPr fontId="5"/>
  </si>
  <si>
    <t>普通建設事業費　</t>
    <phoneticPr fontId="5"/>
  </si>
  <si>
    <t>Ａのうちその</t>
    <phoneticPr fontId="5"/>
  </si>
  <si>
    <t>Ａの財源内訳</t>
    <phoneticPr fontId="5"/>
  </si>
  <si>
    <t>Ｂの財源内訳</t>
    <phoneticPr fontId="5"/>
  </si>
  <si>
    <t>用地取得費　　２３表　</t>
    <phoneticPr fontId="5"/>
  </si>
  <si>
    <t>償却対象</t>
    <phoneticPr fontId="5"/>
  </si>
  <si>
    <t>決算額</t>
    <phoneticPr fontId="13"/>
  </si>
  <si>
    <t>決算額</t>
    <phoneticPr fontId="5"/>
  </si>
  <si>
    <t>県支出金</t>
    <phoneticPr fontId="5"/>
  </si>
  <si>
    <t>Ａ</t>
    <phoneticPr fontId="13"/>
  </si>
  <si>
    <t>ａ</t>
    <phoneticPr fontId="5"/>
  </si>
  <si>
    <t>ｂ</t>
    <phoneticPr fontId="5"/>
  </si>
  <si>
    <t>ｃ</t>
    <phoneticPr fontId="5"/>
  </si>
  <si>
    <t>Ｚ</t>
    <phoneticPr fontId="5"/>
  </si>
  <si>
    <t>Ｂ</t>
    <phoneticPr fontId="5"/>
  </si>
  <si>
    <t>d</t>
    <phoneticPr fontId="5"/>
  </si>
  <si>
    <t>e</t>
    <phoneticPr fontId="5"/>
  </si>
  <si>
    <t>f</t>
    <phoneticPr fontId="5"/>
  </si>
  <si>
    <t>g</t>
    <phoneticPr fontId="5"/>
  </si>
  <si>
    <t>h</t>
    <phoneticPr fontId="5"/>
  </si>
  <si>
    <t>　</t>
    <phoneticPr fontId="5"/>
  </si>
  <si>
    <t>の</t>
    <phoneticPr fontId="5"/>
  </si>
  <si>
    <t>（昭和４８年度）</t>
    <rPh sb="1" eb="3">
      <t>ショウワ</t>
    </rPh>
    <rPh sb="5" eb="7">
      <t>ネンド</t>
    </rPh>
    <phoneticPr fontId="5"/>
  </si>
  <si>
    <t>年度別有形固定資産集計表　②④⑥</t>
    <phoneticPr fontId="5"/>
  </si>
  <si>
    <t>（昭和４６年度）</t>
    <rPh sb="1" eb="3">
      <t>ショウワ</t>
    </rPh>
    <rPh sb="5" eb="7">
      <t>ネンド</t>
    </rPh>
    <phoneticPr fontId="5"/>
  </si>
  <si>
    <t>（昭和４４年度）</t>
    <rPh sb="1" eb="3">
      <t>ショウワ</t>
    </rPh>
    <rPh sb="5" eb="7">
      <t>ネンド</t>
    </rPh>
    <phoneticPr fontId="5"/>
  </si>
  <si>
    <t>（昭和４５年度）</t>
    <rPh sb="1" eb="3">
      <t>ショウワ</t>
    </rPh>
    <rPh sb="5" eb="7">
      <t>ネンド</t>
    </rPh>
    <phoneticPr fontId="5"/>
  </si>
  <si>
    <t>（昭和４９年度）</t>
    <rPh sb="1" eb="3">
      <t>ショウワ</t>
    </rPh>
    <rPh sb="5" eb="7">
      <t>ネンド</t>
    </rPh>
    <phoneticPr fontId="5"/>
  </si>
  <si>
    <t>A</t>
    <phoneticPr fontId="5"/>
  </si>
  <si>
    <t>(平成元年度)</t>
    <rPh sb="1" eb="3">
      <t>ヘイセイ</t>
    </rPh>
    <rPh sb="3" eb="4">
      <t>ガン</t>
    </rPh>
    <rPh sb="4" eb="6">
      <t>ネンド</t>
    </rPh>
    <phoneticPr fontId="5"/>
  </si>
  <si>
    <t>（平成１９年度）</t>
    <rPh sb="1" eb="3">
      <t>ヘイセイ</t>
    </rPh>
    <rPh sb="5" eb="7">
      <t>ネンド</t>
    </rPh>
    <phoneticPr fontId="5"/>
  </si>
  <si>
    <t>（平成１８年度）</t>
    <rPh sb="1" eb="3">
      <t>ヘイセイ</t>
    </rPh>
    <rPh sb="5" eb="7">
      <t>ネンド</t>
    </rPh>
    <phoneticPr fontId="5"/>
  </si>
  <si>
    <t>（平成１６年度）</t>
    <rPh sb="1" eb="3">
      <t>ヘイセイ</t>
    </rPh>
    <rPh sb="5" eb="7">
      <t>ネンド</t>
    </rPh>
    <phoneticPr fontId="5"/>
  </si>
  <si>
    <t>（平成１５年度）</t>
    <rPh sb="1" eb="3">
      <t>ヘイセイ</t>
    </rPh>
    <rPh sb="5" eb="7">
      <t>ネンド</t>
    </rPh>
    <phoneticPr fontId="5"/>
  </si>
  <si>
    <t>5列</t>
    <phoneticPr fontId="5"/>
  </si>
  <si>
    <t>↓国県支出金償却計算書より</t>
    <rPh sb="1" eb="2">
      <t>クニ</t>
    </rPh>
    <rPh sb="2" eb="3">
      <t>ケン</t>
    </rPh>
    <rPh sb="3" eb="6">
      <t>シシュツキン</t>
    </rPh>
    <rPh sb="6" eb="8">
      <t>ショウキャク</t>
    </rPh>
    <rPh sb="8" eb="11">
      <t>ケイサンショ</t>
    </rPh>
    <phoneticPr fontId="5"/>
  </si>
  <si>
    <t>〔都道府県支出金〕        ↓有形固定資産集計表より</t>
    <rPh sb="1" eb="5">
      <t>トドウフケン</t>
    </rPh>
    <rPh sb="5" eb="8">
      <t>シシュツキン</t>
    </rPh>
    <phoneticPr fontId="5"/>
  </si>
  <si>
    <t>ａ－Ｂ</t>
    <phoneticPr fontId="5"/>
  </si>
  <si>
    <t>a</t>
    <phoneticPr fontId="5"/>
  </si>
  <si>
    <t>b</t>
    <phoneticPr fontId="5"/>
  </si>
  <si>
    <t>損失補償等引当金</t>
    <rPh sb="0" eb="2">
      <t>ソンシツ</t>
    </rPh>
    <rPh sb="2" eb="4">
      <t>ホショウ</t>
    </rPh>
    <rPh sb="4" eb="5">
      <t>トウ</t>
    </rPh>
    <rPh sb="5" eb="8">
      <t>ヒキアテキン</t>
    </rPh>
    <phoneticPr fontId="5"/>
  </si>
  <si>
    <t>行政コスト計算書</t>
    <rPh sb="0" eb="2">
      <t>ギョウセイ</t>
    </rPh>
    <rPh sb="5" eb="8">
      <t>ケイサンショ</t>
    </rPh>
    <phoneticPr fontId="5"/>
  </si>
  <si>
    <t>　【経常行政コスト】</t>
    <rPh sb="2" eb="4">
      <t>ケイジョウ</t>
    </rPh>
    <rPh sb="4" eb="6">
      <t>ギョウセイ</t>
    </rPh>
    <phoneticPr fontId="5"/>
  </si>
  <si>
    <t>総　　額</t>
  </si>
  <si>
    <t>（構成比率）</t>
  </si>
  <si>
    <t>生活インフラ・
国土保全</t>
    <rPh sb="0" eb="2">
      <t>セイカツ</t>
    </rPh>
    <rPh sb="8" eb="10">
      <t>コクド</t>
    </rPh>
    <rPh sb="10" eb="12">
      <t>ホゼン</t>
    </rPh>
    <phoneticPr fontId="5"/>
  </si>
  <si>
    <t>福　祉</t>
    <rPh sb="0" eb="1">
      <t>フク</t>
    </rPh>
    <rPh sb="2" eb="3">
      <t>シ</t>
    </rPh>
    <phoneticPr fontId="5"/>
  </si>
  <si>
    <t>環 境 衛 生</t>
    <rPh sb="0" eb="1">
      <t>ワ</t>
    </rPh>
    <rPh sb="2" eb="3">
      <t>サカイ</t>
    </rPh>
    <rPh sb="4" eb="5">
      <t>マモル</t>
    </rPh>
    <rPh sb="6" eb="7">
      <t>ショウ</t>
    </rPh>
    <phoneticPr fontId="5"/>
  </si>
  <si>
    <t>産 業 振 興</t>
    <rPh sb="0" eb="1">
      <t>サン</t>
    </rPh>
    <rPh sb="2" eb="3">
      <t>ギョウ</t>
    </rPh>
    <rPh sb="4" eb="5">
      <t>オサム</t>
    </rPh>
    <rPh sb="6" eb="7">
      <t>キョウ</t>
    </rPh>
    <phoneticPr fontId="5"/>
  </si>
  <si>
    <t>議　会</t>
    <rPh sb="0" eb="1">
      <t>ギ</t>
    </rPh>
    <rPh sb="2" eb="3">
      <t>カイ</t>
    </rPh>
    <phoneticPr fontId="5"/>
  </si>
  <si>
    <t>支 払 利 息</t>
    <rPh sb="0" eb="1">
      <t>ササ</t>
    </rPh>
    <rPh sb="2" eb="3">
      <t>バライ</t>
    </rPh>
    <rPh sb="4" eb="5">
      <t>リ</t>
    </rPh>
    <rPh sb="6" eb="7">
      <t>イキ</t>
    </rPh>
    <phoneticPr fontId="5"/>
  </si>
  <si>
    <t>回収不能
見込計上額</t>
    <rPh sb="0" eb="2">
      <t>カイシュウ</t>
    </rPh>
    <rPh sb="2" eb="4">
      <t>フノウ</t>
    </rPh>
    <rPh sb="5" eb="7">
      <t>ミコミ</t>
    </rPh>
    <rPh sb="7" eb="9">
      <t>ケイジョウ</t>
    </rPh>
    <rPh sb="9" eb="10">
      <t>ガク</t>
    </rPh>
    <phoneticPr fontId="5"/>
  </si>
  <si>
    <t>（１）人件費</t>
  </si>
  <si>
    <t>（２）退職手当引当金繰入等</t>
    <rPh sb="5" eb="7">
      <t>テアテ</t>
    </rPh>
    <phoneticPr fontId="5"/>
  </si>
  <si>
    <t>１</t>
  </si>
  <si>
    <t>（３）賞与引当金繰入額</t>
    <rPh sb="3" eb="5">
      <t>ショウヨ</t>
    </rPh>
    <rPh sb="10" eb="11">
      <t>ガク</t>
    </rPh>
    <phoneticPr fontId="5"/>
  </si>
  <si>
    <t>小　　計</t>
  </si>
  <si>
    <t>（１）物件費</t>
  </si>
  <si>
    <t>２</t>
  </si>
  <si>
    <t>（２）維持補修費</t>
  </si>
  <si>
    <t>（３）減価償却費</t>
  </si>
  <si>
    <t>（１）社会保障給付</t>
    <rPh sb="3" eb="5">
      <t>シャカイ</t>
    </rPh>
    <rPh sb="5" eb="7">
      <t>ホショウ</t>
    </rPh>
    <rPh sb="7" eb="9">
      <t>キュウフ</t>
    </rPh>
    <phoneticPr fontId="5"/>
  </si>
  <si>
    <t>（２）補助金等</t>
    <rPh sb="5" eb="6">
      <t>キン</t>
    </rPh>
    <phoneticPr fontId="5"/>
  </si>
  <si>
    <t>３</t>
  </si>
  <si>
    <t>（４）他団体への
　　　公共資産整備補助金等</t>
    <rPh sb="3" eb="4">
      <t>タ</t>
    </rPh>
    <rPh sb="4" eb="6">
      <t>ダンタイ</t>
    </rPh>
    <rPh sb="12" eb="14">
      <t>コウキョウ</t>
    </rPh>
    <rPh sb="14" eb="16">
      <t>シサン</t>
    </rPh>
    <rPh sb="16" eb="18">
      <t>セイビ</t>
    </rPh>
    <rPh sb="18" eb="21">
      <t>ホジョキン</t>
    </rPh>
    <rPh sb="21" eb="22">
      <t>ナド</t>
    </rPh>
    <phoneticPr fontId="5"/>
  </si>
  <si>
    <t>４</t>
    <phoneticPr fontId="5"/>
  </si>
  <si>
    <t>（１）支払利息</t>
    <rPh sb="3" eb="5">
      <t>シハライ</t>
    </rPh>
    <rPh sb="5" eb="7">
      <t>リソク</t>
    </rPh>
    <phoneticPr fontId="5"/>
  </si>
  <si>
    <t>（２）回収不能見込計上額</t>
    <phoneticPr fontId="5"/>
  </si>
  <si>
    <t>（３）その他行政コスト</t>
    <rPh sb="5" eb="6">
      <t>タ</t>
    </rPh>
    <rPh sb="6" eb="8">
      <t>ギョウセイ</t>
    </rPh>
    <phoneticPr fontId="5"/>
  </si>
  <si>
    <t>経常行政コスト　ａ</t>
    <rPh sb="0" eb="2">
      <t>ケイジョウ</t>
    </rPh>
    <phoneticPr fontId="5"/>
  </si>
  <si>
    <t>（　構　成　比　率　）</t>
  </si>
  <si>
    <t>　【経常収益】</t>
    <rPh sb="2" eb="4">
      <t>ケイジョウ</t>
    </rPh>
    <rPh sb="4" eb="6">
      <t>シュウエキ</t>
    </rPh>
    <phoneticPr fontId="5"/>
  </si>
  <si>
    <t>一般財源
振替額</t>
    <rPh sb="0" eb="2">
      <t>イッパン</t>
    </rPh>
    <rPh sb="2" eb="4">
      <t>ザイゲン</t>
    </rPh>
    <rPh sb="5" eb="7">
      <t>フリカエ</t>
    </rPh>
    <rPh sb="7" eb="8">
      <t>ガク</t>
    </rPh>
    <phoneticPr fontId="5"/>
  </si>
  <si>
    <t>使用料・手数料　ｂ</t>
    <phoneticPr fontId="5"/>
  </si>
  <si>
    <t>分担金・負担金・寄附金　ｃ</t>
    <rPh sb="0" eb="3">
      <t>ブンタンキン</t>
    </rPh>
    <rPh sb="4" eb="7">
      <t>フタンキン</t>
    </rPh>
    <rPh sb="8" eb="11">
      <t>キフキン</t>
    </rPh>
    <phoneticPr fontId="5"/>
  </si>
  <si>
    <t>経常収益　合計
（ｂ＋ｃ）　ｄ</t>
    <rPh sb="0" eb="2">
      <t>ケイジョウ</t>
    </rPh>
    <rPh sb="2" eb="4">
      <t>シュウエキ</t>
    </rPh>
    <rPh sb="5" eb="7">
      <t>ゴウケイ</t>
    </rPh>
    <phoneticPr fontId="5"/>
  </si>
  <si>
    <t>ｄ／ａ</t>
  </si>
  <si>
    <t>（差引）純経常行政コスト　　ａ－ｄ　　　</t>
    <rPh sb="1" eb="3">
      <t>サシヒキ</t>
    </rPh>
    <rPh sb="4" eb="5">
      <t>ジュン</t>
    </rPh>
    <rPh sb="5" eb="7">
      <t>ケイジョウ</t>
    </rPh>
    <rPh sb="7" eb="9">
      <t>ギョウセイ</t>
    </rPh>
    <phoneticPr fontId="5"/>
  </si>
  <si>
    <t>純資産変動計算書</t>
    <rPh sb="0" eb="3">
      <t>ジュンシサン</t>
    </rPh>
    <rPh sb="3" eb="5">
      <t>ヘンドウ</t>
    </rPh>
    <rPh sb="5" eb="8">
      <t>ケイサンショ</t>
    </rPh>
    <phoneticPr fontId="22"/>
  </si>
  <si>
    <t>（単位：千円）</t>
    <rPh sb="1" eb="3">
      <t>タンイ</t>
    </rPh>
    <rPh sb="4" eb="6">
      <t>センエン</t>
    </rPh>
    <phoneticPr fontId="22"/>
  </si>
  <si>
    <t>純資産合計</t>
    <rPh sb="0" eb="3">
      <t>ジュンシサン</t>
    </rPh>
    <rPh sb="3" eb="5">
      <t>ゴウケイ</t>
    </rPh>
    <phoneticPr fontId="22"/>
  </si>
  <si>
    <t>公共資産等整備
国県補助金等</t>
    <rPh sb="0" eb="2">
      <t>コウキョウ</t>
    </rPh>
    <rPh sb="2" eb="4">
      <t>シサン</t>
    </rPh>
    <rPh sb="4" eb="5">
      <t>トウ</t>
    </rPh>
    <rPh sb="5" eb="7">
      <t>セイビ</t>
    </rPh>
    <rPh sb="8" eb="9">
      <t>クニ</t>
    </rPh>
    <rPh sb="9" eb="10">
      <t>ケン</t>
    </rPh>
    <rPh sb="10" eb="14">
      <t>ホジョキントウ</t>
    </rPh>
    <phoneticPr fontId="22"/>
  </si>
  <si>
    <t>公共資産等整備
一般財源等</t>
    <rPh sb="0" eb="2">
      <t>コウキョウ</t>
    </rPh>
    <rPh sb="2" eb="4">
      <t>シサン</t>
    </rPh>
    <rPh sb="4" eb="5">
      <t>トウ</t>
    </rPh>
    <rPh sb="5" eb="7">
      <t>セイビ</t>
    </rPh>
    <rPh sb="8" eb="10">
      <t>イッパン</t>
    </rPh>
    <rPh sb="10" eb="12">
      <t>ザイゲン</t>
    </rPh>
    <rPh sb="12" eb="13">
      <t>トウ</t>
    </rPh>
    <phoneticPr fontId="22"/>
  </si>
  <si>
    <t>その他
一般財源等</t>
    <rPh sb="2" eb="3">
      <t>タ</t>
    </rPh>
    <rPh sb="4" eb="6">
      <t>イッパン</t>
    </rPh>
    <rPh sb="6" eb="8">
      <t>ザイゲン</t>
    </rPh>
    <rPh sb="8" eb="9">
      <t>ナド</t>
    </rPh>
    <phoneticPr fontId="22"/>
  </si>
  <si>
    <t>資産評価差額</t>
    <rPh sb="0" eb="2">
      <t>シサン</t>
    </rPh>
    <rPh sb="2" eb="4">
      <t>ヒョウカ</t>
    </rPh>
    <rPh sb="4" eb="6">
      <t>サガク</t>
    </rPh>
    <phoneticPr fontId="22"/>
  </si>
  <si>
    <t>期首純資産残高</t>
    <rPh sb="0" eb="2">
      <t>キシュ</t>
    </rPh>
    <rPh sb="2" eb="5">
      <t>ジュンシサン</t>
    </rPh>
    <rPh sb="5" eb="6">
      <t>ザン</t>
    </rPh>
    <rPh sb="6" eb="7">
      <t>ダカ</t>
    </rPh>
    <phoneticPr fontId="22"/>
  </si>
  <si>
    <t>純経常行政コスト</t>
    <rPh sb="0" eb="1">
      <t>ジュン</t>
    </rPh>
    <rPh sb="1" eb="3">
      <t>ケイジョウ</t>
    </rPh>
    <rPh sb="3" eb="5">
      <t>ギョウセイ</t>
    </rPh>
    <phoneticPr fontId="22"/>
  </si>
  <si>
    <t>一般財源</t>
    <rPh sb="0" eb="2">
      <t>イッパン</t>
    </rPh>
    <rPh sb="2" eb="4">
      <t>ザイゲン</t>
    </rPh>
    <phoneticPr fontId="22"/>
  </si>
  <si>
    <t>地方税</t>
    <rPh sb="0" eb="3">
      <t>チホウゼイ</t>
    </rPh>
    <phoneticPr fontId="22"/>
  </si>
  <si>
    <t>地方交付税</t>
    <rPh sb="0" eb="2">
      <t>チホウ</t>
    </rPh>
    <rPh sb="2" eb="5">
      <t>コウフゼイ</t>
    </rPh>
    <phoneticPr fontId="22"/>
  </si>
  <si>
    <t>その他行政コスト充当財源</t>
    <rPh sb="2" eb="3">
      <t>タ</t>
    </rPh>
    <rPh sb="3" eb="5">
      <t>ギョウセイ</t>
    </rPh>
    <rPh sb="8" eb="10">
      <t>ジュウトウ</t>
    </rPh>
    <rPh sb="10" eb="12">
      <t>ザイゲン</t>
    </rPh>
    <phoneticPr fontId="22"/>
  </si>
  <si>
    <t>補助金等受入</t>
    <rPh sb="0" eb="3">
      <t>ホジョキン</t>
    </rPh>
    <rPh sb="3" eb="4">
      <t>トウ</t>
    </rPh>
    <rPh sb="4" eb="6">
      <t>ウケイレ</t>
    </rPh>
    <phoneticPr fontId="22"/>
  </si>
  <si>
    <t>臨時損益</t>
    <rPh sb="0" eb="2">
      <t>リンジ</t>
    </rPh>
    <rPh sb="2" eb="4">
      <t>ソンエキ</t>
    </rPh>
    <phoneticPr fontId="22"/>
  </si>
  <si>
    <t>災害復旧事業費</t>
    <rPh sb="0" eb="2">
      <t>サイガイ</t>
    </rPh>
    <rPh sb="2" eb="4">
      <t>フッキュウ</t>
    </rPh>
    <rPh sb="4" eb="7">
      <t>ジギョウヒ</t>
    </rPh>
    <phoneticPr fontId="5"/>
  </si>
  <si>
    <t>公共資産除売却損益</t>
    <rPh sb="0" eb="2">
      <t>コウキョウ</t>
    </rPh>
    <rPh sb="2" eb="4">
      <t>シサン</t>
    </rPh>
    <rPh sb="4" eb="5">
      <t>ジョ</t>
    </rPh>
    <rPh sb="5" eb="8">
      <t>バイキャクソン</t>
    </rPh>
    <rPh sb="8" eb="9">
      <t>エキ</t>
    </rPh>
    <phoneticPr fontId="5"/>
  </si>
  <si>
    <t>…</t>
    <phoneticPr fontId="5"/>
  </si>
  <si>
    <t>科目振替</t>
    <rPh sb="0" eb="2">
      <t>カモク</t>
    </rPh>
    <rPh sb="2" eb="4">
      <t>フリカエ</t>
    </rPh>
    <phoneticPr fontId="22"/>
  </si>
  <si>
    <t>公共資産整備への財源投入</t>
    <rPh sb="0" eb="2">
      <t>コウキョウ</t>
    </rPh>
    <rPh sb="2" eb="4">
      <t>シサン</t>
    </rPh>
    <rPh sb="4" eb="6">
      <t>セイビ</t>
    </rPh>
    <rPh sb="8" eb="10">
      <t>ザイゲン</t>
    </rPh>
    <rPh sb="10" eb="12">
      <t>トウニュウ</t>
    </rPh>
    <phoneticPr fontId="22"/>
  </si>
  <si>
    <t>公共資産処分による財源増</t>
    <rPh sb="0" eb="2">
      <t>コウキョウ</t>
    </rPh>
    <rPh sb="2" eb="4">
      <t>シサン</t>
    </rPh>
    <rPh sb="4" eb="6">
      <t>ショブン</t>
    </rPh>
    <rPh sb="9" eb="11">
      <t>ザイゲン</t>
    </rPh>
    <rPh sb="11" eb="12">
      <t>ゾウ</t>
    </rPh>
    <phoneticPr fontId="22"/>
  </si>
  <si>
    <t>貸付金・出資金等への財源投入</t>
    <rPh sb="0" eb="2">
      <t>カシツケ</t>
    </rPh>
    <rPh sb="2" eb="3">
      <t>キン</t>
    </rPh>
    <rPh sb="4" eb="7">
      <t>シュッシキン</t>
    </rPh>
    <rPh sb="7" eb="8">
      <t>トウ</t>
    </rPh>
    <rPh sb="10" eb="12">
      <t>ザイゲン</t>
    </rPh>
    <rPh sb="12" eb="14">
      <t>トウニュウ</t>
    </rPh>
    <phoneticPr fontId="22"/>
  </si>
  <si>
    <t>貸付金・出資金等の回収等による財源増</t>
    <rPh sb="0" eb="2">
      <t>カシツケ</t>
    </rPh>
    <rPh sb="2" eb="3">
      <t>キン</t>
    </rPh>
    <rPh sb="4" eb="7">
      <t>シュッシキン</t>
    </rPh>
    <rPh sb="7" eb="8">
      <t>トウ</t>
    </rPh>
    <rPh sb="9" eb="11">
      <t>カイシュウ</t>
    </rPh>
    <rPh sb="11" eb="12">
      <t>トウ</t>
    </rPh>
    <rPh sb="15" eb="17">
      <t>ザイゲン</t>
    </rPh>
    <rPh sb="17" eb="18">
      <t>ゾウ</t>
    </rPh>
    <phoneticPr fontId="22"/>
  </si>
  <si>
    <t>減価償却による財源増</t>
    <rPh sb="0" eb="2">
      <t>ゲンカ</t>
    </rPh>
    <rPh sb="2" eb="4">
      <t>ショウキャク</t>
    </rPh>
    <rPh sb="7" eb="9">
      <t>ザイゲン</t>
    </rPh>
    <rPh sb="9" eb="10">
      <t>ゾウ</t>
    </rPh>
    <phoneticPr fontId="22"/>
  </si>
  <si>
    <t>地方債償還に伴う財源振替</t>
    <rPh sb="0" eb="3">
      <t>チホウサイ</t>
    </rPh>
    <rPh sb="3" eb="5">
      <t>ショウカン</t>
    </rPh>
    <rPh sb="6" eb="7">
      <t>トモナ</t>
    </rPh>
    <rPh sb="8" eb="10">
      <t>ザイゲン</t>
    </rPh>
    <rPh sb="10" eb="12">
      <t>フリカエ</t>
    </rPh>
    <phoneticPr fontId="22"/>
  </si>
  <si>
    <t>資産評価替えによる変動額</t>
    <rPh sb="0" eb="2">
      <t>シサン</t>
    </rPh>
    <rPh sb="2" eb="4">
      <t>ヒョウカ</t>
    </rPh>
    <rPh sb="4" eb="5">
      <t>カ</t>
    </rPh>
    <rPh sb="9" eb="11">
      <t>ヘンドウ</t>
    </rPh>
    <rPh sb="11" eb="12">
      <t>ガク</t>
    </rPh>
    <phoneticPr fontId="22"/>
  </si>
  <si>
    <t>無償受贈資産受入</t>
    <rPh sb="0" eb="2">
      <t>ムショウ</t>
    </rPh>
    <rPh sb="2" eb="4">
      <t>ジュゾウ</t>
    </rPh>
    <rPh sb="4" eb="6">
      <t>シサン</t>
    </rPh>
    <rPh sb="6" eb="8">
      <t>ウケイレ</t>
    </rPh>
    <phoneticPr fontId="22"/>
  </si>
  <si>
    <t>その他</t>
    <rPh sb="2" eb="3">
      <t>タ</t>
    </rPh>
    <phoneticPr fontId="22"/>
  </si>
  <si>
    <t>期末純資産残高</t>
    <rPh sb="0" eb="2">
      <t>キマツ</t>
    </rPh>
    <rPh sb="2" eb="3">
      <t>ジュン</t>
    </rPh>
    <rPh sb="3" eb="5">
      <t>シサン</t>
    </rPh>
    <rPh sb="5" eb="7">
      <t>ザンダカ</t>
    </rPh>
    <phoneticPr fontId="22"/>
  </si>
  <si>
    <t>資金収支計算書</t>
    <rPh sb="0" eb="2">
      <t>シキン</t>
    </rPh>
    <rPh sb="2" eb="4">
      <t>シュウシ</t>
    </rPh>
    <rPh sb="4" eb="7">
      <t>ケイサンショ</t>
    </rPh>
    <phoneticPr fontId="5"/>
  </si>
  <si>
    <t>１　経常的収支の部</t>
    <phoneticPr fontId="22"/>
  </si>
  <si>
    <t>人件費</t>
    <rPh sb="0" eb="3">
      <t>ジンケンヒ</t>
    </rPh>
    <phoneticPr fontId="22"/>
  </si>
  <si>
    <t>物件費</t>
    <rPh sb="0" eb="3">
      <t>ブッケンヒ</t>
    </rPh>
    <phoneticPr fontId="22"/>
  </si>
  <si>
    <t>社会保障給付</t>
    <rPh sb="0" eb="2">
      <t>シャカイ</t>
    </rPh>
    <rPh sb="2" eb="4">
      <t>ホショウ</t>
    </rPh>
    <rPh sb="4" eb="6">
      <t>キュウフ</t>
    </rPh>
    <phoneticPr fontId="5"/>
  </si>
  <si>
    <t>補助金等</t>
    <rPh sb="0" eb="2">
      <t>ホジョ</t>
    </rPh>
    <rPh sb="2" eb="3">
      <t>キン</t>
    </rPh>
    <rPh sb="3" eb="4">
      <t>トウ</t>
    </rPh>
    <phoneticPr fontId="22"/>
  </si>
  <si>
    <t>支出合計</t>
    <rPh sb="0" eb="2">
      <t>シシュツ</t>
    </rPh>
    <rPh sb="2" eb="4">
      <t>ゴウケイ</t>
    </rPh>
    <phoneticPr fontId="22"/>
  </si>
  <si>
    <t>国県補助金等</t>
    <rPh sb="0" eb="1">
      <t>クニ</t>
    </rPh>
    <rPh sb="1" eb="2">
      <t>ケン</t>
    </rPh>
    <rPh sb="2" eb="6">
      <t>ホジョキントウ</t>
    </rPh>
    <phoneticPr fontId="22"/>
  </si>
  <si>
    <t>使用料・手数料</t>
    <rPh sb="0" eb="3">
      <t>シヨウリョウ</t>
    </rPh>
    <rPh sb="4" eb="7">
      <t>テスウリョウ</t>
    </rPh>
    <phoneticPr fontId="22"/>
  </si>
  <si>
    <t>分担金・負担金・寄附金</t>
    <rPh sb="0" eb="3">
      <t>ブンタンキン</t>
    </rPh>
    <rPh sb="4" eb="7">
      <t>フタンキン</t>
    </rPh>
    <rPh sb="8" eb="11">
      <t>キフキン</t>
    </rPh>
    <phoneticPr fontId="22"/>
  </si>
  <si>
    <t>諸収入</t>
    <rPh sb="0" eb="1">
      <t>ショ</t>
    </rPh>
    <rPh sb="1" eb="3">
      <t>シュウニュウ</t>
    </rPh>
    <phoneticPr fontId="22"/>
  </si>
  <si>
    <t>地方債発行額</t>
    <rPh sb="0" eb="3">
      <t>チホウサイ</t>
    </rPh>
    <rPh sb="3" eb="6">
      <t>ハッコウガク</t>
    </rPh>
    <phoneticPr fontId="22"/>
  </si>
  <si>
    <t>基金取崩額</t>
    <rPh sb="0" eb="2">
      <t>キキン</t>
    </rPh>
    <rPh sb="2" eb="4">
      <t>トリクズ</t>
    </rPh>
    <rPh sb="4" eb="5">
      <t>ガク</t>
    </rPh>
    <phoneticPr fontId="22"/>
  </si>
  <si>
    <t>その他収入</t>
    <rPh sb="2" eb="3">
      <t>タ</t>
    </rPh>
    <rPh sb="3" eb="5">
      <t>シュウニュウ</t>
    </rPh>
    <phoneticPr fontId="22"/>
  </si>
  <si>
    <t>収入合計</t>
    <rPh sb="0" eb="2">
      <t>シュウニュウ</t>
    </rPh>
    <rPh sb="2" eb="4">
      <t>ゴウケイ</t>
    </rPh>
    <phoneticPr fontId="22"/>
  </si>
  <si>
    <t>経常的収支額</t>
    <rPh sb="0" eb="3">
      <t>ケイジョウテキ</t>
    </rPh>
    <rPh sb="3" eb="5">
      <t>シュウシ</t>
    </rPh>
    <rPh sb="5" eb="6">
      <t>ガク</t>
    </rPh>
    <phoneticPr fontId="22"/>
  </si>
  <si>
    <t>２　公共資産整備収支の部</t>
    <rPh sb="2" eb="4">
      <t>コウキョウ</t>
    </rPh>
    <rPh sb="4" eb="6">
      <t>シサン</t>
    </rPh>
    <rPh sb="6" eb="8">
      <t>セイビ</t>
    </rPh>
    <rPh sb="8" eb="10">
      <t>シュウシ</t>
    </rPh>
    <rPh sb="11" eb="12">
      <t>ブ</t>
    </rPh>
    <phoneticPr fontId="22"/>
  </si>
  <si>
    <t>公共資産整備支出</t>
    <rPh sb="0" eb="2">
      <t>コウキョウ</t>
    </rPh>
    <rPh sb="2" eb="4">
      <t>シサン</t>
    </rPh>
    <rPh sb="4" eb="6">
      <t>セイビ</t>
    </rPh>
    <rPh sb="6" eb="8">
      <t>シシュツ</t>
    </rPh>
    <phoneticPr fontId="22"/>
  </si>
  <si>
    <t>公共資産整備補助金等支出</t>
    <rPh sb="0" eb="2">
      <t>コウキョウ</t>
    </rPh>
    <rPh sb="2" eb="4">
      <t>シサン</t>
    </rPh>
    <rPh sb="4" eb="6">
      <t>セイビ</t>
    </rPh>
    <rPh sb="6" eb="9">
      <t>ホジョキン</t>
    </rPh>
    <rPh sb="9" eb="10">
      <t>トウ</t>
    </rPh>
    <rPh sb="10" eb="12">
      <t>シシュツ</t>
    </rPh>
    <phoneticPr fontId="22"/>
  </si>
  <si>
    <t>公共資産整備収支額</t>
    <rPh sb="0" eb="2">
      <t>コウキョウ</t>
    </rPh>
    <rPh sb="2" eb="4">
      <t>シサン</t>
    </rPh>
    <rPh sb="4" eb="6">
      <t>セイビ</t>
    </rPh>
    <rPh sb="6" eb="8">
      <t>シュウシ</t>
    </rPh>
    <rPh sb="8" eb="9">
      <t>ガク</t>
    </rPh>
    <phoneticPr fontId="22"/>
  </si>
  <si>
    <t>３　投資・財務的収支の部</t>
    <rPh sb="2" eb="4">
      <t>トウシ</t>
    </rPh>
    <rPh sb="5" eb="8">
      <t>ザイムテキ</t>
    </rPh>
    <rPh sb="8" eb="10">
      <t>シュウシ</t>
    </rPh>
    <rPh sb="11" eb="12">
      <t>ブ</t>
    </rPh>
    <phoneticPr fontId="22"/>
  </si>
  <si>
    <t>投資及び出資金</t>
    <rPh sb="0" eb="2">
      <t>トウシ</t>
    </rPh>
    <rPh sb="2" eb="3">
      <t>オヨ</t>
    </rPh>
    <rPh sb="4" eb="7">
      <t>シュッシキン</t>
    </rPh>
    <phoneticPr fontId="22"/>
  </si>
  <si>
    <t>貸付金</t>
    <rPh sb="0" eb="2">
      <t>カシツケ</t>
    </rPh>
    <rPh sb="2" eb="3">
      <t>キン</t>
    </rPh>
    <phoneticPr fontId="22"/>
  </si>
  <si>
    <t>基金積立額</t>
    <rPh sb="0" eb="2">
      <t>キキン</t>
    </rPh>
    <rPh sb="2" eb="4">
      <t>ツミタテ</t>
    </rPh>
    <rPh sb="4" eb="5">
      <t>ガク</t>
    </rPh>
    <phoneticPr fontId="22"/>
  </si>
  <si>
    <t>定額運用基金への繰出支出</t>
    <rPh sb="0" eb="2">
      <t>テイガク</t>
    </rPh>
    <rPh sb="2" eb="4">
      <t>ウンヨウ</t>
    </rPh>
    <rPh sb="4" eb="6">
      <t>キキン</t>
    </rPh>
    <rPh sb="8" eb="10">
      <t>クリダシ</t>
    </rPh>
    <rPh sb="10" eb="12">
      <t>シシュツ</t>
    </rPh>
    <phoneticPr fontId="22"/>
  </si>
  <si>
    <t>貸付金回収額</t>
    <rPh sb="0" eb="2">
      <t>カシツケ</t>
    </rPh>
    <rPh sb="2" eb="3">
      <t>キン</t>
    </rPh>
    <rPh sb="3" eb="5">
      <t>カイシュウ</t>
    </rPh>
    <rPh sb="5" eb="6">
      <t>ガク</t>
    </rPh>
    <phoneticPr fontId="22"/>
  </si>
  <si>
    <t>公共資産等売却収入</t>
    <rPh sb="0" eb="2">
      <t>コウキョウ</t>
    </rPh>
    <rPh sb="2" eb="4">
      <t>シサン</t>
    </rPh>
    <rPh sb="4" eb="5">
      <t>トウ</t>
    </rPh>
    <rPh sb="5" eb="7">
      <t>バイキャク</t>
    </rPh>
    <rPh sb="7" eb="9">
      <t>シュウニュウ</t>
    </rPh>
    <phoneticPr fontId="22"/>
  </si>
  <si>
    <t>投資・財務的収支額</t>
    <rPh sb="0" eb="2">
      <t>トウシ</t>
    </rPh>
    <rPh sb="3" eb="6">
      <t>ザイムテキ</t>
    </rPh>
    <rPh sb="6" eb="8">
      <t>シュウシ</t>
    </rPh>
    <rPh sb="8" eb="9">
      <t>ガク</t>
    </rPh>
    <phoneticPr fontId="22"/>
  </si>
  <si>
    <t>当年度歳計現金増減額</t>
    <rPh sb="0" eb="1">
      <t>トウ</t>
    </rPh>
    <rPh sb="1" eb="3">
      <t>ネンド</t>
    </rPh>
    <rPh sb="3" eb="5">
      <t>サイケイ</t>
    </rPh>
    <rPh sb="5" eb="7">
      <t>ゲンキン</t>
    </rPh>
    <rPh sb="7" eb="9">
      <t>ゾウゲン</t>
    </rPh>
    <rPh sb="9" eb="10">
      <t>ガク</t>
    </rPh>
    <phoneticPr fontId="22"/>
  </si>
  <si>
    <t>期首歳計現金残高</t>
    <rPh sb="0" eb="2">
      <t>キシュ</t>
    </rPh>
    <rPh sb="2" eb="4">
      <t>サイケイ</t>
    </rPh>
    <rPh sb="4" eb="6">
      <t>ゲンキン</t>
    </rPh>
    <rPh sb="6" eb="7">
      <t>ザン</t>
    </rPh>
    <rPh sb="7" eb="8">
      <t>ダカ</t>
    </rPh>
    <phoneticPr fontId="22"/>
  </si>
  <si>
    <t>期末歳計現金残高</t>
    <rPh sb="0" eb="2">
      <t>キマツ</t>
    </rPh>
    <rPh sb="2" eb="4">
      <t>サイケイ</t>
    </rPh>
    <rPh sb="4" eb="6">
      <t>ゲンキン</t>
    </rPh>
    <rPh sb="6" eb="7">
      <t>ザン</t>
    </rPh>
    <rPh sb="7" eb="8">
      <t>ダカ</t>
    </rPh>
    <phoneticPr fontId="22"/>
  </si>
  <si>
    <t>※1 一時借入金に関する情報</t>
    <rPh sb="3" eb="5">
      <t>イチジ</t>
    </rPh>
    <rPh sb="5" eb="7">
      <t>カリイレ</t>
    </rPh>
    <rPh sb="7" eb="8">
      <t>キン</t>
    </rPh>
    <rPh sb="9" eb="10">
      <t>カン</t>
    </rPh>
    <rPh sb="12" eb="14">
      <t>ジョウホウ</t>
    </rPh>
    <phoneticPr fontId="5"/>
  </si>
  <si>
    <t>①</t>
    <phoneticPr fontId="5"/>
  </si>
  <si>
    <t>資金収支計算書には一時借入金の増減は含まれていません。</t>
    <rPh sb="0" eb="2">
      <t>シキン</t>
    </rPh>
    <rPh sb="2" eb="4">
      <t>シュウシ</t>
    </rPh>
    <rPh sb="4" eb="7">
      <t>ケイサンショ</t>
    </rPh>
    <rPh sb="9" eb="11">
      <t>イチジ</t>
    </rPh>
    <rPh sb="11" eb="13">
      <t>カリイレ</t>
    </rPh>
    <rPh sb="13" eb="14">
      <t>キン</t>
    </rPh>
    <rPh sb="15" eb="17">
      <t>ゾウゲン</t>
    </rPh>
    <rPh sb="18" eb="19">
      <t>フク</t>
    </rPh>
    <phoneticPr fontId="5"/>
  </si>
  <si>
    <t>②</t>
    <phoneticPr fontId="5"/>
  </si>
  <si>
    <t>③</t>
    <phoneticPr fontId="5"/>
  </si>
  <si>
    <t>※2 基礎的財政収支（プライマリーバランス）に関する情報</t>
    <rPh sb="3" eb="6">
      <t>キソテキ</t>
    </rPh>
    <rPh sb="6" eb="8">
      <t>ザイセイ</t>
    </rPh>
    <rPh sb="8" eb="10">
      <t>シュウシ</t>
    </rPh>
    <rPh sb="23" eb="24">
      <t>カン</t>
    </rPh>
    <rPh sb="26" eb="28">
      <t>ジョウホウ</t>
    </rPh>
    <phoneticPr fontId="5"/>
  </si>
  <si>
    <t>　収入総額</t>
    <rPh sb="1" eb="3">
      <t>シュウニュウ</t>
    </rPh>
    <rPh sb="3" eb="5">
      <t>ソウガク</t>
    </rPh>
    <phoneticPr fontId="13"/>
  </si>
  <si>
    <t>　繰越金</t>
    <rPh sb="1" eb="4">
      <t>クリコシキン</t>
    </rPh>
    <phoneticPr fontId="13"/>
  </si>
  <si>
    <t>　地方債発行額</t>
    <rPh sb="1" eb="4">
      <t>チホウサイ</t>
    </rPh>
    <rPh sb="4" eb="7">
      <t>ハッコウガク</t>
    </rPh>
    <phoneticPr fontId="13"/>
  </si>
  <si>
    <t>　財政調整基金等取崩額</t>
    <rPh sb="1" eb="3">
      <t>ザイセイ</t>
    </rPh>
    <rPh sb="3" eb="5">
      <t>チョウセイ</t>
    </rPh>
    <rPh sb="5" eb="8">
      <t>キキントウ</t>
    </rPh>
    <rPh sb="8" eb="10">
      <t>トリクズシ</t>
    </rPh>
    <rPh sb="10" eb="11">
      <t>ガク</t>
    </rPh>
    <phoneticPr fontId="13"/>
  </si>
  <si>
    <t>　支出総額</t>
    <rPh sb="1" eb="3">
      <t>シシュツ</t>
    </rPh>
    <rPh sb="3" eb="5">
      <t>ソウガク</t>
    </rPh>
    <phoneticPr fontId="13"/>
  </si>
  <si>
    <t>　地方債償還額</t>
    <rPh sb="1" eb="4">
      <t>チホウサイ</t>
    </rPh>
    <rPh sb="4" eb="6">
      <t>ショウカン</t>
    </rPh>
    <rPh sb="6" eb="7">
      <t>ガク</t>
    </rPh>
    <phoneticPr fontId="13"/>
  </si>
  <si>
    <t>　財政調整基金等積立額</t>
    <rPh sb="1" eb="3">
      <t>ザイセイ</t>
    </rPh>
    <rPh sb="3" eb="5">
      <t>チョウセイ</t>
    </rPh>
    <rPh sb="5" eb="8">
      <t>キキントウ</t>
    </rPh>
    <rPh sb="8" eb="10">
      <t>ツミタテ</t>
    </rPh>
    <rPh sb="10" eb="11">
      <t>ガク</t>
    </rPh>
    <phoneticPr fontId="13"/>
  </si>
  <si>
    <t>Ｎ＋１年度
支出予定分</t>
    <rPh sb="3" eb="5">
      <t>ネンド</t>
    </rPh>
    <rPh sb="6" eb="8">
      <t>シシュツ</t>
    </rPh>
    <rPh sb="8" eb="10">
      <t>ヨテイ</t>
    </rPh>
    <rPh sb="10" eb="11">
      <t>ブン</t>
    </rPh>
    <phoneticPr fontId="5"/>
  </si>
  <si>
    <t>長期未払金</t>
    <rPh sb="0" eb="2">
      <t>チョウキ</t>
    </rPh>
    <rPh sb="2" eb="5">
      <t>ミバライキン</t>
    </rPh>
    <phoneticPr fontId="5"/>
  </si>
  <si>
    <t>差引額
（貸借対照表の負債の部
（３）退職手当引当金）</t>
    <rPh sb="0" eb="1">
      <t>サ</t>
    </rPh>
    <rPh sb="1" eb="2">
      <t>ヒ</t>
    </rPh>
    <rPh sb="2" eb="3">
      <t>ガク</t>
    </rPh>
    <rPh sb="5" eb="7">
      <t>タイシャク</t>
    </rPh>
    <rPh sb="7" eb="10">
      <t>タイショウヒョウ</t>
    </rPh>
    <rPh sb="11" eb="13">
      <t>フサイ</t>
    </rPh>
    <rPh sb="14" eb="15">
      <t>ブ</t>
    </rPh>
    <rPh sb="19" eb="21">
      <t>タイショク</t>
    </rPh>
    <rPh sb="21" eb="23">
      <t>テアテ</t>
    </rPh>
    <rPh sb="23" eb="26">
      <t>ヒキアテキン</t>
    </rPh>
    <phoneticPr fontId="13"/>
  </si>
  <si>
    <t>差引評価差額
（千円）</t>
    <rPh sb="0" eb="1">
      <t>サ</t>
    </rPh>
    <rPh sb="1" eb="2">
      <t>ヒ</t>
    </rPh>
    <rPh sb="2" eb="4">
      <t>ヒョウカ</t>
    </rPh>
    <rPh sb="4" eb="6">
      <t>サガク</t>
    </rPh>
    <rPh sb="8" eb="10">
      <t>センエン</t>
    </rPh>
    <phoneticPr fontId="5"/>
  </si>
  <si>
    <t>土地・建物一体で評価する資産</t>
    <rPh sb="0" eb="2">
      <t>トチ</t>
    </rPh>
    <rPh sb="3" eb="5">
      <t>タテモノ</t>
    </rPh>
    <rPh sb="5" eb="7">
      <t>イッタイ</t>
    </rPh>
    <rPh sb="8" eb="10">
      <t>ヒョウカ</t>
    </rPh>
    <rPh sb="12" eb="14">
      <t>シサン</t>
    </rPh>
    <phoneticPr fontId="5"/>
  </si>
  <si>
    <t>資産の概要</t>
    <rPh sb="0" eb="2">
      <t>シサン</t>
    </rPh>
    <rPh sb="3" eb="5">
      <t>ガイヨウ</t>
    </rPh>
    <phoneticPr fontId="5"/>
  </si>
  <si>
    <t>売却可能価額
（千円）</t>
    <rPh sb="0" eb="2">
      <t>バイキャク</t>
    </rPh>
    <rPh sb="2" eb="4">
      <t>カノウ</t>
    </rPh>
    <rPh sb="4" eb="6">
      <t>カガク</t>
    </rPh>
    <rPh sb="8" eb="10">
      <t>センエン</t>
    </rPh>
    <phoneticPr fontId="5"/>
  </si>
  <si>
    <t>耐用年数</t>
    <rPh sb="0" eb="2">
      <t>タイヨウ</t>
    </rPh>
    <rPh sb="2" eb="4">
      <t>ネンスウ</t>
    </rPh>
    <phoneticPr fontId="5"/>
  </si>
  <si>
    <t>償却資産</t>
    <phoneticPr fontId="5"/>
  </si>
  <si>
    <t>名　　称</t>
    <rPh sb="0" eb="1">
      <t>ナ</t>
    </rPh>
    <rPh sb="3" eb="4">
      <t>ショウ</t>
    </rPh>
    <phoneticPr fontId="5"/>
  </si>
  <si>
    <t>現金・預金</t>
    <rPh sb="0" eb="2">
      <t>ゲンキン</t>
    </rPh>
    <rPh sb="3" eb="5">
      <t>ヨキン</t>
    </rPh>
    <phoneticPr fontId="5"/>
  </si>
  <si>
    <t>有価証券</t>
    <rPh sb="0" eb="2">
      <t>ユウカ</t>
    </rPh>
    <rPh sb="2" eb="4">
      <t>ショウケン</t>
    </rPh>
    <phoneticPr fontId="13"/>
  </si>
  <si>
    <t>土地</t>
    <rPh sb="0" eb="2">
      <t>トチ</t>
    </rPh>
    <phoneticPr fontId="13"/>
  </si>
  <si>
    <t>その他</t>
    <rPh sb="2" eb="3">
      <t>タ</t>
    </rPh>
    <phoneticPr fontId="13"/>
  </si>
  <si>
    <t>【流動資産】</t>
    <rPh sb="1" eb="3">
      <t>リュウドウ</t>
    </rPh>
    <rPh sb="3" eb="5">
      <t>シサン</t>
    </rPh>
    <phoneticPr fontId="5"/>
  </si>
  <si>
    <t>　財政調整基金</t>
    <rPh sb="1" eb="3">
      <t>ザイセイ</t>
    </rPh>
    <rPh sb="3" eb="5">
      <t>チョウセイ</t>
    </rPh>
    <rPh sb="5" eb="7">
      <t>キキン</t>
    </rPh>
    <phoneticPr fontId="13"/>
  </si>
  <si>
    <t>　減債基金</t>
    <rPh sb="1" eb="3">
      <t>ゲンサイ</t>
    </rPh>
    <rPh sb="3" eb="5">
      <t>キキン</t>
    </rPh>
    <phoneticPr fontId="13"/>
  </si>
  <si>
    <t>【投資等】</t>
    <rPh sb="1" eb="4">
      <t>トウシトウ</t>
    </rPh>
    <phoneticPr fontId="5"/>
  </si>
  <si>
    <t>　退職手当目的基金</t>
    <rPh sb="1" eb="3">
      <t>タイショク</t>
    </rPh>
    <rPh sb="3" eb="5">
      <t>テアテ</t>
    </rPh>
    <rPh sb="5" eb="7">
      <t>モクテキ</t>
    </rPh>
    <rPh sb="7" eb="9">
      <t>キキン</t>
    </rPh>
    <phoneticPr fontId="13"/>
  </si>
  <si>
    <t>実質価額</t>
    <rPh sb="0" eb="2">
      <t>ジッシツ</t>
    </rPh>
    <rPh sb="2" eb="3">
      <t>カ</t>
    </rPh>
    <rPh sb="3" eb="4">
      <t>ガク</t>
    </rPh>
    <phoneticPr fontId="5"/>
  </si>
  <si>
    <t>【その他の未収金】</t>
    <rPh sb="3" eb="4">
      <t>タ</t>
    </rPh>
    <rPh sb="5" eb="8">
      <t>ミシュウキン</t>
    </rPh>
    <phoneticPr fontId="5"/>
  </si>
  <si>
    <t>【市町村税等に関する未収金】</t>
    <rPh sb="1" eb="4">
      <t>シチョウソン</t>
    </rPh>
    <rPh sb="4" eb="5">
      <t>ゼイ</t>
    </rPh>
    <rPh sb="5" eb="6">
      <t>トウ</t>
    </rPh>
    <rPh sb="7" eb="8">
      <t>カン</t>
    </rPh>
    <rPh sb="10" eb="13">
      <t>ミシュウキン</t>
    </rPh>
    <phoneticPr fontId="13"/>
  </si>
  <si>
    <t>（注）</t>
    <rPh sb="1" eb="2">
      <t>チュウ</t>
    </rPh>
    <phoneticPr fontId="5"/>
  </si>
  <si>
    <t>【貸付金について】</t>
    <rPh sb="1" eb="4">
      <t>カシツケキン</t>
    </rPh>
    <phoneticPr fontId="5"/>
  </si>
  <si>
    <t>・Ｎ年度調定の貸付金収入未済額を本ワークシート【その他の未収金】の貸付金の項目に記入してください。</t>
    <rPh sb="2" eb="4">
      <t>ネンド</t>
    </rPh>
    <rPh sb="4" eb="6">
      <t>チョウテイ</t>
    </rPh>
    <rPh sb="7" eb="10">
      <t>カシツケキン</t>
    </rPh>
    <rPh sb="10" eb="12">
      <t>シュウニュウ</t>
    </rPh>
    <rPh sb="12" eb="15">
      <t>ミサイガク</t>
    </rPh>
    <rPh sb="16" eb="17">
      <t>ホン</t>
    </rPh>
    <rPh sb="26" eb="27">
      <t>タ</t>
    </rPh>
    <rPh sb="28" eb="31">
      <t>ミシュウキン</t>
    </rPh>
    <rPh sb="33" eb="36">
      <t>カシツケキン</t>
    </rPh>
    <rPh sb="37" eb="39">
      <t>コウモク</t>
    </rPh>
    <rPh sb="40" eb="42">
      <t>キニュウ</t>
    </rPh>
    <phoneticPr fontId="5"/>
  </si>
  <si>
    <t>・Ｎ－１年度調定の貸付金収入未済額は、ワークシート「長期延滞債権」の【貸付金】に記入してください。</t>
    <rPh sb="4" eb="6">
      <t>ネンド</t>
    </rPh>
    <rPh sb="6" eb="8">
      <t>チョウテイ</t>
    </rPh>
    <rPh sb="9" eb="12">
      <t>カシツケキン</t>
    </rPh>
    <rPh sb="12" eb="14">
      <t>シュウニュウ</t>
    </rPh>
    <rPh sb="14" eb="17">
      <t>ミサイガク</t>
    </rPh>
    <rPh sb="26" eb="28">
      <t>チョウキ</t>
    </rPh>
    <rPh sb="28" eb="30">
      <t>エンタイ</t>
    </rPh>
    <rPh sb="30" eb="32">
      <t>サイケン</t>
    </rPh>
    <rPh sb="35" eb="38">
      <t>カシツケキン</t>
    </rPh>
    <rPh sb="40" eb="42">
      <t>キニュウ</t>
    </rPh>
    <phoneticPr fontId="5"/>
  </si>
  <si>
    <t>建物（取得価額が判明しているもの）</t>
    <rPh sb="0" eb="2">
      <t>タテモノ</t>
    </rPh>
    <rPh sb="3" eb="5">
      <t>シュトク</t>
    </rPh>
    <rPh sb="5" eb="7">
      <t>カガク</t>
    </rPh>
    <rPh sb="8" eb="10">
      <t>ハンメイ</t>
    </rPh>
    <phoneticPr fontId="5"/>
  </si>
  <si>
    <t>寄附された資産等</t>
    <rPh sb="0" eb="2">
      <t>キフ</t>
    </rPh>
    <rPh sb="5" eb="7">
      <t>シサン</t>
    </rPh>
    <rPh sb="7" eb="8">
      <t>トウ</t>
    </rPh>
    <phoneticPr fontId="5"/>
  </si>
  <si>
    <t>償却資産</t>
    <rPh sb="0" eb="2">
      <t>ショウキャク</t>
    </rPh>
    <rPh sb="2" eb="4">
      <t>シサン</t>
    </rPh>
    <phoneticPr fontId="5"/>
  </si>
  <si>
    <t>Ｅ</t>
    <phoneticPr fontId="5"/>
  </si>
  <si>
    <t>Ｆ</t>
    <phoneticPr fontId="5"/>
  </si>
  <si>
    <t>Ａ＋Ｄ＋Ｅ＋Ｆ</t>
    <phoneticPr fontId="5"/>
  </si>
  <si>
    <t>（３）他会計等への支出額</t>
    <rPh sb="3" eb="4">
      <t>タ</t>
    </rPh>
    <rPh sb="4" eb="6">
      <t>カイケイ</t>
    </rPh>
    <rPh sb="6" eb="7">
      <t>トウ</t>
    </rPh>
    <rPh sb="9" eb="12">
      <t>シシュツガク</t>
    </rPh>
    <phoneticPr fontId="5"/>
  </si>
  <si>
    <t>他会計等への建設費充当財源繰出支出</t>
    <rPh sb="0" eb="1">
      <t>タ</t>
    </rPh>
    <rPh sb="1" eb="3">
      <t>カイケイ</t>
    </rPh>
    <rPh sb="3" eb="4">
      <t>トウ</t>
    </rPh>
    <rPh sb="6" eb="8">
      <t>ケンセツ</t>
    </rPh>
    <rPh sb="8" eb="9">
      <t>ヒ</t>
    </rPh>
    <rPh sb="9" eb="11">
      <t>ジュウトウ</t>
    </rPh>
    <rPh sb="11" eb="13">
      <t>ザイゲン</t>
    </rPh>
    <rPh sb="13" eb="15">
      <t>クリダ</t>
    </rPh>
    <rPh sb="15" eb="17">
      <t>シシュツ</t>
    </rPh>
    <phoneticPr fontId="22"/>
  </si>
  <si>
    <t>他会計等への公債費充当財源繰出支出</t>
    <rPh sb="0" eb="1">
      <t>タ</t>
    </rPh>
    <rPh sb="1" eb="3">
      <t>カイケイ</t>
    </rPh>
    <rPh sb="3" eb="4">
      <t>トウ</t>
    </rPh>
    <rPh sb="6" eb="7">
      <t>コウ</t>
    </rPh>
    <rPh sb="7" eb="8">
      <t>サイ</t>
    </rPh>
    <rPh sb="8" eb="9">
      <t>ヒ</t>
    </rPh>
    <rPh sb="9" eb="11">
      <t>ジュウトウ</t>
    </rPh>
    <rPh sb="11" eb="13">
      <t>ザイゲン</t>
    </rPh>
    <rPh sb="13" eb="15">
      <t>クリダ</t>
    </rPh>
    <rPh sb="15" eb="17">
      <t>シシュツ</t>
    </rPh>
    <phoneticPr fontId="22"/>
  </si>
  <si>
    <t>他会計等への事務費等充当財源繰出支出</t>
    <rPh sb="0" eb="1">
      <t>タ</t>
    </rPh>
    <rPh sb="1" eb="3">
      <t>カイケイ</t>
    </rPh>
    <rPh sb="3" eb="4">
      <t>トウ</t>
    </rPh>
    <rPh sb="6" eb="10">
      <t>ジムヒトウ</t>
    </rPh>
    <rPh sb="10" eb="12">
      <t>ジュウトウ</t>
    </rPh>
    <rPh sb="12" eb="14">
      <t>ザイゲン</t>
    </rPh>
    <rPh sb="14" eb="16">
      <t>クリダシ</t>
    </rPh>
    <rPh sb="16" eb="18">
      <t>シシュツ</t>
    </rPh>
    <phoneticPr fontId="5"/>
  </si>
  <si>
    <t>△</t>
    <phoneticPr fontId="13"/>
  </si>
  <si>
    <t>貸借対照表非計上
（契約債務・偶発債務）</t>
    <rPh sb="0" eb="2">
      <t>タイシャク</t>
    </rPh>
    <rPh sb="2" eb="5">
      <t>タイショウヒョウ</t>
    </rPh>
    <rPh sb="5" eb="6">
      <t>ヒ</t>
    </rPh>
    <rPh sb="6" eb="8">
      <t>ケイジョウ</t>
    </rPh>
    <rPh sb="10" eb="12">
      <t>ケイヤク</t>
    </rPh>
    <rPh sb="12" eb="14">
      <t>サイム</t>
    </rPh>
    <rPh sb="15" eb="17">
      <t>グウハツ</t>
    </rPh>
    <rPh sb="17" eb="19">
      <t>サイム</t>
    </rPh>
    <phoneticPr fontId="5"/>
  </si>
  <si>
    <t>・貸借対照表に計上する貸付金は、Ｎ年度末残高（30表01行(11)列）から貸付金元金収入未済額及び長期延滞債権に振り替えた額を控除した金額です。</t>
    <rPh sb="1" eb="3">
      <t>タイシャク</t>
    </rPh>
    <rPh sb="3" eb="6">
      <t>タイショウヒョウ</t>
    </rPh>
    <rPh sb="7" eb="9">
      <t>ケイジョウ</t>
    </rPh>
    <rPh sb="11" eb="14">
      <t>カシツケキン</t>
    </rPh>
    <rPh sb="17" eb="20">
      <t>ネンドマツ</t>
    </rPh>
    <rPh sb="20" eb="22">
      <t>ザンダカ</t>
    </rPh>
    <rPh sb="25" eb="26">
      <t>ヒョウ</t>
    </rPh>
    <rPh sb="28" eb="29">
      <t>ギョウ</t>
    </rPh>
    <rPh sb="33" eb="34">
      <t>レツ</t>
    </rPh>
    <rPh sb="37" eb="40">
      <t>カシツケキン</t>
    </rPh>
    <rPh sb="40" eb="42">
      <t>ガンキン</t>
    </rPh>
    <rPh sb="42" eb="44">
      <t>シュウニュウ</t>
    </rPh>
    <rPh sb="44" eb="47">
      <t>ミサイガク</t>
    </rPh>
    <rPh sb="47" eb="48">
      <t>オヨ</t>
    </rPh>
    <rPh sb="49" eb="51">
      <t>チョウキ</t>
    </rPh>
    <rPh sb="51" eb="53">
      <t>エンタイ</t>
    </rPh>
    <rPh sb="53" eb="55">
      <t>サイケン</t>
    </rPh>
    <rPh sb="56" eb="57">
      <t>フ</t>
    </rPh>
    <rPh sb="58" eb="59">
      <t>カ</t>
    </rPh>
    <rPh sb="61" eb="62">
      <t>ガク</t>
    </rPh>
    <rPh sb="63" eb="65">
      <t>コウジョ</t>
    </rPh>
    <rPh sb="67" eb="69">
      <t>キンガク</t>
    </rPh>
    <phoneticPr fontId="5"/>
  </si>
  <si>
    <t>（うち共同発行地方債に係るもの）</t>
    <rPh sb="3" eb="5">
      <t>キョウドウ</t>
    </rPh>
    <rPh sb="5" eb="7">
      <t>ハッコウ</t>
    </rPh>
    <rPh sb="7" eb="9">
      <t>チホウ</t>
    </rPh>
    <rPh sb="9" eb="10">
      <t>サイ</t>
    </rPh>
    <rPh sb="11" eb="12">
      <t>カカ</t>
    </rPh>
    <phoneticPr fontId="13"/>
  </si>
  <si>
    <t>合計
（貸借対照表価額）</t>
    <rPh sb="0" eb="2">
      <t>ゴウケイ</t>
    </rPh>
    <rPh sb="4" eb="6">
      <t>タイシャク</t>
    </rPh>
    <rPh sb="6" eb="9">
      <t>タイショウヒョウ</t>
    </rPh>
    <rPh sb="9" eb="11">
      <t>カガク</t>
    </rPh>
    <phoneticPr fontId="13"/>
  </si>
  <si>
    <t>　回収不能見込額を個別に算定する場合は、計算式にかかわらず直接数値を入力してください。</t>
    <rPh sb="1" eb="3">
      <t>カイシュウ</t>
    </rPh>
    <rPh sb="3" eb="5">
      <t>フノウ</t>
    </rPh>
    <rPh sb="5" eb="7">
      <t>ミコミ</t>
    </rPh>
    <rPh sb="7" eb="8">
      <t>ガク</t>
    </rPh>
    <rPh sb="9" eb="11">
      <t>コベツ</t>
    </rPh>
    <rPh sb="12" eb="14">
      <t>サンテイ</t>
    </rPh>
    <rPh sb="16" eb="18">
      <t>バアイ</t>
    </rPh>
    <rPh sb="20" eb="22">
      <t>ケイサン</t>
    </rPh>
    <rPh sb="22" eb="23">
      <t>シキ</t>
    </rPh>
    <rPh sb="29" eb="31">
      <t>チョクセツ</t>
    </rPh>
    <rPh sb="31" eb="33">
      <t>スウチ</t>
    </rPh>
    <rPh sb="34" eb="36">
      <t>ニュウリョク</t>
    </rPh>
    <phoneticPr fontId="5"/>
  </si>
  <si>
    <t>・回収不能見込額を個別に算定する場合は、計算式にかかわらず直接数値を入力してください。</t>
    <rPh sb="1" eb="3">
      <t>カイシュウ</t>
    </rPh>
    <rPh sb="3" eb="5">
      <t>フノウ</t>
    </rPh>
    <rPh sb="5" eb="7">
      <t>ミコミ</t>
    </rPh>
    <rPh sb="7" eb="8">
      <t>ガク</t>
    </rPh>
    <rPh sb="9" eb="11">
      <t>コベツ</t>
    </rPh>
    <rPh sb="12" eb="14">
      <t>サンテイ</t>
    </rPh>
    <rPh sb="16" eb="18">
      <t>バアイ</t>
    </rPh>
    <rPh sb="20" eb="22">
      <t>ケイサン</t>
    </rPh>
    <rPh sb="22" eb="23">
      <t>シキ</t>
    </rPh>
    <rPh sb="29" eb="31">
      <t>チョクセツ</t>
    </rPh>
    <rPh sb="31" eb="33">
      <t>スウチ</t>
    </rPh>
    <rPh sb="34" eb="36">
      <t>ニュウリョク</t>
    </rPh>
    <phoneticPr fontId="5"/>
  </si>
  <si>
    <t>項目</t>
    <rPh sb="0" eb="2">
      <t>コウモク</t>
    </rPh>
    <phoneticPr fontId="5"/>
  </si>
  <si>
    <t>金額</t>
    <rPh sb="0" eb="2">
      <t>キンガク</t>
    </rPh>
    <phoneticPr fontId="5"/>
  </si>
  <si>
    <t>[内訳]</t>
  </si>
  <si>
    <t>負債計上</t>
  </si>
  <si>
    <t>注記</t>
  </si>
  <si>
    <t>【（翌年度償還予定）地方債・（長期）未払金・引当金】</t>
    <rPh sb="2" eb="5">
      <t>ヨクネンド</t>
    </rPh>
    <rPh sb="5" eb="7">
      <t>ショウカン</t>
    </rPh>
    <rPh sb="7" eb="9">
      <t>ヨテイ</t>
    </rPh>
    <rPh sb="10" eb="13">
      <t>チホウサイ</t>
    </rPh>
    <rPh sb="15" eb="17">
      <t>チョウキ</t>
    </rPh>
    <rPh sb="22" eb="24">
      <t>ヒキアテ</t>
    </rPh>
    <rPh sb="24" eb="25">
      <t>キン</t>
    </rPh>
    <phoneticPr fontId="5"/>
  </si>
  <si>
    <t>【契約債務・
偶発債務】</t>
    <rPh sb="7" eb="9">
      <t>グウハツ</t>
    </rPh>
    <rPh sb="9" eb="11">
      <t>サイム</t>
    </rPh>
    <phoneticPr fontId="5"/>
  </si>
  <si>
    <t>　普通会計の将来負担額</t>
    <rPh sb="6" eb="8">
      <t>ショウライ</t>
    </rPh>
    <rPh sb="8" eb="10">
      <t>フタン</t>
    </rPh>
    <rPh sb="10" eb="11">
      <t>ガク</t>
    </rPh>
    <phoneticPr fontId="6"/>
  </si>
  <si>
    <t>　[内訳]　普通会計地方債残高</t>
    <rPh sb="2" eb="4">
      <t>ウチワケ</t>
    </rPh>
    <rPh sb="6" eb="8">
      <t>フツウ</t>
    </rPh>
    <rPh sb="8" eb="10">
      <t>カイケイ</t>
    </rPh>
    <rPh sb="10" eb="13">
      <t>チホウサイ</t>
    </rPh>
    <rPh sb="13" eb="15">
      <t>ザンダカ</t>
    </rPh>
    <phoneticPr fontId="25"/>
  </si>
  <si>
    <t>　　　　　債務負担行為支出予定額</t>
    <rPh sb="5" eb="7">
      <t>サイム</t>
    </rPh>
    <rPh sb="7" eb="9">
      <t>フタン</t>
    </rPh>
    <rPh sb="9" eb="11">
      <t>コウイ</t>
    </rPh>
    <rPh sb="11" eb="13">
      <t>シシュツ</t>
    </rPh>
    <rPh sb="13" eb="15">
      <t>ヨテイ</t>
    </rPh>
    <rPh sb="15" eb="16">
      <t>ガク</t>
    </rPh>
    <phoneticPr fontId="25"/>
  </si>
  <si>
    <t>　　　　　公営事業地方債負担見込額</t>
    <rPh sb="5" eb="7">
      <t>コウエイ</t>
    </rPh>
    <rPh sb="7" eb="9">
      <t>ジギョウ</t>
    </rPh>
    <rPh sb="9" eb="12">
      <t>チホウサイ</t>
    </rPh>
    <rPh sb="12" eb="14">
      <t>フタン</t>
    </rPh>
    <rPh sb="14" eb="16">
      <t>ミコミ</t>
    </rPh>
    <rPh sb="16" eb="17">
      <t>ガク</t>
    </rPh>
    <phoneticPr fontId="25"/>
  </si>
  <si>
    <t>　　　　　一部事務組合等地方債負担見込額</t>
    <rPh sb="5" eb="7">
      <t>イチブ</t>
    </rPh>
    <rPh sb="7" eb="9">
      <t>ジム</t>
    </rPh>
    <rPh sb="9" eb="12">
      <t>クミアイトウ</t>
    </rPh>
    <rPh sb="12" eb="15">
      <t>チホウサイ</t>
    </rPh>
    <rPh sb="15" eb="17">
      <t>フタン</t>
    </rPh>
    <rPh sb="17" eb="19">
      <t>ミコ</t>
    </rPh>
    <rPh sb="19" eb="20">
      <t>ガク</t>
    </rPh>
    <phoneticPr fontId="25"/>
  </si>
  <si>
    <t>　　　　　退職手当負担見込額</t>
    <rPh sb="5" eb="7">
      <t>タイショク</t>
    </rPh>
    <rPh sb="7" eb="9">
      <t>テアテ</t>
    </rPh>
    <rPh sb="9" eb="11">
      <t>フタン</t>
    </rPh>
    <rPh sb="11" eb="13">
      <t>ミコミ</t>
    </rPh>
    <rPh sb="13" eb="14">
      <t>ガク</t>
    </rPh>
    <phoneticPr fontId="25"/>
  </si>
  <si>
    <t>　　　　　第三セクター等債務負担見込額</t>
    <rPh sb="5" eb="6">
      <t>ダイ</t>
    </rPh>
    <rPh sb="6" eb="7">
      <t>サン</t>
    </rPh>
    <rPh sb="11" eb="12">
      <t>トウ</t>
    </rPh>
    <rPh sb="12" eb="14">
      <t>サイム</t>
    </rPh>
    <rPh sb="14" eb="16">
      <t>フタン</t>
    </rPh>
    <rPh sb="16" eb="18">
      <t>ミコミ</t>
    </rPh>
    <rPh sb="18" eb="19">
      <t>ガク</t>
    </rPh>
    <phoneticPr fontId="25"/>
  </si>
  <si>
    <t>　　　　　連結実質赤字額</t>
    <rPh sb="5" eb="7">
      <t>レンケツ</t>
    </rPh>
    <rPh sb="7" eb="9">
      <t>ジッシツ</t>
    </rPh>
    <rPh sb="9" eb="12">
      <t>アカジガク</t>
    </rPh>
    <phoneticPr fontId="25"/>
  </si>
  <si>
    <t>　　　　　一部事務組合等実質赤字負担額</t>
    <rPh sb="5" eb="7">
      <t>イチブ</t>
    </rPh>
    <rPh sb="7" eb="9">
      <t>ジム</t>
    </rPh>
    <rPh sb="9" eb="12">
      <t>クミアイトウ</t>
    </rPh>
    <rPh sb="12" eb="14">
      <t>ジッシツ</t>
    </rPh>
    <rPh sb="14" eb="16">
      <t>アカジ</t>
    </rPh>
    <rPh sb="16" eb="18">
      <t>フタン</t>
    </rPh>
    <rPh sb="18" eb="19">
      <t>ガク</t>
    </rPh>
    <phoneticPr fontId="25"/>
  </si>
  <si>
    <t>　基金等将来負担軽減資産</t>
    <rPh sb="1" eb="3">
      <t>キキン</t>
    </rPh>
    <rPh sb="3" eb="4">
      <t>トウ</t>
    </rPh>
    <rPh sb="4" eb="6">
      <t>ショウライ</t>
    </rPh>
    <rPh sb="6" eb="8">
      <t>フタン</t>
    </rPh>
    <rPh sb="8" eb="10">
      <t>ケイゲン</t>
    </rPh>
    <rPh sb="10" eb="12">
      <t>シサン</t>
    </rPh>
    <phoneticPr fontId="6"/>
  </si>
  <si>
    <t>　[内訳]　地方債償還額等充当基金残高</t>
    <rPh sb="2" eb="4">
      <t>ウチワケ</t>
    </rPh>
    <rPh sb="15" eb="17">
      <t>キキン</t>
    </rPh>
    <rPh sb="17" eb="19">
      <t>ザンダカ</t>
    </rPh>
    <phoneticPr fontId="25"/>
  </si>
  <si>
    <t>　　　　　地方債償還額等充当歳入見込額</t>
    <rPh sb="5" eb="8">
      <t>チホウサイ</t>
    </rPh>
    <rPh sb="8" eb="10">
      <t>ショウカン</t>
    </rPh>
    <rPh sb="10" eb="12">
      <t>ガクナド</t>
    </rPh>
    <rPh sb="12" eb="14">
      <t>ジュウトウ</t>
    </rPh>
    <rPh sb="14" eb="16">
      <t>サイニュウ</t>
    </rPh>
    <rPh sb="16" eb="18">
      <t>ミコミ</t>
    </rPh>
    <rPh sb="18" eb="19">
      <t>ガク</t>
    </rPh>
    <phoneticPr fontId="25"/>
  </si>
  <si>
    <t>　　　　　地方債償還額等充当交付税見込額</t>
    <rPh sb="5" eb="8">
      <t>チホウサイ</t>
    </rPh>
    <rPh sb="8" eb="10">
      <t>ショウカン</t>
    </rPh>
    <rPh sb="10" eb="11">
      <t>ガク</t>
    </rPh>
    <rPh sb="11" eb="12">
      <t>トウ</t>
    </rPh>
    <rPh sb="12" eb="14">
      <t>ジュウトウ</t>
    </rPh>
    <rPh sb="14" eb="17">
      <t>コウフゼイ</t>
    </rPh>
    <rPh sb="17" eb="19">
      <t>ミコミ</t>
    </rPh>
    <rPh sb="19" eb="20">
      <t>ガク</t>
    </rPh>
    <phoneticPr fontId="25"/>
  </si>
  <si>
    <t>　(差引)普通会計が将来負担すべき実質的な負債</t>
    <rPh sb="2" eb="4">
      <t>サシヒキ</t>
    </rPh>
    <rPh sb="10" eb="12">
      <t>ショウライ</t>
    </rPh>
    <rPh sb="12" eb="14">
      <t>フタン</t>
    </rPh>
    <rPh sb="17" eb="20">
      <t>ジッシツテキ</t>
    </rPh>
    <rPh sb="21" eb="23">
      <t>フサイ</t>
    </rPh>
    <phoneticPr fontId="5"/>
  </si>
  <si>
    <t>（平成２０年度）</t>
    <phoneticPr fontId="5"/>
  </si>
  <si>
    <t>（単位：特に指定のないものをのぞき千円）</t>
    <rPh sb="1" eb="3">
      <t>タンイ</t>
    </rPh>
    <rPh sb="4" eb="5">
      <t>トク</t>
    </rPh>
    <rPh sb="6" eb="8">
      <t>シテイ</t>
    </rPh>
    <rPh sb="17" eb="19">
      <t>センエン</t>
    </rPh>
    <phoneticPr fontId="13"/>
  </si>
  <si>
    <t>時価評価額</t>
    <rPh sb="0" eb="2">
      <t>ジカ</t>
    </rPh>
    <rPh sb="2" eb="5">
      <t>ヒョウカガク</t>
    </rPh>
    <phoneticPr fontId="5"/>
  </si>
  <si>
    <t>(E) - (C)</t>
    <phoneticPr fontId="5"/>
  </si>
  <si>
    <t>評価差額
(E×0.7&lt;Cの場合)</t>
    <rPh sb="0" eb="2">
      <t>ヒョウカ</t>
    </rPh>
    <rPh sb="2" eb="4">
      <t>サガク</t>
    </rPh>
    <rPh sb="14" eb="16">
      <t>バアイ</t>
    </rPh>
    <phoneticPr fontId="13"/>
  </si>
  <si>
    <t>投資損失
(E×0.7≧Cの場合)</t>
    <rPh sb="0" eb="2">
      <t>トウシ</t>
    </rPh>
    <rPh sb="2" eb="4">
      <t>ソンシツ</t>
    </rPh>
    <phoneticPr fontId="5"/>
  </si>
  <si>
    <t>(C) - (E)</t>
    <phoneticPr fontId="5"/>
  </si>
  <si>
    <t>投資損失引当金額
(A×0.7≧Dの場合)</t>
    <rPh sb="0" eb="2">
      <t>トウシ</t>
    </rPh>
    <rPh sb="2" eb="4">
      <t>ソンシツ</t>
    </rPh>
    <rPh sb="4" eb="7">
      <t>ヒキアテキン</t>
    </rPh>
    <rPh sb="7" eb="8">
      <t>ガク</t>
    </rPh>
    <phoneticPr fontId="5"/>
  </si>
  <si>
    <t>投資損失
(A×0.7≧Dの場合)</t>
    <rPh sb="0" eb="2">
      <t>トウシ</t>
    </rPh>
    <rPh sb="2" eb="4">
      <t>ソンシツ</t>
    </rPh>
    <rPh sb="14" eb="16">
      <t>バアイ</t>
    </rPh>
    <phoneticPr fontId="5"/>
  </si>
  <si>
    <t>取得価額（千円）</t>
    <rPh sb="0" eb="2">
      <t>シュトク</t>
    </rPh>
    <rPh sb="2" eb="4">
      <t>カガク</t>
    </rPh>
    <rPh sb="5" eb="7">
      <t>センエン</t>
    </rPh>
    <phoneticPr fontId="5"/>
  </si>
  <si>
    <r>
      <rPr>
        <strike/>
        <sz val="10"/>
        <color indexed="10"/>
        <rFont val="ＭＳ Ｐゴシック"/>
        <family val="3"/>
        <charset val="128"/>
      </rPr>
      <t>用途・構造における</t>
    </r>
    <r>
      <rPr>
        <sz val="10"/>
        <rFont val="ＭＳ Ｐゴシック"/>
        <family val="3"/>
        <charset val="128"/>
      </rPr>
      <t>耐用年数</t>
    </r>
    <rPh sb="0" eb="2">
      <t>ヨウト</t>
    </rPh>
    <rPh sb="3" eb="5">
      <t>コウゾウ</t>
    </rPh>
    <rPh sb="9" eb="11">
      <t>タイヨウ</t>
    </rPh>
    <rPh sb="11" eb="13">
      <t>ネンスウ</t>
    </rPh>
    <phoneticPr fontId="5"/>
  </si>
  <si>
    <t>↑ＢＳへ</t>
    <phoneticPr fontId="5"/>
  </si>
  <si>
    <t>－</t>
    <phoneticPr fontId="13"/>
  </si>
  <si>
    <t>・本ワークシートをそのまま附属明細表として用いる場合には、回収不能見込額の算定方法（不納欠損率を用いて算定する場合は、不納欠損率の算定方法）を注記してください。</t>
    <rPh sb="1" eb="2">
      <t>ホン</t>
    </rPh>
    <rPh sb="13" eb="15">
      <t>フゾク</t>
    </rPh>
    <rPh sb="15" eb="17">
      <t>メイサイ</t>
    </rPh>
    <rPh sb="17" eb="18">
      <t>オモテ</t>
    </rPh>
    <rPh sb="21" eb="22">
      <t>モチ</t>
    </rPh>
    <rPh sb="24" eb="26">
      <t>バアイ</t>
    </rPh>
    <rPh sb="29" eb="31">
      <t>カイシュウ</t>
    </rPh>
    <rPh sb="31" eb="33">
      <t>フノウ</t>
    </rPh>
    <rPh sb="33" eb="36">
      <t>ミコミガク</t>
    </rPh>
    <rPh sb="37" eb="39">
      <t>サンテイ</t>
    </rPh>
    <rPh sb="39" eb="41">
      <t>ホウホウ</t>
    </rPh>
    <rPh sb="42" eb="44">
      <t>フノウ</t>
    </rPh>
    <rPh sb="44" eb="46">
      <t>ケッソン</t>
    </rPh>
    <rPh sb="46" eb="47">
      <t>リツ</t>
    </rPh>
    <rPh sb="48" eb="49">
      <t>モチ</t>
    </rPh>
    <rPh sb="51" eb="53">
      <t>サンテイ</t>
    </rPh>
    <rPh sb="55" eb="57">
      <t>バアイ</t>
    </rPh>
    <rPh sb="59" eb="61">
      <t>フノウ</t>
    </rPh>
    <rPh sb="61" eb="63">
      <t>ケッソン</t>
    </rPh>
    <rPh sb="63" eb="64">
      <t>リツ</t>
    </rPh>
    <rPh sb="65" eb="67">
      <t>サンテイ</t>
    </rPh>
    <rPh sb="67" eb="69">
      <t>ホウホウ</t>
    </rPh>
    <rPh sb="71" eb="73">
      <t>チュウキ</t>
    </rPh>
    <phoneticPr fontId="5"/>
  </si>
  <si>
    <t>市場価格のある有価証券（満期保有目的のものを除く）</t>
    <rPh sb="0" eb="2">
      <t>シジョウ</t>
    </rPh>
    <rPh sb="2" eb="4">
      <t>カカク</t>
    </rPh>
    <rPh sb="7" eb="9">
      <t>ユウカ</t>
    </rPh>
    <rPh sb="9" eb="11">
      <t>ショウケン</t>
    </rPh>
    <rPh sb="12" eb="14">
      <t>マンキ</t>
    </rPh>
    <rPh sb="14" eb="16">
      <t>ホユウ</t>
    </rPh>
    <rPh sb="16" eb="18">
      <t>モクテキ</t>
    </rPh>
    <rPh sb="22" eb="23">
      <t>ノゾ</t>
    </rPh>
    <phoneticPr fontId="5"/>
  </si>
  <si>
    <t>市場価格</t>
    <rPh sb="0" eb="2">
      <t>シジョウ</t>
    </rPh>
    <rPh sb="2" eb="4">
      <t>カカク</t>
    </rPh>
    <phoneticPr fontId="5"/>
  </si>
  <si>
    <t>資産評価差額</t>
    <rPh sb="0" eb="4">
      <t>シサンヒョウカ</t>
    </rPh>
    <rPh sb="4" eb="6">
      <t>サガク</t>
    </rPh>
    <phoneticPr fontId="5"/>
  </si>
  <si>
    <t>売却可能価額</t>
    <rPh sb="0" eb="2">
      <t>バイキャク</t>
    </rPh>
    <rPh sb="2" eb="4">
      <t>カノウ</t>
    </rPh>
    <rPh sb="4" eb="6">
      <t>カガク</t>
    </rPh>
    <phoneticPr fontId="5"/>
  </si>
  <si>
    <t>　その他特定目的基金</t>
    <phoneticPr fontId="13"/>
  </si>
  <si>
    <t>　土地開発基金　</t>
    <phoneticPr fontId="13"/>
  </si>
  <si>
    <t>　その他定額運用基金</t>
    <phoneticPr fontId="13"/>
  </si>
  <si>
    <t>　退職手当組合積立金</t>
    <phoneticPr fontId="5"/>
  </si>
  <si>
    <t>・売却可能資産に該当する土地の売却可能価額の算定が必要な場合は、「売却可能資産明細表」などを参考に別計算で行うこと。</t>
    <rPh sb="1" eb="3">
      <t>バイキャク</t>
    </rPh>
    <rPh sb="3" eb="5">
      <t>カノウ</t>
    </rPh>
    <rPh sb="5" eb="7">
      <t>シサン</t>
    </rPh>
    <rPh sb="8" eb="10">
      <t>ガイトウ</t>
    </rPh>
    <rPh sb="12" eb="14">
      <t>トチ</t>
    </rPh>
    <rPh sb="15" eb="17">
      <t>バイキャク</t>
    </rPh>
    <rPh sb="17" eb="19">
      <t>カノウ</t>
    </rPh>
    <rPh sb="19" eb="21">
      <t>カガク</t>
    </rPh>
    <rPh sb="22" eb="24">
      <t>サンテイ</t>
    </rPh>
    <rPh sb="25" eb="27">
      <t>ヒツヨウ</t>
    </rPh>
    <rPh sb="28" eb="30">
      <t>バアイ</t>
    </rPh>
    <rPh sb="33" eb="35">
      <t>バイキャク</t>
    </rPh>
    <rPh sb="35" eb="37">
      <t>カノウ</t>
    </rPh>
    <rPh sb="37" eb="39">
      <t>シサン</t>
    </rPh>
    <rPh sb="39" eb="41">
      <t>メイサイ</t>
    </rPh>
    <rPh sb="41" eb="42">
      <t>オモテ</t>
    </rPh>
    <rPh sb="46" eb="48">
      <t>サンコウ</t>
    </rPh>
    <rPh sb="49" eb="50">
      <t>ベツ</t>
    </rPh>
    <rPh sb="50" eb="52">
      <t>ケイサン</t>
    </rPh>
    <rPh sb="53" eb="54">
      <t>オコナ</t>
    </rPh>
    <phoneticPr fontId="5"/>
  </si>
  <si>
    <t xml:space="preserve">
（地方公共団体財政健全化法
様式４⑤Ａ中「将来負担額」）</t>
    <rPh sb="2" eb="4">
      <t>チホウ</t>
    </rPh>
    <rPh sb="4" eb="6">
      <t>コウキョウ</t>
    </rPh>
    <rPh sb="6" eb="8">
      <t>ダンタイ</t>
    </rPh>
    <rPh sb="8" eb="10">
      <t>ザイセイ</t>
    </rPh>
    <rPh sb="10" eb="13">
      <t>ケンゼンカ</t>
    </rPh>
    <rPh sb="13" eb="14">
      <t>ホウ</t>
    </rPh>
    <phoneticPr fontId="5"/>
  </si>
  <si>
    <t>支払予定退職手当総額</t>
    <rPh sb="0" eb="2">
      <t>シハライ</t>
    </rPh>
    <rPh sb="2" eb="4">
      <t>ヨテイ</t>
    </rPh>
    <rPh sb="4" eb="6">
      <t>タイショク</t>
    </rPh>
    <rPh sb="6" eb="8">
      <t>テアテ</t>
    </rPh>
    <rPh sb="8" eb="9">
      <t>ソウ</t>
    </rPh>
    <rPh sb="9" eb="10">
      <t>ガク</t>
    </rPh>
    <phoneticPr fontId="5"/>
  </si>
  <si>
    <t>翌年度支払予定退職手当額
（退職手当組合に加入している
団体は計上の必要なし）</t>
    <rPh sb="0" eb="3">
      <t>ヨクネンド</t>
    </rPh>
    <rPh sb="3" eb="5">
      <t>シハラ</t>
    </rPh>
    <rPh sb="5" eb="7">
      <t>ヨテイ</t>
    </rPh>
    <rPh sb="7" eb="9">
      <t>タイショク</t>
    </rPh>
    <rPh sb="9" eb="11">
      <t>テアテ</t>
    </rPh>
    <rPh sb="11" eb="12">
      <t>ガク</t>
    </rPh>
    <rPh sb="14" eb="16">
      <t>タイショク</t>
    </rPh>
    <rPh sb="16" eb="18">
      <t>テアテ</t>
    </rPh>
    <rPh sb="18" eb="20">
      <t>クミアイ</t>
    </rPh>
    <rPh sb="21" eb="23">
      <t>カニュウ</t>
    </rPh>
    <rPh sb="28" eb="30">
      <t>ダンタイ</t>
    </rPh>
    <rPh sb="31" eb="33">
      <t>ケイジョウ</t>
    </rPh>
    <rPh sb="34" eb="36">
      <t>ヒツヨウ</t>
    </rPh>
    <phoneticPr fontId="13"/>
  </si>
  <si>
    <t>（地方公共団体財政健全化法
様式４⑤Ａ中
「一般職に属する職員」及び
「特別職に属する職員」の合算値）</t>
    <rPh sb="1" eb="3">
      <t>チホウ</t>
    </rPh>
    <rPh sb="3" eb="5">
      <t>コウキョウ</t>
    </rPh>
    <rPh sb="5" eb="7">
      <t>ダンタイ</t>
    </rPh>
    <rPh sb="7" eb="9">
      <t>ザイセイ</t>
    </rPh>
    <rPh sb="9" eb="12">
      <t>ケンゼンカ</t>
    </rPh>
    <rPh sb="12" eb="13">
      <t>ホウ</t>
    </rPh>
    <rPh sb="22" eb="25">
      <t>イッパンショク</t>
    </rPh>
    <rPh sb="26" eb="27">
      <t>ゾク</t>
    </rPh>
    <rPh sb="29" eb="31">
      <t>ショクイン</t>
    </rPh>
    <rPh sb="32" eb="33">
      <t>オヨ</t>
    </rPh>
    <rPh sb="36" eb="39">
      <t>トクベツショク</t>
    </rPh>
    <rPh sb="40" eb="41">
      <t>ゾク</t>
    </rPh>
    <rPh sb="43" eb="45">
      <t>ショクイン</t>
    </rPh>
    <rPh sb="47" eb="49">
      <t>ガッサン</t>
    </rPh>
    <rPh sb="49" eb="50">
      <t>チ</t>
    </rPh>
    <phoneticPr fontId="5"/>
  </si>
  <si>
    <t>売却可能資産へ科目変更時の有形固定資産価額
（千円）</t>
    <rPh sb="0" eb="6">
      <t>バイキャクカノウシサン</t>
    </rPh>
    <rPh sb="7" eb="9">
      <t>カモク</t>
    </rPh>
    <rPh sb="9" eb="11">
      <t>ヘンコウ</t>
    </rPh>
    <rPh sb="11" eb="12">
      <t>ジ</t>
    </rPh>
    <rPh sb="13" eb="15">
      <t>ユウケイ</t>
    </rPh>
    <rPh sb="15" eb="17">
      <t>コテイ</t>
    </rPh>
    <rPh sb="17" eb="19">
      <t>シサン</t>
    </rPh>
    <rPh sb="19" eb="21">
      <t>カガク</t>
    </rPh>
    <rPh sb="23" eb="25">
      <t>センエン</t>
    </rPh>
    <phoneticPr fontId="5"/>
  </si>
  <si>
    <t>－</t>
    <phoneticPr fontId="5"/>
  </si>
  <si>
    <t>△</t>
    <phoneticPr fontId="13"/>
  </si>
  <si>
    <t>１列</t>
    <rPh sb="1" eb="2">
      <t>レツ</t>
    </rPh>
    <phoneticPr fontId="5"/>
  </si>
  <si>
    <t>２列</t>
    <rPh sb="1" eb="2">
      <t>レツ</t>
    </rPh>
    <phoneticPr fontId="5"/>
  </si>
  <si>
    <t>３列</t>
    <rPh sb="1" eb="2">
      <t>レツ</t>
    </rPh>
    <phoneticPr fontId="5"/>
  </si>
  <si>
    <t>４列</t>
    <rPh sb="1" eb="2">
      <t>レツ</t>
    </rPh>
    <phoneticPr fontId="5"/>
  </si>
  <si>
    <t>６列</t>
    <rPh sb="1" eb="2">
      <t>レツ</t>
    </rPh>
    <phoneticPr fontId="5"/>
  </si>
  <si>
    <t>７列</t>
    <rPh sb="1" eb="2">
      <t>レツ</t>
    </rPh>
    <phoneticPr fontId="5"/>
  </si>
  <si>
    <t>８列</t>
    <rPh sb="1" eb="2">
      <t>レツ</t>
    </rPh>
    <phoneticPr fontId="5"/>
  </si>
  <si>
    <t>１行</t>
    <rPh sb="1" eb="2">
      <t>ギョウ</t>
    </rPh>
    <phoneticPr fontId="5"/>
  </si>
  <si>
    <t>２行</t>
    <rPh sb="1" eb="2">
      <t>ギョウ</t>
    </rPh>
    <phoneticPr fontId="5"/>
  </si>
  <si>
    <t>３行</t>
    <rPh sb="1" eb="2">
      <t>ギョウ</t>
    </rPh>
    <phoneticPr fontId="5"/>
  </si>
  <si>
    <t>４行</t>
    <rPh sb="1" eb="2">
      <t>ギョウ</t>
    </rPh>
    <phoneticPr fontId="5"/>
  </si>
  <si>
    <t>５行</t>
    <rPh sb="1" eb="2">
      <t>ギョウ</t>
    </rPh>
    <phoneticPr fontId="5"/>
  </si>
  <si>
    <t>６行</t>
    <rPh sb="1" eb="2">
      <t>ギョウ</t>
    </rPh>
    <phoneticPr fontId="5"/>
  </si>
  <si>
    <t>７行</t>
    <rPh sb="1" eb="2">
      <t>ギョウ</t>
    </rPh>
    <phoneticPr fontId="5"/>
  </si>
  <si>
    <t>８行</t>
    <rPh sb="1" eb="2">
      <t>ギョウ</t>
    </rPh>
    <phoneticPr fontId="5"/>
  </si>
  <si>
    <t>９行</t>
    <rPh sb="1" eb="2">
      <t>ギョウ</t>
    </rPh>
    <phoneticPr fontId="5"/>
  </si>
  <si>
    <t>１３行</t>
    <rPh sb="2" eb="3">
      <t>ギョウ</t>
    </rPh>
    <phoneticPr fontId="5"/>
  </si>
  <si>
    <t>２５行</t>
    <rPh sb="2" eb="3">
      <t>ギョウ</t>
    </rPh>
    <phoneticPr fontId="5"/>
  </si>
  <si>
    <t>４２行</t>
    <rPh sb="2" eb="3">
      <t>ギョウ</t>
    </rPh>
    <phoneticPr fontId="5"/>
  </si>
  <si>
    <t>帳簿価額
（前年度貸借対照表計上額）
（千円）</t>
    <rPh sb="0" eb="2">
      <t>チョウボ</t>
    </rPh>
    <rPh sb="2" eb="4">
      <t>カガク</t>
    </rPh>
    <rPh sb="6" eb="9">
      <t>ゼンネンド</t>
    </rPh>
    <rPh sb="9" eb="11">
      <t>タイシャク</t>
    </rPh>
    <rPh sb="11" eb="14">
      <t>タイショウヒョウ</t>
    </rPh>
    <rPh sb="14" eb="17">
      <t>ケイジョウガク</t>
    </rPh>
    <rPh sb="20" eb="22">
      <t>センエン</t>
    </rPh>
    <phoneticPr fontId="5"/>
  </si>
  <si>
    <t>当年度増減分
資産評価差額
（千円）</t>
    <rPh sb="0" eb="1">
      <t>トウ</t>
    </rPh>
    <rPh sb="1" eb="3">
      <t>ネンド</t>
    </rPh>
    <rPh sb="3" eb="5">
      <t>ゾウゲン</t>
    </rPh>
    <rPh sb="5" eb="6">
      <t>ブン</t>
    </rPh>
    <rPh sb="7" eb="9">
      <t>シサン</t>
    </rPh>
    <rPh sb="9" eb="11">
      <t>ヒョウカ</t>
    </rPh>
    <rPh sb="11" eb="13">
      <t>サガク</t>
    </rPh>
    <rPh sb="15" eb="17">
      <t>センエン</t>
    </rPh>
    <phoneticPr fontId="5"/>
  </si>
  <si>
    <t>帳簿価額
（昨年度貸借対照表計上額）</t>
    <rPh sb="0" eb="2">
      <t>チョウボ</t>
    </rPh>
    <rPh sb="2" eb="4">
      <t>カガク</t>
    </rPh>
    <rPh sb="6" eb="9">
      <t>サクネンド</t>
    </rPh>
    <rPh sb="9" eb="11">
      <t>タイシャク</t>
    </rPh>
    <rPh sb="11" eb="14">
      <t>タイショウヒョウ</t>
    </rPh>
    <rPh sb="14" eb="16">
      <t>ケイジョウ</t>
    </rPh>
    <rPh sb="16" eb="17">
      <t>ガク</t>
    </rPh>
    <phoneticPr fontId="5"/>
  </si>
  <si>
    <t>当年度増減分
資産評価差額</t>
    <rPh sb="0" eb="3">
      <t>トウネンド</t>
    </rPh>
    <rPh sb="3" eb="6">
      <t>ゾウゲンブン</t>
    </rPh>
    <rPh sb="7" eb="11">
      <t>シサンヒョウカ</t>
    </rPh>
    <rPh sb="11" eb="13">
      <t>サガク</t>
    </rPh>
    <phoneticPr fontId="5"/>
  </si>
  <si>
    <t>右以外の
有価証券</t>
    <rPh sb="0" eb="1">
      <t>ミギ</t>
    </rPh>
    <rPh sb="1" eb="3">
      <t>イガイ</t>
    </rPh>
    <rPh sb="5" eb="7">
      <t>ユウカ</t>
    </rPh>
    <rPh sb="7" eb="9">
      <t>ショウケン</t>
    </rPh>
    <phoneticPr fontId="5"/>
  </si>
  <si>
    <t>右以外の土地</t>
    <rPh sb="0" eb="1">
      <t>ミギ</t>
    </rPh>
    <rPh sb="1" eb="3">
      <t>イガイ</t>
    </rPh>
    <rPh sb="4" eb="6">
      <t>トチ</t>
    </rPh>
    <phoneticPr fontId="5"/>
  </si>
  <si>
    <t>既に事業の用に供されている土地、及び行政財産として事業の用に供する見込みが認められかつ時期が明らかにされている土地</t>
    <rPh sb="0" eb="1">
      <t>スデ</t>
    </rPh>
    <rPh sb="2" eb="4">
      <t>ジギョウ</t>
    </rPh>
    <rPh sb="5" eb="6">
      <t>ヨウ</t>
    </rPh>
    <rPh sb="7" eb="8">
      <t>キョウ</t>
    </rPh>
    <rPh sb="13" eb="15">
      <t>トチ</t>
    </rPh>
    <rPh sb="16" eb="17">
      <t>オヨ</t>
    </rPh>
    <rPh sb="18" eb="20">
      <t>ギョウセイ</t>
    </rPh>
    <rPh sb="20" eb="22">
      <t>ザイサン</t>
    </rPh>
    <rPh sb="25" eb="27">
      <t>ジギョウ</t>
    </rPh>
    <rPh sb="28" eb="29">
      <t>ヨウ</t>
    </rPh>
    <rPh sb="30" eb="31">
      <t>キョウ</t>
    </rPh>
    <rPh sb="33" eb="35">
      <t>ミコ</t>
    </rPh>
    <rPh sb="37" eb="38">
      <t>ミト</t>
    </rPh>
    <rPh sb="43" eb="45">
      <t>ジキ</t>
    </rPh>
    <rPh sb="46" eb="47">
      <t>アキ</t>
    </rPh>
    <rPh sb="55" eb="57">
      <t>トチ</t>
    </rPh>
    <phoneticPr fontId="5"/>
  </si>
  <si>
    <t>帳簿価額
（昨年度貸借
対照表計上額）</t>
    <rPh sb="0" eb="2">
      <t>チョウボ</t>
    </rPh>
    <rPh sb="2" eb="4">
      <t>カガク</t>
    </rPh>
    <rPh sb="6" eb="9">
      <t>サクネンド</t>
    </rPh>
    <rPh sb="9" eb="11">
      <t>タイシャク</t>
    </rPh>
    <rPh sb="12" eb="15">
      <t>タイショウヒョウ</t>
    </rPh>
    <rPh sb="15" eb="18">
      <t>ケイジョウガク</t>
    </rPh>
    <phoneticPr fontId="5"/>
  </si>
  <si>
    <t>(Ｆ)</t>
  </si>
  <si>
    <t>E×0.7&lt;Cの場合
        (C)－(F)
E×0.7≧Cの場合
        (G)－(F)</t>
    <phoneticPr fontId="5"/>
  </si>
  <si>
    <t>長期未払金支払支出</t>
    <rPh sb="0" eb="2">
      <t>チョウキ</t>
    </rPh>
    <rPh sb="2" eb="3">
      <t>ミ</t>
    </rPh>
    <rPh sb="3" eb="4">
      <t>バラ</t>
    </rPh>
    <rPh sb="4" eb="5">
      <t>キン</t>
    </rPh>
    <rPh sb="5" eb="7">
      <t>シハライ</t>
    </rPh>
    <rPh sb="7" eb="9">
      <t>シシュツ</t>
    </rPh>
    <phoneticPr fontId="16"/>
  </si>
  <si>
    <t>翌年度繰上充用金増減額</t>
    <phoneticPr fontId="13"/>
  </si>
  <si>
    <t>総務省方式改訂モデル向け作業用ワークシート</t>
  </si>
  <si>
    <t>※当町見解⇒特別会計職員については、退手組合加入のため、普通会計で措置するのと同様と解釈</t>
    <rPh sb="1" eb="3">
      <t>トウチョウ</t>
    </rPh>
    <rPh sb="3" eb="5">
      <t>ケンカイ</t>
    </rPh>
    <rPh sb="6" eb="8">
      <t>トクベツ</t>
    </rPh>
    <rPh sb="8" eb="10">
      <t>カイケイ</t>
    </rPh>
    <rPh sb="10" eb="12">
      <t>ショクイン</t>
    </rPh>
    <rPh sb="18" eb="19">
      <t>タイ</t>
    </rPh>
    <rPh sb="19" eb="20">
      <t>テ</t>
    </rPh>
    <rPh sb="20" eb="22">
      <t>クミアイ</t>
    </rPh>
    <rPh sb="22" eb="24">
      <t>カニュウ</t>
    </rPh>
    <rPh sb="28" eb="30">
      <t>フツウ</t>
    </rPh>
    <rPh sb="30" eb="32">
      <t>カイケイ</t>
    </rPh>
    <rPh sb="33" eb="35">
      <t>ソチ</t>
    </rPh>
    <rPh sb="39" eb="41">
      <t>ドウヨウ</t>
    </rPh>
    <rPh sb="42" eb="44">
      <t>カイシャク</t>
    </rPh>
    <phoneticPr fontId="5"/>
  </si>
  <si>
    <t>中小企業振興資金損失補償</t>
    <rPh sb="0" eb="2">
      <t>チュウショウ</t>
    </rPh>
    <rPh sb="2" eb="4">
      <t>キギョウ</t>
    </rPh>
    <rPh sb="4" eb="6">
      <t>シンコウ</t>
    </rPh>
    <rPh sb="6" eb="8">
      <t>シキン</t>
    </rPh>
    <rPh sb="8" eb="10">
      <t>ソンシツ</t>
    </rPh>
    <rPh sb="10" eb="12">
      <t>ホショウ</t>
    </rPh>
    <phoneticPr fontId="5"/>
  </si>
  <si>
    <t>合併処理浄化槽設置資金損失補償</t>
    <rPh sb="0" eb="2">
      <t>ガッペイ</t>
    </rPh>
    <rPh sb="2" eb="4">
      <t>ショリ</t>
    </rPh>
    <rPh sb="4" eb="7">
      <t>ジョウカソウ</t>
    </rPh>
    <rPh sb="7" eb="9">
      <t>セッチ</t>
    </rPh>
    <rPh sb="9" eb="11">
      <t>シキン</t>
    </rPh>
    <rPh sb="11" eb="13">
      <t>ソンシツ</t>
    </rPh>
    <rPh sb="13" eb="15">
      <t>ホショウ</t>
    </rPh>
    <phoneticPr fontId="5"/>
  </si>
  <si>
    <t>中小企業小口融資資金損失補償</t>
    <rPh sb="0" eb="2">
      <t>チュウショウ</t>
    </rPh>
    <rPh sb="2" eb="4">
      <t>キギョウ</t>
    </rPh>
    <rPh sb="4" eb="6">
      <t>コグチ</t>
    </rPh>
    <rPh sb="6" eb="8">
      <t>ユウシ</t>
    </rPh>
    <rPh sb="8" eb="10">
      <t>シキン</t>
    </rPh>
    <rPh sb="10" eb="12">
      <t>ソンシツ</t>
    </rPh>
    <rPh sb="12" eb="14">
      <t>ホショウ</t>
    </rPh>
    <phoneticPr fontId="5"/>
  </si>
  <si>
    <t>農業災害対策資金</t>
    <rPh sb="0" eb="2">
      <t>ノウギョウ</t>
    </rPh>
    <rPh sb="2" eb="4">
      <t>サイガイ</t>
    </rPh>
    <rPh sb="4" eb="6">
      <t>タイサク</t>
    </rPh>
    <rPh sb="6" eb="8">
      <t>シキン</t>
    </rPh>
    <phoneticPr fontId="5"/>
  </si>
  <si>
    <t>交流促進施設指定管理委託料</t>
    <rPh sb="0" eb="2">
      <t>コウリュウ</t>
    </rPh>
    <rPh sb="2" eb="4">
      <t>ソクシン</t>
    </rPh>
    <rPh sb="4" eb="6">
      <t>シセツ</t>
    </rPh>
    <rPh sb="6" eb="8">
      <t>シテイ</t>
    </rPh>
    <rPh sb="8" eb="10">
      <t>カンリ</t>
    </rPh>
    <rPh sb="10" eb="13">
      <t>イタクリョウ</t>
    </rPh>
    <phoneticPr fontId="5"/>
  </si>
  <si>
    <t>青根公衆浴場他指定管理委託料</t>
    <rPh sb="0" eb="1">
      <t>アオ</t>
    </rPh>
    <rPh sb="1" eb="2">
      <t>ネ</t>
    </rPh>
    <rPh sb="2" eb="4">
      <t>コウシュウ</t>
    </rPh>
    <rPh sb="4" eb="6">
      <t>ヨクジョウ</t>
    </rPh>
    <rPh sb="6" eb="7">
      <t>ホカ</t>
    </rPh>
    <rPh sb="7" eb="9">
      <t>シテイ</t>
    </rPh>
    <rPh sb="9" eb="11">
      <t>カンリ</t>
    </rPh>
    <rPh sb="11" eb="14">
      <t>イタクリョウ</t>
    </rPh>
    <phoneticPr fontId="5"/>
  </si>
  <si>
    <t>セントメリースキー場指定管理委託料</t>
    <rPh sb="9" eb="10">
      <t>ジョウ</t>
    </rPh>
    <rPh sb="10" eb="12">
      <t>シテイ</t>
    </rPh>
    <rPh sb="12" eb="14">
      <t>カンリ</t>
    </rPh>
    <rPh sb="14" eb="17">
      <t>イタクリョウ</t>
    </rPh>
    <phoneticPr fontId="5"/>
  </si>
  <si>
    <t>中小企業振興資金貸付</t>
    <rPh sb="0" eb="4">
      <t>チュウショウキギョウ</t>
    </rPh>
    <rPh sb="4" eb="6">
      <t>シンコウ</t>
    </rPh>
    <rPh sb="6" eb="8">
      <t>シキン</t>
    </rPh>
    <rPh sb="8" eb="10">
      <t>カシツケ</t>
    </rPh>
    <phoneticPr fontId="5"/>
  </si>
  <si>
    <t>社団光友会ふるさと融資</t>
    <rPh sb="0" eb="2">
      <t>シャダン</t>
    </rPh>
    <rPh sb="2" eb="3">
      <t>コウ</t>
    </rPh>
    <rPh sb="3" eb="4">
      <t>ユウ</t>
    </rPh>
    <rPh sb="4" eb="5">
      <t>カイ</t>
    </rPh>
    <rPh sb="9" eb="11">
      <t>ユウシ</t>
    </rPh>
    <phoneticPr fontId="13"/>
  </si>
  <si>
    <t>看護師等奨学資金貸付金</t>
    <rPh sb="0" eb="3">
      <t>カンゴシ</t>
    </rPh>
    <rPh sb="3" eb="4">
      <t>トウ</t>
    </rPh>
    <rPh sb="4" eb="6">
      <t>ショウガク</t>
    </rPh>
    <rPh sb="6" eb="8">
      <t>シキン</t>
    </rPh>
    <rPh sb="8" eb="10">
      <t>カシツケ</t>
    </rPh>
    <rPh sb="10" eb="11">
      <t>キン</t>
    </rPh>
    <phoneticPr fontId="13"/>
  </si>
  <si>
    <t>町民税</t>
    <rPh sb="0" eb="2">
      <t>チョウミン</t>
    </rPh>
    <rPh sb="2" eb="3">
      <t>ゼイ</t>
    </rPh>
    <phoneticPr fontId="13"/>
  </si>
  <si>
    <t>固定資産税</t>
    <rPh sb="0" eb="2">
      <t>コテイ</t>
    </rPh>
    <rPh sb="2" eb="5">
      <t>シサンゼイ</t>
    </rPh>
    <phoneticPr fontId="13"/>
  </si>
  <si>
    <t>住宅使用料</t>
    <rPh sb="0" eb="2">
      <t>ジュウタク</t>
    </rPh>
    <rPh sb="2" eb="5">
      <t>シヨウリョウ</t>
    </rPh>
    <phoneticPr fontId="13"/>
  </si>
  <si>
    <t>幼稚園授業料</t>
    <rPh sb="0" eb="3">
      <t>ヨウチエン</t>
    </rPh>
    <rPh sb="3" eb="6">
      <t>ジュギョウリョウ</t>
    </rPh>
    <phoneticPr fontId="13"/>
  </si>
  <si>
    <t>⇒台帳等の整備状況確認のため、保留し、資産へ計上</t>
    <rPh sb="1" eb="3">
      <t>ダイチョウ</t>
    </rPh>
    <rPh sb="3" eb="4">
      <t>トウ</t>
    </rPh>
    <rPh sb="5" eb="7">
      <t>セイビ</t>
    </rPh>
    <rPh sb="7" eb="9">
      <t>ジョウキョウ</t>
    </rPh>
    <rPh sb="9" eb="11">
      <t>カクニン</t>
    </rPh>
    <rPh sb="15" eb="17">
      <t>ホリュウ</t>
    </rPh>
    <rPh sb="19" eb="21">
      <t>シサン</t>
    </rPh>
    <rPh sb="22" eb="24">
      <t>ケイジョウ</t>
    </rPh>
    <phoneticPr fontId="5"/>
  </si>
  <si>
    <t>軽自動車</t>
    <rPh sb="0" eb="4">
      <t>ケイジドウシャ</t>
    </rPh>
    <phoneticPr fontId="13"/>
  </si>
  <si>
    <t>特別土地保有税･入湯税</t>
    <rPh sb="0" eb="2">
      <t>トクベツ</t>
    </rPh>
    <rPh sb="2" eb="4">
      <t>トチ</t>
    </rPh>
    <rPh sb="4" eb="7">
      <t>ホユウゼイ</t>
    </rPh>
    <rPh sb="8" eb="10">
      <t>ニュウトウ</t>
    </rPh>
    <rPh sb="10" eb="11">
      <t>ゼイ</t>
    </rPh>
    <phoneticPr fontId="13"/>
  </si>
  <si>
    <t>軽自動車･入湯税</t>
    <rPh sb="0" eb="4">
      <t>ケイジドウシャ</t>
    </rPh>
    <rPh sb="5" eb="7">
      <t>ニュウトウ</t>
    </rPh>
    <rPh sb="7" eb="8">
      <t>ゼイ</t>
    </rPh>
    <phoneticPr fontId="5"/>
  </si>
  <si>
    <t>仙台蔵王振興株式会社</t>
    <rPh sb="0" eb="2">
      <t>センダイ</t>
    </rPh>
    <rPh sb="2" eb="4">
      <t>ザオウ</t>
    </rPh>
    <rPh sb="4" eb="6">
      <t>シンコウ</t>
    </rPh>
    <rPh sb="6" eb="8">
      <t>カブシキ</t>
    </rPh>
    <rPh sb="8" eb="10">
      <t>カイシャ</t>
    </rPh>
    <phoneticPr fontId="5"/>
  </si>
  <si>
    <t>七十七銀行</t>
    <rPh sb="0" eb="3">
      <t>７７</t>
    </rPh>
    <rPh sb="3" eb="5">
      <t>ギンコウ</t>
    </rPh>
    <phoneticPr fontId="5"/>
  </si>
  <si>
    <t>宮城交通株式会社</t>
    <phoneticPr fontId="5"/>
  </si>
  <si>
    <t>みちのくメンテナンス株式会社</t>
    <phoneticPr fontId="5"/>
  </si>
  <si>
    <t>阿武隈急行株式会社</t>
    <rPh sb="0" eb="3">
      <t>アブクマ</t>
    </rPh>
    <rPh sb="3" eb="5">
      <t>キュウコウ</t>
    </rPh>
    <rPh sb="5" eb="7">
      <t>カブシキ</t>
    </rPh>
    <rPh sb="7" eb="9">
      <t>カイシャ</t>
    </rPh>
    <phoneticPr fontId="5"/>
  </si>
  <si>
    <t>1455株</t>
    <rPh sb="4" eb="5">
      <t>カブ</t>
    </rPh>
    <phoneticPr fontId="5"/>
  </si>
  <si>
    <t>10株</t>
    <rPh sb="2" eb="3">
      <t>カブ</t>
    </rPh>
    <phoneticPr fontId="5"/>
  </si>
  <si>
    <t>79株</t>
    <rPh sb="2" eb="3">
      <t>カブ</t>
    </rPh>
    <phoneticPr fontId="5"/>
  </si>
  <si>
    <t>100株</t>
    <rPh sb="3" eb="4">
      <t>カブ</t>
    </rPh>
    <phoneticPr fontId="5"/>
  </si>
  <si>
    <t>⇒出資割合50％以上か否か、25％以上50％未満実質的な主導性の確保の有無</t>
    <rPh sb="1" eb="3">
      <t>シュッシ</t>
    </rPh>
    <rPh sb="3" eb="5">
      <t>ワリアイ</t>
    </rPh>
    <rPh sb="8" eb="10">
      <t>イジョウ</t>
    </rPh>
    <rPh sb="11" eb="12">
      <t>イナ</t>
    </rPh>
    <rPh sb="17" eb="19">
      <t>イジョウ</t>
    </rPh>
    <rPh sb="22" eb="24">
      <t>ミマン</t>
    </rPh>
    <rPh sb="24" eb="27">
      <t>ジッシツテキ</t>
    </rPh>
    <rPh sb="28" eb="31">
      <t>シュドウセイ</t>
    </rPh>
    <rPh sb="32" eb="34">
      <t>カクホ</t>
    </rPh>
    <rPh sb="35" eb="37">
      <t>ウム</t>
    </rPh>
    <phoneticPr fontId="5"/>
  </si>
  <si>
    <t>決算統計調査表より転記</t>
    <rPh sb="0" eb="2">
      <t>ケッサン</t>
    </rPh>
    <rPh sb="2" eb="4">
      <t>トウケイ</t>
    </rPh>
    <rPh sb="4" eb="6">
      <t>チョウサ</t>
    </rPh>
    <rPh sb="6" eb="7">
      <t>ヒョウ</t>
    </rPh>
    <rPh sb="9" eb="11">
      <t>テンキ</t>
    </rPh>
    <phoneticPr fontId="5"/>
  </si>
  <si>
    <t>13表01行（1）</t>
    <rPh sb="2" eb="3">
      <t>ヒョウ</t>
    </rPh>
    <rPh sb="5" eb="6">
      <t>ギョウ</t>
    </rPh>
    <phoneticPr fontId="5"/>
  </si>
  <si>
    <t>13表06行（1）</t>
    <rPh sb="2" eb="3">
      <t>ヒョウ</t>
    </rPh>
    <rPh sb="5" eb="6">
      <t>ギョウ</t>
    </rPh>
    <phoneticPr fontId="5"/>
  </si>
  <si>
    <t>28表21行（1）+（3）</t>
    <rPh sb="2" eb="3">
      <t>ヒョウ</t>
    </rPh>
    <rPh sb="5" eb="6">
      <t>ギョウ</t>
    </rPh>
    <phoneticPr fontId="5"/>
  </si>
  <si>
    <t>27表25行(1)(2)(5)（6）</t>
    <rPh sb="2" eb="3">
      <t>ヒョウ</t>
    </rPh>
    <rPh sb="5" eb="6">
      <t>ギョウ</t>
    </rPh>
    <phoneticPr fontId="5"/>
  </si>
  <si>
    <t>27表23行（6）</t>
    <rPh sb="2" eb="3">
      <t>ヒョウ</t>
    </rPh>
    <rPh sb="5" eb="6">
      <t>ギョウ</t>
    </rPh>
    <phoneticPr fontId="5"/>
  </si>
  <si>
    <t>28表21行(11)（12）(15)(16)</t>
    <rPh sb="2" eb="3">
      <t>ヒョウ</t>
    </rPh>
    <rPh sb="5" eb="6">
      <t>ギョウ</t>
    </rPh>
    <phoneticPr fontId="5"/>
  </si>
  <si>
    <t>その他支出（維持補修費･災害復旧事業費等）</t>
    <rPh sb="2" eb="3">
      <t>タ</t>
    </rPh>
    <rPh sb="3" eb="5">
      <t>シシュツ</t>
    </rPh>
    <rPh sb="6" eb="8">
      <t>イジ</t>
    </rPh>
    <rPh sb="8" eb="10">
      <t>ホシュウ</t>
    </rPh>
    <rPh sb="10" eb="11">
      <t>ヒ</t>
    </rPh>
    <rPh sb="12" eb="14">
      <t>サイガイ</t>
    </rPh>
    <rPh sb="14" eb="16">
      <t>フッキュウ</t>
    </rPh>
    <rPh sb="16" eb="19">
      <t>ジギョウヒ</t>
    </rPh>
    <rPh sb="19" eb="20">
      <t>トウ</t>
    </rPh>
    <phoneticPr fontId="22"/>
  </si>
  <si>
    <t>13表04行(1)</t>
    <rPh sb="2" eb="3">
      <t>ヒョウ</t>
    </rPh>
    <rPh sb="5" eb="6">
      <t>ギョウ</t>
    </rPh>
    <phoneticPr fontId="5"/>
  </si>
  <si>
    <t>13表21行(1)</t>
    <rPh sb="2" eb="3">
      <t>ヒョウ</t>
    </rPh>
    <rPh sb="5" eb="6">
      <t>ギョウ</t>
    </rPh>
    <phoneticPr fontId="5"/>
  </si>
  <si>
    <t>13表29行(1)</t>
    <rPh sb="2" eb="3">
      <t>ヒョウ</t>
    </rPh>
    <rPh sb="5" eb="6">
      <t>ギョウ</t>
    </rPh>
    <phoneticPr fontId="5"/>
  </si>
  <si>
    <t>13表41行(2)</t>
    <rPh sb="2" eb="3">
      <t>ヒョウ</t>
    </rPh>
    <rPh sb="5" eb="6">
      <t>ギョウ</t>
    </rPh>
    <phoneticPr fontId="5"/>
  </si>
  <si>
    <t>13表41行(3)</t>
    <rPh sb="2" eb="3">
      <t>ヒョウ</t>
    </rPh>
    <rPh sb="5" eb="6">
      <t>ギョウ</t>
    </rPh>
    <phoneticPr fontId="5"/>
  </si>
  <si>
    <t>13表41行（1）</t>
    <rPh sb="2" eb="3">
      <t>ヒョウ</t>
    </rPh>
    <rPh sb="5" eb="6">
      <t>ギョウ</t>
    </rPh>
    <phoneticPr fontId="5"/>
  </si>
  <si>
    <t>21表01行(3)</t>
    <rPh sb="2" eb="3">
      <t>ヒョウ</t>
    </rPh>
    <rPh sb="5" eb="6">
      <t>ギョウ</t>
    </rPh>
    <phoneticPr fontId="5"/>
  </si>
  <si>
    <t>22表01行(2)</t>
    <rPh sb="2" eb="3">
      <t>ヒョウ</t>
    </rPh>
    <rPh sb="5" eb="6">
      <t>ギョウ</t>
    </rPh>
    <phoneticPr fontId="5"/>
  </si>
  <si>
    <t>27表25行(3)</t>
    <rPh sb="2" eb="3">
      <t>ヒョウ</t>
    </rPh>
    <rPh sb="5" eb="6">
      <t>ギョウ</t>
    </rPh>
    <phoneticPr fontId="5"/>
  </si>
  <si>
    <t>28表21行(13)</t>
    <rPh sb="2" eb="3">
      <t>ヒョウ</t>
    </rPh>
    <rPh sb="5" eb="6">
      <t>ギョウ</t>
    </rPh>
    <phoneticPr fontId="5"/>
  </si>
  <si>
    <t>13表12行(2)</t>
    <rPh sb="2" eb="3">
      <t>ヒョウ</t>
    </rPh>
    <rPh sb="5" eb="6">
      <t>ギョウ</t>
    </rPh>
    <phoneticPr fontId="5"/>
  </si>
  <si>
    <t>13表12行(3)</t>
    <rPh sb="2" eb="3">
      <t>ヒョウ</t>
    </rPh>
    <rPh sb="5" eb="6">
      <t>ギョウ</t>
    </rPh>
    <phoneticPr fontId="5"/>
  </si>
  <si>
    <t>他会計への建設費繰出の財源</t>
    <rPh sb="0" eb="1">
      <t>タ</t>
    </rPh>
    <rPh sb="1" eb="3">
      <t>カイケイ</t>
    </rPh>
    <rPh sb="5" eb="7">
      <t>ケンセツ</t>
    </rPh>
    <rPh sb="7" eb="8">
      <t>ヒ</t>
    </rPh>
    <rPh sb="8" eb="10">
      <t>クリダ</t>
    </rPh>
    <rPh sb="11" eb="13">
      <t>ザイゲン</t>
    </rPh>
    <phoneticPr fontId="5"/>
  </si>
  <si>
    <t>13表12行(7)</t>
    <rPh sb="2" eb="3">
      <t>ヒョウ</t>
    </rPh>
    <rPh sb="5" eb="6">
      <t>ギョウ</t>
    </rPh>
    <phoneticPr fontId="5"/>
  </si>
  <si>
    <t>13表12行(4)</t>
    <rPh sb="2" eb="3">
      <t>ヒョウ</t>
    </rPh>
    <rPh sb="5" eb="6">
      <t>ギョウ</t>
    </rPh>
    <phoneticPr fontId="5"/>
  </si>
  <si>
    <t>13表12行（5）</t>
    <rPh sb="2" eb="3">
      <t>ヒョウ</t>
    </rPh>
    <rPh sb="5" eb="6">
      <t>ギョウ</t>
    </rPh>
    <phoneticPr fontId="5"/>
  </si>
  <si>
    <t>13表12行(6)</t>
    <rPh sb="2" eb="3">
      <t>ヒョウ</t>
    </rPh>
    <rPh sb="5" eb="6">
      <t>ギョウ</t>
    </rPh>
    <phoneticPr fontId="5"/>
  </si>
  <si>
    <t>13表12行（8）</t>
    <rPh sb="2" eb="3">
      <t>ヒョウ</t>
    </rPh>
    <rPh sb="5" eb="6">
      <t>ギョウ</t>
    </rPh>
    <phoneticPr fontId="5"/>
  </si>
  <si>
    <t>13表34行（1）</t>
    <rPh sb="2" eb="3">
      <t>ヒョウ</t>
    </rPh>
    <rPh sb="5" eb="6">
      <t>ギョウ</t>
    </rPh>
    <phoneticPr fontId="5"/>
  </si>
  <si>
    <t>28表21行(5)</t>
    <rPh sb="2" eb="3">
      <t>ヒョウ</t>
    </rPh>
    <rPh sb="5" eb="6">
      <t>ギョウ</t>
    </rPh>
    <phoneticPr fontId="5"/>
  </si>
  <si>
    <t>13表34行（2）</t>
    <rPh sb="2" eb="3">
      <t>ヒョウ</t>
    </rPh>
    <rPh sb="5" eb="6">
      <t>ギョウ</t>
    </rPh>
    <phoneticPr fontId="5"/>
  </si>
  <si>
    <t>13表35行（1）</t>
    <rPh sb="2" eb="3">
      <t>ヒョウ</t>
    </rPh>
    <rPh sb="5" eb="6">
      <t>ギョウ</t>
    </rPh>
    <phoneticPr fontId="5"/>
  </si>
  <si>
    <t>28表21行(7)</t>
    <rPh sb="2" eb="3">
      <t>ヒョウ</t>
    </rPh>
    <rPh sb="5" eb="6">
      <t>ギョウ</t>
    </rPh>
    <phoneticPr fontId="5"/>
  </si>
  <si>
    <t>13表33行（1）</t>
    <rPh sb="2" eb="3">
      <t>ヒョウ</t>
    </rPh>
    <rPh sb="5" eb="6">
      <t>ギョウ</t>
    </rPh>
    <phoneticPr fontId="5"/>
  </si>
  <si>
    <t>29表04行(4)</t>
    <rPh sb="2" eb="3">
      <t>ヒョウ</t>
    </rPh>
    <rPh sb="5" eb="6">
      <t>ギョウ</t>
    </rPh>
    <phoneticPr fontId="5"/>
  </si>
  <si>
    <t>29表02行(7)</t>
    <rPh sb="2" eb="3">
      <t>ヒョウ</t>
    </rPh>
    <rPh sb="5" eb="6">
      <t>ギョウ</t>
    </rPh>
    <phoneticPr fontId="5"/>
  </si>
  <si>
    <t>27表25行（4）</t>
    <rPh sb="2" eb="3">
      <t>ヒョウ</t>
    </rPh>
    <rPh sb="5" eb="6">
      <t>ギョウ</t>
    </rPh>
    <phoneticPr fontId="5"/>
  </si>
  <si>
    <t>28表21行(14)</t>
    <rPh sb="2" eb="3">
      <t>ヒョウ</t>
    </rPh>
    <rPh sb="5" eb="6">
      <t>ギョウ</t>
    </rPh>
    <phoneticPr fontId="5"/>
  </si>
  <si>
    <t>地方債償還額（元金）</t>
    <rPh sb="0" eb="3">
      <t>チホウサイ</t>
    </rPh>
    <rPh sb="3" eb="5">
      <t>ショウカン</t>
    </rPh>
    <rPh sb="5" eb="6">
      <t>ガク</t>
    </rPh>
    <rPh sb="7" eb="9">
      <t>ガンキン</t>
    </rPh>
    <phoneticPr fontId="22"/>
  </si>
  <si>
    <t>支払利息（地方債利子・一時借入利子）</t>
    <rPh sb="0" eb="2">
      <t>シハラ</t>
    </rPh>
    <rPh sb="2" eb="4">
      <t>リソク</t>
    </rPh>
    <rPh sb="5" eb="8">
      <t>チホウサイ</t>
    </rPh>
    <rPh sb="8" eb="10">
      <t>リシ</t>
    </rPh>
    <rPh sb="11" eb="13">
      <t>イチジ</t>
    </rPh>
    <rPh sb="13" eb="15">
      <t>カリイレ</t>
    </rPh>
    <rPh sb="15" eb="17">
      <t>リシ</t>
    </rPh>
    <phoneticPr fontId="5"/>
  </si>
  <si>
    <t>13表34行(3)</t>
    <rPh sb="2" eb="3">
      <t>ヒョウ</t>
    </rPh>
    <rPh sb="5" eb="6">
      <t>ギョウ</t>
    </rPh>
    <phoneticPr fontId="5"/>
  </si>
  <si>
    <t>13表35行(2)</t>
    <rPh sb="2" eb="3">
      <t>ヒョウ</t>
    </rPh>
    <rPh sb="5" eb="6">
      <t>ギョウ</t>
    </rPh>
    <phoneticPr fontId="5"/>
  </si>
  <si>
    <t>13表35行(3)</t>
    <rPh sb="2" eb="3">
      <t>ヒョウ</t>
    </rPh>
    <rPh sb="5" eb="6">
      <t>ギョウ</t>
    </rPh>
    <phoneticPr fontId="5"/>
  </si>
  <si>
    <t>13表33行(2)</t>
    <rPh sb="2" eb="3">
      <t>ヒョウ</t>
    </rPh>
    <rPh sb="5" eb="6">
      <t>ギョウ</t>
    </rPh>
    <phoneticPr fontId="5"/>
  </si>
  <si>
    <t>13表33行（3）</t>
    <rPh sb="2" eb="3">
      <t>ヒョウ</t>
    </rPh>
    <rPh sb="5" eb="6">
      <t>ギョウ</t>
    </rPh>
    <phoneticPr fontId="5"/>
  </si>
  <si>
    <t>30表01行(9)</t>
    <rPh sb="2" eb="3">
      <t>ヒョウ</t>
    </rPh>
    <rPh sb="5" eb="6">
      <t>ギョウ</t>
    </rPh>
    <phoneticPr fontId="5"/>
  </si>
  <si>
    <t>財務的支出財源のための繰入金</t>
    <rPh sb="0" eb="3">
      <t>ザイムテキ</t>
    </rPh>
    <rPh sb="3" eb="5">
      <t>シシュツ</t>
    </rPh>
    <rPh sb="5" eb="7">
      <t>ザイゲン</t>
    </rPh>
    <rPh sb="11" eb="13">
      <t>クリイレ</t>
    </rPh>
    <rPh sb="13" eb="14">
      <t>キン</t>
    </rPh>
    <phoneticPr fontId="5"/>
  </si>
  <si>
    <t>財務的支出財源のための地方債</t>
    <rPh sb="0" eb="3">
      <t>ザイムテキ</t>
    </rPh>
    <rPh sb="3" eb="5">
      <t>シシュツ</t>
    </rPh>
    <rPh sb="5" eb="7">
      <t>ザイゲン</t>
    </rPh>
    <rPh sb="11" eb="14">
      <t>チホウサイ</t>
    </rPh>
    <phoneticPr fontId="5"/>
  </si>
  <si>
    <t>04表02行(22)</t>
    <rPh sb="2" eb="3">
      <t>ヒョウ</t>
    </rPh>
    <rPh sb="5" eb="6">
      <t>ギョウ</t>
    </rPh>
    <phoneticPr fontId="5"/>
  </si>
  <si>
    <t>支払利息のうち、一時借入金利子は0千円です。</t>
    <rPh sb="0" eb="2">
      <t>シハライ</t>
    </rPh>
    <rPh sb="2" eb="4">
      <t>リソク</t>
    </rPh>
    <rPh sb="8" eb="10">
      <t>イチジ</t>
    </rPh>
    <rPh sb="10" eb="12">
      <t>カリイレ</t>
    </rPh>
    <rPh sb="12" eb="13">
      <t>キン</t>
    </rPh>
    <rPh sb="13" eb="15">
      <t>リシ</t>
    </rPh>
    <rPh sb="17" eb="19">
      <t>センエン</t>
    </rPh>
    <phoneticPr fontId="5"/>
  </si>
  <si>
    <t>チェック</t>
    <phoneticPr fontId="5"/>
  </si>
  <si>
    <t>収入合計</t>
    <rPh sb="0" eb="2">
      <t>シュウニュウ</t>
    </rPh>
    <rPh sb="2" eb="4">
      <t>ゴウケイ</t>
    </rPh>
    <phoneticPr fontId="5"/>
  </si>
  <si>
    <t>支出合計</t>
    <rPh sb="0" eb="2">
      <t>シシュツ</t>
    </rPh>
    <rPh sb="2" eb="4">
      <t>ゴウケイ</t>
    </rPh>
    <phoneticPr fontId="5"/>
  </si>
  <si>
    <t>決算額</t>
    <rPh sb="0" eb="2">
      <t>ケッサン</t>
    </rPh>
    <rPh sb="2" eb="3">
      <t>ガク</t>
    </rPh>
    <phoneticPr fontId="5"/>
  </si>
  <si>
    <t>差額</t>
    <rPh sb="0" eb="2">
      <t>サガク</t>
    </rPh>
    <phoneticPr fontId="5"/>
  </si>
  <si>
    <t>21表01行(4)</t>
    <rPh sb="2" eb="3">
      <t>ヒョウ</t>
    </rPh>
    <rPh sb="5" eb="6">
      <t>ギョウ</t>
    </rPh>
    <phoneticPr fontId="5"/>
  </si>
  <si>
    <t>22表01行(3)</t>
    <rPh sb="2" eb="3">
      <t>ヒョウ</t>
    </rPh>
    <rPh sb="5" eb="6">
      <t>ギョウ</t>
    </rPh>
    <phoneticPr fontId="5"/>
  </si>
  <si>
    <t>23表01行（1）</t>
    <rPh sb="2" eb="3">
      <t>ヒョウ</t>
    </rPh>
    <rPh sb="5" eb="6">
      <t>ギョウ</t>
    </rPh>
    <phoneticPr fontId="5"/>
  </si>
  <si>
    <t>04表02行（28）</t>
    <rPh sb="2" eb="3">
      <t>ヒョウ</t>
    </rPh>
    <rPh sb="5" eb="6">
      <t>ギョウ</t>
    </rPh>
    <phoneticPr fontId="5"/>
  </si>
  <si>
    <t>その他収入（財産収入・寄附金）</t>
    <rPh sb="2" eb="3">
      <t>タ</t>
    </rPh>
    <rPh sb="3" eb="5">
      <t>シュウニュウ</t>
    </rPh>
    <rPh sb="6" eb="8">
      <t>ザイサン</t>
    </rPh>
    <rPh sb="8" eb="10">
      <t>シュウニュウ</t>
    </rPh>
    <rPh sb="11" eb="14">
      <t>キフキン</t>
    </rPh>
    <phoneticPr fontId="22"/>
  </si>
  <si>
    <t>　=　歳計余剰金</t>
    <phoneticPr fontId="5"/>
  </si>
  <si>
    <t>　= 繰越金</t>
    <phoneticPr fontId="5"/>
  </si>
  <si>
    <t>その他収入（使用料･負担金･諸収入）</t>
    <rPh sb="2" eb="3">
      <t>タ</t>
    </rPh>
    <rPh sb="3" eb="5">
      <t>シュウニュウ</t>
    </rPh>
    <rPh sb="6" eb="9">
      <t>シヨウリョウ</t>
    </rPh>
    <rPh sb="10" eb="13">
      <t>フタンキン</t>
    </rPh>
    <rPh sb="14" eb="15">
      <t>ショ</t>
    </rPh>
    <rPh sb="15" eb="17">
      <t>シュウニュウ</t>
    </rPh>
    <phoneticPr fontId="22"/>
  </si>
  <si>
    <t>29表03行（1）</t>
    <rPh sb="2" eb="3">
      <t>ヒョウ</t>
    </rPh>
    <rPh sb="5" eb="6">
      <t>ギョウ</t>
    </rPh>
    <phoneticPr fontId="5"/>
  </si>
  <si>
    <t>29表03行(2)</t>
    <rPh sb="2" eb="3">
      <t>ヒョウ</t>
    </rPh>
    <rPh sb="5" eb="6">
      <t>ギョウ</t>
    </rPh>
    <phoneticPr fontId="5"/>
  </si>
  <si>
    <t>02表01行（2）</t>
    <rPh sb="2" eb="3">
      <t>ヒョウ</t>
    </rPh>
    <rPh sb="5" eb="6">
      <t>ギョウ</t>
    </rPh>
    <phoneticPr fontId="5"/>
  </si>
  <si>
    <t>02表01行（1）</t>
    <rPh sb="2" eb="3">
      <t>ヒョウ</t>
    </rPh>
    <rPh sb="5" eb="6">
      <t>ギョウ</t>
    </rPh>
    <phoneticPr fontId="5"/>
  </si>
  <si>
    <t>04表02行（44）</t>
    <rPh sb="2" eb="3">
      <t>ヒョウ</t>
    </rPh>
    <rPh sb="5" eb="6">
      <t>ギョウ</t>
    </rPh>
    <phoneticPr fontId="5"/>
  </si>
  <si>
    <t>14表10行(1)</t>
    <rPh sb="2" eb="3">
      <t>ヒョウ</t>
    </rPh>
    <rPh sb="5" eb="6">
      <t>ギョウ</t>
    </rPh>
    <phoneticPr fontId="5"/>
  </si>
  <si>
    <t>29表02行（1）</t>
    <rPh sb="2" eb="3">
      <t>ヒョウ</t>
    </rPh>
    <rPh sb="5" eb="6">
      <t>ギョウ</t>
    </rPh>
    <phoneticPr fontId="5"/>
  </si>
  <si>
    <t>29表02行(2)</t>
    <rPh sb="2" eb="3">
      <t>ヒョウ</t>
    </rPh>
    <rPh sb="5" eb="6">
      <t>ギョウ</t>
    </rPh>
    <phoneticPr fontId="5"/>
  </si>
  <si>
    <t>29表04行(1)</t>
    <rPh sb="2" eb="3">
      <t>ヒョウ</t>
    </rPh>
    <rPh sb="5" eb="6">
      <t>ギョウ</t>
    </rPh>
    <phoneticPr fontId="5"/>
  </si>
  <si>
    <t>29表04行(2)</t>
    <rPh sb="2" eb="3">
      <t>ヒョウ</t>
    </rPh>
    <rPh sb="5" eb="6">
      <t>ギョウ</t>
    </rPh>
    <phoneticPr fontId="5"/>
  </si>
  <si>
    <t>の平均不納欠損率</t>
    <rPh sb="3" eb="5">
      <t>フノウ</t>
    </rPh>
    <rPh sb="5" eb="7">
      <t>ケッソン</t>
    </rPh>
    <phoneticPr fontId="5"/>
  </si>
  <si>
    <t>⇒税務課より</t>
    <rPh sb="1" eb="3">
      <t>ゼイム</t>
    </rPh>
    <rPh sb="3" eb="4">
      <t>カ</t>
    </rPh>
    <phoneticPr fontId="5"/>
  </si>
  <si>
    <t>※住宅使用料未納額調べ</t>
    <rPh sb="1" eb="3">
      <t>ジュウタク</t>
    </rPh>
    <rPh sb="3" eb="6">
      <t>シヨウリョウ</t>
    </rPh>
    <rPh sb="6" eb="8">
      <t>ミノウ</t>
    </rPh>
    <rPh sb="8" eb="9">
      <t>ガク</t>
    </rPh>
    <rPh sb="9" eb="10">
      <t>シラ</t>
    </rPh>
    <phoneticPr fontId="5"/>
  </si>
  <si>
    <t>より</t>
    <phoneticPr fontId="5"/>
  </si>
  <si>
    <t>※3 上記の他、歳計外現金の収入額0千円</t>
    <rPh sb="3" eb="5">
      <t>ジョウキ</t>
    </rPh>
    <rPh sb="6" eb="7">
      <t>ホカ</t>
    </rPh>
    <rPh sb="8" eb="10">
      <t>サイケイ</t>
    </rPh>
    <rPh sb="10" eb="11">
      <t>ガイ</t>
    </rPh>
    <rPh sb="11" eb="13">
      <t>ゲンキン</t>
    </rPh>
    <rPh sb="14" eb="16">
      <t>シュウニュウ</t>
    </rPh>
    <rPh sb="16" eb="17">
      <t>ガク</t>
    </rPh>
    <rPh sb="18" eb="20">
      <t>センエン</t>
    </rPh>
    <phoneticPr fontId="5"/>
  </si>
  <si>
    <t>　〃　議員分</t>
    <rPh sb="3" eb="5">
      <t>ギイン</t>
    </rPh>
    <rPh sb="5" eb="6">
      <t>ブン</t>
    </rPh>
    <phoneticPr fontId="5"/>
  </si>
  <si>
    <t>⇒物件の購入にかかるもの</t>
    <rPh sb="1" eb="3">
      <t>ブッケン</t>
    </rPh>
    <rPh sb="4" eb="6">
      <t>コウニュウ</t>
    </rPh>
    <phoneticPr fontId="5"/>
  </si>
  <si>
    <t>⇒地方債残高のうち災害復旧事業債、臨財債、減税補てん債分</t>
    <rPh sb="1" eb="4">
      <t>チホウサイ</t>
    </rPh>
    <rPh sb="4" eb="6">
      <t>ザンダカ</t>
    </rPh>
    <rPh sb="9" eb="11">
      <t>サイガイ</t>
    </rPh>
    <rPh sb="11" eb="13">
      <t>フッキュウ</t>
    </rPh>
    <rPh sb="13" eb="16">
      <t>ジギョウサイ</t>
    </rPh>
    <rPh sb="17" eb="18">
      <t>リン</t>
    </rPh>
    <rPh sb="18" eb="19">
      <t>ザイ</t>
    </rPh>
    <rPh sb="19" eb="20">
      <t>サイ</t>
    </rPh>
    <rPh sb="21" eb="23">
      <t>ゲンゼイ</t>
    </rPh>
    <rPh sb="23" eb="24">
      <t>ホ</t>
    </rPh>
    <rPh sb="26" eb="27">
      <t>サイ</t>
    </rPh>
    <rPh sb="27" eb="28">
      <t>ブン</t>
    </rPh>
    <phoneticPr fontId="5"/>
  </si>
  <si>
    <t>負担金・補助金分</t>
    <rPh sb="0" eb="3">
      <t>フタンキン</t>
    </rPh>
    <rPh sb="4" eb="7">
      <t>ホジョキン</t>
    </rPh>
    <rPh sb="7" eb="8">
      <t>ブン</t>
    </rPh>
    <phoneticPr fontId="5"/>
  </si>
  <si>
    <t>負担金補助金</t>
    <rPh sb="0" eb="3">
      <t>フタンキン</t>
    </rPh>
    <rPh sb="3" eb="6">
      <t>ホジョキン</t>
    </rPh>
    <phoneticPr fontId="5"/>
  </si>
  <si>
    <t>資産（注記用）</t>
    <rPh sb="0" eb="2">
      <t>シサン</t>
    </rPh>
    <rPh sb="3" eb="5">
      <t>チュウキ</t>
    </rPh>
    <rPh sb="5" eb="6">
      <t>ヨウ</t>
    </rPh>
    <phoneticPr fontId="5"/>
  </si>
  <si>
    <t>⇒償却累計</t>
    <rPh sb="1" eb="3">
      <t>ショウキャク</t>
    </rPh>
    <rPh sb="3" eb="5">
      <t>ルイケイ</t>
    </rPh>
    <phoneticPr fontId="5"/>
  </si>
  <si>
    <t>※　独自追加</t>
    <rPh sb="2" eb="4">
      <t>ドクジ</t>
    </rPh>
    <rPh sb="4" eb="6">
      <t>ツイカ</t>
    </rPh>
    <phoneticPr fontId="5"/>
  </si>
  <si>
    <t>チェック</t>
    <phoneticPr fontId="5"/>
  </si>
  <si>
    <t>■団体以外の償却（ＢＳ枠外分）</t>
    <rPh sb="1" eb="3">
      <t>ダンタイ</t>
    </rPh>
    <rPh sb="3" eb="5">
      <t>イガイ</t>
    </rPh>
    <rPh sb="6" eb="8">
      <t>ショウキャク</t>
    </rPh>
    <rPh sb="11" eb="13">
      <t>ワクガイ</t>
    </rPh>
    <rPh sb="13" eb="14">
      <t>ブン</t>
    </rPh>
    <phoneticPr fontId="5"/>
  </si>
  <si>
    <t>償却資産</t>
    <phoneticPr fontId="5"/>
  </si>
  <si>
    <t>Ｂ①</t>
    <phoneticPr fontId="5"/>
  </si>
  <si>
    <t>Ｃ②</t>
    <phoneticPr fontId="5"/>
  </si>
  <si>
    <t>Ｄ③＝Ｂ①－Ｃ②</t>
    <phoneticPr fontId="5"/>
  </si>
  <si>
    <t>県営事業負担金</t>
    <rPh sb="0" eb="2">
      <t>ケンエイ</t>
    </rPh>
    <rPh sb="2" eb="4">
      <t>ジギョウ</t>
    </rPh>
    <rPh sb="4" eb="7">
      <t>フタンキン</t>
    </rPh>
    <phoneticPr fontId="5"/>
  </si>
  <si>
    <t>国直轄事業負担金</t>
    <rPh sb="0" eb="1">
      <t>クニ</t>
    </rPh>
    <rPh sb="1" eb="3">
      <t>チョッカツ</t>
    </rPh>
    <rPh sb="3" eb="5">
      <t>ジギョウ</t>
    </rPh>
    <rPh sb="5" eb="8">
      <t>フタンキン</t>
    </rPh>
    <phoneticPr fontId="5"/>
  </si>
  <si>
    <t>計</t>
    <rPh sb="0" eb="1">
      <t>ケイ</t>
    </rPh>
    <phoneticPr fontId="5"/>
  </si>
  <si>
    <t>リンク</t>
    <phoneticPr fontId="5"/>
  </si>
  <si>
    <t>チェック</t>
    <phoneticPr fontId="5"/>
  </si>
  <si>
    <t>チェック</t>
    <phoneticPr fontId="5"/>
  </si>
  <si>
    <t>15表退職金</t>
    <rPh sb="2" eb="3">
      <t>ヒョウ</t>
    </rPh>
    <rPh sb="3" eb="6">
      <t>タイショクキン</t>
    </rPh>
    <phoneticPr fontId="5"/>
  </si>
  <si>
    <t>15表合計
+事業支弁</t>
    <rPh sb="2" eb="3">
      <t>ヒョウ</t>
    </rPh>
    <rPh sb="3" eb="5">
      <t>ゴウケイ</t>
    </rPh>
    <rPh sb="7" eb="9">
      <t>ジギョウ</t>
    </rPh>
    <rPh sb="9" eb="11">
      <t>シベン</t>
    </rPh>
    <phoneticPr fontId="5"/>
  </si>
  <si>
    <t>教　育</t>
    <phoneticPr fontId="5"/>
  </si>
  <si>
    <t>消　防</t>
    <phoneticPr fontId="5"/>
  </si>
  <si>
    <t>総　務</t>
    <phoneticPr fontId="5"/>
  </si>
  <si>
    <t>BS賞与引当金</t>
    <rPh sb="2" eb="4">
      <t>ショウヨ</t>
    </rPh>
    <rPh sb="4" eb="6">
      <t>ヒキアテ</t>
    </rPh>
    <rPh sb="6" eb="7">
      <t>キン</t>
    </rPh>
    <phoneticPr fontId="5"/>
  </si>
  <si>
    <t>土地開発基金繰出金除く</t>
    <rPh sb="0" eb="2">
      <t>トチ</t>
    </rPh>
    <rPh sb="2" eb="4">
      <t>カイハツ</t>
    </rPh>
    <rPh sb="4" eb="6">
      <t>キキン</t>
    </rPh>
    <rPh sb="6" eb="8">
      <t>クリダ</t>
    </rPh>
    <rPh sb="8" eb="9">
      <t>キン</t>
    </rPh>
    <rPh sb="9" eb="10">
      <t>ノゾ</t>
    </rPh>
    <phoneticPr fontId="5"/>
  </si>
  <si>
    <t>チェック</t>
    <phoneticPr fontId="5"/>
  </si>
  <si>
    <t>仙南土地開発公社</t>
    <rPh sb="0" eb="2">
      <t>センナン</t>
    </rPh>
    <rPh sb="2" eb="4">
      <t>トチ</t>
    </rPh>
    <rPh sb="4" eb="6">
      <t>カイハツ</t>
    </rPh>
    <rPh sb="6" eb="8">
      <t>コウシャ</t>
    </rPh>
    <phoneticPr fontId="5"/>
  </si>
  <si>
    <t>地方公営企業等金融機構</t>
    <rPh sb="0" eb="2">
      <t>チホウ</t>
    </rPh>
    <rPh sb="2" eb="4">
      <t>コウエイ</t>
    </rPh>
    <rPh sb="4" eb="7">
      <t>キギョウトウ</t>
    </rPh>
    <rPh sb="7" eb="9">
      <t>キンユウ</t>
    </rPh>
    <rPh sb="9" eb="11">
      <t>キコウ</t>
    </rPh>
    <phoneticPr fontId="5"/>
  </si>
  <si>
    <t>-</t>
    <phoneticPr fontId="5"/>
  </si>
  <si>
    <t>株数計　1,644株</t>
    <rPh sb="0" eb="1">
      <t>カブ</t>
    </rPh>
    <rPh sb="1" eb="2">
      <t>スウ</t>
    </rPh>
    <rPh sb="2" eb="3">
      <t>ケイ</t>
    </rPh>
    <phoneticPr fontId="5"/>
  </si>
  <si>
    <t>別紙参照「売却可能資産フォルダ」</t>
    <rPh sb="0" eb="2">
      <t>ベッシ</t>
    </rPh>
    <rPh sb="2" eb="4">
      <t>サンショウ</t>
    </rPh>
    <rPh sb="5" eb="7">
      <t>バイキャク</t>
    </rPh>
    <rPh sb="7" eb="9">
      <t>カノウ</t>
    </rPh>
    <rPh sb="9" eb="11">
      <t>シサン</t>
    </rPh>
    <phoneticPr fontId="5"/>
  </si>
  <si>
    <t>一人あたり行政コスト計算書</t>
    <rPh sb="0" eb="2">
      <t>ヒトリ</t>
    </rPh>
    <rPh sb="5" eb="7">
      <t>ギョウセイ</t>
    </rPh>
    <rPh sb="10" eb="13">
      <t>ケイサンショ</t>
    </rPh>
    <phoneticPr fontId="5"/>
  </si>
  <si>
    <t>■入力データ</t>
    <rPh sb="1" eb="3">
      <t>ニュウリョク</t>
    </rPh>
    <phoneticPr fontId="5"/>
  </si>
  <si>
    <t>退職手当引当金計算表（平成21年度）</t>
    <rPh sb="0" eb="2">
      <t>タイショク</t>
    </rPh>
    <rPh sb="2" eb="4">
      <t>テアテ</t>
    </rPh>
    <rPh sb="4" eb="7">
      <t>ヒキアテキン</t>
    </rPh>
    <rPh sb="7" eb="9">
      <t>ケイサン</t>
    </rPh>
    <rPh sb="9" eb="10">
      <t>ヒョウ</t>
    </rPh>
    <phoneticPr fontId="5"/>
  </si>
  <si>
    <t>宮城県信用保証協会（振興資金）</t>
    <rPh sb="0" eb="3">
      <t>ミヤギケン</t>
    </rPh>
    <rPh sb="3" eb="5">
      <t>シンヨウ</t>
    </rPh>
    <rPh sb="5" eb="7">
      <t>ホショウ</t>
    </rPh>
    <rPh sb="7" eb="9">
      <t>キョウカイ</t>
    </rPh>
    <rPh sb="10" eb="12">
      <t>シンコウ</t>
    </rPh>
    <rPh sb="12" eb="14">
      <t>シキン</t>
    </rPh>
    <phoneticPr fontId="5"/>
  </si>
  <si>
    <t>農業基盤強化利子補給</t>
    <rPh sb="0" eb="2">
      <t>ノウギョウ</t>
    </rPh>
    <rPh sb="2" eb="4">
      <t>キバン</t>
    </rPh>
    <rPh sb="4" eb="6">
      <t>キョウカ</t>
    </rPh>
    <rPh sb="6" eb="8">
      <t>リシ</t>
    </rPh>
    <rPh sb="8" eb="10">
      <t>ホキュウ</t>
    </rPh>
    <phoneticPr fontId="5"/>
  </si>
  <si>
    <t>合併処理浄化槽設置資金利子補給</t>
    <rPh sb="0" eb="2">
      <t>ガッペイ</t>
    </rPh>
    <rPh sb="2" eb="4">
      <t>ショリ</t>
    </rPh>
    <rPh sb="4" eb="7">
      <t>ジョウカソウ</t>
    </rPh>
    <rPh sb="7" eb="9">
      <t>セッチ</t>
    </rPh>
    <rPh sb="9" eb="11">
      <t>シキン</t>
    </rPh>
    <rPh sb="11" eb="13">
      <t>リシ</t>
    </rPh>
    <rPh sb="13" eb="15">
      <t>ホキュウ</t>
    </rPh>
    <phoneticPr fontId="5"/>
  </si>
  <si>
    <t>⇒年度内回収のためなし</t>
    <rPh sb="1" eb="4">
      <t>ネンドナイ</t>
    </rPh>
    <rPh sb="4" eb="6">
      <t>カイシュウ</t>
    </rPh>
    <phoneticPr fontId="5"/>
  </si>
  <si>
    <t>母子・父子貸付</t>
    <rPh sb="0" eb="2">
      <t>ボシ</t>
    </rPh>
    <rPh sb="3" eb="5">
      <t>フシ</t>
    </rPh>
    <rPh sb="5" eb="7">
      <t>カシツケ</t>
    </rPh>
    <phoneticPr fontId="5"/>
  </si>
  <si>
    <t>決算書⇒個人、法人現年度分収入未済額合計から転記</t>
    <rPh sb="0" eb="3">
      <t>ケッサンショ</t>
    </rPh>
    <rPh sb="4" eb="6">
      <t>コジン</t>
    </rPh>
    <rPh sb="7" eb="9">
      <t>ホウジン</t>
    </rPh>
    <rPh sb="9" eb="10">
      <t>ゲン</t>
    </rPh>
    <rPh sb="10" eb="12">
      <t>ネンド</t>
    </rPh>
    <rPh sb="12" eb="13">
      <t>ブン</t>
    </rPh>
    <rPh sb="13" eb="15">
      <t>シュウニュウ</t>
    </rPh>
    <rPh sb="15" eb="17">
      <t>ミサイ</t>
    </rPh>
    <rPh sb="17" eb="18">
      <t>ガク</t>
    </rPh>
    <rPh sb="18" eb="20">
      <t>ゴウケイ</t>
    </rPh>
    <rPh sb="22" eb="24">
      <t>テンキ</t>
    </rPh>
    <phoneticPr fontId="5"/>
  </si>
  <si>
    <t>⇒歳入簿より現年度分のみ計上</t>
    <rPh sb="1" eb="3">
      <t>サイニュウ</t>
    </rPh>
    <rPh sb="3" eb="4">
      <t>ボ</t>
    </rPh>
    <rPh sb="6" eb="7">
      <t>ゲン</t>
    </rPh>
    <rPh sb="7" eb="9">
      <t>ネンド</t>
    </rPh>
    <rPh sb="9" eb="10">
      <t>ブン</t>
    </rPh>
    <rPh sb="12" eb="14">
      <t>ケイジョウ</t>
    </rPh>
    <phoneticPr fontId="5"/>
  </si>
  <si>
    <t>⇒長期延滞債扱い＝看護師等奨学資金貸付金台帳等が不存在のため、把握できないため不納欠損扱いとする。</t>
    <rPh sb="1" eb="3">
      <t>チョウキ</t>
    </rPh>
    <rPh sb="3" eb="5">
      <t>エンタイ</t>
    </rPh>
    <rPh sb="5" eb="6">
      <t>サイ</t>
    </rPh>
    <rPh sb="6" eb="7">
      <t>アツカ</t>
    </rPh>
    <rPh sb="20" eb="22">
      <t>ダイチョウ</t>
    </rPh>
    <rPh sb="22" eb="23">
      <t>トウ</t>
    </rPh>
    <rPh sb="24" eb="25">
      <t>フ</t>
    </rPh>
    <rPh sb="25" eb="27">
      <t>ソンザイ</t>
    </rPh>
    <rPh sb="31" eb="33">
      <t>ハアク</t>
    </rPh>
    <rPh sb="39" eb="41">
      <t>フノウ</t>
    </rPh>
    <rPh sb="41" eb="43">
      <t>ケッソン</t>
    </rPh>
    <rPh sb="43" eb="44">
      <t>アツカ</t>
    </rPh>
    <phoneticPr fontId="5"/>
  </si>
  <si>
    <t>⇒歳入簿より転記</t>
    <rPh sb="1" eb="3">
      <t>サイニュウ</t>
    </rPh>
    <rPh sb="3" eb="4">
      <t>ボ</t>
    </rPh>
    <rPh sb="6" eb="8">
      <t>テンキ</t>
    </rPh>
    <phoneticPr fontId="5"/>
  </si>
  <si>
    <t>幼稚園授業料</t>
    <rPh sb="0" eb="3">
      <t>ヨウチエン</t>
    </rPh>
    <rPh sb="3" eb="6">
      <t>ジュギョウリョウ</t>
    </rPh>
    <phoneticPr fontId="5"/>
  </si>
  <si>
    <t>※私法上の債権で援用なしにつき徴収徹底強化のため</t>
    <rPh sb="1" eb="3">
      <t>シホウ</t>
    </rPh>
    <rPh sb="3" eb="4">
      <t>ジョウ</t>
    </rPh>
    <rPh sb="5" eb="7">
      <t>サイケン</t>
    </rPh>
    <rPh sb="8" eb="10">
      <t>エンヨウ</t>
    </rPh>
    <rPh sb="15" eb="17">
      <t>チョウシュウ</t>
    </rPh>
    <rPh sb="17" eb="19">
      <t>テッテイ</t>
    </rPh>
    <rPh sb="19" eb="21">
      <t>キョウカ</t>
    </rPh>
    <phoneticPr fontId="5"/>
  </si>
  <si>
    <t>…あくまで消滅時効５年経過を持って徴収不能としない取扱いとする。</t>
    <rPh sb="5" eb="7">
      <t>ショウメツ</t>
    </rPh>
    <rPh sb="7" eb="9">
      <t>ジコウ</t>
    </rPh>
    <rPh sb="10" eb="11">
      <t>ネン</t>
    </rPh>
    <rPh sb="11" eb="13">
      <t>ケイカ</t>
    </rPh>
    <rPh sb="14" eb="15">
      <t>モ</t>
    </rPh>
    <rPh sb="17" eb="19">
      <t>チョウシュウ</t>
    </rPh>
    <rPh sb="19" eb="21">
      <t>フノウ</t>
    </rPh>
    <rPh sb="25" eb="27">
      <t>トリアツカ</t>
    </rPh>
    <phoneticPr fontId="5"/>
  </si>
  <si>
    <t>チェック　30表16行11列</t>
    <rPh sb="7" eb="8">
      <t>ヒョウ</t>
    </rPh>
    <rPh sb="10" eb="11">
      <t>ギョウ</t>
    </rPh>
    <rPh sb="13" eb="14">
      <t>レツ</t>
    </rPh>
    <phoneticPr fontId="5"/>
  </si>
  <si>
    <t>⇒</t>
    <phoneticPr fontId="5"/>
  </si>
  <si>
    <t>決算額　Ｃ</t>
    <phoneticPr fontId="5"/>
  </si>
  <si>
    <t>・</t>
    <phoneticPr fontId="5"/>
  </si>
  <si>
    <t>０８行</t>
    <phoneticPr fontId="5"/>
  </si>
  <si>
    <t>３１行</t>
    <phoneticPr fontId="5"/>
  </si>
  <si>
    <t>１０行</t>
    <phoneticPr fontId="5"/>
  </si>
  <si>
    <t>３３行</t>
    <phoneticPr fontId="5"/>
  </si>
  <si>
    <t>１１行</t>
    <phoneticPr fontId="5"/>
  </si>
  <si>
    <t>３４行</t>
    <phoneticPr fontId="5"/>
  </si>
  <si>
    <t>１２行</t>
    <phoneticPr fontId="5"/>
  </si>
  <si>
    <t>３５行</t>
    <phoneticPr fontId="5"/>
  </si>
  <si>
    <t>１３行</t>
    <phoneticPr fontId="5"/>
  </si>
  <si>
    <t>３６行</t>
    <phoneticPr fontId="5"/>
  </si>
  <si>
    <t>１４行</t>
    <phoneticPr fontId="5"/>
  </si>
  <si>
    <t>３７行</t>
    <phoneticPr fontId="5"/>
  </si>
  <si>
    <t>１５行</t>
    <phoneticPr fontId="5"/>
  </si>
  <si>
    <t>３８行</t>
    <phoneticPr fontId="5"/>
  </si>
  <si>
    <t>１６行</t>
    <phoneticPr fontId="5"/>
  </si>
  <si>
    <t>３９行</t>
    <phoneticPr fontId="5"/>
  </si>
  <si>
    <t>１７行</t>
    <phoneticPr fontId="5"/>
  </si>
  <si>
    <t>４０行</t>
    <phoneticPr fontId="5"/>
  </si>
  <si>
    <t>２３</t>
    <phoneticPr fontId="5"/>
  </si>
  <si>
    <t>１８行</t>
    <phoneticPr fontId="5"/>
  </si>
  <si>
    <t>４１行</t>
    <phoneticPr fontId="5"/>
  </si>
  <si>
    <t>１９行</t>
    <phoneticPr fontId="5"/>
  </si>
  <si>
    <t>４２行</t>
    <phoneticPr fontId="5"/>
  </si>
  <si>
    <t>２０行</t>
    <phoneticPr fontId="5"/>
  </si>
  <si>
    <t>４３行</t>
    <phoneticPr fontId="5"/>
  </si>
  <si>
    <t>２２行</t>
    <phoneticPr fontId="5"/>
  </si>
  <si>
    <t>４５行</t>
    <phoneticPr fontId="5"/>
  </si>
  <si>
    <t>２３行</t>
    <phoneticPr fontId="5"/>
  </si>
  <si>
    <t>４６行</t>
    <phoneticPr fontId="5"/>
  </si>
  <si>
    <t>年度別有形固定資産集計表　②④⑤</t>
    <phoneticPr fontId="5"/>
  </si>
  <si>
    <t>決算額</t>
    <phoneticPr fontId="13"/>
  </si>
  <si>
    <t>決算額</t>
    <phoneticPr fontId="5"/>
  </si>
  <si>
    <t>ａ－Ｂ</t>
    <phoneticPr fontId="5"/>
  </si>
  <si>
    <t>Ａ</t>
    <phoneticPr fontId="13"/>
  </si>
  <si>
    <t>Ｚ</t>
    <phoneticPr fontId="5"/>
  </si>
  <si>
    <t>Ｂ</t>
    <phoneticPr fontId="5"/>
  </si>
  <si>
    <t>d</t>
    <phoneticPr fontId="5"/>
  </si>
  <si>
    <t>e</t>
    <phoneticPr fontId="5"/>
  </si>
  <si>
    <t>f</t>
    <phoneticPr fontId="5"/>
  </si>
  <si>
    <t>g</t>
    <phoneticPr fontId="5"/>
  </si>
  <si>
    <t>h</t>
    <phoneticPr fontId="5"/>
  </si>
  <si>
    <t>チェック</t>
    <phoneticPr fontId="5"/>
  </si>
  <si>
    <t>チェック</t>
    <phoneticPr fontId="5"/>
  </si>
  <si>
    <t>残存価格</t>
    <rPh sb="0" eb="2">
      <t>ザンゾン</t>
    </rPh>
    <rPh sb="2" eb="4">
      <t>カカク</t>
    </rPh>
    <phoneticPr fontId="5"/>
  </si>
  <si>
    <t>チェック　０＝OK</t>
    <phoneticPr fontId="5"/>
  </si>
  <si>
    <t>累計</t>
    <rPh sb="0" eb="2">
      <t>ルイケイ</t>
    </rPh>
    <phoneticPr fontId="5"/>
  </si>
  <si>
    <t>国庫支出金</t>
    <rPh sb="0" eb="2">
      <t>コッコ</t>
    </rPh>
    <rPh sb="2" eb="4">
      <t>シシュツ</t>
    </rPh>
    <rPh sb="4" eb="5">
      <t>キン</t>
    </rPh>
    <phoneticPr fontId="5"/>
  </si>
  <si>
    <t>地方債</t>
    <rPh sb="0" eb="3">
      <t>チホウサイ</t>
    </rPh>
    <phoneticPr fontId="5"/>
  </si>
  <si>
    <t>⇒償却後の地方債</t>
    <rPh sb="1" eb="3">
      <t>ショウキャク</t>
    </rPh>
    <rPh sb="3" eb="4">
      <t>ゴ</t>
    </rPh>
    <rPh sb="5" eb="8">
      <t>チホウサイ</t>
    </rPh>
    <phoneticPr fontId="5"/>
  </si>
  <si>
    <t>総括表合計</t>
    <rPh sb="0" eb="2">
      <t>ソウカツ</t>
    </rPh>
    <rPh sb="2" eb="3">
      <t>ヒョウ</t>
    </rPh>
    <rPh sb="3" eb="5">
      <t>ゴウケイ</t>
    </rPh>
    <phoneticPr fontId="5"/>
  </si>
  <si>
    <t>公営事業分</t>
    <rPh sb="0" eb="2">
      <t>コウエイ</t>
    </rPh>
    <rPh sb="2" eb="4">
      <t>ジギョウ</t>
    </rPh>
    <rPh sb="4" eb="5">
      <t>ブン</t>
    </rPh>
    <phoneticPr fontId="5"/>
  </si>
  <si>
    <t>連合又は一組</t>
    <rPh sb="0" eb="2">
      <t>レンゴウ</t>
    </rPh>
    <rPh sb="2" eb="3">
      <t>マタ</t>
    </rPh>
    <rPh sb="4" eb="6">
      <t>イチクミ</t>
    </rPh>
    <phoneticPr fontId="5"/>
  </si>
  <si>
    <t>⇒記載額＝総括表合計‐公営事業分‐一組分</t>
    <rPh sb="1" eb="3">
      <t>キサイ</t>
    </rPh>
    <rPh sb="3" eb="4">
      <t>ガク</t>
    </rPh>
    <rPh sb="5" eb="7">
      <t>ソウカツ</t>
    </rPh>
    <rPh sb="7" eb="8">
      <t>ヒョウ</t>
    </rPh>
    <rPh sb="8" eb="10">
      <t>ゴウケイ</t>
    </rPh>
    <rPh sb="11" eb="13">
      <t>コウエイ</t>
    </rPh>
    <rPh sb="13" eb="15">
      <t>ジギョウ</t>
    </rPh>
    <rPh sb="15" eb="16">
      <t>ブン</t>
    </rPh>
    <rPh sb="17" eb="19">
      <t>イチクミ</t>
    </rPh>
    <rPh sb="19" eb="20">
      <t>ブン</t>
    </rPh>
    <phoneticPr fontId="5"/>
  </si>
  <si>
    <t>注）健全化判断比率に関する算定の４⑩表合計から公営事業、一組分を除く額</t>
    <rPh sb="0" eb="1">
      <t>チュウ</t>
    </rPh>
    <rPh sb="2" eb="5">
      <t>ケンゼンカ</t>
    </rPh>
    <rPh sb="5" eb="7">
      <t>ハンダン</t>
    </rPh>
    <rPh sb="7" eb="9">
      <t>ヒリツ</t>
    </rPh>
    <rPh sb="10" eb="11">
      <t>カン</t>
    </rPh>
    <rPh sb="13" eb="15">
      <t>サンテイ</t>
    </rPh>
    <rPh sb="18" eb="19">
      <t>ヒョウ</t>
    </rPh>
    <rPh sb="19" eb="20">
      <t>ゴウ</t>
    </rPh>
    <rPh sb="20" eb="21">
      <t>ケイ</t>
    </rPh>
    <rPh sb="23" eb="25">
      <t>コウエイ</t>
    </rPh>
    <rPh sb="25" eb="27">
      <t>ジギョウ</t>
    </rPh>
    <rPh sb="28" eb="30">
      <t>イチクミ</t>
    </rPh>
    <rPh sb="30" eb="31">
      <t>ブン</t>
    </rPh>
    <rPh sb="32" eb="33">
      <t>ノゾ</t>
    </rPh>
    <rPh sb="34" eb="35">
      <t>ガク</t>
    </rPh>
    <phoneticPr fontId="5"/>
  </si>
  <si>
    <t>健全化算定総括表④の将来負担額Ａ⇒</t>
    <rPh sb="0" eb="3">
      <t>ケンゼンカ</t>
    </rPh>
    <rPh sb="3" eb="5">
      <t>サンテイ</t>
    </rPh>
    <rPh sb="5" eb="7">
      <t>ソウカツ</t>
    </rPh>
    <rPh sb="7" eb="8">
      <t>ヒョウ</t>
    </rPh>
    <rPh sb="10" eb="12">
      <t>ショウライ</t>
    </rPh>
    <rPh sb="12" eb="14">
      <t>フタン</t>
    </rPh>
    <rPh sb="14" eb="15">
      <t>ガク</t>
    </rPh>
    <phoneticPr fontId="5"/>
  </si>
  <si>
    <t>健全化算定総括表④のＡ－Ｂ欄⇒</t>
    <rPh sb="0" eb="3">
      <t>ケンゼンカ</t>
    </rPh>
    <rPh sb="3" eb="5">
      <t>サンテイ</t>
    </rPh>
    <rPh sb="5" eb="7">
      <t>ソウカツ</t>
    </rPh>
    <rPh sb="7" eb="8">
      <t>ヒョウ</t>
    </rPh>
    <rPh sb="13" eb="14">
      <t>ラン</t>
    </rPh>
    <phoneticPr fontId="5"/>
  </si>
  <si>
    <t>注）事業費支弁人件費のうち災害復旧分除くこと</t>
    <rPh sb="0" eb="1">
      <t>チュウ</t>
    </rPh>
    <rPh sb="2" eb="5">
      <t>ジギョウヒ</t>
    </rPh>
    <rPh sb="5" eb="7">
      <t>シベン</t>
    </rPh>
    <rPh sb="7" eb="10">
      <t>ジンケンヒ</t>
    </rPh>
    <rPh sb="13" eb="15">
      <t>サイガイ</t>
    </rPh>
    <rPh sb="15" eb="17">
      <t>フッキュウ</t>
    </rPh>
    <rPh sb="17" eb="18">
      <t>ブン</t>
    </rPh>
    <rPh sb="18" eb="19">
      <t>ノゾ</t>
    </rPh>
    <phoneticPr fontId="5"/>
  </si>
  <si>
    <t>（2）退職手当引当金繰入等</t>
    <rPh sb="5" eb="7">
      <t>テアテ</t>
    </rPh>
    <phoneticPr fontId="5"/>
  </si>
  <si>
    <t>（3）賞与引当金繰入額</t>
    <rPh sb="3" eb="5">
      <t>ショウヨ</t>
    </rPh>
    <rPh sb="10" eb="11">
      <t>ガク</t>
    </rPh>
    <phoneticPr fontId="5"/>
  </si>
  <si>
    <t>（1）物件費</t>
    <phoneticPr fontId="5"/>
  </si>
  <si>
    <t>（2）維持補修費</t>
    <phoneticPr fontId="5"/>
  </si>
  <si>
    <t>（3）減価償却費</t>
    <phoneticPr fontId="5"/>
  </si>
  <si>
    <t>（1）社会保障給付</t>
    <rPh sb="3" eb="5">
      <t>シャカイ</t>
    </rPh>
    <rPh sb="5" eb="7">
      <t>ホショウ</t>
    </rPh>
    <rPh sb="7" eb="9">
      <t>キュウフ</t>
    </rPh>
    <phoneticPr fontId="5"/>
  </si>
  <si>
    <t>（2）補助金等</t>
    <rPh sb="5" eb="6">
      <t>キン</t>
    </rPh>
    <phoneticPr fontId="5"/>
  </si>
  <si>
    <t>（3）他会計等への支出額</t>
    <rPh sb="3" eb="4">
      <t>タ</t>
    </rPh>
    <rPh sb="4" eb="6">
      <t>カイケイ</t>
    </rPh>
    <rPh sb="6" eb="7">
      <t>トウ</t>
    </rPh>
    <rPh sb="9" eb="12">
      <t>シシュツガク</t>
    </rPh>
    <phoneticPr fontId="5"/>
  </si>
  <si>
    <t>（4）他団体への
　　　公共資産整備補助金等</t>
    <rPh sb="3" eb="4">
      <t>タ</t>
    </rPh>
    <rPh sb="4" eb="6">
      <t>ダンタイ</t>
    </rPh>
    <rPh sb="12" eb="14">
      <t>コウキョウ</t>
    </rPh>
    <rPh sb="14" eb="16">
      <t>シサン</t>
    </rPh>
    <rPh sb="16" eb="18">
      <t>セイビ</t>
    </rPh>
    <rPh sb="18" eb="21">
      <t>ホジョキン</t>
    </rPh>
    <rPh sb="21" eb="22">
      <t>ナド</t>
    </rPh>
    <phoneticPr fontId="5"/>
  </si>
  <si>
    <t>（1）支払利息</t>
    <rPh sb="3" eb="5">
      <t>シハライ</t>
    </rPh>
    <rPh sb="5" eb="7">
      <t>リソク</t>
    </rPh>
    <phoneticPr fontId="5"/>
  </si>
  <si>
    <t>（2）回収不能見込計上額</t>
    <phoneticPr fontId="5"/>
  </si>
  <si>
    <t>（3）その他行政コスト</t>
    <rPh sb="5" eb="6">
      <t>タ</t>
    </rPh>
    <rPh sb="6" eb="8">
      <t>ギョウセイ</t>
    </rPh>
    <phoneticPr fontId="5"/>
  </si>
  <si>
    <t>⇒決算統計13表3行(1)列</t>
    <phoneticPr fontId="5"/>
  </si>
  <si>
    <t>⇒決算統計13表4行(1)列</t>
    <phoneticPr fontId="5"/>
  </si>
  <si>
    <t>⇒有形固定資産償却額計</t>
    <rPh sb="1" eb="3">
      <t>ユウケイ</t>
    </rPh>
    <rPh sb="3" eb="5">
      <t>コテイ</t>
    </rPh>
    <rPh sb="5" eb="7">
      <t>シサン</t>
    </rPh>
    <rPh sb="7" eb="9">
      <t>ショウキャク</t>
    </rPh>
    <rPh sb="9" eb="10">
      <t>ガク</t>
    </rPh>
    <rPh sb="10" eb="11">
      <t>ケイ</t>
    </rPh>
    <phoneticPr fontId="5"/>
  </si>
  <si>
    <t>⇒決算統計13表5行(1)列</t>
    <rPh sb="1" eb="3">
      <t>ケッサン</t>
    </rPh>
    <rPh sb="3" eb="5">
      <t>トウケイ</t>
    </rPh>
    <rPh sb="7" eb="8">
      <t>ヒョウ</t>
    </rPh>
    <rPh sb="9" eb="10">
      <t>ギョウ</t>
    </rPh>
    <rPh sb="13" eb="14">
      <t>レツ</t>
    </rPh>
    <phoneticPr fontId="5"/>
  </si>
  <si>
    <t>⇒繰出金（13表36行(1)）+補助費等計上の繰出（28表21行(1)及び(3)）－定額運用基金（土地開発基金繰出金）</t>
    <rPh sb="1" eb="4">
      <t>クリダシキン</t>
    </rPh>
    <rPh sb="7" eb="8">
      <t>ヒョウ</t>
    </rPh>
    <rPh sb="10" eb="11">
      <t>ギョウ</t>
    </rPh>
    <rPh sb="16" eb="18">
      <t>ホジョ</t>
    </rPh>
    <rPh sb="18" eb="19">
      <t>ヒ</t>
    </rPh>
    <rPh sb="19" eb="20">
      <t>トウ</t>
    </rPh>
    <rPh sb="20" eb="22">
      <t>ケイジョウ</t>
    </rPh>
    <rPh sb="23" eb="25">
      <t>クリダ</t>
    </rPh>
    <rPh sb="28" eb="29">
      <t>ヒョウ</t>
    </rPh>
    <rPh sb="31" eb="32">
      <t>ギョウ</t>
    </rPh>
    <rPh sb="35" eb="36">
      <t>オヨ</t>
    </rPh>
    <rPh sb="42" eb="44">
      <t>テイガク</t>
    </rPh>
    <rPh sb="44" eb="46">
      <t>ウンヨウ</t>
    </rPh>
    <rPh sb="46" eb="48">
      <t>キキン</t>
    </rPh>
    <rPh sb="49" eb="51">
      <t>トチ</t>
    </rPh>
    <rPh sb="51" eb="53">
      <t>カイハツ</t>
    </rPh>
    <rPh sb="53" eb="55">
      <t>キキン</t>
    </rPh>
    <rPh sb="55" eb="57">
      <t>クリダ</t>
    </rPh>
    <rPh sb="57" eb="58">
      <t>キン</t>
    </rPh>
    <phoneticPr fontId="5"/>
  </si>
  <si>
    <t>⇒</t>
    <phoneticPr fontId="5"/>
  </si>
  <si>
    <t>⇒21表1行(4)列+22表1行(3)+23表1行(1)列+23表24行(1)列</t>
    <rPh sb="3" eb="4">
      <t>ヒョウ</t>
    </rPh>
    <rPh sb="5" eb="6">
      <t>ギョウ</t>
    </rPh>
    <rPh sb="9" eb="10">
      <t>レツ</t>
    </rPh>
    <rPh sb="13" eb="14">
      <t>ヒョウ</t>
    </rPh>
    <rPh sb="15" eb="16">
      <t>ギョウ</t>
    </rPh>
    <rPh sb="22" eb="23">
      <t>ヒョウ</t>
    </rPh>
    <rPh sb="24" eb="25">
      <t>ギョウ</t>
    </rPh>
    <rPh sb="28" eb="29">
      <t>レツ</t>
    </rPh>
    <rPh sb="32" eb="33">
      <t>ヒョウ</t>
    </rPh>
    <rPh sb="35" eb="36">
      <t>ギョウ</t>
    </rPh>
    <rPh sb="39" eb="40">
      <t>レツ</t>
    </rPh>
    <phoneticPr fontId="5"/>
  </si>
  <si>
    <t>⇒9表21行(1)列+n年度（長期未払金+未払金）－n-1年度（〃）+n-1年度（〃）のn年度履行額（前倒し？）</t>
    <rPh sb="2" eb="3">
      <t>ヒョウ</t>
    </rPh>
    <rPh sb="5" eb="6">
      <t>ギョウ</t>
    </rPh>
    <rPh sb="9" eb="10">
      <t>レツ</t>
    </rPh>
    <rPh sb="12" eb="14">
      <t>ネンド</t>
    </rPh>
    <rPh sb="15" eb="17">
      <t>チョウキ</t>
    </rPh>
    <rPh sb="17" eb="18">
      <t>ミ</t>
    </rPh>
    <rPh sb="18" eb="19">
      <t>バラ</t>
    </rPh>
    <rPh sb="19" eb="20">
      <t>キン</t>
    </rPh>
    <rPh sb="21" eb="23">
      <t>ミハラ</t>
    </rPh>
    <rPh sb="23" eb="24">
      <t>キン</t>
    </rPh>
    <rPh sb="29" eb="31">
      <t>ネンド</t>
    </rPh>
    <rPh sb="38" eb="40">
      <t>ネンド</t>
    </rPh>
    <rPh sb="45" eb="47">
      <t>ネンド</t>
    </rPh>
    <rPh sb="47" eb="49">
      <t>リコウ</t>
    </rPh>
    <rPh sb="49" eb="50">
      <t>ガク</t>
    </rPh>
    <rPh sb="51" eb="53">
      <t>マエダオ</t>
    </rPh>
    <phoneticPr fontId="5"/>
  </si>
  <si>
    <t>⇒決算統計の7表～12表の財源-前年度長期延滞債権及び未収金のうち収入分及び不納欠損額+13表39行（振替え）＝決算書から現年度分の収入分計上+前年度不納欠損額とする。</t>
    <rPh sb="1" eb="3">
      <t>ケッサン</t>
    </rPh>
    <rPh sb="3" eb="5">
      <t>トウケイ</t>
    </rPh>
    <rPh sb="7" eb="8">
      <t>ヒョウ</t>
    </rPh>
    <rPh sb="11" eb="12">
      <t>ヒョウ</t>
    </rPh>
    <rPh sb="13" eb="15">
      <t>ザイゲン</t>
    </rPh>
    <rPh sb="16" eb="19">
      <t>ゼンネンド</t>
    </rPh>
    <rPh sb="19" eb="21">
      <t>チョウキ</t>
    </rPh>
    <rPh sb="21" eb="23">
      <t>エンタイ</t>
    </rPh>
    <rPh sb="23" eb="25">
      <t>サイケン</t>
    </rPh>
    <rPh sb="25" eb="26">
      <t>オヨ</t>
    </rPh>
    <rPh sb="27" eb="30">
      <t>ミシュウキン</t>
    </rPh>
    <rPh sb="33" eb="35">
      <t>シュウニュウ</t>
    </rPh>
    <rPh sb="35" eb="36">
      <t>ブン</t>
    </rPh>
    <rPh sb="36" eb="37">
      <t>オヨ</t>
    </rPh>
    <rPh sb="38" eb="40">
      <t>フノウ</t>
    </rPh>
    <rPh sb="40" eb="42">
      <t>ケッソン</t>
    </rPh>
    <rPh sb="42" eb="43">
      <t>ガク</t>
    </rPh>
    <rPh sb="46" eb="47">
      <t>ヒョウ</t>
    </rPh>
    <rPh sb="49" eb="50">
      <t>ギョウ</t>
    </rPh>
    <rPh sb="51" eb="53">
      <t>フリカ</t>
    </rPh>
    <rPh sb="56" eb="59">
      <t>ケッサンショ</t>
    </rPh>
    <rPh sb="61" eb="62">
      <t>ゲン</t>
    </rPh>
    <rPh sb="62" eb="64">
      <t>ネンド</t>
    </rPh>
    <rPh sb="64" eb="65">
      <t>ブン</t>
    </rPh>
    <rPh sb="66" eb="68">
      <t>シュウニュウ</t>
    </rPh>
    <rPh sb="68" eb="69">
      <t>ブン</t>
    </rPh>
    <rPh sb="69" eb="71">
      <t>ケイジョウ</t>
    </rPh>
    <rPh sb="72" eb="75">
      <t>ゼンネンド</t>
    </rPh>
    <rPh sb="75" eb="77">
      <t>フノウ</t>
    </rPh>
    <rPh sb="77" eb="79">
      <t>ケッソン</t>
    </rPh>
    <rPh sb="79" eb="80">
      <t>ガク</t>
    </rPh>
    <phoneticPr fontId="5"/>
  </si>
  <si>
    <t>⇒決算統計の7表～12表の財源-前年度長期延滞債権及び未収金のうち収入分及び不納欠損額+13表40行（振替え）＝決算書から現年度分の収入分計上+前年度不納欠損額とする。</t>
    <rPh sb="1" eb="3">
      <t>ケッサン</t>
    </rPh>
    <rPh sb="3" eb="5">
      <t>トウケイ</t>
    </rPh>
    <rPh sb="7" eb="8">
      <t>ヒョウ</t>
    </rPh>
    <rPh sb="11" eb="12">
      <t>ヒョウ</t>
    </rPh>
    <rPh sb="13" eb="15">
      <t>ザイゲン</t>
    </rPh>
    <rPh sb="16" eb="19">
      <t>ゼンネンド</t>
    </rPh>
    <rPh sb="19" eb="21">
      <t>チョウキ</t>
    </rPh>
    <rPh sb="21" eb="23">
      <t>エンタイ</t>
    </rPh>
    <rPh sb="23" eb="25">
      <t>サイケン</t>
    </rPh>
    <rPh sb="25" eb="26">
      <t>オヨ</t>
    </rPh>
    <rPh sb="27" eb="30">
      <t>ミシュウキン</t>
    </rPh>
    <rPh sb="33" eb="35">
      <t>シュウニュウ</t>
    </rPh>
    <rPh sb="35" eb="36">
      <t>ブン</t>
    </rPh>
    <rPh sb="36" eb="37">
      <t>オヨ</t>
    </rPh>
    <rPh sb="38" eb="40">
      <t>フノウ</t>
    </rPh>
    <rPh sb="40" eb="42">
      <t>ケッソン</t>
    </rPh>
    <rPh sb="42" eb="43">
      <t>ガク</t>
    </rPh>
    <rPh sb="46" eb="47">
      <t>ヒョウ</t>
    </rPh>
    <rPh sb="49" eb="50">
      <t>ギョウ</t>
    </rPh>
    <rPh sb="51" eb="53">
      <t>フリカ</t>
    </rPh>
    <rPh sb="56" eb="59">
      <t>ケッサンショ</t>
    </rPh>
    <rPh sb="61" eb="62">
      <t>ゲン</t>
    </rPh>
    <rPh sb="62" eb="64">
      <t>ネンド</t>
    </rPh>
    <rPh sb="64" eb="65">
      <t>ブン</t>
    </rPh>
    <rPh sb="66" eb="68">
      <t>シュウニュウ</t>
    </rPh>
    <rPh sb="68" eb="69">
      <t>ブン</t>
    </rPh>
    <rPh sb="69" eb="71">
      <t>ケイジョウ</t>
    </rPh>
    <rPh sb="72" eb="75">
      <t>ゼンネンド</t>
    </rPh>
    <rPh sb="75" eb="77">
      <t>フノウ</t>
    </rPh>
    <rPh sb="77" eb="79">
      <t>ケッソン</t>
    </rPh>
    <rPh sb="79" eb="80">
      <t>ガク</t>
    </rPh>
    <phoneticPr fontId="5"/>
  </si>
  <si>
    <t>あくまで現年度分で試算</t>
    <rPh sb="4" eb="5">
      <t>ゲン</t>
    </rPh>
    <rPh sb="5" eb="7">
      <t>ネンド</t>
    </rPh>
    <rPh sb="7" eb="8">
      <t>ブン</t>
    </rPh>
    <rPh sb="9" eb="11">
      <t>シサン</t>
    </rPh>
    <phoneticPr fontId="5"/>
  </si>
  <si>
    <t>チェック</t>
    <phoneticPr fontId="5"/>
  </si>
  <si>
    <t>⇒地方税＋n年度長期延滞債権及び未収金計上額のうち地方税に係る額-n-１年度長期延滞債権及び未収金計上額のうち地方税に係る額-n年度長期延滞債権及び未収金計上額のうち地方税のうち不納欠損処理された額</t>
    <rPh sb="1" eb="4">
      <t>チホウゼイ</t>
    </rPh>
    <rPh sb="6" eb="8">
      <t>ネンド</t>
    </rPh>
    <rPh sb="8" eb="10">
      <t>チョウキ</t>
    </rPh>
    <rPh sb="10" eb="12">
      <t>エンタイ</t>
    </rPh>
    <rPh sb="12" eb="14">
      <t>サイケン</t>
    </rPh>
    <rPh sb="14" eb="15">
      <t>オヨ</t>
    </rPh>
    <rPh sb="16" eb="19">
      <t>ミシュウキン</t>
    </rPh>
    <rPh sb="19" eb="21">
      <t>ケイジョウ</t>
    </rPh>
    <rPh sb="21" eb="22">
      <t>ガク</t>
    </rPh>
    <rPh sb="25" eb="28">
      <t>チホウゼイ</t>
    </rPh>
    <rPh sb="29" eb="30">
      <t>カカ</t>
    </rPh>
    <rPh sb="31" eb="32">
      <t>ガク</t>
    </rPh>
    <rPh sb="89" eb="91">
      <t>フノウ</t>
    </rPh>
    <rPh sb="91" eb="93">
      <t>ケッソン</t>
    </rPh>
    <rPh sb="93" eb="95">
      <t>ショリ</t>
    </rPh>
    <rPh sb="98" eb="99">
      <t>ガク</t>
    </rPh>
    <phoneticPr fontId="5"/>
  </si>
  <si>
    <t>＊（n+１-ｎ）過年度調定の差とn-１年度の不納欠損処理された額？</t>
    <rPh sb="8" eb="11">
      <t>カネンド</t>
    </rPh>
    <rPh sb="11" eb="12">
      <t>チョウ</t>
    </rPh>
    <rPh sb="12" eb="13">
      <t>テイ</t>
    </rPh>
    <rPh sb="14" eb="15">
      <t>サ</t>
    </rPh>
    <rPh sb="19" eb="21">
      <t>ネンド</t>
    </rPh>
    <rPh sb="22" eb="24">
      <t>フノウ</t>
    </rPh>
    <rPh sb="24" eb="26">
      <t>ケッソン</t>
    </rPh>
    <rPh sb="26" eb="28">
      <t>ショリ</t>
    </rPh>
    <rPh sb="31" eb="32">
      <t>ガク</t>
    </rPh>
    <phoneticPr fontId="5"/>
  </si>
  <si>
    <t>⇒資金収支の地方交付税の欄リンク</t>
    <rPh sb="1" eb="3">
      <t>シキン</t>
    </rPh>
    <rPh sb="3" eb="5">
      <t>シュウシ</t>
    </rPh>
    <rPh sb="6" eb="8">
      <t>チホウ</t>
    </rPh>
    <rPh sb="8" eb="11">
      <t>コウフゼイ</t>
    </rPh>
    <rPh sb="12" eb="13">
      <t>ラン</t>
    </rPh>
    <phoneticPr fontId="5"/>
  </si>
  <si>
    <t>⇒各種交付金+財産収入（公共資産売却収入除く）+繰入金（基金取り崩し除く）+諸収入（投資及び出資金の回収、売却収入除く）-（n年度-ｎ-１年度）の長期債権（貸付元金収入除く）</t>
    <rPh sb="1" eb="3">
      <t>カクシュ</t>
    </rPh>
    <rPh sb="3" eb="6">
      <t>コウフキン</t>
    </rPh>
    <rPh sb="7" eb="9">
      <t>ザイサン</t>
    </rPh>
    <rPh sb="9" eb="11">
      <t>シュウニュウ</t>
    </rPh>
    <rPh sb="12" eb="14">
      <t>コウキョウ</t>
    </rPh>
    <rPh sb="14" eb="16">
      <t>シサン</t>
    </rPh>
    <rPh sb="16" eb="18">
      <t>バイキャク</t>
    </rPh>
    <rPh sb="18" eb="20">
      <t>シュウニュウ</t>
    </rPh>
    <rPh sb="20" eb="21">
      <t>ノゾ</t>
    </rPh>
    <rPh sb="24" eb="26">
      <t>クリイレ</t>
    </rPh>
    <rPh sb="26" eb="27">
      <t>キン</t>
    </rPh>
    <rPh sb="28" eb="30">
      <t>キキン</t>
    </rPh>
    <rPh sb="30" eb="31">
      <t>ト</t>
    </rPh>
    <rPh sb="32" eb="33">
      <t>クズ</t>
    </rPh>
    <rPh sb="34" eb="35">
      <t>ノゾ</t>
    </rPh>
    <rPh sb="38" eb="39">
      <t>ショ</t>
    </rPh>
    <rPh sb="39" eb="41">
      <t>シュウニュウ</t>
    </rPh>
    <rPh sb="42" eb="44">
      <t>トウシ</t>
    </rPh>
    <rPh sb="44" eb="45">
      <t>オヨ</t>
    </rPh>
    <rPh sb="46" eb="49">
      <t>シュッシキン</t>
    </rPh>
    <rPh sb="50" eb="52">
      <t>カイシュウ</t>
    </rPh>
    <rPh sb="53" eb="55">
      <t>バイキャク</t>
    </rPh>
    <rPh sb="55" eb="57">
      <t>シュウニュウ</t>
    </rPh>
    <rPh sb="57" eb="58">
      <t>ノゾ</t>
    </rPh>
    <rPh sb="63" eb="65">
      <t>ネンド</t>
    </rPh>
    <rPh sb="69" eb="71">
      <t>ネンド</t>
    </rPh>
    <rPh sb="73" eb="75">
      <t>チョウキ</t>
    </rPh>
    <rPh sb="75" eb="77">
      <t>サイケン</t>
    </rPh>
    <rPh sb="78" eb="80">
      <t>カシツケ</t>
    </rPh>
    <rPh sb="80" eb="82">
      <t>ガンキン</t>
    </rPh>
    <rPh sb="82" eb="84">
      <t>シュウニュウ</t>
    </rPh>
    <rPh sb="84" eb="85">
      <t>ノゾ</t>
    </rPh>
    <phoneticPr fontId="5"/>
  </si>
  <si>
    <t>⇒公共＝n年度の国県のうち町で行う普通建設事業費の財源となった金額+ｎ年度の国県のうち投資及び出資金、貸付金及び基金の財源となった金額</t>
    <rPh sb="1" eb="3">
      <t>コウキョウ</t>
    </rPh>
    <rPh sb="5" eb="7">
      <t>ネンド</t>
    </rPh>
    <rPh sb="8" eb="9">
      <t>クニ</t>
    </rPh>
    <rPh sb="9" eb="10">
      <t>ケン</t>
    </rPh>
    <rPh sb="13" eb="14">
      <t>マチ</t>
    </rPh>
    <rPh sb="15" eb="16">
      <t>オコナ</t>
    </rPh>
    <rPh sb="17" eb="19">
      <t>フツウ</t>
    </rPh>
    <rPh sb="19" eb="21">
      <t>ケンセツ</t>
    </rPh>
    <rPh sb="21" eb="24">
      <t>ジギョウヒ</t>
    </rPh>
    <rPh sb="25" eb="27">
      <t>ザイゲン</t>
    </rPh>
    <rPh sb="31" eb="33">
      <t>キンガク</t>
    </rPh>
    <rPh sb="35" eb="37">
      <t>ネンド</t>
    </rPh>
    <rPh sb="38" eb="39">
      <t>クニ</t>
    </rPh>
    <rPh sb="39" eb="40">
      <t>ケン</t>
    </rPh>
    <rPh sb="43" eb="45">
      <t>トウシ</t>
    </rPh>
    <rPh sb="45" eb="46">
      <t>オヨ</t>
    </rPh>
    <rPh sb="47" eb="50">
      <t>シュッシキン</t>
    </rPh>
    <rPh sb="51" eb="53">
      <t>カシツケ</t>
    </rPh>
    <rPh sb="53" eb="54">
      <t>キン</t>
    </rPh>
    <rPh sb="54" eb="55">
      <t>オヨ</t>
    </rPh>
    <rPh sb="56" eb="58">
      <t>キキン</t>
    </rPh>
    <rPh sb="59" eb="61">
      <t>ザイゲン</t>
    </rPh>
    <rPh sb="65" eb="67">
      <t>キンガク</t>
    </rPh>
    <phoneticPr fontId="5"/>
  </si>
  <si>
    <t>当年度ＢＳリンク</t>
    <rPh sb="0" eb="1">
      <t>トウ</t>
    </rPh>
    <rPh sb="1" eb="3">
      <t>ネンド</t>
    </rPh>
    <phoneticPr fontId="5"/>
  </si>
  <si>
    <t>↓</t>
    <phoneticPr fontId="5"/>
  </si>
  <si>
    <t>◇不明な差額はその他で調整した(；一_一)</t>
    <rPh sb="1" eb="3">
      <t>フメイ</t>
    </rPh>
    <rPh sb="4" eb="6">
      <t>サガク</t>
    </rPh>
    <rPh sb="9" eb="10">
      <t>タ</t>
    </rPh>
    <rPh sb="11" eb="13">
      <t>チョウセイ</t>
    </rPh>
    <rPh sb="15" eb="21">
      <t>カオ</t>
    </rPh>
    <phoneticPr fontId="5"/>
  </si>
  <si>
    <t>⇒当該年度歳入歳出差引額</t>
    <rPh sb="1" eb="3">
      <t>トウガイ</t>
    </rPh>
    <rPh sb="3" eb="5">
      <t>ネンド</t>
    </rPh>
    <rPh sb="5" eb="7">
      <t>サイニュウ</t>
    </rPh>
    <rPh sb="7" eb="9">
      <t>サイシュツ</t>
    </rPh>
    <rPh sb="9" eb="11">
      <t>サシヒキ</t>
    </rPh>
    <rPh sb="11" eb="12">
      <t>ガク</t>
    </rPh>
    <phoneticPr fontId="5"/>
  </si>
  <si>
    <t>+</t>
    <phoneticPr fontId="5"/>
  </si>
  <si>
    <t>チェック</t>
    <phoneticPr fontId="5"/>
  </si>
  <si>
    <t>　■基礎的財政収支</t>
    <rPh sb="2" eb="5">
      <t>キソテキ</t>
    </rPh>
    <rPh sb="5" eb="7">
      <t>ザイセイ</t>
    </rPh>
    <rPh sb="7" eb="9">
      <t>シュウシ</t>
    </rPh>
    <phoneticPr fontId="13"/>
  </si>
  <si>
    <t>（平成２１年度）</t>
    <phoneticPr fontId="5"/>
  </si>
  <si>
    <t>用地取得費</t>
    <phoneticPr fontId="13"/>
  </si>
  <si>
    <t>補助８列・単独６列</t>
    <phoneticPr fontId="5"/>
  </si>
  <si>
    <t>決算額　Ｃ</t>
    <phoneticPr fontId="5"/>
  </si>
  <si>
    <t>Ｃの財源内訳</t>
    <phoneticPr fontId="5"/>
  </si>
  <si>
    <t>２５行</t>
    <phoneticPr fontId="5"/>
  </si>
  <si>
    <t>０３行</t>
    <phoneticPr fontId="5"/>
  </si>
  <si>
    <t>２６行</t>
    <phoneticPr fontId="5"/>
  </si>
  <si>
    <t>２７行</t>
    <phoneticPr fontId="5"/>
  </si>
  <si>
    <t>０５行</t>
    <phoneticPr fontId="5"/>
  </si>
  <si>
    <t>２８行</t>
    <phoneticPr fontId="5"/>
  </si>
  <si>
    <t>０６行</t>
    <phoneticPr fontId="5"/>
  </si>
  <si>
    <t>２９行</t>
    <phoneticPr fontId="5"/>
  </si>
  <si>
    <t>・</t>
    <phoneticPr fontId="5"/>
  </si>
  <si>
    <t>０７行</t>
    <phoneticPr fontId="5"/>
  </si>
  <si>
    <t>３０行</t>
    <phoneticPr fontId="5"/>
  </si>
  <si>
    <t>０８行</t>
    <phoneticPr fontId="5"/>
  </si>
  <si>
    <t>３１行</t>
    <phoneticPr fontId="5"/>
  </si>
  <si>
    <t>１０行</t>
    <phoneticPr fontId="5"/>
  </si>
  <si>
    <t>３３行</t>
    <phoneticPr fontId="5"/>
  </si>
  <si>
    <t>１１行</t>
    <phoneticPr fontId="5"/>
  </si>
  <si>
    <t>３４行</t>
    <phoneticPr fontId="5"/>
  </si>
  <si>
    <t>１２行</t>
    <phoneticPr fontId="5"/>
  </si>
  <si>
    <t>３５行</t>
    <phoneticPr fontId="5"/>
  </si>
  <si>
    <t>１３行</t>
    <phoneticPr fontId="5"/>
  </si>
  <si>
    <t>３６行</t>
    <phoneticPr fontId="5"/>
  </si>
  <si>
    <t>１４行</t>
    <phoneticPr fontId="5"/>
  </si>
  <si>
    <t>３７行</t>
    <phoneticPr fontId="5"/>
  </si>
  <si>
    <t>１５行</t>
    <phoneticPr fontId="5"/>
  </si>
  <si>
    <t>３８行</t>
    <phoneticPr fontId="5"/>
  </si>
  <si>
    <t>１６行</t>
    <phoneticPr fontId="5"/>
  </si>
  <si>
    <t>３９行</t>
    <phoneticPr fontId="5"/>
  </si>
  <si>
    <t>１７行</t>
    <phoneticPr fontId="5"/>
  </si>
  <si>
    <t>４０行</t>
    <phoneticPr fontId="5"/>
  </si>
  <si>
    <t>２３</t>
    <phoneticPr fontId="5"/>
  </si>
  <si>
    <t>１８行</t>
    <phoneticPr fontId="5"/>
  </si>
  <si>
    <t>４１行</t>
    <phoneticPr fontId="5"/>
  </si>
  <si>
    <t>１９行</t>
    <phoneticPr fontId="5"/>
  </si>
  <si>
    <t>４２行</t>
    <phoneticPr fontId="5"/>
  </si>
  <si>
    <t>２０行</t>
    <phoneticPr fontId="5"/>
  </si>
  <si>
    <t>４３行</t>
    <phoneticPr fontId="5"/>
  </si>
  <si>
    <t>２２行</t>
    <phoneticPr fontId="5"/>
  </si>
  <si>
    <t>４５行</t>
    <phoneticPr fontId="5"/>
  </si>
  <si>
    <t>２３行</t>
    <phoneticPr fontId="5"/>
  </si>
  <si>
    <t>４６行</t>
    <phoneticPr fontId="5"/>
  </si>
  <si>
    <t>年度別有形固定資産集計表　②④⑤</t>
    <phoneticPr fontId="5"/>
  </si>
  <si>
    <t>決算額</t>
    <phoneticPr fontId="13"/>
  </si>
  <si>
    <t>決算額</t>
    <phoneticPr fontId="5"/>
  </si>
  <si>
    <t>ａ－Ｂ</t>
    <phoneticPr fontId="5"/>
  </si>
  <si>
    <t>Ａ</t>
    <phoneticPr fontId="13"/>
  </si>
  <si>
    <t>Ｚ</t>
    <phoneticPr fontId="5"/>
  </si>
  <si>
    <t>Ｂ</t>
    <phoneticPr fontId="5"/>
  </si>
  <si>
    <t>d</t>
    <phoneticPr fontId="5"/>
  </si>
  <si>
    <t>e</t>
    <phoneticPr fontId="5"/>
  </si>
  <si>
    <t>f</t>
    <phoneticPr fontId="5"/>
  </si>
  <si>
    <t>g</t>
    <phoneticPr fontId="5"/>
  </si>
  <si>
    <t>h</t>
    <phoneticPr fontId="5"/>
  </si>
  <si>
    <t>チェック</t>
    <phoneticPr fontId="5"/>
  </si>
  <si>
    <t>各種協会・センター・基金（23団体）</t>
    <rPh sb="0" eb="2">
      <t>カクシュ</t>
    </rPh>
    <rPh sb="2" eb="4">
      <t>キョウカイ</t>
    </rPh>
    <rPh sb="10" eb="12">
      <t>キキン</t>
    </rPh>
    <rPh sb="15" eb="17">
      <t>ダンタイ</t>
    </rPh>
    <phoneticPr fontId="5"/>
  </si>
  <si>
    <t>（収入未済額に対する不納欠損額）</t>
    <rPh sb="1" eb="3">
      <t>シュウニュウ</t>
    </rPh>
    <rPh sb="3" eb="5">
      <t>ミサイ</t>
    </rPh>
    <rPh sb="5" eb="6">
      <t>ガク</t>
    </rPh>
    <rPh sb="7" eb="8">
      <t>タイ</t>
    </rPh>
    <rPh sb="10" eb="12">
      <t>フノウ</t>
    </rPh>
    <rPh sb="12" eb="14">
      <t>ケッソン</t>
    </rPh>
    <rPh sb="14" eb="15">
      <t>ガク</t>
    </rPh>
    <phoneticPr fontId="5"/>
  </si>
  <si>
    <t>債務負担行為37表5行（2）</t>
    <rPh sb="0" eb="2">
      <t>サイム</t>
    </rPh>
    <rPh sb="2" eb="4">
      <t>フタン</t>
    </rPh>
    <rPh sb="4" eb="6">
      <t>コウイ</t>
    </rPh>
    <rPh sb="8" eb="9">
      <t>ヒョウ</t>
    </rPh>
    <rPh sb="10" eb="11">
      <t>ギョウ</t>
    </rPh>
    <phoneticPr fontId="5"/>
  </si>
  <si>
    <t>（平成22年度）</t>
    <phoneticPr fontId="5"/>
  </si>
  <si>
    <r>
      <t>売却可能資産明細表（平成</t>
    </r>
    <r>
      <rPr>
        <sz val="14"/>
        <color indexed="10"/>
        <rFont val="ＭＳ ゴシック"/>
        <family val="3"/>
        <charset val="128"/>
      </rPr>
      <t>22</t>
    </r>
    <r>
      <rPr>
        <sz val="14"/>
        <rFont val="ＭＳ ゴシック"/>
        <family val="3"/>
        <charset val="128"/>
      </rPr>
      <t>年度）</t>
    </r>
    <rPh sb="0" eb="2">
      <t>バイキャク</t>
    </rPh>
    <rPh sb="2" eb="4">
      <t>カノウ</t>
    </rPh>
    <rPh sb="4" eb="6">
      <t>シサン</t>
    </rPh>
    <rPh sb="6" eb="8">
      <t>メイサイ</t>
    </rPh>
    <rPh sb="8" eb="9">
      <t>ヒョウ</t>
    </rPh>
    <rPh sb="10" eb="12">
      <t>ヘイセイ</t>
    </rPh>
    <rPh sb="14" eb="16">
      <t>ネンド</t>
    </rPh>
    <phoneticPr fontId="5"/>
  </si>
  <si>
    <t>（1）人件費</t>
    <phoneticPr fontId="5"/>
  </si>
  <si>
    <t>（平成23年度）</t>
    <phoneticPr fontId="5"/>
  </si>
  <si>
    <t>⇒H23.6償還完了</t>
    <rPh sb="6" eb="8">
      <t>ショウカン</t>
    </rPh>
    <rPh sb="8" eb="10">
      <t>カンリョウ</t>
    </rPh>
    <phoneticPr fontId="5"/>
  </si>
  <si>
    <t>14表12行（1）</t>
    <rPh sb="2" eb="3">
      <t>ヒョウ</t>
    </rPh>
    <rPh sb="5" eb="6">
      <t>ギョウ</t>
    </rPh>
    <phoneticPr fontId="5"/>
  </si>
  <si>
    <t>15表01行(51)</t>
    <rPh sb="2" eb="3">
      <t>ヒョウ</t>
    </rPh>
    <rPh sb="5" eb="6">
      <t>ギョウ</t>
    </rPh>
    <phoneticPr fontId="5"/>
  </si>
  <si>
    <t>15表01行（51）</t>
    <rPh sb="2" eb="3">
      <t>ヒョウ</t>
    </rPh>
    <rPh sb="5" eb="6">
      <t>ギョウ</t>
    </rPh>
    <phoneticPr fontId="5"/>
  </si>
  <si>
    <t>こども園使用料</t>
    <rPh sb="3" eb="4">
      <t>エン</t>
    </rPh>
    <rPh sb="4" eb="6">
      <t>シヨウ</t>
    </rPh>
    <rPh sb="6" eb="7">
      <t>リョウ</t>
    </rPh>
    <phoneticPr fontId="13"/>
  </si>
  <si>
    <t>国保川崎病院・上水道</t>
    <rPh sb="0" eb="2">
      <t>コクホ</t>
    </rPh>
    <rPh sb="2" eb="4">
      <t>カワサキ</t>
    </rPh>
    <rPh sb="4" eb="6">
      <t>ビョウイン</t>
    </rPh>
    <rPh sb="7" eb="9">
      <t>ジョウスイ</t>
    </rPh>
    <rPh sb="9" eb="10">
      <t>ミチ</t>
    </rPh>
    <phoneticPr fontId="5"/>
  </si>
  <si>
    <t>投資及び出資金明細表（平成24年度）</t>
    <rPh sb="0" eb="2">
      <t>トウシ</t>
    </rPh>
    <rPh sb="2" eb="3">
      <t>オヨ</t>
    </rPh>
    <rPh sb="4" eb="7">
      <t>シュッシキン</t>
    </rPh>
    <rPh sb="7" eb="9">
      <t>メイサイ</t>
    </rPh>
    <rPh sb="9" eb="10">
      <t>ヒョウ</t>
    </rPh>
    <phoneticPr fontId="5"/>
  </si>
  <si>
    <t>仙南地域広域行政事務組合</t>
    <rPh sb="0" eb="2">
      <t>センナン</t>
    </rPh>
    <rPh sb="2" eb="4">
      <t>チイキ</t>
    </rPh>
    <rPh sb="4" eb="6">
      <t>コウイキ</t>
    </rPh>
    <rPh sb="6" eb="8">
      <t>ギョウセイ</t>
    </rPh>
    <rPh sb="8" eb="10">
      <t>ジム</t>
    </rPh>
    <rPh sb="10" eb="12">
      <t>クミアイ</t>
    </rPh>
    <phoneticPr fontId="5"/>
  </si>
  <si>
    <t>基金等明細表（平成24年度）</t>
    <rPh sb="0" eb="2">
      <t>キキン</t>
    </rPh>
    <rPh sb="2" eb="3">
      <t>トウ</t>
    </rPh>
    <rPh sb="3" eb="5">
      <t>メイサイ</t>
    </rPh>
    <rPh sb="5" eb="6">
      <t>ヒョウ</t>
    </rPh>
    <phoneticPr fontId="5"/>
  </si>
  <si>
    <t>債務負担行為明細表（平成24年度）</t>
    <rPh sb="0" eb="2">
      <t>サイム</t>
    </rPh>
    <rPh sb="2" eb="4">
      <t>フタン</t>
    </rPh>
    <rPh sb="4" eb="6">
      <t>コウイ</t>
    </rPh>
    <rPh sb="6" eb="8">
      <t>メイサイ</t>
    </rPh>
    <rPh sb="8" eb="9">
      <t>ヒョウ</t>
    </rPh>
    <phoneticPr fontId="5"/>
  </si>
  <si>
    <t>損失補償等引当金明細表（平成24年度）</t>
    <rPh sb="0" eb="2">
      <t>ソンシツ</t>
    </rPh>
    <rPh sb="2" eb="4">
      <t>ホショウ</t>
    </rPh>
    <rPh sb="4" eb="5">
      <t>トウ</t>
    </rPh>
    <rPh sb="5" eb="8">
      <t>ヒキアテキン</t>
    </rPh>
    <rPh sb="8" eb="10">
      <t>メイサイ</t>
    </rPh>
    <rPh sb="10" eb="11">
      <t>ヒョウ</t>
    </rPh>
    <phoneticPr fontId="5"/>
  </si>
  <si>
    <t>（平成24年度）</t>
    <phoneticPr fontId="5"/>
  </si>
  <si>
    <t>有形固定資産明細表（平成24年用）</t>
    <rPh sb="0" eb="2">
      <t>ユウケイ</t>
    </rPh>
    <rPh sb="2" eb="6">
      <t>コテイシサン</t>
    </rPh>
    <rPh sb="6" eb="9">
      <t>メイサイヒョウ</t>
    </rPh>
    <rPh sb="10" eb="12">
      <t>ヘイセイ</t>
    </rPh>
    <rPh sb="14" eb="15">
      <t>ネン</t>
    </rPh>
    <rPh sb="15" eb="16">
      <t>ヨウ</t>
    </rPh>
    <phoneticPr fontId="5"/>
  </si>
  <si>
    <t>有形固定資産国庫支出金償却計算表（平成24年度用）</t>
    <rPh sb="0" eb="2">
      <t>ユウケイ</t>
    </rPh>
    <rPh sb="2" eb="6">
      <t>コテイシサン</t>
    </rPh>
    <rPh sb="6" eb="8">
      <t>コッコ</t>
    </rPh>
    <rPh sb="8" eb="11">
      <t>シシュツキン</t>
    </rPh>
    <rPh sb="11" eb="13">
      <t>ショウキャク</t>
    </rPh>
    <rPh sb="13" eb="15">
      <t>ケイサン</t>
    </rPh>
    <rPh sb="15" eb="16">
      <t>ヒョウ</t>
    </rPh>
    <rPh sb="17" eb="19">
      <t>ヘイセイ</t>
    </rPh>
    <rPh sb="21" eb="24">
      <t>ネンドヨウ</t>
    </rPh>
    <phoneticPr fontId="5"/>
  </si>
  <si>
    <t>有形固定資産都道府県支出金償却計算表（平成24年度用）</t>
    <rPh sb="0" eb="2">
      <t>ユウケイ</t>
    </rPh>
    <rPh sb="2" eb="6">
      <t>コテイシサン</t>
    </rPh>
    <rPh sb="6" eb="10">
      <t>トドウフケン</t>
    </rPh>
    <rPh sb="10" eb="13">
      <t>シシュツキン</t>
    </rPh>
    <rPh sb="13" eb="15">
      <t>ショウキャク</t>
    </rPh>
    <rPh sb="15" eb="17">
      <t>ケイサン</t>
    </rPh>
    <rPh sb="17" eb="18">
      <t>ヒョウ</t>
    </rPh>
    <rPh sb="19" eb="21">
      <t>ヘイセイ</t>
    </rPh>
    <rPh sb="23" eb="26">
      <t>ネンドヨウ</t>
    </rPh>
    <phoneticPr fontId="5"/>
  </si>
  <si>
    <t>33表61行（5）</t>
    <rPh sb="2" eb="3">
      <t>ヒョウ</t>
    </rPh>
    <rPh sb="5" eb="6">
      <t>ギョウ</t>
    </rPh>
    <phoneticPr fontId="5"/>
  </si>
  <si>
    <t>33表61行（4）</t>
    <rPh sb="2" eb="3">
      <t>ヒョウ</t>
    </rPh>
    <rPh sb="5" eb="6">
      <t>ギョウ</t>
    </rPh>
    <phoneticPr fontId="5"/>
  </si>
  <si>
    <t>自　平成24年４月１日</t>
    <rPh sb="0" eb="1">
      <t>ジ</t>
    </rPh>
    <rPh sb="2" eb="4">
      <t>ヘイセイ</t>
    </rPh>
    <rPh sb="6" eb="7">
      <t>ネン</t>
    </rPh>
    <rPh sb="8" eb="9">
      <t>ガツ</t>
    </rPh>
    <rPh sb="10" eb="11">
      <t>ニチ</t>
    </rPh>
    <phoneticPr fontId="5"/>
  </si>
  <si>
    <t>至　平成25年３月31日</t>
    <rPh sb="0" eb="1">
      <t>イタ</t>
    </rPh>
    <rPh sb="2" eb="4">
      <t>ヘイセイ</t>
    </rPh>
    <rPh sb="6" eb="7">
      <t>ネン</t>
    </rPh>
    <rPh sb="8" eb="9">
      <t>ガツ</t>
    </rPh>
    <rPh sb="11" eb="12">
      <t>ニチ</t>
    </rPh>
    <phoneticPr fontId="5"/>
  </si>
  <si>
    <t>平成24年度における一時借入金の借入限度額は500,000千円です。</t>
    <rPh sb="0" eb="2">
      <t>ヘイセイ</t>
    </rPh>
    <rPh sb="4" eb="6">
      <t>ネンド</t>
    </rPh>
    <rPh sb="10" eb="12">
      <t>イチジ</t>
    </rPh>
    <rPh sb="12" eb="14">
      <t>カリイレ</t>
    </rPh>
    <rPh sb="14" eb="15">
      <t>キン</t>
    </rPh>
    <rPh sb="16" eb="18">
      <t>カリイレ</t>
    </rPh>
    <rPh sb="18" eb="20">
      <t>ゲンド</t>
    </rPh>
    <rPh sb="20" eb="21">
      <t>ガク</t>
    </rPh>
    <rPh sb="29" eb="31">
      <t>センエン</t>
    </rPh>
    <phoneticPr fontId="5"/>
  </si>
  <si>
    <t>自　平成24年４月１日</t>
    <rPh sb="0" eb="1">
      <t>ジ</t>
    </rPh>
    <rPh sb="2" eb="4">
      <t>ヘイセイ</t>
    </rPh>
    <rPh sb="6" eb="7">
      <t>ネン</t>
    </rPh>
    <rPh sb="8" eb="9">
      <t>ガツ</t>
    </rPh>
    <rPh sb="10" eb="11">
      <t>ニチ</t>
    </rPh>
    <phoneticPr fontId="22"/>
  </si>
  <si>
    <t>至　平成25年３月31日</t>
    <rPh sb="0" eb="1">
      <t>イタ</t>
    </rPh>
    <rPh sb="2" eb="4">
      <t>ヘイセイ</t>
    </rPh>
    <rPh sb="6" eb="7">
      <t>ネン</t>
    </rPh>
    <rPh sb="8" eb="9">
      <t>ガツ</t>
    </rPh>
    <rPh sb="11" eb="12">
      <t>ニチ</t>
    </rPh>
    <phoneticPr fontId="22"/>
  </si>
  <si>
    <t>（平成24年度決算に係る財務書類作成用）</t>
    <rPh sb="1" eb="3">
      <t>ヘイセイ</t>
    </rPh>
    <rPh sb="5" eb="7">
      <t>ネンド</t>
    </rPh>
    <rPh sb="7" eb="9">
      <t>ケッサン</t>
    </rPh>
    <rPh sb="10" eb="11">
      <t>カカ</t>
    </rPh>
    <rPh sb="12" eb="14">
      <t>ザイム</t>
    </rPh>
    <rPh sb="14" eb="16">
      <t>ショルイ</t>
    </rPh>
    <rPh sb="16" eb="19">
      <t>サクセイヨウ</t>
    </rPh>
    <phoneticPr fontId="5"/>
  </si>
  <si>
    <t>H25.8月調製　　企画財政課</t>
    <rPh sb="5" eb="6">
      <t>ガツ</t>
    </rPh>
    <rPh sb="6" eb="8">
      <t>チョウセイ</t>
    </rPh>
    <rPh sb="10" eb="12">
      <t>キカク</t>
    </rPh>
    <rPh sb="12" eb="14">
      <t>ザイセイ</t>
    </rPh>
    <rPh sb="14" eb="15">
      <t>カ</t>
    </rPh>
    <phoneticPr fontId="5"/>
  </si>
  <si>
    <t>※H20～24の過去5年</t>
    <rPh sb="8" eb="10">
      <t>カコ</t>
    </rPh>
    <phoneticPr fontId="5"/>
  </si>
  <si>
    <t>←注）H24健全化判断比率4⑥F表損失補償残高転記</t>
    <rPh sb="1" eb="2">
      <t>チュウ</t>
    </rPh>
    <rPh sb="6" eb="9">
      <t>ケンゼンカ</t>
    </rPh>
    <rPh sb="9" eb="11">
      <t>ハンダン</t>
    </rPh>
    <rPh sb="11" eb="13">
      <t>ヒリツ</t>
    </rPh>
    <rPh sb="16" eb="17">
      <t>ヒョウ</t>
    </rPh>
    <rPh sb="17" eb="19">
      <t>ソンシツ</t>
    </rPh>
    <rPh sb="19" eb="21">
      <t>ホショウ</t>
    </rPh>
    <rPh sb="21" eb="23">
      <t>ザンダカ</t>
    </rPh>
    <rPh sb="23" eb="25">
      <t>テンキ</t>
    </rPh>
    <phoneticPr fontId="5"/>
  </si>
  <si>
    <t>←注）H24決算統計37表3行(2)列のうち、未払金計上額を控除のこと。</t>
    <rPh sb="1" eb="2">
      <t>チュウ</t>
    </rPh>
    <rPh sb="6" eb="8">
      <t>ケッサン</t>
    </rPh>
    <rPh sb="8" eb="10">
      <t>トウケイ</t>
    </rPh>
    <rPh sb="12" eb="13">
      <t>ヒョウ</t>
    </rPh>
    <rPh sb="14" eb="15">
      <t>ギョウ</t>
    </rPh>
    <rPh sb="18" eb="19">
      <t>レツ</t>
    </rPh>
    <rPh sb="23" eb="24">
      <t>ミ</t>
    </rPh>
    <rPh sb="24" eb="25">
      <t>バラ</t>
    </rPh>
    <rPh sb="25" eb="26">
      <t>キン</t>
    </rPh>
    <rPh sb="26" eb="28">
      <t>ケイジョウ</t>
    </rPh>
    <rPh sb="28" eb="29">
      <t>ガク</t>
    </rPh>
    <rPh sb="30" eb="32">
      <t>コウジョ</t>
    </rPh>
    <phoneticPr fontId="5"/>
  </si>
  <si>
    <r>
      <t>※３　地方債残高（翌年度償還予定額を含む）のうち</t>
    </r>
    <r>
      <rPr>
        <sz val="11"/>
        <color rgb="FFFF0000"/>
        <rFont val="ＭＳ ゴシック"/>
        <family val="3"/>
        <charset val="128"/>
      </rPr>
      <t>3,461,832千円</t>
    </r>
    <r>
      <rPr>
        <sz val="11"/>
        <rFont val="ＭＳ ゴシック"/>
        <family val="3"/>
        <charset val="128"/>
      </rPr>
      <t>については、償還時に地方交付税の算定の基礎に含まれることが見込まれているものです。</t>
    </r>
    <rPh sb="3" eb="6">
      <t>チホウサイ</t>
    </rPh>
    <rPh sb="6" eb="7">
      <t>ザン</t>
    </rPh>
    <rPh sb="7" eb="8">
      <t>ダカ</t>
    </rPh>
    <rPh sb="9" eb="12">
      <t>ヨクネンド</t>
    </rPh>
    <rPh sb="12" eb="14">
      <t>ショウカン</t>
    </rPh>
    <rPh sb="14" eb="16">
      <t>ヨテイ</t>
    </rPh>
    <rPh sb="16" eb="17">
      <t>ガク</t>
    </rPh>
    <rPh sb="18" eb="19">
      <t>フク</t>
    </rPh>
    <rPh sb="33" eb="35">
      <t>センエン</t>
    </rPh>
    <rPh sb="41" eb="43">
      <t>ショウカン</t>
    </rPh>
    <rPh sb="43" eb="44">
      <t>ジ</t>
    </rPh>
    <rPh sb="45" eb="47">
      <t>チホウ</t>
    </rPh>
    <rPh sb="47" eb="50">
      <t>コウフゼイ</t>
    </rPh>
    <rPh sb="51" eb="53">
      <t>サンテイ</t>
    </rPh>
    <rPh sb="54" eb="56">
      <t>キソ</t>
    </rPh>
    <rPh sb="57" eb="58">
      <t>フク</t>
    </rPh>
    <rPh sb="64" eb="66">
      <t>ミコ</t>
    </rPh>
    <phoneticPr fontId="5"/>
  </si>
  <si>
    <r>
      <t>※５　有形固定資産のうち、土地は</t>
    </r>
    <r>
      <rPr>
        <sz val="11"/>
        <color rgb="FFFF0000"/>
        <rFont val="ＭＳ ゴシック"/>
        <family val="3"/>
        <charset val="128"/>
      </rPr>
      <t>2,230,907千円</t>
    </r>
    <r>
      <rPr>
        <sz val="11"/>
        <rFont val="ＭＳ ゴシック"/>
        <family val="3"/>
        <charset val="128"/>
      </rPr>
      <t>です。また、有形固定資産の減価償却累計額は</t>
    </r>
    <r>
      <rPr>
        <sz val="11"/>
        <color rgb="FFFF0000"/>
        <rFont val="ＭＳ ゴシック"/>
        <family val="3"/>
        <charset val="128"/>
      </rPr>
      <t>17,584,301千円</t>
    </r>
    <r>
      <rPr>
        <sz val="11"/>
        <rFont val="ＭＳ ゴシック"/>
        <family val="3"/>
        <charset val="128"/>
      </rPr>
      <t>です。</t>
    </r>
    <rPh sb="3" eb="5">
      <t>ユウケイ</t>
    </rPh>
    <rPh sb="5" eb="7">
      <t>コテイ</t>
    </rPh>
    <rPh sb="7" eb="9">
      <t>シサン</t>
    </rPh>
    <rPh sb="13" eb="15">
      <t>トチ</t>
    </rPh>
    <rPh sb="25" eb="27">
      <t>センエン</t>
    </rPh>
    <rPh sb="33" eb="35">
      <t>ユウケイ</t>
    </rPh>
    <rPh sb="35" eb="37">
      <t>コテイ</t>
    </rPh>
    <rPh sb="37" eb="39">
      <t>シサン</t>
    </rPh>
    <rPh sb="40" eb="42">
      <t>ゲンカ</t>
    </rPh>
    <rPh sb="42" eb="44">
      <t>ショウキャク</t>
    </rPh>
    <rPh sb="44" eb="47">
      <t>ルイケイガク</t>
    </rPh>
    <rPh sb="58" eb="60">
      <t>センエン</t>
    </rPh>
    <phoneticPr fontId="5"/>
  </si>
  <si>
    <t>（平成25年３月31日現在）</t>
    <rPh sb="1" eb="3">
      <t>ヘイセイ</t>
    </rPh>
    <rPh sb="5" eb="6">
      <t>ネン</t>
    </rPh>
    <rPh sb="7" eb="8">
      <t>ガツ</t>
    </rPh>
    <rPh sb="10" eb="11">
      <t>ニチ</t>
    </rPh>
    <rPh sb="11" eb="13">
      <t>ゲンザイ</t>
    </rPh>
    <phoneticPr fontId="5"/>
  </si>
  <si>
    <t>n年度末地方債残高（決算統計33表61行(9)列）</t>
    <rPh sb="1" eb="4">
      <t>ネンドマツ</t>
    </rPh>
    <rPh sb="4" eb="7">
      <t>チホウサイ</t>
    </rPh>
    <rPh sb="7" eb="9">
      <t>ザンダカ</t>
    </rPh>
    <rPh sb="10" eb="12">
      <t>ケッサン</t>
    </rPh>
    <rPh sb="12" eb="14">
      <t>トウケイ</t>
    </rPh>
    <rPh sb="16" eb="17">
      <t>ヒョウ</t>
    </rPh>
    <rPh sb="19" eb="20">
      <t>ギョウ</t>
    </rPh>
    <rPh sb="23" eb="24">
      <t>レツ</t>
    </rPh>
    <phoneticPr fontId="5"/>
  </si>
  <si>
    <t>⇒H25以降支出予定額</t>
    <rPh sb="4" eb="6">
      <t>イコウ</t>
    </rPh>
    <rPh sb="6" eb="8">
      <t>シシュツ</t>
    </rPh>
    <rPh sb="8" eb="10">
      <t>ヨテイ</t>
    </rPh>
    <rPh sb="10" eb="11">
      <t>ガク</t>
    </rPh>
    <phoneticPr fontId="5"/>
  </si>
  <si>
    <t>⇒H25当初予算の「当該年度以降支出予定額」からn年度支出額控除</t>
    <rPh sb="4" eb="6">
      <t>トウショ</t>
    </rPh>
    <rPh sb="6" eb="8">
      <t>ヨサン</t>
    </rPh>
    <rPh sb="10" eb="12">
      <t>トウガイ</t>
    </rPh>
    <rPh sb="12" eb="14">
      <t>ネンド</t>
    </rPh>
    <rPh sb="14" eb="16">
      <t>イコウ</t>
    </rPh>
    <rPh sb="16" eb="18">
      <t>シシュツ</t>
    </rPh>
    <rPh sb="18" eb="20">
      <t>ヨテイ</t>
    </rPh>
    <rPh sb="20" eb="21">
      <t>ガク</t>
    </rPh>
    <rPh sb="25" eb="27">
      <t>ネンド</t>
    </rPh>
    <rPh sb="27" eb="29">
      <t>シシュツ</t>
    </rPh>
    <rPh sb="29" eb="30">
      <t>ガク</t>
    </rPh>
    <rPh sb="30" eb="32">
      <t>コウジョ</t>
    </rPh>
    <phoneticPr fontId="5"/>
  </si>
  <si>
    <t>H25人件費明細又は歳出簿より転記</t>
    <rPh sb="3" eb="6">
      <t>ジンケンヒ</t>
    </rPh>
    <rPh sb="6" eb="8">
      <t>メイサイ</t>
    </rPh>
    <rPh sb="8" eb="9">
      <t>マタ</t>
    </rPh>
    <rPh sb="10" eb="12">
      <t>サイシュツ</t>
    </rPh>
    <rPh sb="12" eb="13">
      <t>ボ</t>
    </rPh>
    <rPh sb="15" eb="17">
      <t>テンキ</t>
    </rPh>
    <phoneticPr fontId="5"/>
  </si>
  <si>
    <t>H25.6月期期末勤勉手当総額職員分</t>
    <rPh sb="5" eb="7">
      <t>ガツキ</t>
    </rPh>
    <rPh sb="7" eb="9">
      <t>キマツ</t>
    </rPh>
    <rPh sb="9" eb="11">
      <t>キンベン</t>
    </rPh>
    <rPh sb="11" eb="13">
      <t>テアテ</t>
    </rPh>
    <rPh sb="13" eb="15">
      <t>ソウガク</t>
    </rPh>
    <rPh sb="15" eb="17">
      <t>ショクイン</t>
    </rPh>
    <rPh sb="17" eb="18">
      <t>ブン</t>
    </rPh>
    <phoneticPr fontId="5"/>
  </si>
  <si>
    <t>⇒決算統計13表6行(1)列－28表21行(1)及び(3)の合計－n年度損失補償に係る履行額（H24中小企業振興資金損失補償金なし）</t>
    <rPh sb="1" eb="3">
      <t>ケッサン</t>
    </rPh>
    <rPh sb="3" eb="5">
      <t>トウケイ</t>
    </rPh>
    <rPh sb="7" eb="8">
      <t>ヒョウ</t>
    </rPh>
    <rPh sb="9" eb="10">
      <t>ギョウ</t>
    </rPh>
    <rPh sb="13" eb="14">
      <t>レツ</t>
    </rPh>
    <rPh sb="17" eb="18">
      <t>ヒョウ</t>
    </rPh>
    <rPh sb="20" eb="21">
      <t>ギョウ</t>
    </rPh>
    <rPh sb="24" eb="25">
      <t>オヨ</t>
    </rPh>
    <rPh sb="30" eb="32">
      <t>ゴウケイ</t>
    </rPh>
    <rPh sb="34" eb="36">
      <t>ネンド</t>
    </rPh>
    <rPh sb="36" eb="38">
      <t>ソンシツ</t>
    </rPh>
    <rPh sb="38" eb="40">
      <t>ホショウ</t>
    </rPh>
    <rPh sb="41" eb="42">
      <t>カカ</t>
    </rPh>
    <rPh sb="43" eb="45">
      <t>リコウ</t>
    </rPh>
    <rPh sb="45" eb="46">
      <t>ガク</t>
    </rPh>
    <rPh sb="50" eb="52">
      <t>チュウショウ</t>
    </rPh>
    <rPh sb="52" eb="54">
      <t>キギョウ</t>
    </rPh>
    <rPh sb="54" eb="56">
      <t>シンコウ</t>
    </rPh>
    <rPh sb="56" eb="58">
      <t>シキン</t>
    </rPh>
    <rPh sb="58" eb="60">
      <t>ソンシツ</t>
    </rPh>
    <rPh sb="60" eb="63">
      <t>ホショウキン</t>
    </rPh>
    <phoneticPr fontId="5"/>
  </si>
  <si>
    <t>⇒33表61行(5)列+一時借入子息</t>
    <rPh sb="3" eb="4">
      <t>ヒョウ</t>
    </rPh>
    <rPh sb="6" eb="7">
      <t>ギョウ</t>
    </rPh>
    <rPh sb="10" eb="11">
      <t>レツ</t>
    </rPh>
    <rPh sb="12" eb="14">
      <t>イチジ</t>
    </rPh>
    <rPh sb="14" eb="16">
      <t>カリイレ</t>
    </rPh>
    <rPh sb="16" eb="18">
      <t>シソク</t>
    </rPh>
    <phoneticPr fontId="5"/>
  </si>
  <si>
    <t>⇒n年度投資・未収金回収不能見込み－n－1年度回収不能見込み+n年度不納欠損額</t>
    <rPh sb="2" eb="4">
      <t>ネンド</t>
    </rPh>
    <rPh sb="4" eb="6">
      <t>トウシ</t>
    </rPh>
    <rPh sb="7" eb="10">
      <t>ミシュウキン</t>
    </rPh>
    <rPh sb="10" eb="12">
      <t>カイシュウ</t>
    </rPh>
    <rPh sb="12" eb="14">
      <t>フノウ</t>
    </rPh>
    <rPh sb="14" eb="16">
      <t>ミコ</t>
    </rPh>
    <rPh sb="21" eb="23">
      <t>ネンド</t>
    </rPh>
    <rPh sb="23" eb="25">
      <t>カイシュウ</t>
    </rPh>
    <rPh sb="25" eb="27">
      <t>フノウ</t>
    </rPh>
    <rPh sb="27" eb="29">
      <t>ミコ</t>
    </rPh>
    <rPh sb="32" eb="34">
      <t>ネンド</t>
    </rPh>
    <rPh sb="34" eb="36">
      <t>フノウ</t>
    </rPh>
    <rPh sb="36" eb="38">
      <t>ケッソン</t>
    </rPh>
    <rPh sb="38" eb="39">
      <t>ガク</t>
    </rPh>
    <phoneticPr fontId="5"/>
  </si>
  <si>
    <t>長期延滞債権明細表（平成24年度）</t>
    <rPh sb="0" eb="2">
      <t>チョウキ</t>
    </rPh>
    <rPh sb="2" eb="4">
      <t>エンタイ</t>
    </rPh>
    <rPh sb="4" eb="6">
      <t>サイケン</t>
    </rPh>
    <rPh sb="6" eb="8">
      <t>メイサイ</t>
    </rPh>
    <rPh sb="8" eb="9">
      <t>ヒョウ</t>
    </rPh>
    <phoneticPr fontId="5"/>
  </si>
  <si>
    <t>貸付金・未収金明細表（平成24年度）</t>
    <rPh sb="0" eb="3">
      <t>カシツケキン</t>
    </rPh>
    <rPh sb="4" eb="7">
      <t>ミシュウキン</t>
    </rPh>
    <rPh sb="7" eb="9">
      <t>メイサイ</t>
    </rPh>
    <rPh sb="9" eb="10">
      <t>ヒョウ</t>
    </rPh>
    <phoneticPr fontId="5"/>
  </si>
  <si>
    <t>自　平成24年４月 １日</t>
    <rPh sb="0" eb="1">
      <t>ジ</t>
    </rPh>
    <rPh sb="2" eb="4">
      <t>ヘイセイ</t>
    </rPh>
    <rPh sb="6" eb="7">
      <t>ネン</t>
    </rPh>
    <rPh sb="8" eb="9">
      <t>ガツ</t>
    </rPh>
    <rPh sb="11" eb="12">
      <t>ニチ</t>
    </rPh>
    <phoneticPr fontId="22"/>
  </si>
  <si>
    <t>H23ＢＳ純資産より転記</t>
    <rPh sb="5" eb="8">
      <t>ジュンシサン</t>
    </rPh>
    <rPh sb="10" eb="12">
      <t>テンキ</t>
    </rPh>
    <phoneticPr fontId="5"/>
  </si>
  <si>
    <t>H25.3.31町内人口</t>
    <rPh sb="8" eb="10">
      <t>チョウナイ</t>
    </rPh>
    <rPh sb="10" eb="12">
      <t>ジンコウ</t>
    </rPh>
    <phoneticPr fontId="5"/>
  </si>
</sst>
</file>

<file path=xl/styles.xml><?xml version="1.0" encoding="utf-8"?>
<styleSheet xmlns="http://schemas.openxmlformats.org/spreadsheetml/2006/main">
  <numFmts count="13">
    <numFmt numFmtId="6" formatCode="&quot;¥&quot;#,##0;[Red]&quot;¥&quot;\-#,##0"/>
    <numFmt numFmtId="176" formatCode="#,##0;&quot;△ &quot;#,##0"/>
    <numFmt numFmtId="177" formatCode="&quot;(&quot;0%&quot;)   &quot;;[Red]\-&quot;(&quot;0%&quot;)   &quot;;&quot;－    &quot;"/>
    <numFmt numFmtId="178" formatCode="&quot;(&quot;0.00%&quot;)   &quot;;[Red]\-&quot;(&quot;0.00%&quot;)   &quot;;&quot;－    &quot;"/>
    <numFmt numFmtId="179" formatCode="0.00%;[Red]\-0.00%;&quot;－&quot;"/>
    <numFmt numFmtId="180" formatCode="#,##0;[Red]\-#,##0;&quot;－&quot;"/>
    <numFmt numFmtId="181" formatCode="#,##0_);[Red]\(#,##0\)"/>
    <numFmt numFmtId="182" formatCode="#,##0_ ;[Red]\-#,##0\ "/>
    <numFmt numFmtId="183" formatCode="#,##0.0;[Red]\-#,##0.0"/>
    <numFmt numFmtId="184" formatCode="#,##0.0_);[Red]\(#,##0.0\)"/>
    <numFmt numFmtId="185" formatCode="0.0%"/>
    <numFmt numFmtId="186" formatCode="#,##0.00_);[Red]\(#,##0.00\)"/>
    <numFmt numFmtId="187" formatCode="0.000%"/>
  </numFmts>
  <fonts count="8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8"/>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11"/>
      <name val="ＭＳ Ｐゴシック"/>
      <family val="3"/>
      <charset val="128"/>
    </font>
    <font>
      <sz val="11"/>
      <name val="ＭＳ ゴシック"/>
      <family val="3"/>
      <charset val="128"/>
    </font>
    <font>
      <b/>
      <sz val="10"/>
      <color indexed="12"/>
      <name val="ＭＳ 明朝"/>
      <family val="1"/>
      <charset val="128"/>
    </font>
    <font>
      <sz val="13"/>
      <name val="ＭＳ ゴシック"/>
      <family val="3"/>
      <charset val="128"/>
    </font>
    <font>
      <b/>
      <sz val="14"/>
      <name val="ＭＳ Ｐゴシック"/>
      <family val="3"/>
      <charset val="128"/>
    </font>
    <font>
      <sz val="11"/>
      <name val="ＭＳ 明朝"/>
      <family val="1"/>
      <charset val="128"/>
    </font>
    <font>
      <sz val="10"/>
      <name val="ＭＳ ゴシック"/>
      <family val="3"/>
      <charset val="128"/>
    </font>
    <font>
      <b/>
      <sz val="10"/>
      <name val="ＭＳ Ｐゴシック"/>
      <family val="3"/>
      <charset val="128"/>
    </font>
    <font>
      <b/>
      <sz val="11"/>
      <name val="ＭＳ Ｐゴシック"/>
      <family val="3"/>
      <charset val="128"/>
    </font>
    <font>
      <sz val="12"/>
      <name val="ＭＳ ゴシック"/>
      <family val="3"/>
      <charset val="128"/>
    </font>
    <font>
      <sz val="11"/>
      <color indexed="10"/>
      <name val="ＭＳ Ｐゴシック"/>
      <family val="3"/>
      <charset val="128"/>
    </font>
    <font>
      <sz val="6"/>
      <name val="ＭＳ ゴシック"/>
      <family val="3"/>
      <charset val="128"/>
    </font>
    <font>
      <sz val="16"/>
      <name val="ＭＳ Ｐゴシック"/>
      <family val="3"/>
      <charset val="128"/>
    </font>
    <font>
      <sz val="14"/>
      <name val="ＭＳ ゴシック"/>
      <family val="3"/>
      <charset val="128"/>
    </font>
    <font>
      <u/>
      <sz val="11"/>
      <color indexed="12"/>
      <name val="ＭＳ Ｐゴシック"/>
      <family val="3"/>
      <charset val="128"/>
    </font>
    <font>
      <sz val="10.5"/>
      <name val="ＭＳ Ｐゴシック"/>
      <family val="3"/>
      <charset val="128"/>
    </font>
    <font>
      <sz val="9"/>
      <color indexed="81"/>
      <name val="ＭＳ Ｐゴシック"/>
      <family val="3"/>
      <charset val="128"/>
    </font>
    <font>
      <b/>
      <sz val="9"/>
      <color indexed="81"/>
      <name val="ＭＳ Ｐゴシック"/>
      <family val="3"/>
      <charset val="128"/>
    </font>
    <font>
      <sz val="14"/>
      <color indexed="81"/>
      <name val="ＭＳ Ｐゴシック"/>
      <family val="3"/>
      <charset val="128"/>
    </font>
    <font>
      <sz val="11"/>
      <color indexed="81"/>
      <name val="ＭＳ Ｐゴシック"/>
      <family val="3"/>
      <charset val="128"/>
    </font>
    <font>
      <sz val="14"/>
      <color indexed="10"/>
      <name val="ＭＳ ゴシック"/>
      <family val="3"/>
      <charset val="128"/>
    </font>
    <font>
      <strike/>
      <sz val="10"/>
      <color indexed="10"/>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ＭＳ ゴシック"/>
      <family val="3"/>
      <charset val="128"/>
    </font>
    <font>
      <sz val="11"/>
      <color theme="1"/>
      <name val="ＭＳ Ｐゴシック"/>
      <family val="3"/>
      <charset val="128"/>
    </font>
    <font>
      <sz val="11"/>
      <color rgb="FFFF0000"/>
      <name val="ＭＳ Ｐゴシック"/>
      <family val="3"/>
      <charset val="128"/>
    </font>
    <font>
      <strike/>
      <sz val="11"/>
      <color rgb="FFFF0000"/>
      <name val="ＭＳ Ｐゴシック"/>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
      <color rgb="FFFF0000"/>
      <name val="ＭＳ ゴシック"/>
      <family val="3"/>
      <charset val="128"/>
    </font>
    <font>
      <b/>
      <sz val="11"/>
      <color rgb="FFFF0000"/>
      <name val="ＭＳ Ｐゴシック"/>
      <family val="3"/>
      <charset val="128"/>
    </font>
    <font>
      <sz val="13"/>
      <name val="HGS創英角ｺﾞｼｯｸUB"/>
      <family val="3"/>
      <charset val="128"/>
    </font>
    <font>
      <sz val="18"/>
      <name val="HGS創英角ｺﾞｼｯｸUB"/>
      <family val="3"/>
      <charset val="128"/>
    </font>
    <font>
      <sz val="11"/>
      <name val="HGS創英角ｺﾞｼｯｸUB"/>
      <family val="3"/>
      <charset val="128"/>
    </font>
    <font>
      <sz val="10"/>
      <color rgb="FFFF0000"/>
      <name val="ＭＳ Ｐゴシック"/>
      <family val="3"/>
      <charset val="128"/>
    </font>
    <font>
      <sz val="8"/>
      <color rgb="FFFF0000"/>
      <name val="ＭＳ Ｐゴシック"/>
      <family val="3"/>
      <charset val="128"/>
    </font>
    <font>
      <sz val="11"/>
      <name val="HG創英角ｺﾞｼｯｸUB"/>
      <family val="3"/>
      <charset val="128"/>
    </font>
    <font>
      <sz val="10"/>
      <name val="HG創英角ｺﾞｼｯｸUB"/>
      <family val="3"/>
      <charset val="128"/>
    </font>
    <font>
      <sz val="24"/>
      <name val="HGS創英角ｺﾞｼｯｸUB"/>
      <family val="3"/>
      <charset val="128"/>
    </font>
    <font>
      <sz val="24"/>
      <name val="ＭＳ ゴシック"/>
      <family val="3"/>
      <charset val="128"/>
    </font>
    <font>
      <sz val="24"/>
      <color rgb="FFFF0000"/>
      <name val="ＭＳ ゴシック"/>
      <family val="3"/>
      <charset val="128"/>
    </font>
    <font>
      <sz val="18"/>
      <name val="ＭＳ ゴシック"/>
      <family val="3"/>
      <charset val="128"/>
    </font>
    <font>
      <sz val="18"/>
      <color rgb="FFFF0000"/>
      <name val="ＭＳ ゴシック"/>
      <family val="3"/>
      <charset val="128"/>
    </font>
    <font>
      <sz val="10"/>
      <name val="HGS創英角ｺﾞｼｯｸUB"/>
      <family val="3"/>
      <charset val="128"/>
    </font>
    <font>
      <sz val="11"/>
      <color rgb="FFFF0000"/>
      <name val="HGS創英角ｺﾞｼｯｸUB"/>
      <family val="3"/>
      <charset val="128"/>
    </font>
    <font>
      <sz val="28"/>
      <name val="HGS創英角ｺﾞｼｯｸUB"/>
      <family val="3"/>
      <charset val="128"/>
    </font>
    <font>
      <sz val="22"/>
      <name val="HGS創英角ｺﾞｼｯｸUB"/>
      <family val="3"/>
      <charset val="128"/>
    </font>
  </fonts>
  <fills count="55">
    <fill>
      <patternFill patternType="none"/>
    </fill>
    <fill>
      <patternFill patternType="gray125"/>
    </fill>
    <fill>
      <patternFill patternType="solid">
        <fgColor indexed="4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
      <patternFill patternType="solid">
        <fgColor rgb="FFCCFFCC"/>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92D050"/>
        <bgColor indexed="64"/>
      </patternFill>
    </fill>
    <fill>
      <patternFill patternType="solid">
        <fgColor rgb="FF00B0F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0" tint="-0.14999847407452621"/>
        <bgColor indexed="64"/>
      </patternFill>
    </fill>
  </fills>
  <borders count="282">
    <border>
      <left/>
      <right/>
      <top/>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hair">
        <color indexed="64"/>
      </left>
      <right style="hair">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medium">
        <color indexed="64"/>
      </right>
      <top/>
      <bottom style="hair">
        <color indexed="64"/>
      </bottom>
      <diagonal/>
    </border>
    <border>
      <left style="hair">
        <color indexed="64"/>
      </left>
      <right/>
      <top/>
      <bottom style="medium">
        <color indexed="64"/>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style="medium">
        <color indexed="64"/>
      </left>
      <right style="hair">
        <color indexed="64"/>
      </right>
      <top style="medium">
        <color indexed="64"/>
      </top>
      <bottom/>
      <diagonal/>
    </border>
    <border>
      <left style="medium">
        <color indexed="64"/>
      </left>
      <right style="medium">
        <color indexed="64"/>
      </right>
      <top style="hair">
        <color indexed="64"/>
      </top>
      <bottom style="thin">
        <color indexed="64"/>
      </bottom>
      <diagonal/>
    </border>
    <border>
      <left/>
      <right style="hair">
        <color indexed="64"/>
      </right>
      <top/>
      <bottom style="medium">
        <color indexed="64"/>
      </bottom>
      <diagonal/>
    </border>
    <border>
      <left/>
      <right style="hair">
        <color indexed="64"/>
      </right>
      <top style="medium">
        <color indexed="64"/>
      </top>
      <bottom/>
      <diagonal/>
    </border>
    <border>
      <left style="thin">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medium">
        <color indexed="64"/>
      </right>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style="medium">
        <color indexed="64"/>
      </left>
      <right/>
      <top style="hair">
        <color indexed="64"/>
      </top>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diagonal/>
    </border>
    <border>
      <left style="medium">
        <color indexed="64"/>
      </left>
      <right/>
      <top style="thick">
        <color indexed="64"/>
      </top>
      <bottom/>
      <diagonal/>
    </border>
    <border>
      <left style="double">
        <color indexed="64"/>
      </left>
      <right/>
      <top style="thick">
        <color indexed="64"/>
      </top>
      <bottom/>
      <diagonal/>
    </border>
    <border>
      <left style="thin">
        <color indexed="64"/>
      </left>
      <right style="thick">
        <color indexed="64"/>
      </right>
      <top style="thick">
        <color indexed="64"/>
      </top>
      <bottom/>
      <diagonal/>
    </border>
    <border>
      <left style="thick">
        <color indexed="64"/>
      </left>
      <right/>
      <top/>
      <bottom/>
      <diagonal/>
    </border>
    <border>
      <left style="medium">
        <color indexed="64"/>
      </left>
      <right/>
      <top style="thin">
        <color indexed="64"/>
      </top>
      <bottom/>
      <diagonal/>
    </border>
    <border>
      <left/>
      <right/>
      <top style="thin">
        <color indexed="64"/>
      </top>
      <bottom/>
      <diagonal/>
    </border>
    <border>
      <left/>
      <right style="double">
        <color indexed="64"/>
      </right>
      <top style="thin">
        <color indexed="64"/>
      </top>
      <bottom style="thin">
        <color indexed="64"/>
      </bottom>
      <diagonal/>
    </border>
    <border>
      <left style="double">
        <color indexed="64"/>
      </left>
      <right/>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style="thin">
        <color indexed="64"/>
      </left>
      <right/>
      <top/>
      <bottom style="medium">
        <color indexed="64"/>
      </bottom>
      <diagonal/>
    </border>
    <border>
      <left style="thin">
        <color indexed="64"/>
      </left>
      <right/>
      <top/>
      <bottom/>
      <diagonal/>
    </border>
    <border>
      <left style="thin">
        <color indexed="64"/>
      </left>
      <right style="thick">
        <color indexed="64"/>
      </right>
      <top/>
      <bottom/>
      <diagonal/>
    </border>
    <border>
      <left style="thick">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double">
        <color indexed="64"/>
      </left>
      <right/>
      <top style="medium">
        <color indexed="64"/>
      </top>
      <bottom/>
      <diagonal/>
    </border>
    <border>
      <left/>
      <right style="thick">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ck">
        <color indexed="64"/>
      </right>
      <top/>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bottom style="medium">
        <color indexed="64"/>
      </bottom>
      <diagonal/>
    </border>
    <border>
      <left style="thin">
        <color indexed="64"/>
      </left>
      <right style="double">
        <color indexed="64"/>
      </right>
      <top style="medium">
        <color indexed="64"/>
      </top>
      <bottom style="thin">
        <color indexed="64"/>
      </bottom>
      <diagonal/>
    </border>
    <border>
      <left/>
      <right style="double">
        <color indexed="64"/>
      </right>
      <top style="medium">
        <color indexed="64"/>
      </top>
      <bottom/>
      <diagonal/>
    </border>
    <border>
      <left style="thin">
        <color indexed="64"/>
      </left>
      <right style="double">
        <color indexed="64"/>
      </right>
      <top style="thin">
        <color indexed="64"/>
      </top>
      <bottom style="thin">
        <color indexed="64"/>
      </bottom>
      <diagonal/>
    </border>
    <border>
      <left/>
      <right style="double">
        <color indexed="64"/>
      </right>
      <top/>
      <bottom style="thin">
        <color indexed="64"/>
      </bottom>
      <diagonal/>
    </border>
    <border>
      <left style="thin">
        <color indexed="64"/>
      </left>
      <right style="thick">
        <color indexed="64"/>
      </right>
      <top style="thin">
        <color indexed="64"/>
      </top>
      <bottom style="thin">
        <color indexed="64"/>
      </bottom>
      <diagonal/>
    </border>
    <border>
      <left/>
      <right style="double">
        <color indexed="64"/>
      </right>
      <top style="thin">
        <color indexed="64"/>
      </top>
      <bottom/>
      <diagonal/>
    </border>
    <border>
      <left/>
      <right style="medium">
        <color indexed="64"/>
      </right>
      <top style="thin">
        <color indexed="64"/>
      </top>
      <bottom/>
      <diagonal/>
    </border>
    <border>
      <left/>
      <right style="double">
        <color indexed="64"/>
      </right>
      <top/>
      <bottom/>
      <diagonal/>
    </border>
    <border>
      <left/>
      <right style="medium">
        <color indexed="64"/>
      </right>
      <top/>
      <bottom style="thin">
        <color indexed="64"/>
      </bottom>
      <diagonal/>
    </border>
    <border>
      <left style="thick">
        <color indexed="64"/>
      </left>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right/>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thick">
        <color indexed="64"/>
      </top>
      <bottom/>
      <diagonal/>
    </border>
    <border>
      <left style="thin">
        <color indexed="64"/>
      </left>
      <right style="double">
        <color indexed="64"/>
      </right>
      <top/>
      <bottom/>
      <diagonal/>
    </border>
    <border>
      <left style="thick">
        <color indexed="64"/>
      </left>
      <right/>
      <top/>
      <bottom style="medium">
        <color indexed="64"/>
      </bottom>
      <diagonal/>
    </border>
    <border>
      <left style="thin">
        <color indexed="64"/>
      </left>
      <right style="double">
        <color indexed="64"/>
      </right>
      <top/>
      <bottom style="medium">
        <color indexed="64"/>
      </bottom>
      <diagonal/>
    </border>
    <border>
      <left style="double">
        <color indexed="64"/>
      </left>
      <right/>
      <top/>
      <bottom style="medium">
        <color indexed="64"/>
      </bottom>
      <diagonal/>
    </border>
    <border>
      <left/>
      <right style="thick">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medium">
        <color indexed="64"/>
      </top>
      <bottom/>
      <diagonal/>
    </border>
    <border>
      <left style="double">
        <color indexed="64"/>
      </left>
      <right style="thin">
        <color indexed="64"/>
      </right>
      <top/>
      <bottom style="thick">
        <color indexed="64"/>
      </bottom>
      <diagonal/>
    </border>
    <border>
      <left style="thick">
        <color indexed="64"/>
      </left>
      <right style="thin">
        <color indexed="64"/>
      </right>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diagonalUp="1">
      <left style="medium">
        <color indexed="64"/>
      </left>
      <right style="medium">
        <color indexed="64"/>
      </right>
      <top style="thin">
        <color indexed="64"/>
      </top>
      <bottom style="medium">
        <color indexed="64"/>
      </bottom>
      <diagonal style="thin">
        <color indexed="64"/>
      </diagonal>
    </border>
    <border>
      <left style="thick">
        <color indexed="64"/>
      </left>
      <right style="thick">
        <color indexed="64"/>
      </right>
      <top style="thick">
        <color indexed="64"/>
      </top>
      <bottom style="medium">
        <color indexed="64"/>
      </bottom>
      <diagonal/>
    </border>
    <border>
      <left/>
      <right style="thin">
        <color indexed="64"/>
      </right>
      <top style="thin">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top style="thick">
        <color indexed="64"/>
      </top>
      <bottom style="medium">
        <color indexed="64"/>
      </bottom>
      <diagonal/>
    </border>
    <border>
      <left style="thin">
        <color indexed="64"/>
      </left>
      <right style="medium">
        <color indexed="64"/>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medium">
        <color indexed="64"/>
      </right>
      <top/>
      <bottom style="double">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thin">
        <color indexed="64"/>
      </left>
      <right style="double">
        <color indexed="64"/>
      </right>
      <top style="medium">
        <color indexed="64"/>
      </top>
      <bottom/>
      <diagonal/>
    </border>
    <border>
      <left style="thin">
        <color indexed="64"/>
      </left>
      <right style="double">
        <color indexed="64"/>
      </right>
      <top style="thin">
        <color indexed="64"/>
      </top>
      <bottom/>
      <diagonal/>
    </border>
    <border>
      <left style="thin">
        <color indexed="64"/>
      </left>
      <right style="thick">
        <color indexed="64"/>
      </right>
      <top/>
      <bottom style="thin">
        <color indexed="64"/>
      </bottom>
      <diagonal/>
    </border>
    <border>
      <left style="hair">
        <color indexed="64"/>
      </left>
      <right/>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medium">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hair">
        <color indexed="64"/>
      </right>
      <top/>
      <bottom style="hair">
        <color indexed="64"/>
      </bottom>
      <diagonal/>
    </border>
    <border>
      <left style="medium">
        <color indexed="64"/>
      </left>
      <right style="thin">
        <color indexed="64"/>
      </right>
      <top style="hair">
        <color indexed="64"/>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thin">
        <color indexed="64"/>
      </bottom>
      <diagonal/>
    </border>
    <border>
      <left style="thin">
        <color indexed="64"/>
      </left>
      <right/>
      <top style="medium">
        <color indexed="64"/>
      </top>
      <bottom style="medium">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thick">
        <color indexed="64"/>
      </bottom>
      <diagonal/>
    </border>
    <border>
      <left/>
      <right style="medium">
        <color indexed="64"/>
      </right>
      <top style="thick">
        <color indexed="64"/>
      </top>
      <bottom/>
      <diagonal/>
    </border>
    <border>
      <left style="medium">
        <color indexed="64"/>
      </left>
      <right style="thin">
        <color indexed="64"/>
      </right>
      <top style="hair">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Dashed">
        <color indexed="64"/>
      </left>
      <right style="hair">
        <color indexed="64"/>
      </right>
      <top style="mediumDashed">
        <color indexed="64"/>
      </top>
      <bottom style="hair">
        <color indexed="64"/>
      </bottom>
      <diagonal/>
    </border>
    <border>
      <left style="hair">
        <color indexed="64"/>
      </left>
      <right style="hair">
        <color indexed="64"/>
      </right>
      <top style="mediumDashed">
        <color indexed="64"/>
      </top>
      <bottom style="hair">
        <color indexed="64"/>
      </bottom>
      <diagonal/>
    </border>
    <border>
      <left style="hair">
        <color indexed="64"/>
      </left>
      <right style="mediumDashed">
        <color indexed="64"/>
      </right>
      <top style="mediumDashed">
        <color indexed="64"/>
      </top>
      <bottom style="hair">
        <color indexed="64"/>
      </bottom>
      <diagonal/>
    </border>
    <border>
      <left style="mediumDashed">
        <color indexed="64"/>
      </left>
      <right style="hair">
        <color indexed="64"/>
      </right>
      <top style="hair">
        <color indexed="64"/>
      </top>
      <bottom style="hair">
        <color indexed="64"/>
      </bottom>
      <diagonal/>
    </border>
    <border>
      <left style="hair">
        <color indexed="64"/>
      </left>
      <right style="mediumDashed">
        <color indexed="64"/>
      </right>
      <top style="hair">
        <color indexed="64"/>
      </top>
      <bottom style="hair">
        <color indexed="64"/>
      </bottom>
      <diagonal/>
    </border>
    <border>
      <left style="mediumDashed">
        <color indexed="64"/>
      </left>
      <right style="hair">
        <color indexed="64"/>
      </right>
      <top style="hair">
        <color indexed="64"/>
      </top>
      <bottom style="mediumDashed">
        <color indexed="64"/>
      </bottom>
      <diagonal/>
    </border>
    <border>
      <left style="hair">
        <color indexed="64"/>
      </left>
      <right style="hair">
        <color indexed="64"/>
      </right>
      <top style="hair">
        <color indexed="64"/>
      </top>
      <bottom style="mediumDashed">
        <color indexed="64"/>
      </bottom>
      <diagonal/>
    </border>
    <border>
      <left style="hair">
        <color indexed="64"/>
      </left>
      <right style="mediumDashed">
        <color indexed="64"/>
      </right>
      <top style="hair">
        <color indexed="64"/>
      </top>
      <bottom style="mediumDashed">
        <color indexed="64"/>
      </bottom>
      <diagonal/>
    </border>
    <border>
      <left style="hair">
        <color indexed="64"/>
      </left>
      <right/>
      <top style="medium">
        <color indexed="64"/>
      </top>
      <bottom style="medium">
        <color indexed="64"/>
      </bottom>
      <diagonal/>
    </border>
    <border>
      <left style="hair">
        <color indexed="64"/>
      </left>
      <right/>
      <top/>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double">
        <color indexed="64"/>
      </top>
      <bottom style="thin">
        <color indexed="64"/>
      </bottom>
      <diagonal/>
    </border>
    <border>
      <left style="thin">
        <color indexed="64"/>
      </left>
      <right style="medium">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style="hair">
        <color indexed="64"/>
      </bottom>
      <diagonal/>
    </border>
    <border>
      <left style="hair">
        <color rgb="FFFF0000"/>
      </left>
      <right style="hair">
        <color rgb="FFFF0000"/>
      </right>
      <top style="hair">
        <color rgb="FFFF0000"/>
      </top>
      <bottom style="hair">
        <color rgb="FFFF0000"/>
      </bottom>
      <diagonal/>
    </border>
    <border>
      <left style="medium">
        <color rgb="FFFF0000"/>
      </left>
      <right style="medium">
        <color rgb="FFFF0000"/>
      </right>
      <top style="medium">
        <color rgb="FFFF0000"/>
      </top>
      <bottom style="medium">
        <color rgb="FFFF0000"/>
      </bottom>
      <diagonal/>
    </border>
    <border diagonalDown="1">
      <left style="thin">
        <color indexed="64"/>
      </left>
      <right style="thin">
        <color indexed="64"/>
      </right>
      <top style="medium">
        <color indexed="64"/>
      </top>
      <bottom style="medium">
        <color indexed="64"/>
      </bottom>
      <diagonal style="thin">
        <color indexed="64"/>
      </diagonal>
    </border>
    <border>
      <left/>
      <right style="medium">
        <color indexed="64"/>
      </right>
      <top style="hair">
        <color indexed="64"/>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indexed="64"/>
      </bottom>
      <diagonal/>
    </border>
    <border>
      <left style="medium">
        <color rgb="FFFF0000"/>
      </left>
      <right style="medium">
        <color rgb="FFFF0000"/>
      </right>
      <top/>
      <bottom style="hair">
        <color indexed="64"/>
      </bottom>
      <diagonal/>
    </border>
    <border>
      <left style="medium">
        <color rgb="FFFF0000"/>
      </left>
      <right style="medium">
        <color rgb="FFFF0000"/>
      </right>
      <top style="hair">
        <color indexed="64"/>
      </top>
      <bottom style="thin">
        <color indexed="64"/>
      </bottom>
      <diagonal/>
    </border>
    <border>
      <left style="medium">
        <color rgb="FFFF0000"/>
      </left>
      <right style="medium">
        <color rgb="FFFF0000"/>
      </right>
      <top style="hair">
        <color indexed="64"/>
      </top>
      <bottom style="hair">
        <color indexed="64"/>
      </bottom>
      <diagonal/>
    </border>
    <border>
      <left style="medium">
        <color rgb="FFFF0000"/>
      </left>
      <right style="medium">
        <color rgb="FFFF0000"/>
      </right>
      <top style="hair">
        <color indexed="64"/>
      </top>
      <bottom style="medium">
        <color rgb="FFFF0000"/>
      </bottom>
      <diagonal/>
    </border>
    <border>
      <left style="double">
        <color rgb="FFFF0000"/>
      </left>
      <right style="double">
        <color rgb="FFFF0000"/>
      </right>
      <top style="double">
        <color rgb="FFFF0000"/>
      </top>
      <bottom style="double">
        <color rgb="FFFF0000"/>
      </bottom>
      <diagonal/>
    </border>
  </borders>
  <cellStyleXfs count="1779">
    <xf numFmtId="0" fontId="0" fillId="0" borderId="0"/>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9" fontId="4" fillId="0" borderId="0" applyFont="0" applyFill="0" applyBorder="0" applyAlignment="0" applyProtection="0"/>
    <xf numFmtId="9" fontId="33" fillId="0" borderId="0" applyFont="0" applyFill="0" applyBorder="0" applyAlignment="0" applyProtection="0">
      <alignment vertical="center"/>
    </xf>
    <xf numFmtId="177" fontId="12" fillId="0" borderId="0" applyFont="0" applyFill="0" applyBorder="0" applyAlignment="0" applyProtection="0"/>
    <xf numFmtId="178" fontId="12" fillId="0" borderId="0" applyFont="0" applyFill="0" applyBorder="0" applyAlignment="0" applyProtection="0">
      <alignment vertical="top"/>
    </xf>
    <xf numFmtId="179" fontId="12" fillId="0" borderId="0" applyFont="0" applyFill="0" applyBorder="0" applyAlignment="0" applyProtection="0"/>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38" fontId="4" fillId="0" borderId="0" applyFont="0" applyFill="0" applyBorder="0" applyAlignment="0" applyProtection="0"/>
    <xf numFmtId="38" fontId="11" fillId="0" borderId="0" applyFont="0" applyFill="0" applyBorder="0" applyAlignment="0" applyProtection="0">
      <alignment vertical="center"/>
    </xf>
    <xf numFmtId="38" fontId="11" fillId="0" borderId="0" applyFont="0" applyFill="0" applyBorder="0" applyAlignment="0" applyProtection="0"/>
    <xf numFmtId="38" fontId="11" fillId="0" borderId="0" applyFont="0" applyFill="0" applyBorder="0" applyAlignment="0" applyProtection="0">
      <alignment vertical="center"/>
    </xf>
    <xf numFmtId="38" fontId="33" fillId="0" borderId="0" applyFont="0" applyFill="0" applyBorder="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15" fillId="0" borderId="0" applyFill="0" applyBorder="0" applyProtection="0"/>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16" fillId="0" borderId="0" applyNumberFormat="0" applyFont="0" applyFill="0" applyBorder="0">
      <alignment horizontal="left" vertical="top" wrapText="1"/>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6" fontId="4" fillId="0" borderId="0" applyFont="0" applyFill="0" applyBorder="0" applyAlignment="0" applyProtection="0"/>
    <xf numFmtId="6" fontId="11" fillId="0" borderId="0" applyFont="0" applyFill="0" applyBorder="0" applyAlignment="0" applyProtection="0">
      <alignment vertical="center"/>
    </xf>
    <xf numFmtId="6" fontId="11" fillId="0" borderId="0" applyFont="0" applyFill="0" applyBorder="0" applyAlignment="0" applyProtection="0"/>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11" fillId="0" borderId="0">
      <alignment vertical="center"/>
    </xf>
    <xf numFmtId="0" fontId="11" fillId="0" borderId="0">
      <alignment vertical="center"/>
    </xf>
    <xf numFmtId="181" fontId="12" fillId="0" borderId="0">
      <alignment vertical="top"/>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11" fillId="0" borderId="0">
      <alignment vertical="center"/>
    </xf>
    <xf numFmtId="180" fontId="12" fillId="0" borderId="0">
      <alignment vertical="top"/>
    </xf>
    <xf numFmtId="0" fontId="16" fillId="0" borderId="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54" fillId="0" borderId="0" applyNumberFormat="0" applyFill="0" applyBorder="0" applyAlignment="0" applyProtection="0">
      <alignment vertical="center"/>
    </xf>
    <xf numFmtId="0" fontId="55" fillId="0" borderId="264" applyNumberFormat="0" applyFill="0" applyAlignment="0" applyProtection="0">
      <alignment vertical="center"/>
    </xf>
    <xf numFmtId="0" fontId="56" fillId="0" borderId="265" applyNumberFormat="0" applyFill="0" applyAlignment="0" applyProtection="0">
      <alignment vertical="center"/>
    </xf>
    <xf numFmtId="0" fontId="57" fillId="0" borderId="266" applyNumberFormat="0" applyFill="0" applyAlignment="0" applyProtection="0">
      <alignment vertical="center"/>
    </xf>
    <xf numFmtId="0" fontId="57" fillId="0" borderId="0" applyNumberFormat="0" applyFill="0" applyBorder="0" applyAlignment="0" applyProtection="0">
      <alignment vertical="center"/>
    </xf>
    <xf numFmtId="0" fontId="58" fillId="33" borderId="0" applyNumberFormat="0" applyBorder="0" applyAlignment="0" applyProtection="0">
      <alignment vertical="center"/>
    </xf>
    <xf numFmtId="0" fontId="59" fillId="30" borderId="0" applyNumberFormat="0" applyBorder="0" applyAlignment="0" applyProtection="0">
      <alignment vertical="center"/>
    </xf>
    <xf numFmtId="0" fontId="60" fillId="28" borderId="0" applyNumberFormat="0" applyBorder="0" applyAlignment="0" applyProtection="0">
      <alignment vertical="center"/>
    </xf>
    <xf numFmtId="0" fontId="61" fillId="32" borderId="263" applyNumberFormat="0" applyAlignment="0" applyProtection="0">
      <alignment vertical="center"/>
    </xf>
    <xf numFmtId="0" fontId="62" fillId="31" borderId="268" applyNumberFormat="0" applyAlignment="0" applyProtection="0">
      <alignment vertical="center"/>
    </xf>
    <xf numFmtId="0" fontId="63" fillId="31" borderId="263" applyNumberFormat="0" applyAlignment="0" applyProtection="0">
      <alignment vertical="center"/>
    </xf>
    <xf numFmtId="0" fontId="64" fillId="0" borderId="262" applyNumberFormat="0" applyFill="0" applyAlignment="0" applyProtection="0">
      <alignment vertical="center"/>
    </xf>
    <xf numFmtId="0" fontId="65" fillId="27" borderId="260" applyNumberFormat="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267" applyNumberFormat="0" applyFill="0" applyAlignment="0" applyProtection="0">
      <alignment vertical="center"/>
    </xf>
    <xf numFmtId="0" fontId="69" fillId="21" borderId="0" applyNumberFormat="0" applyBorder="0" applyAlignment="0" applyProtection="0">
      <alignment vertical="center"/>
    </xf>
    <xf numFmtId="0" fontId="3" fillId="3" borderId="0" applyNumberFormat="0" applyBorder="0" applyAlignment="0" applyProtection="0">
      <alignment vertical="center"/>
    </xf>
    <xf numFmtId="0" fontId="3" fillId="9" borderId="0" applyNumberFormat="0" applyBorder="0" applyAlignment="0" applyProtection="0">
      <alignment vertical="center"/>
    </xf>
    <xf numFmtId="0" fontId="69" fillId="15" borderId="0" applyNumberFormat="0" applyBorder="0" applyAlignment="0" applyProtection="0">
      <alignment vertical="center"/>
    </xf>
    <xf numFmtId="0" fontId="69" fillId="22" borderId="0" applyNumberFormat="0" applyBorder="0" applyAlignment="0" applyProtection="0">
      <alignment vertical="center"/>
    </xf>
    <xf numFmtId="0" fontId="3" fillId="4" borderId="0" applyNumberFormat="0" applyBorder="0" applyAlignment="0" applyProtection="0">
      <alignment vertical="center"/>
    </xf>
    <xf numFmtId="0" fontId="3" fillId="10" borderId="0" applyNumberFormat="0" applyBorder="0" applyAlignment="0" applyProtection="0">
      <alignment vertical="center"/>
    </xf>
    <xf numFmtId="0" fontId="69" fillId="16" borderId="0" applyNumberFormat="0" applyBorder="0" applyAlignment="0" applyProtection="0">
      <alignment vertical="center"/>
    </xf>
    <xf numFmtId="0" fontId="69" fillId="23" borderId="0" applyNumberFormat="0" applyBorder="0" applyAlignment="0" applyProtection="0">
      <alignment vertical="center"/>
    </xf>
    <xf numFmtId="0" fontId="3" fillId="5" borderId="0" applyNumberFormat="0" applyBorder="0" applyAlignment="0" applyProtection="0">
      <alignment vertical="center"/>
    </xf>
    <xf numFmtId="0" fontId="3" fillId="11" borderId="0" applyNumberFormat="0" applyBorder="0" applyAlignment="0" applyProtection="0">
      <alignment vertical="center"/>
    </xf>
    <xf numFmtId="0" fontId="69" fillId="17" borderId="0" applyNumberFormat="0" applyBorder="0" applyAlignment="0" applyProtection="0">
      <alignment vertical="center"/>
    </xf>
    <xf numFmtId="0" fontId="69" fillId="24" borderId="0" applyNumberFormat="0" applyBorder="0" applyAlignment="0" applyProtection="0">
      <alignment vertical="center"/>
    </xf>
    <xf numFmtId="0" fontId="3" fillId="6" borderId="0" applyNumberFormat="0" applyBorder="0" applyAlignment="0" applyProtection="0">
      <alignment vertical="center"/>
    </xf>
    <xf numFmtId="0" fontId="3" fillId="12" borderId="0" applyNumberFormat="0" applyBorder="0" applyAlignment="0" applyProtection="0">
      <alignment vertical="center"/>
    </xf>
    <xf numFmtId="0" fontId="69" fillId="18" borderId="0" applyNumberFormat="0" applyBorder="0" applyAlignment="0" applyProtection="0">
      <alignment vertical="center"/>
    </xf>
    <xf numFmtId="0" fontId="69" fillId="25" borderId="0" applyNumberFormat="0" applyBorder="0" applyAlignment="0" applyProtection="0">
      <alignment vertical="center"/>
    </xf>
    <xf numFmtId="0" fontId="3" fillId="7" borderId="0" applyNumberFormat="0" applyBorder="0" applyAlignment="0" applyProtection="0">
      <alignment vertical="center"/>
    </xf>
    <xf numFmtId="0" fontId="3" fillId="13" borderId="0" applyNumberFormat="0" applyBorder="0" applyAlignment="0" applyProtection="0">
      <alignment vertical="center"/>
    </xf>
    <xf numFmtId="0" fontId="69" fillId="19" borderId="0" applyNumberFormat="0" applyBorder="0" applyAlignment="0" applyProtection="0">
      <alignment vertical="center"/>
    </xf>
    <xf numFmtId="0" fontId="69" fillId="26"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69" fillId="20" borderId="0" applyNumberFormat="0" applyBorder="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0" borderId="0">
      <alignment vertical="center"/>
    </xf>
    <xf numFmtId="0" fontId="3" fillId="0" borderId="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0" borderId="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0" borderId="0">
      <alignment vertical="center"/>
    </xf>
    <xf numFmtId="0" fontId="3" fillId="0" borderId="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0" borderId="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29" borderId="261" applyNumberFormat="0" applyFont="0" applyAlignment="0" applyProtection="0">
      <alignment vertical="center"/>
    </xf>
    <xf numFmtId="0" fontId="2" fillId="29" borderId="261" applyNumberFormat="0" applyFont="0" applyAlignment="0" applyProtection="0">
      <alignment vertical="center"/>
    </xf>
    <xf numFmtId="0" fontId="2" fillId="0" borderId="0">
      <alignment vertical="center"/>
    </xf>
    <xf numFmtId="0" fontId="2" fillId="0" borderId="0">
      <alignment vertical="center"/>
    </xf>
    <xf numFmtId="0" fontId="2" fillId="29" borderId="261" applyNumberFormat="0" applyFont="0" applyAlignment="0" applyProtection="0">
      <alignment vertical="center"/>
    </xf>
    <xf numFmtId="0" fontId="2" fillId="29" borderId="261" applyNumberFormat="0" applyFont="0" applyAlignment="0" applyProtection="0">
      <alignment vertical="center"/>
    </xf>
    <xf numFmtId="0" fontId="2" fillId="29" borderId="261" applyNumberFormat="0" applyFont="0" applyAlignment="0" applyProtection="0">
      <alignment vertical="center"/>
    </xf>
    <xf numFmtId="0" fontId="2" fillId="29" borderId="261" applyNumberFormat="0" applyFont="0" applyAlignment="0" applyProtection="0">
      <alignment vertical="center"/>
    </xf>
    <xf numFmtId="0" fontId="2" fillId="29" borderId="261" applyNumberFormat="0" applyFont="0" applyAlignment="0" applyProtection="0">
      <alignment vertical="center"/>
    </xf>
    <xf numFmtId="0" fontId="2" fillId="29" borderId="261" applyNumberFormat="0" applyFont="0" applyAlignment="0" applyProtection="0">
      <alignment vertical="center"/>
    </xf>
    <xf numFmtId="0" fontId="2" fillId="0" borderId="0">
      <alignment vertical="center"/>
    </xf>
    <xf numFmtId="0" fontId="2" fillId="5"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5" borderId="0" applyNumberFormat="0" applyBorder="0" applyAlignment="0" applyProtection="0">
      <alignment vertical="center"/>
    </xf>
    <xf numFmtId="0" fontId="2" fillId="9"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11"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1" fillId="29" borderId="261" applyNumberFormat="0" applyFont="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cellStyleXfs>
  <cellXfs count="2035">
    <xf numFmtId="0" fontId="0" fillId="0" borderId="0" xfId="0"/>
    <xf numFmtId="0" fontId="10" fillId="0" borderId="0" xfId="0" applyFont="1"/>
    <xf numFmtId="0" fontId="12" fillId="0" borderId="0" xfId="860" applyFont="1" applyFill="1">
      <alignment vertical="center"/>
    </xf>
    <xf numFmtId="176" fontId="12" fillId="0" borderId="0" xfId="679" applyNumberFormat="1" applyFont="1" applyFill="1">
      <alignment vertical="center"/>
    </xf>
    <xf numFmtId="176" fontId="12" fillId="0" borderId="0" xfId="860" applyNumberFormat="1" applyFont="1" applyFill="1">
      <alignment vertical="center"/>
    </xf>
    <xf numFmtId="176" fontId="12" fillId="0" borderId="1" xfId="679" applyNumberFormat="1" applyFont="1" applyFill="1" applyBorder="1">
      <alignment vertical="center"/>
    </xf>
    <xf numFmtId="176" fontId="12" fillId="2" borderId="2" xfId="679" applyNumberFormat="1" applyFont="1" applyFill="1" applyBorder="1">
      <alignment vertical="center"/>
    </xf>
    <xf numFmtId="176" fontId="12" fillId="0" borderId="2" xfId="679" applyNumberFormat="1" applyFont="1" applyFill="1" applyBorder="1">
      <alignment vertical="center"/>
    </xf>
    <xf numFmtId="176" fontId="12" fillId="2" borderId="1" xfId="679" applyNumberFormat="1" applyFont="1" applyFill="1" applyBorder="1">
      <alignment vertical="center"/>
    </xf>
    <xf numFmtId="176" fontId="12" fillId="0" borderId="0" xfId="679" applyNumberFormat="1" applyFont="1" applyFill="1" applyAlignment="1">
      <alignment horizontal="center" vertical="center"/>
    </xf>
    <xf numFmtId="0" fontId="12" fillId="0" borderId="0" xfId="860" applyFont="1" applyFill="1" applyBorder="1">
      <alignment vertical="center"/>
    </xf>
    <xf numFmtId="176" fontId="12" fillId="0" borderId="0" xfId="679" applyNumberFormat="1" applyFont="1" applyFill="1" applyBorder="1">
      <alignment vertical="center"/>
    </xf>
    <xf numFmtId="176" fontId="12" fillId="0" borderId="3" xfId="679" applyNumberFormat="1" applyFont="1" applyFill="1" applyBorder="1">
      <alignment vertical="center"/>
    </xf>
    <xf numFmtId="176" fontId="12" fillId="0" borderId="0" xfId="860" applyNumberFormat="1" applyFont="1" applyFill="1" applyBorder="1">
      <alignment vertical="center"/>
    </xf>
    <xf numFmtId="0" fontId="12" fillId="0" borderId="4" xfId="860" applyFont="1" applyFill="1" applyBorder="1">
      <alignment vertical="center"/>
    </xf>
    <xf numFmtId="176" fontId="12" fillId="0" borderId="5" xfId="679" applyNumberFormat="1" applyFont="1" applyFill="1" applyBorder="1">
      <alignment vertical="center"/>
    </xf>
    <xf numFmtId="176" fontId="12" fillId="0" borderId="5" xfId="860" applyNumberFormat="1" applyFont="1" applyFill="1" applyBorder="1">
      <alignment vertical="center"/>
    </xf>
    <xf numFmtId="176" fontId="12" fillId="0" borderId="6" xfId="860" applyNumberFormat="1" applyFont="1" applyFill="1" applyBorder="1">
      <alignment vertical="center"/>
    </xf>
    <xf numFmtId="176" fontId="12" fillId="0" borderId="4" xfId="860" applyNumberFormat="1" applyFont="1" applyFill="1" applyBorder="1">
      <alignment vertical="center"/>
    </xf>
    <xf numFmtId="0" fontId="12" fillId="0" borderId="5" xfId="860" applyFont="1" applyFill="1" applyBorder="1">
      <alignment vertical="center"/>
    </xf>
    <xf numFmtId="0" fontId="12" fillId="0" borderId="6" xfId="860" applyFont="1" applyFill="1" applyBorder="1">
      <alignment vertical="center"/>
    </xf>
    <xf numFmtId="0" fontId="12" fillId="0" borderId="7" xfId="860" applyFont="1" applyFill="1" applyBorder="1">
      <alignment vertical="center"/>
    </xf>
    <xf numFmtId="176" fontId="14" fillId="0" borderId="0" xfId="860" applyNumberFormat="1" applyFont="1" applyFill="1" applyBorder="1">
      <alignment vertical="center"/>
    </xf>
    <xf numFmtId="176" fontId="12" fillId="0" borderId="8" xfId="860" applyNumberFormat="1" applyFont="1" applyFill="1" applyBorder="1">
      <alignment vertical="center"/>
    </xf>
    <xf numFmtId="176" fontId="12" fillId="0" borderId="7" xfId="860" applyNumberFormat="1" applyFont="1" applyFill="1" applyBorder="1">
      <alignment vertical="center"/>
    </xf>
    <xf numFmtId="0" fontId="12" fillId="0" borderId="8" xfId="860" applyFont="1" applyFill="1" applyBorder="1">
      <alignment vertical="center"/>
    </xf>
    <xf numFmtId="176" fontId="50" fillId="0" borderId="0" xfId="860" applyNumberFormat="1" applyFont="1" applyFill="1">
      <alignment vertical="center"/>
    </xf>
    <xf numFmtId="0" fontId="12" fillId="0" borderId="0" xfId="860" applyFont="1" applyFill="1" applyAlignment="1">
      <alignment horizontal="right" vertical="center"/>
    </xf>
    <xf numFmtId="0" fontId="11" fillId="0" borderId="0" xfId="860" applyFont="1" applyAlignment="1">
      <alignment vertical="center"/>
    </xf>
    <xf numFmtId="0" fontId="11" fillId="0" borderId="0" xfId="860" applyFont="1" applyAlignment="1">
      <alignment horizontal="center" vertical="center"/>
    </xf>
    <xf numFmtId="0" fontId="0" fillId="0" borderId="0" xfId="860" applyFont="1" applyAlignment="1">
      <alignment horizontal="center" vertical="center"/>
    </xf>
    <xf numFmtId="181" fontId="17" fillId="0" borderId="0" xfId="870" applyNumberFormat="1" applyFont="1" applyAlignment="1">
      <alignment vertical="center"/>
    </xf>
    <xf numFmtId="0" fontId="0" fillId="0" borderId="0" xfId="860" applyFont="1" applyAlignment="1">
      <alignment vertical="center"/>
    </xf>
    <xf numFmtId="0" fontId="9" fillId="0" borderId="9" xfId="860" applyFont="1" applyBorder="1" applyAlignment="1">
      <alignment horizontal="center" vertical="center"/>
    </xf>
    <xf numFmtId="0" fontId="18" fillId="0" borderId="10" xfId="860" applyFont="1" applyBorder="1" applyAlignment="1">
      <alignment horizontal="center" vertical="center"/>
    </xf>
    <xf numFmtId="0" fontId="9" fillId="0" borderId="11" xfId="860" applyFont="1" applyBorder="1" applyAlignment="1">
      <alignment vertical="center"/>
    </xf>
    <xf numFmtId="0" fontId="9" fillId="0" borderId="12" xfId="860" applyFont="1" applyBorder="1" applyAlignment="1">
      <alignment vertical="center"/>
    </xf>
    <xf numFmtId="0" fontId="9" fillId="0" borderId="13" xfId="860" applyFont="1" applyBorder="1" applyAlignment="1">
      <alignment vertical="center"/>
    </xf>
    <xf numFmtId="0" fontId="9" fillId="0" borderId="14" xfId="860" applyFont="1" applyBorder="1" applyAlignment="1">
      <alignment vertical="center"/>
    </xf>
    <xf numFmtId="0" fontId="9" fillId="0" borderId="15" xfId="860" applyFont="1" applyBorder="1" applyAlignment="1">
      <alignment vertical="center"/>
    </xf>
    <xf numFmtId="0" fontId="9" fillId="0" borderId="16" xfId="860" applyFont="1" applyBorder="1" applyAlignment="1">
      <alignment vertical="center"/>
    </xf>
    <xf numFmtId="0" fontId="9" fillId="2" borderId="17" xfId="860" applyFont="1" applyFill="1" applyBorder="1" applyAlignment="1">
      <alignment horizontal="center" vertical="center" wrapText="1"/>
    </xf>
    <xf numFmtId="0" fontId="9" fillId="2" borderId="18" xfId="860" applyFont="1" applyFill="1" applyBorder="1" applyAlignment="1">
      <alignment horizontal="center" vertical="center" wrapText="1"/>
    </xf>
    <xf numFmtId="0" fontId="9" fillId="2" borderId="18" xfId="860" applyFont="1" applyFill="1" applyBorder="1" applyAlignment="1">
      <alignment horizontal="center" vertical="center"/>
    </xf>
    <xf numFmtId="0" fontId="9" fillId="2" borderId="19" xfId="860" applyFont="1" applyFill="1" applyBorder="1" applyAlignment="1">
      <alignment horizontal="center" vertical="center"/>
    </xf>
    <xf numFmtId="0" fontId="19" fillId="0" borderId="0" xfId="860" applyFont="1" applyAlignment="1">
      <alignment vertical="center"/>
    </xf>
    <xf numFmtId="0" fontId="12" fillId="0" borderId="0" xfId="860" applyFont="1" applyAlignment="1">
      <alignment vertical="center"/>
    </xf>
    <xf numFmtId="0" fontId="12" fillId="0" borderId="0" xfId="860" applyFont="1" applyBorder="1" applyAlignment="1">
      <alignment horizontal="right" vertical="center"/>
    </xf>
    <xf numFmtId="0" fontId="12" fillId="0" borderId="0" xfId="860" applyFont="1" applyAlignment="1">
      <alignment horizontal="center" vertical="center"/>
    </xf>
    <xf numFmtId="0" fontId="20" fillId="0" borderId="0" xfId="860" applyFont="1" applyAlignment="1">
      <alignment vertical="center"/>
    </xf>
    <xf numFmtId="38" fontId="9" fillId="0" borderId="21" xfId="679" applyFont="1" applyBorder="1" applyAlignment="1">
      <alignment vertical="center"/>
    </xf>
    <xf numFmtId="38" fontId="9" fillId="0" borderId="13" xfId="679" applyFont="1" applyBorder="1" applyAlignment="1">
      <alignment vertical="center"/>
    </xf>
    <xf numFmtId="38" fontId="9" fillId="0" borderId="14" xfId="679" applyFont="1" applyBorder="1" applyAlignment="1">
      <alignment vertical="center"/>
    </xf>
    <xf numFmtId="0" fontId="9" fillId="0" borderId="22" xfId="860" applyFont="1" applyBorder="1" applyAlignment="1">
      <alignment vertical="center"/>
    </xf>
    <xf numFmtId="38" fontId="9" fillId="0" borderId="23" xfId="679" applyFont="1" applyBorder="1" applyAlignment="1">
      <alignment vertical="center"/>
    </xf>
    <xf numFmtId="38" fontId="9" fillId="0" borderId="24" xfId="679" applyFont="1" applyBorder="1" applyAlignment="1">
      <alignment vertical="center"/>
    </xf>
    <xf numFmtId="0" fontId="9" fillId="0" borderId="25" xfId="860" applyFont="1" applyBorder="1" applyAlignment="1">
      <alignment vertical="center"/>
    </xf>
    <xf numFmtId="0" fontId="19" fillId="0" borderId="0" xfId="860" applyFont="1" applyAlignment="1">
      <alignment horizontal="center" vertical="center"/>
    </xf>
    <xf numFmtId="0" fontId="9" fillId="2" borderId="26" xfId="860" applyFont="1" applyFill="1" applyBorder="1" applyAlignment="1">
      <alignment horizontal="center" vertical="center" wrapText="1"/>
    </xf>
    <xf numFmtId="0" fontId="9" fillId="2" borderId="9" xfId="860" applyFont="1" applyFill="1" applyBorder="1" applyAlignment="1">
      <alignment horizontal="center" vertical="center" wrapText="1"/>
    </xf>
    <xf numFmtId="0" fontId="9" fillId="2" borderId="9" xfId="860" quotePrefix="1" applyFont="1" applyFill="1" applyBorder="1" applyAlignment="1">
      <alignment horizontal="center" vertical="center" wrapText="1"/>
    </xf>
    <xf numFmtId="0" fontId="9" fillId="2" borderId="10" xfId="860" applyFont="1" applyFill="1" applyBorder="1" applyAlignment="1">
      <alignment horizontal="center" vertical="center" wrapText="1"/>
    </xf>
    <xf numFmtId="0" fontId="9" fillId="2" borderId="27" xfId="860" applyFont="1" applyFill="1" applyBorder="1" applyAlignment="1">
      <alignment horizontal="center" vertical="center" wrapText="1"/>
    </xf>
    <xf numFmtId="0" fontId="9" fillId="2" borderId="28" xfId="860" applyFont="1" applyFill="1" applyBorder="1" applyAlignment="1">
      <alignment horizontal="center" vertical="center" wrapText="1"/>
    </xf>
    <xf numFmtId="0" fontId="9" fillId="2" borderId="29" xfId="860" applyFont="1" applyFill="1" applyBorder="1" applyAlignment="1">
      <alignment horizontal="center" vertical="center" wrapText="1"/>
    </xf>
    <xf numFmtId="0" fontId="17" fillId="0" borderId="0" xfId="860" applyFont="1" applyAlignment="1">
      <alignment horizontal="center" vertical="center"/>
    </xf>
    <xf numFmtId="38" fontId="9" fillId="0" borderId="0" xfId="679" applyFont="1" applyAlignment="1">
      <alignment vertical="center"/>
    </xf>
    <xf numFmtId="0" fontId="9" fillId="0" borderId="0" xfId="860" applyFont="1" applyAlignment="1">
      <alignment vertical="center"/>
    </xf>
    <xf numFmtId="38" fontId="18" fillId="0" borderId="0" xfId="679" applyFont="1" applyAlignment="1">
      <alignment vertical="center"/>
    </xf>
    <xf numFmtId="38" fontId="19" fillId="0" borderId="0" xfId="679" applyFont="1" applyAlignment="1">
      <alignment horizontal="center" vertical="center"/>
    </xf>
    <xf numFmtId="0" fontId="9" fillId="0" borderId="30" xfId="860" applyFont="1" applyBorder="1" applyAlignment="1">
      <alignment vertical="center"/>
    </xf>
    <xf numFmtId="0" fontId="18" fillId="0" borderId="0" xfId="860" applyFont="1" applyAlignment="1">
      <alignment horizontal="center" vertical="center"/>
    </xf>
    <xf numFmtId="0" fontId="9" fillId="2" borderId="31" xfId="860" applyFont="1" applyFill="1" applyBorder="1" applyAlignment="1">
      <alignment horizontal="center" vertical="center" wrapText="1"/>
    </xf>
    <xf numFmtId="0" fontId="9" fillId="2" borderId="32" xfId="860" applyFont="1" applyFill="1" applyBorder="1" applyAlignment="1">
      <alignment horizontal="center" vertical="center" wrapText="1"/>
    </xf>
    <xf numFmtId="38" fontId="9" fillId="0" borderId="33" xfId="679" applyFont="1" applyBorder="1" applyAlignment="1">
      <alignment vertical="center"/>
    </xf>
    <xf numFmtId="0" fontId="9" fillId="0" borderId="34" xfId="860" applyFont="1" applyBorder="1" applyAlignment="1">
      <alignment vertical="center"/>
    </xf>
    <xf numFmtId="38" fontId="9" fillId="0" borderId="35" xfId="679" applyFont="1" applyBorder="1" applyAlignment="1">
      <alignment vertical="center"/>
    </xf>
    <xf numFmtId="0" fontId="9" fillId="0" borderId="36" xfId="860" applyFont="1" applyBorder="1" applyAlignment="1">
      <alignment vertical="center"/>
    </xf>
    <xf numFmtId="38" fontId="9" fillId="0" borderId="37" xfId="679" applyFont="1" applyBorder="1" applyAlignment="1">
      <alignment vertical="center"/>
    </xf>
    <xf numFmtId="0" fontId="9" fillId="0" borderId="38" xfId="860" applyFont="1" applyBorder="1" applyAlignment="1">
      <alignment vertical="center"/>
    </xf>
    <xf numFmtId="38" fontId="9" fillId="2" borderId="39" xfId="679" applyFont="1" applyFill="1" applyBorder="1" applyAlignment="1">
      <alignment horizontal="center" vertical="center" wrapText="1"/>
    </xf>
    <xf numFmtId="0" fontId="9" fillId="2" borderId="40" xfId="860" applyFont="1" applyFill="1" applyBorder="1" applyAlignment="1">
      <alignment horizontal="center" vertical="center"/>
    </xf>
    <xf numFmtId="38" fontId="9" fillId="0" borderId="41" xfId="679" applyFont="1" applyBorder="1" applyAlignment="1">
      <alignment vertical="center"/>
    </xf>
    <xf numFmtId="38" fontId="9" fillId="0" borderId="42" xfId="679" applyFont="1" applyBorder="1" applyAlignment="1">
      <alignment vertical="center"/>
    </xf>
    <xf numFmtId="38" fontId="9" fillId="0" borderId="43" xfId="679" applyFont="1" applyBorder="1" applyAlignment="1">
      <alignment vertical="center"/>
    </xf>
    <xf numFmtId="38" fontId="9" fillId="0" borderId="44" xfId="679" applyFont="1" applyFill="1" applyBorder="1" applyAlignment="1">
      <alignment horizontal="center" vertical="center" wrapText="1"/>
    </xf>
    <xf numFmtId="0" fontId="9" fillId="0" borderId="8" xfId="860" applyFont="1" applyFill="1" applyBorder="1" applyAlignment="1">
      <alignment vertical="center"/>
    </xf>
    <xf numFmtId="0" fontId="9" fillId="2" borderId="45" xfId="860" applyFont="1" applyFill="1" applyBorder="1" applyAlignment="1">
      <alignment horizontal="center" vertical="center" wrapText="1"/>
    </xf>
    <xf numFmtId="38" fontId="9" fillId="2" borderId="46" xfId="679" applyFont="1" applyFill="1" applyBorder="1" applyAlignment="1">
      <alignment horizontal="center" vertical="center" wrapText="1"/>
    </xf>
    <xf numFmtId="0" fontId="12" fillId="0" borderId="0" xfId="860" applyFont="1" applyBorder="1" applyAlignment="1">
      <alignment vertical="center"/>
    </xf>
    <xf numFmtId="0" fontId="9" fillId="0" borderId="48" xfId="860" applyFont="1" applyBorder="1" applyAlignment="1">
      <alignment vertical="center"/>
    </xf>
    <xf numFmtId="38" fontId="9" fillId="0" borderId="49" xfId="679" applyFont="1" applyBorder="1" applyAlignment="1">
      <alignment vertical="center"/>
    </xf>
    <xf numFmtId="38" fontId="9" fillId="0" borderId="50" xfId="679" applyFont="1" applyBorder="1" applyAlignment="1">
      <alignment vertical="center"/>
    </xf>
    <xf numFmtId="38" fontId="9" fillId="0" borderId="51" xfId="679" applyFont="1" applyBorder="1" applyAlignment="1">
      <alignment vertical="center"/>
    </xf>
    <xf numFmtId="38" fontId="9" fillId="0" borderId="0" xfId="679" applyFont="1" applyFill="1" applyBorder="1" applyAlignment="1">
      <alignment horizontal="center" vertical="center" wrapText="1"/>
    </xf>
    <xf numFmtId="0" fontId="9" fillId="0" borderId="55" xfId="860" applyFont="1" applyFill="1" applyBorder="1" applyAlignment="1">
      <alignment horizontal="center" vertical="center" wrapText="1"/>
    </xf>
    <xf numFmtId="183" fontId="9" fillId="0" borderId="0" xfId="679" applyNumberFormat="1" applyFont="1" applyFill="1" applyBorder="1" applyAlignment="1">
      <alignment horizontal="center" vertical="center" wrapText="1"/>
    </xf>
    <xf numFmtId="183" fontId="9" fillId="0" borderId="56" xfId="679" applyNumberFormat="1" applyFont="1" applyBorder="1" applyAlignment="1">
      <alignment vertical="center"/>
    </xf>
    <xf numFmtId="183" fontId="9" fillId="0" borderId="57" xfId="679" applyNumberFormat="1" applyFont="1" applyBorder="1" applyAlignment="1">
      <alignment vertical="center"/>
    </xf>
    <xf numFmtId="183" fontId="9" fillId="0" borderId="58" xfId="679" applyNumberFormat="1" applyFont="1" applyBorder="1" applyAlignment="1">
      <alignment vertical="center"/>
    </xf>
    <xf numFmtId="181" fontId="9" fillId="0" borderId="44" xfId="679" applyNumberFormat="1" applyFont="1" applyFill="1" applyBorder="1" applyAlignment="1">
      <alignment vertical="center" wrapText="1"/>
    </xf>
    <xf numFmtId="184" fontId="9" fillId="0" borderId="0" xfId="679" applyNumberFormat="1" applyFont="1" applyFill="1" applyBorder="1" applyAlignment="1">
      <alignment vertical="center" wrapText="1"/>
    </xf>
    <xf numFmtId="181" fontId="9" fillId="0" borderId="55" xfId="860" applyNumberFormat="1" applyFont="1" applyFill="1" applyBorder="1" applyAlignment="1">
      <alignment vertical="center" wrapText="1"/>
    </xf>
    <xf numFmtId="181" fontId="9" fillId="0" borderId="33" xfId="679" applyNumberFormat="1" applyFont="1" applyFill="1" applyBorder="1" applyAlignment="1">
      <alignment vertical="center" wrapText="1"/>
    </xf>
    <xf numFmtId="184" fontId="9" fillId="0" borderId="57" xfId="679" applyNumberFormat="1" applyFont="1" applyFill="1" applyBorder="1" applyAlignment="1">
      <alignment vertical="center" wrapText="1"/>
    </xf>
    <xf numFmtId="181" fontId="9" fillId="0" borderId="41" xfId="860" applyNumberFormat="1" applyFont="1" applyFill="1" applyBorder="1" applyAlignment="1">
      <alignment vertical="center" wrapText="1"/>
    </xf>
    <xf numFmtId="181" fontId="9" fillId="0" borderId="59" xfId="679" applyNumberFormat="1" applyFont="1" applyFill="1" applyBorder="1" applyAlignment="1">
      <alignment vertical="center" wrapText="1"/>
    </xf>
    <xf numFmtId="184" fontId="9" fillId="0" borderId="60" xfId="679" applyNumberFormat="1" applyFont="1" applyFill="1" applyBorder="1" applyAlignment="1">
      <alignment vertical="center" wrapText="1"/>
    </xf>
    <xf numFmtId="181" fontId="9" fillId="0" borderId="35" xfId="679" applyNumberFormat="1" applyFont="1" applyFill="1" applyBorder="1" applyAlignment="1">
      <alignment vertical="center" wrapText="1"/>
    </xf>
    <xf numFmtId="184" fontId="9" fillId="0" borderId="56" xfId="679" applyNumberFormat="1" applyFont="1" applyFill="1" applyBorder="1" applyAlignment="1">
      <alignment vertical="center" wrapText="1"/>
    </xf>
    <xf numFmtId="0" fontId="9" fillId="0" borderId="61" xfId="860" applyFont="1" applyBorder="1" applyAlignment="1">
      <alignment vertical="center"/>
    </xf>
    <xf numFmtId="38" fontId="9" fillId="0" borderId="45" xfId="679" applyFont="1" applyBorder="1" applyAlignment="1">
      <alignment vertical="center"/>
    </xf>
    <xf numFmtId="38" fontId="9" fillId="0" borderId="55" xfId="679" applyFont="1" applyBorder="1" applyAlignment="1">
      <alignment vertical="center"/>
    </xf>
    <xf numFmtId="38" fontId="9" fillId="0" borderId="62" xfId="679" applyFont="1" applyBorder="1" applyAlignment="1">
      <alignment vertical="center"/>
    </xf>
    <xf numFmtId="176" fontId="12" fillId="0" borderId="0" xfId="679" applyNumberFormat="1" applyFont="1" applyFill="1" applyBorder="1" applyAlignment="1">
      <alignment vertical="center" shrinkToFit="1"/>
    </xf>
    <xf numFmtId="0" fontId="9" fillId="0" borderId="63" xfId="860" applyFont="1" applyBorder="1" applyAlignment="1">
      <alignment horizontal="center" vertical="center"/>
    </xf>
    <xf numFmtId="38" fontId="9" fillId="0" borderId="59" xfId="679" applyFont="1" applyBorder="1" applyAlignment="1">
      <alignment vertical="center"/>
    </xf>
    <xf numFmtId="38" fontId="9" fillId="0" borderId="64" xfId="679" applyFont="1" applyBorder="1" applyAlignment="1">
      <alignment vertical="center"/>
    </xf>
    <xf numFmtId="38" fontId="9" fillId="0" borderId="66" xfId="679" applyFont="1" applyBorder="1" applyAlignment="1">
      <alignment vertical="center"/>
    </xf>
    <xf numFmtId="38" fontId="9" fillId="0" borderId="68" xfId="679" applyFont="1" applyBorder="1" applyAlignment="1">
      <alignment vertical="center"/>
    </xf>
    <xf numFmtId="20" fontId="17" fillId="0" borderId="0" xfId="870" applyNumberFormat="1" applyFont="1" applyAlignment="1">
      <alignment vertical="center"/>
    </xf>
    <xf numFmtId="182" fontId="9" fillId="0" borderId="69" xfId="0" applyNumberFormat="1" applyFont="1" applyFill="1" applyBorder="1" applyAlignment="1">
      <alignment vertical="center"/>
    </xf>
    <xf numFmtId="182" fontId="9" fillId="0" borderId="21" xfId="0" applyNumberFormat="1" applyFont="1" applyFill="1" applyBorder="1" applyAlignment="1">
      <alignment vertical="center"/>
    </xf>
    <xf numFmtId="182" fontId="9" fillId="0" borderId="51" xfId="0" applyNumberFormat="1" applyFont="1" applyFill="1" applyBorder="1" applyAlignment="1">
      <alignment vertical="center"/>
    </xf>
    <xf numFmtId="182" fontId="9" fillId="0" borderId="54" xfId="0" applyNumberFormat="1" applyFont="1" applyBorder="1" applyAlignment="1">
      <alignment vertical="center"/>
    </xf>
    <xf numFmtId="182" fontId="9" fillId="0" borderId="70" xfId="0" applyNumberFormat="1" applyFont="1" applyBorder="1" applyAlignment="1">
      <alignment vertical="center"/>
    </xf>
    <xf numFmtId="182" fontId="9" fillId="0" borderId="71" xfId="0" applyNumberFormat="1" applyFont="1" applyBorder="1" applyAlignment="1">
      <alignment vertical="center"/>
    </xf>
    <xf numFmtId="0" fontId="9" fillId="0" borderId="72" xfId="860" applyFont="1" applyBorder="1" applyAlignment="1">
      <alignment vertical="center"/>
    </xf>
    <xf numFmtId="0" fontId="9" fillId="0" borderId="73" xfId="860" applyFont="1" applyBorder="1" applyAlignment="1">
      <alignment vertical="center"/>
    </xf>
    <xf numFmtId="0" fontId="9" fillId="0" borderId="74" xfId="860" applyFont="1" applyBorder="1" applyAlignment="1">
      <alignment vertical="center"/>
    </xf>
    <xf numFmtId="0" fontId="0" fillId="0" borderId="28" xfId="860" applyFont="1" applyBorder="1" applyAlignment="1">
      <alignment vertical="center"/>
    </xf>
    <xf numFmtId="0" fontId="0" fillId="0" borderId="75" xfId="860" applyFont="1" applyBorder="1" applyAlignment="1">
      <alignment vertical="center"/>
    </xf>
    <xf numFmtId="0" fontId="0" fillId="0" borderId="13" xfId="860" applyFont="1" applyBorder="1" applyAlignment="1">
      <alignment vertical="center"/>
    </xf>
    <xf numFmtId="0" fontId="9" fillId="2" borderId="40" xfId="860" applyFont="1" applyFill="1" applyBorder="1" applyAlignment="1">
      <alignment horizontal="center" vertical="center" wrapText="1"/>
    </xf>
    <xf numFmtId="182" fontId="9" fillId="0" borderId="15" xfId="0" applyNumberFormat="1" applyFont="1" applyBorder="1" applyAlignment="1">
      <alignment vertical="center"/>
    </xf>
    <xf numFmtId="182" fontId="9" fillId="0" borderId="13" xfId="0" applyNumberFormat="1" applyFont="1" applyBorder="1" applyAlignment="1">
      <alignment vertical="center"/>
    </xf>
    <xf numFmtId="182" fontId="9" fillId="0" borderId="50" xfId="0" applyNumberFormat="1" applyFont="1" applyBorder="1" applyAlignment="1">
      <alignment vertical="center"/>
    </xf>
    <xf numFmtId="182" fontId="9" fillId="0" borderId="47" xfId="860" applyNumberFormat="1" applyFont="1" applyBorder="1" applyAlignment="1">
      <alignment vertical="center"/>
    </xf>
    <xf numFmtId="0" fontId="17" fillId="0" borderId="0" xfId="860" applyFont="1" applyAlignment="1">
      <alignment horizontal="right" vertical="center"/>
    </xf>
    <xf numFmtId="0" fontId="0" fillId="0" borderId="0" xfId="0" applyAlignment="1">
      <alignment vertical="center"/>
    </xf>
    <xf numFmtId="0" fontId="9" fillId="2" borderId="76" xfId="0" applyFont="1" applyFill="1" applyBorder="1" applyAlignment="1">
      <alignment horizontal="center" vertical="center"/>
    </xf>
    <xf numFmtId="0" fontId="9" fillId="2" borderId="77" xfId="0" applyFont="1" applyFill="1" applyBorder="1" applyAlignment="1">
      <alignment horizontal="center" vertical="center"/>
    </xf>
    <xf numFmtId="0" fontId="9" fillId="2" borderId="78" xfId="0" applyFont="1" applyFill="1" applyBorder="1" applyAlignment="1">
      <alignment horizontal="center" vertical="center"/>
    </xf>
    <xf numFmtId="0" fontId="9" fillId="2" borderId="79" xfId="0" applyFont="1" applyFill="1" applyBorder="1" applyAlignment="1">
      <alignment horizontal="center" vertical="center"/>
    </xf>
    <xf numFmtId="0" fontId="6" fillId="2" borderId="80" xfId="0" applyFont="1" applyFill="1" applyBorder="1" applyAlignment="1">
      <alignment horizontal="center" vertical="center"/>
    </xf>
    <xf numFmtId="0" fontId="6" fillId="2" borderId="81" xfId="0" applyFont="1" applyFill="1" applyBorder="1" applyAlignment="1">
      <alignment horizontal="center" vertical="center"/>
    </xf>
    <xf numFmtId="0" fontId="6" fillId="2" borderId="8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3" xfId="0" applyFont="1" applyFill="1" applyBorder="1" applyAlignment="1">
      <alignment horizontal="center" vertical="center"/>
    </xf>
    <xf numFmtId="176" fontId="9" fillId="0" borderId="84" xfId="0" applyNumberFormat="1" applyFont="1" applyBorder="1" applyAlignment="1">
      <alignment vertical="center"/>
    </xf>
    <xf numFmtId="176" fontId="9" fillId="0" borderId="44" xfId="0" applyNumberFormat="1" applyFont="1" applyBorder="1" applyAlignment="1">
      <alignment vertical="center"/>
    </xf>
    <xf numFmtId="176" fontId="9" fillId="0" borderId="85" xfId="0" applyNumberFormat="1" applyFont="1" applyBorder="1" applyAlignment="1">
      <alignment vertical="center"/>
    </xf>
    <xf numFmtId="176" fontId="9" fillId="0" borderId="65" xfId="0" applyNumberFormat="1" applyFont="1" applyBorder="1" applyAlignment="1">
      <alignment vertical="center"/>
    </xf>
    <xf numFmtId="176" fontId="9" fillId="0" borderId="67" xfId="0" applyNumberFormat="1" applyFont="1" applyBorder="1" applyAlignment="1">
      <alignment vertical="center"/>
    </xf>
    <xf numFmtId="176" fontId="9" fillId="0" borderId="86" xfId="0" applyNumberFormat="1" applyFont="1" applyBorder="1" applyAlignment="1">
      <alignment vertical="center"/>
    </xf>
    <xf numFmtId="176" fontId="9" fillId="0" borderId="87" xfId="0" applyNumberFormat="1" applyFont="1" applyBorder="1" applyAlignment="1">
      <alignment vertical="center"/>
    </xf>
    <xf numFmtId="176" fontId="9" fillId="0" borderId="88" xfId="0" applyNumberFormat="1" applyFont="1" applyBorder="1" applyAlignment="1">
      <alignment vertical="center"/>
    </xf>
    <xf numFmtId="176" fontId="9" fillId="0" borderId="82" xfId="0" applyNumberFormat="1" applyFont="1" applyBorder="1" applyAlignment="1">
      <alignment vertical="center"/>
    </xf>
    <xf numFmtId="176" fontId="9" fillId="0" borderId="81" xfId="0" applyNumberFormat="1" applyFont="1" applyBorder="1" applyAlignment="1">
      <alignment vertical="center"/>
    </xf>
    <xf numFmtId="176" fontId="9" fillId="0" borderId="89" xfId="0" applyNumberFormat="1" applyFont="1" applyBorder="1" applyAlignment="1">
      <alignment vertical="center"/>
    </xf>
    <xf numFmtId="176" fontId="9" fillId="0" borderId="90" xfId="0" applyNumberFormat="1" applyFont="1" applyBorder="1" applyAlignment="1">
      <alignment vertical="center"/>
    </xf>
    <xf numFmtId="176" fontId="9" fillId="0" borderId="91" xfId="0" applyNumberFormat="1" applyFont="1" applyBorder="1" applyAlignment="1">
      <alignment vertical="center"/>
    </xf>
    <xf numFmtId="176" fontId="9" fillId="0" borderId="63" xfId="0" applyNumberFormat="1" applyFont="1" applyBorder="1" applyAlignment="1">
      <alignment vertical="center"/>
    </xf>
    <xf numFmtId="176" fontId="9" fillId="0" borderId="39" xfId="0" applyNumberFormat="1" applyFont="1" applyBorder="1" applyAlignment="1">
      <alignment vertical="center"/>
    </xf>
    <xf numFmtId="0" fontId="7" fillId="0" borderId="0" xfId="0" applyFont="1" applyAlignment="1">
      <alignment vertical="center"/>
    </xf>
    <xf numFmtId="0" fontId="6" fillId="0" borderId="0" xfId="0" applyFont="1" applyAlignment="1">
      <alignment vertical="center"/>
    </xf>
    <xf numFmtId="0" fontId="6" fillId="0" borderId="92" xfId="0" applyFont="1" applyBorder="1" applyAlignment="1">
      <alignment vertical="center"/>
    </xf>
    <xf numFmtId="0" fontId="6" fillId="0" borderId="93" xfId="0" applyFont="1" applyBorder="1" applyAlignment="1">
      <alignment vertical="center"/>
    </xf>
    <xf numFmtId="0" fontId="6" fillId="0" borderId="94" xfId="0" applyFont="1" applyBorder="1" applyAlignment="1">
      <alignment vertical="center"/>
    </xf>
    <xf numFmtId="0" fontId="6" fillId="0" borderId="95" xfId="0" applyFont="1" applyBorder="1" applyAlignment="1">
      <alignment vertical="center"/>
    </xf>
    <xf numFmtId="0" fontId="6" fillId="0" borderId="96" xfId="0" applyFont="1" applyBorder="1" applyAlignment="1">
      <alignment vertical="center"/>
    </xf>
    <xf numFmtId="0" fontId="6" fillId="0" borderId="97" xfId="0" applyFont="1" applyBorder="1" applyAlignment="1">
      <alignment vertical="center"/>
    </xf>
    <xf numFmtId="0" fontId="6" fillId="0" borderId="0" xfId="0" applyFont="1" applyBorder="1" applyAlignment="1">
      <alignment vertical="center"/>
    </xf>
    <xf numFmtId="0" fontId="6" fillId="0" borderId="98" xfId="0" applyFont="1" applyBorder="1" applyAlignment="1">
      <alignment vertical="center"/>
    </xf>
    <xf numFmtId="0" fontId="6" fillId="0" borderId="67" xfId="0" applyFont="1" applyBorder="1" applyAlignment="1">
      <alignment vertical="center"/>
    </xf>
    <xf numFmtId="0" fontId="6" fillId="0" borderId="99" xfId="0" applyFont="1" applyBorder="1" applyAlignment="1">
      <alignment vertical="center"/>
    </xf>
    <xf numFmtId="0" fontId="6" fillId="0" borderId="100" xfId="0" applyFont="1" applyBorder="1" applyAlignment="1">
      <alignment vertical="center"/>
    </xf>
    <xf numFmtId="0" fontId="6" fillId="0" borderId="101" xfId="0" applyFont="1" applyBorder="1" applyAlignment="1">
      <alignment vertical="center"/>
    </xf>
    <xf numFmtId="0" fontId="6" fillId="0" borderId="102" xfId="0" applyFont="1" applyBorder="1" applyAlignment="1">
      <alignment vertical="center"/>
    </xf>
    <xf numFmtId="0" fontId="6" fillId="0" borderId="103" xfId="0" applyFont="1" applyBorder="1" applyAlignment="1">
      <alignment vertical="center"/>
    </xf>
    <xf numFmtId="0" fontId="6" fillId="0" borderId="8" xfId="0" applyFont="1" applyBorder="1" applyAlignment="1">
      <alignment vertical="center"/>
    </xf>
    <xf numFmtId="0" fontId="6" fillId="0" borderId="44" xfId="0" applyFont="1" applyBorder="1" applyAlignment="1">
      <alignment vertical="center"/>
    </xf>
    <xf numFmtId="0" fontId="5" fillId="0" borderId="8" xfId="0" applyFont="1" applyBorder="1" applyAlignment="1">
      <alignment horizontal="right" vertical="center"/>
    </xf>
    <xf numFmtId="0" fontId="5" fillId="0" borderId="81" xfId="0" applyFont="1" applyBorder="1" applyAlignment="1">
      <alignment horizontal="right" vertical="center"/>
    </xf>
    <xf numFmtId="0" fontId="5" fillId="0" borderId="0" xfId="0" applyFont="1" applyBorder="1" applyAlignment="1">
      <alignment horizontal="right" vertical="center"/>
    </xf>
    <xf numFmtId="0" fontId="5" fillId="0" borderId="104" xfId="0" applyFont="1" applyBorder="1" applyAlignment="1">
      <alignment horizontal="right" vertical="center"/>
    </xf>
    <xf numFmtId="0" fontId="5" fillId="0" borderId="105" xfId="0" applyFont="1" applyBorder="1" applyAlignment="1">
      <alignment horizontal="right" vertical="center"/>
    </xf>
    <xf numFmtId="0" fontId="5" fillId="0" borderId="106" xfId="0" applyFont="1" applyBorder="1" applyAlignment="1">
      <alignment horizontal="right" vertical="center"/>
    </xf>
    <xf numFmtId="0" fontId="6" fillId="0" borderId="107" xfId="0" applyFont="1" applyBorder="1" applyAlignment="1">
      <alignment horizontal="center" vertical="center"/>
    </xf>
    <xf numFmtId="0" fontId="6" fillId="0" borderId="77" xfId="0" applyFont="1" applyBorder="1" applyAlignment="1">
      <alignment vertical="center"/>
    </xf>
    <xf numFmtId="0" fontId="6" fillId="0" borderId="3" xfId="0" applyFont="1" applyBorder="1" applyAlignment="1">
      <alignment vertical="center"/>
    </xf>
    <xf numFmtId="0" fontId="5" fillId="0" borderId="3" xfId="0" applyFont="1" applyBorder="1" applyAlignment="1">
      <alignment vertical="center"/>
    </xf>
    <xf numFmtId="38" fontId="6" fillId="0" borderId="108" xfId="678" applyNumberFormat="1" applyFont="1" applyFill="1" applyBorder="1" applyAlignment="1" applyProtection="1">
      <alignment vertical="center"/>
      <protection locked="0"/>
    </xf>
    <xf numFmtId="38" fontId="6" fillId="0" borderId="109" xfId="678" applyNumberFormat="1" applyFont="1" applyFill="1" applyBorder="1" applyAlignment="1" applyProtection="1">
      <alignment vertical="center"/>
      <protection locked="0"/>
    </xf>
    <xf numFmtId="38" fontId="6" fillId="0" borderId="3" xfId="678" applyNumberFormat="1" applyFont="1" applyFill="1" applyBorder="1" applyAlignment="1" applyProtection="1">
      <alignment vertical="center"/>
      <protection locked="0"/>
    </xf>
    <xf numFmtId="0" fontId="6" fillId="0" borderId="110" xfId="0" applyFont="1" applyBorder="1" applyAlignment="1">
      <alignment horizontal="center" vertical="center"/>
    </xf>
    <xf numFmtId="38" fontId="6" fillId="0" borderId="108" xfId="678" applyNumberFormat="1" applyFont="1" applyBorder="1" applyAlignment="1">
      <alignment vertical="center"/>
    </xf>
    <xf numFmtId="38" fontId="6" fillId="0" borderId="3" xfId="678" applyNumberFormat="1" applyFont="1" applyBorder="1" applyAlignment="1">
      <alignment vertical="center"/>
    </xf>
    <xf numFmtId="38" fontId="6" fillId="2" borderId="111" xfId="678" applyNumberFormat="1" applyFont="1" applyFill="1" applyBorder="1" applyAlignment="1">
      <alignment vertical="center"/>
    </xf>
    <xf numFmtId="0" fontId="6" fillId="0" borderId="97" xfId="0" applyFont="1" applyBorder="1" applyAlignment="1">
      <alignment horizontal="center" vertical="center"/>
    </xf>
    <xf numFmtId="0" fontId="6" fillId="0" borderId="105" xfId="0" applyFont="1" applyBorder="1" applyAlignment="1">
      <alignment vertical="center"/>
    </xf>
    <xf numFmtId="0" fontId="6" fillId="0" borderId="112" xfId="0" applyFont="1" applyBorder="1" applyAlignment="1">
      <alignment vertical="center"/>
    </xf>
    <xf numFmtId="0" fontId="6" fillId="0" borderId="1" xfId="0" applyFont="1" applyBorder="1" applyAlignment="1">
      <alignment vertical="center"/>
    </xf>
    <xf numFmtId="0" fontId="5" fillId="0" borderId="1" xfId="0" applyFont="1" applyBorder="1" applyAlignment="1">
      <alignment vertical="center"/>
    </xf>
    <xf numFmtId="38" fontId="6" fillId="0" borderId="113" xfId="678" applyNumberFormat="1" applyFont="1" applyBorder="1" applyAlignment="1" applyProtection="1">
      <alignment vertical="center"/>
      <protection locked="0"/>
    </xf>
    <xf numFmtId="38" fontId="6" fillId="0" borderId="65" xfId="678" applyNumberFormat="1" applyFont="1" applyBorder="1" applyAlignment="1" applyProtection="1">
      <alignment vertical="center"/>
      <protection locked="0"/>
    </xf>
    <xf numFmtId="38" fontId="6" fillId="0" borderId="1" xfId="678" applyNumberFormat="1" applyFont="1" applyBorder="1" applyAlignment="1" applyProtection="1">
      <alignment vertical="center"/>
      <protection locked="0"/>
    </xf>
    <xf numFmtId="0" fontId="6" fillId="0" borderId="101" xfId="0" applyFont="1" applyBorder="1" applyAlignment="1">
      <alignment horizontal="center" vertical="center"/>
    </xf>
    <xf numFmtId="0" fontId="5" fillId="0" borderId="7" xfId="0" applyFont="1" applyBorder="1" applyAlignment="1">
      <alignment vertical="center"/>
    </xf>
    <xf numFmtId="38" fontId="6" fillId="0" borderId="8" xfId="678" applyNumberFormat="1" applyFont="1" applyBorder="1" applyAlignment="1">
      <alignment vertical="center"/>
    </xf>
    <xf numFmtId="38" fontId="6" fillId="0" borderId="0" xfId="678" applyNumberFormat="1" applyFont="1" applyBorder="1" applyAlignment="1">
      <alignment vertical="center"/>
    </xf>
    <xf numFmtId="38" fontId="6" fillId="2" borderId="114" xfId="678" applyNumberFormat="1" applyFont="1" applyFill="1" applyBorder="1" applyAlignment="1">
      <alignment vertical="center"/>
    </xf>
    <xf numFmtId="0" fontId="5" fillId="0" borderId="0" xfId="0" applyFont="1" applyBorder="1" applyAlignment="1">
      <alignment vertical="center"/>
    </xf>
    <xf numFmtId="38" fontId="6" fillId="2" borderId="8" xfId="678" applyNumberFormat="1" applyFont="1" applyFill="1" applyBorder="1" applyAlignment="1">
      <alignment vertical="center"/>
    </xf>
    <xf numFmtId="38" fontId="6" fillId="2" borderId="44" xfId="678" applyNumberFormat="1" applyFont="1" applyFill="1" applyBorder="1" applyAlignment="1">
      <alignment vertical="center"/>
    </xf>
    <xf numFmtId="38" fontId="6" fillId="2" borderId="0" xfId="678" applyNumberFormat="1" applyFont="1" applyFill="1" applyBorder="1" applyAlignment="1">
      <alignment vertical="center"/>
    </xf>
    <xf numFmtId="0" fontId="5" fillId="0" borderId="99" xfId="0" applyFont="1" applyBorder="1" applyAlignment="1">
      <alignment vertical="center"/>
    </xf>
    <xf numFmtId="38" fontId="6" fillId="0" borderId="98" xfId="678" applyNumberFormat="1" applyFont="1" applyBorder="1" applyAlignment="1" applyProtection="1">
      <alignment vertical="center"/>
      <protection locked="0"/>
    </xf>
    <xf numFmtId="38" fontId="6" fillId="0" borderId="67" xfId="678" applyNumberFormat="1" applyFont="1" applyBorder="1" applyAlignment="1" applyProtection="1">
      <alignment vertical="center"/>
      <protection locked="0"/>
    </xf>
    <xf numFmtId="38" fontId="6" fillId="0" borderId="99" xfId="678" applyNumberFormat="1" applyFont="1" applyBorder="1" applyAlignment="1" applyProtection="1">
      <alignment vertical="center"/>
      <protection locked="0"/>
    </xf>
    <xf numFmtId="0" fontId="5" fillId="0" borderId="115" xfId="0" applyFont="1" applyBorder="1" applyAlignment="1">
      <alignment vertical="center"/>
    </xf>
    <xf numFmtId="0" fontId="6" fillId="0" borderId="116" xfId="0" applyFont="1" applyBorder="1" applyAlignment="1">
      <alignment vertical="center"/>
    </xf>
    <xf numFmtId="0" fontId="6" fillId="0" borderId="2" xfId="0" applyFont="1" applyBorder="1" applyAlignment="1">
      <alignment vertical="center"/>
    </xf>
    <xf numFmtId="0" fontId="5" fillId="0" borderId="2" xfId="0" applyFont="1" applyBorder="1" applyAlignment="1">
      <alignment vertical="center"/>
    </xf>
    <xf numFmtId="38" fontId="6" fillId="2" borderId="113" xfId="678" applyNumberFormat="1" applyFont="1" applyFill="1" applyBorder="1" applyAlignment="1">
      <alignment vertical="center"/>
    </xf>
    <xf numFmtId="38" fontId="6" fillId="2" borderId="65" xfId="678" applyNumberFormat="1" applyFont="1" applyFill="1" applyBorder="1" applyAlignment="1">
      <alignment vertical="center"/>
    </xf>
    <xf numFmtId="38" fontId="6" fillId="2" borderId="1" xfId="678" applyNumberFormat="1" applyFont="1" applyFill="1" applyBorder="1" applyAlignment="1">
      <alignment vertical="center"/>
    </xf>
    <xf numFmtId="0" fontId="6" fillId="0" borderId="97" xfId="0" quotePrefix="1" applyFont="1" applyBorder="1" applyAlignment="1">
      <alignment horizontal="center" vertical="center"/>
    </xf>
    <xf numFmtId="38" fontId="6" fillId="0" borderId="117" xfId="678" applyNumberFormat="1" applyFont="1" applyBorder="1" applyAlignment="1">
      <alignment vertical="center"/>
    </xf>
    <xf numFmtId="38" fontId="6" fillId="0" borderId="2" xfId="678" applyNumberFormat="1" applyFont="1" applyBorder="1" applyAlignment="1">
      <alignment vertical="center"/>
    </xf>
    <xf numFmtId="38" fontId="6" fillId="2" borderId="118" xfId="678" applyNumberFormat="1" applyFont="1" applyFill="1" applyBorder="1" applyAlignment="1">
      <alignment vertical="center"/>
    </xf>
    <xf numFmtId="38" fontId="6" fillId="0" borderId="117" xfId="678" applyNumberFormat="1" applyFont="1" applyBorder="1" applyAlignment="1" applyProtection="1">
      <alignment vertical="center"/>
      <protection locked="0"/>
    </xf>
    <xf numFmtId="38" fontId="6" fillId="0" borderId="90" xfId="678" applyNumberFormat="1" applyFont="1" applyBorder="1" applyAlignment="1" applyProtection="1">
      <alignment vertical="center"/>
      <protection locked="0"/>
    </xf>
    <xf numFmtId="38" fontId="6" fillId="0" borderId="2" xfId="678" applyNumberFormat="1" applyFont="1" applyBorder="1" applyAlignment="1" applyProtection="1">
      <alignment vertical="center"/>
      <protection locked="0"/>
    </xf>
    <xf numFmtId="38" fontId="6" fillId="0" borderId="1" xfId="678" applyNumberFormat="1" applyFont="1" applyBorder="1" applyAlignment="1">
      <alignment vertical="center"/>
    </xf>
    <xf numFmtId="38" fontId="6" fillId="2" borderId="119" xfId="678" applyNumberFormat="1" applyFont="1" applyFill="1" applyBorder="1" applyAlignment="1">
      <alignment vertical="center"/>
    </xf>
    <xf numFmtId="38" fontId="6" fillId="0" borderId="98" xfId="678" applyNumberFormat="1" applyFont="1" applyBorder="1" applyAlignment="1">
      <alignment vertical="center"/>
    </xf>
    <xf numFmtId="38" fontId="6" fillId="0" borderId="99" xfId="678" applyNumberFormat="1" applyFont="1" applyBorder="1" applyAlignment="1">
      <alignment vertical="center"/>
    </xf>
    <xf numFmtId="38" fontId="6" fillId="2" borderId="120" xfId="678" applyNumberFormat="1" applyFont="1" applyFill="1" applyBorder="1" applyAlignment="1">
      <alignment vertical="center"/>
    </xf>
    <xf numFmtId="0" fontId="0" fillId="0" borderId="93" xfId="0" applyBorder="1" applyAlignment="1">
      <alignment vertical="center"/>
    </xf>
    <xf numFmtId="0" fontId="6" fillId="0" borderId="121" xfId="0" applyFont="1" applyBorder="1" applyAlignment="1">
      <alignment vertical="center"/>
    </xf>
    <xf numFmtId="0" fontId="6" fillId="0" borderId="122" xfId="0" applyFont="1" applyBorder="1" applyAlignment="1">
      <alignment vertical="center"/>
    </xf>
    <xf numFmtId="0" fontId="0" fillId="0" borderId="0" xfId="0" applyBorder="1" applyAlignment="1">
      <alignment vertical="center"/>
    </xf>
    <xf numFmtId="0" fontId="6" fillId="0" borderId="123" xfId="0" applyFont="1" applyBorder="1" applyAlignment="1">
      <alignment vertical="center"/>
    </xf>
    <xf numFmtId="0" fontId="6" fillId="0" borderId="124" xfId="0" applyFont="1" applyBorder="1" applyAlignment="1">
      <alignment vertical="center"/>
    </xf>
    <xf numFmtId="0" fontId="5" fillId="0" borderId="124" xfId="0" applyFont="1" applyBorder="1" applyAlignment="1">
      <alignment vertical="center"/>
    </xf>
    <xf numFmtId="38" fontId="6" fillId="2" borderId="98" xfId="678" applyNumberFormat="1" applyFont="1" applyFill="1" applyBorder="1" applyAlignment="1">
      <alignment vertical="center"/>
    </xf>
    <xf numFmtId="38" fontId="6" fillId="2" borderId="82" xfId="678" applyNumberFormat="1" applyFont="1" applyFill="1" applyBorder="1" applyAlignment="1">
      <alignment vertical="center"/>
    </xf>
    <xf numFmtId="38" fontId="6" fillId="2" borderId="125" xfId="678" applyNumberFormat="1" applyFont="1" applyFill="1" applyBorder="1" applyAlignment="1">
      <alignment vertical="center"/>
    </xf>
    <xf numFmtId="0" fontId="6" fillId="0" borderId="126" xfId="0" applyFont="1" applyBorder="1" applyAlignment="1">
      <alignment horizontal="center" vertical="center"/>
    </xf>
    <xf numFmtId="38" fontId="6" fillId="2" borderId="127" xfId="678" applyNumberFormat="1" applyFont="1" applyFill="1" applyBorder="1" applyAlignment="1">
      <alignment vertical="center"/>
    </xf>
    <xf numFmtId="38" fontId="6" fillId="2" borderId="123" xfId="678" applyNumberFormat="1" applyFont="1" applyFill="1" applyBorder="1" applyAlignment="1">
      <alignment vertical="center"/>
    </xf>
    <xf numFmtId="38" fontId="6" fillId="2" borderId="128" xfId="678" applyNumberFormat="1" applyFont="1" applyFill="1" applyBorder="1" applyAlignment="1">
      <alignment vertical="center"/>
    </xf>
    <xf numFmtId="0" fontId="0" fillId="0" borderId="5" xfId="0" applyBorder="1" applyAlignment="1">
      <alignment vertical="center"/>
    </xf>
    <xf numFmtId="0" fontId="6" fillId="0" borderId="5" xfId="0" applyFont="1" applyBorder="1" applyAlignment="1">
      <alignment vertical="center"/>
    </xf>
    <xf numFmtId="0" fontId="5" fillId="0" borderId="6" xfId="0" applyFont="1" applyBorder="1" applyAlignment="1">
      <alignment horizontal="right" vertical="center"/>
    </xf>
    <xf numFmtId="0" fontId="5" fillId="0" borderId="129" xfId="0" applyFont="1" applyBorder="1" applyAlignment="1">
      <alignment horizontal="right" vertical="center"/>
    </xf>
    <xf numFmtId="38" fontId="6" fillId="0" borderId="108" xfId="678" applyNumberFormat="1" applyFont="1" applyBorder="1" applyAlignment="1" applyProtection="1">
      <alignment vertical="center"/>
      <protection locked="0"/>
    </xf>
    <xf numFmtId="38" fontId="6" fillId="0" borderId="109" xfId="678" applyNumberFormat="1" applyFont="1" applyBorder="1" applyAlignment="1" applyProtection="1">
      <alignment vertical="center"/>
      <protection locked="0"/>
    </xf>
    <xf numFmtId="38" fontId="6" fillId="2" borderId="109" xfId="678" applyNumberFormat="1" applyFont="1" applyFill="1" applyBorder="1" applyAlignment="1">
      <alignment vertical="center"/>
    </xf>
    <xf numFmtId="38" fontId="6" fillId="0" borderId="77" xfId="678" applyNumberFormat="1" applyFont="1" applyBorder="1" applyAlignment="1" applyProtection="1">
      <alignment vertical="center"/>
      <protection locked="0"/>
    </xf>
    <xf numFmtId="38" fontId="6" fillId="0" borderId="130" xfId="678" applyNumberFormat="1" applyFont="1" applyBorder="1" applyAlignment="1" applyProtection="1">
      <alignment vertical="center"/>
      <protection locked="0"/>
    </xf>
    <xf numFmtId="0" fontId="6" fillId="0" borderId="3" xfId="0" applyFont="1" applyBorder="1" applyAlignment="1">
      <alignment horizontal="center" vertical="center"/>
    </xf>
    <xf numFmtId="38" fontId="0" fillId="0" borderId="108" xfId="0" applyNumberFormat="1" applyFill="1" applyBorder="1" applyAlignment="1">
      <alignment vertical="center"/>
    </xf>
    <xf numFmtId="38" fontId="0" fillId="0" borderId="3" xfId="0" applyNumberFormat="1" applyFill="1" applyBorder="1" applyAlignment="1">
      <alignment vertical="center"/>
    </xf>
    <xf numFmtId="38" fontId="0" fillId="0" borderId="131" xfId="0" applyNumberFormat="1" applyFill="1" applyBorder="1" applyAlignment="1">
      <alignment vertical="center"/>
    </xf>
    <xf numFmtId="38" fontId="0" fillId="0" borderId="111" xfId="0" applyNumberFormat="1" applyFill="1" applyBorder="1" applyAlignment="1">
      <alignment vertical="center"/>
    </xf>
    <xf numFmtId="38" fontId="6" fillId="0" borderId="112" xfId="678" applyNumberFormat="1" applyFont="1" applyBorder="1" applyAlignment="1" applyProtection="1">
      <alignment vertical="center"/>
      <protection locked="0"/>
    </xf>
    <xf numFmtId="38" fontId="6" fillId="0" borderId="132" xfId="678" applyNumberFormat="1" applyFont="1" applyBorder="1" applyAlignment="1" applyProtection="1">
      <alignment vertical="center"/>
      <protection locked="0"/>
    </xf>
    <xf numFmtId="0" fontId="6" fillId="0" borderId="0" xfId="0" applyFont="1" applyBorder="1" applyAlignment="1">
      <alignment horizontal="center" vertical="center"/>
    </xf>
    <xf numFmtId="38" fontId="0" fillId="0" borderId="117" xfId="0" applyNumberFormat="1" applyFill="1" applyBorder="1" applyAlignment="1">
      <alignment vertical="center"/>
    </xf>
    <xf numFmtId="38" fontId="0" fillId="0" borderId="2" xfId="0" applyNumberFormat="1" applyFill="1" applyBorder="1" applyAlignment="1">
      <alignment vertical="center"/>
    </xf>
    <xf numFmtId="38" fontId="0" fillId="0" borderId="133" xfId="0" applyNumberFormat="1" applyFill="1" applyBorder="1" applyAlignment="1">
      <alignment vertical="center"/>
    </xf>
    <xf numFmtId="38" fontId="0" fillId="0" borderId="118" xfId="0" applyNumberFormat="1" applyFill="1" applyBorder="1" applyAlignment="1">
      <alignment vertical="center"/>
    </xf>
    <xf numFmtId="38" fontId="6" fillId="2" borderId="105" xfId="678" applyNumberFormat="1" applyFont="1" applyFill="1" applyBorder="1" applyAlignment="1">
      <alignment vertical="center"/>
    </xf>
    <xf numFmtId="38" fontId="6" fillId="2" borderId="132" xfId="678" applyNumberFormat="1" applyFont="1" applyFill="1" applyBorder="1" applyAlignment="1">
      <alignment vertical="center"/>
    </xf>
    <xf numFmtId="38" fontId="6" fillId="0" borderId="85" xfId="0" applyNumberFormat="1" applyFont="1" applyBorder="1" applyAlignment="1">
      <alignment vertical="center"/>
    </xf>
    <xf numFmtId="38" fontId="6" fillId="0" borderId="65" xfId="0" applyNumberFormat="1" applyFont="1" applyBorder="1" applyAlignment="1">
      <alignment vertical="center"/>
    </xf>
    <xf numFmtId="38" fontId="6" fillId="2" borderId="112" xfId="0" applyNumberFormat="1" applyFont="1" applyFill="1" applyBorder="1" applyAlignment="1">
      <alignment vertical="center"/>
    </xf>
    <xf numFmtId="38" fontId="6" fillId="0" borderId="132" xfId="0" applyNumberFormat="1" applyFont="1" applyFill="1" applyBorder="1" applyAlignment="1">
      <alignment vertical="center"/>
    </xf>
    <xf numFmtId="38" fontId="6" fillId="0" borderId="112" xfId="0" applyNumberFormat="1" applyFont="1" applyFill="1" applyBorder="1" applyAlignment="1">
      <alignment vertical="center"/>
    </xf>
    <xf numFmtId="38" fontId="6" fillId="0" borderId="134" xfId="0" applyNumberFormat="1" applyFont="1" applyFill="1" applyBorder="1" applyAlignment="1">
      <alignment vertical="center"/>
    </xf>
    <xf numFmtId="38" fontId="6" fillId="2" borderId="67" xfId="678" applyNumberFormat="1" applyFont="1" applyFill="1" applyBorder="1" applyAlignment="1">
      <alignment vertical="center"/>
    </xf>
    <xf numFmtId="38" fontId="6" fillId="0" borderId="102" xfId="678" applyNumberFormat="1" applyFont="1" applyBorder="1" applyAlignment="1" applyProtection="1">
      <alignment vertical="center"/>
      <protection locked="0"/>
    </xf>
    <xf numFmtId="38" fontId="6" fillId="0" borderId="98" xfId="0" applyNumberFormat="1" applyFont="1" applyFill="1" applyBorder="1" applyAlignment="1">
      <alignment vertical="center"/>
    </xf>
    <xf numFmtId="38" fontId="6" fillId="0" borderId="99" xfId="0" applyNumberFormat="1" applyFont="1" applyFill="1" applyBorder="1" applyAlignment="1">
      <alignment vertical="center"/>
    </xf>
    <xf numFmtId="38" fontId="6" fillId="0" borderId="135" xfId="0" applyNumberFormat="1" applyFont="1" applyFill="1" applyBorder="1" applyAlignment="1">
      <alignment vertical="center"/>
    </xf>
    <xf numFmtId="38" fontId="6" fillId="0" borderId="120" xfId="0" applyNumberFormat="1" applyFont="1" applyFill="1" applyBorder="1" applyAlignment="1">
      <alignment vertical="center"/>
    </xf>
    <xf numFmtId="38" fontId="6" fillId="0" borderId="117" xfId="0" applyNumberFormat="1" applyFont="1" applyFill="1" applyBorder="1" applyAlignment="1">
      <alignment vertical="center"/>
    </xf>
    <xf numFmtId="38" fontId="6" fillId="0" borderId="2" xfId="0" applyNumberFormat="1" applyFont="1" applyFill="1" applyBorder="1" applyAlignment="1">
      <alignment vertical="center"/>
    </xf>
    <xf numFmtId="38" fontId="6" fillId="0" borderId="133" xfId="0" applyNumberFormat="1" applyFont="1" applyFill="1" applyBorder="1" applyAlignment="1">
      <alignment vertical="center"/>
    </xf>
    <xf numFmtId="38" fontId="6" fillId="0" borderId="118" xfId="0" applyNumberFormat="1" applyFont="1" applyFill="1" applyBorder="1" applyAlignment="1">
      <alignment vertical="center"/>
    </xf>
    <xf numFmtId="0" fontId="5" fillId="0" borderId="136" xfId="0" applyFont="1" applyBorder="1" applyAlignment="1">
      <alignment vertical="center"/>
    </xf>
    <xf numFmtId="38" fontId="6" fillId="0" borderId="8" xfId="0" applyNumberFormat="1" applyFont="1" applyFill="1" applyBorder="1" applyAlignment="1">
      <alignment vertical="center"/>
    </xf>
    <xf numFmtId="38" fontId="6" fillId="0" borderId="0" xfId="0" applyNumberFormat="1" applyFont="1" applyFill="1" applyBorder="1" applyAlignment="1">
      <alignment vertical="center"/>
    </xf>
    <xf numFmtId="38" fontId="6" fillId="0" borderId="137" xfId="0" applyNumberFormat="1" applyFont="1" applyFill="1" applyBorder="1" applyAlignment="1">
      <alignment vertical="center"/>
    </xf>
    <xf numFmtId="38" fontId="6" fillId="0" borderId="114" xfId="0" applyNumberFormat="1" applyFont="1" applyFill="1" applyBorder="1" applyAlignment="1">
      <alignment vertical="center"/>
    </xf>
    <xf numFmtId="38" fontId="6" fillId="2" borderId="112" xfId="678" applyNumberFormat="1" applyFont="1" applyFill="1" applyBorder="1" applyAlignment="1">
      <alignment vertical="center"/>
    </xf>
    <xf numFmtId="0" fontId="5" fillId="0" borderId="138" xfId="0" applyFont="1" applyBorder="1" applyAlignment="1">
      <alignment vertical="center"/>
    </xf>
    <xf numFmtId="38" fontId="6" fillId="0" borderId="113" xfId="0" applyNumberFormat="1" applyFont="1" applyFill="1" applyBorder="1" applyAlignment="1">
      <alignment vertical="center"/>
    </xf>
    <xf numFmtId="38" fontId="6" fillId="2" borderId="1" xfId="0" applyNumberFormat="1" applyFont="1" applyFill="1" applyBorder="1" applyAlignment="1">
      <alignment vertical="center"/>
    </xf>
    <xf numFmtId="38" fontId="6" fillId="0" borderId="1" xfId="0" applyNumberFormat="1" applyFont="1" applyFill="1" applyBorder="1" applyAlignment="1">
      <alignment vertical="center"/>
    </xf>
    <xf numFmtId="38" fontId="6" fillId="0" borderId="119" xfId="0" applyNumberFormat="1" applyFont="1" applyFill="1" applyBorder="1" applyAlignment="1">
      <alignment vertical="center"/>
    </xf>
    <xf numFmtId="38" fontId="6" fillId="0" borderId="8" xfId="0" applyNumberFormat="1" applyFont="1" applyBorder="1" applyAlignment="1">
      <alignment vertical="center"/>
    </xf>
    <xf numFmtId="38" fontId="6" fillId="0" borderId="0" xfId="0" applyNumberFormat="1" applyFont="1" applyBorder="1" applyAlignment="1">
      <alignment vertical="center"/>
    </xf>
    <xf numFmtId="38" fontId="6" fillId="0" borderId="117" xfId="0" applyNumberFormat="1" applyFont="1" applyBorder="1" applyAlignment="1">
      <alignment vertical="center"/>
    </xf>
    <xf numFmtId="38" fontId="6" fillId="0" borderId="2" xfId="0" applyNumberFormat="1" applyFont="1" applyBorder="1" applyAlignment="1">
      <alignment vertical="center"/>
    </xf>
    <xf numFmtId="38" fontId="6" fillId="0" borderId="113" xfId="0" applyNumberFormat="1" applyFont="1" applyBorder="1" applyAlignment="1">
      <alignment vertical="center"/>
    </xf>
    <xf numFmtId="38" fontId="6" fillId="0" borderId="1" xfId="0" applyNumberFormat="1" applyFont="1" applyBorder="1" applyAlignment="1">
      <alignment vertical="center"/>
    </xf>
    <xf numFmtId="38" fontId="6" fillId="0" borderId="100" xfId="0" applyNumberFormat="1" applyFont="1" applyFill="1" applyBorder="1" applyAlignment="1">
      <alignment vertical="center"/>
    </xf>
    <xf numFmtId="38" fontId="6" fillId="2" borderId="85" xfId="0" applyNumberFormat="1" applyFont="1" applyFill="1" applyBorder="1" applyAlignment="1">
      <alignment vertical="center"/>
    </xf>
    <xf numFmtId="38" fontId="6" fillId="2" borderId="65" xfId="0" applyNumberFormat="1" applyFont="1" applyFill="1" applyBorder="1" applyAlignment="1">
      <alignment vertical="center"/>
    </xf>
    <xf numFmtId="38" fontId="6" fillId="2" borderId="134" xfId="0" applyNumberFormat="1" applyFont="1" applyFill="1" applyBorder="1" applyAlignment="1">
      <alignment vertical="center"/>
    </xf>
    <xf numFmtId="38" fontId="6" fillId="0" borderId="98" xfId="0" applyNumberFormat="1" applyFont="1" applyBorder="1" applyAlignment="1">
      <alignment vertical="center"/>
    </xf>
    <xf numFmtId="38" fontId="6" fillId="0" borderId="99" xfId="0" applyNumberFormat="1" applyFont="1" applyBorder="1" applyAlignment="1">
      <alignment vertical="center"/>
    </xf>
    <xf numFmtId="0" fontId="6" fillId="0" borderId="0" xfId="0" quotePrefix="1" applyFont="1" applyBorder="1" applyAlignment="1">
      <alignment horizontal="center" vertical="center"/>
    </xf>
    <xf numFmtId="0" fontId="6" fillId="0" borderId="139" xfId="0" applyFont="1" applyBorder="1" applyAlignment="1">
      <alignment horizontal="center" vertical="center"/>
    </xf>
    <xf numFmtId="0" fontId="6" fillId="0" borderId="140" xfId="0" applyFont="1" applyBorder="1" applyAlignment="1">
      <alignment vertical="center"/>
    </xf>
    <xf numFmtId="0" fontId="6" fillId="0" borderId="141" xfId="0" applyFont="1" applyBorder="1" applyAlignment="1">
      <alignment vertical="center"/>
    </xf>
    <xf numFmtId="0" fontId="5" fillId="0" borderId="141" xfId="0" applyFont="1" applyBorder="1" applyAlignment="1">
      <alignment vertical="center"/>
    </xf>
    <xf numFmtId="38" fontId="6" fillId="2" borderId="142" xfId="678" applyNumberFormat="1" applyFont="1" applyFill="1" applyBorder="1" applyAlignment="1">
      <alignment vertical="center"/>
    </xf>
    <xf numFmtId="38" fontId="6" fillId="2" borderId="143" xfId="678" applyNumberFormat="1" applyFont="1" applyFill="1" applyBorder="1" applyAlignment="1">
      <alignment vertical="center"/>
    </xf>
    <xf numFmtId="38" fontId="6" fillId="2" borderId="141" xfId="678" applyNumberFormat="1" applyFont="1" applyFill="1" applyBorder="1" applyAlignment="1">
      <alignment vertical="center"/>
    </xf>
    <xf numFmtId="38" fontId="6" fillId="2" borderId="144" xfId="678" applyNumberFormat="1" applyFont="1" applyFill="1" applyBorder="1" applyAlignment="1">
      <alignment vertical="center"/>
    </xf>
    <xf numFmtId="0" fontId="6" fillId="0" borderId="145" xfId="0" applyFont="1" applyBorder="1" applyAlignment="1">
      <alignment horizontal="center" vertical="center"/>
    </xf>
    <xf numFmtId="38" fontId="6" fillId="2" borderId="146" xfId="0" applyNumberFormat="1" applyFont="1" applyFill="1" applyBorder="1" applyAlignment="1">
      <alignment vertical="center"/>
    </xf>
    <xf numFmtId="38" fontId="6" fillId="2" borderId="143" xfId="0" applyNumberFormat="1" applyFont="1" applyFill="1" applyBorder="1" applyAlignment="1">
      <alignment vertical="center"/>
    </xf>
    <xf numFmtId="38" fontId="6" fillId="2" borderId="140" xfId="0" applyNumberFormat="1" applyFont="1" applyFill="1" applyBorder="1" applyAlignment="1">
      <alignment vertical="center"/>
    </xf>
    <xf numFmtId="38" fontId="6" fillId="0" borderId="144" xfId="0" applyNumberFormat="1" applyFont="1" applyFill="1" applyBorder="1" applyAlignment="1">
      <alignment vertical="center"/>
    </xf>
    <xf numFmtId="38" fontId="6" fillId="2" borderId="147" xfId="0" applyNumberFormat="1" applyFont="1" applyFill="1" applyBorder="1" applyAlignment="1">
      <alignment vertical="center"/>
    </xf>
    <xf numFmtId="38" fontId="6" fillId="0" borderId="0" xfId="678" applyFont="1" applyFill="1" applyBorder="1" applyAlignment="1">
      <alignment vertical="center"/>
    </xf>
    <xf numFmtId="0" fontId="0" fillId="0" borderId="0" xfId="0" applyBorder="1" applyAlignment="1">
      <alignment horizontal="center" vertical="center"/>
    </xf>
    <xf numFmtId="0" fontId="6" fillId="0" borderId="0" xfId="0" applyFont="1" applyFill="1" applyBorder="1" applyAlignment="1">
      <alignment vertical="center"/>
    </xf>
    <xf numFmtId="38" fontId="6" fillId="2" borderId="3" xfId="678" applyNumberFormat="1" applyFont="1" applyFill="1" applyBorder="1" applyAlignment="1">
      <alignment vertical="center"/>
    </xf>
    <xf numFmtId="38" fontId="6" fillId="0" borderId="0" xfId="678" applyNumberFormat="1" applyFont="1" applyFill="1" applyBorder="1" applyAlignment="1">
      <alignment vertical="center"/>
    </xf>
    <xf numFmtId="0" fontId="6" fillId="0" borderId="0" xfId="0" applyFont="1" applyFill="1" applyBorder="1" applyAlignment="1">
      <alignment horizontal="center" vertical="center"/>
    </xf>
    <xf numFmtId="38" fontId="6" fillId="2" borderId="99" xfId="678" applyNumberFormat="1" applyFont="1" applyFill="1" applyBorder="1" applyAlignment="1">
      <alignment vertical="center"/>
    </xf>
    <xf numFmtId="38" fontId="6" fillId="2" borderId="148" xfId="678" applyNumberFormat="1" applyFont="1" applyFill="1" applyBorder="1" applyAlignment="1">
      <alignment vertical="center"/>
    </xf>
    <xf numFmtId="0" fontId="0" fillId="0" borderId="145" xfId="0" applyBorder="1" applyAlignment="1">
      <alignment vertical="center"/>
    </xf>
    <xf numFmtId="0" fontId="6" fillId="0" borderId="145" xfId="0" applyFont="1" applyBorder="1" applyAlignment="1">
      <alignment vertical="center"/>
    </xf>
    <xf numFmtId="0" fontId="5" fillId="0" borderId="145" xfId="0" applyFont="1" applyBorder="1" applyAlignment="1">
      <alignment vertical="center"/>
    </xf>
    <xf numFmtId="38" fontId="6" fillId="0" borderId="145" xfId="678" applyFont="1" applyFill="1" applyBorder="1" applyAlignment="1">
      <alignment vertical="center"/>
    </xf>
    <xf numFmtId="0" fontId="0" fillId="0" borderId="145" xfId="0" applyBorder="1" applyAlignment="1">
      <alignment horizontal="center" vertical="center"/>
    </xf>
    <xf numFmtId="0" fontId="0" fillId="0" borderId="92" xfId="0" applyBorder="1" applyAlignment="1">
      <alignment vertical="center"/>
    </xf>
    <xf numFmtId="0" fontId="6" fillId="0" borderId="94" xfId="0" applyFont="1" applyBorder="1" applyAlignment="1">
      <alignment horizontal="center" vertical="center"/>
    </xf>
    <xf numFmtId="0" fontId="6" fillId="0" borderId="149" xfId="0" applyFont="1" applyBorder="1" applyAlignment="1">
      <alignment horizontal="center" vertical="center"/>
    </xf>
    <xf numFmtId="0" fontId="6" fillId="0" borderId="122" xfId="0" applyFont="1" applyBorder="1" applyAlignment="1">
      <alignment horizontal="center" vertical="center"/>
    </xf>
    <xf numFmtId="0" fontId="0" fillId="0" borderId="97" xfId="0" applyBorder="1" applyAlignment="1">
      <alignment vertical="center"/>
    </xf>
    <xf numFmtId="0" fontId="6" fillId="0" borderId="8" xfId="0" applyFont="1" applyBorder="1" applyAlignment="1">
      <alignment horizontal="center" vertical="center"/>
    </xf>
    <xf numFmtId="0" fontId="6" fillId="0" borderId="44" xfId="0" applyFont="1" applyBorder="1" applyAlignment="1">
      <alignment horizontal="center" vertical="center"/>
    </xf>
    <xf numFmtId="0" fontId="6" fillId="0" borderId="114" xfId="0" applyFont="1" applyBorder="1" applyAlignment="1">
      <alignment horizontal="center" vertical="center"/>
    </xf>
    <xf numFmtId="0" fontId="6" fillId="0" borderId="150" xfId="0" applyFont="1" applyBorder="1" applyAlignment="1">
      <alignment vertical="center"/>
    </xf>
    <xf numFmtId="0" fontId="6" fillId="0" borderId="84" xfId="0" applyFont="1" applyBorder="1" applyAlignment="1">
      <alignment horizontal="center" vertical="center"/>
    </xf>
    <xf numFmtId="0" fontId="0" fillId="0" borderId="151" xfId="0" applyBorder="1" applyAlignment="1">
      <alignment horizontal="center" vertical="center"/>
    </xf>
    <xf numFmtId="38" fontId="6" fillId="0" borderId="6" xfId="678" applyFont="1" applyBorder="1" applyAlignment="1">
      <alignment horizontal="center" vertical="center"/>
    </xf>
    <xf numFmtId="38" fontId="6" fillId="0" borderId="81" xfId="678" applyFont="1" applyBorder="1" applyAlignment="1">
      <alignment horizontal="center" vertical="center"/>
    </xf>
    <xf numFmtId="38" fontId="6" fillId="0" borderId="0" xfId="678" applyFont="1" applyAlignment="1">
      <alignment horizontal="center" vertical="center"/>
    </xf>
    <xf numFmtId="38" fontId="6" fillId="0" borderId="152" xfId="678" applyFont="1" applyBorder="1" applyAlignment="1">
      <alignment horizontal="center" vertical="center"/>
    </xf>
    <xf numFmtId="0" fontId="6" fillId="0" borderId="153" xfId="0" applyFont="1" applyBorder="1" applyAlignment="1">
      <alignment horizontal="center" vertical="center"/>
    </xf>
    <xf numFmtId="0" fontId="6" fillId="0" borderId="0" xfId="0" applyFont="1" applyAlignment="1">
      <alignment horizontal="center" vertical="center"/>
    </xf>
    <xf numFmtId="38" fontId="6" fillId="0" borderId="0" xfId="678" applyFont="1" applyBorder="1" applyAlignment="1">
      <alignment horizontal="center" vertical="center"/>
    </xf>
    <xf numFmtId="0" fontId="6" fillId="0" borderId="151" xfId="0" applyFont="1" applyBorder="1" applyAlignment="1">
      <alignment vertical="center"/>
    </xf>
    <xf numFmtId="0" fontId="6" fillId="0" borderId="6" xfId="0" applyFont="1" applyBorder="1" applyAlignment="1">
      <alignment horizontal="center" vertical="center"/>
    </xf>
    <xf numFmtId="0" fontId="6" fillId="0" borderId="81" xfId="0" applyFont="1" applyBorder="1" applyAlignment="1">
      <alignment horizontal="center" vertical="center"/>
    </xf>
    <xf numFmtId="0" fontId="6" fillId="0" borderId="154" xfId="0" applyFont="1" applyBorder="1" applyAlignment="1">
      <alignment horizontal="center" vertical="center"/>
    </xf>
    <xf numFmtId="38" fontId="6" fillId="2" borderId="108" xfId="678" applyNumberFormat="1" applyFont="1" applyFill="1" applyBorder="1" applyAlignment="1">
      <alignment vertical="center"/>
    </xf>
    <xf numFmtId="38" fontId="6" fillId="2" borderId="130" xfId="678" applyNumberFormat="1" applyFont="1" applyFill="1" applyBorder="1" applyAlignment="1">
      <alignment vertical="center"/>
    </xf>
    <xf numFmtId="38" fontId="6" fillId="2" borderId="155" xfId="678" applyNumberFormat="1" applyFont="1" applyFill="1" applyBorder="1" applyAlignment="1">
      <alignment vertical="center"/>
    </xf>
    <xf numFmtId="38" fontId="6" fillId="2" borderId="87" xfId="678" applyNumberFormat="1" applyFont="1" applyFill="1" applyBorder="1" applyAlignment="1">
      <alignment vertical="center"/>
    </xf>
    <xf numFmtId="38" fontId="6" fillId="2" borderId="156" xfId="678" applyNumberFormat="1" applyFont="1" applyFill="1" applyBorder="1" applyAlignment="1">
      <alignment vertical="center"/>
    </xf>
    <xf numFmtId="38" fontId="6" fillId="2" borderId="157" xfId="678" applyNumberFormat="1" applyFont="1" applyFill="1" applyBorder="1" applyAlignment="1">
      <alignment vertical="center"/>
    </xf>
    <xf numFmtId="38" fontId="6" fillId="2" borderId="134" xfId="678" applyNumberFormat="1" applyFont="1" applyFill="1" applyBorder="1" applyAlignment="1">
      <alignment vertical="center"/>
    </xf>
    <xf numFmtId="0" fontId="6" fillId="0" borderId="158" xfId="0" applyFont="1" applyBorder="1" applyAlignment="1">
      <alignment horizontal="center" vertical="center"/>
    </xf>
    <xf numFmtId="38" fontId="6" fillId="2" borderId="147" xfId="678" applyNumberFormat="1" applyFont="1" applyFill="1" applyBorder="1" applyAlignment="1">
      <alignment vertical="center"/>
    </xf>
    <xf numFmtId="0" fontId="6" fillId="0" borderId="159" xfId="0" applyFont="1" applyBorder="1" applyAlignment="1">
      <alignment horizontal="center" vertical="center"/>
    </xf>
    <xf numFmtId="38" fontId="6" fillId="2" borderId="146" xfId="678" applyNumberFormat="1" applyFont="1" applyFill="1" applyBorder="1" applyAlignment="1">
      <alignment vertical="center"/>
    </xf>
    <xf numFmtId="0" fontId="11" fillId="0" borderId="0" xfId="0" applyFont="1" applyAlignment="1">
      <alignment vertical="center"/>
    </xf>
    <xf numFmtId="0" fontId="8" fillId="0" borderId="0" xfId="0" applyFont="1" applyAlignment="1">
      <alignment vertical="center"/>
    </xf>
    <xf numFmtId="0" fontId="9" fillId="0" borderId="0" xfId="0" applyFont="1" applyAlignment="1">
      <alignment horizontal="right" vertical="center"/>
    </xf>
    <xf numFmtId="0" fontId="11" fillId="2" borderId="160" xfId="0" applyFont="1" applyFill="1" applyBorder="1" applyAlignment="1">
      <alignment vertical="center"/>
    </xf>
    <xf numFmtId="0" fontId="11" fillId="2" borderId="161" xfId="0" applyFont="1" applyFill="1" applyBorder="1" applyAlignment="1">
      <alignment horizontal="center" vertical="center"/>
    </xf>
    <xf numFmtId="0" fontId="11" fillId="0" borderId="0" xfId="0" applyFont="1" applyAlignment="1">
      <alignment horizontal="center" vertical="center"/>
    </xf>
    <xf numFmtId="0" fontId="11" fillId="2" borderId="20" xfId="0" applyFont="1" applyFill="1" applyBorder="1" applyAlignment="1">
      <alignment horizontal="center" vertical="center"/>
    </xf>
    <xf numFmtId="0" fontId="9" fillId="0" borderId="8" xfId="0" applyFont="1" applyBorder="1" applyAlignment="1">
      <alignment vertical="center"/>
    </xf>
    <xf numFmtId="0" fontId="9" fillId="0" borderId="0" xfId="0" applyFont="1" applyBorder="1" applyAlignment="1">
      <alignment vertical="center"/>
    </xf>
    <xf numFmtId="0" fontId="9" fillId="0" borderId="112" xfId="0" applyFont="1" applyBorder="1" applyAlignment="1">
      <alignment vertical="center"/>
    </xf>
    <xf numFmtId="0" fontId="9" fillId="0" borderId="1" xfId="0" applyFont="1" applyBorder="1" applyAlignment="1">
      <alignment vertical="center"/>
    </xf>
    <xf numFmtId="0" fontId="9" fillId="0" borderId="102" xfId="0" applyFont="1" applyBorder="1" applyAlignment="1">
      <alignment vertical="center"/>
    </xf>
    <xf numFmtId="0" fontId="9" fillId="0" borderId="105" xfId="0" applyFont="1" applyBorder="1" applyAlignment="1">
      <alignment vertical="center"/>
    </xf>
    <xf numFmtId="0" fontId="9" fillId="0" borderId="116" xfId="0" applyFont="1" applyBorder="1" applyAlignment="1">
      <alignment vertical="center"/>
    </xf>
    <xf numFmtId="0" fontId="9" fillId="0" borderId="99" xfId="0" applyFont="1" applyBorder="1" applyAlignment="1">
      <alignment vertical="center"/>
    </xf>
    <xf numFmtId="0" fontId="9" fillId="0" borderId="108" xfId="0" applyFont="1" applyBorder="1" applyAlignment="1">
      <alignment vertical="center"/>
    </xf>
    <xf numFmtId="0" fontId="9" fillId="0" borderId="162" xfId="0" applyFont="1" applyBorder="1" applyAlignment="1">
      <alignment vertical="center"/>
    </xf>
    <xf numFmtId="0" fontId="9" fillId="0" borderId="6" xfId="0" applyFont="1" applyBorder="1" applyAlignment="1">
      <alignment vertical="center"/>
    </xf>
    <xf numFmtId="0" fontId="9" fillId="0" borderId="123" xfId="0" applyFont="1" applyBorder="1" applyAlignment="1">
      <alignment vertical="center"/>
    </xf>
    <xf numFmtId="0" fontId="9" fillId="0" borderId="124" xfId="0" applyFont="1" applyBorder="1" applyAlignment="1">
      <alignment vertical="center"/>
    </xf>
    <xf numFmtId="0" fontId="9" fillId="0" borderId="76" xfId="0" applyFont="1" applyBorder="1" applyAlignment="1">
      <alignment vertical="center"/>
    </xf>
    <xf numFmtId="0" fontId="9" fillId="0" borderId="163" xfId="0" applyFont="1" applyBorder="1" applyAlignment="1">
      <alignment vertical="center"/>
    </xf>
    <xf numFmtId="0" fontId="9" fillId="0" borderId="84" xfId="0" applyFont="1" applyBorder="1" applyAlignment="1">
      <alignment vertical="center"/>
    </xf>
    <xf numFmtId="0" fontId="9" fillId="0" borderId="104" xfId="0" applyFont="1" applyBorder="1" applyAlignment="1">
      <alignment vertical="center"/>
    </xf>
    <xf numFmtId="0" fontId="9" fillId="0" borderId="5" xfId="0" applyFont="1" applyBorder="1" applyAlignment="1">
      <alignment vertical="center"/>
    </xf>
    <xf numFmtId="0" fontId="9" fillId="0" borderId="65" xfId="0" applyFont="1" applyBorder="1" applyAlignment="1">
      <alignment vertical="center"/>
    </xf>
    <xf numFmtId="0" fontId="9" fillId="0" borderId="2" xfId="0" applyFont="1" applyBorder="1" applyAlignment="1">
      <alignment vertical="center"/>
    </xf>
    <xf numFmtId="0" fontId="9" fillId="0" borderId="164" xfId="0" applyFont="1" applyBorder="1" applyAlignment="1">
      <alignment vertical="center"/>
    </xf>
    <xf numFmtId="0" fontId="9" fillId="0" borderId="117" xfId="0" applyFont="1" applyBorder="1" applyAlignment="1">
      <alignment vertical="center"/>
    </xf>
    <xf numFmtId="0" fontId="11" fillId="0" borderId="2" xfId="0" applyFont="1" applyBorder="1" applyAlignment="1">
      <alignment vertical="center"/>
    </xf>
    <xf numFmtId="0" fontId="11" fillId="0" borderId="170" xfId="0" applyFont="1" applyBorder="1" applyAlignment="1">
      <alignment horizontal="center" vertical="center"/>
    </xf>
    <xf numFmtId="182" fontId="6" fillId="0" borderId="89" xfId="0" applyNumberFormat="1" applyFont="1" applyBorder="1" applyAlignment="1">
      <alignment vertical="center"/>
    </xf>
    <xf numFmtId="182" fontId="6" fillId="0" borderId="90" xfId="0" applyNumberFormat="1" applyFont="1" applyBorder="1" applyAlignment="1">
      <alignment vertical="center"/>
    </xf>
    <xf numFmtId="182" fontId="6" fillId="0" borderId="167" xfId="0" applyNumberFormat="1" applyFont="1" applyBorder="1" applyAlignment="1">
      <alignment vertical="center"/>
    </xf>
    <xf numFmtId="182" fontId="6" fillId="0" borderId="171" xfId="0" applyNumberFormat="1" applyFont="1" applyBorder="1" applyAlignment="1">
      <alignment vertical="center"/>
    </xf>
    <xf numFmtId="182" fontId="6" fillId="0" borderId="116" xfId="0" applyNumberFormat="1" applyFont="1" applyBorder="1" applyAlignment="1">
      <alignment vertical="center"/>
    </xf>
    <xf numFmtId="182" fontId="6" fillId="0" borderId="2" xfId="0" applyNumberFormat="1" applyFont="1" applyBorder="1" applyAlignment="1">
      <alignment vertical="center"/>
    </xf>
    <xf numFmtId="0" fontId="9" fillId="0" borderId="113" xfId="0" applyFont="1" applyBorder="1" applyAlignment="1">
      <alignment vertical="center"/>
    </xf>
    <xf numFmtId="0" fontId="11" fillId="0" borderId="1" xfId="0" applyFont="1" applyBorder="1" applyAlignment="1">
      <alignment vertical="center"/>
    </xf>
    <xf numFmtId="0" fontId="11" fillId="0" borderId="172" xfId="0" applyFont="1" applyBorder="1" applyAlignment="1">
      <alignment horizontal="center" vertical="center"/>
    </xf>
    <xf numFmtId="182" fontId="6" fillId="0" borderId="65" xfId="0" applyNumberFormat="1" applyFont="1" applyFill="1" applyBorder="1" applyAlignment="1">
      <alignment vertical="center"/>
    </xf>
    <xf numFmtId="182" fontId="6" fillId="0" borderId="66" xfId="0" applyNumberFormat="1" applyFont="1" applyBorder="1" applyAlignment="1">
      <alignment vertical="center"/>
    </xf>
    <xf numFmtId="182" fontId="6" fillId="0" borderId="65" xfId="0" applyNumberFormat="1" applyFont="1" applyBorder="1" applyAlignment="1">
      <alignment vertical="center"/>
    </xf>
    <xf numFmtId="0" fontId="11" fillId="0" borderId="0" xfId="0" applyFont="1" applyFill="1" applyAlignment="1">
      <alignment vertical="center"/>
    </xf>
    <xf numFmtId="0" fontId="9" fillId="0" borderId="113" xfId="0" applyFont="1" applyFill="1" applyBorder="1" applyAlignment="1">
      <alignment vertical="center"/>
    </xf>
    <xf numFmtId="0" fontId="11" fillId="0" borderId="1" xfId="0" applyFont="1" applyFill="1" applyBorder="1" applyAlignment="1">
      <alignment vertical="center"/>
    </xf>
    <xf numFmtId="0" fontId="11" fillId="0" borderId="172" xfId="0" applyFont="1" applyFill="1" applyBorder="1" applyAlignment="1">
      <alignment horizontal="center" vertical="center"/>
    </xf>
    <xf numFmtId="0" fontId="11" fillId="0" borderId="3" xfId="0" applyFont="1" applyBorder="1" applyAlignment="1">
      <alignment vertical="center"/>
    </xf>
    <xf numFmtId="0" fontId="11" fillId="0" borderId="8" xfId="0" applyFont="1" applyBorder="1" applyAlignment="1">
      <alignment vertical="center"/>
    </xf>
    <xf numFmtId="0" fontId="11" fillId="0" borderId="0" xfId="0" applyFont="1" applyBorder="1" applyAlignment="1">
      <alignment vertical="center"/>
    </xf>
    <xf numFmtId="176" fontId="9" fillId="0" borderId="178" xfId="0" applyNumberFormat="1" applyFont="1" applyBorder="1" applyAlignment="1">
      <alignment vertical="center"/>
    </xf>
    <xf numFmtId="176" fontId="9" fillId="0" borderId="66" xfId="0" applyNumberFormat="1" applyFont="1" applyBorder="1" applyAlignment="1">
      <alignment vertical="center"/>
    </xf>
    <xf numFmtId="176" fontId="9" fillId="0" borderId="80" xfId="0" applyNumberFormat="1" applyFont="1" applyBorder="1" applyAlignment="1">
      <alignment vertical="center"/>
    </xf>
    <xf numFmtId="176" fontId="9" fillId="0" borderId="83" xfId="0" applyNumberFormat="1" applyFont="1" applyBorder="1" applyAlignment="1">
      <alignment vertical="center"/>
    </xf>
    <xf numFmtId="176" fontId="9" fillId="0" borderId="171" xfId="0" applyNumberFormat="1" applyFont="1" applyBorder="1" applyAlignment="1">
      <alignment vertical="center"/>
    </xf>
    <xf numFmtId="0" fontId="9" fillId="0" borderId="66" xfId="0" applyFont="1" applyBorder="1" applyAlignment="1">
      <alignment vertical="center"/>
    </xf>
    <xf numFmtId="176" fontId="9" fillId="0" borderId="68" xfId="0" applyNumberFormat="1" applyFont="1" applyBorder="1" applyAlignment="1">
      <alignment vertical="center"/>
    </xf>
    <xf numFmtId="0" fontId="9" fillId="0" borderId="40" xfId="0" applyFont="1" applyBorder="1" applyAlignment="1">
      <alignment vertical="center"/>
    </xf>
    <xf numFmtId="0" fontId="9" fillId="0" borderId="46" xfId="0" applyFont="1" applyBorder="1" applyAlignment="1">
      <alignment vertical="center"/>
    </xf>
    <xf numFmtId="176" fontId="9" fillId="0" borderId="45" xfId="0" applyNumberFormat="1" applyFont="1" applyBorder="1" applyAlignment="1">
      <alignment vertical="center"/>
    </xf>
    <xf numFmtId="182" fontId="6" fillId="0" borderId="112" xfId="0" applyNumberFormat="1" applyFont="1" applyBorder="1" applyAlignment="1">
      <alignment vertical="center"/>
    </xf>
    <xf numFmtId="0" fontId="21" fillId="0" borderId="0" xfId="0" applyFont="1" applyAlignment="1">
      <alignment vertical="center"/>
    </xf>
    <xf numFmtId="182" fontId="6" fillId="0" borderId="0" xfId="0" applyNumberFormat="1" applyFont="1" applyAlignment="1">
      <alignment vertical="center"/>
    </xf>
    <xf numFmtId="182" fontId="21" fillId="0" borderId="0" xfId="0" applyNumberFormat="1" applyFont="1" applyAlignment="1">
      <alignment vertical="center"/>
    </xf>
    <xf numFmtId="182" fontId="11" fillId="0" borderId="0" xfId="0" applyNumberFormat="1" applyFont="1" applyAlignment="1">
      <alignment vertical="center"/>
    </xf>
    <xf numFmtId="38" fontId="0" fillId="0" borderId="0" xfId="0" applyNumberFormat="1" applyAlignment="1">
      <alignment vertical="center"/>
    </xf>
    <xf numFmtId="0" fontId="0" fillId="0" borderId="0" xfId="0" applyFill="1" applyAlignment="1">
      <alignment vertical="center"/>
    </xf>
    <xf numFmtId="38" fontId="6" fillId="2" borderId="120" xfId="678" applyNumberFormat="1" applyFont="1" applyFill="1" applyBorder="1" applyAlignment="1" applyProtection="1">
      <alignment vertical="center"/>
      <protection locked="0"/>
    </xf>
    <xf numFmtId="38" fontId="6" fillId="2" borderId="117" xfId="678" applyNumberFormat="1" applyFont="1" applyFill="1" applyBorder="1" applyAlignment="1">
      <alignment vertical="center"/>
    </xf>
    <xf numFmtId="38" fontId="6" fillId="0" borderId="127" xfId="678" applyNumberFormat="1" applyFont="1" applyFill="1" applyBorder="1" applyAlignment="1" applyProtection="1">
      <alignment vertical="center"/>
      <protection locked="0"/>
    </xf>
    <xf numFmtId="38" fontId="6" fillId="0" borderId="82" xfId="678" applyNumberFormat="1" applyFont="1" applyFill="1" applyBorder="1" applyAlignment="1" applyProtection="1">
      <alignment vertical="center"/>
      <protection locked="0"/>
    </xf>
    <xf numFmtId="38" fontId="6" fillId="0" borderId="117" xfId="678" applyNumberFormat="1" applyFont="1" applyFill="1" applyBorder="1" applyAlignment="1">
      <alignment vertical="center"/>
    </xf>
    <xf numFmtId="38" fontId="6" fillId="2" borderId="103" xfId="678" applyNumberFormat="1" applyFont="1" applyFill="1" applyBorder="1" applyAlignment="1">
      <alignment vertical="center"/>
    </xf>
    <xf numFmtId="38" fontId="6" fillId="0" borderId="65" xfId="678" applyNumberFormat="1" applyFont="1" applyFill="1" applyBorder="1" applyAlignment="1" applyProtection="1">
      <alignment vertical="center"/>
      <protection locked="0"/>
    </xf>
    <xf numFmtId="0" fontId="6" fillId="0" borderId="44" xfId="0" applyFont="1" applyFill="1" applyBorder="1" applyAlignment="1">
      <alignment vertical="center"/>
    </xf>
    <xf numFmtId="0" fontId="6" fillId="0" borderId="102" xfId="0" applyFont="1" applyFill="1" applyBorder="1" applyAlignment="1">
      <alignment vertical="center"/>
    </xf>
    <xf numFmtId="0" fontId="6" fillId="0" borderId="99" xfId="0" applyFont="1" applyFill="1" applyBorder="1" applyAlignment="1">
      <alignment vertical="center"/>
    </xf>
    <xf numFmtId="0" fontId="5" fillId="0" borderId="136" xfId="0" applyFont="1" applyFill="1" applyBorder="1" applyAlignment="1">
      <alignment vertical="center"/>
    </xf>
    <xf numFmtId="38" fontId="6" fillId="0" borderId="98" xfId="678" applyNumberFormat="1" applyFont="1" applyFill="1" applyBorder="1" applyAlignment="1">
      <alignment vertical="center"/>
    </xf>
    <xf numFmtId="38" fontId="6" fillId="0" borderId="99" xfId="678" applyNumberFormat="1" applyFont="1" applyFill="1" applyBorder="1" applyAlignment="1">
      <alignment vertical="center"/>
    </xf>
    <xf numFmtId="0" fontId="6" fillId="0" borderId="116" xfId="0" applyFont="1" applyFill="1" applyBorder="1" applyAlignment="1">
      <alignment vertical="center"/>
    </xf>
    <xf numFmtId="0" fontId="6" fillId="0" borderId="2" xfId="0" applyFont="1" applyFill="1" applyBorder="1" applyAlignment="1">
      <alignment vertical="center"/>
    </xf>
    <xf numFmtId="0" fontId="5" fillId="0" borderId="138" xfId="0" applyFont="1" applyFill="1" applyBorder="1" applyAlignment="1">
      <alignment vertical="center"/>
    </xf>
    <xf numFmtId="38" fontId="6" fillId="0" borderId="2" xfId="678" applyNumberFormat="1" applyFont="1" applyFill="1" applyBorder="1" applyAlignment="1">
      <alignment vertical="center"/>
    </xf>
    <xf numFmtId="38" fontId="6" fillId="0" borderId="113" xfId="678" applyNumberFormat="1" applyFont="1" applyBorder="1" applyAlignment="1">
      <alignment vertical="center"/>
    </xf>
    <xf numFmtId="0" fontId="6" fillId="0" borderId="90" xfId="0" applyFont="1" applyBorder="1" applyAlignment="1">
      <alignment vertical="center"/>
    </xf>
    <xf numFmtId="38" fontId="6" fillId="0" borderId="117" xfId="678" applyNumberFormat="1" applyFont="1" applyFill="1" applyBorder="1" applyAlignment="1" applyProtection="1">
      <alignment vertical="center"/>
      <protection locked="0"/>
    </xf>
    <xf numFmtId="38" fontId="6" fillId="0" borderId="112" xfId="678" applyNumberFormat="1" applyFont="1" applyFill="1" applyBorder="1" applyAlignment="1" applyProtection="1">
      <alignment vertical="center"/>
      <protection locked="0"/>
    </xf>
    <xf numFmtId="38" fontId="6" fillId="2" borderId="85" xfId="678" applyNumberFormat="1" applyFont="1" applyFill="1" applyBorder="1" applyAlignment="1">
      <alignment vertical="center"/>
    </xf>
    <xf numFmtId="0" fontId="5" fillId="0" borderId="1" xfId="0" applyFont="1" applyFill="1" applyBorder="1" applyAlignment="1">
      <alignment vertical="center"/>
    </xf>
    <xf numFmtId="38" fontId="6" fillId="0" borderId="0" xfId="0" applyNumberFormat="1" applyFont="1" applyAlignment="1">
      <alignment vertical="center"/>
    </xf>
    <xf numFmtId="0" fontId="11" fillId="0" borderId="93" xfId="0" applyFont="1" applyBorder="1" applyAlignment="1">
      <alignment vertical="center"/>
    </xf>
    <xf numFmtId="38" fontId="11" fillId="0" borderId="3" xfId="0" applyNumberFormat="1" applyFont="1" applyFill="1" applyBorder="1" applyAlignment="1">
      <alignment vertical="center"/>
    </xf>
    <xf numFmtId="38" fontId="11" fillId="0" borderId="111" xfId="0" applyNumberFormat="1" applyFont="1" applyFill="1" applyBorder="1" applyAlignment="1">
      <alignment vertical="center"/>
    </xf>
    <xf numFmtId="38" fontId="11" fillId="0" borderId="2" xfId="0" applyNumberFormat="1" applyFont="1" applyFill="1" applyBorder="1" applyAlignment="1">
      <alignment vertical="center"/>
    </xf>
    <xf numFmtId="38" fontId="11" fillId="0" borderId="118" xfId="0" applyNumberFormat="1" applyFont="1" applyFill="1" applyBorder="1" applyAlignment="1">
      <alignment vertical="center"/>
    </xf>
    <xf numFmtId="0" fontId="11" fillId="0" borderId="0" xfId="0" applyFont="1" applyBorder="1" applyAlignment="1">
      <alignment horizontal="center" vertical="center"/>
    </xf>
    <xf numFmtId="0" fontId="11" fillId="0" borderId="145" xfId="0" applyFont="1" applyBorder="1" applyAlignment="1">
      <alignment vertical="center"/>
    </xf>
    <xf numFmtId="0" fontId="11" fillId="0" borderId="145" xfId="0" applyFont="1" applyBorder="1" applyAlignment="1">
      <alignment horizontal="center" vertical="center"/>
    </xf>
    <xf numFmtId="0" fontId="11" fillId="0" borderId="92" xfId="0" applyFont="1" applyBorder="1" applyAlignment="1">
      <alignment vertical="center"/>
    </xf>
    <xf numFmtId="0" fontId="11" fillId="0" borderId="97" xfId="0" applyFont="1" applyBorder="1" applyAlignment="1">
      <alignment vertical="center"/>
    </xf>
    <xf numFmtId="0" fontId="11" fillId="0" borderId="151" xfId="0" applyFont="1" applyBorder="1" applyAlignment="1">
      <alignment horizontal="center" vertical="center"/>
    </xf>
    <xf numFmtId="38" fontId="11" fillId="0" borderId="0" xfId="0" applyNumberFormat="1" applyFont="1" applyAlignment="1">
      <alignment vertical="center"/>
    </xf>
    <xf numFmtId="0" fontId="21" fillId="0" borderId="93" xfId="0" applyFont="1" applyBorder="1" applyAlignment="1">
      <alignment vertical="center"/>
    </xf>
    <xf numFmtId="0" fontId="21" fillId="0" borderId="0" xfId="0" applyFont="1" applyBorder="1" applyAlignment="1">
      <alignment vertical="center"/>
    </xf>
    <xf numFmtId="0" fontId="21" fillId="0" borderId="5" xfId="0" applyFont="1" applyBorder="1" applyAlignment="1">
      <alignment vertical="center"/>
    </xf>
    <xf numFmtId="38" fontId="21" fillId="0" borderId="108" xfId="0" applyNumberFormat="1" applyFont="1" applyFill="1" applyBorder="1" applyAlignment="1">
      <alignment vertical="center"/>
    </xf>
    <xf numFmtId="38" fontId="21" fillId="0" borderId="3" xfId="0" applyNumberFormat="1" applyFont="1" applyFill="1" applyBorder="1" applyAlignment="1">
      <alignment vertical="center"/>
    </xf>
    <xf numFmtId="38" fontId="21" fillId="0" borderId="131" xfId="0" applyNumberFormat="1" applyFont="1" applyFill="1" applyBorder="1" applyAlignment="1">
      <alignment vertical="center"/>
    </xf>
    <xf numFmtId="38" fontId="21" fillId="0" borderId="117" xfId="0" applyNumberFormat="1" applyFont="1" applyFill="1" applyBorder="1" applyAlignment="1">
      <alignment vertical="center"/>
    </xf>
    <xf numFmtId="38" fontId="21" fillId="0" borderId="2" xfId="0" applyNumberFormat="1" applyFont="1" applyFill="1" applyBorder="1" applyAlignment="1">
      <alignment vertical="center"/>
    </xf>
    <xf numFmtId="38" fontId="21" fillId="0" borderId="133" xfId="0" applyNumberFormat="1" applyFont="1" applyFill="1" applyBorder="1" applyAlignment="1">
      <alignment vertical="center"/>
    </xf>
    <xf numFmtId="0" fontId="21" fillId="0" borderId="145" xfId="0" applyFont="1" applyBorder="1" applyAlignment="1">
      <alignment vertical="center"/>
    </xf>
    <xf numFmtId="0" fontId="21" fillId="0" borderId="0" xfId="0" applyFont="1" applyFill="1" applyAlignment="1">
      <alignment vertical="center"/>
    </xf>
    <xf numFmtId="38" fontId="11" fillId="0" borderId="145" xfId="678" applyFont="1" applyFill="1" applyBorder="1" applyAlignment="1">
      <alignment vertical="center"/>
    </xf>
    <xf numFmtId="0" fontId="11" fillId="0" borderId="0" xfId="0" applyFont="1" applyFill="1" applyBorder="1" applyAlignment="1">
      <alignment vertical="center"/>
    </xf>
    <xf numFmtId="38" fontId="11" fillId="0" borderId="114" xfId="0" applyNumberFormat="1" applyFont="1" applyFill="1" applyBorder="1" applyAlignment="1">
      <alignment vertical="center"/>
    </xf>
    <xf numFmtId="183" fontId="9" fillId="0" borderId="60" xfId="679" applyNumberFormat="1" applyFont="1" applyBorder="1" applyAlignment="1">
      <alignment vertical="center"/>
    </xf>
    <xf numFmtId="181" fontId="17" fillId="0" borderId="3" xfId="870" applyNumberFormat="1" applyFont="1" applyBorder="1" applyAlignment="1">
      <alignment vertical="center"/>
    </xf>
    <xf numFmtId="0" fontId="9" fillId="0" borderId="38" xfId="860" applyFont="1" applyBorder="1" applyAlignment="1">
      <alignment horizontal="center" vertical="center"/>
    </xf>
    <xf numFmtId="181" fontId="9" fillId="0" borderId="184" xfId="679" applyNumberFormat="1" applyFont="1" applyFill="1" applyBorder="1" applyAlignment="1">
      <alignment vertical="center" wrapText="1"/>
    </xf>
    <xf numFmtId="181" fontId="9" fillId="0" borderId="186" xfId="860" applyNumberFormat="1" applyFont="1" applyFill="1" applyBorder="1" applyAlignment="1">
      <alignment vertical="center" wrapText="1"/>
    </xf>
    <xf numFmtId="38" fontId="6" fillId="0" borderId="106" xfId="678" applyFont="1" applyBorder="1" applyAlignment="1">
      <alignment horizontal="center" vertical="center"/>
    </xf>
    <xf numFmtId="38" fontId="6" fillId="2" borderId="163" xfId="678" applyNumberFormat="1" applyFont="1" applyFill="1" applyBorder="1" applyAlignment="1">
      <alignment vertical="center"/>
    </xf>
    <xf numFmtId="38" fontId="6" fillId="2" borderId="140" xfId="678" applyNumberFormat="1" applyFont="1" applyFill="1" applyBorder="1" applyAlignment="1">
      <alignment vertical="center"/>
    </xf>
    <xf numFmtId="0" fontId="6" fillId="0" borderId="119" xfId="0" applyFont="1" applyBorder="1" applyAlignment="1">
      <alignment vertical="center"/>
    </xf>
    <xf numFmtId="0" fontId="6" fillId="0" borderId="106" xfId="0" applyFont="1" applyBorder="1" applyAlignment="1">
      <alignment vertical="center"/>
    </xf>
    <xf numFmtId="38" fontId="6" fillId="0" borderId="129" xfId="678" applyFont="1" applyBorder="1" applyAlignment="1">
      <alignment horizontal="center" vertical="center"/>
    </xf>
    <xf numFmtId="0" fontId="7" fillId="0" borderId="0" xfId="0" applyFont="1"/>
    <xf numFmtId="38" fontId="6" fillId="0" borderId="165" xfId="678" applyNumberFormat="1" applyFont="1" applyBorder="1" applyAlignment="1" applyProtection="1">
      <alignment vertical="center"/>
      <protection locked="0"/>
    </xf>
    <xf numFmtId="38" fontId="6" fillId="0" borderId="115" xfId="678" applyNumberFormat="1" applyFont="1" applyBorder="1" applyAlignment="1" applyProtection="1">
      <alignment vertical="center"/>
      <protection locked="0"/>
    </xf>
    <xf numFmtId="38" fontId="6" fillId="2" borderId="115" xfId="678" applyNumberFormat="1" applyFont="1" applyFill="1" applyBorder="1" applyAlignment="1">
      <alignment vertical="center"/>
    </xf>
    <xf numFmtId="38" fontId="6" fillId="0" borderId="136" xfId="678" applyNumberFormat="1" applyFont="1" applyFill="1" applyBorder="1" applyAlignment="1">
      <alignment vertical="center"/>
    </xf>
    <xf numFmtId="38" fontId="6" fillId="0" borderId="138" xfId="678" applyNumberFormat="1" applyFont="1" applyFill="1" applyBorder="1" applyAlignment="1">
      <alignment vertical="center"/>
    </xf>
    <xf numFmtId="38" fontId="6" fillId="0" borderId="7" xfId="678" applyNumberFormat="1" applyFont="1" applyBorder="1" applyAlignment="1">
      <alignment vertical="center"/>
    </xf>
    <xf numFmtId="38" fontId="6" fillId="2" borderId="66" xfId="678" applyNumberFormat="1" applyFont="1" applyFill="1" applyBorder="1" applyAlignment="1">
      <alignment vertical="center"/>
    </xf>
    <xf numFmtId="38" fontId="6" fillId="0" borderId="138" xfId="678" applyNumberFormat="1" applyFont="1" applyBorder="1" applyAlignment="1">
      <alignment vertical="center"/>
    </xf>
    <xf numFmtId="38" fontId="6" fillId="0" borderId="138" xfId="678" applyNumberFormat="1" applyFont="1" applyBorder="1" applyAlignment="1" applyProtection="1">
      <alignment vertical="center"/>
      <protection locked="0"/>
    </xf>
    <xf numFmtId="38" fontId="6" fillId="0" borderId="136" xfId="678" applyNumberFormat="1" applyFont="1" applyBorder="1" applyAlignment="1">
      <alignment vertical="center"/>
    </xf>
    <xf numFmtId="38" fontId="6" fillId="0" borderId="66" xfId="678" applyNumberFormat="1" applyFont="1" applyFill="1" applyBorder="1" applyAlignment="1" applyProtection="1">
      <alignment vertical="center"/>
      <protection locked="0"/>
    </xf>
    <xf numFmtId="38" fontId="6" fillId="2" borderId="83" xfId="678" applyNumberFormat="1" applyFont="1" applyFill="1" applyBorder="1" applyAlignment="1">
      <alignment vertical="center"/>
    </xf>
    <xf numFmtId="38" fontId="6" fillId="2" borderId="102" xfId="678" applyNumberFormat="1" applyFont="1" applyFill="1" applyBorder="1" applyAlignment="1">
      <alignment vertical="center"/>
    </xf>
    <xf numFmtId="38" fontId="7" fillId="0" borderId="145" xfId="678" applyFont="1" applyFill="1" applyBorder="1" applyAlignment="1">
      <alignment vertical="center"/>
    </xf>
    <xf numFmtId="38" fontId="6" fillId="0" borderId="79" xfId="678" applyNumberFormat="1" applyFont="1" applyBorder="1" applyAlignment="1">
      <alignment vertical="center"/>
    </xf>
    <xf numFmtId="0" fontId="33" fillId="34" borderId="187" xfId="863" applyFill="1" applyBorder="1">
      <alignment vertical="center"/>
    </xf>
    <xf numFmtId="0" fontId="33" fillId="34" borderId="188" xfId="863" applyFill="1" applyBorder="1">
      <alignment vertical="center"/>
    </xf>
    <xf numFmtId="0" fontId="33" fillId="34" borderId="189" xfId="863" applyFill="1" applyBorder="1">
      <alignment vertical="center"/>
    </xf>
    <xf numFmtId="0" fontId="33" fillId="34" borderId="190" xfId="863" applyFill="1" applyBorder="1">
      <alignment vertical="center"/>
    </xf>
    <xf numFmtId="0" fontId="33" fillId="34" borderId="0" xfId="863" applyFill="1" applyBorder="1">
      <alignment vertical="center"/>
    </xf>
    <xf numFmtId="0" fontId="33" fillId="34" borderId="191" xfId="863" applyFill="1" applyBorder="1">
      <alignment vertical="center"/>
    </xf>
    <xf numFmtId="0" fontId="33" fillId="34" borderId="190" xfId="864" applyFill="1" applyBorder="1">
      <alignment vertical="center"/>
    </xf>
    <xf numFmtId="0" fontId="33" fillId="34" borderId="0" xfId="864" applyFill="1" applyBorder="1">
      <alignment vertical="center"/>
    </xf>
    <xf numFmtId="0" fontId="33" fillId="34" borderId="191" xfId="864" applyFill="1" applyBorder="1">
      <alignment vertical="center"/>
    </xf>
    <xf numFmtId="0" fontId="33" fillId="34" borderId="190" xfId="865" applyFill="1" applyBorder="1">
      <alignment vertical="center"/>
    </xf>
    <xf numFmtId="0" fontId="33" fillId="34" borderId="0" xfId="865" applyFill="1" applyBorder="1">
      <alignment vertical="center"/>
    </xf>
    <xf numFmtId="0" fontId="33" fillId="34" borderId="191" xfId="865" applyFill="1" applyBorder="1">
      <alignment vertical="center"/>
    </xf>
    <xf numFmtId="0" fontId="33" fillId="34" borderId="192" xfId="865" applyFill="1" applyBorder="1">
      <alignment vertical="center"/>
    </xf>
    <xf numFmtId="0" fontId="33" fillId="34" borderId="193" xfId="865" applyFill="1" applyBorder="1">
      <alignment vertical="center"/>
    </xf>
    <xf numFmtId="0" fontId="33" fillId="34" borderId="194" xfId="865" applyFill="1" applyBorder="1">
      <alignment vertical="center"/>
    </xf>
    <xf numFmtId="0" fontId="21" fillId="34" borderId="0" xfId="0" applyFont="1" applyFill="1" applyBorder="1" applyAlignment="1">
      <alignment vertical="center"/>
    </xf>
    <xf numFmtId="0" fontId="21" fillId="34" borderId="190" xfId="0" applyFont="1" applyFill="1" applyBorder="1" applyAlignment="1">
      <alignment vertical="center"/>
    </xf>
    <xf numFmtId="0" fontId="21" fillId="34" borderId="191" xfId="0" applyFont="1" applyFill="1" applyBorder="1" applyAlignment="1">
      <alignment vertical="center"/>
    </xf>
    <xf numFmtId="0" fontId="21" fillId="34" borderId="192" xfId="0" applyFont="1" applyFill="1" applyBorder="1" applyAlignment="1">
      <alignment vertical="center"/>
    </xf>
    <xf numFmtId="0" fontId="21" fillId="34" borderId="193" xfId="0" applyFont="1" applyFill="1" applyBorder="1" applyAlignment="1">
      <alignment vertical="center"/>
    </xf>
    <xf numFmtId="38" fontId="6" fillId="2" borderId="77" xfId="678" applyNumberFormat="1" applyFont="1" applyFill="1" applyBorder="1" applyAlignment="1">
      <alignment vertical="center"/>
    </xf>
    <xf numFmtId="38" fontId="6" fillId="0" borderId="195" xfId="678" applyNumberFormat="1" applyFont="1" applyBorder="1" applyAlignment="1" applyProtection="1">
      <alignment vertical="center"/>
      <protection locked="0"/>
    </xf>
    <xf numFmtId="38" fontId="6" fillId="2" borderId="150" xfId="678" applyNumberFormat="1" applyFont="1" applyFill="1" applyBorder="1" applyAlignment="1">
      <alignment vertical="center"/>
    </xf>
    <xf numFmtId="38" fontId="6" fillId="0" borderId="196" xfId="678" applyNumberFormat="1" applyFont="1" applyBorder="1" applyAlignment="1" applyProtection="1">
      <alignment vertical="center"/>
      <protection locked="0"/>
    </xf>
    <xf numFmtId="38" fontId="6" fillId="0" borderId="111" xfId="678" applyNumberFormat="1" applyFont="1" applyBorder="1" applyAlignment="1">
      <alignment vertical="center"/>
    </xf>
    <xf numFmtId="38" fontId="6" fillId="0" borderId="114" xfId="678" applyNumberFormat="1" applyFont="1" applyBorder="1" applyAlignment="1">
      <alignment vertical="center"/>
    </xf>
    <xf numFmtId="38" fontId="6" fillId="0" borderId="118" xfId="678" applyNumberFormat="1" applyFont="1" applyBorder="1" applyAlignment="1">
      <alignment vertical="center"/>
    </xf>
    <xf numFmtId="38" fontId="6" fillId="0" borderId="120" xfId="678" applyNumberFormat="1" applyFont="1" applyBorder="1" applyAlignment="1">
      <alignment vertical="center"/>
    </xf>
    <xf numFmtId="38" fontId="6" fillId="0" borderId="134" xfId="678" applyNumberFormat="1" applyFont="1" applyBorder="1" applyAlignment="1" applyProtection="1">
      <alignment vertical="center"/>
      <protection locked="0"/>
    </xf>
    <xf numFmtId="38" fontId="6" fillId="0" borderId="132" xfId="0" applyNumberFormat="1" applyFont="1" applyBorder="1" applyAlignment="1">
      <alignment vertical="center"/>
    </xf>
    <xf numFmtId="38" fontId="6" fillId="0" borderId="112" xfId="0" applyNumberFormat="1" applyFont="1" applyBorder="1" applyAlignment="1">
      <alignment vertical="center"/>
    </xf>
    <xf numFmtId="38" fontId="6" fillId="0" borderId="85" xfId="0" applyNumberFormat="1" applyFont="1" applyFill="1" applyBorder="1" applyAlignment="1">
      <alignment vertical="center"/>
    </xf>
    <xf numFmtId="38" fontId="6" fillId="0" borderId="65" xfId="0" applyNumberFormat="1" applyFont="1" applyFill="1" applyBorder="1" applyAlignment="1">
      <alignment vertical="center"/>
    </xf>
    <xf numFmtId="38" fontId="6" fillId="0" borderId="134" xfId="0" applyNumberFormat="1" applyFont="1" applyBorder="1" applyAlignment="1">
      <alignment vertical="center"/>
    </xf>
    <xf numFmtId="0" fontId="16" fillId="0" borderId="187" xfId="871" applyBorder="1">
      <alignment vertical="center"/>
    </xf>
    <xf numFmtId="0" fontId="16" fillId="0" borderId="188" xfId="871" applyBorder="1">
      <alignment vertical="center"/>
    </xf>
    <xf numFmtId="0" fontId="16" fillId="0" borderId="189" xfId="871" applyBorder="1">
      <alignment vertical="center"/>
    </xf>
    <xf numFmtId="0" fontId="16" fillId="0" borderId="190" xfId="871" applyBorder="1">
      <alignment vertical="center"/>
    </xf>
    <xf numFmtId="0" fontId="16" fillId="0" borderId="0" xfId="871" applyBorder="1">
      <alignment vertical="center"/>
    </xf>
    <xf numFmtId="0" fontId="16" fillId="0" borderId="191" xfId="871" applyBorder="1">
      <alignment vertical="center"/>
    </xf>
    <xf numFmtId="0" fontId="16" fillId="0" borderId="192" xfId="871" applyBorder="1">
      <alignment vertical="center"/>
    </xf>
    <xf numFmtId="0" fontId="16" fillId="0" borderId="193" xfId="871" applyBorder="1">
      <alignment vertical="center"/>
    </xf>
    <xf numFmtId="0" fontId="16" fillId="0" borderId="194" xfId="871" applyBorder="1">
      <alignment vertical="center"/>
    </xf>
    <xf numFmtId="38" fontId="6" fillId="2" borderId="144" xfId="0" applyNumberFormat="1" applyFont="1" applyFill="1" applyBorder="1" applyAlignment="1">
      <alignment vertical="center"/>
    </xf>
    <xf numFmtId="0" fontId="16" fillId="0" borderId="0" xfId="871">
      <alignment vertical="center"/>
    </xf>
    <xf numFmtId="38" fontId="6" fillId="0" borderId="66" xfId="678" applyNumberFormat="1" applyFont="1" applyBorder="1" applyAlignment="1" applyProtection="1">
      <alignment vertical="center"/>
      <protection locked="0"/>
    </xf>
    <xf numFmtId="38" fontId="6" fillId="0" borderId="171" xfId="678" applyNumberFormat="1" applyFont="1" applyBorder="1" applyAlignment="1" applyProtection="1">
      <alignment vertical="center"/>
      <protection locked="0"/>
    </xf>
    <xf numFmtId="38" fontId="6" fillId="0" borderId="128" xfId="678" applyNumberFormat="1" applyFont="1" applyFill="1" applyBorder="1" applyAlignment="1" applyProtection="1">
      <alignment vertical="center"/>
      <protection locked="0"/>
    </xf>
    <xf numFmtId="38" fontId="6" fillId="2" borderId="132" xfId="0" applyNumberFormat="1" applyFont="1" applyFill="1" applyBorder="1" applyAlignment="1">
      <alignment vertical="center"/>
    </xf>
    <xf numFmtId="38" fontId="6" fillId="0" borderId="135" xfId="0" applyNumberFormat="1" applyFont="1" applyBorder="1" applyAlignment="1">
      <alignment vertical="center"/>
    </xf>
    <xf numFmtId="38" fontId="6" fillId="0" borderId="133" xfId="0" applyNumberFormat="1" applyFont="1" applyBorder="1" applyAlignment="1">
      <alignment vertical="center"/>
    </xf>
    <xf numFmtId="38" fontId="6" fillId="0" borderId="100" xfId="0" applyNumberFormat="1" applyFont="1" applyBorder="1" applyAlignment="1">
      <alignment vertical="center"/>
    </xf>
    <xf numFmtId="0" fontId="33" fillId="0" borderId="0" xfId="856">
      <alignment vertical="center"/>
    </xf>
    <xf numFmtId="0" fontId="33" fillId="0" borderId="0" xfId="857">
      <alignment vertical="center"/>
    </xf>
    <xf numFmtId="0" fontId="33" fillId="0" borderId="187" xfId="858" applyBorder="1">
      <alignment vertical="center"/>
    </xf>
    <xf numFmtId="0" fontId="33" fillId="0" borderId="188" xfId="858" applyBorder="1">
      <alignment vertical="center"/>
    </xf>
    <xf numFmtId="0" fontId="33" fillId="0" borderId="189" xfId="858" applyBorder="1">
      <alignment vertical="center"/>
    </xf>
    <xf numFmtId="0" fontId="33" fillId="0" borderId="190" xfId="858" applyBorder="1">
      <alignment vertical="center"/>
    </xf>
    <xf numFmtId="0" fontId="33" fillId="0" borderId="0" xfId="858" applyBorder="1">
      <alignment vertical="center"/>
    </xf>
    <xf numFmtId="0" fontId="33" fillId="0" borderId="191" xfId="858" applyBorder="1">
      <alignment vertical="center"/>
    </xf>
    <xf numFmtId="0" fontId="33" fillId="0" borderId="190" xfId="859" applyBorder="1">
      <alignment vertical="center"/>
    </xf>
    <xf numFmtId="0" fontId="33" fillId="0" borderId="0" xfId="859" applyBorder="1">
      <alignment vertical="center"/>
    </xf>
    <xf numFmtId="0" fontId="33" fillId="0" borderId="191" xfId="859" applyBorder="1">
      <alignment vertical="center"/>
    </xf>
    <xf numFmtId="0" fontId="33" fillId="0" borderId="192" xfId="859" applyBorder="1">
      <alignment vertical="center"/>
    </xf>
    <xf numFmtId="0" fontId="33" fillId="0" borderId="193" xfId="859" applyBorder="1">
      <alignment vertical="center"/>
    </xf>
    <xf numFmtId="0" fontId="33" fillId="0" borderId="194" xfId="859" applyBorder="1">
      <alignment vertical="center"/>
    </xf>
    <xf numFmtId="0" fontId="33" fillId="0" borderId="187" xfId="868" applyBorder="1">
      <alignment vertical="center"/>
    </xf>
    <xf numFmtId="0" fontId="33" fillId="0" borderId="188" xfId="868" applyBorder="1">
      <alignment vertical="center"/>
    </xf>
    <xf numFmtId="0" fontId="33" fillId="0" borderId="189" xfId="868" applyBorder="1">
      <alignment vertical="center"/>
    </xf>
    <xf numFmtId="0" fontId="33" fillId="0" borderId="190" xfId="868" applyBorder="1">
      <alignment vertical="center"/>
    </xf>
    <xf numFmtId="0" fontId="33" fillId="0" borderId="0" xfId="868" applyBorder="1">
      <alignment vertical="center"/>
    </xf>
    <xf numFmtId="0" fontId="33" fillId="0" borderId="191" xfId="868" applyBorder="1">
      <alignment vertical="center"/>
    </xf>
    <xf numFmtId="0" fontId="33" fillId="0" borderId="192" xfId="868" applyBorder="1">
      <alignment vertical="center"/>
    </xf>
    <xf numFmtId="0" fontId="33" fillId="0" borderId="193" xfId="868" applyBorder="1">
      <alignment vertical="center"/>
    </xf>
    <xf numFmtId="0" fontId="33" fillId="0" borderId="194" xfId="868" applyBorder="1">
      <alignment vertical="center"/>
    </xf>
    <xf numFmtId="0" fontId="33" fillId="0" borderId="187" xfId="867" applyBorder="1">
      <alignment vertical="center"/>
    </xf>
    <xf numFmtId="0" fontId="33" fillId="0" borderId="188" xfId="867" applyBorder="1">
      <alignment vertical="center"/>
    </xf>
    <xf numFmtId="0" fontId="33" fillId="0" borderId="189" xfId="867" applyBorder="1">
      <alignment vertical="center"/>
    </xf>
    <xf numFmtId="0" fontId="33" fillId="0" borderId="190" xfId="867" applyBorder="1">
      <alignment vertical="center"/>
    </xf>
    <xf numFmtId="0" fontId="33" fillId="0" borderId="0" xfId="867" applyBorder="1">
      <alignment vertical="center"/>
    </xf>
    <xf numFmtId="0" fontId="33" fillId="0" borderId="191" xfId="867" applyBorder="1">
      <alignment vertical="center"/>
    </xf>
    <xf numFmtId="0" fontId="33" fillId="0" borderId="192" xfId="867" applyBorder="1">
      <alignment vertical="center"/>
    </xf>
    <xf numFmtId="0" fontId="33" fillId="0" borderId="193" xfId="867" applyBorder="1">
      <alignment vertical="center"/>
    </xf>
    <xf numFmtId="0" fontId="33" fillId="0" borderId="194" xfId="867" applyBorder="1">
      <alignment vertical="center"/>
    </xf>
    <xf numFmtId="0" fontId="33" fillId="0" borderId="187" xfId="866" applyBorder="1">
      <alignment vertical="center"/>
    </xf>
    <xf numFmtId="0" fontId="33" fillId="0" borderId="188" xfId="866" applyBorder="1">
      <alignment vertical="center"/>
    </xf>
    <xf numFmtId="0" fontId="33" fillId="0" borderId="189" xfId="866" applyBorder="1">
      <alignment vertical="center"/>
    </xf>
    <xf numFmtId="0" fontId="33" fillId="0" borderId="190" xfId="866" applyBorder="1">
      <alignment vertical="center"/>
    </xf>
    <xf numFmtId="0" fontId="33" fillId="0" borderId="0" xfId="866" applyBorder="1">
      <alignment vertical="center"/>
    </xf>
    <xf numFmtId="0" fontId="33" fillId="0" borderId="191" xfId="866" applyBorder="1">
      <alignment vertical="center"/>
    </xf>
    <xf numFmtId="0" fontId="33" fillId="0" borderId="192" xfId="866" applyBorder="1">
      <alignment vertical="center"/>
    </xf>
    <xf numFmtId="0" fontId="33" fillId="0" borderId="193" xfId="866" applyBorder="1">
      <alignment vertical="center"/>
    </xf>
    <xf numFmtId="0" fontId="33" fillId="0" borderId="194" xfId="866" applyBorder="1">
      <alignment vertical="center"/>
    </xf>
    <xf numFmtId="38" fontId="6" fillId="0" borderId="197" xfId="678" applyNumberFormat="1" applyFont="1" applyBorder="1" applyAlignment="1" applyProtection="1">
      <alignment vertical="center"/>
      <protection locked="0"/>
    </xf>
    <xf numFmtId="38" fontId="6" fillId="0" borderId="119" xfId="678" applyNumberFormat="1" applyFont="1" applyBorder="1" applyAlignment="1" applyProtection="1">
      <alignment vertical="center"/>
      <protection locked="0"/>
    </xf>
    <xf numFmtId="0" fontId="21" fillId="0" borderId="188" xfId="0" applyFont="1" applyBorder="1" applyAlignment="1">
      <alignment vertical="center"/>
    </xf>
    <xf numFmtId="38" fontId="6" fillId="2" borderId="113" xfId="0" applyNumberFormat="1" applyFont="1" applyFill="1" applyBorder="1" applyAlignment="1">
      <alignment vertical="center"/>
    </xf>
    <xf numFmtId="38" fontId="6" fillId="2" borderId="142" xfId="0" applyNumberFormat="1" applyFont="1" applyFill="1" applyBorder="1" applyAlignment="1">
      <alignment vertical="center"/>
    </xf>
    <xf numFmtId="176" fontId="12" fillId="2" borderId="2" xfId="679" applyNumberFormat="1" applyFont="1" applyFill="1" applyBorder="1" applyProtection="1">
      <alignment vertical="center"/>
      <protection locked="0"/>
    </xf>
    <xf numFmtId="176" fontId="12" fillId="2" borderId="1" xfId="679" applyNumberFormat="1" applyFont="1" applyFill="1" applyBorder="1" applyProtection="1">
      <alignment vertical="center"/>
      <protection locked="0"/>
    </xf>
    <xf numFmtId="176" fontId="12" fillId="0" borderId="1" xfId="679" applyNumberFormat="1" applyFont="1" applyFill="1" applyBorder="1" applyProtection="1">
      <alignment vertical="center"/>
      <protection locked="0"/>
    </xf>
    <xf numFmtId="176" fontId="9" fillId="0" borderId="198" xfId="680" applyNumberFormat="1" applyFont="1" applyBorder="1" applyAlignment="1">
      <alignment vertical="center"/>
    </xf>
    <xf numFmtId="176" fontId="9" fillId="0" borderId="24" xfId="680" applyNumberFormat="1" applyFont="1" applyBorder="1" applyAlignment="1">
      <alignment vertical="center"/>
    </xf>
    <xf numFmtId="38" fontId="9" fillId="2" borderId="63" xfId="679" applyFont="1" applyFill="1" applyBorder="1" applyAlignment="1">
      <alignment horizontal="center" vertical="center" wrapText="1"/>
    </xf>
    <xf numFmtId="0" fontId="12" fillId="0" borderId="3" xfId="860" applyFont="1" applyFill="1" applyBorder="1">
      <alignment vertical="center"/>
    </xf>
    <xf numFmtId="38" fontId="9" fillId="0" borderId="199" xfId="679" applyFont="1" applyBorder="1" applyAlignment="1">
      <alignment vertical="center"/>
    </xf>
    <xf numFmtId="38" fontId="9" fillId="0" borderId="200" xfId="679" applyFont="1" applyBorder="1" applyAlignment="1">
      <alignment vertical="center"/>
    </xf>
    <xf numFmtId="38" fontId="9" fillId="0" borderId="201" xfId="679" applyFont="1" applyBorder="1" applyAlignment="1">
      <alignment vertical="center"/>
    </xf>
    <xf numFmtId="38" fontId="9" fillId="0" borderId="202" xfId="679" applyFont="1" applyBorder="1" applyAlignment="1">
      <alignment vertical="center"/>
    </xf>
    <xf numFmtId="0" fontId="9" fillId="0" borderId="0" xfId="860" applyFont="1" applyBorder="1" applyAlignment="1">
      <alignment vertical="center"/>
    </xf>
    <xf numFmtId="0" fontId="9" fillId="0" borderId="203" xfId="860" applyFont="1" applyBorder="1" applyAlignment="1">
      <alignment vertical="center"/>
    </xf>
    <xf numFmtId="0" fontId="9" fillId="0" borderId="203" xfId="860" applyFont="1" applyBorder="1" applyAlignment="1">
      <alignment horizontal="center" vertical="center"/>
    </xf>
    <xf numFmtId="0" fontId="9" fillId="0" borderId="0" xfId="860" applyFont="1" applyBorder="1" applyAlignment="1">
      <alignment horizontal="center" vertical="center"/>
    </xf>
    <xf numFmtId="0" fontId="0" fillId="0" borderId="7" xfId="860" applyFont="1" applyBorder="1" applyAlignment="1">
      <alignment vertical="center"/>
    </xf>
    <xf numFmtId="0" fontId="12" fillId="0" borderId="0" xfId="0" applyFont="1" applyFill="1" applyAlignment="1">
      <alignment vertical="center"/>
    </xf>
    <xf numFmtId="176" fontId="11" fillId="0" borderId="0" xfId="679" applyNumberFormat="1" applyFont="1" applyFill="1" applyAlignment="1">
      <alignment horizontal="center" vertical="center"/>
    </xf>
    <xf numFmtId="176" fontId="11" fillId="0" borderId="0" xfId="679" applyNumberFormat="1" applyFont="1" applyAlignment="1">
      <alignment vertical="center"/>
    </xf>
    <xf numFmtId="176" fontId="7" fillId="0" borderId="0" xfId="679" applyNumberFormat="1" applyFont="1" applyFill="1" applyAlignment="1">
      <alignment vertical="center"/>
    </xf>
    <xf numFmtId="176" fontId="11" fillId="0" borderId="0" xfId="679" applyNumberFormat="1" applyFont="1" applyFill="1" applyAlignment="1">
      <alignment vertical="center"/>
    </xf>
    <xf numFmtId="185" fontId="11" fillId="0" borderId="0" xfId="568" applyNumberFormat="1" applyFont="1" applyFill="1" applyAlignment="1">
      <alignment vertical="center"/>
    </xf>
    <xf numFmtId="0" fontId="12" fillId="0" borderId="0" xfId="0" applyFont="1" applyFill="1" applyAlignment="1">
      <alignment horizontal="right" vertical="center"/>
    </xf>
    <xf numFmtId="176" fontId="11" fillId="0" borderId="65" xfId="679" applyNumberFormat="1" applyFont="1" applyFill="1" applyBorder="1" applyAlignment="1">
      <alignment horizontal="center" vertical="center" wrapText="1"/>
    </xf>
    <xf numFmtId="176" fontId="11" fillId="0" borderId="0" xfId="679" applyNumberFormat="1" applyFont="1" applyFill="1" applyBorder="1" applyAlignment="1">
      <alignment horizontal="center" vertical="center" wrapText="1"/>
    </xf>
    <xf numFmtId="176" fontId="11" fillId="0" borderId="167" xfId="679" applyNumberFormat="1" applyFont="1" applyFill="1" applyBorder="1" applyAlignment="1">
      <alignment vertical="center"/>
    </xf>
    <xf numFmtId="176" fontId="11" fillId="0" borderId="65" xfId="679" applyNumberFormat="1" applyFont="1" applyFill="1" applyBorder="1" applyAlignment="1">
      <alignment vertical="center"/>
    </xf>
    <xf numFmtId="185" fontId="11" fillId="0" borderId="65" xfId="568" applyNumberFormat="1" applyFont="1" applyFill="1" applyBorder="1" applyAlignment="1">
      <alignment vertical="center"/>
    </xf>
    <xf numFmtId="176" fontId="11" fillId="2" borderId="65" xfId="679" applyNumberFormat="1" applyFont="1" applyFill="1" applyBorder="1" applyAlignment="1">
      <alignment vertical="center"/>
    </xf>
    <xf numFmtId="176" fontId="11" fillId="0" borderId="204" xfId="679" applyNumberFormat="1" applyFont="1" applyFill="1" applyBorder="1" applyAlignment="1">
      <alignment vertical="center"/>
    </xf>
    <xf numFmtId="176" fontId="11" fillId="0" borderId="0" xfId="679" applyNumberFormat="1" applyFont="1" applyFill="1" applyBorder="1" applyAlignment="1">
      <alignment vertical="center"/>
    </xf>
    <xf numFmtId="176" fontId="11" fillId="2" borderId="67" xfId="679" applyNumberFormat="1" applyFont="1" applyFill="1" applyBorder="1" applyAlignment="1">
      <alignment vertical="center"/>
    </xf>
    <xf numFmtId="176" fontId="11" fillId="0" borderId="205" xfId="679" applyNumberFormat="1" applyFont="1" applyFill="1" applyBorder="1" applyAlignment="1">
      <alignment vertical="center"/>
    </xf>
    <xf numFmtId="176" fontId="11" fillId="0" borderId="166" xfId="679" applyNumberFormat="1" applyFont="1" applyFill="1" applyBorder="1" applyAlignment="1">
      <alignment vertical="center"/>
    </xf>
    <xf numFmtId="185" fontId="11" fillId="0" borderId="67" xfId="568" applyNumberFormat="1" applyFont="1" applyFill="1" applyBorder="1" applyAlignment="1">
      <alignment vertical="center"/>
    </xf>
    <xf numFmtId="176" fontId="11" fillId="0" borderId="90" xfId="679" applyNumberFormat="1" applyFont="1" applyFill="1" applyBorder="1" applyAlignment="1">
      <alignment vertical="center"/>
    </xf>
    <xf numFmtId="176" fontId="11" fillId="0" borderId="208" xfId="679" applyNumberFormat="1" applyFont="1" applyFill="1" applyBorder="1" applyAlignment="1">
      <alignment vertical="center"/>
    </xf>
    <xf numFmtId="185" fontId="11" fillId="0" borderId="208" xfId="568" applyNumberFormat="1" applyFont="1" applyFill="1" applyBorder="1" applyAlignment="1">
      <alignment vertical="center"/>
    </xf>
    <xf numFmtId="176" fontId="11" fillId="2" borderId="208" xfId="679" applyNumberFormat="1" applyFont="1" applyFill="1" applyBorder="1" applyAlignment="1">
      <alignment vertical="center"/>
    </xf>
    <xf numFmtId="176" fontId="11" fillId="0" borderId="209" xfId="679" applyNumberFormat="1" applyFont="1" applyFill="1" applyBorder="1" applyAlignment="1">
      <alignment vertical="center"/>
    </xf>
    <xf numFmtId="176" fontId="11" fillId="0" borderId="210" xfId="679" applyNumberFormat="1" applyFont="1" applyFill="1" applyBorder="1" applyAlignment="1">
      <alignment vertical="center"/>
    </xf>
    <xf numFmtId="176" fontId="11" fillId="0" borderId="203" xfId="679" applyNumberFormat="1" applyFont="1" applyFill="1" applyBorder="1" applyAlignment="1">
      <alignment vertical="center"/>
    </xf>
    <xf numFmtId="176" fontId="9" fillId="0" borderId="203" xfId="679" applyNumberFormat="1" applyFont="1" applyFill="1" applyBorder="1" applyAlignment="1">
      <alignment vertical="center" wrapText="1"/>
    </xf>
    <xf numFmtId="176" fontId="11" fillId="0" borderId="67" xfId="679" applyNumberFormat="1" applyFont="1" applyFill="1" applyBorder="1" applyAlignment="1">
      <alignment vertical="center"/>
    </xf>
    <xf numFmtId="176" fontId="11" fillId="0" borderId="116" xfId="679" applyNumberFormat="1" applyFont="1" applyFill="1" applyBorder="1" applyAlignment="1">
      <alignment vertical="center"/>
    </xf>
    <xf numFmtId="176" fontId="11" fillId="0" borderId="167" xfId="679" applyNumberFormat="1" applyFont="1" applyFill="1" applyBorder="1" applyAlignment="1">
      <alignment horizontal="right" vertical="center"/>
    </xf>
    <xf numFmtId="185" fontId="11" fillId="0" borderId="0" xfId="568" applyNumberFormat="1" applyFont="1" applyFill="1" applyBorder="1" applyAlignment="1">
      <alignment vertical="center"/>
    </xf>
    <xf numFmtId="185" fontId="9" fillId="0" borderId="0" xfId="568" applyNumberFormat="1" applyFont="1" applyFill="1" applyBorder="1" applyAlignment="1">
      <alignment vertical="center"/>
    </xf>
    <xf numFmtId="176" fontId="11" fillId="0" borderId="112" xfId="679" quotePrefix="1" applyNumberFormat="1" applyFont="1" applyFill="1" applyBorder="1" applyAlignment="1">
      <alignment horizontal="center" vertical="center"/>
    </xf>
    <xf numFmtId="176" fontId="11" fillId="0" borderId="1" xfId="679" applyNumberFormat="1" applyFont="1" applyFill="1" applyBorder="1" applyAlignment="1">
      <alignment horizontal="distributed" vertical="center"/>
    </xf>
    <xf numFmtId="176" fontId="11" fillId="0" borderId="211" xfId="679" quotePrefix="1" applyNumberFormat="1" applyFont="1" applyFill="1" applyBorder="1" applyAlignment="1">
      <alignment horizontal="center" vertical="center"/>
    </xf>
    <xf numFmtId="176" fontId="11" fillId="0" borderId="212" xfId="679" applyNumberFormat="1" applyFont="1" applyFill="1" applyBorder="1" applyAlignment="1">
      <alignment horizontal="distributed" vertical="center"/>
    </xf>
    <xf numFmtId="176" fontId="11" fillId="0" borderId="116" xfId="679" applyNumberFormat="1" applyFont="1" applyFill="1" applyBorder="1" applyAlignment="1">
      <alignment horizontal="centerContinuous" vertical="center"/>
    </xf>
    <xf numFmtId="176" fontId="11" fillId="0" borderId="2" xfId="679" applyNumberFormat="1" applyFont="1" applyFill="1" applyBorder="1" applyAlignment="1">
      <alignment horizontal="centerContinuous" vertical="center"/>
    </xf>
    <xf numFmtId="176" fontId="11" fillId="0" borderId="0" xfId="679" applyNumberFormat="1" applyFont="1" applyAlignment="1">
      <alignment horizontal="right" vertical="center"/>
    </xf>
    <xf numFmtId="176" fontId="11" fillId="0" borderId="8" xfId="679" applyNumberFormat="1" applyFont="1" applyFill="1" applyBorder="1" applyAlignment="1">
      <alignment vertical="center"/>
    </xf>
    <xf numFmtId="176" fontId="11" fillId="2" borderId="0" xfId="679" applyNumberFormat="1" applyFont="1" applyFill="1" applyBorder="1" applyAlignment="1">
      <alignment vertical="center"/>
    </xf>
    <xf numFmtId="176" fontId="11" fillId="0" borderId="7" xfId="679" applyNumberFormat="1" applyFont="1" applyBorder="1" applyAlignment="1">
      <alignment vertical="center"/>
    </xf>
    <xf numFmtId="176" fontId="51" fillId="0" borderId="0" xfId="679" applyNumberFormat="1" applyFont="1" applyFill="1" applyBorder="1" applyAlignment="1">
      <alignment vertical="center"/>
    </xf>
    <xf numFmtId="0" fontId="11" fillId="0" borderId="0" xfId="0" applyFont="1" applyBorder="1" applyAlignment="1">
      <alignment horizontal="left" vertical="center" textRotation="255"/>
    </xf>
    <xf numFmtId="176" fontId="11" fillId="0" borderId="7" xfId="679" applyNumberFormat="1" applyFont="1" applyFill="1" applyBorder="1" applyAlignment="1">
      <alignment vertical="center"/>
    </xf>
    <xf numFmtId="176" fontId="11" fillId="35" borderId="0" xfId="679" applyNumberFormat="1" applyFont="1" applyFill="1" applyBorder="1" applyAlignment="1">
      <alignment vertical="center"/>
    </xf>
    <xf numFmtId="176" fontId="11" fillId="0" borderId="2" xfId="679" applyNumberFormat="1" applyFont="1" applyFill="1" applyBorder="1" applyAlignment="1">
      <alignment vertical="center"/>
    </xf>
    <xf numFmtId="176" fontId="11" fillId="0" borderId="6" xfId="679" applyNumberFormat="1" applyFont="1" applyFill="1" applyBorder="1" applyAlignment="1">
      <alignment vertical="center"/>
    </xf>
    <xf numFmtId="176" fontId="11" fillId="0" borderId="5" xfId="679" applyNumberFormat="1" applyFont="1" applyFill="1" applyBorder="1" applyAlignment="1">
      <alignment vertical="center"/>
    </xf>
    <xf numFmtId="176" fontId="11" fillId="0" borderId="4" xfId="679" applyNumberFormat="1" applyFont="1" applyBorder="1" applyAlignment="1">
      <alignment vertical="center"/>
    </xf>
    <xf numFmtId="0" fontId="52" fillId="0" borderId="0" xfId="860" applyFont="1" applyAlignment="1">
      <alignment vertical="center"/>
    </xf>
    <xf numFmtId="176" fontId="12" fillId="0" borderId="2" xfId="679" applyNumberFormat="1" applyFont="1" applyFill="1" applyBorder="1" applyProtection="1">
      <alignment vertical="center"/>
      <protection locked="0"/>
    </xf>
    <xf numFmtId="0" fontId="9" fillId="0" borderId="215" xfId="860" applyFont="1" applyBorder="1" applyAlignment="1">
      <alignment vertical="center"/>
    </xf>
    <xf numFmtId="38" fontId="9" fillId="0" borderId="216" xfId="679" applyFont="1" applyBorder="1" applyAlignment="1">
      <alignment vertical="center"/>
    </xf>
    <xf numFmtId="38" fontId="9" fillId="0" borderId="217" xfId="679" applyFont="1" applyBorder="1" applyAlignment="1">
      <alignment vertical="center"/>
    </xf>
    <xf numFmtId="38" fontId="9" fillId="0" borderId="218" xfId="679" applyFont="1" applyFill="1" applyBorder="1" applyAlignment="1">
      <alignment vertical="center"/>
    </xf>
    <xf numFmtId="38" fontId="9" fillId="0" borderId="24" xfId="679" applyFont="1" applyFill="1" applyBorder="1" applyAlignment="1">
      <alignment vertical="center"/>
    </xf>
    <xf numFmtId="176" fontId="12" fillId="35" borderId="1" xfId="679" applyNumberFormat="1" applyFont="1" applyFill="1" applyBorder="1">
      <alignment vertical="center"/>
    </xf>
    <xf numFmtId="176" fontId="12" fillId="35" borderId="5" xfId="679" applyNumberFormat="1" applyFont="1" applyFill="1" applyBorder="1">
      <alignment vertical="center"/>
    </xf>
    <xf numFmtId="38" fontId="9" fillId="2" borderId="214" xfId="679" applyFont="1" applyFill="1" applyBorder="1" applyAlignment="1">
      <alignment horizontal="center" vertical="center" wrapText="1"/>
    </xf>
    <xf numFmtId="38" fontId="5" fillId="2" borderId="45" xfId="679" applyFont="1" applyFill="1" applyBorder="1" applyAlignment="1">
      <alignment horizontal="center" vertical="center" wrapText="1"/>
    </xf>
    <xf numFmtId="38" fontId="9" fillId="0" borderId="220" xfId="679" applyFont="1" applyBorder="1" applyAlignment="1">
      <alignment vertical="center"/>
    </xf>
    <xf numFmtId="38" fontId="9" fillId="0" borderId="221" xfId="679" applyFont="1" applyBorder="1" applyAlignment="1">
      <alignment vertical="center"/>
    </xf>
    <xf numFmtId="38" fontId="9" fillId="0" borderId="222" xfId="679" applyFont="1" applyBorder="1" applyAlignment="1">
      <alignment vertical="center"/>
    </xf>
    <xf numFmtId="38" fontId="9" fillId="0" borderId="223" xfId="679" applyFont="1" applyBorder="1" applyAlignment="1">
      <alignment vertical="center"/>
    </xf>
    <xf numFmtId="38" fontId="9" fillId="0" borderId="225" xfId="679" applyFont="1" applyBorder="1" applyAlignment="1">
      <alignment vertical="center"/>
    </xf>
    <xf numFmtId="38" fontId="9" fillId="0" borderId="226" xfId="679" applyFont="1" applyBorder="1" applyAlignment="1">
      <alignment vertical="center"/>
    </xf>
    <xf numFmtId="38" fontId="9" fillId="0" borderId="227" xfId="679" applyFont="1" applyBorder="1" applyAlignment="1">
      <alignment vertical="center"/>
    </xf>
    <xf numFmtId="38" fontId="9" fillId="0" borderId="228" xfId="679" applyFont="1" applyBorder="1" applyAlignment="1">
      <alignment vertical="center"/>
    </xf>
    <xf numFmtId="0" fontId="9" fillId="2" borderId="229" xfId="860" applyFont="1" applyFill="1" applyBorder="1" applyAlignment="1">
      <alignment horizontal="center" vertical="center"/>
    </xf>
    <xf numFmtId="0" fontId="19" fillId="0" borderId="0" xfId="860" applyFont="1" applyBorder="1" applyAlignment="1">
      <alignment horizontal="center" vertical="center"/>
    </xf>
    <xf numFmtId="38" fontId="9" fillId="0" borderId="36" xfId="679" applyFont="1" applyBorder="1" applyAlignment="1">
      <alignment vertical="center"/>
    </xf>
    <xf numFmtId="38" fontId="9" fillId="0" borderId="34" xfId="679" applyFont="1" applyBorder="1" applyAlignment="1">
      <alignment vertical="center"/>
    </xf>
    <xf numFmtId="38" fontId="9" fillId="0" borderId="61" xfId="679" applyFont="1" applyBorder="1" applyAlignment="1">
      <alignment vertical="center"/>
    </xf>
    <xf numFmtId="38" fontId="9" fillId="0" borderId="38" xfId="679" applyFont="1" applyBorder="1" applyAlignment="1">
      <alignment vertical="center"/>
    </xf>
    <xf numFmtId="38" fontId="9" fillId="0" borderId="230" xfId="679" applyFont="1" applyBorder="1" applyAlignment="1">
      <alignment vertical="center"/>
    </xf>
    <xf numFmtId="0" fontId="6" fillId="2" borderId="5" xfId="0" applyFont="1" applyFill="1" applyBorder="1" applyAlignment="1">
      <alignment horizontal="center" vertical="center"/>
    </xf>
    <xf numFmtId="181" fontId="9" fillId="0" borderId="84" xfId="678" applyNumberFormat="1" applyFont="1" applyBorder="1" applyAlignment="1">
      <alignment vertical="center"/>
    </xf>
    <xf numFmtId="181" fontId="9" fillId="0" borderId="84" xfId="0" applyNumberFormat="1" applyFont="1" applyBorder="1" applyAlignment="1">
      <alignment vertical="center"/>
    </xf>
    <xf numFmtId="181" fontId="9" fillId="0" borderId="44" xfId="0" applyNumberFormat="1" applyFont="1" applyBorder="1" applyAlignment="1">
      <alignment vertical="center"/>
    </xf>
    <xf numFmtId="181" fontId="9" fillId="0" borderId="7" xfId="0" applyNumberFormat="1" applyFont="1" applyBorder="1" applyAlignment="1">
      <alignment vertical="center"/>
    </xf>
    <xf numFmtId="181" fontId="9" fillId="0" borderId="0" xfId="0" applyNumberFormat="1" applyFont="1" applyBorder="1" applyAlignment="1">
      <alignment vertical="center"/>
    </xf>
    <xf numFmtId="181" fontId="9" fillId="0" borderId="172" xfId="678" applyNumberFormat="1" applyFont="1" applyFill="1" applyBorder="1" applyAlignment="1">
      <alignment vertical="center"/>
    </xf>
    <xf numFmtId="181" fontId="9" fillId="0" borderId="85" xfId="0" applyNumberFormat="1" applyFont="1" applyBorder="1" applyAlignment="1">
      <alignment vertical="center"/>
    </xf>
    <xf numFmtId="181" fontId="9" fillId="0" borderId="65" xfId="0" applyNumberFormat="1" applyFont="1" applyBorder="1" applyAlignment="1">
      <alignment vertical="center"/>
    </xf>
    <xf numFmtId="181" fontId="9" fillId="0" borderId="115" xfId="0" applyNumberFormat="1" applyFont="1" applyBorder="1" applyAlignment="1">
      <alignment vertical="center"/>
    </xf>
    <xf numFmtId="181" fontId="9" fillId="0" borderId="1" xfId="0" applyNumberFormat="1" applyFont="1" applyBorder="1" applyAlignment="1">
      <alignment vertical="center"/>
    </xf>
    <xf numFmtId="181" fontId="9" fillId="0" borderId="85" xfId="678" applyNumberFormat="1" applyFont="1" applyBorder="1" applyAlignment="1">
      <alignment vertical="center"/>
    </xf>
    <xf numFmtId="181" fontId="9" fillId="0" borderId="172" xfId="678" applyNumberFormat="1" applyFont="1" applyBorder="1" applyAlignment="1">
      <alignment vertical="center"/>
    </xf>
    <xf numFmtId="181" fontId="9" fillId="0" borderId="65" xfId="0" applyNumberFormat="1" applyFont="1" applyFill="1" applyBorder="1" applyAlignment="1">
      <alignment vertical="center"/>
    </xf>
    <xf numFmtId="181" fontId="9" fillId="0" borderId="67" xfId="0" applyNumberFormat="1" applyFont="1" applyBorder="1" applyAlignment="1">
      <alignment vertical="center"/>
    </xf>
    <xf numFmtId="181" fontId="9" fillId="0" borderId="136" xfId="0" applyNumberFormat="1" applyFont="1" applyBorder="1" applyAlignment="1">
      <alignment vertical="center"/>
    </xf>
    <xf numFmtId="181" fontId="9" fillId="0" borderId="91" xfId="0" applyNumberFormat="1" applyFont="1" applyBorder="1" applyAlignment="1">
      <alignment vertical="center"/>
    </xf>
    <xf numFmtId="181" fontId="9" fillId="0" borderId="99" xfId="0" applyNumberFormat="1" applyFont="1" applyBorder="1" applyAlignment="1">
      <alignment vertical="center"/>
    </xf>
    <xf numFmtId="181" fontId="9" fillId="0" borderId="91" xfId="678" applyNumberFormat="1" applyFont="1" applyBorder="1" applyAlignment="1">
      <alignment vertical="center"/>
    </xf>
    <xf numFmtId="181" fontId="9" fillId="0" borderId="86" xfId="678" applyNumberFormat="1" applyFont="1" applyBorder="1" applyAlignment="1">
      <alignment vertical="center"/>
    </xf>
    <xf numFmtId="181" fontId="9" fillId="0" borderId="86" xfId="0" applyNumberFormat="1" applyFont="1" applyBorder="1" applyAlignment="1">
      <alignment vertical="center"/>
    </xf>
    <xf numFmtId="181" fontId="9" fillId="0" borderId="87" xfId="0" applyNumberFormat="1" applyFont="1" applyBorder="1" applyAlignment="1">
      <alignment vertical="center"/>
    </xf>
    <xf numFmtId="181" fontId="9" fillId="0" borderId="165" xfId="0" applyNumberFormat="1" applyFont="1" applyBorder="1" applyAlignment="1">
      <alignment vertical="center"/>
    </xf>
    <xf numFmtId="181" fontId="9" fillId="0" borderId="162" xfId="0" applyNumberFormat="1" applyFont="1" applyBorder="1" applyAlignment="1">
      <alignment vertical="center"/>
    </xf>
    <xf numFmtId="181" fontId="9" fillId="0" borderId="231" xfId="678" applyNumberFormat="1" applyFont="1" applyBorder="1" applyAlignment="1">
      <alignment vertical="center"/>
    </xf>
    <xf numFmtId="181" fontId="9" fillId="0" borderId="88" xfId="0" applyNumberFormat="1" applyFont="1" applyBorder="1" applyAlignment="1">
      <alignment vertical="center"/>
    </xf>
    <xf numFmtId="181" fontId="9" fillId="0" borderId="82" xfId="0" applyNumberFormat="1" applyFont="1" applyBorder="1" applyAlignment="1">
      <alignment vertical="center"/>
    </xf>
    <xf numFmtId="181" fontId="9" fillId="0" borderId="232" xfId="0" applyNumberFormat="1" applyFont="1" applyBorder="1" applyAlignment="1">
      <alignment vertical="center"/>
    </xf>
    <xf numFmtId="181" fontId="9" fillId="0" borderId="124" xfId="0" applyNumberFormat="1" applyFont="1" applyBorder="1" applyAlignment="1">
      <alignment vertical="center"/>
    </xf>
    <xf numFmtId="181" fontId="9" fillId="0" borderId="88" xfId="678" applyNumberFormat="1" applyFont="1" applyBorder="1" applyAlignment="1">
      <alignment vertical="center"/>
    </xf>
    <xf numFmtId="181" fontId="9" fillId="0" borderId="233" xfId="678" applyNumberFormat="1" applyFont="1" applyBorder="1" applyAlignment="1">
      <alignment vertical="center"/>
    </xf>
    <xf numFmtId="181" fontId="9" fillId="0" borderId="78" xfId="0" applyNumberFormat="1" applyFont="1" applyBorder="1" applyAlignment="1">
      <alignment vertical="center"/>
    </xf>
    <xf numFmtId="181" fontId="9" fillId="0" borderId="81" xfId="0" applyNumberFormat="1" applyFont="1" applyBorder="1" applyAlignment="1">
      <alignment vertical="center"/>
    </xf>
    <xf numFmtId="181" fontId="9" fillId="0" borderId="4" xfId="0" applyNumberFormat="1" applyFont="1" applyBorder="1" applyAlignment="1">
      <alignment vertical="center"/>
    </xf>
    <xf numFmtId="181" fontId="9" fillId="0" borderId="80" xfId="0" applyNumberFormat="1" applyFont="1" applyBorder="1" applyAlignment="1">
      <alignment vertical="center"/>
    </xf>
    <xf numFmtId="181" fontId="9" fillId="0" borderId="5" xfId="0" applyNumberFormat="1" applyFont="1" applyBorder="1" applyAlignment="1">
      <alignment vertical="center"/>
    </xf>
    <xf numFmtId="181" fontId="9" fillId="0" borderId="76" xfId="678" applyNumberFormat="1" applyFont="1" applyBorder="1" applyAlignment="1">
      <alignment vertical="center"/>
    </xf>
    <xf numFmtId="181" fontId="9" fillId="0" borderId="76" xfId="0" applyNumberFormat="1" applyFont="1" applyBorder="1" applyAlignment="1">
      <alignment vertical="center"/>
    </xf>
    <xf numFmtId="181" fontId="9" fillId="0" borderId="234" xfId="0" applyNumberFormat="1" applyFont="1" applyBorder="1" applyAlignment="1">
      <alignment vertical="center"/>
    </xf>
    <xf numFmtId="181" fontId="9" fillId="0" borderId="79" xfId="0" applyNumberFormat="1" applyFont="1" applyBorder="1" applyAlignment="1">
      <alignment vertical="center"/>
    </xf>
    <xf numFmtId="181" fontId="9" fillId="0" borderId="89" xfId="678" applyNumberFormat="1" applyFont="1" applyBorder="1" applyAlignment="1">
      <alignment vertical="center"/>
    </xf>
    <xf numFmtId="181" fontId="9" fillId="0" borderId="89" xfId="0" applyNumberFormat="1" applyFont="1" applyBorder="1" applyAlignment="1">
      <alignment vertical="center"/>
    </xf>
    <xf numFmtId="181" fontId="9" fillId="0" borderId="90" xfId="0" applyNumberFormat="1" applyFont="1" applyBorder="1" applyAlignment="1">
      <alignment vertical="center"/>
    </xf>
    <xf numFmtId="181" fontId="9" fillId="0" borderId="138" xfId="0" applyNumberFormat="1" applyFont="1" applyBorder="1" applyAlignment="1">
      <alignment vertical="center"/>
    </xf>
    <xf numFmtId="181" fontId="9" fillId="0" borderId="2" xfId="0" applyNumberFormat="1" applyFont="1" applyBorder="1" applyAlignment="1">
      <alignment vertical="center"/>
    </xf>
    <xf numFmtId="181" fontId="9" fillId="0" borderId="109" xfId="0" applyNumberFormat="1" applyFont="1" applyBorder="1" applyAlignment="1">
      <alignment vertical="center"/>
    </xf>
    <xf numFmtId="181" fontId="9" fillId="0" borderId="3" xfId="0" applyNumberFormat="1" applyFont="1" applyBorder="1" applyAlignment="1">
      <alignment vertical="center"/>
    </xf>
    <xf numFmtId="38" fontId="6" fillId="2" borderId="164" xfId="678" applyNumberFormat="1" applyFont="1" applyFill="1" applyBorder="1" applyAlignment="1">
      <alignment vertical="center"/>
    </xf>
    <xf numFmtId="38" fontId="6" fillId="2" borderId="203" xfId="678" applyNumberFormat="1" applyFont="1" applyFill="1" applyBorder="1" applyAlignment="1">
      <alignment vertical="center"/>
    </xf>
    <xf numFmtId="38" fontId="6" fillId="0" borderId="203" xfId="678" applyNumberFormat="1" applyFont="1" applyBorder="1" applyAlignment="1" applyProtection="1">
      <alignment vertical="center"/>
      <protection locked="0"/>
    </xf>
    <xf numFmtId="38" fontId="6" fillId="0" borderId="8" xfId="678" applyNumberFormat="1" applyFont="1" applyBorder="1" applyAlignment="1" applyProtection="1">
      <alignment vertical="center"/>
      <protection locked="0"/>
    </xf>
    <xf numFmtId="38" fontId="6" fillId="2" borderId="175" xfId="678" applyNumberFormat="1" applyFont="1" applyFill="1" applyBorder="1" applyAlignment="1">
      <alignment vertical="center"/>
    </xf>
    <xf numFmtId="0" fontId="5" fillId="0" borderId="232" xfId="0" applyFont="1" applyBorder="1" applyAlignment="1">
      <alignment vertical="center"/>
    </xf>
    <xf numFmtId="38" fontId="6" fillId="0" borderId="234" xfId="678" applyNumberFormat="1" applyFont="1" applyFill="1" applyBorder="1" applyAlignment="1" applyProtection="1">
      <alignment vertical="center"/>
      <protection locked="0"/>
    </xf>
    <xf numFmtId="38" fontId="6" fillId="0" borderId="166" xfId="678" applyNumberFormat="1" applyFont="1" applyBorder="1" applyAlignment="1" applyProtection="1">
      <alignment vertical="center"/>
      <protection locked="0"/>
    </xf>
    <xf numFmtId="38" fontId="6" fillId="0" borderId="3" xfId="678" applyNumberFormat="1" applyFont="1" applyBorder="1" applyAlignment="1" applyProtection="1">
      <alignment vertical="center"/>
      <protection locked="0"/>
    </xf>
    <xf numFmtId="0" fontId="5" fillId="0" borderId="79" xfId="0" applyFont="1" applyBorder="1" applyAlignment="1">
      <alignment vertical="center"/>
    </xf>
    <xf numFmtId="0" fontId="5" fillId="0" borderId="235" xfId="0" applyFont="1" applyBorder="1" applyAlignment="1">
      <alignment vertical="center"/>
    </xf>
    <xf numFmtId="38" fontId="6" fillId="0" borderId="93" xfId="678" applyFont="1" applyFill="1" applyBorder="1" applyAlignment="1">
      <alignment vertical="center"/>
    </xf>
    <xf numFmtId="0" fontId="5" fillId="0" borderId="93" xfId="0" applyFont="1" applyBorder="1" applyAlignment="1">
      <alignment vertical="center"/>
    </xf>
    <xf numFmtId="176" fontId="0" fillId="0" borderId="203" xfId="679" applyNumberFormat="1" applyFont="1" applyFill="1" applyBorder="1" applyAlignment="1">
      <alignment vertical="center"/>
    </xf>
    <xf numFmtId="176" fontId="12" fillId="0" borderId="5" xfId="679" applyNumberFormat="1" applyFont="1" applyFill="1" applyBorder="1" applyProtection="1">
      <alignment vertical="center"/>
      <protection locked="0"/>
    </xf>
    <xf numFmtId="181" fontId="17" fillId="0" borderId="0" xfId="870" applyNumberFormat="1" applyFont="1" applyAlignment="1"/>
    <xf numFmtId="181" fontId="9" fillId="0" borderId="230" xfId="679" applyNumberFormat="1" applyFont="1" applyFill="1" applyBorder="1" applyAlignment="1">
      <alignment vertical="center" wrapText="1"/>
    </xf>
    <xf numFmtId="184" fontId="9" fillId="0" borderId="33" xfId="679" applyNumberFormat="1" applyFont="1" applyFill="1" applyBorder="1" applyAlignment="1">
      <alignment vertical="center" wrapText="1"/>
    </xf>
    <xf numFmtId="0" fontId="9" fillId="0" borderId="237" xfId="860" applyFont="1" applyBorder="1" applyAlignment="1">
      <alignment vertical="center"/>
    </xf>
    <xf numFmtId="0" fontId="9" fillId="0" borderId="238" xfId="860" applyFont="1" applyFill="1" applyBorder="1" applyAlignment="1">
      <alignment vertical="center"/>
    </xf>
    <xf numFmtId="184" fontId="9" fillId="0" borderId="239" xfId="679" applyNumberFormat="1" applyFont="1" applyFill="1" applyBorder="1" applyAlignment="1">
      <alignment vertical="center" wrapText="1"/>
    </xf>
    <xf numFmtId="0" fontId="24" fillId="0" borderId="0" xfId="860" applyFont="1" applyAlignment="1">
      <alignment vertical="center"/>
    </xf>
    <xf numFmtId="0" fontId="9" fillId="0" borderId="0" xfId="0" applyFont="1" applyAlignment="1">
      <alignment vertical="center"/>
    </xf>
    <xf numFmtId="0" fontId="12" fillId="0" borderId="0" xfId="869" applyFont="1" applyFill="1">
      <alignment vertical="center"/>
    </xf>
    <xf numFmtId="176" fontId="12" fillId="0" borderId="0" xfId="681" applyNumberFormat="1" applyFont="1" applyFill="1" applyAlignment="1">
      <alignment vertical="center"/>
    </xf>
    <xf numFmtId="176" fontId="12" fillId="0" borderId="0" xfId="869" applyNumberFormat="1" applyFont="1" applyFill="1">
      <alignment vertical="center"/>
    </xf>
    <xf numFmtId="176" fontId="12" fillId="0" borderId="2" xfId="681" applyNumberFormat="1" applyFont="1" applyFill="1" applyBorder="1" applyAlignment="1">
      <alignment vertical="center"/>
    </xf>
    <xf numFmtId="176" fontId="12" fillId="0" borderId="0" xfId="869" applyNumberFormat="1" applyFont="1" applyFill="1" applyAlignment="1">
      <alignment vertical="center"/>
    </xf>
    <xf numFmtId="176" fontId="12" fillId="2" borderId="2" xfId="681" applyNumberFormat="1" applyFont="1" applyFill="1" applyBorder="1" applyAlignment="1">
      <alignment vertical="center"/>
    </xf>
    <xf numFmtId="176" fontId="26" fillId="2" borderId="0" xfId="863" applyNumberFormat="1" applyFont="1" applyFill="1" applyAlignment="1">
      <alignment vertical="center" wrapText="1"/>
    </xf>
    <xf numFmtId="0" fontId="26" fillId="0" borderId="0" xfId="863" applyFont="1" applyAlignment="1">
      <alignment vertical="center" wrapText="1"/>
    </xf>
    <xf numFmtId="0" fontId="26" fillId="2" borderId="1" xfId="863" applyFont="1" applyFill="1" applyBorder="1" applyAlignment="1">
      <alignment vertical="center" wrapText="1"/>
    </xf>
    <xf numFmtId="0" fontId="26" fillId="0" borderId="0" xfId="863" applyFont="1" applyBorder="1" applyAlignment="1">
      <alignment vertical="center" wrapText="1"/>
    </xf>
    <xf numFmtId="176" fontId="12" fillId="0" borderId="1" xfId="681" applyNumberFormat="1" applyFont="1" applyFill="1" applyBorder="1" applyAlignment="1">
      <alignment vertical="center"/>
    </xf>
    <xf numFmtId="176" fontId="12" fillId="2" borderId="99" xfId="681" applyNumberFormat="1" applyFont="1" applyFill="1" applyBorder="1" applyAlignment="1">
      <alignment vertical="center"/>
    </xf>
    <xf numFmtId="176" fontId="12" fillId="0" borderId="0" xfId="681" applyNumberFormat="1" applyFont="1" applyFill="1" applyBorder="1" applyAlignment="1">
      <alignment vertical="center"/>
    </xf>
    <xf numFmtId="176" fontId="12" fillId="0" borderId="212" xfId="681" applyNumberFormat="1" applyFont="1" applyFill="1" applyBorder="1" applyAlignment="1">
      <alignment vertical="center"/>
    </xf>
    <xf numFmtId="176" fontId="11" fillId="36" borderId="90" xfId="679" applyNumberFormat="1" applyFont="1" applyFill="1" applyBorder="1" applyAlignment="1">
      <alignment vertical="center"/>
    </xf>
    <xf numFmtId="176" fontId="11" fillId="36" borderId="65" xfId="679" applyNumberFormat="1" applyFont="1" applyFill="1" applyBorder="1" applyAlignment="1">
      <alignment vertical="center"/>
    </xf>
    <xf numFmtId="0" fontId="0" fillId="36" borderId="0" xfId="0" applyFont="1" applyFill="1" applyAlignment="1">
      <alignment horizontal="center" vertical="center"/>
    </xf>
    <xf numFmtId="0" fontId="9" fillId="36" borderId="28" xfId="860" applyFont="1" applyFill="1" applyBorder="1" applyAlignment="1">
      <alignment horizontal="center" vertical="center" wrapText="1"/>
    </xf>
    <xf numFmtId="0" fontId="9" fillId="36" borderId="27" xfId="860" applyFont="1" applyFill="1" applyBorder="1" applyAlignment="1">
      <alignment horizontal="center" vertical="center" wrapText="1"/>
    </xf>
    <xf numFmtId="0" fontId="9" fillId="36" borderId="26" xfId="860" applyFont="1" applyFill="1" applyBorder="1" applyAlignment="1">
      <alignment horizontal="center" vertical="center" wrapText="1"/>
    </xf>
    <xf numFmtId="0" fontId="9" fillId="36" borderId="0" xfId="860" applyFont="1" applyFill="1" applyAlignment="1">
      <alignment vertical="center"/>
    </xf>
    <xf numFmtId="0" fontId="17" fillId="36" borderId="0" xfId="860" applyFont="1" applyFill="1" applyAlignment="1">
      <alignment horizontal="right" vertical="center"/>
    </xf>
    <xf numFmtId="0" fontId="9" fillId="36" borderId="9" xfId="860" applyFont="1" applyFill="1" applyBorder="1" applyAlignment="1">
      <alignment horizontal="center" vertical="center"/>
    </xf>
    <xf numFmtId="0" fontId="9" fillId="36" borderId="18" xfId="860" applyFont="1" applyFill="1" applyBorder="1" applyAlignment="1">
      <alignment horizontal="center" vertical="center" wrapText="1"/>
    </xf>
    <xf numFmtId="182" fontId="9" fillId="36" borderId="24" xfId="0" applyNumberFormat="1" applyFont="1" applyFill="1" applyBorder="1" applyAlignment="1">
      <alignment vertical="center"/>
    </xf>
    <xf numFmtId="0" fontId="9" fillId="35" borderId="18" xfId="860" applyFont="1" applyFill="1" applyBorder="1" applyAlignment="1">
      <alignment horizontal="center" vertical="center" wrapText="1"/>
    </xf>
    <xf numFmtId="0" fontId="9" fillId="36" borderId="15" xfId="860" applyFont="1" applyFill="1" applyBorder="1" applyAlignment="1">
      <alignment vertical="center"/>
    </xf>
    <xf numFmtId="182" fontId="9" fillId="36" borderId="13" xfId="0" applyNumberFormat="1" applyFont="1" applyFill="1" applyBorder="1" applyAlignment="1">
      <alignment vertical="center"/>
    </xf>
    <xf numFmtId="0" fontId="9" fillId="36" borderId="13" xfId="860" applyFont="1" applyFill="1" applyBorder="1" applyAlignment="1">
      <alignment vertical="center"/>
    </xf>
    <xf numFmtId="0" fontId="9" fillId="36" borderId="11" xfId="860" applyFont="1" applyFill="1" applyBorder="1" applyAlignment="1">
      <alignment vertical="center"/>
    </xf>
    <xf numFmtId="0" fontId="9" fillId="36" borderId="9" xfId="860" applyFont="1" applyFill="1" applyBorder="1" applyAlignment="1">
      <alignment vertical="center"/>
    </xf>
    <xf numFmtId="0" fontId="11" fillId="35" borderId="44" xfId="860" applyFont="1" applyFill="1" applyBorder="1" applyAlignment="1">
      <alignment vertical="center"/>
    </xf>
    <xf numFmtId="0" fontId="11" fillId="35" borderId="81" xfId="860" applyFont="1" applyFill="1" applyBorder="1" applyAlignment="1">
      <alignment vertical="center"/>
    </xf>
    <xf numFmtId="38" fontId="17" fillId="0" borderId="214" xfId="679" applyFont="1" applyBorder="1" applyAlignment="1">
      <alignment vertical="center"/>
    </xf>
    <xf numFmtId="181" fontId="17" fillId="36" borderId="63" xfId="870" applyNumberFormat="1" applyFont="1" applyFill="1" applyBorder="1" applyAlignment="1">
      <alignment vertical="center"/>
    </xf>
    <xf numFmtId="38" fontId="17" fillId="36" borderId="214" xfId="679" applyFont="1" applyFill="1" applyBorder="1" applyAlignment="1">
      <alignment vertical="center"/>
    </xf>
    <xf numFmtId="181" fontId="17" fillId="36" borderId="169" xfId="870" applyNumberFormat="1" applyFont="1" applyFill="1" applyBorder="1" applyAlignment="1">
      <alignment vertical="center"/>
    </xf>
    <xf numFmtId="0" fontId="11" fillId="36" borderId="82" xfId="860" applyFont="1" applyFill="1" applyBorder="1" applyAlignment="1">
      <alignment horizontal="center" vertical="center"/>
    </xf>
    <xf numFmtId="38" fontId="9" fillId="36" borderId="199" xfId="679" applyFont="1" applyFill="1" applyBorder="1" applyAlignment="1">
      <alignment vertical="center"/>
    </xf>
    <xf numFmtId="38" fontId="9" fillId="36" borderId="202" xfId="679" applyFont="1" applyFill="1" applyBorder="1" applyAlignment="1">
      <alignment vertical="center"/>
    </xf>
    <xf numFmtId="38" fontId="9" fillId="36" borderId="200" xfId="679" applyFont="1" applyFill="1" applyBorder="1" applyAlignment="1">
      <alignment vertical="center"/>
    </xf>
    <xf numFmtId="38" fontId="9" fillId="36" borderId="217" xfId="679" applyFont="1" applyFill="1" applyBorder="1" applyAlignment="1">
      <alignment vertical="center"/>
    </xf>
    <xf numFmtId="181" fontId="17" fillId="36" borderId="0" xfId="870" applyNumberFormat="1" applyFont="1" applyFill="1" applyAlignment="1">
      <alignment vertical="center"/>
    </xf>
    <xf numFmtId="182" fontId="9" fillId="36" borderId="198" xfId="0" applyNumberFormat="1" applyFont="1" applyFill="1" applyBorder="1" applyAlignment="1">
      <alignment vertical="center"/>
    </xf>
    <xf numFmtId="182" fontId="9" fillId="36" borderId="124" xfId="0" applyNumberFormat="1" applyFont="1" applyFill="1" applyBorder="1" applyAlignment="1">
      <alignment vertical="center"/>
    </xf>
    <xf numFmtId="182" fontId="9" fillId="0" borderId="15" xfId="860" applyNumberFormat="1" applyFont="1" applyBorder="1" applyAlignment="1">
      <alignment vertical="center"/>
    </xf>
    <xf numFmtId="182" fontId="9" fillId="0" borderId="13" xfId="860" applyNumberFormat="1" applyFont="1" applyBorder="1" applyAlignment="1">
      <alignment vertical="center"/>
    </xf>
    <xf numFmtId="182" fontId="9" fillId="0" borderId="11" xfId="860" applyNumberFormat="1" applyFont="1" applyBorder="1" applyAlignment="1">
      <alignment vertical="center"/>
    </xf>
    <xf numFmtId="182" fontId="9" fillId="0" borderId="9" xfId="860" applyNumberFormat="1" applyFont="1" applyBorder="1" applyAlignment="1">
      <alignment vertical="center"/>
    </xf>
    <xf numFmtId="182" fontId="9" fillId="0" borderId="28" xfId="860" applyNumberFormat="1" applyFont="1" applyBorder="1" applyAlignment="1">
      <alignment vertical="center"/>
    </xf>
    <xf numFmtId="182" fontId="9" fillId="36" borderId="9" xfId="860" applyNumberFormat="1" applyFont="1" applyFill="1" applyBorder="1" applyAlignment="1">
      <alignment horizontal="center" vertical="center"/>
    </xf>
    <xf numFmtId="182" fontId="9" fillId="36" borderId="47" xfId="860" applyNumberFormat="1" applyFont="1" applyFill="1" applyBorder="1" applyAlignment="1">
      <alignment horizontal="center" vertical="center"/>
    </xf>
    <xf numFmtId="182" fontId="9" fillId="0" borderId="75" xfId="860" applyNumberFormat="1" applyFont="1" applyBorder="1" applyAlignment="1">
      <alignment vertical="center"/>
    </xf>
    <xf numFmtId="182" fontId="9" fillId="0" borderId="21" xfId="0" applyNumberFormat="1" applyFont="1" applyBorder="1" applyAlignment="1">
      <alignment vertical="center"/>
    </xf>
    <xf numFmtId="0" fontId="11" fillId="36" borderId="0" xfId="0" applyFont="1" applyFill="1" applyAlignment="1">
      <alignment vertical="center"/>
    </xf>
    <xf numFmtId="0" fontId="0" fillId="36" borderId="0" xfId="0" applyFill="1" applyAlignment="1">
      <alignment horizontal="center" vertical="center"/>
    </xf>
    <xf numFmtId="0" fontId="33" fillId="36" borderId="240" xfId="863" applyFill="1" applyBorder="1">
      <alignment vertical="center"/>
    </xf>
    <xf numFmtId="0" fontId="33" fillId="36" borderId="241" xfId="863" applyFill="1" applyBorder="1">
      <alignment vertical="center"/>
    </xf>
    <xf numFmtId="0" fontId="33" fillId="36" borderId="242" xfId="863" applyFill="1" applyBorder="1">
      <alignment vertical="center"/>
    </xf>
    <xf numFmtId="0" fontId="33" fillId="36" borderId="0" xfId="863" applyFill="1" applyBorder="1" applyAlignment="1">
      <alignment horizontal="center" vertical="center"/>
    </xf>
    <xf numFmtId="0" fontId="33" fillId="36" borderId="243" xfId="863" applyFill="1" applyBorder="1">
      <alignment vertical="center"/>
    </xf>
    <xf numFmtId="0" fontId="33" fillId="36" borderId="13" xfId="863" applyFill="1" applyBorder="1">
      <alignment vertical="center"/>
    </xf>
    <xf numFmtId="0" fontId="33" fillId="36" borderId="244" xfId="863" applyFill="1" applyBorder="1">
      <alignment vertical="center"/>
    </xf>
    <xf numFmtId="0" fontId="33" fillId="36" borderId="243" xfId="864" applyFill="1" applyBorder="1">
      <alignment vertical="center"/>
    </xf>
    <xf numFmtId="0" fontId="33" fillId="36" borderId="13" xfId="864" applyFill="1" applyBorder="1">
      <alignment vertical="center"/>
    </xf>
    <xf numFmtId="0" fontId="33" fillId="36" borderId="244" xfId="864" applyFill="1" applyBorder="1">
      <alignment vertical="center"/>
    </xf>
    <xf numFmtId="0" fontId="33" fillId="36" borderId="243" xfId="865" applyFill="1" applyBorder="1">
      <alignment vertical="center"/>
    </xf>
    <xf numFmtId="0" fontId="33" fillId="36" borderId="13" xfId="865" applyFill="1" applyBorder="1">
      <alignment vertical="center"/>
    </xf>
    <xf numFmtId="0" fontId="33" fillId="36" borderId="244" xfId="865" applyFill="1" applyBorder="1">
      <alignment vertical="center"/>
    </xf>
    <xf numFmtId="0" fontId="33" fillId="36" borderId="245" xfId="865" applyFill="1" applyBorder="1">
      <alignment vertical="center"/>
    </xf>
    <xf numFmtId="0" fontId="33" fillId="36" borderId="246" xfId="865" applyFill="1" applyBorder="1">
      <alignment vertical="center"/>
    </xf>
    <xf numFmtId="0" fontId="33" fillId="36" borderId="247" xfId="865" applyFill="1" applyBorder="1">
      <alignment vertical="center"/>
    </xf>
    <xf numFmtId="0" fontId="21" fillId="36" borderId="0" xfId="0" applyFont="1" applyFill="1" applyAlignment="1">
      <alignment vertical="center"/>
    </xf>
    <xf numFmtId="0" fontId="21" fillId="36" borderId="240" xfId="0" applyFont="1" applyFill="1" applyBorder="1" applyAlignment="1">
      <alignment vertical="center"/>
    </xf>
    <xf numFmtId="0" fontId="21" fillId="36" borderId="241" xfId="0" applyFont="1" applyFill="1" applyBorder="1" applyAlignment="1">
      <alignment vertical="center"/>
    </xf>
    <xf numFmtId="0" fontId="21" fillId="36" borderId="242" xfId="0" applyFont="1" applyFill="1" applyBorder="1" applyAlignment="1">
      <alignment vertical="center"/>
    </xf>
    <xf numFmtId="0" fontId="0" fillId="36" borderId="190" xfId="0" applyFont="1" applyFill="1" applyBorder="1" applyAlignment="1">
      <alignment horizontal="center" vertical="center"/>
    </xf>
    <xf numFmtId="0" fontId="21" fillId="36" borderId="0" xfId="0" applyFont="1" applyFill="1" applyBorder="1" applyAlignment="1">
      <alignment vertical="center"/>
    </xf>
    <xf numFmtId="0" fontId="21" fillId="36" borderId="243" xfId="0" applyFont="1" applyFill="1" applyBorder="1" applyAlignment="1">
      <alignment vertical="center"/>
    </xf>
    <xf numFmtId="0" fontId="21" fillId="36" borderId="13" xfId="0" applyFont="1" applyFill="1" applyBorder="1" applyAlignment="1">
      <alignment vertical="center"/>
    </xf>
    <xf numFmtId="0" fontId="21" fillId="36" borderId="244" xfId="0" applyFont="1" applyFill="1" applyBorder="1" applyAlignment="1">
      <alignment vertical="center"/>
    </xf>
    <xf numFmtId="0" fontId="21" fillId="36" borderId="245" xfId="0" applyFont="1" applyFill="1" applyBorder="1" applyAlignment="1">
      <alignment vertical="center"/>
    </xf>
    <xf numFmtId="0" fontId="21" fillId="36" borderId="246" xfId="0" applyFont="1" applyFill="1" applyBorder="1" applyAlignment="1">
      <alignment vertical="center"/>
    </xf>
    <xf numFmtId="0" fontId="21" fillId="36" borderId="247" xfId="0" applyFont="1" applyFill="1" applyBorder="1" applyAlignment="1">
      <alignment vertical="center"/>
    </xf>
    <xf numFmtId="0" fontId="11" fillId="36" borderId="243" xfId="0" applyFont="1" applyFill="1" applyBorder="1" applyAlignment="1">
      <alignment vertical="center"/>
    </xf>
    <xf numFmtId="0" fontId="11" fillId="36" borderId="13" xfId="0" applyFont="1" applyFill="1" applyBorder="1" applyAlignment="1">
      <alignment vertical="center"/>
    </xf>
    <xf numFmtId="0" fontId="11" fillId="36" borderId="244" xfId="0" applyFont="1" applyFill="1" applyBorder="1" applyAlignment="1">
      <alignment vertical="center"/>
    </xf>
    <xf numFmtId="0" fontId="21" fillId="36" borderId="188" xfId="0" applyFont="1" applyFill="1" applyBorder="1" applyAlignment="1">
      <alignment vertical="center"/>
    </xf>
    <xf numFmtId="38" fontId="9" fillId="2" borderId="3" xfId="679" applyFont="1" applyFill="1" applyBorder="1" applyAlignment="1">
      <alignment horizontal="center" vertical="center"/>
    </xf>
    <xf numFmtId="182" fontId="9" fillId="36" borderId="28" xfId="860" applyNumberFormat="1" applyFont="1" applyFill="1" applyBorder="1" applyAlignment="1">
      <alignment vertical="center"/>
    </xf>
    <xf numFmtId="182" fontId="9" fillId="36" borderId="13" xfId="860" applyNumberFormat="1" applyFont="1" applyFill="1" applyBorder="1" applyAlignment="1">
      <alignment vertical="center"/>
    </xf>
    <xf numFmtId="182" fontId="9" fillId="36" borderId="50" xfId="860" applyNumberFormat="1" applyFont="1" applyFill="1" applyBorder="1" applyAlignment="1">
      <alignment vertical="center"/>
    </xf>
    <xf numFmtId="182" fontId="9" fillId="36" borderId="47" xfId="860" applyNumberFormat="1" applyFont="1" applyFill="1" applyBorder="1" applyAlignment="1">
      <alignment vertical="center"/>
    </xf>
    <xf numFmtId="0" fontId="9" fillId="2" borderId="248" xfId="860" applyFont="1" applyFill="1" applyBorder="1" applyAlignment="1">
      <alignment horizontal="center" vertical="center" wrapText="1"/>
    </xf>
    <xf numFmtId="182" fontId="9" fillId="0" borderId="27" xfId="860" applyNumberFormat="1" applyFont="1" applyBorder="1" applyAlignment="1">
      <alignment vertical="center"/>
    </xf>
    <xf numFmtId="182" fontId="9" fillId="0" borderId="73" xfId="860" applyNumberFormat="1" applyFont="1" applyBorder="1" applyAlignment="1">
      <alignment vertical="center"/>
    </xf>
    <xf numFmtId="182" fontId="9" fillId="0" borderId="249" xfId="860" applyNumberFormat="1" applyFont="1" applyBorder="1" applyAlignment="1">
      <alignment vertical="center"/>
    </xf>
    <xf numFmtId="182" fontId="9" fillId="0" borderId="54" xfId="860" applyNumberFormat="1" applyFont="1" applyBorder="1" applyAlignment="1">
      <alignment vertical="center"/>
    </xf>
    <xf numFmtId="0" fontId="9" fillId="36" borderId="17" xfId="860" applyFont="1" applyFill="1" applyBorder="1" applyAlignment="1">
      <alignment horizontal="center" vertical="center" wrapText="1"/>
    </xf>
    <xf numFmtId="182" fontId="9" fillId="36" borderId="250" xfId="860" applyNumberFormat="1" applyFont="1" applyFill="1" applyBorder="1" applyAlignment="1">
      <alignment vertical="center"/>
    </xf>
    <xf numFmtId="182" fontId="9" fillId="36" borderId="21" xfId="860" applyNumberFormat="1" applyFont="1" applyFill="1" applyBorder="1" applyAlignment="1">
      <alignment vertical="center"/>
    </xf>
    <xf numFmtId="182" fontId="9" fillId="36" borderId="251" xfId="860" applyNumberFormat="1" applyFont="1" applyFill="1" applyBorder="1" applyAlignment="1">
      <alignment vertical="center"/>
    </xf>
    <xf numFmtId="182" fontId="9" fillId="36" borderId="70" xfId="860" applyNumberFormat="1" applyFont="1" applyFill="1" applyBorder="1" applyAlignment="1">
      <alignment vertical="center"/>
    </xf>
    <xf numFmtId="182" fontId="9" fillId="36" borderId="47" xfId="0" applyNumberFormat="1" applyFont="1" applyFill="1" applyBorder="1" applyAlignment="1">
      <alignment vertical="center"/>
    </xf>
    <xf numFmtId="182" fontId="9" fillId="36" borderId="73" xfId="0" applyNumberFormat="1" applyFont="1" applyFill="1" applyBorder="1" applyAlignment="1">
      <alignment vertical="center"/>
    </xf>
    <xf numFmtId="182" fontId="9" fillId="36" borderId="75" xfId="860" applyNumberFormat="1" applyFont="1" applyFill="1" applyBorder="1" applyAlignment="1">
      <alignment vertical="center"/>
    </xf>
    <xf numFmtId="181" fontId="17" fillId="0" borderId="0" xfId="870" applyNumberFormat="1" applyFont="1" applyFill="1" applyAlignment="1">
      <alignment vertical="center"/>
    </xf>
    <xf numFmtId="0" fontId="10" fillId="36" borderId="82" xfId="860" applyFont="1" applyFill="1" applyBorder="1" applyAlignment="1">
      <alignment horizontal="center" vertical="center" wrapText="1"/>
    </xf>
    <xf numFmtId="0" fontId="4" fillId="36" borderId="82" xfId="860" applyFont="1" applyFill="1" applyBorder="1" applyAlignment="1">
      <alignment horizontal="center" vertical="center" wrapText="1"/>
    </xf>
    <xf numFmtId="182" fontId="9" fillId="0" borderId="252" xfId="679" applyNumberFormat="1" applyFont="1" applyBorder="1" applyAlignment="1">
      <alignment vertical="center"/>
    </xf>
    <xf numFmtId="182" fontId="9" fillId="0" borderId="24" xfId="679" applyNumberFormat="1" applyFont="1" applyBorder="1" applyAlignment="1">
      <alignment vertical="center"/>
    </xf>
    <xf numFmtId="182" fontId="9" fillId="0" borderId="198" xfId="679" applyNumberFormat="1" applyFont="1" applyBorder="1" applyAlignment="1">
      <alignment vertical="center"/>
    </xf>
    <xf numFmtId="182" fontId="9" fillId="36" borderId="27" xfId="678" applyNumberFormat="1" applyFont="1" applyFill="1" applyBorder="1" applyAlignment="1">
      <alignment vertical="center"/>
    </xf>
    <xf numFmtId="182" fontId="9" fillId="0" borderId="15" xfId="678" applyNumberFormat="1" applyFont="1" applyBorder="1" applyAlignment="1">
      <alignment vertical="center"/>
    </xf>
    <xf numFmtId="182" fontId="9" fillId="0" borderId="23" xfId="679" applyNumberFormat="1" applyFont="1" applyBorder="1" applyAlignment="1">
      <alignment vertical="center"/>
    </xf>
    <xf numFmtId="182" fontId="9" fillId="0" borderId="253" xfId="679" applyNumberFormat="1" applyFont="1" applyBorder="1" applyAlignment="1">
      <alignment vertical="center"/>
    </xf>
    <xf numFmtId="182" fontId="9" fillId="36" borderId="13" xfId="678" applyNumberFormat="1" applyFont="1" applyFill="1" applyBorder="1" applyAlignment="1">
      <alignment vertical="center"/>
    </xf>
    <xf numFmtId="182" fontId="9" fillId="0" borderId="13" xfId="678" applyNumberFormat="1" applyFont="1" applyBorder="1" applyAlignment="1">
      <alignment vertical="center"/>
    </xf>
    <xf numFmtId="182" fontId="9" fillId="0" borderId="21" xfId="679" applyNumberFormat="1" applyFont="1" applyBorder="1" applyAlignment="1">
      <alignment vertical="center"/>
    </xf>
    <xf numFmtId="182" fontId="9" fillId="0" borderId="254" xfId="679" applyNumberFormat="1" applyFont="1" applyBorder="1" applyAlignment="1">
      <alignment vertical="center"/>
    </xf>
    <xf numFmtId="182" fontId="9" fillId="0" borderId="11" xfId="679" applyNumberFormat="1" applyFont="1" applyBorder="1" applyAlignment="1">
      <alignment vertical="center"/>
    </xf>
    <xf numFmtId="182" fontId="9" fillId="0" borderId="75" xfId="679" applyNumberFormat="1" applyFont="1" applyBorder="1" applyAlignment="1">
      <alignment vertical="center"/>
    </xf>
    <xf numFmtId="182" fontId="9" fillId="0" borderId="249" xfId="679" applyNumberFormat="1" applyFont="1" applyBorder="1" applyAlignment="1">
      <alignment vertical="center"/>
    </xf>
    <xf numFmtId="182" fontId="9" fillId="36" borderId="11" xfId="678" applyNumberFormat="1" applyFont="1" applyFill="1" applyBorder="1" applyAlignment="1">
      <alignment vertical="center"/>
    </xf>
    <xf numFmtId="182" fontId="9" fillId="0" borderId="249" xfId="678" applyNumberFormat="1" applyFont="1" applyBorder="1" applyAlignment="1">
      <alignment vertical="center"/>
    </xf>
    <xf numFmtId="182" fontId="9" fillId="0" borderId="255" xfId="679" applyNumberFormat="1" applyFont="1" applyBorder="1" applyAlignment="1">
      <alignment vertical="center"/>
    </xf>
    <xf numFmtId="182" fontId="9" fillId="36" borderId="198" xfId="678" applyNumberFormat="1" applyFont="1" applyFill="1" applyBorder="1" applyAlignment="1">
      <alignment vertical="center"/>
    </xf>
    <xf numFmtId="182" fontId="9" fillId="36" borderId="73" xfId="678" applyNumberFormat="1" applyFont="1" applyFill="1" applyBorder="1" applyAlignment="1">
      <alignment vertical="center"/>
    </xf>
    <xf numFmtId="182" fontId="9" fillId="36" borderId="74" xfId="678" applyNumberFormat="1" applyFont="1" applyFill="1" applyBorder="1" applyAlignment="1">
      <alignment vertical="center"/>
    </xf>
    <xf numFmtId="0" fontId="3" fillId="0" borderId="0" xfId="936">
      <alignment vertical="center"/>
    </xf>
    <xf numFmtId="0" fontId="3" fillId="0" borderId="0" xfId="935">
      <alignment vertical="center"/>
    </xf>
    <xf numFmtId="0" fontId="3" fillId="0" borderId="0" xfId="943">
      <alignment vertical="center"/>
    </xf>
    <xf numFmtId="0" fontId="3" fillId="0" borderId="0" xfId="960">
      <alignment vertical="center"/>
    </xf>
    <xf numFmtId="0" fontId="3" fillId="0" borderId="0" xfId="964">
      <alignment vertical="center"/>
    </xf>
    <xf numFmtId="0" fontId="3" fillId="0" borderId="0" xfId="945">
      <alignment vertical="center"/>
    </xf>
    <xf numFmtId="0" fontId="3" fillId="0" borderId="0" xfId="952">
      <alignment vertical="center"/>
    </xf>
    <xf numFmtId="0" fontId="3" fillId="0" borderId="0" xfId="951">
      <alignment vertical="center"/>
    </xf>
    <xf numFmtId="0" fontId="3" fillId="0" borderId="0" xfId="955">
      <alignment vertical="center"/>
    </xf>
    <xf numFmtId="0" fontId="3" fillId="0" borderId="0" xfId="961">
      <alignment vertical="center"/>
    </xf>
    <xf numFmtId="0" fontId="3" fillId="0" borderId="0" xfId="957">
      <alignment vertical="center"/>
    </xf>
    <xf numFmtId="0" fontId="3" fillId="0" borderId="0" xfId="954">
      <alignment vertical="center"/>
    </xf>
    <xf numFmtId="0" fontId="3" fillId="0" borderId="0" xfId="965">
      <alignment vertical="center"/>
    </xf>
    <xf numFmtId="0" fontId="3" fillId="0" borderId="0" xfId="967">
      <alignment vertical="center"/>
    </xf>
    <xf numFmtId="0" fontId="3" fillId="0" borderId="0" xfId="969">
      <alignment vertical="center"/>
    </xf>
    <xf numFmtId="0" fontId="3" fillId="0" borderId="0" xfId="971">
      <alignment vertical="center"/>
    </xf>
    <xf numFmtId="0" fontId="3" fillId="0" borderId="0" xfId="973">
      <alignment vertical="center"/>
    </xf>
    <xf numFmtId="0" fontId="3" fillId="0" borderId="0" xfId="975">
      <alignment vertical="center"/>
    </xf>
    <xf numFmtId="0" fontId="3" fillId="0" borderId="0" xfId="976">
      <alignment vertical="center"/>
    </xf>
    <xf numFmtId="0" fontId="3" fillId="0" borderId="0" xfId="977">
      <alignment vertical="center"/>
    </xf>
    <xf numFmtId="0" fontId="3" fillId="0" borderId="0" xfId="978">
      <alignment vertical="center"/>
    </xf>
    <xf numFmtId="0" fontId="3" fillId="0" borderId="0" xfId="979">
      <alignment vertical="center"/>
    </xf>
    <xf numFmtId="0" fontId="3" fillId="0" borderId="0" xfId="980">
      <alignment vertical="center"/>
    </xf>
    <xf numFmtId="0" fontId="3" fillId="0" borderId="0" xfId="981">
      <alignment vertical="center"/>
    </xf>
    <xf numFmtId="0" fontId="0" fillId="0" borderId="0" xfId="0" applyAlignment="1">
      <alignment vertical="center"/>
    </xf>
    <xf numFmtId="0" fontId="2" fillId="0" borderId="0" xfId="982">
      <alignment vertical="center"/>
    </xf>
    <xf numFmtId="0" fontId="2" fillId="0" borderId="0" xfId="986">
      <alignment vertical="center"/>
    </xf>
    <xf numFmtId="0" fontId="2" fillId="0" borderId="0" xfId="985">
      <alignment vertical="center"/>
    </xf>
    <xf numFmtId="0" fontId="2" fillId="0" borderId="0" xfId="993">
      <alignment vertical="center"/>
    </xf>
    <xf numFmtId="0" fontId="2" fillId="0" borderId="0" xfId="1010">
      <alignment vertical="center"/>
    </xf>
    <xf numFmtId="0" fontId="2" fillId="0" borderId="0" xfId="1024">
      <alignment vertical="center"/>
    </xf>
    <xf numFmtId="0" fontId="2" fillId="0" borderId="0" xfId="1038">
      <alignment vertical="center"/>
    </xf>
    <xf numFmtId="0" fontId="2" fillId="0" borderId="0" xfId="1052">
      <alignment vertical="center"/>
    </xf>
    <xf numFmtId="0" fontId="2" fillId="0" borderId="0" xfId="1066">
      <alignment vertical="center"/>
    </xf>
    <xf numFmtId="0" fontId="2" fillId="0" borderId="0" xfId="1080">
      <alignment vertical="center"/>
    </xf>
    <xf numFmtId="0" fontId="2" fillId="0" borderId="0" xfId="1094">
      <alignment vertical="center"/>
    </xf>
    <xf numFmtId="0" fontId="2" fillId="0" borderId="0" xfId="1108">
      <alignment vertical="center"/>
    </xf>
    <xf numFmtId="0" fontId="2" fillId="0" borderId="0" xfId="1122">
      <alignment vertical="center"/>
    </xf>
    <xf numFmtId="0" fontId="2" fillId="0" borderId="0" xfId="1136">
      <alignment vertical="center"/>
    </xf>
    <xf numFmtId="0" fontId="2" fillId="0" borderId="0" xfId="1150">
      <alignment vertical="center"/>
    </xf>
    <xf numFmtId="0" fontId="2" fillId="0" borderId="0" xfId="1164">
      <alignment vertical="center"/>
    </xf>
    <xf numFmtId="0" fontId="2" fillId="0" borderId="0" xfId="1178">
      <alignment vertical="center"/>
    </xf>
    <xf numFmtId="0" fontId="2" fillId="0" borderId="0" xfId="1192">
      <alignment vertical="center"/>
    </xf>
    <xf numFmtId="0" fontId="2" fillId="0" borderId="0" xfId="1206">
      <alignment vertical="center"/>
    </xf>
    <xf numFmtId="0" fontId="2" fillId="0" borderId="0" xfId="1220">
      <alignment vertical="center"/>
    </xf>
    <xf numFmtId="0" fontId="2" fillId="0" borderId="0" xfId="1234">
      <alignment vertical="center"/>
    </xf>
    <xf numFmtId="0" fontId="2" fillId="0" borderId="0" xfId="1248">
      <alignment vertical="center"/>
    </xf>
    <xf numFmtId="0" fontId="2" fillId="0" borderId="0" xfId="1262">
      <alignment vertical="center"/>
    </xf>
    <xf numFmtId="0" fontId="2" fillId="0" borderId="0" xfId="1276">
      <alignment vertical="center"/>
    </xf>
    <xf numFmtId="0" fontId="2" fillId="0" borderId="0" xfId="1290">
      <alignment vertical="center"/>
    </xf>
    <xf numFmtId="0" fontId="2" fillId="0" borderId="0" xfId="1304">
      <alignment vertical="center"/>
    </xf>
    <xf numFmtId="0" fontId="2" fillId="0" borderId="0" xfId="1318">
      <alignment vertical="center"/>
    </xf>
    <xf numFmtId="0" fontId="2" fillId="0" borderId="0" xfId="1332">
      <alignment vertical="center"/>
    </xf>
    <xf numFmtId="0" fontId="2" fillId="0" borderId="0" xfId="1346">
      <alignment vertical="center"/>
    </xf>
    <xf numFmtId="0" fontId="2" fillId="0" borderId="0" xfId="1360">
      <alignment vertical="center"/>
    </xf>
    <xf numFmtId="0" fontId="2" fillId="0" borderId="0" xfId="1374">
      <alignment vertical="center"/>
    </xf>
    <xf numFmtId="0" fontId="2" fillId="0" borderId="0" xfId="1388">
      <alignment vertical="center"/>
    </xf>
    <xf numFmtId="0" fontId="2" fillId="0" borderId="0" xfId="1402">
      <alignment vertical="center"/>
    </xf>
    <xf numFmtId="0" fontId="2" fillId="0" borderId="0" xfId="1416">
      <alignment vertical="center"/>
    </xf>
    <xf numFmtId="0" fontId="2" fillId="0" borderId="0" xfId="1430">
      <alignment vertical="center"/>
    </xf>
    <xf numFmtId="0" fontId="2" fillId="0" borderId="0" xfId="1444">
      <alignment vertical="center"/>
    </xf>
    <xf numFmtId="0" fontId="2" fillId="0" borderId="0" xfId="1458">
      <alignment vertical="center"/>
    </xf>
    <xf numFmtId="0" fontId="2" fillId="0" borderId="0" xfId="1472">
      <alignment vertical="center"/>
    </xf>
    <xf numFmtId="0" fontId="2" fillId="0" borderId="0" xfId="1486">
      <alignment vertical="center"/>
    </xf>
    <xf numFmtId="0" fontId="2" fillId="0" borderId="0" xfId="1500">
      <alignment vertical="center"/>
    </xf>
    <xf numFmtId="0" fontId="2" fillId="0" borderId="0" xfId="1514">
      <alignment vertical="center"/>
    </xf>
    <xf numFmtId="0" fontId="2" fillId="0" borderId="0" xfId="1528">
      <alignment vertical="center"/>
    </xf>
    <xf numFmtId="0" fontId="2" fillId="0" borderId="0" xfId="1542">
      <alignment vertical="center"/>
    </xf>
    <xf numFmtId="0" fontId="2" fillId="0" borderId="0" xfId="1556">
      <alignment vertical="center"/>
    </xf>
    <xf numFmtId="0" fontId="2" fillId="0" borderId="0" xfId="1570">
      <alignment vertical="center"/>
    </xf>
    <xf numFmtId="0" fontId="2" fillId="0" borderId="0" xfId="1584">
      <alignment vertical="center"/>
    </xf>
    <xf numFmtId="0" fontId="2" fillId="0" borderId="0" xfId="1598">
      <alignment vertical="center"/>
    </xf>
    <xf numFmtId="0" fontId="2" fillId="0" borderId="0" xfId="1612">
      <alignment vertical="center"/>
    </xf>
    <xf numFmtId="0" fontId="2" fillId="0" borderId="0" xfId="1626">
      <alignment vertical="center"/>
    </xf>
    <xf numFmtId="0" fontId="2" fillId="0" borderId="0" xfId="1640">
      <alignment vertical="center"/>
    </xf>
    <xf numFmtId="0" fontId="2" fillId="0" borderId="0" xfId="1654">
      <alignment vertical="center"/>
    </xf>
    <xf numFmtId="0" fontId="2" fillId="0" borderId="0" xfId="1668">
      <alignment vertical="center"/>
    </xf>
    <xf numFmtId="0" fontId="2" fillId="0" borderId="0" xfId="1682">
      <alignment vertical="center"/>
    </xf>
    <xf numFmtId="0" fontId="2" fillId="0" borderId="0" xfId="1695">
      <alignment vertical="center"/>
    </xf>
    <xf numFmtId="0" fontId="2" fillId="0" borderId="0" xfId="1708">
      <alignment vertical="center"/>
    </xf>
    <xf numFmtId="0" fontId="2" fillId="0" borderId="0" xfId="1721">
      <alignment vertical="center"/>
    </xf>
    <xf numFmtId="0" fontId="6" fillId="37" borderId="92" xfId="0" applyFont="1" applyFill="1" applyBorder="1" applyAlignment="1">
      <alignment vertical="center"/>
    </xf>
    <xf numFmtId="0" fontId="6" fillId="37" borderId="93" xfId="0" applyFont="1" applyFill="1" applyBorder="1" applyAlignment="1">
      <alignment vertical="center"/>
    </xf>
    <xf numFmtId="0" fontId="6" fillId="37" borderId="94" xfId="0" applyFont="1" applyFill="1" applyBorder="1" applyAlignment="1">
      <alignment vertical="center"/>
    </xf>
    <xf numFmtId="0" fontId="6" fillId="37" borderId="95" xfId="0" applyFont="1" applyFill="1" applyBorder="1" applyAlignment="1">
      <alignment vertical="center"/>
    </xf>
    <xf numFmtId="0" fontId="6" fillId="37" borderId="96" xfId="0" applyFont="1" applyFill="1" applyBorder="1" applyAlignment="1">
      <alignment vertical="center"/>
    </xf>
    <xf numFmtId="0" fontId="6" fillId="37" borderId="97" xfId="0" applyFont="1" applyFill="1" applyBorder="1" applyAlignment="1">
      <alignment vertical="center"/>
    </xf>
    <xf numFmtId="0" fontId="6" fillId="37" borderId="0" xfId="0" applyFont="1" applyFill="1" applyBorder="1" applyAlignment="1">
      <alignment vertical="center"/>
    </xf>
    <xf numFmtId="0" fontId="6" fillId="37" borderId="98" xfId="0" applyFont="1" applyFill="1" applyBorder="1" applyAlignment="1">
      <alignment vertical="center"/>
    </xf>
    <xf numFmtId="0" fontId="6" fillId="37" borderId="67" xfId="0" applyFont="1" applyFill="1" applyBorder="1" applyAlignment="1">
      <alignment vertical="center"/>
    </xf>
    <xf numFmtId="0" fontId="6" fillId="37" borderId="99" xfId="0" applyFont="1" applyFill="1" applyBorder="1" applyAlignment="1">
      <alignment vertical="center"/>
    </xf>
    <xf numFmtId="0" fontId="6" fillId="37" borderId="100" xfId="0" applyFont="1" applyFill="1" applyBorder="1" applyAlignment="1">
      <alignment vertical="center"/>
    </xf>
    <xf numFmtId="0" fontId="6" fillId="37" borderId="101" xfId="0" applyFont="1" applyFill="1" applyBorder="1" applyAlignment="1">
      <alignment vertical="center"/>
    </xf>
    <xf numFmtId="0" fontId="6" fillId="37" borderId="102" xfId="0" applyFont="1" applyFill="1" applyBorder="1" applyAlignment="1">
      <alignment vertical="center"/>
    </xf>
    <xf numFmtId="0" fontId="6" fillId="37" borderId="103" xfId="0" applyFont="1" applyFill="1" applyBorder="1" applyAlignment="1">
      <alignment vertical="center"/>
    </xf>
    <xf numFmtId="0" fontId="6" fillId="37" borderId="8" xfId="0" applyFont="1" applyFill="1" applyBorder="1" applyAlignment="1">
      <alignment vertical="center"/>
    </xf>
    <xf numFmtId="0" fontId="6" fillId="37" borderId="44" xfId="0" applyFont="1" applyFill="1" applyBorder="1" applyAlignment="1">
      <alignment vertical="center"/>
    </xf>
    <xf numFmtId="0" fontId="5" fillId="37" borderId="8" xfId="0" applyFont="1" applyFill="1" applyBorder="1" applyAlignment="1">
      <alignment horizontal="right" vertical="center"/>
    </xf>
    <xf numFmtId="0" fontId="5" fillId="37" borderId="81" xfId="0" applyFont="1" applyFill="1" applyBorder="1" applyAlignment="1">
      <alignment horizontal="right" vertical="center"/>
    </xf>
    <xf numFmtId="0" fontId="5" fillId="37" borderId="0" xfId="0" applyFont="1" applyFill="1" applyBorder="1" applyAlignment="1">
      <alignment horizontal="right" vertical="center"/>
    </xf>
    <xf numFmtId="0" fontId="5" fillId="37" borderId="104" xfId="0" applyFont="1" applyFill="1" applyBorder="1" applyAlignment="1">
      <alignment horizontal="right" vertical="center"/>
    </xf>
    <xf numFmtId="0" fontId="5" fillId="37" borderId="105" xfId="0" applyFont="1" applyFill="1" applyBorder="1" applyAlignment="1">
      <alignment horizontal="right" vertical="center"/>
    </xf>
    <xf numFmtId="0" fontId="6" fillId="37" borderId="5" xfId="0" applyFont="1" applyFill="1" applyBorder="1" applyAlignment="1">
      <alignment vertical="center"/>
    </xf>
    <xf numFmtId="0" fontId="5" fillId="37" borderId="6" xfId="0" applyFont="1" applyFill="1" applyBorder="1" applyAlignment="1">
      <alignment horizontal="right" vertical="center"/>
    </xf>
    <xf numFmtId="0" fontId="5" fillId="37" borderId="129" xfId="0" applyFont="1" applyFill="1" applyBorder="1" applyAlignment="1">
      <alignment horizontal="right" vertical="center"/>
    </xf>
    <xf numFmtId="0" fontId="6" fillId="37" borderId="122" xfId="0" applyFont="1" applyFill="1" applyBorder="1" applyAlignment="1">
      <alignment vertical="center"/>
    </xf>
    <xf numFmtId="0" fontId="6" fillId="37" borderId="119" xfId="0" applyFont="1" applyFill="1" applyBorder="1" applyAlignment="1">
      <alignment vertical="center"/>
    </xf>
    <xf numFmtId="0" fontId="6" fillId="37" borderId="150" xfId="0" applyFont="1" applyFill="1" applyBorder="1" applyAlignment="1">
      <alignment vertical="center"/>
    </xf>
    <xf numFmtId="0" fontId="6" fillId="37" borderId="106" xfId="0" applyFont="1" applyFill="1" applyBorder="1" applyAlignment="1">
      <alignment vertical="center"/>
    </xf>
    <xf numFmtId="0" fontId="11" fillId="37" borderId="151" xfId="0" applyFont="1" applyFill="1" applyBorder="1" applyAlignment="1">
      <alignment horizontal="center" vertical="center"/>
    </xf>
    <xf numFmtId="0" fontId="11" fillId="37" borderId="0" xfId="0" applyFont="1" applyFill="1" applyAlignment="1">
      <alignment vertical="center"/>
    </xf>
    <xf numFmtId="38" fontId="6" fillId="37" borderId="6" xfId="678" applyFont="1" applyFill="1" applyBorder="1" applyAlignment="1">
      <alignment horizontal="center" vertical="center"/>
    </xf>
    <xf numFmtId="38" fontId="6" fillId="37" borderId="81" xfId="678" applyFont="1" applyFill="1" applyBorder="1" applyAlignment="1">
      <alignment horizontal="center" vertical="center"/>
    </xf>
    <xf numFmtId="38" fontId="6" fillId="37" borderId="0" xfId="678" applyFont="1" applyFill="1" applyAlignment="1">
      <alignment horizontal="center" vertical="center"/>
    </xf>
    <xf numFmtId="38" fontId="6" fillId="37" borderId="152" xfId="678" applyFont="1" applyFill="1" applyBorder="1" applyAlignment="1">
      <alignment horizontal="center" vertical="center"/>
    </xf>
    <xf numFmtId="0" fontId="6" fillId="37" borderId="153" xfId="0" applyFont="1" applyFill="1" applyBorder="1" applyAlignment="1">
      <alignment horizontal="center" vertical="center"/>
    </xf>
    <xf numFmtId="0" fontId="6" fillId="37" borderId="0" xfId="0" applyFont="1" applyFill="1" applyAlignment="1">
      <alignment horizontal="center" vertical="center"/>
    </xf>
    <xf numFmtId="38" fontId="6" fillId="37" borderId="0" xfId="678" applyFont="1" applyFill="1" applyBorder="1" applyAlignment="1">
      <alignment horizontal="center" vertical="center"/>
    </xf>
    <xf numFmtId="38" fontId="6" fillId="37" borderId="129" xfId="678" applyFont="1" applyFill="1" applyBorder="1" applyAlignment="1">
      <alignment horizontal="center" vertical="center"/>
    </xf>
    <xf numFmtId="0" fontId="11" fillId="37" borderId="92" xfId="0" applyFont="1" applyFill="1" applyBorder="1" applyAlignment="1">
      <alignment vertical="center"/>
    </xf>
    <xf numFmtId="0" fontId="11" fillId="37" borderId="93" xfId="0" applyFont="1" applyFill="1" applyBorder="1" applyAlignment="1">
      <alignment vertical="center"/>
    </xf>
    <xf numFmtId="0" fontId="6" fillId="37" borderId="94" xfId="0" applyFont="1" applyFill="1" applyBorder="1" applyAlignment="1">
      <alignment horizontal="center" vertical="center"/>
    </xf>
    <xf numFmtId="0" fontId="6" fillId="37" borderId="149" xfId="0" applyFont="1" applyFill="1" applyBorder="1" applyAlignment="1">
      <alignment horizontal="center" vertical="center"/>
    </xf>
    <xf numFmtId="0" fontId="6" fillId="37" borderId="122" xfId="0" applyFont="1" applyFill="1" applyBorder="1" applyAlignment="1">
      <alignment horizontal="center" vertical="center"/>
    </xf>
    <xf numFmtId="0" fontId="11" fillId="37" borderId="97" xfId="0" applyFont="1" applyFill="1" applyBorder="1" applyAlignment="1">
      <alignment vertical="center"/>
    </xf>
    <xf numFmtId="0" fontId="11" fillId="37" borderId="0" xfId="0" applyFont="1" applyFill="1" applyBorder="1" applyAlignment="1">
      <alignment vertical="center"/>
    </xf>
    <xf numFmtId="0" fontId="6" fillId="37" borderId="8" xfId="0" applyFont="1" applyFill="1" applyBorder="1" applyAlignment="1">
      <alignment horizontal="center" vertical="center"/>
    </xf>
    <xf numFmtId="0" fontId="6" fillId="37" borderId="44" xfId="0" applyFont="1" applyFill="1" applyBorder="1" applyAlignment="1">
      <alignment horizontal="center" vertical="center"/>
    </xf>
    <xf numFmtId="0" fontId="6" fillId="37" borderId="114" xfId="0" applyFont="1" applyFill="1" applyBorder="1" applyAlignment="1">
      <alignment horizontal="center" vertical="center"/>
    </xf>
    <xf numFmtId="0" fontId="6" fillId="37" borderId="84" xfId="0" applyFont="1" applyFill="1" applyBorder="1" applyAlignment="1">
      <alignment horizontal="center" vertical="center"/>
    </xf>
    <xf numFmtId="0" fontId="6" fillId="37" borderId="151" xfId="0" applyFont="1" applyFill="1" applyBorder="1" applyAlignment="1">
      <alignment vertical="center"/>
    </xf>
    <xf numFmtId="0" fontId="6" fillId="37" borderId="6" xfId="0" applyFont="1" applyFill="1" applyBorder="1" applyAlignment="1">
      <alignment horizontal="center" vertical="center"/>
    </xf>
    <xf numFmtId="0" fontId="6" fillId="37" borderId="81" xfId="0" applyFont="1" applyFill="1" applyBorder="1" applyAlignment="1">
      <alignment horizontal="center" vertical="center"/>
    </xf>
    <xf numFmtId="0" fontId="6" fillId="37" borderId="154" xfId="0" applyFont="1" applyFill="1" applyBorder="1" applyAlignment="1">
      <alignment horizontal="center" vertical="center"/>
    </xf>
    <xf numFmtId="0" fontId="21" fillId="37" borderId="93" xfId="0" applyFont="1" applyFill="1" applyBorder="1" applyAlignment="1">
      <alignment vertical="center"/>
    </xf>
    <xf numFmtId="0" fontId="6" fillId="37" borderId="121" xfId="0" applyFont="1" applyFill="1" applyBorder="1" applyAlignment="1">
      <alignment vertical="center"/>
    </xf>
    <xf numFmtId="0" fontId="21" fillId="37" borderId="0" xfId="0" applyFont="1" applyFill="1" applyBorder="1" applyAlignment="1">
      <alignment vertical="center"/>
    </xf>
    <xf numFmtId="0" fontId="21" fillId="37" borderId="5" xfId="0" applyFont="1" applyFill="1" applyBorder="1" applyAlignment="1">
      <alignment vertical="center"/>
    </xf>
    <xf numFmtId="38" fontId="6" fillId="37" borderId="106" xfId="678" applyFont="1" applyFill="1" applyBorder="1" applyAlignment="1">
      <alignment horizontal="center" vertical="center"/>
    </xf>
    <xf numFmtId="0" fontId="5" fillId="37" borderId="106" xfId="0" applyFont="1" applyFill="1" applyBorder="1" applyAlignment="1">
      <alignment horizontal="right" vertical="center"/>
    </xf>
    <xf numFmtId="6" fontId="6" fillId="37" borderId="92" xfId="832" applyFont="1" applyFill="1" applyBorder="1" applyAlignment="1">
      <alignment horizontal="center" vertical="center"/>
    </xf>
    <xf numFmtId="0" fontId="0" fillId="37" borderId="151" xfId="0" applyFill="1" applyBorder="1" applyAlignment="1">
      <alignment horizontal="center" vertical="center"/>
    </xf>
    <xf numFmtId="0" fontId="0" fillId="37" borderId="0" xfId="0" applyFill="1" applyAlignment="1">
      <alignment vertical="center"/>
    </xf>
    <xf numFmtId="0" fontId="0" fillId="37" borderId="92" xfId="0" applyFill="1" applyBorder="1" applyAlignment="1">
      <alignment vertical="center"/>
    </xf>
    <xf numFmtId="0" fontId="0" fillId="37" borderId="93" xfId="0" applyFill="1" applyBorder="1" applyAlignment="1">
      <alignment vertical="center"/>
    </xf>
    <xf numFmtId="0" fontId="0" fillId="37" borderId="97" xfId="0" applyFill="1" applyBorder="1" applyAlignment="1">
      <alignment vertical="center"/>
    </xf>
    <xf numFmtId="0" fontId="0" fillId="37" borderId="0" xfId="0" applyFill="1" applyBorder="1" applyAlignment="1">
      <alignment vertical="center"/>
    </xf>
    <xf numFmtId="0" fontId="0" fillId="37" borderId="5" xfId="0" applyFill="1" applyBorder="1" applyAlignment="1">
      <alignment vertical="center"/>
    </xf>
    <xf numFmtId="0" fontId="6" fillId="37" borderId="236" xfId="0" applyFont="1" applyFill="1" applyBorder="1" applyAlignment="1">
      <alignment vertical="center"/>
    </xf>
    <xf numFmtId="0" fontId="6" fillId="37" borderId="7" xfId="0" applyFont="1" applyFill="1" applyBorder="1" applyAlignment="1">
      <alignment vertical="center"/>
    </xf>
    <xf numFmtId="0" fontId="0" fillId="37" borderId="7" xfId="0" applyFill="1" applyBorder="1" applyAlignment="1">
      <alignment vertical="center"/>
    </xf>
    <xf numFmtId="38" fontId="6" fillId="37" borderId="5" xfId="678" applyFont="1" applyFill="1" applyBorder="1" applyAlignment="1">
      <alignment horizontal="center" vertical="center"/>
    </xf>
    <xf numFmtId="0" fontId="5" fillId="37" borderId="80" xfId="0" applyFont="1" applyFill="1" applyBorder="1" applyAlignment="1">
      <alignment horizontal="right" vertical="center"/>
    </xf>
    <xf numFmtId="0" fontId="9" fillId="38" borderId="229" xfId="860" applyFont="1" applyFill="1" applyBorder="1" applyAlignment="1">
      <alignment horizontal="center" vertical="center"/>
    </xf>
    <xf numFmtId="38" fontId="9" fillId="38" borderId="214" xfId="679" applyFont="1" applyFill="1" applyBorder="1" applyAlignment="1">
      <alignment vertical="center"/>
    </xf>
    <xf numFmtId="38" fontId="9" fillId="38" borderId="39" xfId="679" applyFont="1" applyFill="1" applyBorder="1" applyAlignment="1">
      <alignment vertical="center"/>
    </xf>
    <xf numFmtId="38" fontId="9" fillId="38" borderId="45" xfId="679" applyFont="1" applyFill="1" applyBorder="1" applyAlignment="1">
      <alignment vertical="center"/>
    </xf>
    <xf numFmtId="38" fontId="9" fillId="38" borderId="224" xfId="679" applyFont="1" applyFill="1" applyBorder="1" applyAlignment="1">
      <alignment vertical="center"/>
    </xf>
    <xf numFmtId="38" fontId="9" fillId="38" borderId="63" xfId="679" applyFont="1" applyFill="1" applyBorder="1" applyAlignment="1">
      <alignment vertical="center"/>
    </xf>
    <xf numFmtId="181" fontId="70" fillId="0" borderId="0" xfId="870" applyNumberFormat="1" applyFont="1" applyAlignment="1">
      <alignment vertical="center"/>
    </xf>
    <xf numFmtId="0" fontId="9" fillId="37" borderId="6" xfId="0" applyFont="1" applyFill="1" applyBorder="1" applyAlignment="1">
      <alignment vertical="center"/>
    </xf>
    <xf numFmtId="0" fontId="9" fillId="37" borderId="5" xfId="0" applyFont="1" applyFill="1" applyBorder="1" applyAlignment="1">
      <alignment vertical="center"/>
    </xf>
    <xf numFmtId="181" fontId="9" fillId="37" borderId="63" xfId="678" applyNumberFormat="1" applyFont="1" applyFill="1" applyBorder="1" applyAlignment="1">
      <alignment vertical="center"/>
    </xf>
    <xf numFmtId="181" fontId="9" fillId="37" borderId="4" xfId="0" applyNumberFormat="1" applyFont="1" applyFill="1" applyBorder="1" applyAlignment="1">
      <alignment vertical="center"/>
    </xf>
    <xf numFmtId="181" fontId="9" fillId="37" borderId="80" xfId="0" applyNumberFormat="1" applyFont="1" applyFill="1" applyBorder="1" applyAlignment="1">
      <alignment vertical="center"/>
    </xf>
    <xf numFmtId="181" fontId="9" fillId="37" borderId="5" xfId="0" applyNumberFormat="1" applyFont="1" applyFill="1" applyBorder="1" applyAlignment="1">
      <alignment vertical="center"/>
    </xf>
    <xf numFmtId="181" fontId="9" fillId="37" borderId="46" xfId="678" applyNumberFormat="1" applyFont="1" applyFill="1" applyBorder="1" applyAlignment="1">
      <alignment vertical="center"/>
    </xf>
    <xf numFmtId="0" fontId="9" fillId="39" borderId="108" xfId="0" applyFont="1" applyFill="1" applyBorder="1" applyAlignment="1">
      <alignment vertical="center"/>
    </xf>
    <xf numFmtId="0" fontId="9" fillId="39" borderId="160" xfId="0" applyFont="1" applyFill="1" applyBorder="1" applyAlignment="1">
      <alignment horizontal="center" vertical="center"/>
    </xf>
    <xf numFmtId="0" fontId="9" fillId="39" borderId="155" xfId="0" applyFont="1" applyFill="1" applyBorder="1" applyAlignment="1">
      <alignment vertical="center"/>
    </xf>
    <xf numFmtId="0" fontId="9" fillId="39" borderId="162" xfId="0" applyFont="1" applyFill="1" applyBorder="1" applyAlignment="1">
      <alignment vertical="center"/>
    </xf>
    <xf numFmtId="0" fontId="9" fillId="39" borderId="8" xfId="0" applyFont="1" applyFill="1" applyBorder="1" applyAlignment="1">
      <alignment vertical="center"/>
    </xf>
    <xf numFmtId="0" fontId="9" fillId="39" borderId="7" xfId="0" applyFont="1" applyFill="1" applyBorder="1" applyAlignment="1">
      <alignment vertical="center"/>
    </xf>
    <xf numFmtId="0" fontId="9" fillId="39" borderId="161" xfId="0" applyFont="1" applyFill="1" applyBorder="1" applyAlignment="1">
      <alignment horizontal="center" vertical="center"/>
    </xf>
    <xf numFmtId="0" fontId="9" fillId="39" borderId="0" xfId="0" applyFont="1" applyFill="1" applyBorder="1" applyAlignment="1">
      <alignment vertical="center"/>
    </xf>
    <xf numFmtId="0" fontId="9" fillId="39" borderId="166" xfId="0" applyFont="1" applyFill="1" applyBorder="1" applyAlignment="1">
      <alignment vertical="center"/>
    </xf>
    <xf numFmtId="0" fontId="9" fillId="39" borderId="102" xfId="0" applyFont="1" applyFill="1" applyBorder="1" applyAlignment="1">
      <alignment vertical="center"/>
    </xf>
    <xf numFmtId="0" fontId="9" fillId="39" borderId="164" xfId="0" applyFont="1" applyFill="1" applyBorder="1" applyAlignment="1">
      <alignment vertical="center"/>
    </xf>
    <xf numFmtId="0" fontId="9" fillId="39" borderId="105" xfId="0" applyFont="1" applyFill="1" applyBorder="1" applyAlignment="1">
      <alignment vertical="center"/>
    </xf>
    <xf numFmtId="0" fontId="9" fillId="39" borderId="136" xfId="0" applyFont="1" applyFill="1" applyBorder="1" applyAlignment="1">
      <alignment vertical="center"/>
    </xf>
    <xf numFmtId="0" fontId="9" fillId="39" borderId="117" xfId="0" applyFont="1" applyFill="1" applyBorder="1" applyAlignment="1">
      <alignment vertical="center"/>
    </xf>
    <xf numFmtId="0" fontId="9" fillId="39" borderId="2" xfId="0" applyFont="1" applyFill="1" applyBorder="1" applyAlignment="1">
      <alignment horizontal="right" vertical="center"/>
    </xf>
    <xf numFmtId="0" fontId="9" fillId="39" borderId="167" xfId="0" applyFont="1" applyFill="1" applyBorder="1" applyAlignment="1">
      <alignment horizontal="left" vertical="center"/>
    </xf>
    <xf numFmtId="0" fontId="9" fillId="39" borderId="116" xfId="0" applyFont="1" applyFill="1" applyBorder="1" applyAlignment="1">
      <alignment vertical="center"/>
    </xf>
    <xf numFmtId="0" fontId="9" fillId="39" borderId="138" xfId="0" applyFont="1" applyFill="1" applyBorder="1" applyAlignment="1">
      <alignment horizontal="left" vertical="center"/>
    </xf>
    <xf numFmtId="0" fontId="9" fillId="39" borderId="2" xfId="0" applyFont="1" applyFill="1" applyBorder="1" applyAlignment="1">
      <alignment vertical="center"/>
    </xf>
    <xf numFmtId="0" fontId="9" fillId="39" borderId="2" xfId="0" applyFont="1" applyFill="1" applyBorder="1" applyAlignment="1">
      <alignment horizontal="left" vertical="center"/>
    </xf>
    <xf numFmtId="0" fontId="9" fillId="39" borderId="138" xfId="0" applyFont="1" applyFill="1" applyBorder="1" applyAlignment="1">
      <alignment vertical="center"/>
    </xf>
    <xf numFmtId="0" fontId="9" fillId="39" borderId="91" xfId="0" applyFont="1" applyFill="1" applyBorder="1" applyAlignment="1">
      <alignment horizontal="center" vertical="center"/>
    </xf>
    <xf numFmtId="0" fontId="9" fillId="39" borderId="67" xfId="0" applyFont="1" applyFill="1" applyBorder="1" applyAlignment="1">
      <alignment horizontal="center" vertical="center"/>
    </xf>
    <xf numFmtId="0" fontId="9" fillId="39" borderId="68" xfId="0" applyFont="1" applyFill="1" applyBorder="1" applyAlignment="1">
      <alignment horizontal="center" vertical="center"/>
    </xf>
    <xf numFmtId="0" fontId="9" fillId="39" borderId="166" xfId="0" applyFont="1" applyFill="1" applyBorder="1" applyAlignment="1">
      <alignment horizontal="center" vertical="center"/>
    </xf>
    <xf numFmtId="0" fontId="9" fillId="39" borderId="102" xfId="0" applyFont="1" applyFill="1" applyBorder="1" applyAlignment="1">
      <alignment horizontal="center" vertical="center"/>
    </xf>
    <xf numFmtId="0" fontId="9" fillId="39" borderId="6" xfId="0" applyFont="1" applyFill="1" applyBorder="1" applyAlignment="1">
      <alignment vertical="center"/>
    </xf>
    <xf numFmtId="0" fontId="9" fillId="39" borderId="4" xfId="0" applyFont="1" applyFill="1" applyBorder="1" applyAlignment="1">
      <alignment vertical="center"/>
    </xf>
    <xf numFmtId="0" fontId="9" fillId="39" borderId="20" xfId="0" applyFont="1" applyFill="1" applyBorder="1" applyAlignment="1">
      <alignment horizontal="center" vertical="center"/>
    </xf>
    <xf numFmtId="0" fontId="9" fillId="39" borderId="80" xfId="0" applyFont="1" applyFill="1" applyBorder="1" applyAlignment="1">
      <alignment horizontal="center" vertical="center"/>
    </xf>
    <xf numFmtId="0" fontId="9" fillId="39" borderId="81" xfId="0" applyFont="1" applyFill="1" applyBorder="1" applyAlignment="1">
      <alignment horizontal="center" vertical="center"/>
    </xf>
    <xf numFmtId="0" fontId="9" fillId="39" borderId="168" xfId="0" applyFont="1" applyFill="1" applyBorder="1" applyAlignment="1">
      <alignment horizontal="center" vertical="center"/>
    </xf>
    <xf numFmtId="0" fontId="9" fillId="39" borderId="169" xfId="0" applyFont="1" applyFill="1" applyBorder="1" applyAlignment="1">
      <alignment horizontal="center" vertical="center"/>
    </xf>
    <xf numFmtId="0" fontId="9" fillId="39" borderId="104" xfId="0" applyFont="1" applyFill="1" applyBorder="1" applyAlignment="1">
      <alignment horizontal="center" vertical="center"/>
    </xf>
    <xf numFmtId="0" fontId="9" fillId="39" borderId="169" xfId="0" applyFont="1" applyFill="1" applyBorder="1" applyAlignment="1">
      <alignment vertical="center"/>
    </xf>
    <xf numFmtId="0" fontId="9" fillId="41" borderId="173" xfId="0" applyFont="1" applyFill="1" applyBorder="1" applyAlignment="1">
      <alignment vertical="center"/>
    </xf>
    <xf numFmtId="182" fontId="6" fillId="41" borderId="88" xfId="0" applyNumberFormat="1" applyFont="1" applyFill="1" applyBorder="1" applyAlignment="1">
      <alignment vertical="center"/>
    </xf>
    <xf numFmtId="182" fontId="6" fillId="41" borderId="124" xfId="0" applyNumberFormat="1" applyFont="1" applyFill="1" applyBorder="1" applyAlignment="1">
      <alignment vertical="center"/>
    </xf>
    <xf numFmtId="182" fontId="6" fillId="41" borderId="174" xfId="0" applyNumberFormat="1" applyFont="1" applyFill="1" applyBorder="1" applyAlignment="1">
      <alignment vertical="center"/>
    </xf>
    <xf numFmtId="182" fontId="6" fillId="41" borderId="175" xfId="0" applyNumberFormat="1" applyFont="1" applyFill="1" applyBorder="1" applyAlignment="1">
      <alignment vertical="center"/>
    </xf>
    <xf numFmtId="182" fontId="6" fillId="41" borderId="176" xfId="0" applyNumberFormat="1" applyFont="1" applyFill="1" applyBorder="1" applyAlignment="1">
      <alignment vertical="center"/>
    </xf>
    <xf numFmtId="182" fontId="6" fillId="41" borderId="177" xfId="0" applyNumberFormat="1" applyFont="1" applyFill="1" applyBorder="1" applyAlignment="1">
      <alignment vertical="center"/>
    </xf>
    <xf numFmtId="182" fontId="6" fillId="41" borderId="168" xfId="0" applyNumberFormat="1" applyFont="1" applyFill="1" applyBorder="1" applyAlignment="1">
      <alignment vertical="center"/>
    </xf>
    <xf numFmtId="182" fontId="6" fillId="41" borderId="5" xfId="0" applyNumberFormat="1" applyFont="1" applyFill="1" applyBorder="1" applyAlignment="1">
      <alignment vertical="center"/>
    </xf>
    <xf numFmtId="182" fontId="6" fillId="41" borderId="169" xfId="0" applyNumberFormat="1" applyFont="1" applyFill="1" applyBorder="1" applyAlignment="1">
      <alignment vertical="center"/>
    </xf>
    <xf numFmtId="0" fontId="9" fillId="42" borderId="8" xfId="0" applyFont="1" applyFill="1" applyBorder="1" applyAlignment="1">
      <alignment vertical="center"/>
    </xf>
    <xf numFmtId="0" fontId="9" fillId="42" borderId="0" xfId="0" applyFont="1" applyFill="1" applyBorder="1" applyAlignment="1">
      <alignment vertical="center"/>
    </xf>
    <xf numFmtId="0" fontId="9" fillId="38" borderId="8" xfId="0" applyFont="1" applyFill="1" applyBorder="1" applyAlignment="1">
      <alignment vertical="center"/>
    </xf>
    <xf numFmtId="0" fontId="9" fillId="38" borderId="108" xfId="0" applyFont="1" applyFill="1" applyBorder="1" applyAlignment="1">
      <alignment vertical="center"/>
    </xf>
    <xf numFmtId="0" fontId="9" fillId="38" borderId="162" xfId="0" applyFont="1" applyFill="1" applyBorder="1" applyAlignment="1">
      <alignment vertical="center"/>
    </xf>
    <xf numFmtId="0" fontId="9" fillId="38" borderId="6" xfId="0" applyFont="1" applyFill="1" applyBorder="1" applyAlignment="1">
      <alignment vertical="center"/>
    </xf>
    <xf numFmtId="0" fontId="9" fillId="43" borderId="8" xfId="0" applyFont="1" applyFill="1" applyBorder="1" applyAlignment="1">
      <alignment vertical="center"/>
    </xf>
    <xf numFmtId="0" fontId="9" fillId="43" borderId="0" xfId="0" applyFont="1" applyFill="1" applyBorder="1" applyAlignment="1">
      <alignment vertical="center"/>
    </xf>
    <xf numFmtId="0" fontId="9" fillId="44" borderId="76" xfId="0" applyFont="1" applyFill="1" applyBorder="1" applyAlignment="1">
      <alignment vertical="center"/>
    </xf>
    <xf numFmtId="0" fontId="9" fillId="44" borderId="163" xfId="0" applyFont="1" applyFill="1" applyBorder="1" applyAlignment="1">
      <alignment vertical="center"/>
    </xf>
    <xf numFmtId="0" fontId="9" fillId="44" borderId="162" xfId="0" applyFont="1" applyFill="1" applyBorder="1" applyAlignment="1">
      <alignment vertical="center"/>
    </xf>
    <xf numFmtId="0" fontId="9" fillId="44" borderId="84" xfId="0" applyFont="1" applyFill="1" applyBorder="1" applyAlignment="1">
      <alignment vertical="center"/>
    </xf>
    <xf numFmtId="0" fontId="9" fillId="44" borderId="6" xfId="0" applyFont="1" applyFill="1" applyBorder="1" applyAlignment="1">
      <alignment vertical="center"/>
    </xf>
    <xf numFmtId="0" fontId="9" fillId="45" borderId="108" xfId="0" applyFont="1" applyFill="1" applyBorder="1" applyAlignment="1">
      <alignment vertical="center"/>
    </xf>
    <xf numFmtId="0" fontId="9" fillId="45" borderId="0" xfId="0" applyFont="1" applyFill="1" applyBorder="1" applyAlignment="1">
      <alignment vertical="center"/>
    </xf>
    <xf numFmtId="0" fontId="9" fillId="45" borderId="84" xfId="0" applyFont="1" applyFill="1" applyBorder="1" applyAlignment="1">
      <alignment vertical="center"/>
    </xf>
    <xf numFmtId="0" fontId="9" fillId="45" borderId="8" xfId="0" applyFont="1" applyFill="1" applyBorder="1" applyAlignment="1">
      <alignment vertical="center"/>
    </xf>
    <xf numFmtId="0" fontId="9" fillId="45" borderId="80" xfId="0" applyFont="1" applyFill="1" applyBorder="1" applyAlignment="1">
      <alignment vertical="center"/>
    </xf>
    <xf numFmtId="0" fontId="9" fillId="40" borderId="108" xfId="0" applyFont="1" applyFill="1" applyBorder="1" applyAlignment="1">
      <alignment vertical="center"/>
    </xf>
    <xf numFmtId="0" fontId="9" fillId="40" borderId="3" xfId="0" applyFont="1" applyFill="1" applyBorder="1" applyAlignment="1">
      <alignment vertical="center"/>
    </xf>
    <xf numFmtId="0" fontId="9" fillId="40" borderId="8" xfId="0" applyFont="1" applyFill="1" applyBorder="1" applyAlignment="1">
      <alignment vertical="center"/>
    </xf>
    <xf numFmtId="0" fontId="9" fillId="40" borderId="6" xfId="0" applyFont="1" applyFill="1" applyBorder="1" applyAlignment="1">
      <alignment vertical="center"/>
    </xf>
    <xf numFmtId="0" fontId="9" fillId="0" borderId="25" xfId="860" applyFont="1" applyBorder="1" applyAlignment="1">
      <alignment vertical="center" shrinkToFit="1"/>
    </xf>
    <xf numFmtId="0" fontId="9" fillId="0" borderId="22" xfId="860" applyFont="1" applyBorder="1" applyAlignment="1">
      <alignment vertical="center" shrinkToFit="1"/>
    </xf>
    <xf numFmtId="0" fontId="9" fillId="0" borderId="48" xfId="860" applyFont="1" applyBorder="1" applyAlignment="1">
      <alignment vertical="center" shrinkToFit="1"/>
    </xf>
    <xf numFmtId="0" fontId="9" fillId="36" borderId="172" xfId="860" applyFont="1" applyFill="1" applyBorder="1" applyAlignment="1">
      <alignment horizontal="center" vertical="center"/>
    </xf>
    <xf numFmtId="38" fontId="9" fillId="36" borderId="203" xfId="679" applyFont="1" applyFill="1" applyBorder="1" applyAlignment="1">
      <alignment vertical="center"/>
    </xf>
    <xf numFmtId="38" fontId="9" fillId="36" borderId="65" xfId="679" applyFont="1" applyFill="1" applyBorder="1" applyAlignment="1">
      <alignment vertical="center"/>
    </xf>
    <xf numFmtId="38" fontId="9" fillId="36" borderId="66" xfId="679" applyFont="1" applyFill="1" applyBorder="1" applyAlignment="1">
      <alignment vertical="center"/>
    </xf>
    <xf numFmtId="38" fontId="9" fillId="36" borderId="115" xfId="679" applyFont="1" applyFill="1" applyBorder="1" applyAlignment="1">
      <alignment vertical="center"/>
    </xf>
    <xf numFmtId="38" fontId="9" fillId="36" borderId="112" xfId="679" applyFont="1" applyFill="1" applyBorder="1" applyAlignment="1">
      <alignment vertical="center"/>
    </xf>
    <xf numFmtId="38" fontId="9" fillId="36" borderId="85" xfId="679" applyFont="1" applyFill="1" applyBorder="1" applyAlignment="1">
      <alignment vertical="center"/>
    </xf>
    <xf numFmtId="0" fontId="9" fillId="0" borderId="30" xfId="860" applyFont="1" applyBorder="1" applyAlignment="1">
      <alignment vertical="center" shrinkToFit="1"/>
    </xf>
    <xf numFmtId="0" fontId="9" fillId="36" borderId="170" xfId="860" applyFont="1" applyFill="1" applyBorder="1" applyAlignment="1">
      <alignment horizontal="center" vertical="center"/>
    </xf>
    <xf numFmtId="38" fontId="9" fillId="36" borderId="1" xfId="679" applyFont="1" applyFill="1" applyBorder="1" applyAlignment="1">
      <alignment vertical="center"/>
    </xf>
    <xf numFmtId="0" fontId="9" fillId="36" borderId="161" xfId="860" applyFont="1" applyFill="1" applyBorder="1" applyAlignment="1">
      <alignment horizontal="center" vertical="center"/>
    </xf>
    <xf numFmtId="38" fontId="9" fillId="36" borderId="166" xfId="679" applyFont="1" applyFill="1" applyBorder="1" applyAlignment="1">
      <alignment vertical="center"/>
    </xf>
    <xf numFmtId="38" fontId="9" fillId="36" borderId="67" xfId="679" applyFont="1" applyFill="1" applyBorder="1" applyAlignment="1">
      <alignment vertical="center"/>
    </xf>
    <xf numFmtId="38" fontId="9" fillId="36" borderId="68" xfId="679" applyFont="1" applyFill="1" applyBorder="1" applyAlignment="1">
      <alignment vertical="center"/>
    </xf>
    <xf numFmtId="38" fontId="9" fillId="36" borderId="102" xfId="679" applyFont="1" applyFill="1" applyBorder="1" applyAlignment="1">
      <alignment vertical="center"/>
    </xf>
    <xf numFmtId="38" fontId="9" fillId="36" borderId="91" xfId="679" applyFont="1" applyFill="1" applyBorder="1" applyAlignment="1">
      <alignment vertical="center"/>
    </xf>
    <xf numFmtId="0" fontId="9" fillId="0" borderId="34" xfId="860" applyFont="1" applyBorder="1" applyAlignment="1">
      <alignment vertical="center" shrinkToFit="1"/>
    </xf>
    <xf numFmtId="0" fontId="9" fillId="0" borderId="61" xfId="860" applyFont="1" applyBorder="1" applyAlignment="1">
      <alignment vertical="center" shrinkToFit="1"/>
    </xf>
    <xf numFmtId="0" fontId="9" fillId="0" borderId="219" xfId="860" applyFont="1" applyBorder="1" applyAlignment="1">
      <alignment vertical="center" shrinkToFit="1"/>
    </xf>
    <xf numFmtId="0" fontId="9" fillId="37" borderId="182" xfId="860" applyFont="1" applyFill="1" applyBorder="1" applyAlignment="1">
      <alignment horizontal="center" vertical="center"/>
    </xf>
    <xf numFmtId="181" fontId="9" fillId="37" borderId="180" xfId="679" applyNumberFormat="1" applyFont="1" applyFill="1" applyBorder="1" applyAlignment="1">
      <alignment vertical="center" wrapText="1"/>
    </xf>
    <xf numFmtId="184" fontId="9" fillId="37" borderId="183" xfId="679" applyNumberFormat="1" applyFont="1" applyFill="1" applyBorder="1" applyAlignment="1">
      <alignment horizontal="center" vertical="center" wrapText="1"/>
    </xf>
    <xf numFmtId="181" fontId="9" fillId="37" borderId="181" xfId="860" applyNumberFormat="1" applyFont="1" applyFill="1" applyBorder="1" applyAlignment="1">
      <alignment vertical="center" wrapText="1"/>
    </xf>
    <xf numFmtId="0" fontId="9" fillId="37" borderId="6" xfId="860" applyFont="1" applyFill="1" applyBorder="1" applyAlignment="1">
      <alignment horizontal="center" vertical="center"/>
    </xf>
    <xf numFmtId="181" fontId="9" fillId="37" borderId="81" xfId="679" applyNumberFormat="1" applyFont="1" applyFill="1" applyBorder="1" applyAlignment="1">
      <alignment vertical="center" wrapText="1"/>
    </xf>
    <xf numFmtId="184" fontId="9" fillId="37" borderId="5" xfId="679" applyNumberFormat="1" applyFont="1" applyFill="1" applyBorder="1" applyAlignment="1">
      <alignment horizontal="center" vertical="center" wrapText="1"/>
    </xf>
    <xf numFmtId="181" fontId="9" fillId="37" borderId="169" xfId="860" applyNumberFormat="1" applyFont="1" applyFill="1" applyBorder="1" applyAlignment="1">
      <alignment vertical="center" wrapText="1"/>
    </xf>
    <xf numFmtId="0" fontId="9" fillId="0" borderId="269" xfId="860" applyFont="1" applyBorder="1" applyAlignment="1">
      <alignment vertical="center"/>
    </xf>
    <xf numFmtId="183" fontId="9" fillId="0" borderId="200" xfId="679" applyNumberFormat="1" applyFont="1" applyBorder="1" applyAlignment="1">
      <alignment vertical="center"/>
    </xf>
    <xf numFmtId="0" fontId="18" fillId="39" borderId="20" xfId="860" applyFont="1" applyFill="1" applyBorder="1" applyAlignment="1">
      <alignment horizontal="center" vertical="center"/>
    </xf>
    <xf numFmtId="182" fontId="9" fillId="39" borderId="31" xfId="679" applyNumberFormat="1" applyFont="1" applyFill="1" applyBorder="1" applyAlignment="1">
      <alignment horizontal="center" vertical="center"/>
    </xf>
    <xf numFmtId="182" fontId="9" fillId="39" borderId="9" xfId="679" applyNumberFormat="1" applyFont="1" applyFill="1" applyBorder="1" applyAlignment="1">
      <alignment horizontal="center" vertical="center"/>
    </xf>
    <xf numFmtId="182" fontId="9" fillId="39" borderId="47" xfId="679" applyNumberFormat="1" applyFont="1" applyFill="1" applyBorder="1" applyAlignment="1">
      <alignment vertical="center"/>
    </xf>
    <xf numFmtId="182" fontId="9" fillId="39" borderId="47" xfId="679" applyNumberFormat="1" applyFont="1" applyFill="1" applyBorder="1" applyAlignment="1">
      <alignment horizontal="center" vertical="center"/>
    </xf>
    <xf numFmtId="182" fontId="9" fillId="39" borderId="26" xfId="679" applyNumberFormat="1" applyFont="1" applyFill="1" applyBorder="1" applyAlignment="1">
      <alignment vertical="center"/>
    </xf>
    <xf numFmtId="182" fontId="9" fillId="39" borderId="256" xfId="679" applyNumberFormat="1" applyFont="1" applyFill="1" applyBorder="1" applyAlignment="1">
      <alignment vertical="center"/>
    </xf>
    <xf numFmtId="0" fontId="18" fillId="39" borderId="52" xfId="860" applyFont="1" applyFill="1" applyBorder="1" applyAlignment="1">
      <alignment horizontal="center" vertical="center"/>
    </xf>
    <xf numFmtId="38" fontId="9" fillId="39" borderId="53" xfId="679" applyFont="1" applyFill="1" applyBorder="1" applyAlignment="1">
      <alignment vertical="center"/>
    </xf>
    <xf numFmtId="38" fontId="9" fillId="39" borderId="47" xfId="679" applyFont="1" applyFill="1" applyBorder="1" applyAlignment="1">
      <alignment horizontal="center" vertical="center"/>
    </xf>
    <xf numFmtId="38" fontId="9" fillId="39" borderId="47" xfId="679" applyFont="1" applyFill="1" applyBorder="1" applyAlignment="1">
      <alignment vertical="center"/>
    </xf>
    <xf numFmtId="38" fontId="9" fillId="39" borderId="54" xfId="679" applyFont="1" applyFill="1" applyBorder="1" applyAlignment="1">
      <alignment vertical="center"/>
    </xf>
    <xf numFmtId="38" fontId="9" fillId="39" borderId="70" xfId="679" applyFont="1" applyFill="1" applyBorder="1" applyAlignment="1">
      <alignment vertical="center"/>
    </xf>
    <xf numFmtId="0" fontId="9" fillId="39" borderId="182" xfId="860" applyFont="1" applyFill="1" applyBorder="1" applyAlignment="1">
      <alignment horizontal="center" vertical="center"/>
    </xf>
    <xf numFmtId="38" fontId="9" fillId="39" borderId="180" xfId="679" applyFont="1" applyFill="1" applyBorder="1" applyAlignment="1">
      <alignment vertical="center"/>
    </xf>
    <xf numFmtId="183" fontId="9" fillId="39" borderId="183" xfId="679" applyNumberFormat="1" applyFont="1" applyFill="1" applyBorder="1" applyAlignment="1">
      <alignment horizontal="center" vertical="center"/>
    </xf>
    <xf numFmtId="38" fontId="9" fillId="39" borderId="181" xfId="679" applyFont="1" applyFill="1" applyBorder="1" applyAlignment="1">
      <alignment vertical="center"/>
    </xf>
    <xf numFmtId="0" fontId="9" fillId="0" borderId="0" xfId="860" applyFont="1" applyFill="1" applyAlignment="1">
      <alignment vertical="center"/>
    </xf>
    <xf numFmtId="0" fontId="17" fillId="0" borderId="0" xfId="860" applyFont="1" applyFill="1" applyAlignment="1">
      <alignment horizontal="right" vertical="center"/>
    </xf>
    <xf numFmtId="0" fontId="71" fillId="0" borderId="0" xfId="860" applyFont="1" applyAlignment="1">
      <alignment horizontal="left" vertical="center"/>
    </xf>
    <xf numFmtId="0" fontId="9" fillId="38" borderId="79" xfId="0" applyFont="1" applyFill="1" applyBorder="1" applyAlignment="1">
      <alignment vertical="center"/>
    </xf>
    <xf numFmtId="0" fontId="9" fillId="38" borderId="160" xfId="0" applyFont="1" applyFill="1" applyBorder="1" applyAlignment="1">
      <alignment horizontal="center" vertical="center"/>
    </xf>
    <xf numFmtId="0" fontId="9" fillId="38" borderId="155" xfId="0" applyFont="1" applyFill="1" applyBorder="1" applyAlignment="1">
      <alignment vertical="center"/>
    </xf>
    <xf numFmtId="0" fontId="9" fillId="38" borderId="165" xfId="0" applyFont="1" applyFill="1" applyBorder="1" applyAlignment="1">
      <alignment vertical="center"/>
    </xf>
    <xf numFmtId="0" fontId="9" fillId="38" borderId="78" xfId="0" applyFont="1" applyFill="1" applyBorder="1" applyAlignment="1">
      <alignment vertical="center"/>
    </xf>
    <xf numFmtId="0" fontId="9" fillId="38" borderId="163" xfId="0" applyFont="1" applyFill="1" applyBorder="1" applyAlignment="1">
      <alignment vertical="center"/>
    </xf>
    <xf numFmtId="0" fontId="9" fillId="38" borderId="7" xfId="0" applyFont="1" applyFill="1" applyBorder="1" applyAlignment="1">
      <alignment vertical="center"/>
    </xf>
    <xf numFmtId="0" fontId="9" fillId="38" borderId="161" xfId="0" applyFont="1" applyFill="1" applyBorder="1" applyAlignment="1">
      <alignment horizontal="center" vertical="center"/>
    </xf>
    <xf numFmtId="0" fontId="9" fillId="38" borderId="0" xfId="0" applyFont="1" applyFill="1" applyBorder="1" applyAlignment="1">
      <alignment vertical="center"/>
    </xf>
    <xf numFmtId="0" fontId="9" fillId="38" borderId="166" xfId="0" applyFont="1" applyFill="1" applyBorder="1" applyAlignment="1">
      <alignment vertical="center"/>
    </xf>
    <xf numFmtId="0" fontId="9" fillId="38" borderId="102" xfId="0" applyFont="1" applyFill="1" applyBorder="1" applyAlignment="1">
      <alignment vertical="center"/>
    </xf>
    <xf numFmtId="0" fontId="9" fillId="38" borderId="164" xfId="0" applyFont="1" applyFill="1" applyBorder="1" applyAlignment="1">
      <alignment vertical="center"/>
    </xf>
    <xf numFmtId="0" fontId="9" fillId="38" borderId="105" xfId="0" applyFont="1" applyFill="1" applyBorder="1" applyAlignment="1">
      <alignment vertical="center"/>
    </xf>
    <xf numFmtId="0" fontId="9" fillId="38" borderId="136" xfId="0" applyFont="1" applyFill="1" applyBorder="1" applyAlignment="1">
      <alignment vertical="center"/>
    </xf>
    <xf numFmtId="0" fontId="9" fillId="38" borderId="2" xfId="0" applyFont="1" applyFill="1" applyBorder="1" applyAlignment="1">
      <alignment vertical="center"/>
    </xf>
    <xf numFmtId="0" fontId="9" fillId="38" borderId="2" xfId="0" applyFont="1" applyFill="1" applyBorder="1" applyAlignment="1">
      <alignment horizontal="right" vertical="center"/>
    </xf>
    <xf numFmtId="0" fontId="9" fillId="38" borderId="167" xfId="0" applyFont="1" applyFill="1" applyBorder="1" applyAlignment="1">
      <alignment horizontal="left" vertical="center"/>
    </xf>
    <xf numFmtId="0" fontId="9" fillId="38" borderId="116" xfId="0" applyFont="1" applyFill="1" applyBorder="1" applyAlignment="1">
      <alignment vertical="center"/>
    </xf>
    <xf numFmtId="0" fontId="9" fillId="38" borderId="138" xfId="0" applyFont="1" applyFill="1" applyBorder="1" applyAlignment="1">
      <alignment horizontal="left" vertical="center"/>
    </xf>
    <xf numFmtId="0" fontId="9" fillId="38" borderId="117" xfId="0" applyFont="1" applyFill="1" applyBorder="1" applyAlignment="1">
      <alignment vertical="center"/>
    </xf>
    <xf numFmtId="0" fontId="9" fillId="38" borderId="138" xfId="0" applyFont="1" applyFill="1" applyBorder="1" applyAlignment="1">
      <alignment vertical="center"/>
    </xf>
    <xf numFmtId="0" fontId="9" fillId="38" borderId="91" xfId="0" applyFont="1" applyFill="1" applyBorder="1" applyAlignment="1">
      <alignment horizontal="center" vertical="center"/>
    </xf>
    <xf numFmtId="0" fontId="9" fillId="38" borderId="67" xfId="0" applyFont="1" applyFill="1" applyBorder="1" applyAlignment="1">
      <alignment horizontal="center" vertical="center"/>
    </xf>
    <xf numFmtId="0" fontId="9" fillId="38" borderId="166" xfId="0" applyFont="1" applyFill="1" applyBorder="1" applyAlignment="1">
      <alignment horizontal="center" vertical="center"/>
    </xf>
    <xf numFmtId="0" fontId="9" fillId="38" borderId="68" xfId="0" applyFont="1" applyFill="1" applyBorder="1" applyAlignment="1">
      <alignment horizontal="center" vertical="center"/>
    </xf>
    <xf numFmtId="0" fontId="9" fillId="38" borderId="102" xfId="0" applyFont="1" applyFill="1" applyBorder="1" applyAlignment="1">
      <alignment horizontal="center" vertical="center"/>
    </xf>
    <xf numFmtId="0" fontId="9" fillId="38" borderId="6" xfId="0" applyFont="1" applyFill="1" applyBorder="1" applyAlignment="1">
      <alignment horizontal="center" vertical="center"/>
    </xf>
    <xf numFmtId="0" fontId="9" fillId="38" borderId="4" xfId="0" applyFont="1" applyFill="1" applyBorder="1" applyAlignment="1">
      <alignment horizontal="center" vertical="center"/>
    </xf>
    <xf numFmtId="0" fontId="9" fillId="38" borderId="20" xfId="0" applyFont="1" applyFill="1" applyBorder="1" applyAlignment="1">
      <alignment horizontal="center" vertical="center"/>
    </xf>
    <xf numFmtId="0" fontId="9" fillId="38" borderId="80" xfId="0" applyFont="1" applyFill="1" applyBorder="1" applyAlignment="1">
      <alignment horizontal="center" vertical="center"/>
    </xf>
    <xf numFmtId="0" fontId="9" fillId="38" borderId="81" xfId="0" applyFont="1" applyFill="1" applyBorder="1" applyAlignment="1">
      <alignment horizontal="center" vertical="center"/>
    </xf>
    <xf numFmtId="0" fontId="9" fillId="38" borderId="168" xfId="0" applyFont="1" applyFill="1" applyBorder="1" applyAlignment="1">
      <alignment horizontal="center" vertical="center"/>
    </xf>
    <xf numFmtId="0" fontId="9" fillId="38" borderId="169" xfId="0" applyFont="1" applyFill="1" applyBorder="1" applyAlignment="1">
      <alignment horizontal="center" vertical="center"/>
    </xf>
    <xf numFmtId="0" fontId="9" fillId="38" borderId="104" xfId="0" applyFont="1" applyFill="1" applyBorder="1" applyAlignment="1">
      <alignment horizontal="center" vertical="center"/>
    </xf>
    <xf numFmtId="0" fontId="9" fillId="38" borderId="4" xfId="0" applyFont="1" applyFill="1" applyBorder="1" applyAlignment="1">
      <alignment vertical="center"/>
    </xf>
    <xf numFmtId="0" fontId="9" fillId="40" borderId="127" xfId="0" applyFont="1" applyFill="1" applyBorder="1" applyAlignment="1">
      <alignment vertical="center"/>
    </xf>
    <xf numFmtId="0" fontId="9" fillId="40" borderId="124" xfId="0" applyFont="1" applyFill="1" applyBorder="1" applyAlignment="1">
      <alignment vertical="center"/>
    </xf>
    <xf numFmtId="0" fontId="9" fillId="40" borderId="173" xfId="0" applyFont="1" applyFill="1" applyBorder="1" applyAlignment="1">
      <alignment vertical="center"/>
    </xf>
    <xf numFmtId="182" fontId="6" fillId="40" borderId="175" xfId="0" applyNumberFormat="1" applyFont="1" applyFill="1" applyBorder="1" applyAlignment="1">
      <alignment vertical="center"/>
    </xf>
    <xf numFmtId="182" fontId="6" fillId="40" borderId="124" xfId="0" applyNumberFormat="1" applyFont="1" applyFill="1" applyBorder="1" applyAlignment="1">
      <alignment vertical="center"/>
    </xf>
    <xf numFmtId="182" fontId="6" fillId="40" borderId="179" xfId="0" applyNumberFormat="1" applyFont="1" applyFill="1" applyBorder="1" applyAlignment="1">
      <alignment vertical="center"/>
    </xf>
    <xf numFmtId="182" fontId="6" fillId="40" borderId="80" xfId="0" applyNumberFormat="1" applyFont="1" applyFill="1" applyBorder="1" applyAlignment="1">
      <alignment vertical="center"/>
    </xf>
    <xf numFmtId="182" fontId="6" fillId="40" borderId="5" xfId="0" applyNumberFormat="1" applyFont="1" applyFill="1" applyBorder="1" applyAlignment="1">
      <alignment vertical="center"/>
    </xf>
    <xf numFmtId="182" fontId="6" fillId="40" borderId="169" xfId="0" applyNumberFormat="1" applyFont="1" applyFill="1" applyBorder="1" applyAlignment="1">
      <alignment vertical="center"/>
    </xf>
    <xf numFmtId="0" fontId="11" fillId="39" borderId="108" xfId="0" applyFont="1" applyFill="1" applyBorder="1" applyAlignment="1">
      <alignment vertical="center"/>
    </xf>
    <xf numFmtId="0" fontId="11" fillId="39" borderId="3" xfId="0" applyFont="1" applyFill="1" applyBorder="1" applyAlignment="1">
      <alignment vertical="center"/>
    </xf>
    <xf numFmtId="0" fontId="9" fillId="39" borderId="162" xfId="0" applyFont="1" applyFill="1" applyBorder="1" applyAlignment="1">
      <alignment horizontal="center" vertical="center"/>
    </xf>
    <xf numFmtId="0" fontId="9" fillId="39" borderId="165" xfId="0" applyFont="1" applyFill="1" applyBorder="1" applyAlignment="1">
      <alignment horizontal="center" vertical="center"/>
    </xf>
    <xf numFmtId="0" fontId="11" fillId="39" borderId="8" xfId="0" applyFont="1" applyFill="1" applyBorder="1" applyAlignment="1">
      <alignment vertical="center"/>
    </xf>
    <xf numFmtId="0" fontId="11" fillId="39" borderId="0" xfId="0" applyFont="1" applyFill="1" applyBorder="1" applyAlignment="1">
      <alignment vertical="center"/>
    </xf>
    <xf numFmtId="0" fontId="9" fillId="39" borderId="84" xfId="0" applyFont="1" applyFill="1" applyBorder="1" applyAlignment="1">
      <alignment horizontal="center" vertical="center"/>
    </xf>
    <xf numFmtId="0" fontId="9" fillId="39" borderId="105" xfId="0" applyFont="1" applyFill="1" applyBorder="1" applyAlignment="1">
      <alignment horizontal="center" vertical="center"/>
    </xf>
    <xf numFmtId="0" fontId="9" fillId="39" borderId="55" xfId="0" applyFont="1" applyFill="1" applyBorder="1" applyAlignment="1">
      <alignment horizontal="center" vertical="center"/>
    </xf>
    <xf numFmtId="0" fontId="9" fillId="39" borderId="0" xfId="0" applyFont="1" applyFill="1" applyBorder="1" applyAlignment="1">
      <alignment horizontal="center" vertical="center"/>
    </xf>
    <xf numFmtId="0" fontId="11" fillId="39" borderId="6" xfId="0" applyFont="1" applyFill="1" applyBorder="1" applyAlignment="1">
      <alignment horizontal="center" vertical="center"/>
    </xf>
    <xf numFmtId="0" fontId="11" fillId="39" borderId="5" xfId="0" applyFont="1" applyFill="1" applyBorder="1" applyAlignment="1">
      <alignment horizontal="center" vertical="center"/>
    </xf>
    <xf numFmtId="0" fontId="10" fillId="39" borderId="80" xfId="0" applyFont="1" applyFill="1" applyBorder="1" applyAlignment="1">
      <alignment horizontal="center" vertical="center"/>
    </xf>
    <xf numFmtId="0" fontId="10" fillId="39" borderId="104" xfId="0" applyFont="1" applyFill="1" applyBorder="1" applyAlignment="1">
      <alignment horizontal="center" vertical="center"/>
    </xf>
    <xf numFmtId="0" fontId="10" fillId="39" borderId="169" xfId="0" applyFont="1" applyFill="1" applyBorder="1" applyAlignment="1">
      <alignment horizontal="center" vertical="center"/>
    </xf>
    <xf numFmtId="0" fontId="10" fillId="39" borderId="5" xfId="0" applyFont="1" applyFill="1" applyBorder="1" applyAlignment="1">
      <alignment horizontal="center" vertical="center"/>
    </xf>
    <xf numFmtId="176" fontId="9" fillId="37" borderId="6" xfId="0" applyNumberFormat="1" applyFont="1" applyFill="1" applyBorder="1" applyAlignment="1">
      <alignment vertical="center"/>
    </xf>
    <xf numFmtId="176" fontId="9" fillId="37" borderId="39" xfId="0" applyNumberFormat="1" applyFont="1" applyFill="1" applyBorder="1" applyAlignment="1">
      <alignment vertical="center"/>
    </xf>
    <xf numFmtId="176" fontId="9" fillId="37" borderId="80" xfId="0" applyNumberFormat="1" applyFont="1" applyFill="1" applyBorder="1" applyAlignment="1">
      <alignment vertical="center"/>
    </xf>
    <xf numFmtId="176" fontId="9" fillId="37" borderId="169" xfId="0" applyNumberFormat="1" applyFont="1" applyFill="1" applyBorder="1" applyAlignment="1">
      <alignment vertical="center"/>
    </xf>
    <xf numFmtId="38" fontId="11" fillId="0" borderId="0" xfId="678" applyFont="1" applyAlignment="1">
      <alignment vertical="center"/>
    </xf>
    <xf numFmtId="38" fontId="52" fillId="0" borderId="0" xfId="678" applyFont="1" applyAlignment="1">
      <alignment vertical="center"/>
    </xf>
    <xf numFmtId="38" fontId="11" fillId="0" borderId="0" xfId="678" applyFont="1" applyAlignment="1">
      <alignment horizontal="right" vertical="center"/>
    </xf>
    <xf numFmtId="38" fontId="11" fillId="0" borderId="0" xfId="678" applyFont="1" applyBorder="1" applyAlignment="1">
      <alignment vertical="center"/>
    </xf>
    <xf numFmtId="38" fontId="52" fillId="0" borderId="0" xfId="678" applyFont="1" applyBorder="1" applyAlignment="1">
      <alignment vertical="center"/>
    </xf>
    <xf numFmtId="38" fontId="11" fillId="0" borderId="98" xfId="678" applyFont="1" applyBorder="1" applyAlignment="1">
      <alignment vertical="center"/>
    </xf>
    <xf numFmtId="38" fontId="11" fillId="0" borderId="99" xfId="678" applyFont="1" applyBorder="1" applyAlignment="1">
      <alignment vertical="center"/>
    </xf>
    <xf numFmtId="38" fontId="52" fillId="0" borderId="270" xfId="678" applyFont="1" applyBorder="1" applyAlignment="1">
      <alignment vertical="center"/>
    </xf>
    <xf numFmtId="38" fontId="11" fillId="0" borderId="8" xfId="678" applyFont="1" applyBorder="1" applyAlignment="1">
      <alignment vertical="center"/>
    </xf>
    <xf numFmtId="38" fontId="11" fillId="0" borderId="0" xfId="678" applyFont="1" applyFill="1" applyBorder="1" applyAlignment="1">
      <alignment vertical="center"/>
    </xf>
    <xf numFmtId="38" fontId="0" fillId="0" borderId="0" xfId="678" applyFont="1" applyFill="1" applyBorder="1" applyAlignment="1">
      <alignment vertical="center"/>
    </xf>
    <xf numFmtId="38" fontId="11" fillId="0" borderId="117" xfId="678" applyFont="1" applyBorder="1" applyAlignment="1">
      <alignment vertical="center"/>
    </xf>
    <xf numFmtId="38" fontId="11" fillId="0" borderId="2" xfId="678" applyFont="1" applyBorder="1" applyAlignment="1">
      <alignment vertical="center"/>
    </xf>
    <xf numFmtId="38" fontId="11" fillId="42" borderId="113" xfId="678" applyFont="1" applyFill="1" applyBorder="1" applyAlignment="1">
      <alignment vertical="center"/>
    </xf>
    <xf numFmtId="38" fontId="11" fillId="42" borderId="1" xfId="678" applyFont="1" applyFill="1" applyBorder="1" applyAlignment="1">
      <alignment horizontal="distributed" vertical="center"/>
    </xf>
    <xf numFmtId="38" fontId="11" fillId="42" borderId="1" xfId="678" applyFont="1" applyFill="1" applyBorder="1" applyAlignment="1">
      <alignment vertical="center"/>
    </xf>
    <xf numFmtId="38" fontId="52" fillId="0" borderId="0" xfId="678" applyFont="1" applyFill="1" applyBorder="1" applyAlignment="1">
      <alignment vertical="center"/>
    </xf>
    <xf numFmtId="38" fontId="11" fillId="36" borderId="98" xfId="678" applyFont="1" applyFill="1" applyBorder="1" applyAlignment="1">
      <alignment vertical="center"/>
    </xf>
    <xf numFmtId="38" fontId="11" fillId="36" borderId="99" xfId="678" applyFont="1" applyFill="1" applyBorder="1" applyAlignment="1">
      <alignment horizontal="distributed" vertical="center"/>
    </xf>
    <xf numFmtId="38" fontId="11" fillId="36" borderId="99" xfId="678" applyFont="1" applyFill="1" applyBorder="1" applyAlignment="1">
      <alignment vertical="center"/>
    </xf>
    <xf numFmtId="38" fontId="11" fillId="0" borderId="0" xfId="678" applyFont="1" applyFill="1" applyAlignment="1">
      <alignment vertical="center"/>
    </xf>
    <xf numFmtId="38" fontId="52" fillId="0" borderId="0" xfId="678" applyFont="1" applyFill="1" applyAlignment="1">
      <alignment vertical="center"/>
    </xf>
    <xf numFmtId="38" fontId="11" fillId="0" borderId="98" xfId="678" applyFont="1" applyFill="1" applyBorder="1" applyAlignment="1">
      <alignment vertical="center"/>
    </xf>
    <xf numFmtId="38" fontId="11" fillId="0" borderId="99" xfId="678" applyFont="1" applyFill="1" applyBorder="1" applyAlignment="1">
      <alignment vertical="center"/>
    </xf>
    <xf numFmtId="38" fontId="11" fillId="0" borderId="8" xfId="678" applyFont="1" applyFill="1" applyBorder="1" applyAlignment="1">
      <alignment vertical="center"/>
    </xf>
    <xf numFmtId="38" fontId="11" fillId="0" borderId="117" xfId="678" applyFont="1" applyFill="1" applyBorder="1" applyAlignment="1">
      <alignment vertical="center"/>
    </xf>
    <xf numFmtId="38" fontId="0" fillId="0" borderId="2" xfId="678" applyFont="1" applyFill="1" applyBorder="1" applyAlignment="1">
      <alignment vertical="center"/>
    </xf>
    <xf numFmtId="38" fontId="11" fillId="0" borderId="2" xfId="678" applyFont="1" applyFill="1" applyBorder="1" applyAlignment="1">
      <alignment vertical="center"/>
    </xf>
    <xf numFmtId="38" fontId="11" fillId="42" borderId="203" xfId="678" applyFont="1" applyFill="1" applyBorder="1" applyAlignment="1">
      <alignment vertical="center"/>
    </xf>
    <xf numFmtId="38" fontId="11" fillId="0" borderId="166" xfId="678" applyFont="1" applyFill="1" applyBorder="1" applyAlignment="1">
      <alignment vertical="center"/>
    </xf>
    <xf numFmtId="38" fontId="11" fillId="0" borderId="164" xfId="678" applyFont="1" applyFill="1" applyBorder="1" applyAlignment="1">
      <alignment vertical="center"/>
    </xf>
    <xf numFmtId="38" fontId="11" fillId="0" borderId="167" xfId="678" applyFont="1" applyFill="1" applyBorder="1" applyAlignment="1">
      <alignment vertical="center"/>
    </xf>
    <xf numFmtId="38" fontId="11" fillId="36" borderId="113" xfId="678" applyFont="1" applyFill="1" applyBorder="1" applyAlignment="1">
      <alignment vertical="center"/>
    </xf>
    <xf numFmtId="38" fontId="11" fillId="36" borderId="1" xfId="678" applyFont="1" applyFill="1" applyBorder="1" applyAlignment="1">
      <alignment horizontal="distributed" vertical="center"/>
    </xf>
    <xf numFmtId="38" fontId="11" fillId="36" borderId="203" xfId="678" applyFont="1" applyFill="1" applyBorder="1" applyAlignment="1">
      <alignment vertical="center"/>
    </xf>
    <xf numFmtId="38" fontId="11" fillId="48" borderId="127" xfId="678" applyFont="1" applyFill="1" applyBorder="1" applyAlignment="1">
      <alignment vertical="center"/>
    </xf>
    <xf numFmtId="38" fontId="11" fillId="48" borderId="124" xfId="678" applyFont="1" applyFill="1" applyBorder="1" applyAlignment="1">
      <alignment horizontal="distributed" vertical="center"/>
    </xf>
    <xf numFmtId="38" fontId="11" fillId="48" borderId="175" xfId="678" applyFont="1" applyFill="1" applyBorder="1" applyAlignment="1">
      <alignment horizontal="distributed" vertical="center"/>
    </xf>
    <xf numFmtId="38" fontId="4" fillId="0" borderId="0" xfId="678" applyFont="1" applyFill="1" applyAlignment="1">
      <alignment vertical="center"/>
    </xf>
    <xf numFmtId="38" fontId="11" fillId="49" borderId="127" xfId="678" applyFont="1" applyFill="1" applyBorder="1" applyAlignment="1">
      <alignment vertical="center"/>
    </xf>
    <xf numFmtId="38" fontId="11" fillId="49" borderId="124" xfId="678" applyFont="1" applyFill="1" applyBorder="1" applyAlignment="1">
      <alignment horizontal="distributed" vertical="center"/>
    </xf>
    <xf numFmtId="38" fontId="11" fillId="49" borderId="175" xfId="678" applyFont="1" applyFill="1" applyBorder="1" applyAlignment="1">
      <alignment horizontal="distributed" vertical="center"/>
    </xf>
    <xf numFmtId="38" fontId="4" fillId="36" borderId="40" xfId="678" applyFont="1" applyFill="1" applyBorder="1" applyAlignment="1">
      <alignment vertical="center"/>
    </xf>
    <xf numFmtId="38" fontId="4" fillId="36" borderId="46" xfId="678" applyFont="1" applyFill="1" applyBorder="1" applyAlignment="1">
      <alignment vertical="center"/>
    </xf>
    <xf numFmtId="38" fontId="11" fillId="0" borderId="155" xfId="678" applyFont="1" applyFill="1" applyBorder="1" applyAlignment="1">
      <alignment vertical="center"/>
    </xf>
    <xf numFmtId="38" fontId="11" fillId="0" borderId="162" xfId="678" applyFont="1" applyFill="1" applyBorder="1" applyAlignment="1">
      <alignment vertical="center"/>
    </xf>
    <xf numFmtId="38" fontId="11" fillId="0" borderId="0" xfId="678" applyFont="1" applyFill="1" applyAlignment="1">
      <alignment horizontal="right" vertical="center"/>
    </xf>
    <xf numFmtId="38" fontId="0" fillId="0" borderId="0" xfId="678" applyFont="1" applyFill="1" applyAlignment="1">
      <alignment vertical="center"/>
    </xf>
    <xf numFmtId="38" fontId="0" fillId="0" borderId="0" xfId="678" applyFont="1" applyAlignment="1">
      <alignment vertical="center"/>
    </xf>
    <xf numFmtId="38" fontId="0" fillId="36" borderId="0" xfId="678" applyFont="1" applyFill="1" applyAlignment="1">
      <alignment vertical="center"/>
    </xf>
    <xf numFmtId="38" fontId="53" fillId="36" borderId="0" xfId="678" applyFont="1" applyFill="1" applyAlignment="1">
      <alignment horizontal="center" vertical="center"/>
    </xf>
    <xf numFmtId="38" fontId="0" fillId="0" borderId="0" xfId="678" applyFont="1" applyAlignment="1">
      <alignment horizontal="center" vertical="center"/>
    </xf>
    <xf numFmtId="38" fontId="11" fillId="50" borderId="155" xfId="678" applyFont="1" applyFill="1" applyBorder="1" applyAlignment="1">
      <alignment vertical="center"/>
    </xf>
    <xf numFmtId="38" fontId="11" fillId="50" borderId="79" xfId="678" applyFont="1" applyFill="1" applyBorder="1" applyAlignment="1">
      <alignment vertical="center"/>
    </xf>
    <xf numFmtId="38" fontId="11" fillId="47" borderId="155" xfId="678" applyFont="1" applyFill="1" applyBorder="1" applyAlignment="1">
      <alignment vertical="center"/>
    </xf>
    <xf numFmtId="38" fontId="11" fillId="47" borderId="79" xfId="678" applyFont="1" applyFill="1" applyBorder="1" applyAlignment="1">
      <alignment vertical="center"/>
    </xf>
    <xf numFmtId="38" fontId="11" fillId="46" borderId="127" xfId="678" applyFont="1" applyFill="1" applyBorder="1" applyAlignment="1">
      <alignment vertical="center"/>
    </xf>
    <xf numFmtId="38" fontId="11" fillId="46" borderId="124" xfId="678" applyFont="1" applyFill="1" applyBorder="1" applyAlignment="1">
      <alignment horizontal="distributed" vertical="center"/>
    </xf>
    <xf numFmtId="38" fontId="11" fillId="49" borderId="155" xfId="678" applyFont="1" applyFill="1" applyBorder="1" applyAlignment="1">
      <alignment vertical="center"/>
    </xf>
    <xf numFmtId="38" fontId="11" fillId="49" borderId="79" xfId="678" applyFont="1" applyFill="1" applyBorder="1" applyAlignment="1">
      <alignment vertical="center"/>
    </xf>
    <xf numFmtId="38" fontId="0" fillId="0" borderId="2" xfId="678" applyFont="1" applyBorder="1" applyAlignment="1">
      <alignment vertical="center"/>
    </xf>
    <xf numFmtId="38" fontId="52" fillId="0" borderId="270" xfId="678" applyFont="1" applyFill="1" applyBorder="1" applyAlignment="1">
      <alignment vertical="center"/>
    </xf>
    <xf numFmtId="38" fontId="52" fillId="0" borderId="0" xfId="678" applyFont="1" applyAlignment="1">
      <alignment horizontal="center" vertical="center"/>
    </xf>
    <xf numFmtId="38" fontId="52" fillId="0" borderId="0" xfId="678" applyFont="1" applyBorder="1" applyAlignment="1">
      <alignment horizontal="center" vertical="center"/>
    </xf>
    <xf numFmtId="38" fontId="52" fillId="0" borderId="270" xfId="678" applyFont="1" applyBorder="1" applyAlignment="1">
      <alignment horizontal="center" vertical="center"/>
    </xf>
    <xf numFmtId="38" fontId="52" fillId="0" borderId="0" xfId="678" applyFont="1" applyFill="1" applyBorder="1" applyAlignment="1">
      <alignment horizontal="center" vertical="center"/>
    </xf>
    <xf numFmtId="38" fontId="52" fillId="0" borderId="0" xfId="678" applyFont="1" applyFill="1" applyAlignment="1">
      <alignment horizontal="center" vertical="center"/>
    </xf>
    <xf numFmtId="38" fontId="52" fillId="0" borderId="270" xfId="678" applyFont="1" applyFill="1" applyBorder="1" applyAlignment="1">
      <alignment horizontal="center" vertical="center"/>
    </xf>
    <xf numFmtId="38" fontId="52" fillId="0" borderId="270" xfId="678" applyFont="1" applyFill="1" applyBorder="1" applyAlignment="1">
      <alignment horizontal="center" vertical="center" shrinkToFit="1"/>
    </xf>
    <xf numFmtId="38" fontId="0" fillId="0" borderId="0" xfId="678" applyFont="1" applyBorder="1" applyAlignment="1">
      <alignment vertical="center"/>
    </xf>
    <xf numFmtId="38" fontId="4" fillId="0" borderId="117" xfId="678" applyFont="1" applyFill="1" applyBorder="1" applyAlignment="1">
      <alignment vertical="center"/>
    </xf>
    <xf numFmtId="38" fontId="4" fillId="0" borderId="2" xfId="678" applyFont="1" applyFill="1" applyBorder="1" applyAlignment="1">
      <alignment vertical="center"/>
    </xf>
    <xf numFmtId="38" fontId="4" fillId="48" borderId="116" xfId="678" applyFont="1" applyFill="1" applyBorder="1" applyAlignment="1">
      <alignment horizontal="right" vertical="center"/>
    </xf>
    <xf numFmtId="38" fontId="4" fillId="48" borderId="138" xfId="678" applyFont="1" applyFill="1" applyBorder="1" applyAlignment="1">
      <alignment horizontal="right" vertical="center"/>
    </xf>
    <xf numFmtId="38" fontId="52" fillId="0" borderId="0" xfId="678" applyFont="1" applyFill="1" applyAlignment="1">
      <alignment horizontal="left" vertical="center"/>
    </xf>
    <xf numFmtId="38" fontId="0" fillId="0" borderId="2" xfId="678" applyFont="1" applyFill="1" applyBorder="1" applyAlignment="1">
      <alignment vertical="center" shrinkToFit="1"/>
    </xf>
    <xf numFmtId="38" fontId="52" fillId="0" borderId="0" xfId="678" applyFont="1" applyBorder="1" applyAlignment="1">
      <alignment horizontal="left" vertical="center"/>
    </xf>
    <xf numFmtId="38" fontId="52" fillId="0" borderId="270" xfId="678" applyFont="1" applyBorder="1" applyAlignment="1">
      <alignment horizontal="center" vertical="center" shrinkToFit="1"/>
    </xf>
    <xf numFmtId="0" fontId="0" fillId="0" borderId="0" xfId="0" applyAlignment="1">
      <alignment vertical="center"/>
    </xf>
    <xf numFmtId="38" fontId="0" fillId="0" borderId="0" xfId="678" applyFont="1" applyAlignment="1">
      <alignment vertical="center"/>
    </xf>
    <xf numFmtId="0" fontId="0" fillId="0" borderId="0" xfId="0" applyAlignment="1">
      <alignment vertical="center"/>
    </xf>
    <xf numFmtId="38" fontId="0" fillId="0" borderId="0" xfId="678" applyFont="1" applyAlignment="1">
      <alignment vertical="center"/>
    </xf>
    <xf numFmtId="186" fontId="9" fillId="0" borderId="33" xfId="679" applyNumberFormat="1" applyFont="1" applyFill="1" applyBorder="1" applyAlignment="1">
      <alignment vertical="center" wrapText="1"/>
    </xf>
    <xf numFmtId="186" fontId="9" fillId="0" borderId="57" xfId="679" applyNumberFormat="1" applyFont="1" applyFill="1" applyBorder="1" applyAlignment="1">
      <alignment vertical="center" wrapText="1"/>
    </xf>
    <xf numFmtId="186" fontId="9" fillId="0" borderId="185" xfId="679" applyNumberFormat="1" applyFont="1" applyFill="1" applyBorder="1" applyAlignment="1">
      <alignment vertical="center" wrapText="1"/>
    </xf>
    <xf numFmtId="0" fontId="0" fillId="0" borderId="0" xfId="860" applyFont="1" applyAlignment="1">
      <alignment vertical="center" shrinkToFit="1"/>
    </xf>
    <xf numFmtId="40" fontId="9" fillId="0" borderId="57" xfId="679" applyNumberFormat="1" applyFont="1" applyBorder="1" applyAlignment="1">
      <alignment vertical="center"/>
    </xf>
    <xf numFmtId="40" fontId="9" fillId="0" borderId="60" xfId="679" applyNumberFormat="1" applyFont="1" applyBorder="1" applyAlignment="1">
      <alignment vertical="center"/>
    </xf>
    <xf numFmtId="40" fontId="9" fillId="0" borderId="37" xfId="679" applyNumberFormat="1" applyFont="1" applyBorder="1" applyAlignment="1">
      <alignment vertical="center"/>
    </xf>
    <xf numFmtId="38" fontId="11" fillId="39" borderId="40" xfId="678" applyFont="1" applyFill="1" applyBorder="1" applyAlignment="1">
      <alignment vertical="center"/>
    </xf>
    <xf numFmtId="38" fontId="11" fillId="39" borderId="46" xfId="678" applyFont="1" applyFill="1" applyBorder="1" applyAlignment="1">
      <alignment vertical="center"/>
    </xf>
    <xf numFmtId="38" fontId="11" fillId="39" borderId="214" xfId="678" applyFont="1" applyFill="1" applyBorder="1" applyAlignment="1">
      <alignment vertical="center"/>
    </xf>
    <xf numFmtId="38" fontId="52" fillId="0" borderId="271" xfId="678" applyFont="1" applyFill="1" applyBorder="1" applyAlignment="1">
      <alignment horizontal="center" vertical="center"/>
    </xf>
    <xf numFmtId="0" fontId="50" fillId="0" borderId="0" xfId="860" applyFont="1" applyFill="1">
      <alignment vertical="center"/>
    </xf>
    <xf numFmtId="0" fontId="50" fillId="0" borderId="0" xfId="869" applyFont="1" applyFill="1">
      <alignment vertical="center"/>
    </xf>
    <xf numFmtId="38" fontId="12" fillId="0" borderId="0" xfId="678" applyFont="1" applyFill="1" applyAlignment="1">
      <alignment vertical="center"/>
    </xf>
    <xf numFmtId="38" fontId="50" fillId="0" borderId="0" xfId="678" applyFont="1" applyAlignment="1">
      <alignment vertical="center"/>
    </xf>
    <xf numFmtId="38" fontId="71" fillId="0" borderId="0" xfId="678" applyFont="1" applyAlignment="1">
      <alignment horizontal="center" vertical="center"/>
    </xf>
    <xf numFmtId="38" fontId="70" fillId="0" borderId="0" xfId="678" applyFont="1" applyAlignment="1">
      <alignment vertical="center"/>
    </xf>
    <xf numFmtId="0" fontId="72" fillId="0" borderId="0" xfId="860" applyFont="1" applyFill="1" applyBorder="1">
      <alignment vertical="center"/>
    </xf>
    <xf numFmtId="176" fontId="72" fillId="0" borderId="0" xfId="860" applyNumberFormat="1" applyFont="1" applyFill="1" applyBorder="1">
      <alignment vertical="center"/>
    </xf>
    <xf numFmtId="0" fontId="72" fillId="0" borderId="8" xfId="860" applyFont="1" applyFill="1" applyBorder="1">
      <alignment vertical="center"/>
    </xf>
    <xf numFmtId="176" fontId="72" fillId="0" borderId="8" xfId="860" applyNumberFormat="1" applyFont="1" applyFill="1" applyBorder="1">
      <alignment vertical="center"/>
    </xf>
    <xf numFmtId="38" fontId="6" fillId="0" borderId="85" xfId="678" applyNumberFormat="1" applyFont="1" applyBorder="1" applyAlignment="1" applyProtection="1">
      <alignment vertical="center"/>
      <protection locked="0"/>
    </xf>
    <xf numFmtId="38" fontId="52" fillId="0" borderId="0" xfId="678" applyFont="1" applyAlignment="1">
      <alignment vertical="center" shrinkToFit="1"/>
    </xf>
    <xf numFmtId="38" fontId="6" fillId="0" borderId="134" xfId="678" applyFont="1" applyBorder="1" applyAlignment="1">
      <alignment vertical="center"/>
    </xf>
    <xf numFmtId="38" fontId="0" fillId="0" borderId="118" xfId="678" applyFont="1" applyFill="1" applyBorder="1" applyAlignment="1">
      <alignment vertical="center"/>
    </xf>
    <xf numFmtId="38" fontId="0" fillId="0" borderId="111" xfId="678" applyFont="1" applyFill="1" applyBorder="1" applyAlignment="1">
      <alignment vertical="center"/>
    </xf>
    <xf numFmtId="38" fontId="5" fillId="37" borderId="129" xfId="678" applyFont="1" applyFill="1" applyBorder="1" applyAlignment="1">
      <alignment horizontal="right" vertical="center"/>
    </xf>
    <xf numFmtId="38" fontId="6" fillId="0" borderId="114" xfId="678" applyFont="1" applyFill="1" applyBorder="1" applyAlignment="1">
      <alignment vertical="center"/>
    </xf>
    <xf numFmtId="38" fontId="6" fillId="2" borderId="134" xfId="678" applyFont="1" applyFill="1" applyBorder="1" applyAlignment="1">
      <alignment vertical="center"/>
    </xf>
    <xf numFmtId="38" fontId="6" fillId="37" borderId="122" xfId="678" applyFont="1" applyFill="1" applyBorder="1" applyAlignment="1">
      <alignment vertical="center"/>
    </xf>
    <xf numFmtId="38" fontId="6" fillId="0" borderId="118" xfId="678" applyFont="1" applyFill="1" applyBorder="1" applyAlignment="1">
      <alignment vertical="center"/>
    </xf>
    <xf numFmtId="38" fontId="6" fillId="0" borderId="119" xfId="678" applyFont="1" applyFill="1" applyBorder="1" applyAlignment="1">
      <alignment vertical="center"/>
    </xf>
    <xf numFmtId="38" fontId="6" fillId="2" borderId="147" xfId="678" applyFont="1" applyFill="1" applyBorder="1" applyAlignment="1">
      <alignment vertical="center"/>
    </xf>
    <xf numFmtId="38" fontId="6" fillId="0" borderId="120" xfId="678" applyFont="1" applyFill="1" applyBorder="1" applyAlignment="1">
      <alignment vertical="center"/>
    </xf>
    <xf numFmtId="38" fontId="6" fillId="37" borderId="103" xfId="678" applyFont="1" applyFill="1" applyBorder="1" applyAlignment="1">
      <alignment vertical="center"/>
    </xf>
    <xf numFmtId="0" fontId="9" fillId="39" borderId="108" xfId="0" applyFont="1" applyFill="1" applyBorder="1" applyAlignment="1">
      <alignment horizontal="center" vertical="center"/>
    </xf>
    <xf numFmtId="0" fontId="0" fillId="0" borderId="0" xfId="0" applyAlignment="1">
      <alignment horizontal="center"/>
    </xf>
    <xf numFmtId="0" fontId="9" fillId="39" borderId="163" xfId="0" applyFont="1" applyFill="1" applyBorder="1" applyAlignment="1">
      <alignment horizontal="center" vertical="center"/>
    </xf>
    <xf numFmtId="0" fontId="75" fillId="39" borderId="168" xfId="0" applyFont="1" applyFill="1" applyBorder="1" applyAlignment="1">
      <alignment horizontal="center" vertical="center"/>
    </xf>
    <xf numFmtId="0" fontId="9" fillId="39" borderId="78" xfId="0" applyFont="1" applyFill="1" applyBorder="1" applyAlignment="1">
      <alignment horizontal="center" vertical="center"/>
    </xf>
    <xf numFmtId="0" fontId="75" fillId="39" borderId="166" xfId="0" applyFont="1" applyFill="1" applyBorder="1" applyAlignment="1">
      <alignment horizontal="center" vertical="center"/>
    </xf>
    <xf numFmtId="0" fontId="9" fillId="39" borderId="155" xfId="0" applyFont="1" applyFill="1" applyBorder="1" applyAlignment="1">
      <alignment horizontal="center" vertical="center"/>
    </xf>
    <xf numFmtId="38" fontId="6" fillId="0" borderId="0" xfId="678" applyFont="1" applyAlignment="1">
      <alignment vertical="center"/>
    </xf>
    <xf numFmtId="0" fontId="9" fillId="39" borderId="79" xfId="0" applyFont="1" applyFill="1" applyBorder="1" applyAlignment="1">
      <alignment horizontal="center" vertical="center"/>
    </xf>
    <xf numFmtId="182" fontId="6" fillId="36" borderId="167" xfId="0" applyNumberFormat="1" applyFont="1" applyFill="1" applyBorder="1" applyAlignment="1">
      <alignment vertical="center"/>
    </xf>
    <xf numFmtId="182" fontId="6" fillId="36" borderId="90" xfId="0" applyNumberFormat="1" applyFont="1" applyFill="1" applyBorder="1" applyAlignment="1">
      <alignment vertical="center"/>
    </xf>
    <xf numFmtId="0" fontId="52" fillId="0" borderId="0" xfId="0" applyFont="1" applyAlignment="1">
      <alignment vertical="center"/>
    </xf>
    <xf numFmtId="38" fontId="52" fillId="0" borderId="0" xfId="0" applyNumberFormat="1" applyFont="1" applyAlignment="1">
      <alignment vertical="center"/>
    </xf>
    <xf numFmtId="182" fontId="6" fillId="36" borderId="87" xfId="0" applyNumberFormat="1" applyFont="1" applyFill="1" applyBorder="1" applyAlignment="1">
      <alignment vertical="center"/>
    </xf>
    <xf numFmtId="0" fontId="75" fillId="2" borderId="76" xfId="0" applyFont="1" applyFill="1" applyBorder="1" applyAlignment="1">
      <alignment horizontal="center" vertical="center"/>
    </xf>
    <xf numFmtId="0" fontId="75" fillId="2" borderId="79" xfId="0" applyFont="1" applyFill="1" applyBorder="1" applyAlignment="1">
      <alignment horizontal="center" vertical="center"/>
    </xf>
    <xf numFmtId="0" fontId="76" fillId="2" borderId="80" xfId="0" applyFont="1" applyFill="1" applyBorder="1" applyAlignment="1">
      <alignment horizontal="center" vertical="center"/>
    </xf>
    <xf numFmtId="0" fontId="76" fillId="2" borderId="81" xfId="0" applyFont="1" applyFill="1" applyBorder="1" applyAlignment="1">
      <alignment horizontal="center" vertical="center"/>
    </xf>
    <xf numFmtId="0" fontId="76" fillId="2" borderId="4" xfId="0" applyFont="1" applyFill="1" applyBorder="1" applyAlignment="1">
      <alignment horizontal="center" vertical="center"/>
    </xf>
    <xf numFmtId="181" fontId="75" fillId="0" borderId="84" xfId="0" applyNumberFormat="1" applyFont="1" applyBorder="1" applyAlignment="1">
      <alignment vertical="center"/>
    </xf>
    <xf numFmtId="181" fontId="75" fillId="0" borderId="44" xfId="0" applyNumberFormat="1" applyFont="1" applyBorder="1" applyAlignment="1">
      <alignment vertical="center"/>
    </xf>
    <xf numFmtId="181" fontId="75" fillId="0" borderId="7" xfId="0" applyNumberFormat="1" applyFont="1" applyBorder="1" applyAlignment="1">
      <alignment vertical="center"/>
    </xf>
    <xf numFmtId="181" fontId="75" fillId="0" borderId="85" xfId="0" applyNumberFormat="1" applyFont="1" applyBorder="1" applyAlignment="1">
      <alignment vertical="center"/>
    </xf>
    <xf numFmtId="181" fontId="75" fillId="0" borderId="65" xfId="0" applyNumberFormat="1" applyFont="1" applyBorder="1" applyAlignment="1">
      <alignment vertical="center"/>
    </xf>
    <xf numFmtId="181" fontId="75" fillId="0" borderId="115" xfId="0" applyNumberFormat="1" applyFont="1" applyBorder="1" applyAlignment="1">
      <alignment vertical="center"/>
    </xf>
    <xf numFmtId="181" fontId="75" fillId="0" borderId="65" xfId="0" applyNumberFormat="1" applyFont="1" applyFill="1" applyBorder="1" applyAlignment="1">
      <alignment vertical="center"/>
    </xf>
    <xf numFmtId="181" fontId="75" fillId="0" borderId="67" xfId="0" applyNumberFormat="1" applyFont="1" applyBorder="1" applyAlignment="1">
      <alignment vertical="center"/>
    </xf>
    <xf numFmtId="181" fontId="75" fillId="0" borderId="136" xfId="0" applyNumberFormat="1" applyFont="1" applyBorder="1" applyAlignment="1">
      <alignment vertical="center"/>
    </xf>
    <xf numFmtId="181" fontId="75" fillId="0" borderId="86" xfId="0" applyNumberFormat="1" applyFont="1" applyBorder="1" applyAlignment="1">
      <alignment vertical="center"/>
    </xf>
    <xf numFmtId="181" fontId="75" fillId="0" borderId="87" xfId="0" applyNumberFormat="1" applyFont="1" applyBorder="1" applyAlignment="1">
      <alignment vertical="center"/>
    </xf>
    <xf numFmtId="181" fontId="75" fillId="0" borderId="165" xfId="0" applyNumberFormat="1" applyFont="1" applyBorder="1" applyAlignment="1">
      <alignment vertical="center"/>
    </xf>
    <xf numFmtId="181" fontId="75" fillId="0" borderId="88" xfId="0" applyNumberFormat="1" applyFont="1" applyBorder="1" applyAlignment="1">
      <alignment vertical="center"/>
    </xf>
    <xf numFmtId="181" fontId="75" fillId="0" borderId="82" xfId="0" applyNumberFormat="1" applyFont="1" applyBorder="1" applyAlignment="1">
      <alignment vertical="center"/>
    </xf>
    <xf numFmtId="181" fontId="75" fillId="0" borderId="232" xfId="0" applyNumberFormat="1" applyFont="1" applyBorder="1" applyAlignment="1">
      <alignment vertical="center"/>
    </xf>
    <xf numFmtId="181" fontId="75" fillId="0" borderId="78" xfId="0" applyNumberFormat="1" applyFont="1" applyBorder="1" applyAlignment="1">
      <alignment vertical="center"/>
    </xf>
    <xf numFmtId="181" fontId="75" fillId="0" borderId="81" xfId="0" applyNumberFormat="1" applyFont="1" applyBorder="1" applyAlignment="1">
      <alignment vertical="center"/>
    </xf>
    <xf numFmtId="181" fontId="75" fillId="0" borderId="4" xfId="0" applyNumberFormat="1" applyFont="1" applyBorder="1" applyAlignment="1">
      <alignment vertical="center"/>
    </xf>
    <xf numFmtId="181" fontId="75" fillId="0" borderId="76" xfId="0" applyNumberFormat="1" applyFont="1" applyBorder="1" applyAlignment="1">
      <alignment vertical="center"/>
    </xf>
    <xf numFmtId="181" fontId="75" fillId="0" borderId="234" xfId="0" applyNumberFormat="1" applyFont="1" applyBorder="1" applyAlignment="1">
      <alignment vertical="center"/>
    </xf>
    <xf numFmtId="181" fontId="75" fillId="0" borderId="79" xfId="0" applyNumberFormat="1" applyFont="1" applyBorder="1" applyAlignment="1">
      <alignment vertical="center"/>
    </xf>
    <xf numFmtId="181" fontId="75" fillId="0" borderId="89" xfId="0" applyNumberFormat="1" applyFont="1" applyBorder="1" applyAlignment="1">
      <alignment vertical="center"/>
    </xf>
    <xf numFmtId="181" fontId="75" fillId="0" borderId="90" xfId="0" applyNumberFormat="1" applyFont="1" applyBorder="1" applyAlignment="1">
      <alignment vertical="center"/>
    </xf>
    <xf numFmtId="181" fontId="75" fillId="0" borderId="138" xfId="0" applyNumberFormat="1" applyFont="1" applyBorder="1" applyAlignment="1">
      <alignment vertical="center"/>
    </xf>
    <xf numFmtId="181" fontId="75" fillId="0" borderId="91" xfId="0" applyNumberFormat="1" applyFont="1" applyBorder="1" applyAlignment="1">
      <alignment vertical="center"/>
    </xf>
    <xf numFmtId="181" fontId="75" fillId="0" borderId="109" xfId="0" applyNumberFormat="1" applyFont="1" applyBorder="1" applyAlignment="1">
      <alignment vertical="center"/>
    </xf>
    <xf numFmtId="181" fontId="75" fillId="37" borderId="63" xfId="678" applyNumberFormat="1" applyFont="1" applyFill="1" applyBorder="1" applyAlignment="1">
      <alignment vertical="center"/>
    </xf>
    <xf numFmtId="181" fontId="75" fillId="37" borderId="4" xfId="0" applyNumberFormat="1" applyFont="1" applyFill="1" applyBorder="1" applyAlignment="1">
      <alignment vertical="center"/>
    </xf>
    <xf numFmtId="0" fontId="75" fillId="2" borderId="109" xfId="0" applyFont="1" applyFill="1" applyBorder="1" applyAlignment="1">
      <alignment horizontal="center" vertical="center"/>
    </xf>
    <xf numFmtId="181" fontId="11" fillId="0" borderId="0" xfId="860" applyNumberFormat="1" applyFont="1" applyAlignment="1">
      <alignment vertical="center"/>
    </xf>
    <xf numFmtId="38" fontId="12" fillId="0" borderId="0" xfId="860" applyNumberFormat="1" applyFont="1" applyFill="1">
      <alignment vertical="center"/>
    </xf>
    <xf numFmtId="38" fontId="50" fillId="0" borderId="0" xfId="860" applyNumberFormat="1" applyFont="1" applyFill="1">
      <alignment vertical="center"/>
    </xf>
    <xf numFmtId="0" fontId="50" fillId="0" borderId="0" xfId="860" applyFont="1" applyFill="1" applyAlignment="1">
      <alignment horizontal="center" vertical="center"/>
    </xf>
    <xf numFmtId="0" fontId="12" fillId="38" borderId="8" xfId="860" applyFont="1" applyFill="1" applyBorder="1">
      <alignment vertical="center"/>
    </xf>
    <xf numFmtId="0" fontId="12" fillId="38" borderId="0" xfId="860" applyFont="1" applyFill="1" applyBorder="1">
      <alignment vertical="center"/>
    </xf>
    <xf numFmtId="176" fontId="12" fillId="38" borderId="8" xfId="860" applyNumberFormat="1" applyFont="1" applyFill="1" applyBorder="1">
      <alignment vertical="center"/>
    </xf>
    <xf numFmtId="176" fontId="12" fillId="38" borderId="0" xfId="860" applyNumberFormat="1" applyFont="1" applyFill="1" applyBorder="1">
      <alignment vertical="center"/>
    </xf>
    <xf numFmtId="176" fontId="50" fillId="0" borderId="0" xfId="679" applyNumberFormat="1" applyFont="1" applyFill="1">
      <alignment vertical="center"/>
    </xf>
    <xf numFmtId="0" fontId="50" fillId="0" borderId="0" xfId="0" applyFont="1" applyFill="1" applyAlignment="1">
      <alignment vertical="center"/>
    </xf>
    <xf numFmtId="176" fontId="52" fillId="0" borderId="0" xfId="679" applyNumberFormat="1" applyFont="1" applyFill="1" applyAlignment="1">
      <alignment horizontal="center" vertical="center"/>
    </xf>
    <xf numFmtId="176" fontId="52" fillId="0" borderId="0" xfId="679" applyNumberFormat="1" applyFont="1" applyFill="1" applyAlignment="1">
      <alignment vertical="center"/>
    </xf>
    <xf numFmtId="176" fontId="0" fillId="0" borderId="0" xfId="679" applyNumberFormat="1" applyFont="1" applyFill="1" applyAlignment="1">
      <alignment horizontal="center" vertical="center" wrapText="1"/>
    </xf>
    <xf numFmtId="176" fontId="7" fillId="36" borderId="206" xfId="679" applyNumberFormat="1" applyFont="1" applyFill="1" applyBorder="1" applyAlignment="1">
      <alignment horizontal="center" vertical="center"/>
    </xf>
    <xf numFmtId="176" fontId="11" fillId="36" borderId="206" xfId="679" applyNumberFormat="1" applyFont="1" applyFill="1" applyBorder="1" applyAlignment="1">
      <alignment vertical="center"/>
    </xf>
    <xf numFmtId="185" fontId="11" fillId="36" borderId="90" xfId="568" applyNumberFormat="1" applyFont="1" applyFill="1" applyBorder="1" applyAlignment="1">
      <alignment vertical="center"/>
    </xf>
    <xf numFmtId="176" fontId="11" fillId="36" borderId="207" xfId="679" applyNumberFormat="1" applyFont="1" applyFill="1" applyBorder="1" applyAlignment="1">
      <alignment vertical="center"/>
    </xf>
    <xf numFmtId="176" fontId="11" fillId="36" borderId="210" xfId="679" applyNumberFormat="1" applyFont="1" applyFill="1" applyBorder="1" applyAlignment="1">
      <alignment vertical="center"/>
    </xf>
    <xf numFmtId="185" fontId="11" fillId="36" borderId="206" xfId="568" applyNumberFormat="1" applyFont="1" applyFill="1" applyBorder="1" applyAlignment="1">
      <alignment vertical="center"/>
    </xf>
    <xf numFmtId="176" fontId="7" fillId="36" borderId="90" xfId="679" applyNumberFormat="1" applyFont="1" applyFill="1" applyBorder="1" applyAlignment="1">
      <alignment horizontal="center" vertical="center"/>
    </xf>
    <xf numFmtId="176" fontId="8" fillId="42" borderId="44" xfId="679" quotePrefix="1" applyNumberFormat="1" applyFont="1" applyFill="1" applyBorder="1" applyAlignment="1">
      <alignment horizontal="center" vertical="center"/>
    </xf>
    <xf numFmtId="176" fontId="23" fillId="42" borderId="44" xfId="679" quotePrefix="1" applyNumberFormat="1" applyFont="1" applyFill="1" applyBorder="1" applyAlignment="1">
      <alignment horizontal="center" vertical="center"/>
    </xf>
    <xf numFmtId="176" fontId="11" fillId="42" borderId="90" xfId="679" applyNumberFormat="1" applyFont="1" applyFill="1" applyBorder="1" applyAlignment="1">
      <alignment vertical="center"/>
    </xf>
    <xf numFmtId="176" fontId="11" fillId="40" borderId="44" xfId="679" applyNumberFormat="1" applyFont="1" applyFill="1" applyBorder="1" applyAlignment="1">
      <alignment vertical="center"/>
    </xf>
    <xf numFmtId="176" fontId="11" fillId="40" borderId="90" xfId="679" applyNumberFormat="1" applyFont="1" applyFill="1" applyBorder="1" applyAlignment="1">
      <alignment vertical="center"/>
    </xf>
    <xf numFmtId="176" fontId="11" fillId="43" borderId="44" xfId="679" applyNumberFormat="1" applyFont="1" applyFill="1" applyBorder="1" applyAlignment="1">
      <alignment vertical="center"/>
    </xf>
    <xf numFmtId="176" fontId="23" fillId="43" borderId="44" xfId="679" quotePrefix="1" applyNumberFormat="1" applyFont="1" applyFill="1" applyBorder="1" applyAlignment="1">
      <alignment horizontal="center" vertical="center"/>
    </xf>
    <xf numFmtId="176" fontId="11" fillId="43" borderId="90" xfId="679" applyNumberFormat="1" applyFont="1" applyFill="1" applyBorder="1" applyAlignment="1">
      <alignment vertical="center"/>
    </xf>
    <xf numFmtId="176" fontId="11" fillId="44" borderId="90" xfId="679" applyNumberFormat="1" applyFont="1" applyFill="1" applyBorder="1" applyAlignment="1">
      <alignment vertical="center"/>
    </xf>
    <xf numFmtId="176" fontId="77" fillId="51" borderId="65" xfId="679" applyNumberFormat="1" applyFont="1" applyFill="1" applyBorder="1" applyAlignment="1">
      <alignment horizontal="center" vertical="center"/>
    </xf>
    <xf numFmtId="176" fontId="77" fillId="51" borderId="203" xfId="679" applyNumberFormat="1" applyFont="1" applyFill="1" applyBorder="1" applyAlignment="1">
      <alignment horizontal="center" vertical="center"/>
    </xf>
    <xf numFmtId="176" fontId="78" fillId="51" borderId="65" xfId="679" applyNumberFormat="1" applyFont="1" applyFill="1" applyBorder="1" applyAlignment="1">
      <alignment horizontal="center" vertical="center"/>
    </xf>
    <xf numFmtId="176" fontId="77" fillId="51" borderId="65" xfId="679" applyNumberFormat="1" applyFont="1" applyFill="1" applyBorder="1" applyAlignment="1">
      <alignment horizontal="center" vertical="center" wrapText="1"/>
    </xf>
    <xf numFmtId="38" fontId="17" fillId="0" borderId="272" xfId="679" applyFont="1" applyBorder="1" applyAlignment="1">
      <alignment vertical="center"/>
    </xf>
    <xf numFmtId="176" fontId="0" fillId="0" borderId="0" xfId="679" applyNumberFormat="1" applyFont="1" applyFill="1" applyAlignment="1">
      <alignment vertical="center"/>
    </xf>
    <xf numFmtId="0" fontId="80" fillId="0" borderId="0" xfId="860" applyFont="1" applyFill="1">
      <alignment vertical="center"/>
    </xf>
    <xf numFmtId="0" fontId="81" fillId="0" borderId="0" xfId="860" applyFont="1" applyFill="1">
      <alignment vertical="center"/>
    </xf>
    <xf numFmtId="0" fontId="82" fillId="0" borderId="0" xfId="860" applyFont="1" applyFill="1">
      <alignment vertical="center"/>
    </xf>
    <xf numFmtId="0" fontId="83" fillId="0" borderId="0" xfId="860" applyFont="1" applyFill="1">
      <alignment vertical="center"/>
    </xf>
    <xf numFmtId="176" fontId="52" fillId="0" borderId="0" xfId="679" applyNumberFormat="1" applyFont="1" applyAlignment="1">
      <alignment vertical="center"/>
    </xf>
    <xf numFmtId="176" fontId="74" fillId="0" borderId="108" xfId="679" applyNumberFormat="1" applyFont="1" applyFill="1" applyBorder="1" applyAlignment="1">
      <alignment vertical="center"/>
    </xf>
    <xf numFmtId="176" fontId="74" fillId="0" borderId="3" xfId="679" applyNumberFormat="1" applyFont="1" applyFill="1" applyBorder="1" applyAlignment="1">
      <alignment vertical="center"/>
    </xf>
    <xf numFmtId="176" fontId="74" fillId="0" borderId="0" xfId="679" applyNumberFormat="1" applyFont="1" applyAlignment="1">
      <alignment vertical="center"/>
    </xf>
    <xf numFmtId="10" fontId="9" fillId="0" borderId="24" xfId="679" applyNumberFormat="1" applyFont="1" applyFill="1" applyBorder="1" applyAlignment="1">
      <alignment vertical="center"/>
    </xf>
    <xf numFmtId="10" fontId="9" fillId="0" borderId="13" xfId="679" applyNumberFormat="1" applyFont="1" applyBorder="1" applyAlignment="1">
      <alignment vertical="center"/>
    </xf>
    <xf numFmtId="10" fontId="9" fillId="0" borderId="50" xfId="679" applyNumberFormat="1" applyFont="1" applyBorder="1" applyAlignment="1">
      <alignment vertical="center"/>
    </xf>
    <xf numFmtId="176" fontId="9" fillId="0" borderId="75" xfId="680" applyNumberFormat="1" applyFont="1" applyBorder="1" applyAlignment="1">
      <alignment vertical="center"/>
    </xf>
    <xf numFmtId="176" fontId="9" fillId="0" borderId="249" xfId="680" applyNumberFormat="1" applyFont="1" applyBorder="1" applyAlignment="1">
      <alignment vertical="center"/>
    </xf>
    <xf numFmtId="38" fontId="9" fillId="0" borderId="14" xfId="679" applyFont="1" applyFill="1" applyBorder="1" applyAlignment="1">
      <alignment vertical="center"/>
    </xf>
    <xf numFmtId="176" fontId="9" fillId="0" borderId="13" xfId="680" applyNumberFormat="1" applyFont="1" applyBorder="1" applyAlignment="1">
      <alignment vertical="center"/>
    </xf>
    <xf numFmtId="176" fontId="9" fillId="0" borderId="73" xfId="680" applyNumberFormat="1" applyFont="1" applyBorder="1" applyAlignment="1">
      <alignment vertical="center"/>
    </xf>
    <xf numFmtId="10" fontId="9" fillId="0" borderId="50" xfId="679" applyNumberFormat="1" applyFont="1" applyBorder="1" applyAlignment="1">
      <alignment horizontal="center" vertical="center"/>
    </xf>
    <xf numFmtId="38" fontId="9" fillId="0" borderId="50" xfId="679" applyFont="1" applyBorder="1" applyAlignment="1">
      <alignment horizontal="center" vertical="center"/>
    </xf>
    <xf numFmtId="38" fontId="9" fillId="0" borderId="21" xfId="679" applyFont="1" applyBorder="1" applyAlignment="1">
      <alignment horizontal="center" vertical="center"/>
    </xf>
    <xf numFmtId="10" fontId="9" fillId="0" borderId="13" xfId="679" applyNumberFormat="1" applyFont="1" applyFill="1" applyBorder="1" applyAlignment="1">
      <alignment horizontal="center" vertical="center"/>
    </xf>
    <xf numFmtId="38" fontId="9" fillId="0" borderId="13" xfId="679" applyFont="1" applyFill="1" applyBorder="1" applyAlignment="1">
      <alignment horizontal="center" vertical="center"/>
    </xf>
    <xf numFmtId="10" fontId="9" fillId="0" borderId="13" xfId="679" applyNumberFormat="1" applyFont="1" applyBorder="1" applyAlignment="1">
      <alignment horizontal="center" vertical="center"/>
    </xf>
    <xf numFmtId="176" fontId="77" fillId="0" borderId="8" xfId="679" applyNumberFormat="1" applyFont="1" applyFill="1" applyBorder="1" applyAlignment="1">
      <alignment vertical="center"/>
    </xf>
    <xf numFmtId="176" fontId="77" fillId="0" borderId="0" xfId="679" applyNumberFormat="1" applyFont="1" applyFill="1" applyBorder="1" applyAlignment="1">
      <alignment vertical="center"/>
    </xf>
    <xf numFmtId="176" fontId="77" fillId="2" borderId="0" xfId="679" applyNumberFormat="1" applyFont="1" applyFill="1" applyBorder="1" applyAlignment="1">
      <alignment vertical="center"/>
    </xf>
    <xf numFmtId="176" fontId="77" fillId="0" borderId="7" xfId="679" applyNumberFormat="1" applyFont="1" applyBorder="1" applyAlignment="1">
      <alignment vertical="center"/>
    </xf>
    <xf numFmtId="176" fontId="77" fillId="0" borderId="0" xfId="679" applyNumberFormat="1" applyFont="1" applyAlignment="1">
      <alignment vertical="center"/>
    </xf>
    <xf numFmtId="176" fontId="77" fillId="38" borderId="213" xfId="679" applyNumberFormat="1" applyFont="1" applyFill="1" applyBorder="1" applyAlignment="1">
      <alignment vertical="center"/>
    </xf>
    <xf numFmtId="176" fontId="74" fillId="42" borderId="162" xfId="679" applyNumberFormat="1" applyFont="1" applyFill="1" applyBorder="1" applyAlignment="1">
      <alignment horizontal="center" vertical="center" wrapText="1"/>
    </xf>
    <xf numFmtId="176" fontId="74" fillId="42" borderId="162" xfId="679" applyNumberFormat="1" applyFont="1" applyFill="1" applyBorder="1" applyAlignment="1">
      <alignment vertical="center"/>
    </xf>
    <xf numFmtId="176" fontId="84" fillId="42" borderId="162" xfId="679" applyNumberFormat="1" applyFont="1" applyFill="1" applyBorder="1" applyAlignment="1">
      <alignment horizontal="center" vertical="center" wrapText="1"/>
    </xf>
    <xf numFmtId="176" fontId="74" fillId="42" borderId="162" xfId="679" applyNumberFormat="1" applyFont="1" applyFill="1" applyBorder="1" applyAlignment="1">
      <alignment horizontal="center" vertical="center"/>
    </xf>
    <xf numFmtId="176" fontId="74" fillId="0" borderId="79" xfId="679" applyNumberFormat="1" applyFont="1" applyFill="1" applyBorder="1" applyAlignment="1">
      <alignment horizontal="right" vertical="center"/>
    </xf>
    <xf numFmtId="38" fontId="11" fillId="0" borderId="0" xfId="678" applyFont="1" applyFill="1" applyBorder="1" applyAlignment="1">
      <alignment horizontal="right" vertical="center"/>
    </xf>
    <xf numFmtId="38" fontId="11" fillId="0" borderId="0" xfId="678" applyFont="1" applyFill="1" applyBorder="1" applyAlignment="1">
      <alignment horizontal="distributed" vertical="center"/>
    </xf>
    <xf numFmtId="38" fontId="4" fillId="0" borderId="0" xfId="678" applyFont="1" applyFill="1" applyBorder="1" applyAlignment="1">
      <alignment vertical="center"/>
    </xf>
    <xf numFmtId="38" fontId="4" fillId="0" borderId="0" xfId="678" applyFont="1" applyFill="1" applyBorder="1" applyAlignment="1">
      <alignment horizontal="right" vertical="center"/>
    </xf>
    <xf numFmtId="38" fontId="53" fillId="0" borderId="0" xfId="678" applyFont="1" applyFill="1" applyBorder="1" applyAlignment="1">
      <alignment vertical="center"/>
    </xf>
    <xf numFmtId="38" fontId="53" fillId="0" borderId="0" xfId="678" applyFont="1" applyFill="1" applyBorder="1" applyAlignment="1">
      <alignment horizontal="center" vertical="center"/>
    </xf>
    <xf numFmtId="38" fontId="0" fillId="0" borderId="0" xfId="678" applyFont="1" applyFill="1" applyBorder="1" applyAlignment="1">
      <alignment horizontal="center" vertical="center"/>
    </xf>
    <xf numFmtId="176" fontId="11" fillId="0" borderId="0" xfId="679" applyNumberFormat="1" applyFont="1" applyFill="1" applyAlignment="1">
      <alignment horizontal="center" vertical="center"/>
    </xf>
    <xf numFmtId="0" fontId="84" fillId="0" borderId="14" xfId="860" applyFont="1" applyBorder="1" applyAlignment="1">
      <alignment vertical="center"/>
    </xf>
    <xf numFmtId="176" fontId="74" fillId="0" borderId="0" xfId="679" applyNumberFormat="1" applyFont="1" applyFill="1" applyAlignment="1">
      <alignment vertical="center"/>
    </xf>
    <xf numFmtId="176" fontId="74" fillId="0" borderId="271" xfId="679" applyNumberFormat="1" applyFont="1" applyFill="1" applyBorder="1" applyAlignment="1">
      <alignment horizontal="center" vertical="center"/>
    </xf>
    <xf numFmtId="176" fontId="85" fillId="0" borderId="0" xfId="679" applyNumberFormat="1" applyFont="1" applyFill="1" applyAlignment="1">
      <alignment vertical="center"/>
    </xf>
    <xf numFmtId="176" fontId="74" fillId="39" borderId="271" xfId="679" applyNumberFormat="1" applyFont="1" applyFill="1" applyBorder="1" applyAlignment="1">
      <alignment vertical="center"/>
    </xf>
    <xf numFmtId="38" fontId="0" fillId="0" borderId="0" xfId="678" applyFont="1" applyAlignment="1">
      <alignment vertical="center"/>
    </xf>
    <xf numFmtId="38" fontId="7" fillId="0" borderId="0" xfId="678" applyFont="1" applyAlignment="1">
      <alignment vertical="center"/>
    </xf>
    <xf numFmtId="38" fontId="6" fillId="37" borderId="92" xfId="678" applyFont="1" applyFill="1" applyBorder="1" applyAlignment="1">
      <alignment vertical="center"/>
    </xf>
    <xf numFmtId="38" fontId="6" fillId="37" borderId="93" xfId="678" applyFont="1" applyFill="1" applyBorder="1" applyAlignment="1">
      <alignment vertical="center"/>
    </xf>
    <xf numFmtId="38" fontId="6" fillId="37" borderId="94" xfId="678" applyFont="1" applyFill="1" applyBorder="1" applyAlignment="1">
      <alignment vertical="center"/>
    </xf>
    <xf numFmtId="38" fontId="6" fillId="37" borderId="95" xfId="678" applyFont="1" applyFill="1" applyBorder="1" applyAlignment="1">
      <alignment vertical="center"/>
    </xf>
    <xf numFmtId="38" fontId="6" fillId="37" borderId="96" xfId="678" applyFont="1" applyFill="1" applyBorder="1" applyAlignment="1">
      <alignment vertical="center"/>
    </xf>
    <xf numFmtId="38" fontId="6" fillId="0" borderId="0" xfId="678" applyFont="1" applyFill="1" applyBorder="1" applyAlignment="1">
      <alignment horizontal="center" vertical="center"/>
    </xf>
    <xf numFmtId="38" fontId="6" fillId="37" borderId="97" xfId="678" applyFont="1" applyFill="1" applyBorder="1" applyAlignment="1">
      <alignment vertical="center"/>
    </xf>
    <xf numFmtId="38" fontId="6" fillId="37" borderId="0" xfId="678" applyFont="1" applyFill="1" applyBorder="1" applyAlignment="1">
      <alignment vertical="center"/>
    </xf>
    <xf numFmtId="38" fontId="6" fillId="37" borderId="98" xfId="678" applyFont="1" applyFill="1" applyBorder="1" applyAlignment="1">
      <alignment vertical="center"/>
    </xf>
    <xf numFmtId="38" fontId="6" fillId="37" borderId="67" xfId="678" applyFont="1" applyFill="1" applyBorder="1" applyAlignment="1">
      <alignment vertical="center"/>
    </xf>
    <xf numFmtId="38" fontId="6" fillId="37" borderId="99" xfId="678" applyFont="1" applyFill="1" applyBorder="1" applyAlignment="1">
      <alignment vertical="center"/>
    </xf>
    <xf numFmtId="38" fontId="6" fillId="37" borderId="100" xfId="678" applyFont="1" applyFill="1" applyBorder="1" applyAlignment="1">
      <alignment vertical="center"/>
    </xf>
    <xf numFmtId="38" fontId="6" fillId="37" borderId="101" xfId="678" applyFont="1" applyFill="1" applyBorder="1" applyAlignment="1">
      <alignment vertical="center"/>
    </xf>
    <xf numFmtId="38" fontId="6" fillId="37" borderId="102" xfId="678" applyFont="1" applyFill="1" applyBorder="1" applyAlignment="1">
      <alignment vertical="center"/>
    </xf>
    <xf numFmtId="38" fontId="6" fillId="37" borderId="8" xfId="678" applyFont="1" applyFill="1" applyBorder="1" applyAlignment="1">
      <alignment vertical="center"/>
    </xf>
    <xf numFmtId="38" fontId="6" fillId="37" borderId="44" xfId="678" applyFont="1" applyFill="1" applyBorder="1" applyAlignment="1">
      <alignment vertical="center"/>
    </xf>
    <xf numFmtId="38" fontId="5" fillId="37" borderId="8" xfId="678" applyFont="1" applyFill="1" applyBorder="1" applyAlignment="1">
      <alignment horizontal="right" vertical="center"/>
    </xf>
    <xf numFmtId="38" fontId="5" fillId="37" borderId="81" xfId="678" applyFont="1" applyFill="1" applyBorder="1" applyAlignment="1">
      <alignment horizontal="right" vertical="center"/>
    </xf>
    <xf numFmtId="38" fontId="5" fillId="37" borderId="0" xfId="678" applyFont="1" applyFill="1" applyBorder="1" applyAlignment="1">
      <alignment horizontal="right" vertical="center"/>
    </xf>
    <xf numFmtId="38" fontId="5" fillId="37" borderId="104" xfId="678" applyFont="1" applyFill="1" applyBorder="1" applyAlignment="1">
      <alignment horizontal="right" vertical="center"/>
    </xf>
    <xf numFmtId="38" fontId="5" fillId="37" borderId="105" xfId="678" applyFont="1" applyFill="1" applyBorder="1" applyAlignment="1">
      <alignment horizontal="right" vertical="center"/>
    </xf>
    <xf numFmtId="38" fontId="6" fillId="37" borderId="5" xfId="678" applyFont="1" applyFill="1" applyBorder="1" applyAlignment="1">
      <alignment vertical="center"/>
    </xf>
    <xf numFmtId="38" fontId="5" fillId="37" borderId="6" xfId="678" applyFont="1" applyFill="1" applyBorder="1" applyAlignment="1">
      <alignment horizontal="right" vertical="center"/>
    </xf>
    <xf numFmtId="38" fontId="6" fillId="52" borderId="107" xfId="678" applyFont="1" applyFill="1" applyBorder="1" applyAlignment="1">
      <alignment horizontal="center" vertical="center"/>
    </xf>
    <xf numFmtId="38" fontId="6" fillId="0" borderId="77" xfId="678" applyFont="1" applyBorder="1" applyAlignment="1">
      <alignment vertical="center"/>
    </xf>
    <xf numFmtId="38" fontId="6" fillId="0" borderId="3" xfId="678" applyFont="1" applyBorder="1" applyAlignment="1">
      <alignment vertical="center"/>
    </xf>
    <xf numFmtId="38" fontId="5" fillId="0" borderId="3" xfId="678" applyFont="1" applyBorder="1" applyAlignment="1">
      <alignment vertical="center"/>
    </xf>
    <xf numFmtId="38" fontId="6" fillId="0" borderId="108" xfId="678" applyFont="1" applyFill="1" applyBorder="1" applyAlignment="1" applyProtection="1">
      <alignment vertical="center"/>
      <protection locked="0"/>
    </xf>
    <xf numFmtId="38" fontId="6" fillId="0" borderId="109" xfId="678" applyFont="1" applyBorder="1" applyAlignment="1" applyProtection="1">
      <alignment vertical="center"/>
      <protection locked="0"/>
    </xf>
    <xf numFmtId="38" fontId="6" fillId="0" borderId="77" xfId="678" applyFont="1" applyBorder="1" applyAlignment="1" applyProtection="1">
      <alignment vertical="center"/>
      <protection locked="0"/>
    </xf>
    <xf numFmtId="38" fontId="6" fillId="0" borderId="130" xfId="678" applyFont="1" applyBorder="1" applyAlignment="1" applyProtection="1">
      <alignment vertical="center"/>
      <protection locked="0"/>
    </xf>
    <xf numFmtId="38" fontId="6" fillId="0" borderId="110" xfId="678" applyFont="1" applyBorder="1" applyAlignment="1">
      <alignment horizontal="center" vertical="center"/>
    </xf>
    <xf numFmtId="38" fontId="6" fillId="0" borderId="105" xfId="678" applyFont="1" applyBorder="1" applyAlignment="1">
      <alignment vertical="center"/>
    </xf>
    <xf numFmtId="38" fontId="6" fillId="0" borderId="2" xfId="678" applyFont="1" applyBorder="1" applyAlignment="1">
      <alignment vertical="center"/>
    </xf>
    <xf numFmtId="38" fontId="5" fillId="0" borderId="138" xfId="678" applyFont="1" applyBorder="1" applyAlignment="1">
      <alignment vertical="center"/>
    </xf>
    <xf numFmtId="38" fontId="6" fillId="0" borderId="117" xfId="678" applyFont="1" applyBorder="1" applyAlignment="1" applyProtection="1">
      <alignment vertical="center"/>
      <protection locked="0"/>
    </xf>
    <xf numFmtId="38" fontId="6" fillId="0" borderId="90" xfId="678" applyFont="1" applyBorder="1" applyAlignment="1" applyProtection="1">
      <alignment vertical="center"/>
      <protection locked="0"/>
    </xf>
    <xf numFmtId="38" fontId="6" fillId="0" borderId="2" xfId="678" applyFont="1" applyBorder="1" applyAlignment="1" applyProtection="1">
      <alignment vertical="center"/>
      <protection locked="0"/>
    </xf>
    <xf numFmtId="38" fontId="6" fillId="0" borderId="165" xfId="678" applyFont="1" applyBorder="1" applyAlignment="1" applyProtection="1">
      <alignment vertical="center"/>
      <protection locked="0"/>
    </xf>
    <xf numFmtId="38" fontId="21" fillId="0" borderId="0" xfId="678" applyFont="1" applyAlignment="1">
      <alignment vertical="center"/>
    </xf>
    <xf numFmtId="38" fontId="6" fillId="52" borderId="97" xfId="678" applyFont="1" applyFill="1" applyBorder="1" applyAlignment="1">
      <alignment horizontal="center" vertical="center"/>
    </xf>
    <xf numFmtId="38" fontId="6" fillId="0" borderId="112" xfId="678" applyFont="1" applyBorder="1" applyAlignment="1">
      <alignment vertical="center"/>
    </xf>
    <xf numFmtId="38" fontId="6" fillId="0" borderId="1" xfId="678" applyFont="1" applyBorder="1" applyAlignment="1">
      <alignment vertical="center"/>
    </xf>
    <xf numFmtId="38" fontId="5" fillId="0" borderId="1" xfId="678" applyFont="1" applyBorder="1" applyAlignment="1">
      <alignment vertical="center"/>
    </xf>
    <xf numFmtId="38" fontId="6" fillId="0" borderId="113" xfId="678" applyFont="1" applyBorder="1" applyAlignment="1" applyProtection="1">
      <alignment vertical="center"/>
      <protection locked="0"/>
    </xf>
    <xf numFmtId="38" fontId="6" fillId="0" borderId="65" xfId="678" applyFont="1" applyBorder="1" applyAlignment="1" applyProtection="1">
      <alignment vertical="center"/>
      <protection locked="0"/>
    </xf>
    <xf numFmtId="38" fontId="6" fillId="0" borderId="112" xfId="678" applyFont="1" applyBorder="1" applyAlignment="1" applyProtection="1">
      <alignment vertical="center"/>
      <protection locked="0"/>
    </xf>
    <xf numFmtId="38" fontId="6" fillId="0" borderId="132" xfId="678" applyFont="1" applyBorder="1" applyAlignment="1" applyProtection="1">
      <alignment vertical="center"/>
      <protection locked="0"/>
    </xf>
    <xf numFmtId="38" fontId="6" fillId="0" borderId="101" xfId="678" applyFont="1" applyBorder="1" applyAlignment="1">
      <alignment horizontal="center" vertical="center"/>
    </xf>
    <xf numFmtId="38" fontId="6" fillId="0" borderId="44" xfId="678" applyFont="1" applyBorder="1" applyAlignment="1">
      <alignment vertical="center"/>
    </xf>
    <xf numFmtId="38" fontId="5" fillId="0" borderId="115" xfId="678" applyFont="1" applyBorder="1" applyAlignment="1">
      <alignment vertical="center"/>
    </xf>
    <xf numFmtId="38" fontId="6" fillId="0" borderId="1" xfId="678" applyFont="1" applyBorder="1" applyAlignment="1" applyProtection="1">
      <alignment vertical="center"/>
      <protection locked="0"/>
    </xf>
    <xf numFmtId="38" fontId="6" fillId="0" borderId="115" xfId="678" applyFont="1" applyBorder="1" applyAlignment="1" applyProtection="1">
      <alignment vertical="center"/>
      <protection locked="0"/>
    </xf>
    <xf numFmtId="38" fontId="6" fillId="0" borderId="0" xfId="678" applyFont="1" applyBorder="1" applyAlignment="1">
      <alignment vertical="center"/>
    </xf>
    <xf numFmtId="38" fontId="5" fillId="0" borderId="0" xfId="678" applyFont="1" applyBorder="1" applyAlignment="1">
      <alignment vertical="center"/>
    </xf>
    <xf numFmtId="38" fontId="6" fillId="2" borderId="8" xfId="678" applyFont="1" applyFill="1" applyBorder="1" applyAlignment="1">
      <alignment vertical="center"/>
    </xf>
    <xf numFmtId="38" fontId="6" fillId="2" borderId="44" xfId="678" applyFont="1" applyFill="1" applyBorder="1" applyAlignment="1">
      <alignment vertical="center"/>
    </xf>
    <xf numFmtId="38" fontId="6" fillId="2" borderId="105" xfId="678" applyFont="1" applyFill="1" applyBorder="1" applyAlignment="1">
      <alignment vertical="center"/>
    </xf>
    <xf numFmtId="38" fontId="6" fillId="2" borderId="132" xfId="678" applyFont="1" applyFill="1" applyBorder="1" applyAlignment="1">
      <alignment vertical="center"/>
    </xf>
    <xf numFmtId="38" fontId="6" fillId="0" borderId="116" xfId="678" applyFont="1" applyBorder="1" applyAlignment="1">
      <alignment vertical="center"/>
    </xf>
    <xf numFmtId="38" fontId="6" fillId="2" borderId="113" xfId="678" applyFont="1" applyFill="1" applyBorder="1" applyAlignment="1">
      <alignment vertical="center"/>
    </xf>
    <xf numFmtId="38" fontId="6" fillId="2" borderId="65" xfId="678" applyFont="1" applyFill="1" applyBorder="1" applyAlignment="1">
      <alignment vertical="center"/>
    </xf>
    <xf numFmtId="38" fontId="6" fillId="2" borderId="1" xfId="678" applyFont="1" applyFill="1" applyBorder="1" applyAlignment="1">
      <alignment vertical="center"/>
    </xf>
    <xf numFmtId="38" fontId="6" fillId="2" borderId="115" xfId="678" applyFont="1" applyFill="1" applyBorder="1" applyAlignment="1">
      <alignment vertical="center"/>
    </xf>
    <xf numFmtId="38" fontId="6" fillId="0" borderId="102" xfId="678" applyFont="1" applyBorder="1" applyAlignment="1">
      <alignment vertical="center"/>
    </xf>
    <xf numFmtId="38" fontId="6" fillId="0" borderId="99" xfId="678" applyFont="1" applyBorder="1" applyAlignment="1">
      <alignment vertical="center"/>
    </xf>
    <xf numFmtId="38" fontId="5" fillId="0" borderId="99" xfId="678" applyFont="1" applyBorder="1" applyAlignment="1">
      <alignment vertical="center"/>
    </xf>
    <xf numFmtId="38" fontId="6" fillId="0" borderId="98" xfId="678" applyFont="1" applyBorder="1" applyAlignment="1" applyProtection="1">
      <alignment vertical="center"/>
      <protection locked="0"/>
    </xf>
    <xf numFmtId="38" fontId="6" fillId="0" borderId="67" xfId="678" applyFont="1" applyBorder="1" applyAlignment="1" applyProtection="1">
      <alignment vertical="center"/>
      <protection locked="0"/>
    </xf>
    <xf numFmtId="38" fontId="6" fillId="0" borderId="102" xfId="678" applyFont="1" applyBorder="1" applyAlignment="1" applyProtection="1">
      <alignment vertical="center"/>
      <protection locked="0"/>
    </xf>
    <xf numFmtId="38" fontId="6" fillId="0" borderId="99" xfId="678" applyFont="1" applyFill="1" applyBorder="1" applyAlignment="1">
      <alignment vertical="center"/>
    </xf>
    <xf numFmtId="38" fontId="5" fillId="0" borderId="136" xfId="678" applyFont="1" applyFill="1" applyBorder="1" applyAlignment="1">
      <alignment vertical="center"/>
    </xf>
    <xf numFmtId="38" fontId="6" fillId="0" borderId="98" xfId="678" applyFont="1" applyFill="1" applyBorder="1" applyAlignment="1">
      <alignment vertical="center"/>
    </xf>
    <xf numFmtId="38" fontId="6" fillId="0" borderId="136" xfId="678" applyFont="1" applyFill="1" applyBorder="1" applyAlignment="1">
      <alignment vertical="center"/>
    </xf>
    <xf numFmtId="38" fontId="5" fillId="0" borderId="2" xfId="678" applyFont="1" applyBorder="1" applyAlignment="1">
      <alignment vertical="center"/>
    </xf>
    <xf numFmtId="38" fontId="6" fillId="0" borderId="2" xfId="678" applyFont="1" applyFill="1" applyBorder="1" applyAlignment="1">
      <alignment vertical="center"/>
    </xf>
    <xf numFmtId="38" fontId="5" fillId="0" borderId="138" xfId="678" applyFont="1" applyFill="1" applyBorder="1" applyAlignment="1">
      <alignment vertical="center"/>
    </xf>
    <xf numFmtId="38" fontId="6" fillId="0" borderId="117" xfId="678" applyFont="1" applyFill="1" applyBorder="1" applyAlignment="1">
      <alignment vertical="center"/>
    </xf>
    <xf numFmtId="38" fontId="6" fillId="0" borderId="138" xfId="678" applyFont="1" applyFill="1" applyBorder="1" applyAlignment="1">
      <alignment vertical="center"/>
    </xf>
    <xf numFmtId="38" fontId="6" fillId="0" borderId="67" xfId="678" applyFont="1" applyBorder="1" applyAlignment="1">
      <alignment vertical="center"/>
    </xf>
    <xf numFmtId="38" fontId="6" fillId="0" borderId="8" xfId="678" applyFont="1" applyBorder="1" applyAlignment="1">
      <alignment vertical="center"/>
    </xf>
    <xf numFmtId="38" fontId="6" fillId="0" borderId="7" xfId="678" applyFont="1" applyBorder="1" applyAlignment="1">
      <alignment vertical="center"/>
    </xf>
    <xf numFmtId="38" fontId="6" fillId="2" borderId="112" xfId="678" applyFont="1" applyFill="1" applyBorder="1" applyAlignment="1">
      <alignment vertical="center"/>
    </xf>
    <xf numFmtId="38" fontId="6" fillId="0" borderId="90" xfId="678" applyFont="1" applyBorder="1" applyAlignment="1">
      <alignment vertical="center"/>
    </xf>
    <xf numFmtId="38" fontId="6" fillId="0" borderId="65" xfId="678" applyFont="1" applyFill="1" applyBorder="1" applyAlignment="1" applyProtection="1">
      <alignment vertical="center"/>
      <protection locked="0"/>
    </xf>
    <xf numFmtId="38" fontId="6" fillId="0" borderId="44" xfId="678" applyFont="1" applyFill="1" applyBorder="1" applyAlignment="1">
      <alignment vertical="center"/>
    </xf>
    <xf numFmtId="38" fontId="6" fillId="0" borderId="102" xfId="678" applyFont="1" applyFill="1" applyBorder="1" applyAlignment="1">
      <alignment vertical="center"/>
    </xf>
    <xf numFmtId="38" fontId="6" fillId="0" borderId="116" xfId="678" applyFont="1" applyFill="1" applyBorder="1" applyAlignment="1">
      <alignment vertical="center"/>
    </xf>
    <xf numFmtId="38" fontId="6" fillId="2" borderId="66" xfId="678" applyFont="1" applyFill="1" applyBorder="1" applyAlignment="1">
      <alignment vertical="center"/>
    </xf>
    <xf numFmtId="38" fontId="6" fillId="52" borderId="97" xfId="678" quotePrefix="1" applyFont="1" applyFill="1" applyBorder="1" applyAlignment="1">
      <alignment horizontal="center" vertical="center"/>
    </xf>
    <xf numFmtId="38" fontId="6" fillId="0" borderId="117" xfId="678" applyFont="1" applyBorder="1" applyAlignment="1">
      <alignment vertical="center"/>
    </xf>
    <xf numFmtId="38" fontId="6" fillId="0" borderId="138" xfId="678" applyFont="1" applyBorder="1" applyAlignment="1">
      <alignment vertical="center"/>
    </xf>
    <xf numFmtId="38" fontId="6" fillId="0" borderId="138" xfId="678" applyFont="1" applyBorder="1" applyAlignment="1" applyProtection="1">
      <alignment vertical="center"/>
      <protection locked="0"/>
    </xf>
    <xf numFmtId="38" fontId="6" fillId="0" borderId="98" xfId="678" applyFont="1" applyBorder="1" applyAlignment="1">
      <alignment vertical="center"/>
    </xf>
    <xf numFmtId="38" fontId="6" fillId="0" borderId="136" xfId="678" applyFont="1" applyBorder="1" applyAlignment="1">
      <alignment vertical="center"/>
    </xf>
    <xf numFmtId="38" fontId="21" fillId="37" borderId="93" xfId="678" applyFont="1" applyFill="1" applyBorder="1" applyAlignment="1">
      <alignment vertical="center"/>
    </xf>
    <xf numFmtId="38" fontId="6" fillId="37" borderId="121" xfId="678" applyFont="1" applyFill="1" applyBorder="1" applyAlignment="1">
      <alignment vertical="center"/>
    </xf>
    <xf numFmtId="38" fontId="6" fillId="0" borderId="117" xfId="678" applyFont="1" applyFill="1" applyBorder="1" applyAlignment="1" applyProtection="1">
      <alignment vertical="center"/>
      <protection locked="0"/>
    </xf>
    <xf numFmtId="38" fontId="6" fillId="0" borderId="112" xfId="678" applyFont="1" applyFill="1" applyBorder="1" applyAlignment="1" applyProtection="1">
      <alignment vertical="center"/>
      <protection locked="0"/>
    </xf>
    <xf numFmtId="38" fontId="6" fillId="0" borderId="66" xfId="678" applyFont="1" applyFill="1" applyBorder="1" applyAlignment="1" applyProtection="1">
      <alignment vertical="center"/>
      <protection locked="0"/>
    </xf>
    <xf numFmtId="38" fontId="21" fillId="37" borderId="0" xfId="678" applyFont="1" applyFill="1" applyBorder="1" applyAlignment="1">
      <alignment vertical="center"/>
    </xf>
    <xf numFmtId="38" fontId="6" fillId="50" borderId="123" xfId="678" applyFont="1" applyFill="1" applyBorder="1" applyAlignment="1">
      <alignment vertical="center"/>
    </xf>
    <xf numFmtId="38" fontId="6" fillId="50" borderId="124" xfId="678" applyFont="1" applyFill="1" applyBorder="1" applyAlignment="1">
      <alignment vertical="center"/>
    </xf>
    <xf numFmtId="38" fontId="5" fillId="50" borderId="124" xfId="678" applyFont="1" applyFill="1" applyBorder="1" applyAlignment="1">
      <alignment vertical="center"/>
    </xf>
    <xf numFmtId="38" fontId="6" fillId="2" borderId="98" xfId="678" applyFont="1" applyFill="1" applyBorder="1" applyAlignment="1">
      <alignment vertical="center"/>
    </xf>
    <xf numFmtId="38" fontId="6" fillId="2" borderId="82" xfId="678" applyFont="1" applyFill="1" applyBorder="1" applyAlignment="1">
      <alignment vertical="center"/>
    </xf>
    <xf numFmtId="38" fontId="6" fillId="2" borderId="99" xfId="678" applyFont="1" applyFill="1" applyBorder="1" applyAlignment="1">
      <alignment vertical="center"/>
    </xf>
    <xf numFmtId="38" fontId="6" fillId="2" borderId="148" xfId="678" applyFont="1" applyFill="1" applyBorder="1" applyAlignment="1">
      <alignment vertical="center"/>
    </xf>
    <xf numFmtId="38" fontId="6" fillId="0" borderId="126" xfId="678" applyFont="1" applyBorder="1" applyAlignment="1">
      <alignment horizontal="center" vertical="center"/>
    </xf>
    <xf numFmtId="38" fontId="6" fillId="2" borderId="127" xfId="678" applyFont="1" applyFill="1" applyBorder="1" applyAlignment="1">
      <alignment vertical="center"/>
    </xf>
    <xf numFmtId="38" fontId="6" fillId="2" borderId="123" xfId="678" applyFont="1" applyFill="1" applyBorder="1" applyAlignment="1">
      <alignment vertical="center"/>
    </xf>
    <xf numFmtId="38" fontId="6" fillId="2" borderId="83" xfId="678" applyFont="1" applyFill="1" applyBorder="1" applyAlignment="1">
      <alignment vertical="center"/>
    </xf>
    <xf numFmtId="38" fontId="21" fillId="37" borderId="5" xfId="678" applyFont="1" applyFill="1" applyBorder="1" applyAlignment="1">
      <alignment vertical="center"/>
    </xf>
    <xf numFmtId="38" fontId="6" fillId="48" borderId="107" xfId="678" applyFont="1" applyFill="1" applyBorder="1" applyAlignment="1">
      <alignment horizontal="center" vertical="center"/>
    </xf>
    <xf numFmtId="38" fontId="6" fillId="0" borderId="108" xfId="678" applyFont="1" applyBorder="1" applyAlignment="1" applyProtection="1">
      <alignment vertical="center"/>
      <protection locked="0"/>
    </xf>
    <xf numFmtId="38" fontId="6" fillId="2" borderId="109" xfId="678" applyFont="1" applyFill="1" applyBorder="1" applyAlignment="1">
      <alignment vertical="center"/>
    </xf>
    <xf numFmtId="38" fontId="6" fillId="0" borderId="3" xfId="678" applyFont="1" applyBorder="1" applyAlignment="1">
      <alignment horizontal="center" vertical="center"/>
    </xf>
    <xf numFmtId="38" fontId="21" fillId="0" borderId="108" xfId="678" applyFont="1" applyFill="1" applyBorder="1" applyAlignment="1">
      <alignment vertical="center"/>
    </xf>
    <xf numFmtId="38" fontId="21" fillId="0" borderId="3" xfId="678" applyFont="1" applyFill="1" applyBorder="1" applyAlignment="1">
      <alignment vertical="center"/>
    </xf>
    <xf numFmtId="38" fontId="11" fillId="0" borderId="3" xfId="678" applyFont="1" applyFill="1" applyBorder="1" applyAlignment="1">
      <alignment vertical="center"/>
    </xf>
    <xf numFmtId="38" fontId="21" fillId="0" borderId="131" xfId="678" applyFont="1" applyFill="1" applyBorder="1" applyAlignment="1">
      <alignment vertical="center"/>
    </xf>
    <xf numFmtId="38" fontId="11" fillId="0" borderId="114" xfId="678" applyFont="1" applyFill="1" applyBorder="1" applyAlignment="1">
      <alignment vertical="center"/>
    </xf>
    <xf numFmtId="38" fontId="6" fillId="48" borderId="97" xfId="678" applyFont="1" applyFill="1" applyBorder="1" applyAlignment="1">
      <alignment horizontal="center" vertical="center"/>
    </xf>
    <xf numFmtId="38" fontId="21" fillId="0" borderId="117" xfId="678" applyFont="1" applyFill="1" applyBorder="1" applyAlignment="1">
      <alignment vertical="center"/>
    </xf>
    <xf numFmtId="38" fontId="21" fillId="0" borderId="2" xfId="678" applyFont="1" applyFill="1" applyBorder="1" applyAlignment="1">
      <alignment vertical="center"/>
    </xf>
    <xf numFmtId="38" fontId="21" fillId="0" borderId="133" xfId="678" applyFont="1" applyFill="1" applyBorder="1" applyAlignment="1">
      <alignment vertical="center"/>
    </xf>
    <xf numFmtId="38" fontId="11" fillId="0" borderId="118" xfId="678" applyFont="1" applyFill="1" applyBorder="1" applyAlignment="1">
      <alignment vertical="center"/>
    </xf>
    <xf numFmtId="38" fontId="6" fillId="0" borderId="85" xfId="678" applyFont="1" applyBorder="1" applyAlignment="1">
      <alignment vertical="center"/>
    </xf>
    <xf numFmtId="38" fontId="6" fillId="0" borderId="65" xfId="678" applyFont="1" applyBorder="1" applyAlignment="1">
      <alignment vertical="center"/>
    </xf>
    <xf numFmtId="38" fontId="6" fillId="0" borderId="132" xfId="678" applyFont="1" applyFill="1" applyBorder="1" applyAlignment="1">
      <alignment vertical="center"/>
    </xf>
    <xf numFmtId="38" fontId="6" fillId="0" borderId="112" xfId="678" applyFont="1" applyFill="1" applyBorder="1" applyAlignment="1">
      <alignment vertical="center"/>
    </xf>
    <xf numFmtId="38" fontId="6" fillId="0" borderId="134" xfId="678" applyFont="1" applyFill="1" applyBorder="1" applyAlignment="1">
      <alignment vertical="center"/>
    </xf>
    <xf numFmtId="38" fontId="6" fillId="2" borderId="67" xfId="678" applyFont="1" applyFill="1" applyBorder="1" applyAlignment="1">
      <alignment vertical="center"/>
    </xf>
    <xf numFmtId="38" fontId="6" fillId="0" borderId="135" xfId="678" applyFont="1" applyFill="1" applyBorder="1" applyAlignment="1">
      <alignment vertical="center"/>
    </xf>
    <xf numFmtId="38" fontId="6" fillId="0" borderId="133" xfId="678" applyFont="1" applyFill="1" applyBorder="1" applyAlignment="1">
      <alignment vertical="center"/>
    </xf>
    <xf numFmtId="38" fontId="5" fillId="0" borderId="136" xfId="678" applyFont="1" applyBorder="1" applyAlignment="1">
      <alignment vertical="center"/>
    </xf>
    <xf numFmtId="38" fontId="5" fillId="0" borderId="7" xfId="678" applyFont="1" applyBorder="1" applyAlignment="1">
      <alignment vertical="center"/>
    </xf>
    <xf numFmtId="38" fontId="6" fillId="0" borderId="8" xfId="678" applyFont="1" applyFill="1" applyBorder="1" applyAlignment="1">
      <alignment vertical="center"/>
    </xf>
    <xf numFmtId="38" fontId="6" fillId="0" borderId="137" xfId="678" applyFont="1" applyFill="1" applyBorder="1" applyAlignment="1">
      <alignment vertical="center"/>
    </xf>
    <xf numFmtId="38" fontId="6" fillId="0" borderId="113" xfId="678" applyFont="1" applyFill="1" applyBorder="1" applyAlignment="1">
      <alignment vertical="center"/>
    </xf>
    <xf numFmtId="38" fontId="6" fillId="0" borderId="1" xfId="678" applyFont="1" applyFill="1" applyBorder="1" applyAlignment="1">
      <alignment vertical="center"/>
    </xf>
    <xf numFmtId="38" fontId="6" fillId="0" borderId="113" xfId="678" applyFont="1" applyBorder="1" applyAlignment="1">
      <alignment vertical="center"/>
    </xf>
    <xf numFmtId="38" fontId="6" fillId="0" borderId="100" xfId="678" applyFont="1" applyFill="1" applyBorder="1" applyAlignment="1">
      <alignment vertical="center"/>
    </xf>
    <xf numFmtId="38" fontId="6" fillId="2" borderId="85" xfId="678" applyFont="1" applyFill="1" applyBorder="1" applyAlignment="1">
      <alignment vertical="center"/>
    </xf>
    <xf numFmtId="38" fontId="6" fillId="48" borderId="97" xfId="678" quotePrefix="1" applyFont="1" applyFill="1" applyBorder="1" applyAlignment="1">
      <alignment horizontal="center" vertical="center"/>
    </xf>
    <xf numFmtId="38" fontId="6" fillId="0" borderId="0" xfId="678" quotePrefix="1" applyFont="1" applyBorder="1" applyAlignment="1">
      <alignment horizontal="center" vertical="center"/>
    </xf>
    <xf numFmtId="38" fontId="6" fillId="48" borderId="139" xfId="678" applyFont="1" applyFill="1" applyBorder="1" applyAlignment="1">
      <alignment horizontal="center" vertical="center"/>
    </xf>
    <xf numFmtId="38" fontId="6" fillId="50" borderId="140" xfId="678" applyFont="1" applyFill="1" applyBorder="1" applyAlignment="1">
      <alignment vertical="center"/>
    </xf>
    <xf numFmtId="38" fontId="6" fillId="50" borderId="141" xfId="678" applyFont="1" applyFill="1" applyBorder="1" applyAlignment="1">
      <alignment vertical="center"/>
    </xf>
    <xf numFmtId="38" fontId="5" fillId="50" borderId="141" xfId="678" applyFont="1" applyFill="1" applyBorder="1" applyAlignment="1">
      <alignment vertical="center"/>
    </xf>
    <xf numFmtId="38" fontId="6" fillId="2" borderId="142" xfId="678" applyFont="1" applyFill="1" applyBorder="1" applyAlignment="1">
      <alignment vertical="center"/>
    </xf>
    <xf numFmtId="38" fontId="6" fillId="2" borderId="143" xfId="678" applyFont="1" applyFill="1" applyBorder="1" applyAlignment="1">
      <alignment vertical="center"/>
    </xf>
    <xf numFmtId="38" fontId="6" fillId="2" borderId="141" xfId="678" applyFont="1" applyFill="1" applyBorder="1" applyAlignment="1">
      <alignment vertical="center"/>
    </xf>
    <xf numFmtId="38" fontId="6" fillId="2" borderId="144" xfId="678" applyFont="1" applyFill="1" applyBorder="1" applyAlignment="1">
      <alignment vertical="center"/>
    </xf>
    <xf numFmtId="38" fontId="6" fillId="0" borderId="145" xfId="678" applyFont="1" applyBorder="1" applyAlignment="1">
      <alignment horizontal="center" vertical="center"/>
    </xf>
    <xf numFmtId="38" fontId="6" fillId="2" borderId="146" xfId="678" applyFont="1" applyFill="1" applyBorder="1" applyAlignment="1">
      <alignment vertical="center"/>
    </xf>
    <xf numFmtId="38" fontId="6" fillId="2" borderId="140" xfId="678" applyFont="1" applyFill="1" applyBorder="1" applyAlignment="1">
      <alignment vertical="center"/>
    </xf>
    <xf numFmtId="38" fontId="6" fillId="0" borderId="144" xfId="678" applyFont="1" applyFill="1" applyBorder="1" applyAlignment="1">
      <alignment vertical="center"/>
    </xf>
    <xf numFmtId="38" fontId="11" fillId="0" borderId="0" xfId="678" applyFont="1" applyBorder="1" applyAlignment="1">
      <alignment horizontal="center" vertical="center"/>
    </xf>
    <xf numFmtId="38" fontId="21" fillId="0" borderId="0" xfId="678" applyFont="1" applyBorder="1" applyAlignment="1">
      <alignment vertical="center"/>
    </xf>
    <xf numFmtId="38" fontId="6" fillId="0" borderId="145" xfId="678" applyFont="1" applyBorder="1" applyAlignment="1">
      <alignment vertical="center"/>
    </xf>
    <xf numFmtId="38" fontId="5" fillId="0" borderId="145" xfId="678" applyFont="1" applyBorder="1" applyAlignment="1">
      <alignment vertical="center"/>
    </xf>
    <xf numFmtId="38" fontId="11" fillId="0" borderId="145" xfId="678" applyFont="1" applyBorder="1" applyAlignment="1">
      <alignment horizontal="center" vertical="center"/>
    </xf>
    <xf numFmtId="38" fontId="11" fillId="0" borderId="145" xfId="678" applyFont="1" applyBorder="1" applyAlignment="1">
      <alignment vertical="center"/>
    </xf>
    <xf numFmtId="38" fontId="21" fillId="0" borderId="145" xfId="678" applyFont="1" applyBorder="1" applyAlignment="1">
      <alignment vertical="center"/>
    </xf>
    <xf numFmtId="38" fontId="11" fillId="37" borderId="92" xfId="678" applyFont="1" applyFill="1" applyBorder="1" applyAlignment="1">
      <alignment vertical="center"/>
    </xf>
    <xf numFmtId="38" fontId="11" fillId="37" borderId="93" xfId="678" applyFont="1" applyFill="1" applyBorder="1" applyAlignment="1">
      <alignment vertical="center"/>
    </xf>
    <xf numFmtId="38" fontId="6" fillId="37" borderId="94" xfId="678" applyFont="1" applyFill="1" applyBorder="1" applyAlignment="1">
      <alignment horizontal="center" vertical="center"/>
    </xf>
    <xf numFmtId="38" fontId="6" fillId="37" borderId="149" xfId="678" applyFont="1" applyFill="1" applyBorder="1" applyAlignment="1">
      <alignment horizontal="center" vertical="center"/>
    </xf>
    <xf numFmtId="38" fontId="6" fillId="37" borderId="122" xfId="678" applyFont="1" applyFill="1" applyBorder="1" applyAlignment="1">
      <alignment horizontal="center" vertical="center"/>
    </xf>
    <xf numFmtId="38" fontId="6" fillId="37" borderId="119" xfId="678" applyFont="1" applyFill="1" applyBorder="1" applyAlignment="1">
      <alignment vertical="center"/>
    </xf>
    <xf numFmtId="38" fontId="11" fillId="37" borderId="97" xfId="678" applyFont="1" applyFill="1" applyBorder="1" applyAlignment="1">
      <alignment vertical="center"/>
    </xf>
    <xf numFmtId="38" fontId="11" fillId="37" borderId="0" xfId="678" applyFont="1" applyFill="1" applyBorder="1" applyAlignment="1">
      <alignment vertical="center"/>
    </xf>
    <xf numFmtId="38" fontId="6" fillId="37" borderId="8" xfId="678" applyFont="1" applyFill="1" applyBorder="1" applyAlignment="1">
      <alignment horizontal="center" vertical="center"/>
    </xf>
    <xf numFmtId="38" fontId="6" fillId="37" borderId="44" xfId="678" applyFont="1" applyFill="1" applyBorder="1" applyAlignment="1">
      <alignment horizontal="center" vertical="center"/>
    </xf>
    <xf numFmtId="38" fontId="6" fillId="37" borderId="114" xfId="678" applyFont="1" applyFill="1" applyBorder="1" applyAlignment="1">
      <alignment horizontal="center" vertical="center"/>
    </xf>
    <xf numFmtId="38" fontId="6" fillId="37" borderId="150" xfId="678" applyFont="1" applyFill="1" applyBorder="1" applyAlignment="1">
      <alignment vertical="center"/>
    </xf>
    <xf numFmtId="38" fontId="6" fillId="37" borderId="106" xfId="678" applyFont="1" applyFill="1" applyBorder="1" applyAlignment="1">
      <alignment vertical="center"/>
    </xf>
    <xf numFmtId="38" fontId="6" fillId="37" borderId="84" xfId="678" applyFont="1" applyFill="1" applyBorder="1" applyAlignment="1">
      <alignment horizontal="center" vertical="center"/>
    </xf>
    <xf numFmtId="38" fontId="11" fillId="37" borderId="151" xfId="678" applyFont="1" applyFill="1" applyBorder="1" applyAlignment="1">
      <alignment horizontal="center" vertical="center"/>
    </xf>
    <xf numFmtId="38" fontId="11" fillId="37" borderId="0" xfId="678" applyFont="1" applyFill="1" applyAlignment="1">
      <alignment vertical="center"/>
    </xf>
    <xf numFmtId="38" fontId="6" fillId="37" borderId="153" xfId="678" applyFont="1" applyFill="1" applyBorder="1" applyAlignment="1">
      <alignment horizontal="center" vertical="center"/>
    </xf>
    <xf numFmtId="38" fontId="6" fillId="37" borderId="151" xfId="678" applyFont="1" applyFill="1" applyBorder="1" applyAlignment="1">
      <alignment vertical="center"/>
    </xf>
    <xf numFmtId="38" fontId="6" fillId="37" borderId="154" xfId="678" applyFont="1" applyFill="1" applyBorder="1" applyAlignment="1">
      <alignment horizontal="center" vertical="center"/>
    </xf>
    <xf numFmtId="38" fontId="6" fillId="0" borderId="107" xfId="678" applyFont="1" applyBorder="1" applyAlignment="1">
      <alignment horizontal="center" vertical="center"/>
    </xf>
    <xf numFmtId="38" fontId="6" fillId="2" borderId="108" xfId="678" applyFont="1" applyFill="1" applyBorder="1" applyAlignment="1">
      <alignment vertical="center"/>
    </xf>
    <xf numFmtId="38" fontId="6" fillId="2" borderId="3" xfId="678" applyFont="1" applyFill="1" applyBorder="1" applyAlignment="1">
      <alignment vertical="center"/>
    </xf>
    <xf numFmtId="38" fontId="6" fillId="2" borderId="130" xfId="678" applyFont="1" applyFill="1" applyBorder="1" applyAlignment="1">
      <alignment vertical="center"/>
    </xf>
    <xf numFmtId="38" fontId="6" fillId="2" borderId="155" xfId="678" applyFont="1" applyFill="1" applyBorder="1" applyAlignment="1">
      <alignment vertical="center"/>
    </xf>
    <xf numFmtId="38" fontId="6" fillId="2" borderId="87" xfId="678" applyFont="1" applyFill="1" applyBorder="1" applyAlignment="1">
      <alignment vertical="center"/>
    </xf>
    <xf numFmtId="38" fontId="6" fillId="2" borderId="163" xfId="678" applyFont="1" applyFill="1" applyBorder="1" applyAlignment="1">
      <alignment vertical="center"/>
    </xf>
    <xf numFmtId="38" fontId="6" fillId="2" borderId="156" xfId="678" applyFont="1" applyFill="1" applyBorder="1" applyAlignment="1">
      <alignment vertical="center"/>
    </xf>
    <xf numFmtId="38" fontId="6" fillId="2" borderId="157" xfId="678" applyFont="1" applyFill="1" applyBorder="1" applyAlignment="1">
      <alignment vertical="center"/>
    </xf>
    <xf numFmtId="38" fontId="6" fillId="0" borderId="97" xfId="678" applyFont="1" applyBorder="1" applyAlignment="1">
      <alignment horizontal="center" vertical="center"/>
    </xf>
    <xf numFmtId="38" fontId="6" fillId="2" borderId="102" xfId="678" applyFont="1" applyFill="1" applyBorder="1" applyAlignment="1">
      <alignment vertical="center"/>
    </xf>
    <xf numFmtId="38" fontId="6" fillId="2" borderId="103" xfId="678" applyFont="1" applyFill="1" applyBorder="1" applyAlignment="1">
      <alignment vertical="center"/>
    </xf>
    <xf numFmtId="38" fontId="5" fillId="0" borderId="1" xfId="678" applyFont="1" applyFill="1" applyBorder="1" applyAlignment="1">
      <alignment vertical="center"/>
    </xf>
    <xf numFmtId="38" fontId="6" fillId="0" borderId="158" xfId="678" applyFont="1" applyBorder="1" applyAlignment="1">
      <alignment horizontal="center" vertical="center"/>
    </xf>
    <xf numFmtId="38" fontId="6" fillId="0" borderId="159" xfId="678" applyFont="1" applyBorder="1" applyAlignment="1">
      <alignment horizontal="center" vertical="center"/>
    </xf>
    <xf numFmtId="38" fontId="21" fillId="0" borderId="0" xfId="678" applyFont="1" applyFill="1" applyAlignment="1">
      <alignment vertical="center"/>
    </xf>
    <xf numFmtId="38" fontId="11" fillId="36" borderId="0" xfId="678" applyFont="1" applyFill="1" applyAlignment="1">
      <alignment vertical="center" shrinkToFit="1"/>
    </xf>
    <xf numFmtId="38" fontId="0" fillId="36" borderId="0" xfId="678" applyFont="1" applyFill="1" applyAlignment="1">
      <alignment horizontal="center" vertical="center" shrinkToFit="1"/>
    </xf>
    <xf numFmtId="38" fontId="33" fillId="36" borderId="240" xfId="678" applyFont="1" applyFill="1" applyBorder="1" applyAlignment="1">
      <alignment vertical="center" shrinkToFit="1"/>
    </xf>
    <xf numFmtId="38" fontId="33" fillId="36" borderId="241" xfId="678" applyFont="1" applyFill="1" applyBorder="1" applyAlignment="1">
      <alignment vertical="center" shrinkToFit="1"/>
    </xf>
    <xf numFmtId="38" fontId="33" fillId="36" borderId="242" xfId="678" applyFont="1" applyFill="1" applyBorder="1" applyAlignment="1">
      <alignment vertical="center" shrinkToFit="1"/>
    </xf>
    <xf numFmtId="38" fontId="33" fillId="36" borderId="0" xfId="678" applyFont="1" applyFill="1" applyBorder="1" applyAlignment="1">
      <alignment horizontal="center" vertical="center" shrinkToFit="1"/>
    </xf>
    <xf numFmtId="38" fontId="33" fillId="36" borderId="243" xfId="678" applyFont="1" applyFill="1" applyBorder="1" applyAlignment="1">
      <alignment vertical="center" shrinkToFit="1"/>
    </xf>
    <xf numFmtId="38" fontId="33" fillId="36" borderId="13" xfId="678" applyFont="1" applyFill="1" applyBorder="1" applyAlignment="1">
      <alignment vertical="center" shrinkToFit="1"/>
    </xf>
    <xf numFmtId="38" fontId="33" fillId="36" borderId="244" xfId="678" applyFont="1" applyFill="1" applyBorder="1" applyAlignment="1">
      <alignment vertical="center" shrinkToFit="1"/>
    </xf>
    <xf numFmtId="38" fontId="33" fillId="36" borderId="245" xfId="678" applyFont="1" applyFill="1" applyBorder="1" applyAlignment="1">
      <alignment vertical="center" shrinkToFit="1"/>
    </xf>
    <xf numFmtId="38" fontId="33" fillId="36" borderId="246" xfId="678" applyFont="1" applyFill="1" applyBorder="1" applyAlignment="1">
      <alignment vertical="center" shrinkToFit="1"/>
    </xf>
    <xf numFmtId="38" fontId="33" fillId="36" borderId="247" xfId="678" applyFont="1" applyFill="1" applyBorder="1" applyAlignment="1">
      <alignment vertical="center" shrinkToFit="1"/>
    </xf>
    <xf numFmtId="38" fontId="21" fillId="36" borderId="0" xfId="678" applyFont="1" applyFill="1" applyAlignment="1">
      <alignment vertical="center" shrinkToFit="1"/>
    </xf>
    <xf numFmtId="38" fontId="0" fillId="36" borderId="190" xfId="678" applyFont="1" applyFill="1" applyBorder="1" applyAlignment="1">
      <alignment horizontal="center" vertical="center" shrinkToFit="1"/>
    </xf>
    <xf numFmtId="38" fontId="21" fillId="36" borderId="0" xfId="678" applyFont="1" applyFill="1" applyBorder="1" applyAlignment="1">
      <alignment vertical="center" shrinkToFit="1"/>
    </xf>
    <xf numFmtId="38" fontId="21" fillId="36" borderId="188" xfId="678" applyFont="1" applyFill="1" applyBorder="1" applyAlignment="1">
      <alignment vertical="center" shrinkToFit="1"/>
    </xf>
    <xf numFmtId="38" fontId="4" fillId="36" borderId="240" xfId="678" applyFont="1" applyFill="1" applyBorder="1" applyAlignment="1">
      <alignment vertical="center" shrinkToFit="1"/>
    </xf>
    <xf numFmtId="38" fontId="4" fillId="36" borderId="241" xfId="678" applyFont="1" applyFill="1" applyBorder="1" applyAlignment="1">
      <alignment vertical="center" shrinkToFit="1"/>
    </xf>
    <xf numFmtId="38" fontId="4" fillId="36" borderId="242" xfId="678" applyFont="1" applyFill="1" applyBorder="1" applyAlignment="1">
      <alignment vertical="center" shrinkToFit="1"/>
    </xf>
    <xf numFmtId="38" fontId="4" fillId="36" borderId="243" xfId="678" applyFont="1" applyFill="1" applyBorder="1" applyAlignment="1">
      <alignment vertical="center" shrinkToFit="1"/>
    </xf>
    <xf numFmtId="38" fontId="4" fillId="36" borderId="13" xfId="678" applyFont="1" applyFill="1" applyBorder="1" applyAlignment="1">
      <alignment vertical="center" shrinkToFit="1"/>
    </xf>
    <xf numFmtId="38" fontId="4" fillId="36" borderId="244" xfId="678" applyFont="1" applyFill="1" applyBorder="1" applyAlignment="1">
      <alignment vertical="center" shrinkToFit="1"/>
    </xf>
    <xf numFmtId="38" fontId="4" fillId="36" borderId="245" xfId="678" applyFont="1" applyFill="1" applyBorder="1" applyAlignment="1">
      <alignment vertical="center" shrinkToFit="1"/>
    </xf>
    <xf numFmtId="38" fontId="4" fillId="36" borderId="246" xfId="678" applyFont="1" applyFill="1" applyBorder="1" applyAlignment="1">
      <alignment vertical="center" shrinkToFit="1"/>
    </xf>
    <xf numFmtId="38" fontId="4" fillId="36" borderId="247" xfId="678" applyFont="1" applyFill="1" applyBorder="1" applyAlignment="1">
      <alignment vertical="center" shrinkToFit="1"/>
    </xf>
    <xf numFmtId="38" fontId="6" fillId="44" borderId="94" xfId="678" applyFont="1" applyFill="1" applyBorder="1" applyAlignment="1">
      <alignment vertical="center"/>
    </xf>
    <xf numFmtId="38" fontId="6" fillId="44" borderId="93" xfId="678" applyFont="1" applyFill="1" applyBorder="1" applyAlignment="1">
      <alignment vertical="center"/>
    </xf>
    <xf numFmtId="38" fontId="6" fillId="50" borderId="142" xfId="678" applyFont="1" applyFill="1" applyBorder="1" applyAlignment="1">
      <alignment vertical="center"/>
    </xf>
    <xf numFmtId="38" fontId="6" fillId="50" borderId="143" xfId="678" applyFont="1" applyFill="1" applyBorder="1" applyAlignment="1">
      <alignment vertical="center"/>
    </xf>
    <xf numFmtId="38" fontId="6" fillId="50" borderId="144" xfId="678" applyFont="1" applyFill="1" applyBorder="1" applyAlignment="1">
      <alignment vertical="center"/>
    </xf>
    <xf numFmtId="38" fontId="6" fillId="50" borderId="147" xfId="678" applyFont="1" applyFill="1" applyBorder="1" applyAlignment="1">
      <alignment vertical="center"/>
    </xf>
    <xf numFmtId="38" fontId="6" fillId="50" borderId="146" xfId="678" applyFont="1" applyFill="1" applyBorder="1" applyAlignment="1">
      <alignment vertical="center"/>
    </xf>
    <xf numFmtId="38" fontId="6" fillId="53" borderId="107" xfId="678" applyFont="1" applyFill="1" applyBorder="1" applyAlignment="1">
      <alignment horizontal="center" vertical="center"/>
    </xf>
    <xf numFmtId="38" fontId="6" fillId="53" borderId="97" xfId="678" applyFont="1" applyFill="1" applyBorder="1" applyAlignment="1">
      <alignment horizontal="center" vertical="center"/>
    </xf>
    <xf numFmtId="38" fontId="6" fillId="53" borderId="139" xfId="678" applyFont="1" applyFill="1" applyBorder="1" applyAlignment="1">
      <alignment horizontal="center" vertical="center"/>
    </xf>
    <xf numFmtId="0" fontId="0" fillId="0" borderId="0" xfId="0" applyAlignment="1">
      <alignment vertical="center"/>
    </xf>
    <xf numFmtId="38" fontId="0" fillId="0" borderId="0" xfId="678" applyFont="1" applyAlignment="1">
      <alignment vertical="center"/>
    </xf>
    <xf numFmtId="0" fontId="52" fillId="0" borderId="170" xfId="0" applyFont="1" applyBorder="1" applyAlignment="1">
      <alignment horizontal="center" vertical="center"/>
    </xf>
    <xf numFmtId="0" fontId="71" fillId="0" borderId="0" xfId="860" applyFont="1" applyAlignment="1">
      <alignment horizontal="center" vertical="center"/>
    </xf>
    <xf numFmtId="38" fontId="9" fillId="0" borderId="273" xfId="679" applyFont="1" applyBorder="1" applyAlignment="1">
      <alignment vertical="center"/>
    </xf>
    <xf numFmtId="38" fontId="9" fillId="37" borderId="277" xfId="679" applyFont="1" applyFill="1" applyBorder="1" applyAlignment="1">
      <alignment vertical="center"/>
    </xf>
    <xf numFmtId="38" fontId="9" fillId="37" borderId="277" xfId="679" applyNumberFormat="1" applyFont="1" applyFill="1" applyBorder="1" applyAlignment="1">
      <alignment vertical="center"/>
    </xf>
    <xf numFmtId="38" fontId="9" fillId="37" borderId="278" xfId="679" applyFont="1" applyFill="1" applyBorder="1" applyAlignment="1">
      <alignment vertical="center"/>
    </xf>
    <xf numFmtId="38" fontId="9" fillId="37" borderId="279" xfId="679" applyFont="1" applyFill="1" applyBorder="1" applyAlignment="1">
      <alignment vertical="center"/>
    </xf>
    <xf numFmtId="38" fontId="9" fillId="37" borderId="280" xfId="679" applyFont="1" applyFill="1" applyBorder="1" applyAlignment="1">
      <alignment vertical="center"/>
    </xf>
    <xf numFmtId="182" fontId="9" fillId="42" borderId="13" xfId="679" applyNumberFormat="1" applyFont="1" applyFill="1" applyBorder="1" applyAlignment="1">
      <alignment vertical="center"/>
    </xf>
    <xf numFmtId="3" fontId="9" fillId="0" borderId="13" xfId="860" applyNumberFormat="1" applyFont="1" applyBorder="1" applyAlignment="1">
      <alignment vertical="center"/>
    </xf>
    <xf numFmtId="0" fontId="4" fillId="36" borderId="0" xfId="0" applyFont="1" applyFill="1" applyAlignment="1">
      <alignment vertical="center"/>
    </xf>
    <xf numFmtId="0" fontId="4" fillId="0" borderId="0" xfId="0" applyFont="1" applyAlignment="1">
      <alignment vertical="center"/>
    </xf>
    <xf numFmtId="0" fontId="4" fillId="0" borderId="0" xfId="0" applyFont="1" applyFill="1" applyBorder="1" applyAlignment="1">
      <alignment vertical="center"/>
    </xf>
    <xf numFmtId="38" fontId="9" fillId="0" borderId="108" xfId="0" applyNumberFormat="1" applyFont="1" applyFill="1" applyBorder="1" applyAlignment="1">
      <alignment vertical="center"/>
    </xf>
    <xf numFmtId="38" fontId="9" fillId="0" borderId="3" xfId="0" applyNumberFormat="1" applyFont="1" applyFill="1" applyBorder="1" applyAlignment="1">
      <alignment vertical="center"/>
    </xf>
    <xf numFmtId="38" fontId="9" fillId="0" borderId="131" xfId="0" applyNumberFormat="1" applyFont="1" applyFill="1" applyBorder="1" applyAlignment="1">
      <alignment vertical="center"/>
    </xf>
    <xf numFmtId="38" fontId="9" fillId="0" borderId="114" xfId="0" applyNumberFormat="1" applyFont="1" applyFill="1" applyBorder="1" applyAlignment="1">
      <alignment vertical="center"/>
    </xf>
    <xf numFmtId="0" fontId="6" fillId="0" borderId="115" xfId="0" applyFont="1" applyBorder="1" applyAlignment="1">
      <alignment vertical="center"/>
    </xf>
    <xf numFmtId="38" fontId="9" fillId="0" borderId="117" xfId="0" applyNumberFormat="1" applyFont="1" applyFill="1" applyBorder="1" applyAlignment="1">
      <alignment vertical="center"/>
    </xf>
    <xf numFmtId="38" fontId="9" fillId="0" borderId="2" xfId="0" applyNumberFormat="1" applyFont="1" applyFill="1" applyBorder="1" applyAlignment="1">
      <alignment vertical="center"/>
    </xf>
    <xf numFmtId="38" fontId="9" fillId="0" borderId="133" xfId="0" applyNumberFormat="1" applyFont="1" applyFill="1" applyBorder="1" applyAlignment="1">
      <alignment vertical="center"/>
    </xf>
    <xf numFmtId="38" fontId="9" fillId="0" borderId="118" xfId="0" applyNumberFormat="1" applyFont="1" applyFill="1" applyBorder="1" applyAlignment="1">
      <alignment vertical="center"/>
    </xf>
    <xf numFmtId="38" fontId="9" fillId="0" borderId="85" xfId="0" applyNumberFormat="1" applyFont="1" applyBorder="1" applyAlignment="1">
      <alignment vertical="center"/>
    </xf>
    <xf numFmtId="38" fontId="9" fillId="0" borderId="65" xfId="0" applyNumberFormat="1" applyFont="1" applyBorder="1" applyAlignment="1">
      <alignment vertical="center"/>
    </xf>
    <xf numFmtId="38" fontId="9" fillId="2" borderId="112" xfId="0" applyNumberFormat="1" applyFont="1" applyFill="1" applyBorder="1" applyAlignment="1">
      <alignment vertical="center"/>
    </xf>
    <xf numFmtId="38" fontId="9" fillId="0" borderId="132" xfId="0" applyNumberFormat="1" applyFont="1" applyFill="1" applyBorder="1" applyAlignment="1">
      <alignment vertical="center"/>
    </xf>
    <xf numFmtId="38" fontId="9" fillId="0" borderId="112" xfId="0" applyNumberFormat="1" applyFont="1" applyFill="1" applyBorder="1" applyAlignment="1">
      <alignment vertical="center"/>
    </xf>
    <xf numFmtId="38" fontId="9" fillId="0" borderId="134" xfId="0" applyNumberFormat="1" applyFont="1" applyFill="1" applyBorder="1" applyAlignment="1">
      <alignment vertical="center"/>
    </xf>
    <xf numFmtId="38" fontId="9" fillId="0" borderId="98" xfId="0" applyNumberFormat="1" applyFont="1" applyFill="1" applyBorder="1" applyAlignment="1">
      <alignment vertical="center"/>
    </xf>
    <xf numFmtId="38" fontId="9" fillId="0" borderId="99" xfId="0" applyNumberFormat="1" applyFont="1" applyFill="1" applyBorder="1" applyAlignment="1">
      <alignment vertical="center"/>
    </xf>
    <xf numFmtId="38" fontId="9" fillId="0" borderId="135" xfId="0" applyNumberFormat="1" applyFont="1" applyFill="1" applyBorder="1" applyAlignment="1">
      <alignment vertical="center"/>
    </xf>
    <xf numFmtId="38" fontId="9" fillId="0" borderId="120" xfId="0" applyNumberFormat="1" applyFont="1" applyFill="1" applyBorder="1" applyAlignment="1">
      <alignment vertical="center"/>
    </xf>
    <xf numFmtId="0" fontId="6" fillId="0" borderId="136" xfId="0" applyFont="1" applyBorder="1" applyAlignment="1">
      <alignment vertical="center"/>
    </xf>
    <xf numFmtId="0" fontId="6" fillId="0" borderId="7" xfId="0" applyFont="1" applyBorder="1" applyAlignment="1">
      <alignment vertical="center"/>
    </xf>
    <xf numFmtId="38" fontId="9" fillId="0" borderId="8" xfId="0" applyNumberFormat="1" applyFont="1" applyFill="1" applyBorder="1" applyAlignment="1">
      <alignment vertical="center"/>
    </xf>
    <xf numFmtId="38" fontId="9" fillId="0" borderId="0" xfId="0" applyNumberFormat="1" applyFont="1" applyFill="1" applyBorder="1" applyAlignment="1">
      <alignment vertical="center"/>
    </xf>
    <xf numFmtId="38" fontId="9" fillId="0" borderId="137" xfId="0" applyNumberFormat="1" applyFont="1" applyFill="1" applyBorder="1" applyAlignment="1">
      <alignment vertical="center"/>
    </xf>
    <xf numFmtId="0" fontId="6" fillId="0" borderId="138" xfId="0" applyFont="1" applyBorder="1" applyAlignment="1">
      <alignment vertical="center"/>
    </xf>
    <xf numFmtId="38" fontId="9" fillId="0" borderId="113" xfId="0" applyNumberFormat="1" applyFont="1" applyFill="1" applyBorder="1" applyAlignment="1">
      <alignment vertical="center"/>
    </xf>
    <xf numFmtId="38" fontId="9" fillId="2" borderId="1" xfId="0" applyNumberFormat="1" applyFont="1" applyFill="1" applyBorder="1" applyAlignment="1">
      <alignment vertical="center"/>
    </xf>
    <xf numFmtId="38" fontId="9" fillId="0" borderId="1" xfId="0" applyNumberFormat="1" applyFont="1" applyFill="1" applyBorder="1" applyAlignment="1">
      <alignment vertical="center"/>
    </xf>
    <xf numFmtId="38" fontId="9" fillId="0" borderId="8" xfId="0" applyNumberFormat="1" applyFont="1" applyBorder="1" applyAlignment="1">
      <alignment vertical="center"/>
    </xf>
    <xf numFmtId="38" fontId="9" fillId="0" borderId="0" xfId="0" applyNumberFormat="1" applyFont="1" applyBorder="1" applyAlignment="1">
      <alignment vertical="center"/>
    </xf>
    <xf numFmtId="38" fontId="9" fillId="0" borderId="117" xfId="0" applyNumberFormat="1" applyFont="1" applyBorder="1" applyAlignment="1">
      <alignment vertical="center"/>
    </xf>
    <xf numFmtId="38" fontId="9" fillId="0" borderId="2" xfId="0" applyNumberFormat="1" applyFont="1" applyBorder="1" applyAlignment="1">
      <alignment vertical="center"/>
    </xf>
    <xf numFmtId="38" fontId="9" fillId="0" borderId="113" xfId="0" applyNumberFormat="1" applyFont="1" applyBorder="1" applyAlignment="1">
      <alignment vertical="center"/>
    </xf>
    <xf numFmtId="38" fontId="9" fillId="0" borderId="1" xfId="0" applyNumberFormat="1" applyFont="1" applyBorder="1" applyAlignment="1">
      <alignment vertical="center"/>
    </xf>
    <xf numFmtId="38" fontId="9" fillId="0" borderId="100" xfId="0" applyNumberFormat="1" applyFont="1" applyFill="1" applyBorder="1" applyAlignment="1">
      <alignment vertical="center"/>
    </xf>
    <xf numFmtId="38" fontId="9" fillId="0" borderId="119" xfId="0" applyNumberFormat="1" applyFont="1" applyFill="1" applyBorder="1" applyAlignment="1">
      <alignment vertical="center"/>
    </xf>
    <xf numFmtId="38" fontId="9" fillId="2" borderId="85" xfId="0" applyNumberFormat="1" applyFont="1" applyFill="1" applyBorder="1" applyAlignment="1">
      <alignment vertical="center"/>
    </xf>
    <xf numFmtId="38" fontId="9" fillId="2" borderId="65" xfId="0" applyNumberFormat="1" applyFont="1" applyFill="1" applyBorder="1" applyAlignment="1">
      <alignment vertical="center"/>
    </xf>
    <xf numFmtId="38" fontId="9" fillId="2" borderId="134" xfId="0" applyNumberFormat="1" applyFont="1" applyFill="1" applyBorder="1" applyAlignment="1">
      <alignment vertical="center"/>
    </xf>
    <xf numFmtId="38" fontId="9" fillId="0" borderId="98" xfId="0" applyNumberFormat="1" applyFont="1" applyBorder="1" applyAlignment="1">
      <alignment vertical="center"/>
    </xf>
    <xf numFmtId="38" fontId="9" fillId="0" borderId="99" xfId="0" applyNumberFormat="1" applyFont="1" applyBorder="1" applyAlignment="1">
      <alignment vertical="center"/>
    </xf>
    <xf numFmtId="38" fontId="9" fillId="2" borderId="146" xfId="0" applyNumberFormat="1" applyFont="1" applyFill="1" applyBorder="1" applyAlignment="1">
      <alignment vertical="center"/>
    </xf>
    <xf numFmtId="38" fontId="9" fillId="2" borderId="143" xfId="0" applyNumberFormat="1" applyFont="1" applyFill="1" applyBorder="1" applyAlignment="1">
      <alignment vertical="center"/>
    </xf>
    <xf numFmtId="38" fontId="9" fillId="2" borderId="140" xfId="0" applyNumberFormat="1" applyFont="1" applyFill="1" applyBorder="1" applyAlignment="1">
      <alignment vertical="center"/>
    </xf>
    <xf numFmtId="38" fontId="9" fillId="0" borderId="144" xfId="0" applyNumberFormat="1" applyFont="1" applyFill="1" applyBorder="1" applyAlignment="1">
      <alignment vertical="center"/>
    </xf>
    <xf numFmtId="38" fontId="9" fillId="2" borderId="147" xfId="0" applyNumberFormat="1" applyFont="1" applyFill="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36" borderId="243" xfId="0" applyFont="1" applyFill="1" applyBorder="1" applyAlignment="1">
      <alignment vertical="center"/>
    </xf>
    <xf numFmtId="0" fontId="4" fillId="36" borderId="13" xfId="0" applyFont="1" applyFill="1" applyBorder="1" applyAlignment="1">
      <alignment vertical="center"/>
    </xf>
    <xf numFmtId="0" fontId="4" fillId="36" borderId="244" xfId="0" applyFont="1" applyFill="1" applyBorder="1" applyAlignment="1">
      <alignment vertical="center"/>
    </xf>
    <xf numFmtId="38" fontId="4" fillId="0" borderId="145" xfId="678" applyFont="1" applyFill="1" applyBorder="1" applyAlignment="1">
      <alignment vertical="center"/>
    </xf>
    <xf numFmtId="0" fontId="4" fillId="0" borderId="145" xfId="0" applyFont="1" applyBorder="1" applyAlignment="1">
      <alignment horizontal="center" vertical="center"/>
    </xf>
    <xf numFmtId="0" fontId="4" fillId="0" borderId="145" xfId="0" applyFont="1" applyBorder="1" applyAlignment="1">
      <alignment vertical="center"/>
    </xf>
    <xf numFmtId="0" fontId="4" fillId="37" borderId="92" xfId="0" applyFont="1" applyFill="1" applyBorder="1" applyAlignment="1">
      <alignment vertical="center"/>
    </xf>
    <xf numFmtId="0" fontId="4" fillId="37" borderId="93" xfId="0" applyFont="1" applyFill="1" applyBorder="1" applyAlignment="1">
      <alignment vertical="center"/>
    </xf>
    <xf numFmtId="0" fontId="4" fillId="37" borderId="97" xfId="0" applyFont="1" applyFill="1" applyBorder="1" applyAlignment="1">
      <alignment vertical="center"/>
    </xf>
    <xf numFmtId="0" fontId="4" fillId="37" borderId="0" xfId="0" applyFont="1" applyFill="1" applyBorder="1" applyAlignment="1">
      <alignment vertical="center"/>
    </xf>
    <xf numFmtId="0" fontId="4" fillId="37" borderId="151" xfId="0" applyFont="1" applyFill="1" applyBorder="1" applyAlignment="1">
      <alignment horizontal="center" vertical="center"/>
    </xf>
    <xf numFmtId="0" fontId="4" fillId="37" borderId="0" xfId="0" applyFont="1" applyFill="1" applyAlignment="1">
      <alignment vertical="center"/>
    </xf>
    <xf numFmtId="38" fontId="4" fillId="0" borderId="0" xfId="0" applyNumberFormat="1" applyFont="1" applyAlignment="1">
      <alignment vertical="center"/>
    </xf>
    <xf numFmtId="0" fontId="4" fillId="0" borderId="0" xfId="0" applyFont="1" applyFill="1" applyAlignment="1">
      <alignment vertical="center"/>
    </xf>
    <xf numFmtId="182" fontId="52" fillId="0" borderId="0" xfId="0" applyNumberFormat="1" applyFont="1"/>
    <xf numFmtId="0" fontId="52" fillId="0" borderId="0" xfId="0" applyFont="1" applyAlignment="1">
      <alignment horizontal="center"/>
    </xf>
    <xf numFmtId="38" fontId="50" fillId="0" borderId="0" xfId="860" applyNumberFormat="1" applyFont="1" applyFill="1" applyAlignment="1">
      <alignment horizontal="center" vertical="center"/>
    </xf>
    <xf numFmtId="0" fontId="12" fillId="0" borderId="0" xfId="860" applyFont="1" applyFill="1" applyAlignment="1">
      <alignment horizontal="center" vertical="center"/>
    </xf>
    <xf numFmtId="38" fontId="12" fillId="0" borderId="271" xfId="678" applyFont="1" applyFill="1" applyBorder="1" applyAlignment="1">
      <alignment vertical="center"/>
    </xf>
    <xf numFmtId="38" fontId="0" fillId="0" borderId="0" xfId="678" applyFont="1" applyAlignment="1">
      <alignment vertical="center"/>
    </xf>
    <xf numFmtId="38" fontId="0" fillId="0" borderId="0" xfId="678" applyFont="1" applyAlignment="1">
      <alignment horizontal="center" vertical="center"/>
    </xf>
    <xf numFmtId="38" fontId="0" fillId="0" borderId="0" xfId="678" applyFont="1" applyFill="1" applyBorder="1" applyAlignment="1">
      <alignment vertical="center"/>
    </xf>
    <xf numFmtId="0" fontId="12" fillId="0" borderId="0" xfId="860" applyFont="1" applyFill="1" applyAlignment="1">
      <alignment vertical="center" shrinkToFit="1"/>
    </xf>
    <xf numFmtId="38" fontId="12" fillId="0" borderId="0" xfId="678" applyFont="1" applyFill="1" applyAlignment="1">
      <alignment vertical="center" shrinkToFit="1"/>
    </xf>
    <xf numFmtId="0" fontId="50" fillId="0" borderId="0" xfId="860" applyFont="1" applyFill="1" applyAlignment="1">
      <alignment vertical="center" shrinkToFit="1"/>
    </xf>
    <xf numFmtId="176" fontId="12" fillId="54" borderId="0" xfId="869" applyNumberFormat="1" applyFont="1" applyFill="1" applyBorder="1">
      <alignment vertical="center"/>
    </xf>
    <xf numFmtId="176" fontId="12" fillId="54" borderId="2" xfId="869" applyNumberFormat="1" applyFont="1" applyFill="1" applyBorder="1">
      <alignment vertical="center"/>
    </xf>
    <xf numFmtId="176" fontId="50" fillId="0" borderId="0" xfId="681" applyNumberFormat="1" applyFont="1" applyFill="1" applyAlignment="1">
      <alignment vertical="center"/>
    </xf>
    <xf numFmtId="176" fontId="0" fillId="0" borderId="167" xfId="679" applyNumberFormat="1" applyFont="1" applyFill="1" applyBorder="1" applyAlignment="1">
      <alignment vertical="center"/>
    </xf>
    <xf numFmtId="176" fontId="0" fillId="0" borderId="166" xfId="679" applyNumberFormat="1" applyFont="1" applyFill="1" applyBorder="1" applyAlignment="1">
      <alignment vertical="center"/>
    </xf>
    <xf numFmtId="176" fontId="0" fillId="0" borderId="65" xfId="679" applyNumberFormat="1" applyFont="1" applyFill="1" applyBorder="1" applyAlignment="1">
      <alignment vertical="center"/>
    </xf>
    <xf numFmtId="176" fontId="0" fillId="0" borderId="208" xfId="679" applyNumberFormat="1" applyFont="1" applyFill="1" applyBorder="1" applyAlignment="1">
      <alignment vertical="center"/>
    </xf>
    <xf numFmtId="176" fontId="0" fillId="0" borderId="67" xfId="679" applyNumberFormat="1" applyFont="1" applyFill="1" applyBorder="1" applyAlignment="1">
      <alignment vertical="center"/>
    </xf>
    <xf numFmtId="176" fontId="4" fillId="2" borderId="67" xfId="679" applyNumberFormat="1" applyFont="1" applyFill="1" applyBorder="1" applyAlignment="1">
      <alignment vertical="center"/>
    </xf>
    <xf numFmtId="176" fontId="52" fillId="54" borderId="0" xfId="679" applyNumberFormat="1" applyFont="1" applyFill="1" applyAlignment="1">
      <alignment vertical="center"/>
    </xf>
    <xf numFmtId="176" fontId="52" fillId="0" borderId="0" xfId="679" applyNumberFormat="1" applyFont="1" applyAlignment="1">
      <alignment horizontal="center" vertical="center"/>
    </xf>
    <xf numFmtId="176" fontId="0" fillId="0" borderId="0" xfId="679" applyNumberFormat="1" applyFont="1" applyAlignment="1">
      <alignment vertical="center"/>
    </xf>
    <xf numFmtId="176" fontId="4" fillId="2" borderId="0" xfId="679" applyNumberFormat="1" applyFont="1" applyFill="1" applyBorder="1" applyAlignment="1">
      <alignment vertical="center"/>
    </xf>
    <xf numFmtId="176" fontId="0" fillId="0" borderId="0" xfId="679" applyNumberFormat="1" applyFont="1" applyAlignment="1">
      <alignment horizontal="center" vertical="center"/>
    </xf>
    <xf numFmtId="176" fontId="71" fillId="0" borderId="0" xfId="679" applyNumberFormat="1" applyFont="1" applyAlignment="1">
      <alignment vertical="center"/>
    </xf>
    <xf numFmtId="38" fontId="52" fillId="0" borderId="281" xfId="678" applyFont="1" applyBorder="1" applyAlignment="1">
      <alignment horizontal="center" vertical="center"/>
    </xf>
    <xf numFmtId="38" fontId="0" fillId="0" borderId="0" xfId="678" applyFont="1" applyAlignment="1">
      <alignment horizontal="left" vertical="center" indent="1"/>
    </xf>
    <xf numFmtId="38" fontId="53" fillId="36" borderId="0" xfId="678" applyFont="1" applyFill="1" applyAlignment="1">
      <alignment horizontal="left" vertical="center" indent="1"/>
    </xf>
    <xf numFmtId="38" fontId="0" fillId="0" borderId="0" xfId="678" applyFont="1" applyAlignment="1">
      <alignment horizontal="left" vertical="center"/>
    </xf>
    <xf numFmtId="0" fontId="86" fillId="0" borderId="0" xfId="0" applyFont="1"/>
    <xf numFmtId="0" fontId="87" fillId="0" borderId="0" xfId="0" applyFont="1"/>
    <xf numFmtId="38" fontId="0" fillId="0" borderId="0" xfId="678" applyFont="1" applyAlignment="1">
      <alignment vertical="center"/>
    </xf>
    <xf numFmtId="38" fontId="4" fillId="36" borderId="0" xfId="678" applyFont="1" applyFill="1" applyAlignment="1">
      <alignment vertical="center" shrinkToFit="1"/>
    </xf>
    <xf numFmtId="38" fontId="4" fillId="0" borderId="0" xfId="678" applyFont="1" applyAlignment="1">
      <alignment vertical="center"/>
    </xf>
    <xf numFmtId="38" fontId="4" fillId="0" borderId="3" xfId="678" applyFont="1" applyFill="1" applyBorder="1" applyAlignment="1">
      <alignment vertical="center"/>
    </xf>
    <xf numFmtId="38" fontId="4" fillId="0" borderId="114" xfId="678" applyFont="1" applyFill="1" applyBorder="1" applyAlignment="1">
      <alignment vertical="center"/>
    </xf>
    <xf numFmtId="38" fontId="4" fillId="0" borderId="118" xfId="678" applyFont="1" applyFill="1" applyBorder="1" applyAlignment="1">
      <alignment vertical="center"/>
    </xf>
    <xf numFmtId="38" fontId="4" fillId="0" borderId="0" xfId="678" applyFont="1" applyBorder="1" applyAlignment="1">
      <alignment horizontal="center" vertical="center"/>
    </xf>
    <xf numFmtId="38" fontId="4" fillId="0" borderId="0" xfId="678" applyFont="1" applyBorder="1" applyAlignment="1">
      <alignment vertical="center"/>
    </xf>
    <xf numFmtId="38" fontId="4" fillId="0" borderId="145" xfId="678" applyFont="1" applyBorder="1" applyAlignment="1">
      <alignment horizontal="center" vertical="center"/>
    </xf>
    <xf numFmtId="38" fontId="4" fillId="0" borderId="145" xfId="678" applyFont="1" applyBorder="1" applyAlignment="1">
      <alignment vertical="center"/>
    </xf>
    <xf numFmtId="38" fontId="4" fillId="37" borderId="92" xfId="678" applyFont="1" applyFill="1" applyBorder="1" applyAlignment="1">
      <alignment vertical="center"/>
    </xf>
    <xf numFmtId="38" fontId="4" fillId="37" borderId="93" xfId="678" applyFont="1" applyFill="1" applyBorder="1" applyAlignment="1">
      <alignment vertical="center"/>
    </xf>
    <xf numFmtId="38" fontId="4" fillId="37" borderId="97" xfId="678" applyFont="1" applyFill="1" applyBorder="1" applyAlignment="1">
      <alignment vertical="center"/>
    </xf>
    <xf numFmtId="38" fontId="4" fillId="37" borderId="0" xfId="678" applyFont="1" applyFill="1" applyBorder="1" applyAlignment="1">
      <alignment vertical="center"/>
    </xf>
    <xf numFmtId="38" fontId="4" fillId="37" borderId="151" xfId="678" applyFont="1" applyFill="1" applyBorder="1" applyAlignment="1">
      <alignment horizontal="center" vertical="center"/>
    </xf>
    <xf numFmtId="38" fontId="4" fillId="37" borderId="0" xfId="678" applyFont="1" applyFill="1" applyAlignment="1">
      <alignment vertical="center"/>
    </xf>
    <xf numFmtId="176" fontId="4" fillId="2" borderId="65" xfId="679" applyNumberFormat="1" applyFont="1" applyFill="1" applyBorder="1" applyAlignment="1">
      <alignment vertical="center"/>
    </xf>
    <xf numFmtId="0" fontId="4" fillId="0" borderId="0" xfId="0" applyFont="1"/>
    <xf numFmtId="38" fontId="0" fillId="0" borderId="0" xfId="678" applyFont="1" applyAlignment="1">
      <alignment vertical="center"/>
    </xf>
    <xf numFmtId="176" fontId="4" fillId="0" borderId="167" xfId="679" applyNumberFormat="1" applyFont="1" applyFill="1" applyBorder="1" applyAlignment="1">
      <alignment vertical="center"/>
    </xf>
    <xf numFmtId="176" fontId="4" fillId="0" borderId="65" xfId="679" applyNumberFormat="1" applyFont="1" applyFill="1" applyBorder="1" applyAlignment="1">
      <alignment vertical="center"/>
    </xf>
    <xf numFmtId="185" fontId="4" fillId="0" borderId="65" xfId="568" applyNumberFormat="1" applyFont="1" applyFill="1" applyBorder="1" applyAlignment="1">
      <alignment vertical="center"/>
    </xf>
    <xf numFmtId="176" fontId="4" fillId="0" borderId="204" xfId="679" applyNumberFormat="1" applyFont="1" applyFill="1" applyBorder="1" applyAlignment="1">
      <alignment vertical="center"/>
    </xf>
    <xf numFmtId="176" fontId="4" fillId="0" borderId="0" xfId="679" applyNumberFormat="1" applyFont="1" applyFill="1" applyBorder="1" applyAlignment="1">
      <alignment vertical="center"/>
    </xf>
    <xf numFmtId="176" fontId="4" fillId="0" borderId="0" xfId="679" applyNumberFormat="1" applyFont="1" applyFill="1" applyAlignment="1">
      <alignment vertical="center"/>
    </xf>
    <xf numFmtId="176" fontId="4" fillId="0" borderId="0" xfId="679" applyNumberFormat="1" applyFont="1" applyFill="1" applyAlignment="1">
      <alignment horizontal="center" vertical="center"/>
    </xf>
    <xf numFmtId="38" fontId="0" fillId="36" borderId="13" xfId="678" applyFont="1" applyFill="1" applyBorder="1" applyAlignment="1">
      <alignment vertical="center" shrinkToFit="1"/>
    </xf>
    <xf numFmtId="182" fontId="9" fillId="0" borderId="218" xfId="679" applyNumberFormat="1" applyFont="1" applyFill="1" applyBorder="1" applyAlignment="1">
      <alignment vertical="center"/>
    </xf>
    <xf numFmtId="187" fontId="9" fillId="0" borderId="24" xfId="679" applyNumberFormat="1" applyFont="1" applyFill="1" applyBorder="1" applyAlignment="1">
      <alignment vertical="center"/>
    </xf>
    <xf numFmtId="182" fontId="9" fillId="0" borderId="24" xfId="679" applyNumberFormat="1" applyFont="1" applyFill="1" applyBorder="1" applyAlignment="1">
      <alignment vertical="center"/>
    </xf>
    <xf numFmtId="38" fontId="9" fillId="0" borderId="13" xfId="679" applyFont="1" applyBorder="1" applyAlignment="1">
      <alignment horizontal="right" vertical="center"/>
    </xf>
    <xf numFmtId="38" fontId="0" fillId="0" borderId="0" xfId="678" applyFont="1" applyAlignment="1">
      <alignment vertical="center"/>
    </xf>
    <xf numFmtId="176" fontId="26" fillId="2" borderId="2" xfId="863" applyNumberFormat="1" applyFont="1" applyFill="1" applyBorder="1" applyAlignment="1">
      <alignment vertical="center" wrapText="1"/>
    </xf>
    <xf numFmtId="0" fontId="0" fillId="2" borderId="2" xfId="863" applyFont="1" applyFill="1" applyBorder="1" applyAlignment="1">
      <alignment vertical="center" wrapText="1"/>
    </xf>
    <xf numFmtId="0" fontId="79" fillId="0" borderId="0" xfId="860" applyFont="1" applyFill="1" applyAlignment="1">
      <alignment horizontal="center" vertical="center"/>
    </xf>
    <xf numFmtId="0" fontId="73" fillId="0" borderId="0" xfId="860" applyFont="1" applyFill="1" applyAlignment="1">
      <alignment horizontal="center" vertical="center"/>
    </xf>
    <xf numFmtId="0" fontId="77" fillId="37" borderId="40" xfId="860" applyFont="1" applyFill="1" applyBorder="1" applyAlignment="1">
      <alignment horizontal="center" vertical="center"/>
    </xf>
    <xf numFmtId="0" fontId="77" fillId="37" borderId="46" xfId="860" applyFont="1" applyFill="1" applyBorder="1" applyAlignment="1">
      <alignment horizontal="center" vertical="center"/>
    </xf>
    <xf numFmtId="0" fontId="77" fillId="37" borderId="257" xfId="860" applyFont="1" applyFill="1" applyBorder="1" applyAlignment="1">
      <alignment horizontal="center" vertical="center"/>
    </xf>
    <xf numFmtId="176" fontId="12" fillId="0" borderId="0" xfId="679" applyNumberFormat="1" applyFont="1" applyFill="1" applyBorder="1" applyAlignment="1">
      <alignment vertical="center" shrinkToFit="1"/>
    </xf>
    <xf numFmtId="0" fontId="0" fillId="0" borderId="0" xfId="0" applyAlignment="1">
      <alignment vertical="center"/>
    </xf>
    <xf numFmtId="0" fontId="12" fillId="54" borderId="0" xfId="869" applyFont="1" applyFill="1" applyBorder="1" applyAlignment="1">
      <alignment horizontal="center" vertical="center"/>
    </xf>
    <xf numFmtId="0" fontId="0" fillId="54" borderId="0" xfId="863" applyFont="1" applyFill="1" applyBorder="1" applyAlignment="1">
      <alignment horizontal="center" vertical="center"/>
    </xf>
    <xf numFmtId="0" fontId="0" fillId="54" borderId="2" xfId="863" applyFont="1" applyFill="1" applyBorder="1" applyAlignment="1">
      <alignment horizontal="center" vertical="center"/>
    </xf>
    <xf numFmtId="176" fontId="12" fillId="54" borderId="0" xfId="681" applyNumberFormat="1" applyFont="1" applyFill="1" applyBorder="1" applyAlignment="1">
      <alignment horizontal="center" vertical="center"/>
    </xf>
    <xf numFmtId="176" fontId="12" fillId="54" borderId="2" xfId="681" applyNumberFormat="1" applyFont="1" applyFill="1" applyBorder="1" applyAlignment="1">
      <alignment horizontal="center" vertical="center"/>
    </xf>
    <xf numFmtId="176" fontId="12" fillId="2" borderId="1" xfId="679" applyNumberFormat="1" applyFont="1" applyFill="1" applyBorder="1" applyAlignment="1" applyProtection="1">
      <alignment vertical="center"/>
      <protection locked="0"/>
    </xf>
    <xf numFmtId="176" fontId="12" fillId="2" borderId="258" xfId="679" applyNumberFormat="1" applyFont="1" applyFill="1" applyBorder="1" applyAlignment="1" applyProtection="1">
      <alignment vertical="center"/>
      <protection locked="0"/>
    </xf>
    <xf numFmtId="176" fontId="50" fillId="2" borderId="1" xfId="679" applyNumberFormat="1" applyFont="1" applyFill="1" applyBorder="1" applyAlignment="1" applyProtection="1">
      <alignment vertical="center"/>
      <protection locked="0"/>
    </xf>
    <xf numFmtId="0" fontId="26" fillId="54" borderId="0" xfId="863" applyFont="1" applyFill="1" applyBorder="1" applyAlignment="1">
      <alignment horizontal="center" vertical="center" wrapText="1"/>
    </xf>
    <xf numFmtId="0" fontId="11" fillId="54" borderId="2" xfId="863" applyFont="1" applyFill="1" applyBorder="1" applyAlignment="1">
      <alignment horizontal="center" vertical="center" wrapText="1"/>
    </xf>
    <xf numFmtId="0" fontId="11" fillId="54" borderId="0" xfId="863" applyFont="1" applyFill="1" applyBorder="1" applyAlignment="1">
      <alignment vertical="center"/>
    </xf>
    <xf numFmtId="0" fontId="11" fillId="54" borderId="2" xfId="863" applyFont="1" applyFill="1" applyBorder="1" applyAlignment="1">
      <alignment vertical="center"/>
    </xf>
    <xf numFmtId="0" fontId="26" fillId="54" borderId="2" xfId="863" applyFont="1" applyFill="1" applyBorder="1" applyAlignment="1">
      <alignment horizontal="center" vertical="center" wrapText="1"/>
    </xf>
    <xf numFmtId="0" fontId="0" fillId="54" borderId="2" xfId="863" applyFont="1" applyFill="1" applyBorder="1" applyAlignment="1">
      <alignment vertical="center"/>
    </xf>
    <xf numFmtId="0" fontId="0" fillId="54" borderId="0" xfId="863" applyFont="1" applyFill="1" applyAlignment="1">
      <alignment vertical="center"/>
    </xf>
    <xf numFmtId="176" fontId="12" fillId="0" borderId="99" xfId="679" applyNumberFormat="1" applyFont="1" applyFill="1" applyBorder="1" applyAlignment="1">
      <alignment vertical="center"/>
    </xf>
    <xf numFmtId="176" fontId="12" fillId="0" borderId="213" xfId="679" applyNumberFormat="1" applyFont="1" applyFill="1" applyBorder="1" applyAlignment="1">
      <alignment vertical="center"/>
    </xf>
    <xf numFmtId="176" fontId="12" fillId="0" borderId="2" xfId="679" applyNumberFormat="1" applyFont="1" applyFill="1" applyBorder="1" applyAlignment="1">
      <alignment vertical="center"/>
    </xf>
    <xf numFmtId="176" fontId="12" fillId="0" borderId="1" xfId="679" applyNumberFormat="1" applyFont="1" applyFill="1" applyBorder="1" applyAlignment="1">
      <alignment vertical="center"/>
    </xf>
    <xf numFmtId="176" fontId="12" fillId="2" borderId="2" xfId="679" applyNumberFormat="1" applyFont="1" applyFill="1" applyBorder="1" applyAlignment="1" applyProtection="1">
      <alignment horizontal="right" vertical="center"/>
      <protection locked="0"/>
    </xf>
    <xf numFmtId="176" fontId="12" fillId="0" borderId="212" xfId="679" applyNumberFormat="1" applyFont="1" applyFill="1" applyBorder="1" applyAlignment="1">
      <alignment vertical="center"/>
    </xf>
    <xf numFmtId="176" fontId="11" fillId="0" borderId="112" xfId="679" applyNumberFormat="1" applyFont="1" applyFill="1" applyBorder="1" applyAlignment="1">
      <alignment horizontal="distributed" vertical="center"/>
    </xf>
    <xf numFmtId="176" fontId="11" fillId="0" borderId="203" xfId="679" applyNumberFormat="1" applyFont="1" applyFill="1" applyBorder="1" applyAlignment="1">
      <alignment horizontal="distributed" vertical="center"/>
    </xf>
    <xf numFmtId="176" fontId="11" fillId="0" borderId="116" xfId="679" applyNumberFormat="1" applyFont="1" applyFill="1" applyBorder="1" applyAlignment="1">
      <alignment horizontal="distributed" vertical="center" wrapText="1"/>
    </xf>
    <xf numFmtId="176" fontId="11" fillId="0" borderId="167" xfId="679" applyNumberFormat="1" applyFont="1" applyFill="1" applyBorder="1" applyAlignment="1">
      <alignment horizontal="distributed" vertical="center"/>
    </xf>
    <xf numFmtId="176" fontId="11" fillId="0" borderId="112" xfId="679" applyNumberFormat="1" applyFont="1" applyFill="1" applyBorder="1" applyAlignment="1">
      <alignment horizontal="distributed" vertical="center" wrapText="1"/>
    </xf>
    <xf numFmtId="0" fontId="11" fillId="0" borderId="203" xfId="0" applyFont="1" applyBorder="1" applyAlignment="1">
      <alignment vertical="center"/>
    </xf>
    <xf numFmtId="0" fontId="73" fillId="0" borderId="0" xfId="0" applyFont="1" applyFill="1" applyAlignment="1">
      <alignment horizontal="center" vertical="center"/>
    </xf>
    <xf numFmtId="176" fontId="0" fillId="0" borderId="0" xfId="679" applyNumberFormat="1" applyFont="1" applyFill="1" applyAlignment="1">
      <alignment horizontal="center" vertical="center"/>
    </xf>
    <xf numFmtId="176" fontId="11" fillId="0" borderId="0" xfId="679" applyNumberFormat="1" applyFont="1" applyFill="1" applyAlignment="1">
      <alignment horizontal="center" vertical="center"/>
    </xf>
    <xf numFmtId="176" fontId="23" fillId="40" borderId="44" xfId="679" quotePrefix="1" applyNumberFormat="1" applyFont="1" applyFill="1" applyBorder="1" applyAlignment="1">
      <alignment horizontal="center" vertical="center"/>
    </xf>
    <xf numFmtId="176" fontId="23" fillId="40" borderId="44" xfId="679" applyNumberFormat="1" applyFont="1" applyFill="1" applyBorder="1" applyAlignment="1">
      <alignment horizontal="center" vertical="center"/>
    </xf>
    <xf numFmtId="176" fontId="23" fillId="44" borderId="67" xfId="679" quotePrefix="1" applyNumberFormat="1" applyFont="1" applyFill="1" applyBorder="1" applyAlignment="1">
      <alignment horizontal="center" vertical="center"/>
    </xf>
    <xf numFmtId="176" fontId="23" fillId="44" borderId="44" xfId="679" quotePrefix="1" applyNumberFormat="1" applyFont="1" applyFill="1" applyBorder="1" applyAlignment="1">
      <alignment horizontal="center" vertical="center"/>
    </xf>
    <xf numFmtId="176" fontId="73" fillId="0" borderId="0" xfId="679" applyNumberFormat="1" applyFont="1" applyFill="1" applyAlignment="1">
      <alignment horizontal="center" vertical="center"/>
    </xf>
    <xf numFmtId="38" fontId="73" fillId="0" borderId="0" xfId="678" applyFont="1" applyAlignment="1">
      <alignment horizontal="center" vertical="center"/>
    </xf>
    <xf numFmtId="38" fontId="0" fillId="0" borderId="0" xfId="678" applyFont="1" applyAlignment="1">
      <alignment horizontal="center" vertical="center"/>
    </xf>
    <xf numFmtId="38" fontId="0" fillId="0" borderId="0" xfId="678" applyFont="1" applyFill="1" applyBorder="1" applyAlignment="1">
      <alignment vertical="center"/>
    </xf>
    <xf numFmtId="38" fontId="53" fillId="0" borderId="0" xfId="678" applyFont="1" applyFill="1" applyBorder="1" applyAlignment="1">
      <alignment vertical="center"/>
    </xf>
    <xf numFmtId="38" fontId="11" fillId="0" borderId="0" xfId="678" applyFont="1" applyFill="1" applyBorder="1" applyAlignment="1">
      <alignment horizontal="right" vertical="center"/>
    </xf>
    <xf numFmtId="38" fontId="11" fillId="2" borderId="102" xfId="678" applyFont="1" applyFill="1" applyBorder="1" applyAlignment="1">
      <alignment horizontal="right" vertical="center"/>
    </xf>
    <xf numFmtId="38" fontId="11" fillId="2" borderId="136" xfId="678" applyFont="1" applyFill="1" applyBorder="1" applyAlignment="1">
      <alignment horizontal="right" vertical="center"/>
    </xf>
    <xf numFmtId="38" fontId="11" fillId="2" borderId="105" xfId="678" applyFont="1" applyFill="1" applyBorder="1" applyAlignment="1">
      <alignment horizontal="right" vertical="center"/>
    </xf>
    <xf numFmtId="38" fontId="11" fillId="2" borderId="7" xfId="678" applyFont="1" applyFill="1" applyBorder="1" applyAlignment="1">
      <alignment horizontal="right" vertical="center"/>
    </xf>
    <xf numFmtId="38" fontId="11" fillId="2" borderId="116" xfId="678" applyFont="1" applyFill="1" applyBorder="1" applyAlignment="1">
      <alignment horizontal="right" vertical="center"/>
    </xf>
    <xf numFmtId="38" fontId="11" fillId="2" borderId="138" xfId="678" applyFont="1" applyFill="1" applyBorder="1" applyAlignment="1">
      <alignment horizontal="right" vertical="center"/>
    </xf>
    <xf numFmtId="38" fontId="11" fillId="36" borderId="112" xfId="678" applyFont="1" applyFill="1" applyBorder="1" applyAlignment="1">
      <alignment horizontal="right" vertical="center"/>
    </xf>
    <xf numFmtId="38" fontId="11" fillId="36" borderId="115" xfId="678" applyFont="1" applyFill="1" applyBorder="1" applyAlignment="1">
      <alignment horizontal="right" vertical="center"/>
    </xf>
    <xf numFmtId="38" fontId="11" fillId="49" borderId="123" xfId="678" applyFont="1" applyFill="1" applyBorder="1" applyAlignment="1">
      <alignment horizontal="right" vertical="center"/>
    </xf>
    <xf numFmtId="38" fontId="11" fillId="49" borderId="232" xfId="678" applyFont="1" applyFill="1" applyBorder="1" applyAlignment="1">
      <alignment horizontal="right" vertical="center"/>
    </xf>
    <xf numFmtId="38" fontId="0" fillId="2" borderId="0" xfId="678" applyFont="1" applyFill="1" applyAlignment="1">
      <alignment vertical="center"/>
    </xf>
    <xf numFmtId="38" fontId="0" fillId="0" borderId="0" xfId="678" applyFont="1" applyAlignment="1">
      <alignment vertical="center"/>
    </xf>
    <xf numFmtId="38" fontId="4" fillId="36" borderId="224" xfId="678" applyFont="1" applyFill="1" applyBorder="1" applyAlignment="1">
      <alignment horizontal="right" vertical="center"/>
    </xf>
    <xf numFmtId="38" fontId="4" fillId="36" borderId="257" xfId="678" applyFont="1" applyFill="1" applyBorder="1" applyAlignment="1">
      <alignment horizontal="right" vertical="center"/>
    </xf>
    <xf numFmtId="38" fontId="11" fillId="42" borderId="112" xfId="678" applyFont="1" applyFill="1" applyBorder="1" applyAlignment="1">
      <alignment horizontal="right" vertical="center"/>
    </xf>
    <xf numFmtId="38" fontId="11" fillId="42" borderId="115" xfId="678" applyFont="1" applyFill="1" applyBorder="1" applyAlignment="1">
      <alignment horizontal="right" vertical="center"/>
    </xf>
    <xf numFmtId="38" fontId="11" fillId="48" borderId="123" xfId="678" applyFont="1" applyFill="1" applyBorder="1" applyAlignment="1">
      <alignment horizontal="right" vertical="center"/>
    </xf>
    <xf numFmtId="38" fontId="11" fillId="48" borderId="232" xfId="678" applyFont="1" applyFill="1" applyBorder="1" applyAlignment="1">
      <alignment horizontal="right" vertical="center"/>
    </xf>
    <xf numFmtId="38" fontId="11" fillId="0" borderId="163" xfId="678" applyFont="1" applyFill="1" applyBorder="1" applyAlignment="1">
      <alignment horizontal="right" vertical="center"/>
    </xf>
    <xf numFmtId="38" fontId="11" fillId="0" borderId="165" xfId="678" applyFont="1" applyFill="1" applyBorder="1" applyAlignment="1">
      <alignment horizontal="right" vertical="center"/>
    </xf>
    <xf numFmtId="38" fontId="11" fillId="39" borderId="224" xfId="678" applyFont="1" applyFill="1" applyBorder="1" applyAlignment="1">
      <alignment horizontal="right" vertical="center"/>
    </xf>
    <xf numFmtId="38" fontId="11" fillId="39" borderId="257" xfId="678" applyFont="1" applyFill="1" applyBorder="1" applyAlignment="1">
      <alignment horizontal="right" vertical="center"/>
    </xf>
    <xf numFmtId="38" fontId="0" fillId="36" borderId="212" xfId="678" applyFont="1" applyFill="1" applyBorder="1" applyAlignment="1">
      <alignment vertical="center"/>
    </xf>
    <xf numFmtId="38" fontId="53" fillId="36" borderId="0" xfId="678" applyFont="1" applyFill="1" applyAlignment="1">
      <alignment vertical="center"/>
    </xf>
    <xf numFmtId="38" fontId="11" fillId="46" borderId="123" xfId="678" applyFont="1" applyFill="1" applyBorder="1" applyAlignment="1">
      <alignment horizontal="right" vertical="center"/>
    </xf>
    <xf numFmtId="38" fontId="11" fillId="46" borderId="232" xfId="678" applyFont="1" applyFill="1" applyBorder="1" applyAlignment="1">
      <alignment horizontal="right" vertical="center"/>
    </xf>
    <xf numFmtId="38" fontId="7" fillId="47" borderId="162" xfId="678" applyFont="1" applyFill="1" applyBorder="1" applyAlignment="1">
      <alignment horizontal="distributed" vertical="center"/>
    </xf>
    <xf numFmtId="38" fontId="7" fillId="47" borderId="3" xfId="678" applyFont="1" applyFill="1" applyBorder="1" applyAlignment="1">
      <alignment horizontal="distributed" vertical="center"/>
    </xf>
    <xf numFmtId="38" fontId="7" fillId="49" borderId="162" xfId="678" applyFont="1" applyFill="1" applyBorder="1" applyAlignment="1">
      <alignment horizontal="distributed" vertical="center"/>
    </xf>
    <xf numFmtId="38" fontId="7" fillId="49" borderId="3" xfId="678" applyFont="1" applyFill="1" applyBorder="1" applyAlignment="1">
      <alignment horizontal="distributed" vertical="center"/>
    </xf>
    <xf numFmtId="38" fontId="7" fillId="50" borderId="162" xfId="678" applyFont="1" applyFill="1" applyBorder="1" applyAlignment="1">
      <alignment horizontal="distributed" vertical="center"/>
    </xf>
    <xf numFmtId="38" fontId="7" fillId="50" borderId="3" xfId="678" applyFont="1" applyFill="1" applyBorder="1" applyAlignment="1">
      <alignment horizontal="distributed" vertical="center"/>
    </xf>
    <xf numFmtId="0" fontId="9" fillId="2" borderId="250" xfId="860" applyFont="1" applyFill="1" applyBorder="1" applyAlignment="1">
      <alignment horizontal="center" vertical="center" wrapText="1"/>
    </xf>
    <xf numFmtId="0" fontId="0" fillId="2" borderId="256" xfId="860" applyFont="1" applyFill="1" applyBorder="1" applyAlignment="1">
      <alignment horizontal="center" vertical="center" wrapText="1"/>
    </xf>
    <xf numFmtId="0" fontId="9" fillId="2" borderId="160" xfId="860" applyFont="1" applyFill="1" applyBorder="1" applyAlignment="1">
      <alignment horizontal="center" vertical="center"/>
    </xf>
    <xf numFmtId="0" fontId="0" fillId="2" borderId="20" xfId="860" applyFont="1" applyFill="1" applyBorder="1" applyAlignment="1">
      <alignment horizontal="center" vertical="center"/>
    </xf>
    <xf numFmtId="0" fontId="9" fillId="2" borderId="256" xfId="860" applyFont="1" applyFill="1" applyBorder="1" applyAlignment="1">
      <alignment horizontal="center" vertical="center" wrapText="1"/>
    </xf>
    <xf numFmtId="0" fontId="17" fillId="0" borderId="5" xfId="860" applyFont="1" applyBorder="1" applyAlignment="1">
      <alignment horizontal="right" vertical="center"/>
    </xf>
    <xf numFmtId="0" fontId="0" fillId="0" borderId="5" xfId="0" applyBorder="1" applyAlignment="1">
      <alignment horizontal="right" vertical="center"/>
    </xf>
    <xf numFmtId="181" fontId="17" fillId="0" borderId="0" xfId="870" applyNumberFormat="1" applyFont="1" applyAlignment="1">
      <alignment horizontal="left" vertical="center" wrapText="1"/>
    </xf>
    <xf numFmtId="0" fontId="17" fillId="0" borderId="0" xfId="870" applyNumberFormat="1" applyFont="1" applyAlignment="1">
      <alignment horizontal="left" vertical="center" wrapText="1"/>
    </xf>
    <xf numFmtId="181" fontId="17" fillId="36" borderId="0" xfId="870" applyNumberFormat="1" applyFont="1" applyFill="1" applyAlignment="1">
      <alignment horizontal="left" vertical="center" wrapText="1"/>
    </xf>
    <xf numFmtId="0" fontId="9" fillId="2" borderId="79" xfId="860" applyFont="1" applyFill="1" applyBorder="1" applyAlignment="1">
      <alignment horizontal="center" vertical="center" wrapText="1"/>
    </xf>
    <xf numFmtId="0" fontId="9" fillId="2" borderId="7" xfId="860" applyFont="1" applyFill="1" applyBorder="1" applyAlignment="1">
      <alignment horizontal="center" vertical="center" wrapText="1"/>
    </xf>
    <xf numFmtId="0" fontId="9" fillId="2" borderId="4" xfId="860" applyFont="1" applyFill="1" applyBorder="1" applyAlignment="1">
      <alignment horizontal="center" vertical="center" wrapText="1"/>
    </xf>
    <xf numFmtId="0" fontId="11" fillId="36" borderId="67" xfId="860" applyFont="1" applyFill="1" applyBorder="1" applyAlignment="1">
      <alignment horizontal="center" vertical="center" wrapText="1"/>
    </xf>
    <xf numFmtId="0" fontId="11" fillId="36" borderId="81" xfId="860" applyFont="1" applyFill="1" applyBorder="1" applyAlignment="1">
      <alignment horizontal="center" vertical="center" wrapText="1"/>
    </xf>
    <xf numFmtId="38" fontId="9" fillId="2" borderId="274" xfId="679" applyFont="1" applyFill="1" applyBorder="1" applyAlignment="1">
      <alignment horizontal="center" vertical="center" wrapText="1"/>
    </xf>
    <xf numFmtId="38" fontId="9" fillId="2" borderId="275" xfId="679" applyFont="1" applyFill="1" applyBorder="1" applyAlignment="1">
      <alignment horizontal="center" vertical="center" wrapText="1"/>
    </xf>
    <xf numFmtId="38" fontId="9" fillId="2" borderId="276" xfId="679" applyFont="1" applyFill="1" applyBorder="1" applyAlignment="1">
      <alignment horizontal="center" vertical="center" wrapText="1"/>
    </xf>
    <xf numFmtId="0" fontId="9" fillId="2" borderId="76" xfId="860" applyFont="1" applyFill="1" applyBorder="1" applyAlignment="1">
      <alignment horizontal="center" vertical="center"/>
    </xf>
    <xf numFmtId="0" fontId="9" fillId="2" borderId="84" xfId="860" applyFont="1" applyFill="1" applyBorder="1" applyAlignment="1">
      <alignment horizontal="center" vertical="center"/>
    </xf>
    <xf numFmtId="0" fontId="9" fillId="2" borderId="80" xfId="860" applyFont="1" applyFill="1" applyBorder="1" applyAlignment="1">
      <alignment horizontal="center" vertical="center"/>
    </xf>
    <xf numFmtId="38" fontId="9" fillId="2" borderId="109" xfId="679" applyFont="1" applyFill="1" applyBorder="1" applyAlignment="1">
      <alignment horizontal="center" vertical="center"/>
    </xf>
    <xf numFmtId="38" fontId="9" fillId="2" borderId="44" xfId="679" applyFont="1" applyFill="1" applyBorder="1" applyAlignment="1">
      <alignment horizontal="center" vertical="center"/>
    </xf>
    <xf numFmtId="38" fontId="9" fillId="2" borderId="81" xfId="679" applyFont="1" applyFill="1" applyBorder="1" applyAlignment="1">
      <alignment horizontal="center" vertical="center"/>
    </xf>
    <xf numFmtId="38" fontId="9" fillId="2" borderId="77" xfId="679" applyFont="1" applyFill="1" applyBorder="1" applyAlignment="1">
      <alignment horizontal="center" vertical="center"/>
    </xf>
    <xf numFmtId="38" fontId="9" fillId="2" borderId="105" xfId="679" applyFont="1" applyFill="1" applyBorder="1" applyAlignment="1">
      <alignment horizontal="center" vertical="center"/>
    </xf>
    <xf numFmtId="38" fontId="9" fillId="2" borderId="104" xfId="679" applyFont="1" applyFill="1" applyBorder="1" applyAlignment="1">
      <alignment horizontal="center" vertical="center"/>
    </xf>
    <xf numFmtId="0" fontId="10" fillId="36" borderId="112" xfId="860" applyFont="1" applyFill="1" applyBorder="1" applyAlignment="1">
      <alignment horizontal="center" vertical="center"/>
    </xf>
    <xf numFmtId="0" fontId="10" fillId="36" borderId="1" xfId="860" applyFont="1" applyFill="1" applyBorder="1" applyAlignment="1">
      <alignment horizontal="center" vertical="center"/>
    </xf>
    <xf numFmtId="0" fontId="10" fillId="36" borderId="203" xfId="860" applyFont="1" applyFill="1" applyBorder="1" applyAlignment="1">
      <alignment horizontal="center" vertical="center"/>
    </xf>
    <xf numFmtId="38" fontId="9" fillId="2" borderId="3" xfId="679" applyFont="1" applyFill="1" applyBorder="1" applyAlignment="1">
      <alignment horizontal="center" vertical="center"/>
    </xf>
    <xf numFmtId="0" fontId="11" fillId="36" borderId="112" xfId="860" applyFont="1" applyFill="1" applyBorder="1" applyAlignment="1">
      <alignment horizontal="center" vertical="center" wrapText="1"/>
    </xf>
    <xf numFmtId="0" fontId="11" fillId="36" borderId="1" xfId="860" applyFont="1" applyFill="1" applyBorder="1" applyAlignment="1">
      <alignment horizontal="center" vertical="center" wrapText="1"/>
    </xf>
    <xf numFmtId="0" fontId="11" fillId="36" borderId="203" xfId="860" applyFont="1" applyFill="1" applyBorder="1" applyAlignment="1">
      <alignment horizontal="center" vertical="center" wrapText="1"/>
    </xf>
    <xf numFmtId="38" fontId="9" fillId="2" borderId="234" xfId="679" applyFont="1" applyFill="1" applyBorder="1" applyAlignment="1">
      <alignment horizontal="center" vertical="center"/>
    </xf>
    <xf numFmtId="38" fontId="9" fillId="2" borderId="46" xfId="679" applyFont="1" applyFill="1" applyBorder="1" applyAlignment="1">
      <alignment horizontal="center" vertical="center" wrapText="1"/>
    </xf>
    <xf numFmtId="38" fontId="9" fillId="2" borderId="257" xfId="679" applyFont="1" applyFill="1" applyBorder="1" applyAlignment="1">
      <alignment horizontal="center" vertical="center" wrapText="1"/>
    </xf>
    <xf numFmtId="0" fontId="9" fillId="2" borderId="40" xfId="860" applyFont="1" applyFill="1" applyBorder="1" applyAlignment="1">
      <alignment horizontal="center" vertical="center" wrapText="1"/>
    </xf>
    <xf numFmtId="0" fontId="9" fillId="2" borderId="46" xfId="860" applyFont="1" applyFill="1" applyBorder="1" applyAlignment="1">
      <alignment horizontal="center" vertical="center" wrapText="1"/>
    </xf>
    <xf numFmtId="0" fontId="9" fillId="2" borderId="257" xfId="860" applyFont="1" applyFill="1" applyBorder="1" applyAlignment="1">
      <alignment horizontal="center" vertical="center" wrapText="1"/>
    </xf>
    <xf numFmtId="38" fontId="9" fillId="36" borderId="76" xfId="679" applyFont="1" applyFill="1" applyBorder="1" applyAlignment="1">
      <alignment horizontal="center" vertical="center" wrapText="1"/>
    </xf>
    <xf numFmtId="38" fontId="9" fillId="36" borderId="80" xfId="679" applyFont="1" applyFill="1" applyBorder="1" applyAlignment="1">
      <alignment horizontal="center" vertical="center" wrapText="1"/>
    </xf>
    <xf numFmtId="38" fontId="9" fillId="2" borderId="109" xfId="679" applyFont="1" applyFill="1" applyBorder="1" applyAlignment="1">
      <alignment horizontal="center" vertical="center" wrapText="1"/>
    </xf>
    <xf numFmtId="38" fontId="9" fillId="2" borderId="81" xfId="679" applyFont="1" applyFill="1" applyBorder="1" applyAlignment="1">
      <alignment horizontal="center" vertical="center" wrapText="1"/>
    </xf>
    <xf numFmtId="0" fontId="12" fillId="36" borderId="109" xfId="860" applyFont="1" applyFill="1" applyBorder="1" applyAlignment="1">
      <alignment horizontal="center" vertical="center"/>
    </xf>
    <xf numFmtId="0" fontId="12" fillId="36" borderId="81" xfId="860" applyFont="1" applyFill="1" applyBorder="1" applyAlignment="1">
      <alignment horizontal="center" vertical="center"/>
    </xf>
    <xf numFmtId="38" fontId="9" fillId="36" borderId="259" xfId="679" applyFont="1" applyFill="1" applyBorder="1" applyAlignment="1">
      <alignment horizontal="center" vertical="center" wrapText="1"/>
    </xf>
    <xf numFmtId="38" fontId="9" fillId="36" borderId="169" xfId="679" applyFont="1" applyFill="1" applyBorder="1" applyAlignment="1">
      <alignment horizontal="center" vertical="center" wrapText="1"/>
    </xf>
    <xf numFmtId="0" fontId="0" fillId="2" borderId="108" xfId="0" applyFill="1" applyBorder="1" applyAlignment="1">
      <alignment horizontal="center" vertical="center"/>
    </xf>
    <xf numFmtId="0" fontId="0" fillId="0" borderId="3" xfId="0" applyBorder="1" applyAlignment="1">
      <alignment horizontal="center" vertical="center"/>
    </xf>
    <xf numFmtId="0" fontId="0" fillId="0" borderId="79"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9" fillId="2" borderId="40" xfId="0" applyFont="1" applyFill="1" applyBorder="1" applyAlignment="1">
      <alignment horizontal="center" vertical="center"/>
    </xf>
    <xf numFmtId="0" fontId="9" fillId="2" borderId="46" xfId="0" applyFont="1" applyFill="1" applyBorder="1" applyAlignment="1">
      <alignment horizontal="center" vertical="center"/>
    </xf>
    <xf numFmtId="0" fontId="9" fillId="2" borderId="257" xfId="0" applyFont="1" applyFill="1" applyBorder="1" applyAlignment="1">
      <alignment horizontal="center" vertical="center"/>
    </xf>
    <xf numFmtId="0" fontId="9" fillId="2" borderId="108" xfId="0" applyFont="1" applyFill="1" applyBorder="1" applyAlignment="1">
      <alignment horizontal="center" vertical="center"/>
    </xf>
    <xf numFmtId="0" fontId="9" fillId="2" borderId="79" xfId="0" applyFont="1" applyFill="1" applyBorder="1" applyAlignment="1">
      <alignment horizontal="center" vertical="center"/>
    </xf>
    <xf numFmtId="0" fontId="11" fillId="2" borderId="108" xfId="0" applyFont="1" applyFill="1" applyBorder="1" applyAlignment="1">
      <alignment horizontal="center" vertical="center"/>
    </xf>
    <xf numFmtId="0" fontId="11" fillId="2" borderId="79"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7" xfId="0" applyFont="1" applyFill="1" applyBorder="1" applyAlignment="1">
      <alignment horizontal="center" vertical="center"/>
    </xf>
    <xf numFmtId="0" fontId="75" fillId="2" borderId="40" xfId="0" applyFont="1" applyFill="1" applyBorder="1" applyAlignment="1">
      <alignment horizontal="center" vertical="center"/>
    </xf>
    <xf numFmtId="0" fontId="75" fillId="2" borderId="46" xfId="0" applyFont="1" applyFill="1" applyBorder="1" applyAlignment="1">
      <alignment horizontal="center" vertical="center"/>
    </xf>
    <xf numFmtId="0" fontId="75" fillId="2" borderId="257" xfId="0" applyFont="1" applyFill="1" applyBorder="1" applyAlignment="1">
      <alignment horizontal="center" vertical="center"/>
    </xf>
    <xf numFmtId="0" fontId="9" fillId="41" borderId="127" xfId="0" applyFont="1" applyFill="1" applyBorder="1" applyAlignment="1">
      <alignment horizontal="center" vertical="center"/>
    </xf>
    <xf numFmtId="0" fontId="0" fillId="41" borderId="232" xfId="0" applyFill="1" applyBorder="1" applyAlignment="1">
      <alignment horizontal="center" vertical="center"/>
    </xf>
  </cellXfs>
  <cellStyles count="1779">
    <cellStyle name="20% - アクセント 1" xfId="910" builtinId="30" customBuiltin="1"/>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995"/>
    <cellStyle name="20% - アクセント 1 24" xfId="1002"/>
    <cellStyle name="20% - アクセント 1 25" xfId="1001"/>
    <cellStyle name="20% - アクセント 1 26" xfId="1005"/>
    <cellStyle name="20% - アクセント 1 27" xfId="1019"/>
    <cellStyle name="20% - アクセント 1 28" xfId="1033"/>
    <cellStyle name="20% - アクセント 1 29" xfId="1047"/>
    <cellStyle name="20% - アクセント 1 3" xfId="15"/>
    <cellStyle name="20% - アクセント 1 30" xfId="1061"/>
    <cellStyle name="20% - アクセント 1 31" xfId="1075"/>
    <cellStyle name="20% - アクセント 1 32" xfId="1089"/>
    <cellStyle name="20% - アクセント 1 33" xfId="1103"/>
    <cellStyle name="20% - アクセント 1 34" xfId="1117"/>
    <cellStyle name="20% - アクセント 1 35" xfId="1131"/>
    <cellStyle name="20% - アクセント 1 36" xfId="1145"/>
    <cellStyle name="20% - アクセント 1 37" xfId="1159"/>
    <cellStyle name="20% - アクセント 1 38" xfId="1173"/>
    <cellStyle name="20% - アクセント 1 39" xfId="1187"/>
    <cellStyle name="20% - アクセント 1 4" xfId="16"/>
    <cellStyle name="20% - アクセント 1 40" xfId="1201"/>
    <cellStyle name="20% - アクセント 1 41" xfId="1215"/>
    <cellStyle name="20% - アクセント 1 42" xfId="1229"/>
    <cellStyle name="20% - アクセント 1 43" xfId="1243"/>
    <cellStyle name="20% - アクセント 1 44" xfId="1257"/>
    <cellStyle name="20% - アクセント 1 45" xfId="1271"/>
    <cellStyle name="20% - アクセント 1 46" xfId="1285"/>
    <cellStyle name="20% - アクセント 1 47" xfId="1299"/>
    <cellStyle name="20% - アクセント 1 48" xfId="1313"/>
    <cellStyle name="20% - アクセント 1 49" xfId="1327"/>
    <cellStyle name="20% - アクセント 1 5" xfId="17"/>
    <cellStyle name="20% - アクセント 1 50" xfId="1341"/>
    <cellStyle name="20% - アクセント 1 51" xfId="1355"/>
    <cellStyle name="20% - アクセント 1 52" xfId="1369"/>
    <cellStyle name="20% - アクセント 1 53" xfId="1383"/>
    <cellStyle name="20% - アクセント 1 54" xfId="1397"/>
    <cellStyle name="20% - アクセント 1 55" xfId="1411"/>
    <cellStyle name="20% - アクセント 1 56" xfId="1425"/>
    <cellStyle name="20% - アクセント 1 57" xfId="1439"/>
    <cellStyle name="20% - アクセント 1 58" xfId="1453"/>
    <cellStyle name="20% - アクセント 1 59" xfId="1467"/>
    <cellStyle name="20% - アクセント 1 6" xfId="18"/>
    <cellStyle name="20% - アクセント 1 60" xfId="1481"/>
    <cellStyle name="20% - アクセント 1 61" xfId="1495"/>
    <cellStyle name="20% - アクセント 1 62" xfId="1509"/>
    <cellStyle name="20% - アクセント 1 63" xfId="1523"/>
    <cellStyle name="20% - アクセント 1 64" xfId="1537"/>
    <cellStyle name="20% - アクセント 1 65" xfId="1551"/>
    <cellStyle name="20% - アクセント 1 66" xfId="1565"/>
    <cellStyle name="20% - アクセント 1 67" xfId="1579"/>
    <cellStyle name="20% - アクセント 1 68" xfId="1593"/>
    <cellStyle name="20% - アクセント 1 69" xfId="1607"/>
    <cellStyle name="20% - アクセント 1 7" xfId="19"/>
    <cellStyle name="20% - アクセント 1 70" xfId="1621"/>
    <cellStyle name="20% - アクセント 1 71" xfId="1635"/>
    <cellStyle name="20% - アクセント 1 72" xfId="1649"/>
    <cellStyle name="20% - アクセント 1 73" xfId="1663"/>
    <cellStyle name="20% - アクセント 1 74" xfId="1677"/>
    <cellStyle name="20% - アクセント 1 75" xfId="1690"/>
    <cellStyle name="20% - アクセント 1 76" xfId="1703"/>
    <cellStyle name="20% - アクセント 1 77" xfId="1716"/>
    <cellStyle name="20% - アクセント 1 78" xfId="1729"/>
    <cellStyle name="20% - アクセント 1 79" xfId="1767"/>
    <cellStyle name="20% - アクセント 1 8" xfId="20"/>
    <cellStyle name="20% - アクセント 1 9" xfId="21"/>
    <cellStyle name="20% - アクセント 2" xfId="914" builtinId="34" customBuiltin="1"/>
    <cellStyle name="20% - アクセント 2 10" xfId="22"/>
    <cellStyle name="20% - アクセント 2 11" xfId="23"/>
    <cellStyle name="20% - アクセント 2 12" xfId="24"/>
    <cellStyle name="20% - アクセント 2 13" xfId="25"/>
    <cellStyle name="20% - アクセント 2 14" xfId="26"/>
    <cellStyle name="20% - アクセント 2 15" xfId="27"/>
    <cellStyle name="20% - アクセント 2 16" xfId="28"/>
    <cellStyle name="20% - アクセント 2 17" xfId="29"/>
    <cellStyle name="20% - アクセント 2 18" xfId="30"/>
    <cellStyle name="20% - アクセント 2 19" xfId="31"/>
    <cellStyle name="20% - アクセント 2 2" xfId="32"/>
    <cellStyle name="20% - アクセント 2 20" xfId="33"/>
    <cellStyle name="20% - アクセント 2 21" xfId="34"/>
    <cellStyle name="20% - アクセント 2 22" xfId="35"/>
    <cellStyle name="20% - アクセント 2 23" xfId="999"/>
    <cellStyle name="20% - アクセント 2 24" xfId="1013"/>
    <cellStyle name="20% - アクセント 2 25" xfId="1027"/>
    <cellStyle name="20% - アクセント 2 26" xfId="1041"/>
    <cellStyle name="20% - アクセント 2 27" xfId="1055"/>
    <cellStyle name="20% - アクセント 2 28" xfId="1069"/>
    <cellStyle name="20% - アクセント 2 29" xfId="1083"/>
    <cellStyle name="20% - アクセント 2 3" xfId="36"/>
    <cellStyle name="20% - アクセント 2 30" xfId="1097"/>
    <cellStyle name="20% - アクセント 2 31" xfId="1111"/>
    <cellStyle name="20% - アクセント 2 32" xfId="1125"/>
    <cellStyle name="20% - アクセント 2 33" xfId="1139"/>
    <cellStyle name="20% - アクセント 2 34" xfId="1153"/>
    <cellStyle name="20% - アクセント 2 35" xfId="1167"/>
    <cellStyle name="20% - アクセント 2 36" xfId="1181"/>
    <cellStyle name="20% - アクセント 2 37" xfId="1195"/>
    <cellStyle name="20% - アクセント 2 38" xfId="1209"/>
    <cellStyle name="20% - アクセント 2 39" xfId="1223"/>
    <cellStyle name="20% - アクセント 2 4" xfId="37"/>
    <cellStyle name="20% - アクセント 2 40" xfId="1237"/>
    <cellStyle name="20% - アクセント 2 41" xfId="1251"/>
    <cellStyle name="20% - アクセント 2 42" xfId="1265"/>
    <cellStyle name="20% - アクセント 2 43" xfId="1279"/>
    <cellStyle name="20% - アクセント 2 44" xfId="1293"/>
    <cellStyle name="20% - アクセント 2 45" xfId="1307"/>
    <cellStyle name="20% - アクセント 2 46" xfId="1321"/>
    <cellStyle name="20% - アクセント 2 47" xfId="1335"/>
    <cellStyle name="20% - アクセント 2 48" xfId="1349"/>
    <cellStyle name="20% - アクセント 2 49" xfId="1363"/>
    <cellStyle name="20% - アクセント 2 5" xfId="38"/>
    <cellStyle name="20% - アクセント 2 50" xfId="1377"/>
    <cellStyle name="20% - アクセント 2 51" xfId="1391"/>
    <cellStyle name="20% - アクセント 2 52" xfId="1405"/>
    <cellStyle name="20% - アクセント 2 53" xfId="1419"/>
    <cellStyle name="20% - アクセント 2 54" xfId="1433"/>
    <cellStyle name="20% - アクセント 2 55" xfId="1447"/>
    <cellStyle name="20% - アクセント 2 56" xfId="1461"/>
    <cellStyle name="20% - アクセント 2 57" xfId="1475"/>
    <cellStyle name="20% - アクセント 2 58" xfId="1489"/>
    <cellStyle name="20% - アクセント 2 59" xfId="1503"/>
    <cellStyle name="20% - アクセント 2 6" xfId="39"/>
    <cellStyle name="20% - アクセント 2 60" xfId="1517"/>
    <cellStyle name="20% - アクセント 2 61" xfId="1531"/>
    <cellStyle name="20% - アクセント 2 62" xfId="1545"/>
    <cellStyle name="20% - アクセント 2 63" xfId="1559"/>
    <cellStyle name="20% - アクセント 2 64" xfId="1573"/>
    <cellStyle name="20% - アクセント 2 65" xfId="1587"/>
    <cellStyle name="20% - アクセント 2 66" xfId="1601"/>
    <cellStyle name="20% - アクセント 2 67" xfId="1615"/>
    <cellStyle name="20% - アクセント 2 68" xfId="1629"/>
    <cellStyle name="20% - アクセント 2 69" xfId="1643"/>
    <cellStyle name="20% - アクセント 2 7" xfId="40"/>
    <cellStyle name="20% - アクセント 2 70" xfId="1657"/>
    <cellStyle name="20% - アクセント 2 71" xfId="1671"/>
    <cellStyle name="20% - アクセント 2 72" xfId="1685"/>
    <cellStyle name="20% - アクセント 2 73" xfId="1698"/>
    <cellStyle name="20% - アクセント 2 74" xfId="1711"/>
    <cellStyle name="20% - アクセント 2 75" xfId="1724"/>
    <cellStyle name="20% - アクセント 2 76" xfId="1736"/>
    <cellStyle name="20% - アクセント 2 77" xfId="1746"/>
    <cellStyle name="20% - アクセント 2 78" xfId="1756"/>
    <cellStyle name="20% - アクセント 2 79" xfId="1769"/>
    <cellStyle name="20% - アクセント 2 8" xfId="41"/>
    <cellStyle name="20% - アクセント 2 9" xfId="42"/>
    <cellStyle name="20% - アクセント 3" xfId="918" builtinId="38" customBuiltin="1"/>
    <cellStyle name="20% - アクセント 3 10" xfId="43"/>
    <cellStyle name="20% - アクセント 3 11" xfId="44"/>
    <cellStyle name="20% - アクセント 3 12" xfId="45"/>
    <cellStyle name="20% - アクセント 3 13" xfId="46"/>
    <cellStyle name="20% - アクセント 3 14" xfId="47"/>
    <cellStyle name="20% - アクセント 3 15" xfId="48"/>
    <cellStyle name="20% - アクセント 3 16" xfId="49"/>
    <cellStyle name="20% - アクセント 3 17" xfId="50"/>
    <cellStyle name="20% - アクセント 3 18" xfId="51"/>
    <cellStyle name="20% - アクセント 3 19" xfId="52"/>
    <cellStyle name="20% - アクセント 3 2" xfId="53"/>
    <cellStyle name="20% - アクセント 3 20" xfId="54"/>
    <cellStyle name="20% - アクセント 3 21" xfId="55"/>
    <cellStyle name="20% - アクセント 3 22" xfId="56"/>
    <cellStyle name="20% - アクセント 3 23" xfId="1003"/>
    <cellStyle name="20% - アクセント 3 24" xfId="997"/>
    <cellStyle name="20% - アクセント 3 25" xfId="994"/>
    <cellStyle name="20% - アクセント 3 26" xfId="1006"/>
    <cellStyle name="20% - アクセント 3 27" xfId="1020"/>
    <cellStyle name="20% - アクセント 3 28" xfId="1034"/>
    <cellStyle name="20% - アクセント 3 29" xfId="1048"/>
    <cellStyle name="20% - アクセント 3 3" xfId="57"/>
    <cellStyle name="20% - アクセント 3 30" xfId="1062"/>
    <cellStyle name="20% - アクセント 3 31" xfId="1076"/>
    <cellStyle name="20% - アクセント 3 32" xfId="1090"/>
    <cellStyle name="20% - アクセント 3 33" xfId="1104"/>
    <cellStyle name="20% - アクセント 3 34" xfId="1118"/>
    <cellStyle name="20% - アクセント 3 35" xfId="1132"/>
    <cellStyle name="20% - アクセント 3 36" xfId="1146"/>
    <cellStyle name="20% - アクセント 3 37" xfId="1160"/>
    <cellStyle name="20% - アクセント 3 38" xfId="1174"/>
    <cellStyle name="20% - アクセント 3 39" xfId="1188"/>
    <cellStyle name="20% - アクセント 3 4" xfId="58"/>
    <cellStyle name="20% - アクセント 3 40" xfId="1202"/>
    <cellStyle name="20% - アクセント 3 41" xfId="1216"/>
    <cellStyle name="20% - アクセント 3 42" xfId="1230"/>
    <cellStyle name="20% - アクセント 3 43" xfId="1244"/>
    <cellStyle name="20% - アクセント 3 44" xfId="1258"/>
    <cellStyle name="20% - アクセント 3 45" xfId="1272"/>
    <cellStyle name="20% - アクセント 3 46" xfId="1286"/>
    <cellStyle name="20% - アクセント 3 47" xfId="1300"/>
    <cellStyle name="20% - アクセント 3 48" xfId="1314"/>
    <cellStyle name="20% - アクセント 3 49" xfId="1328"/>
    <cellStyle name="20% - アクセント 3 5" xfId="59"/>
    <cellStyle name="20% - アクセント 3 50" xfId="1342"/>
    <cellStyle name="20% - アクセント 3 51" xfId="1356"/>
    <cellStyle name="20% - アクセント 3 52" xfId="1370"/>
    <cellStyle name="20% - アクセント 3 53" xfId="1384"/>
    <cellStyle name="20% - アクセント 3 54" xfId="1398"/>
    <cellStyle name="20% - アクセント 3 55" xfId="1412"/>
    <cellStyle name="20% - アクセント 3 56" xfId="1426"/>
    <cellStyle name="20% - アクセント 3 57" xfId="1440"/>
    <cellStyle name="20% - アクセント 3 58" xfId="1454"/>
    <cellStyle name="20% - アクセント 3 59" xfId="1468"/>
    <cellStyle name="20% - アクセント 3 6" xfId="60"/>
    <cellStyle name="20% - アクセント 3 60" xfId="1482"/>
    <cellStyle name="20% - アクセント 3 61" xfId="1496"/>
    <cellStyle name="20% - アクセント 3 62" xfId="1510"/>
    <cellStyle name="20% - アクセント 3 63" xfId="1524"/>
    <cellStyle name="20% - アクセント 3 64" xfId="1538"/>
    <cellStyle name="20% - アクセント 3 65" xfId="1552"/>
    <cellStyle name="20% - アクセント 3 66" xfId="1566"/>
    <cellStyle name="20% - アクセント 3 67" xfId="1580"/>
    <cellStyle name="20% - アクセント 3 68" xfId="1594"/>
    <cellStyle name="20% - アクセント 3 69" xfId="1608"/>
    <cellStyle name="20% - アクセント 3 7" xfId="61"/>
    <cellStyle name="20% - アクセント 3 70" xfId="1622"/>
    <cellStyle name="20% - アクセント 3 71" xfId="1636"/>
    <cellStyle name="20% - アクセント 3 72" xfId="1650"/>
    <cellStyle name="20% - アクセント 3 73" xfId="1664"/>
    <cellStyle name="20% - アクセント 3 74" xfId="1678"/>
    <cellStyle name="20% - アクセント 3 75" xfId="1691"/>
    <cellStyle name="20% - アクセント 3 76" xfId="1704"/>
    <cellStyle name="20% - アクセント 3 77" xfId="1717"/>
    <cellStyle name="20% - アクセント 3 78" xfId="1730"/>
    <cellStyle name="20% - アクセント 3 79" xfId="1771"/>
    <cellStyle name="20% - アクセント 3 8" xfId="62"/>
    <cellStyle name="20% - アクセント 3 9" xfId="63"/>
    <cellStyle name="20% - アクセント 4" xfId="922" builtinId="42" customBuiltin="1"/>
    <cellStyle name="20% - アクセント 4 10" xfId="64"/>
    <cellStyle name="20% - アクセント 4 11" xfId="65"/>
    <cellStyle name="20% - アクセント 4 12" xfId="66"/>
    <cellStyle name="20% - アクセント 4 13" xfId="67"/>
    <cellStyle name="20% - アクセント 4 14" xfId="68"/>
    <cellStyle name="20% - アクセント 4 15" xfId="69"/>
    <cellStyle name="20% - アクセント 4 16" xfId="70"/>
    <cellStyle name="20% - アクセント 4 17" xfId="71"/>
    <cellStyle name="20% - アクセント 4 18" xfId="72"/>
    <cellStyle name="20% - アクセント 4 19" xfId="73"/>
    <cellStyle name="20% - アクセント 4 2" xfId="74"/>
    <cellStyle name="20% - アクセント 4 20" xfId="75"/>
    <cellStyle name="20% - アクセント 4 21" xfId="76"/>
    <cellStyle name="20% - アクセント 4 22" xfId="77"/>
    <cellStyle name="20% - アクセント 4 23" xfId="1007"/>
    <cellStyle name="20% - アクセント 4 24" xfId="1021"/>
    <cellStyle name="20% - アクセント 4 25" xfId="1035"/>
    <cellStyle name="20% - アクセント 4 26" xfId="1049"/>
    <cellStyle name="20% - アクセント 4 27" xfId="1063"/>
    <cellStyle name="20% - アクセント 4 28" xfId="1077"/>
    <cellStyle name="20% - アクセント 4 29" xfId="1091"/>
    <cellStyle name="20% - アクセント 4 3" xfId="78"/>
    <cellStyle name="20% - アクセント 4 30" xfId="1105"/>
    <cellStyle name="20% - アクセント 4 31" xfId="1119"/>
    <cellStyle name="20% - アクセント 4 32" xfId="1133"/>
    <cellStyle name="20% - アクセント 4 33" xfId="1147"/>
    <cellStyle name="20% - アクセント 4 34" xfId="1161"/>
    <cellStyle name="20% - アクセント 4 35" xfId="1175"/>
    <cellStyle name="20% - アクセント 4 36" xfId="1189"/>
    <cellStyle name="20% - アクセント 4 37" xfId="1203"/>
    <cellStyle name="20% - アクセント 4 38" xfId="1217"/>
    <cellStyle name="20% - アクセント 4 39" xfId="1231"/>
    <cellStyle name="20% - アクセント 4 4" xfId="79"/>
    <cellStyle name="20% - アクセント 4 40" xfId="1245"/>
    <cellStyle name="20% - アクセント 4 41" xfId="1259"/>
    <cellStyle name="20% - アクセント 4 42" xfId="1273"/>
    <cellStyle name="20% - アクセント 4 43" xfId="1287"/>
    <cellStyle name="20% - アクセント 4 44" xfId="1301"/>
    <cellStyle name="20% - アクセント 4 45" xfId="1315"/>
    <cellStyle name="20% - アクセント 4 46" xfId="1329"/>
    <cellStyle name="20% - アクセント 4 47" xfId="1343"/>
    <cellStyle name="20% - アクセント 4 48" xfId="1357"/>
    <cellStyle name="20% - アクセント 4 49" xfId="1371"/>
    <cellStyle name="20% - アクセント 4 5" xfId="80"/>
    <cellStyle name="20% - アクセント 4 50" xfId="1385"/>
    <cellStyle name="20% - アクセント 4 51" xfId="1399"/>
    <cellStyle name="20% - アクセント 4 52" xfId="1413"/>
    <cellStyle name="20% - アクセント 4 53" xfId="1427"/>
    <cellStyle name="20% - アクセント 4 54" xfId="1441"/>
    <cellStyle name="20% - アクセント 4 55" xfId="1455"/>
    <cellStyle name="20% - アクセント 4 56" xfId="1469"/>
    <cellStyle name="20% - アクセント 4 57" xfId="1483"/>
    <cellStyle name="20% - アクセント 4 58" xfId="1497"/>
    <cellStyle name="20% - アクセント 4 59" xfId="1511"/>
    <cellStyle name="20% - アクセント 4 6" xfId="81"/>
    <cellStyle name="20% - アクセント 4 60" xfId="1525"/>
    <cellStyle name="20% - アクセント 4 61" xfId="1539"/>
    <cellStyle name="20% - アクセント 4 62" xfId="1553"/>
    <cellStyle name="20% - アクセント 4 63" xfId="1567"/>
    <cellStyle name="20% - アクセント 4 64" xfId="1581"/>
    <cellStyle name="20% - アクセント 4 65" xfId="1595"/>
    <cellStyle name="20% - アクセント 4 66" xfId="1609"/>
    <cellStyle name="20% - アクセント 4 67" xfId="1623"/>
    <cellStyle name="20% - アクセント 4 68" xfId="1637"/>
    <cellStyle name="20% - アクセント 4 69" xfId="1651"/>
    <cellStyle name="20% - アクセント 4 7" xfId="82"/>
    <cellStyle name="20% - アクセント 4 70" xfId="1665"/>
    <cellStyle name="20% - アクセント 4 71" xfId="1679"/>
    <cellStyle name="20% - アクセント 4 72" xfId="1692"/>
    <cellStyle name="20% - アクセント 4 73" xfId="1705"/>
    <cellStyle name="20% - アクセント 4 74" xfId="1718"/>
    <cellStyle name="20% - アクセント 4 75" xfId="1731"/>
    <cellStyle name="20% - アクセント 4 76" xfId="1741"/>
    <cellStyle name="20% - アクセント 4 77" xfId="1751"/>
    <cellStyle name="20% - アクセント 4 78" xfId="1760"/>
    <cellStyle name="20% - アクセント 4 79" xfId="1773"/>
    <cellStyle name="20% - アクセント 4 8" xfId="83"/>
    <cellStyle name="20% - アクセント 4 9" xfId="84"/>
    <cellStyle name="20% - アクセント 5" xfId="926" builtinId="46" customBuiltin="1"/>
    <cellStyle name="20% - アクセント 5 10" xfId="85"/>
    <cellStyle name="20% - アクセント 5 11" xfId="86"/>
    <cellStyle name="20% - アクセント 5 12" xfId="87"/>
    <cellStyle name="20% - アクセント 5 13" xfId="88"/>
    <cellStyle name="20% - アクセント 5 14" xfId="89"/>
    <cellStyle name="20% - アクセント 5 15" xfId="90"/>
    <cellStyle name="20% - アクセント 5 16" xfId="91"/>
    <cellStyle name="20% - アクセント 5 17" xfId="92"/>
    <cellStyle name="20% - アクセント 5 18" xfId="93"/>
    <cellStyle name="20% - アクセント 5 19" xfId="94"/>
    <cellStyle name="20% - アクセント 5 2" xfId="95"/>
    <cellStyle name="20% - アクセント 5 20" xfId="96"/>
    <cellStyle name="20% - アクセント 5 21" xfId="97"/>
    <cellStyle name="20% - アクセント 5 22" xfId="98"/>
    <cellStyle name="20% - アクセント 5 23" xfId="1011"/>
    <cellStyle name="20% - アクセント 5 24" xfId="1025"/>
    <cellStyle name="20% - アクセント 5 25" xfId="1039"/>
    <cellStyle name="20% - アクセント 5 26" xfId="1053"/>
    <cellStyle name="20% - アクセント 5 27" xfId="1067"/>
    <cellStyle name="20% - アクセント 5 28" xfId="1081"/>
    <cellStyle name="20% - アクセント 5 29" xfId="1095"/>
    <cellStyle name="20% - アクセント 5 3" xfId="99"/>
    <cellStyle name="20% - アクセント 5 30" xfId="1109"/>
    <cellStyle name="20% - アクセント 5 31" xfId="1123"/>
    <cellStyle name="20% - アクセント 5 32" xfId="1137"/>
    <cellStyle name="20% - アクセント 5 33" xfId="1151"/>
    <cellStyle name="20% - アクセント 5 34" xfId="1165"/>
    <cellStyle name="20% - アクセント 5 35" xfId="1179"/>
    <cellStyle name="20% - アクセント 5 36" xfId="1193"/>
    <cellStyle name="20% - アクセント 5 37" xfId="1207"/>
    <cellStyle name="20% - アクセント 5 38" xfId="1221"/>
    <cellStyle name="20% - アクセント 5 39" xfId="1235"/>
    <cellStyle name="20% - アクセント 5 4" xfId="100"/>
    <cellStyle name="20% - アクセント 5 40" xfId="1249"/>
    <cellStyle name="20% - アクセント 5 41" xfId="1263"/>
    <cellStyle name="20% - アクセント 5 42" xfId="1277"/>
    <cellStyle name="20% - アクセント 5 43" xfId="1291"/>
    <cellStyle name="20% - アクセント 5 44" xfId="1305"/>
    <cellStyle name="20% - アクセント 5 45" xfId="1319"/>
    <cellStyle name="20% - アクセント 5 46" xfId="1333"/>
    <cellStyle name="20% - アクセント 5 47" xfId="1347"/>
    <cellStyle name="20% - アクセント 5 48" xfId="1361"/>
    <cellStyle name="20% - アクセント 5 49" xfId="1375"/>
    <cellStyle name="20% - アクセント 5 5" xfId="101"/>
    <cellStyle name="20% - アクセント 5 50" xfId="1389"/>
    <cellStyle name="20% - アクセント 5 51" xfId="1403"/>
    <cellStyle name="20% - アクセント 5 52" xfId="1417"/>
    <cellStyle name="20% - アクセント 5 53" xfId="1431"/>
    <cellStyle name="20% - アクセント 5 54" xfId="1445"/>
    <cellStyle name="20% - アクセント 5 55" xfId="1459"/>
    <cellStyle name="20% - アクセント 5 56" xfId="1473"/>
    <cellStyle name="20% - アクセント 5 57" xfId="1487"/>
    <cellStyle name="20% - アクセント 5 58" xfId="1501"/>
    <cellStyle name="20% - アクセント 5 59" xfId="1515"/>
    <cellStyle name="20% - アクセント 5 6" xfId="102"/>
    <cellStyle name="20% - アクセント 5 60" xfId="1529"/>
    <cellStyle name="20% - アクセント 5 61" xfId="1543"/>
    <cellStyle name="20% - アクセント 5 62" xfId="1557"/>
    <cellStyle name="20% - アクセント 5 63" xfId="1571"/>
    <cellStyle name="20% - アクセント 5 64" xfId="1585"/>
    <cellStyle name="20% - アクセント 5 65" xfId="1599"/>
    <cellStyle name="20% - アクセント 5 66" xfId="1613"/>
    <cellStyle name="20% - アクセント 5 67" xfId="1627"/>
    <cellStyle name="20% - アクセント 5 68" xfId="1641"/>
    <cellStyle name="20% - アクセント 5 69" xfId="1655"/>
    <cellStyle name="20% - アクセント 5 7" xfId="103"/>
    <cellStyle name="20% - アクセント 5 70" xfId="1669"/>
    <cellStyle name="20% - アクセント 5 71" xfId="1683"/>
    <cellStyle name="20% - アクセント 5 72" xfId="1696"/>
    <cellStyle name="20% - アクセント 5 73" xfId="1709"/>
    <cellStyle name="20% - アクセント 5 74" xfId="1722"/>
    <cellStyle name="20% - アクセント 5 75" xfId="1734"/>
    <cellStyle name="20% - アクセント 5 76" xfId="1744"/>
    <cellStyle name="20% - アクセント 5 77" xfId="1754"/>
    <cellStyle name="20% - アクセント 5 78" xfId="1762"/>
    <cellStyle name="20% - アクセント 5 79" xfId="1775"/>
    <cellStyle name="20% - アクセント 5 8" xfId="104"/>
    <cellStyle name="20% - アクセント 5 9" xfId="105"/>
    <cellStyle name="20% - アクセント 6" xfId="930" builtinId="50" customBuiltin="1"/>
    <cellStyle name="20% - アクセント 6 10" xfId="106"/>
    <cellStyle name="20% - アクセント 6 11" xfId="107"/>
    <cellStyle name="20% - アクセント 6 12" xfId="108"/>
    <cellStyle name="20% - アクセント 6 13" xfId="109"/>
    <cellStyle name="20% - アクセント 6 14" xfId="110"/>
    <cellStyle name="20% - アクセント 6 15" xfId="111"/>
    <cellStyle name="20% - アクセント 6 16" xfId="112"/>
    <cellStyle name="20% - アクセント 6 17" xfId="113"/>
    <cellStyle name="20% - アクセント 6 18" xfId="114"/>
    <cellStyle name="20% - アクセント 6 19" xfId="115"/>
    <cellStyle name="20% - アクセント 6 2" xfId="116"/>
    <cellStyle name="20% - アクセント 6 20" xfId="117"/>
    <cellStyle name="20% - アクセント 6 21" xfId="118"/>
    <cellStyle name="20% - アクセント 6 22" xfId="119"/>
    <cellStyle name="20% - アクセント 6 23" xfId="1015"/>
    <cellStyle name="20% - アクセント 6 24" xfId="1029"/>
    <cellStyle name="20% - アクセント 6 25" xfId="1043"/>
    <cellStyle name="20% - アクセント 6 26" xfId="1057"/>
    <cellStyle name="20% - アクセント 6 27" xfId="1071"/>
    <cellStyle name="20% - アクセント 6 28" xfId="1085"/>
    <cellStyle name="20% - アクセント 6 29" xfId="1099"/>
    <cellStyle name="20% - アクセント 6 3" xfId="120"/>
    <cellStyle name="20% - アクセント 6 30" xfId="1113"/>
    <cellStyle name="20% - アクセント 6 31" xfId="1127"/>
    <cellStyle name="20% - アクセント 6 32" xfId="1141"/>
    <cellStyle name="20% - アクセント 6 33" xfId="1155"/>
    <cellStyle name="20% - アクセント 6 34" xfId="1169"/>
    <cellStyle name="20% - アクセント 6 35" xfId="1183"/>
    <cellStyle name="20% - アクセント 6 36" xfId="1197"/>
    <cellStyle name="20% - アクセント 6 37" xfId="1211"/>
    <cellStyle name="20% - アクセント 6 38" xfId="1225"/>
    <cellStyle name="20% - アクセント 6 39" xfId="1239"/>
    <cellStyle name="20% - アクセント 6 4" xfId="121"/>
    <cellStyle name="20% - アクセント 6 40" xfId="1253"/>
    <cellStyle name="20% - アクセント 6 41" xfId="1267"/>
    <cellStyle name="20% - アクセント 6 42" xfId="1281"/>
    <cellStyle name="20% - アクセント 6 43" xfId="1295"/>
    <cellStyle name="20% - アクセント 6 44" xfId="1309"/>
    <cellStyle name="20% - アクセント 6 45" xfId="1323"/>
    <cellStyle name="20% - アクセント 6 46" xfId="1337"/>
    <cellStyle name="20% - アクセント 6 47" xfId="1351"/>
    <cellStyle name="20% - アクセント 6 48" xfId="1365"/>
    <cellStyle name="20% - アクセント 6 49" xfId="1379"/>
    <cellStyle name="20% - アクセント 6 5" xfId="122"/>
    <cellStyle name="20% - アクセント 6 50" xfId="1393"/>
    <cellStyle name="20% - アクセント 6 51" xfId="1407"/>
    <cellStyle name="20% - アクセント 6 52" xfId="1421"/>
    <cellStyle name="20% - アクセント 6 53" xfId="1435"/>
    <cellStyle name="20% - アクセント 6 54" xfId="1449"/>
    <cellStyle name="20% - アクセント 6 55" xfId="1463"/>
    <cellStyle name="20% - アクセント 6 56" xfId="1477"/>
    <cellStyle name="20% - アクセント 6 57" xfId="1491"/>
    <cellStyle name="20% - アクセント 6 58" xfId="1505"/>
    <cellStyle name="20% - アクセント 6 59" xfId="1519"/>
    <cellStyle name="20% - アクセント 6 6" xfId="123"/>
    <cellStyle name="20% - アクセント 6 60" xfId="1533"/>
    <cellStyle name="20% - アクセント 6 61" xfId="1547"/>
    <cellStyle name="20% - アクセント 6 62" xfId="1561"/>
    <cellStyle name="20% - アクセント 6 63" xfId="1575"/>
    <cellStyle name="20% - アクセント 6 64" xfId="1589"/>
    <cellStyle name="20% - アクセント 6 65" xfId="1603"/>
    <cellStyle name="20% - アクセント 6 66" xfId="1617"/>
    <cellStyle name="20% - アクセント 6 67" xfId="1631"/>
    <cellStyle name="20% - アクセント 6 68" xfId="1645"/>
    <cellStyle name="20% - アクセント 6 69" xfId="1659"/>
    <cellStyle name="20% - アクセント 6 7" xfId="124"/>
    <cellStyle name="20% - アクセント 6 70" xfId="1673"/>
    <cellStyle name="20% - アクセント 6 71" xfId="1686"/>
    <cellStyle name="20% - アクセント 6 72" xfId="1699"/>
    <cellStyle name="20% - アクセント 6 73" xfId="1712"/>
    <cellStyle name="20% - アクセント 6 74" xfId="1725"/>
    <cellStyle name="20% - アクセント 6 75" xfId="1737"/>
    <cellStyle name="20% - アクセント 6 76" xfId="1747"/>
    <cellStyle name="20% - アクセント 6 77" xfId="1757"/>
    <cellStyle name="20% - アクセント 6 78" xfId="1764"/>
    <cellStyle name="20% - アクセント 6 79" xfId="1777"/>
    <cellStyle name="20% - アクセント 6 8" xfId="125"/>
    <cellStyle name="20% - アクセント 6 9" xfId="126"/>
    <cellStyle name="40% - アクセント 1" xfId="911" builtinId="31" customBuiltin="1"/>
    <cellStyle name="40% - アクセント 1 10" xfId="127"/>
    <cellStyle name="40% - アクセント 1 11" xfId="128"/>
    <cellStyle name="40% - アクセント 1 12" xfId="129"/>
    <cellStyle name="40% - アクセント 1 13" xfId="130"/>
    <cellStyle name="40% - アクセント 1 14" xfId="131"/>
    <cellStyle name="40% - アクセント 1 15" xfId="132"/>
    <cellStyle name="40% - アクセント 1 16" xfId="133"/>
    <cellStyle name="40% - アクセント 1 17" xfId="134"/>
    <cellStyle name="40% - アクセント 1 18" xfId="135"/>
    <cellStyle name="40% - アクセント 1 19" xfId="136"/>
    <cellStyle name="40% - アクセント 1 2" xfId="137"/>
    <cellStyle name="40% - アクセント 1 20" xfId="138"/>
    <cellStyle name="40% - アクセント 1 21" xfId="139"/>
    <cellStyle name="40% - アクセント 1 22" xfId="140"/>
    <cellStyle name="40% - アクセント 1 23" xfId="996"/>
    <cellStyle name="40% - アクセント 1 24" xfId="998"/>
    <cellStyle name="40% - アクセント 1 25" xfId="1017"/>
    <cellStyle name="40% - アクセント 1 26" xfId="1031"/>
    <cellStyle name="40% - アクセント 1 27" xfId="1045"/>
    <cellStyle name="40% - アクセント 1 28" xfId="1059"/>
    <cellStyle name="40% - アクセント 1 29" xfId="1073"/>
    <cellStyle name="40% - アクセント 1 3" xfId="141"/>
    <cellStyle name="40% - アクセント 1 30" xfId="1087"/>
    <cellStyle name="40% - アクセント 1 31" xfId="1101"/>
    <cellStyle name="40% - アクセント 1 32" xfId="1115"/>
    <cellStyle name="40% - アクセント 1 33" xfId="1129"/>
    <cellStyle name="40% - アクセント 1 34" xfId="1143"/>
    <cellStyle name="40% - アクセント 1 35" xfId="1157"/>
    <cellStyle name="40% - アクセント 1 36" xfId="1171"/>
    <cellStyle name="40% - アクセント 1 37" xfId="1185"/>
    <cellStyle name="40% - アクセント 1 38" xfId="1199"/>
    <cellStyle name="40% - アクセント 1 39" xfId="1213"/>
    <cellStyle name="40% - アクセント 1 4" xfId="142"/>
    <cellStyle name="40% - アクセント 1 40" xfId="1227"/>
    <cellStyle name="40% - アクセント 1 41" xfId="1241"/>
    <cellStyle name="40% - アクセント 1 42" xfId="1255"/>
    <cellStyle name="40% - アクセント 1 43" xfId="1269"/>
    <cellStyle name="40% - アクセント 1 44" xfId="1283"/>
    <cellStyle name="40% - アクセント 1 45" xfId="1297"/>
    <cellStyle name="40% - アクセント 1 46" xfId="1311"/>
    <cellStyle name="40% - アクセント 1 47" xfId="1325"/>
    <cellStyle name="40% - アクセント 1 48" xfId="1339"/>
    <cellStyle name="40% - アクセント 1 49" xfId="1353"/>
    <cellStyle name="40% - アクセント 1 5" xfId="143"/>
    <cellStyle name="40% - アクセント 1 50" xfId="1367"/>
    <cellStyle name="40% - アクセント 1 51" xfId="1381"/>
    <cellStyle name="40% - アクセント 1 52" xfId="1395"/>
    <cellStyle name="40% - アクセント 1 53" xfId="1409"/>
    <cellStyle name="40% - アクセント 1 54" xfId="1423"/>
    <cellStyle name="40% - アクセント 1 55" xfId="1437"/>
    <cellStyle name="40% - アクセント 1 56" xfId="1451"/>
    <cellStyle name="40% - アクセント 1 57" xfId="1465"/>
    <cellStyle name="40% - アクセント 1 58" xfId="1479"/>
    <cellStyle name="40% - アクセント 1 59" xfId="1493"/>
    <cellStyle name="40% - アクセント 1 6" xfId="144"/>
    <cellStyle name="40% - アクセント 1 60" xfId="1507"/>
    <cellStyle name="40% - アクセント 1 61" xfId="1521"/>
    <cellStyle name="40% - アクセント 1 62" xfId="1535"/>
    <cellStyle name="40% - アクセント 1 63" xfId="1549"/>
    <cellStyle name="40% - アクセント 1 64" xfId="1563"/>
    <cellStyle name="40% - アクセント 1 65" xfId="1577"/>
    <cellStyle name="40% - アクセント 1 66" xfId="1591"/>
    <cellStyle name="40% - アクセント 1 67" xfId="1605"/>
    <cellStyle name="40% - アクセント 1 68" xfId="1619"/>
    <cellStyle name="40% - アクセント 1 69" xfId="1633"/>
    <cellStyle name="40% - アクセント 1 7" xfId="145"/>
    <cellStyle name="40% - アクセント 1 70" xfId="1647"/>
    <cellStyle name="40% - アクセント 1 71" xfId="1661"/>
    <cellStyle name="40% - アクセント 1 72" xfId="1675"/>
    <cellStyle name="40% - アクセント 1 73" xfId="1688"/>
    <cellStyle name="40% - アクセント 1 74" xfId="1701"/>
    <cellStyle name="40% - アクセント 1 75" xfId="1714"/>
    <cellStyle name="40% - アクセント 1 76" xfId="1727"/>
    <cellStyle name="40% - アクセント 1 77" xfId="1739"/>
    <cellStyle name="40% - アクセント 1 78" xfId="1749"/>
    <cellStyle name="40% - アクセント 1 79" xfId="1768"/>
    <cellStyle name="40% - アクセント 1 8" xfId="146"/>
    <cellStyle name="40% - アクセント 1 9" xfId="147"/>
    <cellStyle name="40% - アクセント 2" xfId="915" builtinId="35" customBuiltin="1"/>
    <cellStyle name="40% - アクセント 2 10" xfId="148"/>
    <cellStyle name="40% - アクセント 2 11" xfId="149"/>
    <cellStyle name="40% - アクセント 2 12" xfId="150"/>
    <cellStyle name="40% - アクセント 2 13" xfId="151"/>
    <cellStyle name="40% - アクセント 2 14" xfId="152"/>
    <cellStyle name="40% - アクセント 2 15" xfId="153"/>
    <cellStyle name="40% - アクセント 2 16" xfId="154"/>
    <cellStyle name="40% - アクセント 2 17" xfId="155"/>
    <cellStyle name="40% - アクセント 2 18" xfId="156"/>
    <cellStyle name="40% - アクセント 2 19" xfId="157"/>
    <cellStyle name="40% - アクセント 2 2" xfId="158"/>
    <cellStyle name="40% - アクセント 2 20" xfId="159"/>
    <cellStyle name="40% - アクセント 2 21" xfId="160"/>
    <cellStyle name="40% - アクセント 2 22" xfId="161"/>
    <cellStyle name="40% - アクセント 2 23" xfId="1000"/>
    <cellStyle name="40% - アクセント 2 24" xfId="1009"/>
    <cellStyle name="40% - アクセント 2 25" xfId="1023"/>
    <cellStyle name="40% - アクセント 2 26" xfId="1037"/>
    <cellStyle name="40% - アクセント 2 27" xfId="1051"/>
    <cellStyle name="40% - アクセント 2 28" xfId="1065"/>
    <cellStyle name="40% - アクセント 2 29" xfId="1079"/>
    <cellStyle name="40% - アクセント 2 3" xfId="162"/>
    <cellStyle name="40% - アクセント 2 30" xfId="1093"/>
    <cellStyle name="40% - アクセント 2 31" xfId="1107"/>
    <cellStyle name="40% - アクセント 2 32" xfId="1121"/>
    <cellStyle name="40% - アクセント 2 33" xfId="1135"/>
    <cellStyle name="40% - アクセント 2 34" xfId="1149"/>
    <cellStyle name="40% - アクセント 2 35" xfId="1163"/>
    <cellStyle name="40% - アクセント 2 36" xfId="1177"/>
    <cellStyle name="40% - アクセント 2 37" xfId="1191"/>
    <cellStyle name="40% - アクセント 2 38" xfId="1205"/>
    <cellStyle name="40% - アクセント 2 39" xfId="1219"/>
    <cellStyle name="40% - アクセント 2 4" xfId="163"/>
    <cellStyle name="40% - アクセント 2 40" xfId="1233"/>
    <cellStyle name="40% - アクセント 2 41" xfId="1247"/>
    <cellStyle name="40% - アクセント 2 42" xfId="1261"/>
    <cellStyle name="40% - アクセント 2 43" xfId="1275"/>
    <cellStyle name="40% - アクセント 2 44" xfId="1289"/>
    <cellStyle name="40% - アクセント 2 45" xfId="1303"/>
    <cellStyle name="40% - アクセント 2 46" xfId="1317"/>
    <cellStyle name="40% - アクセント 2 47" xfId="1331"/>
    <cellStyle name="40% - アクセント 2 48" xfId="1345"/>
    <cellStyle name="40% - アクセント 2 49" xfId="1359"/>
    <cellStyle name="40% - アクセント 2 5" xfId="164"/>
    <cellStyle name="40% - アクセント 2 50" xfId="1373"/>
    <cellStyle name="40% - アクセント 2 51" xfId="1387"/>
    <cellStyle name="40% - アクセント 2 52" xfId="1401"/>
    <cellStyle name="40% - アクセント 2 53" xfId="1415"/>
    <cellStyle name="40% - アクセント 2 54" xfId="1429"/>
    <cellStyle name="40% - アクセント 2 55" xfId="1443"/>
    <cellStyle name="40% - アクセント 2 56" xfId="1457"/>
    <cellStyle name="40% - アクセント 2 57" xfId="1471"/>
    <cellStyle name="40% - アクセント 2 58" xfId="1485"/>
    <cellStyle name="40% - アクセント 2 59" xfId="1499"/>
    <cellStyle name="40% - アクセント 2 6" xfId="165"/>
    <cellStyle name="40% - アクセント 2 60" xfId="1513"/>
    <cellStyle name="40% - アクセント 2 61" xfId="1527"/>
    <cellStyle name="40% - アクセント 2 62" xfId="1541"/>
    <cellStyle name="40% - アクセント 2 63" xfId="1555"/>
    <cellStyle name="40% - アクセント 2 64" xfId="1569"/>
    <cellStyle name="40% - アクセント 2 65" xfId="1583"/>
    <cellStyle name="40% - アクセント 2 66" xfId="1597"/>
    <cellStyle name="40% - アクセント 2 67" xfId="1611"/>
    <cellStyle name="40% - アクセント 2 68" xfId="1625"/>
    <cellStyle name="40% - アクセント 2 69" xfId="1639"/>
    <cellStyle name="40% - アクセント 2 7" xfId="166"/>
    <cellStyle name="40% - アクセント 2 70" xfId="1653"/>
    <cellStyle name="40% - アクセント 2 71" xfId="1667"/>
    <cellStyle name="40% - アクセント 2 72" xfId="1681"/>
    <cellStyle name="40% - アクセント 2 73" xfId="1694"/>
    <cellStyle name="40% - アクセント 2 74" xfId="1707"/>
    <cellStyle name="40% - アクセント 2 75" xfId="1720"/>
    <cellStyle name="40% - アクセント 2 76" xfId="1733"/>
    <cellStyle name="40% - アクセント 2 77" xfId="1743"/>
    <cellStyle name="40% - アクセント 2 78" xfId="1753"/>
    <cellStyle name="40% - アクセント 2 79" xfId="1770"/>
    <cellStyle name="40% - アクセント 2 8" xfId="167"/>
    <cellStyle name="40% - アクセント 2 9" xfId="168"/>
    <cellStyle name="40% - アクセント 3" xfId="919" builtinId="39" customBuiltin="1"/>
    <cellStyle name="40% - アクセント 3 10" xfId="169"/>
    <cellStyle name="40% - アクセント 3 11" xfId="170"/>
    <cellStyle name="40% - アクセント 3 12" xfId="171"/>
    <cellStyle name="40% - アクセント 3 13" xfId="172"/>
    <cellStyle name="40% - アクセント 3 14" xfId="173"/>
    <cellStyle name="40% - アクセント 3 15" xfId="174"/>
    <cellStyle name="40% - アクセント 3 16" xfId="175"/>
    <cellStyle name="40% - アクセント 3 17" xfId="176"/>
    <cellStyle name="40% - アクセント 3 18" xfId="177"/>
    <cellStyle name="40% - アクセント 3 19" xfId="178"/>
    <cellStyle name="40% - アクセント 3 2" xfId="179"/>
    <cellStyle name="40% - アクセント 3 20" xfId="180"/>
    <cellStyle name="40% - アクセント 3 21" xfId="181"/>
    <cellStyle name="40% - アクセント 3 22" xfId="182"/>
    <cellStyle name="40% - アクセント 3 23" xfId="1004"/>
    <cellStyle name="40% - アクセント 3 24" xfId="1018"/>
    <cellStyle name="40% - アクセント 3 25" xfId="1032"/>
    <cellStyle name="40% - アクセント 3 26" xfId="1046"/>
    <cellStyle name="40% - アクセント 3 27" xfId="1060"/>
    <cellStyle name="40% - アクセント 3 28" xfId="1074"/>
    <cellStyle name="40% - アクセント 3 29" xfId="1088"/>
    <cellStyle name="40% - アクセント 3 3" xfId="183"/>
    <cellStyle name="40% - アクセント 3 30" xfId="1102"/>
    <cellStyle name="40% - アクセント 3 31" xfId="1116"/>
    <cellStyle name="40% - アクセント 3 32" xfId="1130"/>
    <cellStyle name="40% - アクセント 3 33" xfId="1144"/>
    <cellStyle name="40% - アクセント 3 34" xfId="1158"/>
    <cellStyle name="40% - アクセント 3 35" xfId="1172"/>
    <cellStyle name="40% - アクセント 3 36" xfId="1186"/>
    <cellStyle name="40% - アクセント 3 37" xfId="1200"/>
    <cellStyle name="40% - アクセント 3 38" xfId="1214"/>
    <cellStyle name="40% - アクセント 3 39" xfId="1228"/>
    <cellStyle name="40% - アクセント 3 4" xfId="184"/>
    <cellStyle name="40% - アクセント 3 40" xfId="1242"/>
    <cellStyle name="40% - アクセント 3 41" xfId="1256"/>
    <cellStyle name="40% - アクセント 3 42" xfId="1270"/>
    <cellStyle name="40% - アクセント 3 43" xfId="1284"/>
    <cellStyle name="40% - アクセント 3 44" xfId="1298"/>
    <cellStyle name="40% - アクセント 3 45" xfId="1312"/>
    <cellStyle name="40% - アクセント 3 46" xfId="1326"/>
    <cellStyle name="40% - アクセント 3 47" xfId="1340"/>
    <cellStyle name="40% - アクセント 3 48" xfId="1354"/>
    <cellStyle name="40% - アクセント 3 49" xfId="1368"/>
    <cellStyle name="40% - アクセント 3 5" xfId="185"/>
    <cellStyle name="40% - アクセント 3 50" xfId="1382"/>
    <cellStyle name="40% - アクセント 3 51" xfId="1396"/>
    <cellStyle name="40% - アクセント 3 52" xfId="1410"/>
    <cellStyle name="40% - アクセント 3 53" xfId="1424"/>
    <cellStyle name="40% - アクセント 3 54" xfId="1438"/>
    <cellStyle name="40% - アクセント 3 55" xfId="1452"/>
    <cellStyle name="40% - アクセント 3 56" xfId="1466"/>
    <cellStyle name="40% - アクセント 3 57" xfId="1480"/>
    <cellStyle name="40% - アクセント 3 58" xfId="1494"/>
    <cellStyle name="40% - アクセント 3 59" xfId="1508"/>
    <cellStyle name="40% - アクセント 3 6" xfId="186"/>
    <cellStyle name="40% - アクセント 3 60" xfId="1522"/>
    <cellStyle name="40% - アクセント 3 61" xfId="1536"/>
    <cellStyle name="40% - アクセント 3 62" xfId="1550"/>
    <cellStyle name="40% - アクセント 3 63" xfId="1564"/>
    <cellStyle name="40% - アクセント 3 64" xfId="1578"/>
    <cellStyle name="40% - アクセント 3 65" xfId="1592"/>
    <cellStyle name="40% - アクセント 3 66" xfId="1606"/>
    <cellStyle name="40% - アクセント 3 67" xfId="1620"/>
    <cellStyle name="40% - アクセント 3 68" xfId="1634"/>
    <cellStyle name="40% - アクセント 3 69" xfId="1648"/>
    <cellStyle name="40% - アクセント 3 7" xfId="187"/>
    <cellStyle name="40% - アクセント 3 70" xfId="1662"/>
    <cellStyle name="40% - アクセント 3 71" xfId="1676"/>
    <cellStyle name="40% - アクセント 3 72" xfId="1689"/>
    <cellStyle name="40% - アクセント 3 73" xfId="1702"/>
    <cellStyle name="40% - アクセント 3 74" xfId="1715"/>
    <cellStyle name="40% - アクセント 3 75" xfId="1728"/>
    <cellStyle name="40% - アクセント 3 76" xfId="1740"/>
    <cellStyle name="40% - アクセント 3 77" xfId="1750"/>
    <cellStyle name="40% - アクセント 3 78" xfId="1759"/>
    <cellStyle name="40% - アクセント 3 79" xfId="1772"/>
    <cellStyle name="40% - アクセント 3 8" xfId="188"/>
    <cellStyle name="40% - アクセント 3 9" xfId="189"/>
    <cellStyle name="40% - アクセント 4" xfId="923" builtinId="43" customBuiltin="1"/>
    <cellStyle name="40% - アクセント 4 10" xfId="190"/>
    <cellStyle name="40% - アクセント 4 11" xfId="191"/>
    <cellStyle name="40% - アクセント 4 12" xfId="192"/>
    <cellStyle name="40% - アクセント 4 13" xfId="193"/>
    <cellStyle name="40% - アクセント 4 14" xfId="194"/>
    <cellStyle name="40% - アクセント 4 15" xfId="195"/>
    <cellStyle name="40% - アクセント 4 16" xfId="196"/>
    <cellStyle name="40% - アクセント 4 17" xfId="197"/>
    <cellStyle name="40% - アクセント 4 18" xfId="198"/>
    <cellStyle name="40% - アクセント 4 19" xfId="199"/>
    <cellStyle name="40% - アクセント 4 2" xfId="200"/>
    <cellStyle name="40% - アクセント 4 20" xfId="201"/>
    <cellStyle name="40% - アクセント 4 21" xfId="202"/>
    <cellStyle name="40% - アクセント 4 22" xfId="203"/>
    <cellStyle name="40% - アクセント 4 23" xfId="1008"/>
    <cellStyle name="40% - アクセント 4 24" xfId="1022"/>
    <cellStyle name="40% - アクセント 4 25" xfId="1036"/>
    <cellStyle name="40% - アクセント 4 26" xfId="1050"/>
    <cellStyle name="40% - アクセント 4 27" xfId="1064"/>
    <cellStyle name="40% - アクセント 4 28" xfId="1078"/>
    <cellStyle name="40% - アクセント 4 29" xfId="1092"/>
    <cellStyle name="40% - アクセント 4 3" xfId="204"/>
    <cellStyle name="40% - アクセント 4 30" xfId="1106"/>
    <cellStyle name="40% - アクセント 4 31" xfId="1120"/>
    <cellStyle name="40% - アクセント 4 32" xfId="1134"/>
    <cellStyle name="40% - アクセント 4 33" xfId="1148"/>
    <cellStyle name="40% - アクセント 4 34" xfId="1162"/>
    <cellStyle name="40% - アクセント 4 35" xfId="1176"/>
    <cellStyle name="40% - アクセント 4 36" xfId="1190"/>
    <cellStyle name="40% - アクセント 4 37" xfId="1204"/>
    <cellStyle name="40% - アクセント 4 38" xfId="1218"/>
    <cellStyle name="40% - アクセント 4 39" xfId="1232"/>
    <cellStyle name="40% - アクセント 4 4" xfId="205"/>
    <cellStyle name="40% - アクセント 4 40" xfId="1246"/>
    <cellStyle name="40% - アクセント 4 41" xfId="1260"/>
    <cellStyle name="40% - アクセント 4 42" xfId="1274"/>
    <cellStyle name="40% - アクセント 4 43" xfId="1288"/>
    <cellStyle name="40% - アクセント 4 44" xfId="1302"/>
    <cellStyle name="40% - アクセント 4 45" xfId="1316"/>
    <cellStyle name="40% - アクセント 4 46" xfId="1330"/>
    <cellStyle name="40% - アクセント 4 47" xfId="1344"/>
    <cellStyle name="40% - アクセント 4 48" xfId="1358"/>
    <cellStyle name="40% - アクセント 4 49" xfId="1372"/>
    <cellStyle name="40% - アクセント 4 5" xfId="206"/>
    <cellStyle name="40% - アクセント 4 50" xfId="1386"/>
    <cellStyle name="40% - アクセント 4 51" xfId="1400"/>
    <cellStyle name="40% - アクセント 4 52" xfId="1414"/>
    <cellStyle name="40% - アクセント 4 53" xfId="1428"/>
    <cellStyle name="40% - アクセント 4 54" xfId="1442"/>
    <cellStyle name="40% - アクセント 4 55" xfId="1456"/>
    <cellStyle name="40% - アクセント 4 56" xfId="1470"/>
    <cellStyle name="40% - アクセント 4 57" xfId="1484"/>
    <cellStyle name="40% - アクセント 4 58" xfId="1498"/>
    <cellStyle name="40% - アクセント 4 59" xfId="1512"/>
    <cellStyle name="40% - アクセント 4 6" xfId="207"/>
    <cellStyle name="40% - アクセント 4 60" xfId="1526"/>
    <cellStyle name="40% - アクセント 4 61" xfId="1540"/>
    <cellStyle name="40% - アクセント 4 62" xfId="1554"/>
    <cellStyle name="40% - アクセント 4 63" xfId="1568"/>
    <cellStyle name="40% - アクセント 4 64" xfId="1582"/>
    <cellStyle name="40% - アクセント 4 65" xfId="1596"/>
    <cellStyle name="40% - アクセント 4 66" xfId="1610"/>
    <cellStyle name="40% - アクセント 4 67" xfId="1624"/>
    <cellStyle name="40% - アクセント 4 68" xfId="1638"/>
    <cellStyle name="40% - アクセント 4 69" xfId="1652"/>
    <cellStyle name="40% - アクセント 4 7" xfId="208"/>
    <cellStyle name="40% - アクセント 4 70" xfId="1666"/>
    <cellStyle name="40% - アクセント 4 71" xfId="1680"/>
    <cellStyle name="40% - アクセント 4 72" xfId="1693"/>
    <cellStyle name="40% - アクセント 4 73" xfId="1706"/>
    <cellStyle name="40% - アクセント 4 74" xfId="1719"/>
    <cellStyle name="40% - アクセント 4 75" xfId="1732"/>
    <cellStyle name="40% - アクセント 4 76" xfId="1742"/>
    <cellStyle name="40% - アクセント 4 77" xfId="1752"/>
    <cellStyle name="40% - アクセント 4 78" xfId="1761"/>
    <cellStyle name="40% - アクセント 4 79" xfId="1774"/>
    <cellStyle name="40% - アクセント 4 8" xfId="209"/>
    <cellStyle name="40% - アクセント 4 9" xfId="210"/>
    <cellStyle name="40% - アクセント 5" xfId="927" builtinId="47" customBuiltin="1"/>
    <cellStyle name="40% - アクセント 5 10" xfId="211"/>
    <cellStyle name="40% - アクセント 5 11" xfId="212"/>
    <cellStyle name="40% - アクセント 5 12" xfId="213"/>
    <cellStyle name="40% - アクセント 5 13" xfId="214"/>
    <cellStyle name="40% - アクセント 5 14" xfId="215"/>
    <cellStyle name="40% - アクセント 5 15" xfId="216"/>
    <cellStyle name="40% - アクセント 5 16" xfId="217"/>
    <cellStyle name="40% - アクセント 5 17" xfId="218"/>
    <cellStyle name="40% - アクセント 5 18" xfId="219"/>
    <cellStyle name="40% - アクセント 5 19" xfId="220"/>
    <cellStyle name="40% - アクセント 5 2" xfId="221"/>
    <cellStyle name="40% - アクセント 5 20" xfId="222"/>
    <cellStyle name="40% - アクセント 5 21" xfId="223"/>
    <cellStyle name="40% - アクセント 5 22" xfId="224"/>
    <cellStyle name="40% - アクセント 5 23" xfId="1012"/>
    <cellStyle name="40% - アクセント 5 24" xfId="1026"/>
    <cellStyle name="40% - アクセント 5 25" xfId="1040"/>
    <cellStyle name="40% - アクセント 5 26" xfId="1054"/>
    <cellStyle name="40% - アクセント 5 27" xfId="1068"/>
    <cellStyle name="40% - アクセント 5 28" xfId="1082"/>
    <cellStyle name="40% - アクセント 5 29" xfId="1096"/>
    <cellStyle name="40% - アクセント 5 3" xfId="225"/>
    <cellStyle name="40% - アクセント 5 30" xfId="1110"/>
    <cellStyle name="40% - アクセント 5 31" xfId="1124"/>
    <cellStyle name="40% - アクセント 5 32" xfId="1138"/>
    <cellStyle name="40% - アクセント 5 33" xfId="1152"/>
    <cellStyle name="40% - アクセント 5 34" xfId="1166"/>
    <cellStyle name="40% - アクセント 5 35" xfId="1180"/>
    <cellStyle name="40% - アクセント 5 36" xfId="1194"/>
    <cellStyle name="40% - アクセント 5 37" xfId="1208"/>
    <cellStyle name="40% - アクセント 5 38" xfId="1222"/>
    <cellStyle name="40% - アクセント 5 39" xfId="1236"/>
    <cellStyle name="40% - アクセント 5 4" xfId="226"/>
    <cellStyle name="40% - アクセント 5 40" xfId="1250"/>
    <cellStyle name="40% - アクセント 5 41" xfId="1264"/>
    <cellStyle name="40% - アクセント 5 42" xfId="1278"/>
    <cellStyle name="40% - アクセント 5 43" xfId="1292"/>
    <cellStyle name="40% - アクセント 5 44" xfId="1306"/>
    <cellStyle name="40% - アクセント 5 45" xfId="1320"/>
    <cellStyle name="40% - アクセント 5 46" xfId="1334"/>
    <cellStyle name="40% - アクセント 5 47" xfId="1348"/>
    <cellStyle name="40% - アクセント 5 48" xfId="1362"/>
    <cellStyle name="40% - アクセント 5 49" xfId="1376"/>
    <cellStyle name="40% - アクセント 5 5" xfId="227"/>
    <cellStyle name="40% - アクセント 5 50" xfId="1390"/>
    <cellStyle name="40% - アクセント 5 51" xfId="1404"/>
    <cellStyle name="40% - アクセント 5 52" xfId="1418"/>
    <cellStyle name="40% - アクセント 5 53" xfId="1432"/>
    <cellStyle name="40% - アクセント 5 54" xfId="1446"/>
    <cellStyle name="40% - アクセント 5 55" xfId="1460"/>
    <cellStyle name="40% - アクセント 5 56" xfId="1474"/>
    <cellStyle name="40% - アクセント 5 57" xfId="1488"/>
    <cellStyle name="40% - アクセント 5 58" xfId="1502"/>
    <cellStyle name="40% - アクセント 5 59" xfId="1516"/>
    <cellStyle name="40% - アクセント 5 6" xfId="228"/>
    <cellStyle name="40% - アクセント 5 60" xfId="1530"/>
    <cellStyle name="40% - アクセント 5 61" xfId="1544"/>
    <cellStyle name="40% - アクセント 5 62" xfId="1558"/>
    <cellStyle name="40% - アクセント 5 63" xfId="1572"/>
    <cellStyle name="40% - アクセント 5 64" xfId="1586"/>
    <cellStyle name="40% - アクセント 5 65" xfId="1600"/>
    <cellStyle name="40% - アクセント 5 66" xfId="1614"/>
    <cellStyle name="40% - アクセント 5 67" xfId="1628"/>
    <cellStyle name="40% - アクセント 5 68" xfId="1642"/>
    <cellStyle name="40% - アクセント 5 69" xfId="1656"/>
    <cellStyle name="40% - アクセント 5 7" xfId="229"/>
    <cellStyle name="40% - アクセント 5 70" xfId="1670"/>
    <cellStyle name="40% - アクセント 5 71" xfId="1684"/>
    <cellStyle name="40% - アクセント 5 72" xfId="1697"/>
    <cellStyle name="40% - アクセント 5 73" xfId="1710"/>
    <cellStyle name="40% - アクセント 5 74" xfId="1723"/>
    <cellStyle name="40% - アクセント 5 75" xfId="1735"/>
    <cellStyle name="40% - アクセント 5 76" xfId="1745"/>
    <cellStyle name="40% - アクセント 5 77" xfId="1755"/>
    <cellStyle name="40% - アクセント 5 78" xfId="1763"/>
    <cellStyle name="40% - アクセント 5 79" xfId="1776"/>
    <cellStyle name="40% - アクセント 5 8" xfId="230"/>
    <cellStyle name="40% - アクセント 5 9" xfId="231"/>
    <cellStyle name="40% - アクセント 6" xfId="931" builtinId="51" customBuiltin="1"/>
    <cellStyle name="40% - アクセント 6 10" xfId="232"/>
    <cellStyle name="40% - アクセント 6 11" xfId="233"/>
    <cellStyle name="40% - アクセント 6 12" xfId="234"/>
    <cellStyle name="40% - アクセント 6 13" xfId="235"/>
    <cellStyle name="40% - アクセント 6 14" xfId="236"/>
    <cellStyle name="40% - アクセント 6 15" xfId="237"/>
    <cellStyle name="40% - アクセント 6 16" xfId="238"/>
    <cellStyle name="40% - アクセント 6 17" xfId="239"/>
    <cellStyle name="40% - アクセント 6 18" xfId="240"/>
    <cellStyle name="40% - アクセント 6 19" xfId="241"/>
    <cellStyle name="40% - アクセント 6 2" xfId="242"/>
    <cellStyle name="40% - アクセント 6 20" xfId="243"/>
    <cellStyle name="40% - アクセント 6 21" xfId="244"/>
    <cellStyle name="40% - アクセント 6 22" xfId="245"/>
    <cellStyle name="40% - アクセント 6 23" xfId="1016"/>
    <cellStyle name="40% - アクセント 6 24" xfId="1030"/>
    <cellStyle name="40% - アクセント 6 25" xfId="1044"/>
    <cellStyle name="40% - アクセント 6 26" xfId="1058"/>
    <cellStyle name="40% - アクセント 6 27" xfId="1072"/>
    <cellStyle name="40% - アクセント 6 28" xfId="1086"/>
    <cellStyle name="40% - アクセント 6 29" xfId="1100"/>
    <cellStyle name="40% - アクセント 6 3" xfId="246"/>
    <cellStyle name="40% - アクセント 6 30" xfId="1114"/>
    <cellStyle name="40% - アクセント 6 31" xfId="1128"/>
    <cellStyle name="40% - アクセント 6 32" xfId="1142"/>
    <cellStyle name="40% - アクセント 6 33" xfId="1156"/>
    <cellStyle name="40% - アクセント 6 34" xfId="1170"/>
    <cellStyle name="40% - アクセント 6 35" xfId="1184"/>
    <cellStyle name="40% - アクセント 6 36" xfId="1198"/>
    <cellStyle name="40% - アクセント 6 37" xfId="1212"/>
    <cellStyle name="40% - アクセント 6 38" xfId="1226"/>
    <cellStyle name="40% - アクセント 6 39" xfId="1240"/>
    <cellStyle name="40% - アクセント 6 4" xfId="247"/>
    <cellStyle name="40% - アクセント 6 40" xfId="1254"/>
    <cellStyle name="40% - アクセント 6 41" xfId="1268"/>
    <cellStyle name="40% - アクセント 6 42" xfId="1282"/>
    <cellStyle name="40% - アクセント 6 43" xfId="1296"/>
    <cellStyle name="40% - アクセント 6 44" xfId="1310"/>
    <cellStyle name="40% - アクセント 6 45" xfId="1324"/>
    <cellStyle name="40% - アクセント 6 46" xfId="1338"/>
    <cellStyle name="40% - アクセント 6 47" xfId="1352"/>
    <cellStyle name="40% - アクセント 6 48" xfId="1366"/>
    <cellStyle name="40% - アクセント 6 49" xfId="1380"/>
    <cellStyle name="40% - アクセント 6 5" xfId="248"/>
    <cellStyle name="40% - アクセント 6 50" xfId="1394"/>
    <cellStyle name="40% - アクセント 6 51" xfId="1408"/>
    <cellStyle name="40% - アクセント 6 52" xfId="1422"/>
    <cellStyle name="40% - アクセント 6 53" xfId="1436"/>
    <cellStyle name="40% - アクセント 6 54" xfId="1450"/>
    <cellStyle name="40% - アクセント 6 55" xfId="1464"/>
    <cellStyle name="40% - アクセント 6 56" xfId="1478"/>
    <cellStyle name="40% - アクセント 6 57" xfId="1492"/>
    <cellStyle name="40% - アクセント 6 58" xfId="1506"/>
    <cellStyle name="40% - アクセント 6 59" xfId="1520"/>
    <cellStyle name="40% - アクセント 6 6" xfId="249"/>
    <cellStyle name="40% - アクセント 6 60" xfId="1534"/>
    <cellStyle name="40% - アクセント 6 61" xfId="1548"/>
    <cellStyle name="40% - アクセント 6 62" xfId="1562"/>
    <cellStyle name="40% - アクセント 6 63" xfId="1576"/>
    <cellStyle name="40% - アクセント 6 64" xfId="1590"/>
    <cellStyle name="40% - アクセント 6 65" xfId="1604"/>
    <cellStyle name="40% - アクセント 6 66" xfId="1618"/>
    <cellStyle name="40% - アクセント 6 67" xfId="1632"/>
    <cellStyle name="40% - アクセント 6 68" xfId="1646"/>
    <cellStyle name="40% - アクセント 6 69" xfId="1660"/>
    <cellStyle name="40% - アクセント 6 7" xfId="250"/>
    <cellStyle name="40% - アクセント 6 70" xfId="1674"/>
    <cellStyle name="40% - アクセント 6 71" xfId="1687"/>
    <cellStyle name="40% - アクセント 6 72" xfId="1700"/>
    <cellStyle name="40% - アクセント 6 73" xfId="1713"/>
    <cellStyle name="40% - アクセント 6 74" xfId="1726"/>
    <cellStyle name="40% - アクセント 6 75" xfId="1738"/>
    <cellStyle name="40% - アクセント 6 76" xfId="1748"/>
    <cellStyle name="40% - アクセント 6 77" xfId="1758"/>
    <cellStyle name="40% - アクセント 6 78" xfId="1765"/>
    <cellStyle name="40% - アクセント 6 79" xfId="1778"/>
    <cellStyle name="40% - アクセント 6 8" xfId="251"/>
    <cellStyle name="40% - アクセント 6 9" xfId="252"/>
    <cellStyle name="60% - アクセント 1" xfId="912" builtinId="32" customBuiltin="1"/>
    <cellStyle name="60% - アクセント 1 10" xfId="253"/>
    <cellStyle name="60% - アクセント 1 11" xfId="254"/>
    <cellStyle name="60% - アクセント 1 12" xfId="255"/>
    <cellStyle name="60% - アクセント 1 13" xfId="256"/>
    <cellStyle name="60% - アクセント 1 14" xfId="257"/>
    <cellStyle name="60% - アクセント 1 15" xfId="258"/>
    <cellStyle name="60% - アクセント 1 16" xfId="259"/>
    <cellStyle name="60% - アクセント 1 17" xfId="260"/>
    <cellStyle name="60% - アクセント 1 18" xfId="261"/>
    <cellStyle name="60% - アクセント 1 19" xfId="262"/>
    <cellStyle name="60% - アクセント 1 2" xfId="263"/>
    <cellStyle name="60% - アクセント 1 20" xfId="264"/>
    <cellStyle name="60% - アクセント 1 21" xfId="265"/>
    <cellStyle name="60% - アクセント 1 22" xfId="266"/>
    <cellStyle name="60% - アクセント 1 3" xfId="267"/>
    <cellStyle name="60% - アクセント 1 4" xfId="268"/>
    <cellStyle name="60% - アクセント 1 5" xfId="269"/>
    <cellStyle name="60% - アクセント 1 6" xfId="270"/>
    <cellStyle name="60% - アクセント 1 7" xfId="271"/>
    <cellStyle name="60% - アクセント 1 8" xfId="272"/>
    <cellStyle name="60% - アクセント 1 9" xfId="273"/>
    <cellStyle name="60% - アクセント 2" xfId="916" builtinId="36" customBuiltin="1"/>
    <cellStyle name="60% - アクセント 2 10" xfId="274"/>
    <cellStyle name="60% - アクセント 2 11" xfId="275"/>
    <cellStyle name="60% - アクセント 2 12" xfId="276"/>
    <cellStyle name="60% - アクセント 2 13" xfId="277"/>
    <cellStyle name="60% - アクセント 2 14" xfId="278"/>
    <cellStyle name="60% - アクセント 2 15" xfId="279"/>
    <cellStyle name="60% - アクセント 2 16" xfId="280"/>
    <cellStyle name="60% - アクセント 2 17" xfId="281"/>
    <cellStyle name="60% - アクセント 2 18" xfId="282"/>
    <cellStyle name="60% - アクセント 2 19" xfId="283"/>
    <cellStyle name="60% - アクセント 2 2" xfId="284"/>
    <cellStyle name="60% - アクセント 2 20" xfId="285"/>
    <cellStyle name="60% - アクセント 2 21" xfId="286"/>
    <cellStyle name="60% - アクセント 2 22" xfId="287"/>
    <cellStyle name="60% - アクセント 2 3" xfId="288"/>
    <cellStyle name="60% - アクセント 2 4" xfId="289"/>
    <cellStyle name="60% - アクセント 2 5" xfId="290"/>
    <cellStyle name="60% - アクセント 2 6" xfId="291"/>
    <cellStyle name="60% - アクセント 2 7" xfId="292"/>
    <cellStyle name="60% - アクセント 2 8" xfId="293"/>
    <cellStyle name="60% - アクセント 2 9" xfId="294"/>
    <cellStyle name="60% - アクセント 3" xfId="920" builtinId="40" customBuiltin="1"/>
    <cellStyle name="60% - アクセント 3 10" xfId="295"/>
    <cellStyle name="60% - アクセント 3 11" xfId="296"/>
    <cellStyle name="60% - アクセント 3 12" xfId="297"/>
    <cellStyle name="60% - アクセント 3 13" xfId="298"/>
    <cellStyle name="60% - アクセント 3 14" xfId="299"/>
    <cellStyle name="60% - アクセント 3 15" xfId="300"/>
    <cellStyle name="60% - アクセント 3 16" xfId="301"/>
    <cellStyle name="60% - アクセント 3 17" xfId="302"/>
    <cellStyle name="60% - アクセント 3 18" xfId="303"/>
    <cellStyle name="60% - アクセント 3 19" xfId="304"/>
    <cellStyle name="60% - アクセント 3 2" xfId="305"/>
    <cellStyle name="60% - アクセント 3 20" xfId="306"/>
    <cellStyle name="60% - アクセント 3 21" xfId="307"/>
    <cellStyle name="60% - アクセント 3 22" xfId="308"/>
    <cellStyle name="60% - アクセント 3 3" xfId="309"/>
    <cellStyle name="60% - アクセント 3 4" xfId="310"/>
    <cellStyle name="60% - アクセント 3 5" xfId="311"/>
    <cellStyle name="60% - アクセント 3 6" xfId="312"/>
    <cellStyle name="60% - アクセント 3 7" xfId="313"/>
    <cellStyle name="60% - アクセント 3 8" xfId="314"/>
    <cellStyle name="60% - アクセント 3 9" xfId="315"/>
    <cellStyle name="60% - アクセント 4" xfId="924" builtinId="44" customBuiltin="1"/>
    <cellStyle name="60% - アクセント 4 10" xfId="316"/>
    <cellStyle name="60% - アクセント 4 11" xfId="317"/>
    <cellStyle name="60% - アクセント 4 12" xfId="318"/>
    <cellStyle name="60% - アクセント 4 13" xfId="319"/>
    <cellStyle name="60% - アクセント 4 14" xfId="320"/>
    <cellStyle name="60% - アクセント 4 15" xfId="321"/>
    <cellStyle name="60% - アクセント 4 16" xfId="322"/>
    <cellStyle name="60% - アクセント 4 17" xfId="323"/>
    <cellStyle name="60% - アクセント 4 18" xfId="324"/>
    <cellStyle name="60% - アクセント 4 19" xfId="325"/>
    <cellStyle name="60% - アクセント 4 2" xfId="326"/>
    <cellStyle name="60% - アクセント 4 20" xfId="327"/>
    <cellStyle name="60% - アクセント 4 21" xfId="328"/>
    <cellStyle name="60% - アクセント 4 22" xfId="329"/>
    <cellStyle name="60% - アクセント 4 3" xfId="330"/>
    <cellStyle name="60% - アクセント 4 4" xfId="331"/>
    <cellStyle name="60% - アクセント 4 5" xfId="332"/>
    <cellStyle name="60% - アクセント 4 6" xfId="333"/>
    <cellStyle name="60% - アクセント 4 7" xfId="334"/>
    <cellStyle name="60% - アクセント 4 8" xfId="335"/>
    <cellStyle name="60% - アクセント 4 9" xfId="336"/>
    <cellStyle name="60% - アクセント 5" xfId="928" builtinId="48" customBuiltin="1"/>
    <cellStyle name="60% - アクセント 5 10" xfId="337"/>
    <cellStyle name="60% - アクセント 5 11" xfId="338"/>
    <cellStyle name="60% - アクセント 5 12" xfId="339"/>
    <cellStyle name="60% - アクセント 5 13" xfId="340"/>
    <cellStyle name="60% - アクセント 5 14" xfId="341"/>
    <cellStyle name="60% - アクセント 5 15" xfId="342"/>
    <cellStyle name="60% - アクセント 5 16" xfId="343"/>
    <cellStyle name="60% - アクセント 5 17" xfId="344"/>
    <cellStyle name="60% - アクセント 5 18" xfId="345"/>
    <cellStyle name="60% - アクセント 5 19" xfId="346"/>
    <cellStyle name="60% - アクセント 5 2" xfId="347"/>
    <cellStyle name="60% - アクセント 5 20" xfId="348"/>
    <cellStyle name="60% - アクセント 5 21" xfId="349"/>
    <cellStyle name="60% - アクセント 5 22" xfId="350"/>
    <cellStyle name="60% - アクセント 5 3" xfId="351"/>
    <cellStyle name="60% - アクセント 5 4" xfId="352"/>
    <cellStyle name="60% - アクセント 5 5" xfId="353"/>
    <cellStyle name="60% - アクセント 5 6" xfId="354"/>
    <cellStyle name="60% - アクセント 5 7" xfId="355"/>
    <cellStyle name="60% - アクセント 5 8" xfId="356"/>
    <cellStyle name="60% - アクセント 5 9" xfId="357"/>
    <cellStyle name="60% - アクセント 6" xfId="932" builtinId="52" customBuiltin="1"/>
    <cellStyle name="60% - アクセント 6 10" xfId="358"/>
    <cellStyle name="60% - アクセント 6 11" xfId="359"/>
    <cellStyle name="60% - アクセント 6 12" xfId="360"/>
    <cellStyle name="60% - アクセント 6 13" xfId="361"/>
    <cellStyle name="60% - アクセント 6 14" xfId="362"/>
    <cellStyle name="60% - アクセント 6 15" xfId="363"/>
    <cellStyle name="60% - アクセント 6 16" xfId="364"/>
    <cellStyle name="60% - アクセント 6 17" xfId="365"/>
    <cellStyle name="60% - アクセント 6 18" xfId="366"/>
    <cellStyle name="60% - アクセント 6 19" xfId="367"/>
    <cellStyle name="60% - アクセント 6 2" xfId="368"/>
    <cellStyle name="60% - アクセント 6 20" xfId="369"/>
    <cellStyle name="60% - アクセント 6 21" xfId="370"/>
    <cellStyle name="60% - アクセント 6 22" xfId="371"/>
    <cellStyle name="60% - アクセント 6 3" xfId="372"/>
    <cellStyle name="60% - アクセント 6 4" xfId="373"/>
    <cellStyle name="60% - アクセント 6 5" xfId="374"/>
    <cellStyle name="60% - アクセント 6 6" xfId="375"/>
    <cellStyle name="60% - アクセント 6 7" xfId="376"/>
    <cellStyle name="60% - アクセント 6 8" xfId="377"/>
    <cellStyle name="60% - アクセント 6 9" xfId="378"/>
    <cellStyle name="アクセント 1" xfId="909" builtinId="29" customBuiltin="1"/>
    <cellStyle name="アクセント 1 10" xfId="379"/>
    <cellStyle name="アクセント 1 11" xfId="380"/>
    <cellStyle name="アクセント 1 12" xfId="381"/>
    <cellStyle name="アクセント 1 13" xfId="382"/>
    <cellStyle name="アクセント 1 14" xfId="383"/>
    <cellStyle name="アクセント 1 15" xfId="384"/>
    <cellStyle name="アクセント 1 16" xfId="385"/>
    <cellStyle name="アクセント 1 17" xfId="386"/>
    <cellStyle name="アクセント 1 18" xfId="387"/>
    <cellStyle name="アクセント 1 19" xfId="388"/>
    <cellStyle name="アクセント 1 2" xfId="389"/>
    <cellStyle name="アクセント 1 20" xfId="390"/>
    <cellStyle name="アクセント 1 21" xfId="391"/>
    <cellStyle name="アクセント 1 22" xfId="392"/>
    <cellStyle name="アクセント 1 3" xfId="393"/>
    <cellStyle name="アクセント 1 4" xfId="394"/>
    <cellStyle name="アクセント 1 5" xfId="395"/>
    <cellStyle name="アクセント 1 6" xfId="396"/>
    <cellStyle name="アクセント 1 7" xfId="397"/>
    <cellStyle name="アクセント 1 8" xfId="398"/>
    <cellStyle name="アクセント 1 9" xfId="399"/>
    <cellStyle name="アクセント 2" xfId="913" builtinId="33" customBuiltin="1"/>
    <cellStyle name="アクセント 2 10" xfId="400"/>
    <cellStyle name="アクセント 2 11" xfId="401"/>
    <cellStyle name="アクセント 2 12" xfId="402"/>
    <cellStyle name="アクセント 2 13" xfId="403"/>
    <cellStyle name="アクセント 2 14" xfId="404"/>
    <cellStyle name="アクセント 2 15" xfId="405"/>
    <cellStyle name="アクセント 2 16" xfId="406"/>
    <cellStyle name="アクセント 2 17" xfId="407"/>
    <cellStyle name="アクセント 2 18" xfId="408"/>
    <cellStyle name="アクセント 2 19" xfId="409"/>
    <cellStyle name="アクセント 2 2" xfId="410"/>
    <cellStyle name="アクセント 2 20" xfId="411"/>
    <cellStyle name="アクセント 2 21" xfId="412"/>
    <cellStyle name="アクセント 2 22" xfId="413"/>
    <cellStyle name="アクセント 2 3" xfId="414"/>
    <cellStyle name="アクセント 2 4" xfId="415"/>
    <cellStyle name="アクセント 2 5" xfId="416"/>
    <cellStyle name="アクセント 2 6" xfId="417"/>
    <cellStyle name="アクセント 2 7" xfId="418"/>
    <cellStyle name="アクセント 2 8" xfId="419"/>
    <cellStyle name="アクセント 2 9" xfId="420"/>
    <cellStyle name="アクセント 3" xfId="917" builtinId="37" customBuiltin="1"/>
    <cellStyle name="アクセント 3 10" xfId="421"/>
    <cellStyle name="アクセント 3 11" xfId="422"/>
    <cellStyle name="アクセント 3 12" xfId="423"/>
    <cellStyle name="アクセント 3 13" xfId="424"/>
    <cellStyle name="アクセント 3 14" xfId="425"/>
    <cellStyle name="アクセント 3 15" xfId="426"/>
    <cellStyle name="アクセント 3 16" xfId="427"/>
    <cellStyle name="アクセント 3 17" xfId="428"/>
    <cellStyle name="アクセント 3 18" xfId="429"/>
    <cellStyle name="アクセント 3 19" xfId="430"/>
    <cellStyle name="アクセント 3 2" xfId="431"/>
    <cellStyle name="アクセント 3 20" xfId="432"/>
    <cellStyle name="アクセント 3 21" xfId="433"/>
    <cellStyle name="アクセント 3 22" xfId="434"/>
    <cellStyle name="アクセント 3 3" xfId="435"/>
    <cellStyle name="アクセント 3 4" xfId="436"/>
    <cellStyle name="アクセント 3 5" xfId="437"/>
    <cellStyle name="アクセント 3 6" xfId="438"/>
    <cellStyle name="アクセント 3 7" xfId="439"/>
    <cellStyle name="アクセント 3 8" xfId="440"/>
    <cellStyle name="アクセント 3 9" xfId="441"/>
    <cellStyle name="アクセント 4" xfId="921" builtinId="41" customBuiltin="1"/>
    <cellStyle name="アクセント 4 10" xfId="442"/>
    <cellStyle name="アクセント 4 11" xfId="443"/>
    <cellStyle name="アクセント 4 12" xfId="444"/>
    <cellStyle name="アクセント 4 13" xfId="445"/>
    <cellStyle name="アクセント 4 14" xfId="446"/>
    <cellStyle name="アクセント 4 15" xfId="447"/>
    <cellStyle name="アクセント 4 16" xfId="448"/>
    <cellStyle name="アクセント 4 17" xfId="449"/>
    <cellStyle name="アクセント 4 18" xfId="450"/>
    <cellStyle name="アクセント 4 19" xfId="451"/>
    <cellStyle name="アクセント 4 2" xfId="452"/>
    <cellStyle name="アクセント 4 20" xfId="453"/>
    <cellStyle name="アクセント 4 21" xfId="454"/>
    <cellStyle name="アクセント 4 22" xfId="455"/>
    <cellStyle name="アクセント 4 3" xfId="456"/>
    <cellStyle name="アクセント 4 4" xfId="457"/>
    <cellStyle name="アクセント 4 5" xfId="458"/>
    <cellStyle name="アクセント 4 6" xfId="459"/>
    <cellStyle name="アクセント 4 7" xfId="460"/>
    <cellStyle name="アクセント 4 8" xfId="461"/>
    <cellStyle name="アクセント 4 9" xfId="462"/>
    <cellStyle name="アクセント 5" xfId="925" builtinId="45" customBuiltin="1"/>
    <cellStyle name="アクセント 5 10" xfId="463"/>
    <cellStyle name="アクセント 5 11" xfId="464"/>
    <cellStyle name="アクセント 5 12" xfId="465"/>
    <cellStyle name="アクセント 5 13" xfId="466"/>
    <cellStyle name="アクセント 5 14" xfId="467"/>
    <cellStyle name="アクセント 5 15" xfId="468"/>
    <cellStyle name="アクセント 5 16" xfId="469"/>
    <cellStyle name="アクセント 5 17" xfId="470"/>
    <cellStyle name="アクセント 5 18" xfId="471"/>
    <cellStyle name="アクセント 5 19" xfId="472"/>
    <cellStyle name="アクセント 5 2" xfId="473"/>
    <cellStyle name="アクセント 5 20" xfId="474"/>
    <cellStyle name="アクセント 5 21" xfId="475"/>
    <cellStyle name="アクセント 5 22" xfId="476"/>
    <cellStyle name="アクセント 5 3" xfId="477"/>
    <cellStyle name="アクセント 5 4" xfId="478"/>
    <cellStyle name="アクセント 5 5" xfId="479"/>
    <cellStyle name="アクセント 5 6" xfId="480"/>
    <cellStyle name="アクセント 5 7" xfId="481"/>
    <cellStyle name="アクセント 5 8" xfId="482"/>
    <cellStyle name="アクセント 5 9" xfId="483"/>
    <cellStyle name="アクセント 6" xfId="929" builtinId="49" customBuiltin="1"/>
    <cellStyle name="アクセント 6 10" xfId="484"/>
    <cellStyle name="アクセント 6 11" xfId="485"/>
    <cellStyle name="アクセント 6 12" xfId="486"/>
    <cellStyle name="アクセント 6 13" xfId="487"/>
    <cellStyle name="アクセント 6 14" xfId="488"/>
    <cellStyle name="アクセント 6 15" xfId="489"/>
    <cellStyle name="アクセント 6 16" xfId="490"/>
    <cellStyle name="アクセント 6 17" xfId="491"/>
    <cellStyle name="アクセント 6 18" xfId="492"/>
    <cellStyle name="アクセント 6 19" xfId="493"/>
    <cellStyle name="アクセント 6 2" xfId="494"/>
    <cellStyle name="アクセント 6 20" xfId="495"/>
    <cellStyle name="アクセント 6 21" xfId="496"/>
    <cellStyle name="アクセント 6 22" xfId="497"/>
    <cellStyle name="アクセント 6 3" xfId="498"/>
    <cellStyle name="アクセント 6 4" xfId="499"/>
    <cellStyle name="アクセント 6 5" xfId="500"/>
    <cellStyle name="アクセント 6 6" xfId="501"/>
    <cellStyle name="アクセント 6 7" xfId="502"/>
    <cellStyle name="アクセント 6 8" xfId="503"/>
    <cellStyle name="アクセント 6 9" xfId="504"/>
    <cellStyle name="タイトル" xfId="893" builtinId="15" customBuiltin="1"/>
    <cellStyle name="タイトル 10" xfId="505"/>
    <cellStyle name="タイトル 11" xfId="506"/>
    <cellStyle name="タイトル 12" xfId="507"/>
    <cellStyle name="タイトル 13" xfId="508"/>
    <cellStyle name="タイトル 14" xfId="509"/>
    <cellStyle name="タイトル 15" xfId="510"/>
    <cellStyle name="タイトル 16" xfId="511"/>
    <cellStyle name="タイトル 17" xfId="512"/>
    <cellStyle name="タイトル 18" xfId="513"/>
    <cellStyle name="タイトル 19" xfId="514"/>
    <cellStyle name="タイトル 2" xfId="515"/>
    <cellStyle name="タイトル 20" xfId="516"/>
    <cellStyle name="タイトル 21" xfId="517"/>
    <cellStyle name="タイトル 22" xfId="518"/>
    <cellStyle name="タイトル 3" xfId="519"/>
    <cellStyle name="タイトル 4" xfId="520"/>
    <cellStyle name="タイトル 5" xfId="521"/>
    <cellStyle name="タイトル 6" xfId="522"/>
    <cellStyle name="タイトル 7" xfId="523"/>
    <cellStyle name="タイトル 8" xfId="524"/>
    <cellStyle name="タイトル 9" xfId="525"/>
    <cellStyle name="チェック セル" xfId="905" builtinId="23" customBuiltin="1"/>
    <cellStyle name="チェック セル 10" xfId="526"/>
    <cellStyle name="チェック セル 11" xfId="527"/>
    <cellStyle name="チェック セル 12" xfId="528"/>
    <cellStyle name="チェック セル 13" xfId="529"/>
    <cellStyle name="チェック セル 14" xfId="530"/>
    <cellStyle name="チェック セル 15" xfId="531"/>
    <cellStyle name="チェック セル 16" xfId="532"/>
    <cellStyle name="チェック セル 17" xfId="533"/>
    <cellStyle name="チェック セル 18" xfId="534"/>
    <cellStyle name="チェック セル 19" xfId="535"/>
    <cellStyle name="チェック セル 2" xfId="536"/>
    <cellStyle name="チェック セル 20" xfId="537"/>
    <cellStyle name="チェック セル 21" xfId="538"/>
    <cellStyle name="チェック セル 22" xfId="539"/>
    <cellStyle name="チェック セル 3" xfId="540"/>
    <cellStyle name="チェック セル 4" xfId="541"/>
    <cellStyle name="チェック セル 5" xfId="542"/>
    <cellStyle name="チェック セル 6" xfId="543"/>
    <cellStyle name="チェック セル 7" xfId="544"/>
    <cellStyle name="チェック セル 8" xfId="545"/>
    <cellStyle name="チェック セル 9" xfId="546"/>
    <cellStyle name="どちらでもない" xfId="900" builtinId="28" customBuiltin="1"/>
    <cellStyle name="どちらでもない 10" xfId="547"/>
    <cellStyle name="どちらでもない 11" xfId="548"/>
    <cellStyle name="どちらでもない 12" xfId="549"/>
    <cellStyle name="どちらでもない 13" xfId="550"/>
    <cellStyle name="どちらでもない 14" xfId="551"/>
    <cellStyle name="どちらでもない 15" xfId="552"/>
    <cellStyle name="どちらでもない 16" xfId="553"/>
    <cellStyle name="どちらでもない 17" xfId="554"/>
    <cellStyle name="どちらでもない 18" xfId="555"/>
    <cellStyle name="どちらでもない 19" xfId="556"/>
    <cellStyle name="どちらでもない 2" xfId="557"/>
    <cellStyle name="どちらでもない 20" xfId="558"/>
    <cellStyle name="どちらでもない 21" xfId="559"/>
    <cellStyle name="どちらでもない 22" xfId="560"/>
    <cellStyle name="どちらでもない 3" xfId="561"/>
    <cellStyle name="どちらでもない 4" xfId="562"/>
    <cellStyle name="どちらでもない 5" xfId="563"/>
    <cellStyle name="どちらでもない 6" xfId="564"/>
    <cellStyle name="どちらでもない 7" xfId="565"/>
    <cellStyle name="どちらでもない 8" xfId="566"/>
    <cellStyle name="どちらでもない 9" xfId="567"/>
    <cellStyle name="パーセント" xfId="568" builtinId="5"/>
    <cellStyle name="パーセント 2" xfId="569"/>
    <cellStyle name="パーセント()" xfId="570"/>
    <cellStyle name="パーセント(0.00)" xfId="571"/>
    <cellStyle name="パーセント[0.00]" xfId="572"/>
    <cellStyle name="メモ 10" xfId="573"/>
    <cellStyle name="メモ 100" xfId="1630"/>
    <cellStyle name="メモ 101" xfId="1644"/>
    <cellStyle name="メモ 102" xfId="1658"/>
    <cellStyle name="メモ 103" xfId="1672"/>
    <cellStyle name="メモ 104" xfId="1766"/>
    <cellStyle name="メモ 11" xfId="574"/>
    <cellStyle name="メモ 12" xfId="575"/>
    <cellStyle name="メモ 13" xfId="576"/>
    <cellStyle name="メモ 14" xfId="577"/>
    <cellStyle name="メモ 15" xfId="578"/>
    <cellStyle name="メモ 16" xfId="579"/>
    <cellStyle name="メモ 17" xfId="580"/>
    <cellStyle name="メモ 18" xfId="581"/>
    <cellStyle name="メモ 19" xfId="582"/>
    <cellStyle name="メモ 2" xfId="583"/>
    <cellStyle name="メモ 20" xfId="584"/>
    <cellStyle name="メモ 21" xfId="585"/>
    <cellStyle name="メモ 22" xfId="586"/>
    <cellStyle name="メモ 23" xfId="941"/>
    <cellStyle name="メモ 24" xfId="933"/>
    <cellStyle name="メモ 25" xfId="938"/>
    <cellStyle name="メモ 26" xfId="940"/>
    <cellStyle name="メモ 27" xfId="939"/>
    <cellStyle name="メモ 28" xfId="937"/>
    <cellStyle name="メモ 29" xfId="934"/>
    <cellStyle name="メモ 3" xfId="587"/>
    <cellStyle name="メモ 30" xfId="942"/>
    <cellStyle name="メモ 31" xfId="963"/>
    <cellStyle name="メモ 32" xfId="949"/>
    <cellStyle name="メモ 33" xfId="962"/>
    <cellStyle name="メモ 34" xfId="953"/>
    <cellStyle name="メモ 35" xfId="947"/>
    <cellStyle name="メモ 36" xfId="944"/>
    <cellStyle name="メモ 37" xfId="956"/>
    <cellStyle name="メモ 38" xfId="958"/>
    <cellStyle name="メモ 39" xfId="950"/>
    <cellStyle name="メモ 4" xfId="588"/>
    <cellStyle name="メモ 40" xfId="959"/>
    <cellStyle name="メモ 41" xfId="946"/>
    <cellStyle name="メモ 42" xfId="948"/>
    <cellStyle name="メモ 43" xfId="966"/>
    <cellStyle name="メモ 44" xfId="968"/>
    <cellStyle name="メモ 45" xfId="970"/>
    <cellStyle name="メモ 46" xfId="972"/>
    <cellStyle name="メモ 47" xfId="974"/>
    <cellStyle name="メモ 48" xfId="991"/>
    <cellStyle name="メモ 49" xfId="983"/>
    <cellStyle name="メモ 5" xfId="589"/>
    <cellStyle name="メモ 50" xfId="988"/>
    <cellStyle name="メモ 51" xfId="990"/>
    <cellStyle name="メモ 52" xfId="989"/>
    <cellStyle name="メモ 53" xfId="987"/>
    <cellStyle name="メモ 54" xfId="984"/>
    <cellStyle name="メモ 55" xfId="992"/>
    <cellStyle name="メモ 56" xfId="1014"/>
    <cellStyle name="メモ 57" xfId="1028"/>
    <cellStyle name="メモ 58" xfId="1042"/>
    <cellStyle name="メモ 59" xfId="1056"/>
    <cellStyle name="メモ 6" xfId="590"/>
    <cellStyle name="メモ 60" xfId="1070"/>
    <cellStyle name="メモ 61" xfId="1084"/>
    <cellStyle name="メモ 62" xfId="1098"/>
    <cellStyle name="メモ 63" xfId="1112"/>
    <cellStyle name="メモ 64" xfId="1126"/>
    <cellStyle name="メモ 65" xfId="1140"/>
    <cellStyle name="メモ 66" xfId="1154"/>
    <cellStyle name="メモ 67" xfId="1168"/>
    <cellStyle name="メモ 68" xfId="1182"/>
    <cellStyle name="メモ 69" xfId="1196"/>
    <cellStyle name="メモ 7" xfId="591"/>
    <cellStyle name="メモ 70" xfId="1210"/>
    <cellStyle name="メモ 71" xfId="1224"/>
    <cellStyle name="メモ 72" xfId="1238"/>
    <cellStyle name="メモ 73" xfId="1252"/>
    <cellStyle name="メモ 74" xfId="1266"/>
    <cellStyle name="メモ 75" xfId="1280"/>
    <cellStyle name="メモ 76" xfId="1294"/>
    <cellStyle name="メモ 77" xfId="1308"/>
    <cellStyle name="メモ 78" xfId="1322"/>
    <cellStyle name="メモ 79" xfId="1336"/>
    <cellStyle name="メモ 8" xfId="592"/>
    <cellStyle name="メモ 80" xfId="1350"/>
    <cellStyle name="メモ 81" xfId="1364"/>
    <cellStyle name="メモ 82" xfId="1378"/>
    <cellStyle name="メモ 83" xfId="1392"/>
    <cellStyle name="メモ 84" xfId="1406"/>
    <cellStyle name="メモ 85" xfId="1420"/>
    <cellStyle name="メモ 86" xfId="1434"/>
    <cellStyle name="メモ 87" xfId="1448"/>
    <cellStyle name="メモ 88" xfId="1462"/>
    <cellStyle name="メモ 89" xfId="1476"/>
    <cellStyle name="メモ 9" xfId="593"/>
    <cellStyle name="メモ 90" xfId="1490"/>
    <cellStyle name="メモ 91" xfId="1504"/>
    <cellStyle name="メモ 92" xfId="1518"/>
    <cellStyle name="メモ 93" xfId="1532"/>
    <cellStyle name="メモ 94" xfId="1546"/>
    <cellStyle name="メモ 95" xfId="1560"/>
    <cellStyle name="メモ 96" xfId="1574"/>
    <cellStyle name="メモ 97" xfId="1588"/>
    <cellStyle name="メモ 98" xfId="1602"/>
    <cellStyle name="メモ 99" xfId="1616"/>
    <cellStyle name="リンク セル" xfId="904" builtinId="24" customBuiltin="1"/>
    <cellStyle name="リンク セル 10" xfId="594"/>
    <cellStyle name="リンク セル 11" xfId="595"/>
    <cellStyle name="リンク セル 12" xfId="596"/>
    <cellStyle name="リンク セル 13" xfId="597"/>
    <cellStyle name="リンク セル 14" xfId="598"/>
    <cellStyle name="リンク セル 15" xfId="599"/>
    <cellStyle name="リンク セル 16" xfId="600"/>
    <cellStyle name="リンク セル 17" xfId="601"/>
    <cellStyle name="リンク セル 18" xfId="602"/>
    <cellStyle name="リンク セル 19" xfId="603"/>
    <cellStyle name="リンク セル 2" xfId="604"/>
    <cellStyle name="リンク セル 20" xfId="605"/>
    <cellStyle name="リンク セル 21" xfId="606"/>
    <cellStyle name="リンク セル 22" xfId="607"/>
    <cellStyle name="リンク セル 3" xfId="608"/>
    <cellStyle name="リンク セル 4" xfId="609"/>
    <cellStyle name="リンク セル 5" xfId="610"/>
    <cellStyle name="リンク セル 6" xfId="611"/>
    <cellStyle name="リンク セル 7" xfId="612"/>
    <cellStyle name="リンク セル 8" xfId="613"/>
    <cellStyle name="リンク セル 9" xfId="614"/>
    <cellStyle name="悪い" xfId="899" builtinId="27" customBuiltin="1"/>
    <cellStyle name="悪い 10" xfId="615"/>
    <cellStyle name="悪い 11" xfId="616"/>
    <cellStyle name="悪い 12" xfId="617"/>
    <cellStyle name="悪い 13" xfId="618"/>
    <cellStyle name="悪い 14" xfId="619"/>
    <cellStyle name="悪い 15" xfId="620"/>
    <cellStyle name="悪い 16" xfId="621"/>
    <cellStyle name="悪い 17" xfId="622"/>
    <cellStyle name="悪い 18" xfId="623"/>
    <cellStyle name="悪い 19" xfId="624"/>
    <cellStyle name="悪い 2" xfId="625"/>
    <cellStyle name="悪い 20" xfId="626"/>
    <cellStyle name="悪い 21" xfId="627"/>
    <cellStyle name="悪い 22" xfId="628"/>
    <cellStyle name="悪い 3" xfId="629"/>
    <cellStyle name="悪い 4" xfId="630"/>
    <cellStyle name="悪い 5" xfId="631"/>
    <cellStyle name="悪い 6" xfId="632"/>
    <cellStyle name="悪い 7" xfId="633"/>
    <cellStyle name="悪い 8" xfId="634"/>
    <cellStyle name="悪い 9" xfId="635"/>
    <cellStyle name="計算" xfId="903" builtinId="22" customBuiltin="1"/>
    <cellStyle name="計算 10" xfId="636"/>
    <cellStyle name="計算 11" xfId="637"/>
    <cellStyle name="計算 12" xfId="638"/>
    <cellStyle name="計算 13" xfId="639"/>
    <cellStyle name="計算 14" xfId="640"/>
    <cellStyle name="計算 15" xfId="641"/>
    <cellStyle name="計算 16" xfId="642"/>
    <cellStyle name="計算 17" xfId="643"/>
    <cellStyle name="計算 18" xfId="644"/>
    <cellStyle name="計算 19" xfId="645"/>
    <cellStyle name="計算 2" xfId="646"/>
    <cellStyle name="計算 20" xfId="647"/>
    <cellStyle name="計算 21" xfId="648"/>
    <cellStyle name="計算 22" xfId="649"/>
    <cellStyle name="計算 3" xfId="650"/>
    <cellStyle name="計算 4" xfId="651"/>
    <cellStyle name="計算 5" xfId="652"/>
    <cellStyle name="計算 6" xfId="653"/>
    <cellStyle name="計算 7" xfId="654"/>
    <cellStyle name="計算 8" xfId="655"/>
    <cellStyle name="計算 9" xfId="656"/>
    <cellStyle name="警告文" xfId="906" builtinId="11" customBuiltin="1"/>
    <cellStyle name="警告文 10" xfId="657"/>
    <cellStyle name="警告文 11" xfId="658"/>
    <cellStyle name="警告文 12" xfId="659"/>
    <cellStyle name="警告文 13" xfId="660"/>
    <cellStyle name="警告文 14" xfId="661"/>
    <cellStyle name="警告文 15" xfId="662"/>
    <cellStyle name="警告文 16" xfId="663"/>
    <cellStyle name="警告文 17" xfId="664"/>
    <cellStyle name="警告文 18" xfId="665"/>
    <cellStyle name="警告文 19" xfId="666"/>
    <cellStyle name="警告文 2" xfId="667"/>
    <cellStyle name="警告文 20" xfId="668"/>
    <cellStyle name="警告文 21" xfId="669"/>
    <cellStyle name="警告文 22" xfId="670"/>
    <cellStyle name="警告文 3" xfId="671"/>
    <cellStyle name="警告文 4" xfId="672"/>
    <cellStyle name="警告文 5" xfId="673"/>
    <cellStyle name="警告文 6" xfId="674"/>
    <cellStyle name="警告文 7" xfId="675"/>
    <cellStyle name="警告文 8" xfId="676"/>
    <cellStyle name="警告文 9" xfId="677"/>
    <cellStyle name="桁区切り" xfId="678" builtinId="6"/>
    <cellStyle name="桁区切り 2" xfId="679"/>
    <cellStyle name="桁区切り 2 2" xfId="680"/>
    <cellStyle name="桁区切り 3" xfId="681"/>
    <cellStyle name="桁区切り 4" xfId="682"/>
    <cellStyle name="見出し 1" xfId="894" builtinId="16" customBuiltin="1"/>
    <cellStyle name="見出し 1 10" xfId="683"/>
    <cellStyle name="見出し 1 11" xfId="684"/>
    <cellStyle name="見出し 1 12" xfId="685"/>
    <cellStyle name="見出し 1 13" xfId="686"/>
    <cellStyle name="見出し 1 14" xfId="687"/>
    <cellStyle name="見出し 1 15" xfId="688"/>
    <cellStyle name="見出し 1 16" xfId="689"/>
    <cellStyle name="見出し 1 17" xfId="690"/>
    <cellStyle name="見出し 1 18" xfId="691"/>
    <cellStyle name="見出し 1 19" xfId="692"/>
    <cellStyle name="見出し 1 2" xfId="693"/>
    <cellStyle name="見出し 1 20" xfId="694"/>
    <cellStyle name="見出し 1 21" xfId="695"/>
    <cellStyle name="見出し 1 22" xfId="696"/>
    <cellStyle name="見出し 1 3" xfId="697"/>
    <cellStyle name="見出し 1 4" xfId="698"/>
    <cellStyle name="見出し 1 5" xfId="699"/>
    <cellStyle name="見出し 1 6" xfId="700"/>
    <cellStyle name="見出し 1 7" xfId="701"/>
    <cellStyle name="見出し 1 8" xfId="702"/>
    <cellStyle name="見出し 1 9" xfId="703"/>
    <cellStyle name="見出し 2" xfId="895" builtinId="17" customBuiltin="1"/>
    <cellStyle name="見出し 2 10" xfId="704"/>
    <cellStyle name="見出し 2 11" xfId="705"/>
    <cellStyle name="見出し 2 12" xfId="706"/>
    <cellStyle name="見出し 2 13" xfId="707"/>
    <cellStyle name="見出し 2 14" xfId="708"/>
    <cellStyle name="見出し 2 15" xfId="709"/>
    <cellStyle name="見出し 2 16" xfId="710"/>
    <cellStyle name="見出し 2 17" xfId="711"/>
    <cellStyle name="見出し 2 18" xfId="712"/>
    <cellStyle name="見出し 2 19" xfId="713"/>
    <cellStyle name="見出し 2 2" xfId="714"/>
    <cellStyle name="見出し 2 20" xfId="715"/>
    <cellStyle name="見出し 2 21" xfId="716"/>
    <cellStyle name="見出し 2 22" xfId="717"/>
    <cellStyle name="見出し 2 3" xfId="718"/>
    <cellStyle name="見出し 2 4" xfId="719"/>
    <cellStyle name="見出し 2 5" xfId="720"/>
    <cellStyle name="見出し 2 6" xfId="721"/>
    <cellStyle name="見出し 2 7" xfId="722"/>
    <cellStyle name="見出し 2 8" xfId="723"/>
    <cellStyle name="見出し 2 9" xfId="724"/>
    <cellStyle name="見出し 3" xfId="896" builtinId="18" customBuiltin="1"/>
    <cellStyle name="見出し 3 10" xfId="725"/>
    <cellStyle name="見出し 3 11" xfId="726"/>
    <cellStyle name="見出し 3 12" xfId="727"/>
    <cellStyle name="見出し 3 13" xfId="728"/>
    <cellStyle name="見出し 3 14" xfId="729"/>
    <cellStyle name="見出し 3 15" xfId="730"/>
    <cellStyle name="見出し 3 16" xfId="731"/>
    <cellStyle name="見出し 3 17" xfId="732"/>
    <cellStyle name="見出し 3 18" xfId="733"/>
    <cellStyle name="見出し 3 19" xfId="734"/>
    <cellStyle name="見出し 3 2" xfId="735"/>
    <cellStyle name="見出し 3 20" xfId="736"/>
    <cellStyle name="見出し 3 21" xfId="737"/>
    <cellStyle name="見出し 3 22" xfId="738"/>
    <cellStyle name="見出し 3 3" xfId="739"/>
    <cellStyle name="見出し 3 4" xfId="740"/>
    <cellStyle name="見出し 3 5" xfId="741"/>
    <cellStyle name="見出し 3 6" xfId="742"/>
    <cellStyle name="見出し 3 7" xfId="743"/>
    <cellStyle name="見出し 3 8" xfId="744"/>
    <cellStyle name="見出し 3 9" xfId="745"/>
    <cellStyle name="見出し 4" xfId="897" builtinId="19" customBuiltin="1"/>
    <cellStyle name="見出し 4 10" xfId="746"/>
    <cellStyle name="見出し 4 11" xfId="747"/>
    <cellStyle name="見出し 4 12" xfId="748"/>
    <cellStyle name="見出し 4 13" xfId="749"/>
    <cellStyle name="見出し 4 14" xfId="750"/>
    <cellStyle name="見出し 4 15" xfId="751"/>
    <cellStyle name="見出し 4 16" xfId="752"/>
    <cellStyle name="見出し 4 17" xfId="753"/>
    <cellStyle name="見出し 4 18" xfId="754"/>
    <cellStyle name="見出し 4 19" xfId="755"/>
    <cellStyle name="見出し 4 2" xfId="756"/>
    <cellStyle name="見出し 4 20" xfId="757"/>
    <cellStyle name="見出し 4 21" xfId="758"/>
    <cellStyle name="見出し 4 22" xfId="759"/>
    <cellStyle name="見出し 4 3" xfId="760"/>
    <cellStyle name="見出し 4 4" xfId="761"/>
    <cellStyle name="見出し 4 5" xfId="762"/>
    <cellStyle name="見出し 4 6" xfId="763"/>
    <cellStyle name="見出し 4 7" xfId="764"/>
    <cellStyle name="見出し 4 8" xfId="765"/>
    <cellStyle name="見出し 4 9" xfId="766"/>
    <cellStyle name="見出し１" xfId="767"/>
    <cellStyle name="集計" xfId="908" builtinId="25" customBuiltin="1"/>
    <cellStyle name="集計 10" xfId="768"/>
    <cellStyle name="集計 11" xfId="769"/>
    <cellStyle name="集計 12" xfId="770"/>
    <cellStyle name="集計 13" xfId="771"/>
    <cellStyle name="集計 14" xfId="772"/>
    <cellStyle name="集計 15" xfId="773"/>
    <cellStyle name="集計 16" xfId="774"/>
    <cellStyle name="集計 17" xfId="775"/>
    <cellStyle name="集計 18" xfId="776"/>
    <cellStyle name="集計 19" xfId="777"/>
    <cellStyle name="集計 2" xfId="778"/>
    <cellStyle name="集計 20" xfId="779"/>
    <cellStyle name="集計 21" xfId="780"/>
    <cellStyle name="集計 22" xfId="781"/>
    <cellStyle name="集計 3" xfId="782"/>
    <cellStyle name="集計 4" xfId="783"/>
    <cellStyle name="集計 5" xfId="784"/>
    <cellStyle name="集計 6" xfId="785"/>
    <cellStyle name="集計 7" xfId="786"/>
    <cellStyle name="集計 8" xfId="787"/>
    <cellStyle name="集計 9" xfId="788"/>
    <cellStyle name="出力" xfId="902" builtinId="21" customBuiltin="1"/>
    <cellStyle name="出力 10" xfId="789"/>
    <cellStyle name="出力 11" xfId="790"/>
    <cellStyle name="出力 12" xfId="791"/>
    <cellStyle name="出力 13" xfId="792"/>
    <cellStyle name="出力 14" xfId="793"/>
    <cellStyle name="出力 15" xfId="794"/>
    <cellStyle name="出力 16" xfId="795"/>
    <cellStyle name="出力 17" xfId="796"/>
    <cellStyle name="出力 18" xfId="797"/>
    <cellStyle name="出力 19" xfId="798"/>
    <cellStyle name="出力 2" xfId="799"/>
    <cellStyle name="出力 20" xfId="800"/>
    <cellStyle name="出力 21" xfId="801"/>
    <cellStyle name="出力 22" xfId="802"/>
    <cellStyle name="出力 3" xfId="803"/>
    <cellStyle name="出力 4" xfId="804"/>
    <cellStyle name="出力 5" xfId="805"/>
    <cellStyle name="出力 6" xfId="806"/>
    <cellStyle name="出力 7" xfId="807"/>
    <cellStyle name="出力 8" xfId="808"/>
    <cellStyle name="出力 9" xfId="809"/>
    <cellStyle name="折り返し" xfId="810"/>
    <cellStyle name="説明文" xfId="907" builtinId="53" customBuiltin="1"/>
    <cellStyle name="説明文 10" xfId="811"/>
    <cellStyle name="説明文 11" xfId="812"/>
    <cellStyle name="説明文 12" xfId="813"/>
    <cellStyle name="説明文 13" xfId="814"/>
    <cellStyle name="説明文 14" xfId="815"/>
    <cellStyle name="説明文 15" xfId="816"/>
    <cellStyle name="説明文 16" xfId="817"/>
    <cellStyle name="説明文 17" xfId="818"/>
    <cellStyle name="説明文 18" xfId="819"/>
    <cellStyle name="説明文 19" xfId="820"/>
    <cellStyle name="説明文 2" xfId="821"/>
    <cellStyle name="説明文 20" xfId="822"/>
    <cellStyle name="説明文 21" xfId="823"/>
    <cellStyle name="説明文 22" xfId="824"/>
    <cellStyle name="説明文 3" xfId="825"/>
    <cellStyle name="説明文 4" xfId="826"/>
    <cellStyle name="説明文 5" xfId="827"/>
    <cellStyle name="説明文 6" xfId="828"/>
    <cellStyle name="説明文 7" xfId="829"/>
    <cellStyle name="説明文 8" xfId="830"/>
    <cellStyle name="説明文 9" xfId="831"/>
    <cellStyle name="通貨" xfId="832" builtinId="7"/>
    <cellStyle name="通貨 2" xfId="833"/>
    <cellStyle name="通貨 3" xfId="834"/>
    <cellStyle name="入力" xfId="901" builtinId="20" customBuiltin="1"/>
    <cellStyle name="入力 10" xfId="835"/>
    <cellStyle name="入力 11" xfId="836"/>
    <cellStyle name="入力 12" xfId="837"/>
    <cellStyle name="入力 13" xfId="838"/>
    <cellStyle name="入力 14" xfId="839"/>
    <cellStyle name="入力 15" xfId="840"/>
    <cellStyle name="入力 16" xfId="841"/>
    <cellStyle name="入力 17" xfId="842"/>
    <cellStyle name="入力 18" xfId="843"/>
    <cellStyle name="入力 19" xfId="844"/>
    <cellStyle name="入力 2" xfId="845"/>
    <cellStyle name="入力 20" xfId="846"/>
    <cellStyle name="入力 21" xfId="847"/>
    <cellStyle name="入力 22" xfId="848"/>
    <cellStyle name="入力 3" xfId="849"/>
    <cellStyle name="入力 4" xfId="850"/>
    <cellStyle name="入力 5" xfId="851"/>
    <cellStyle name="入力 6" xfId="852"/>
    <cellStyle name="入力 7" xfId="853"/>
    <cellStyle name="入力 8" xfId="854"/>
    <cellStyle name="入力 9" xfId="855"/>
    <cellStyle name="標準" xfId="0" builtinId="0"/>
    <cellStyle name="標準 10" xfId="856"/>
    <cellStyle name="標準 11" xfId="857"/>
    <cellStyle name="標準 12" xfId="858"/>
    <cellStyle name="標準 13" xfId="859"/>
    <cellStyle name="標準 14" xfId="936"/>
    <cellStyle name="標準 15" xfId="935"/>
    <cellStyle name="標準 16" xfId="943"/>
    <cellStyle name="標準 17" xfId="960"/>
    <cellStyle name="標準 18" xfId="964"/>
    <cellStyle name="標準 19" xfId="945"/>
    <cellStyle name="標準 2" xfId="860"/>
    <cellStyle name="標準 2 2" xfId="861"/>
    <cellStyle name="標準 20" xfId="952"/>
    <cellStyle name="標準 21" xfId="951"/>
    <cellStyle name="標準 22" xfId="955"/>
    <cellStyle name="標準 23" xfId="961"/>
    <cellStyle name="標準 24" xfId="862"/>
    <cellStyle name="標準 25" xfId="957"/>
    <cellStyle name="標準 26" xfId="954"/>
    <cellStyle name="標準 27" xfId="965"/>
    <cellStyle name="標準 28" xfId="967"/>
    <cellStyle name="標準 29" xfId="969"/>
    <cellStyle name="標準 3" xfId="863"/>
    <cellStyle name="標準 30" xfId="971"/>
    <cellStyle name="標準 31" xfId="973"/>
    <cellStyle name="標準 32" xfId="975"/>
    <cellStyle name="標準 33" xfId="976"/>
    <cellStyle name="標準 34" xfId="977"/>
    <cellStyle name="標準 35" xfId="978"/>
    <cellStyle name="標準 36" xfId="979"/>
    <cellStyle name="標準 37" xfId="980"/>
    <cellStyle name="標準 38" xfId="981"/>
    <cellStyle name="標準 39" xfId="986"/>
    <cellStyle name="標準 4" xfId="864"/>
    <cellStyle name="標準 40" xfId="985"/>
    <cellStyle name="標準 41" xfId="993"/>
    <cellStyle name="標準 42" xfId="1010"/>
    <cellStyle name="標準 43" xfId="1024"/>
    <cellStyle name="標準 44" xfId="1038"/>
    <cellStyle name="標準 45" xfId="1052"/>
    <cellStyle name="標準 46" xfId="1066"/>
    <cellStyle name="標準 47" xfId="1080"/>
    <cellStyle name="標準 48" xfId="1094"/>
    <cellStyle name="標準 49" xfId="1108"/>
    <cellStyle name="標準 5" xfId="865"/>
    <cellStyle name="標準 50" xfId="1122"/>
    <cellStyle name="標準 51" xfId="1136"/>
    <cellStyle name="標準 52" xfId="1150"/>
    <cellStyle name="標準 53" xfId="1164"/>
    <cellStyle name="標準 54" xfId="1178"/>
    <cellStyle name="標準 55" xfId="1192"/>
    <cellStyle name="標準 56" xfId="1206"/>
    <cellStyle name="標準 57" xfId="1220"/>
    <cellStyle name="標準 58" xfId="1234"/>
    <cellStyle name="標準 59" xfId="1248"/>
    <cellStyle name="標準 6" xfId="866"/>
    <cellStyle name="標準 60" xfId="1262"/>
    <cellStyle name="標準 61" xfId="1276"/>
    <cellStyle name="標準 62" xfId="1290"/>
    <cellStyle name="標準 63" xfId="1304"/>
    <cellStyle name="標準 64" xfId="1318"/>
    <cellStyle name="標準 65" xfId="1332"/>
    <cellStyle name="標準 66" xfId="1346"/>
    <cellStyle name="標準 67" xfId="1360"/>
    <cellStyle name="標準 68" xfId="1374"/>
    <cellStyle name="標準 69" xfId="1388"/>
    <cellStyle name="標準 7" xfId="867"/>
    <cellStyle name="標準 70" xfId="1402"/>
    <cellStyle name="標準 71" xfId="1416"/>
    <cellStyle name="標準 72" xfId="1430"/>
    <cellStyle name="標準 73" xfId="1444"/>
    <cellStyle name="標準 74" xfId="1458"/>
    <cellStyle name="標準 75" xfId="1472"/>
    <cellStyle name="標準 76" xfId="1486"/>
    <cellStyle name="標準 77" xfId="1500"/>
    <cellStyle name="標準 78" xfId="1514"/>
    <cellStyle name="標準 79" xfId="1528"/>
    <cellStyle name="標準 8" xfId="868"/>
    <cellStyle name="標準 80" xfId="1542"/>
    <cellStyle name="標準 81" xfId="1556"/>
    <cellStyle name="標準 82" xfId="1570"/>
    <cellStyle name="標準 83" xfId="1584"/>
    <cellStyle name="標準 84" xfId="1598"/>
    <cellStyle name="標準 85" xfId="1612"/>
    <cellStyle name="標準 86" xfId="1626"/>
    <cellStyle name="標準 87" xfId="1640"/>
    <cellStyle name="標準 88" xfId="1654"/>
    <cellStyle name="標準 89" xfId="1668"/>
    <cellStyle name="標準 9" xfId="982"/>
    <cellStyle name="標準 90" xfId="1682"/>
    <cellStyle name="標準 91" xfId="1695"/>
    <cellStyle name="標準 92" xfId="1708"/>
    <cellStyle name="標準 93" xfId="1721"/>
    <cellStyle name="標準_070611総務省方式改訂モデル普通会計財務書類雛形" xfId="869"/>
    <cellStyle name="標準_SHEET" xfId="870"/>
    <cellStyle name="標準_普通建設事業費入力シート(宇城市)" xfId="871"/>
    <cellStyle name="良い" xfId="898" builtinId="26" customBuiltin="1"/>
    <cellStyle name="良い 10" xfId="872"/>
    <cellStyle name="良い 11" xfId="873"/>
    <cellStyle name="良い 12" xfId="874"/>
    <cellStyle name="良い 13" xfId="875"/>
    <cellStyle name="良い 14" xfId="876"/>
    <cellStyle name="良い 15" xfId="877"/>
    <cellStyle name="良い 16" xfId="878"/>
    <cellStyle name="良い 17" xfId="879"/>
    <cellStyle name="良い 18" xfId="880"/>
    <cellStyle name="良い 19" xfId="881"/>
    <cellStyle name="良い 2" xfId="882"/>
    <cellStyle name="良い 20" xfId="883"/>
    <cellStyle name="良い 21" xfId="884"/>
    <cellStyle name="良い 22" xfId="885"/>
    <cellStyle name="良い 3" xfId="886"/>
    <cellStyle name="良い 4" xfId="887"/>
    <cellStyle name="良い 5" xfId="888"/>
    <cellStyle name="良い 6" xfId="889"/>
    <cellStyle name="良い 7" xfId="890"/>
    <cellStyle name="良い 8" xfId="891"/>
    <cellStyle name="良い 9" xfId="89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drawing1.xml><?xml version="1.0" encoding="utf-8"?>
<xdr:wsDr xmlns:xdr="http://schemas.openxmlformats.org/drawingml/2006/spreadsheetDrawing" xmlns:a="http://schemas.openxmlformats.org/drawingml/2006/main">
  <xdr:twoCellAnchor>
    <xdr:from>
      <xdr:col>21</xdr:col>
      <xdr:colOff>9525</xdr:colOff>
      <xdr:row>6</xdr:row>
      <xdr:rowOff>200026</xdr:rowOff>
    </xdr:from>
    <xdr:to>
      <xdr:col>22</xdr:col>
      <xdr:colOff>2457450</xdr:colOff>
      <xdr:row>7</xdr:row>
      <xdr:rowOff>209550</xdr:rowOff>
    </xdr:to>
    <xdr:cxnSp macro="">
      <xdr:nvCxnSpPr>
        <xdr:cNvPr id="3" name="直線矢印コネクタ 2"/>
        <xdr:cNvCxnSpPr/>
      </xdr:nvCxnSpPr>
      <xdr:spPr>
        <a:xfrm flipV="1">
          <a:off x="18135600" y="2095501"/>
          <a:ext cx="3333750" cy="32384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4324350</xdr:colOff>
      <xdr:row>6</xdr:row>
      <xdr:rowOff>152400</xdr:rowOff>
    </xdr:from>
    <xdr:to>
      <xdr:col>21</xdr:col>
      <xdr:colOff>38100</xdr:colOff>
      <xdr:row>7</xdr:row>
      <xdr:rowOff>209550</xdr:rowOff>
    </xdr:to>
    <xdr:cxnSp macro="">
      <xdr:nvCxnSpPr>
        <xdr:cNvPr id="6" name="直線コネクタ 5"/>
        <xdr:cNvCxnSpPr/>
      </xdr:nvCxnSpPr>
      <xdr:spPr>
        <a:xfrm>
          <a:off x="15659100" y="2047875"/>
          <a:ext cx="2505075" cy="3714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276225</xdr:colOff>
      <xdr:row>60</xdr:row>
      <xdr:rowOff>0</xdr:rowOff>
    </xdr:from>
    <xdr:to>
      <xdr:col>6</xdr:col>
      <xdr:colOff>438150</xdr:colOff>
      <xdr:row>63</xdr:row>
      <xdr:rowOff>38100</xdr:rowOff>
    </xdr:to>
    <xdr:sp macro="" textlink="">
      <xdr:nvSpPr>
        <xdr:cNvPr id="3" name="Rectangle 4"/>
        <xdr:cNvSpPr>
          <a:spLocks noChangeArrowheads="1"/>
        </xdr:cNvSpPr>
      </xdr:nvSpPr>
      <xdr:spPr bwMode="auto">
        <a:xfrm>
          <a:off x="923925" y="10648950"/>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266700</xdr:colOff>
      <xdr:row>1</xdr:row>
      <xdr:rowOff>38100</xdr:rowOff>
    </xdr:from>
    <xdr:to>
      <xdr:col>8</xdr:col>
      <xdr:colOff>321469</xdr:colOff>
      <xdr:row>2</xdr:row>
      <xdr:rowOff>209550</xdr:rowOff>
    </xdr:to>
    <xdr:sp macro="" textlink="">
      <xdr:nvSpPr>
        <xdr:cNvPr id="60632" name="AutoShape 1"/>
        <xdr:cNvSpPr>
          <a:spLocks noChangeArrowheads="1"/>
        </xdr:cNvSpPr>
      </xdr:nvSpPr>
      <xdr:spPr bwMode="auto">
        <a:xfrm>
          <a:off x="6517481" y="300038"/>
          <a:ext cx="1983582" cy="409575"/>
        </a:xfrm>
        <a:prstGeom prst="bracketPair">
          <a:avLst>
            <a:gd name="adj" fmla="val 16667"/>
          </a:avLst>
        </a:prstGeom>
        <a:noFill/>
        <a:ln w="9525">
          <a:solidFill>
            <a:srgbClr val="000000"/>
          </a:solidFill>
          <a:round/>
          <a:headEnd/>
          <a:tailEnd/>
        </a:ln>
      </xdr:spPr>
    </xdr:sp>
    <xdr:clientData/>
  </xdr:twoCellAnchor>
  <xdr:twoCellAnchor>
    <xdr:from>
      <xdr:col>6</xdr:col>
      <xdr:colOff>266700</xdr:colOff>
      <xdr:row>35</xdr:row>
      <xdr:rowOff>38100</xdr:rowOff>
    </xdr:from>
    <xdr:to>
      <xdr:col>8</xdr:col>
      <xdr:colOff>321469</xdr:colOff>
      <xdr:row>36</xdr:row>
      <xdr:rowOff>209550</xdr:rowOff>
    </xdr:to>
    <xdr:sp macro="" textlink="">
      <xdr:nvSpPr>
        <xdr:cNvPr id="3" name="AutoShape 1"/>
        <xdr:cNvSpPr>
          <a:spLocks noChangeArrowheads="1"/>
        </xdr:cNvSpPr>
      </xdr:nvSpPr>
      <xdr:spPr bwMode="auto">
        <a:xfrm>
          <a:off x="6505575" y="304800"/>
          <a:ext cx="1978819" cy="409575"/>
        </a:xfrm>
        <a:prstGeom prst="bracketPair">
          <a:avLst>
            <a:gd name="adj" fmla="val 16667"/>
          </a:avLst>
        </a:prstGeom>
        <a:noFill/>
        <a:ln w="9525">
          <a:solidFill>
            <a:srgbClr val="000000"/>
          </a:solidFill>
          <a:round/>
          <a:headEnd/>
          <a:tailEnd/>
        </a:ln>
      </xdr:spPr>
    </xdr:sp>
    <xdr:clientData/>
  </xdr:twoCellAnchor>
  <xdr:twoCellAnchor>
    <xdr:from>
      <xdr:col>6</xdr:col>
      <xdr:colOff>266700</xdr:colOff>
      <xdr:row>35</xdr:row>
      <xdr:rowOff>38100</xdr:rowOff>
    </xdr:from>
    <xdr:to>
      <xdr:col>8</xdr:col>
      <xdr:colOff>321469</xdr:colOff>
      <xdr:row>36</xdr:row>
      <xdr:rowOff>209550</xdr:rowOff>
    </xdr:to>
    <xdr:sp macro="" textlink="">
      <xdr:nvSpPr>
        <xdr:cNvPr id="4" name="AutoShape 1"/>
        <xdr:cNvSpPr>
          <a:spLocks noChangeArrowheads="1"/>
        </xdr:cNvSpPr>
      </xdr:nvSpPr>
      <xdr:spPr bwMode="auto">
        <a:xfrm>
          <a:off x="6508376" y="307041"/>
          <a:ext cx="1982181" cy="406774"/>
        </a:xfrm>
        <a:prstGeom prst="bracketPair">
          <a:avLst>
            <a:gd name="adj" fmla="val 16667"/>
          </a:avLst>
        </a:prstGeom>
        <a:noFill/>
        <a:ln w="9525">
          <a:solidFill>
            <a:srgbClr val="000000"/>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161925</xdr:colOff>
      <xdr:row>4</xdr:row>
      <xdr:rowOff>28575</xdr:rowOff>
    </xdr:from>
    <xdr:to>
      <xdr:col>6</xdr:col>
      <xdr:colOff>323850</xdr:colOff>
      <xdr:row>7</xdr:row>
      <xdr:rowOff>104775</xdr:rowOff>
    </xdr:to>
    <xdr:sp macro="" textlink="">
      <xdr:nvSpPr>
        <xdr:cNvPr id="2" name="Rectangle 4"/>
        <xdr:cNvSpPr>
          <a:spLocks noChangeArrowheads="1"/>
        </xdr:cNvSpPr>
      </xdr:nvSpPr>
      <xdr:spPr bwMode="auto">
        <a:xfrm>
          <a:off x="666750" y="542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76200</xdr:rowOff>
    </xdr:from>
    <xdr:to>
      <xdr:col>6</xdr:col>
      <xdr:colOff>381000</xdr:colOff>
      <xdr:row>62</xdr:row>
      <xdr:rowOff>152400</xdr:rowOff>
    </xdr:to>
    <xdr:sp macro="" textlink="">
      <xdr:nvSpPr>
        <xdr:cNvPr id="3" name="Rectangle 4"/>
        <xdr:cNvSpPr>
          <a:spLocks noChangeArrowheads="1"/>
        </xdr:cNvSpPr>
      </xdr:nvSpPr>
      <xdr:spPr bwMode="auto">
        <a:xfrm>
          <a:off x="723900" y="105441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85725</xdr:rowOff>
    </xdr:from>
    <xdr:to>
      <xdr:col>6</xdr:col>
      <xdr:colOff>352425</xdr:colOff>
      <xdr:row>116</xdr:row>
      <xdr:rowOff>161925</xdr:rowOff>
    </xdr:to>
    <xdr:sp macro="" textlink="">
      <xdr:nvSpPr>
        <xdr:cNvPr id="4" name="Rectangle 4"/>
        <xdr:cNvSpPr>
          <a:spLocks noChangeArrowheads="1"/>
        </xdr:cNvSpPr>
      </xdr:nvSpPr>
      <xdr:spPr bwMode="auto">
        <a:xfrm>
          <a:off x="695325" y="20326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167</xdr:row>
      <xdr:rowOff>85725</xdr:rowOff>
    </xdr:from>
    <xdr:to>
      <xdr:col>6</xdr:col>
      <xdr:colOff>304800</xdr:colOff>
      <xdr:row>170</xdr:row>
      <xdr:rowOff>161925</xdr:rowOff>
    </xdr:to>
    <xdr:sp macro="" textlink="">
      <xdr:nvSpPr>
        <xdr:cNvPr id="5" name="Rectangle 4"/>
        <xdr:cNvSpPr>
          <a:spLocks noChangeArrowheads="1"/>
        </xdr:cNvSpPr>
      </xdr:nvSpPr>
      <xdr:spPr bwMode="auto">
        <a:xfrm>
          <a:off x="647700" y="300990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161925</xdr:colOff>
      <xdr:row>4</xdr:row>
      <xdr:rowOff>28575</xdr:rowOff>
    </xdr:from>
    <xdr:to>
      <xdr:col>6</xdr:col>
      <xdr:colOff>323850</xdr:colOff>
      <xdr:row>7</xdr:row>
      <xdr:rowOff>104775</xdr:rowOff>
    </xdr:to>
    <xdr:sp macro="" textlink="">
      <xdr:nvSpPr>
        <xdr:cNvPr id="2" name="Rectangle 4"/>
        <xdr:cNvSpPr>
          <a:spLocks noChangeArrowheads="1"/>
        </xdr:cNvSpPr>
      </xdr:nvSpPr>
      <xdr:spPr bwMode="auto">
        <a:xfrm>
          <a:off x="666750" y="542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76200</xdr:rowOff>
    </xdr:from>
    <xdr:to>
      <xdr:col>6</xdr:col>
      <xdr:colOff>381000</xdr:colOff>
      <xdr:row>62</xdr:row>
      <xdr:rowOff>152400</xdr:rowOff>
    </xdr:to>
    <xdr:sp macro="" textlink="">
      <xdr:nvSpPr>
        <xdr:cNvPr id="3" name="Rectangle 4"/>
        <xdr:cNvSpPr>
          <a:spLocks noChangeArrowheads="1"/>
        </xdr:cNvSpPr>
      </xdr:nvSpPr>
      <xdr:spPr bwMode="auto">
        <a:xfrm>
          <a:off x="723900" y="105441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85725</xdr:rowOff>
    </xdr:from>
    <xdr:to>
      <xdr:col>6</xdr:col>
      <xdr:colOff>352425</xdr:colOff>
      <xdr:row>116</xdr:row>
      <xdr:rowOff>161925</xdr:rowOff>
    </xdr:to>
    <xdr:sp macro="" textlink="">
      <xdr:nvSpPr>
        <xdr:cNvPr id="4" name="Rectangle 4"/>
        <xdr:cNvSpPr>
          <a:spLocks noChangeArrowheads="1"/>
        </xdr:cNvSpPr>
      </xdr:nvSpPr>
      <xdr:spPr bwMode="auto">
        <a:xfrm>
          <a:off x="695325" y="20326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167</xdr:row>
      <xdr:rowOff>85725</xdr:rowOff>
    </xdr:from>
    <xdr:to>
      <xdr:col>6</xdr:col>
      <xdr:colOff>304800</xdr:colOff>
      <xdr:row>170</xdr:row>
      <xdr:rowOff>161925</xdr:rowOff>
    </xdr:to>
    <xdr:sp macro="" textlink="">
      <xdr:nvSpPr>
        <xdr:cNvPr id="5" name="Rectangle 4"/>
        <xdr:cNvSpPr>
          <a:spLocks noChangeArrowheads="1"/>
        </xdr:cNvSpPr>
      </xdr:nvSpPr>
      <xdr:spPr bwMode="auto">
        <a:xfrm>
          <a:off x="647700" y="300990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161925</xdr:colOff>
      <xdr:row>4</xdr:row>
      <xdr:rowOff>28575</xdr:rowOff>
    </xdr:from>
    <xdr:to>
      <xdr:col>6</xdr:col>
      <xdr:colOff>323850</xdr:colOff>
      <xdr:row>7</xdr:row>
      <xdr:rowOff>104775</xdr:rowOff>
    </xdr:to>
    <xdr:sp macro="" textlink="">
      <xdr:nvSpPr>
        <xdr:cNvPr id="2" name="Rectangle 4"/>
        <xdr:cNvSpPr>
          <a:spLocks noChangeArrowheads="1"/>
        </xdr:cNvSpPr>
      </xdr:nvSpPr>
      <xdr:spPr bwMode="auto">
        <a:xfrm>
          <a:off x="666750" y="542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76200</xdr:rowOff>
    </xdr:from>
    <xdr:to>
      <xdr:col>6</xdr:col>
      <xdr:colOff>381000</xdr:colOff>
      <xdr:row>62</xdr:row>
      <xdr:rowOff>152400</xdr:rowOff>
    </xdr:to>
    <xdr:sp macro="" textlink="">
      <xdr:nvSpPr>
        <xdr:cNvPr id="3" name="Rectangle 4"/>
        <xdr:cNvSpPr>
          <a:spLocks noChangeArrowheads="1"/>
        </xdr:cNvSpPr>
      </xdr:nvSpPr>
      <xdr:spPr bwMode="auto">
        <a:xfrm>
          <a:off x="723900" y="105441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85725</xdr:rowOff>
    </xdr:from>
    <xdr:to>
      <xdr:col>6</xdr:col>
      <xdr:colOff>352425</xdr:colOff>
      <xdr:row>116</xdr:row>
      <xdr:rowOff>161925</xdr:rowOff>
    </xdr:to>
    <xdr:sp macro="" textlink="">
      <xdr:nvSpPr>
        <xdr:cNvPr id="4" name="Rectangle 4"/>
        <xdr:cNvSpPr>
          <a:spLocks noChangeArrowheads="1"/>
        </xdr:cNvSpPr>
      </xdr:nvSpPr>
      <xdr:spPr bwMode="auto">
        <a:xfrm>
          <a:off x="695325" y="20326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167</xdr:row>
      <xdr:rowOff>85725</xdr:rowOff>
    </xdr:from>
    <xdr:to>
      <xdr:col>6</xdr:col>
      <xdr:colOff>304800</xdr:colOff>
      <xdr:row>170</xdr:row>
      <xdr:rowOff>161925</xdr:rowOff>
    </xdr:to>
    <xdr:sp macro="" textlink="">
      <xdr:nvSpPr>
        <xdr:cNvPr id="5" name="Rectangle 4"/>
        <xdr:cNvSpPr>
          <a:spLocks noChangeArrowheads="1"/>
        </xdr:cNvSpPr>
      </xdr:nvSpPr>
      <xdr:spPr bwMode="auto">
        <a:xfrm>
          <a:off x="647700" y="300990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161925</xdr:colOff>
      <xdr:row>4</xdr:row>
      <xdr:rowOff>28575</xdr:rowOff>
    </xdr:from>
    <xdr:to>
      <xdr:col>6</xdr:col>
      <xdr:colOff>323850</xdr:colOff>
      <xdr:row>7</xdr:row>
      <xdr:rowOff>104775</xdr:rowOff>
    </xdr:to>
    <xdr:sp macro="" textlink="">
      <xdr:nvSpPr>
        <xdr:cNvPr id="2" name="Rectangle 4"/>
        <xdr:cNvSpPr>
          <a:spLocks noChangeArrowheads="1"/>
        </xdr:cNvSpPr>
      </xdr:nvSpPr>
      <xdr:spPr bwMode="auto">
        <a:xfrm>
          <a:off x="666750" y="542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76200</xdr:rowOff>
    </xdr:from>
    <xdr:to>
      <xdr:col>6</xdr:col>
      <xdr:colOff>381000</xdr:colOff>
      <xdr:row>62</xdr:row>
      <xdr:rowOff>152400</xdr:rowOff>
    </xdr:to>
    <xdr:sp macro="" textlink="">
      <xdr:nvSpPr>
        <xdr:cNvPr id="3" name="Rectangle 4"/>
        <xdr:cNvSpPr>
          <a:spLocks noChangeArrowheads="1"/>
        </xdr:cNvSpPr>
      </xdr:nvSpPr>
      <xdr:spPr bwMode="auto">
        <a:xfrm>
          <a:off x="723900" y="105441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85725</xdr:rowOff>
    </xdr:from>
    <xdr:to>
      <xdr:col>6</xdr:col>
      <xdr:colOff>352425</xdr:colOff>
      <xdr:row>116</xdr:row>
      <xdr:rowOff>161925</xdr:rowOff>
    </xdr:to>
    <xdr:sp macro="" textlink="">
      <xdr:nvSpPr>
        <xdr:cNvPr id="4" name="Rectangle 4"/>
        <xdr:cNvSpPr>
          <a:spLocks noChangeArrowheads="1"/>
        </xdr:cNvSpPr>
      </xdr:nvSpPr>
      <xdr:spPr bwMode="auto">
        <a:xfrm>
          <a:off x="695325" y="20326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167</xdr:row>
      <xdr:rowOff>85725</xdr:rowOff>
    </xdr:from>
    <xdr:to>
      <xdr:col>6</xdr:col>
      <xdr:colOff>304800</xdr:colOff>
      <xdr:row>170</xdr:row>
      <xdr:rowOff>161925</xdr:rowOff>
    </xdr:to>
    <xdr:sp macro="" textlink="">
      <xdr:nvSpPr>
        <xdr:cNvPr id="5" name="Rectangle 4"/>
        <xdr:cNvSpPr>
          <a:spLocks noChangeArrowheads="1"/>
        </xdr:cNvSpPr>
      </xdr:nvSpPr>
      <xdr:spPr bwMode="auto">
        <a:xfrm>
          <a:off x="647700" y="300990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161925</xdr:colOff>
      <xdr:row>4</xdr:row>
      <xdr:rowOff>28575</xdr:rowOff>
    </xdr:from>
    <xdr:to>
      <xdr:col>6</xdr:col>
      <xdr:colOff>323850</xdr:colOff>
      <xdr:row>7</xdr:row>
      <xdr:rowOff>104775</xdr:rowOff>
    </xdr:to>
    <xdr:sp macro="" textlink="">
      <xdr:nvSpPr>
        <xdr:cNvPr id="2" name="Rectangle 4"/>
        <xdr:cNvSpPr>
          <a:spLocks noChangeArrowheads="1"/>
        </xdr:cNvSpPr>
      </xdr:nvSpPr>
      <xdr:spPr bwMode="auto">
        <a:xfrm>
          <a:off x="666750" y="542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76200</xdr:rowOff>
    </xdr:from>
    <xdr:to>
      <xdr:col>6</xdr:col>
      <xdr:colOff>381000</xdr:colOff>
      <xdr:row>62</xdr:row>
      <xdr:rowOff>152400</xdr:rowOff>
    </xdr:to>
    <xdr:sp macro="" textlink="">
      <xdr:nvSpPr>
        <xdr:cNvPr id="3" name="Rectangle 4"/>
        <xdr:cNvSpPr>
          <a:spLocks noChangeArrowheads="1"/>
        </xdr:cNvSpPr>
      </xdr:nvSpPr>
      <xdr:spPr bwMode="auto">
        <a:xfrm>
          <a:off x="723900" y="105441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85725</xdr:rowOff>
    </xdr:from>
    <xdr:to>
      <xdr:col>6</xdr:col>
      <xdr:colOff>352425</xdr:colOff>
      <xdr:row>116</xdr:row>
      <xdr:rowOff>161925</xdr:rowOff>
    </xdr:to>
    <xdr:sp macro="" textlink="">
      <xdr:nvSpPr>
        <xdr:cNvPr id="4" name="Rectangle 4"/>
        <xdr:cNvSpPr>
          <a:spLocks noChangeArrowheads="1"/>
        </xdr:cNvSpPr>
      </xdr:nvSpPr>
      <xdr:spPr bwMode="auto">
        <a:xfrm>
          <a:off x="695325" y="20326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167</xdr:row>
      <xdr:rowOff>85725</xdr:rowOff>
    </xdr:from>
    <xdr:to>
      <xdr:col>6</xdr:col>
      <xdr:colOff>304800</xdr:colOff>
      <xdr:row>170</xdr:row>
      <xdr:rowOff>161925</xdr:rowOff>
    </xdr:to>
    <xdr:sp macro="" textlink="">
      <xdr:nvSpPr>
        <xdr:cNvPr id="5" name="Rectangle 4"/>
        <xdr:cNvSpPr>
          <a:spLocks noChangeArrowheads="1"/>
        </xdr:cNvSpPr>
      </xdr:nvSpPr>
      <xdr:spPr bwMode="auto">
        <a:xfrm>
          <a:off x="647700" y="300990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161925</xdr:colOff>
      <xdr:row>4</xdr:row>
      <xdr:rowOff>28575</xdr:rowOff>
    </xdr:from>
    <xdr:to>
      <xdr:col>6</xdr:col>
      <xdr:colOff>323850</xdr:colOff>
      <xdr:row>7</xdr:row>
      <xdr:rowOff>104775</xdr:rowOff>
    </xdr:to>
    <xdr:sp macro="" textlink="">
      <xdr:nvSpPr>
        <xdr:cNvPr id="2" name="Rectangle 4"/>
        <xdr:cNvSpPr>
          <a:spLocks noChangeArrowheads="1"/>
        </xdr:cNvSpPr>
      </xdr:nvSpPr>
      <xdr:spPr bwMode="auto">
        <a:xfrm>
          <a:off x="666750" y="542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76200</xdr:rowOff>
    </xdr:from>
    <xdr:to>
      <xdr:col>6</xdr:col>
      <xdr:colOff>381000</xdr:colOff>
      <xdr:row>62</xdr:row>
      <xdr:rowOff>152400</xdr:rowOff>
    </xdr:to>
    <xdr:sp macro="" textlink="">
      <xdr:nvSpPr>
        <xdr:cNvPr id="3" name="Rectangle 4"/>
        <xdr:cNvSpPr>
          <a:spLocks noChangeArrowheads="1"/>
        </xdr:cNvSpPr>
      </xdr:nvSpPr>
      <xdr:spPr bwMode="auto">
        <a:xfrm>
          <a:off x="723900" y="105441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85725</xdr:rowOff>
    </xdr:from>
    <xdr:to>
      <xdr:col>6</xdr:col>
      <xdr:colOff>352425</xdr:colOff>
      <xdr:row>116</xdr:row>
      <xdr:rowOff>161925</xdr:rowOff>
    </xdr:to>
    <xdr:sp macro="" textlink="">
      <xdr:nvSpPr>
        <xdr:cNvPr id="4" name="Rectangle 4"/>
        <xdr:cNvSpPr>
          <a:spLocks noChangeArrowheads="1"/>
        </xdr:cNvSpPr>
      </xdr:nvSpPr>
      <xdr:spPr bwMode="auto">
        <a:xfrm>
          <a:off x="695325" y="20326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167</xdr:row>
      <xdr:rowOff>85725</xdr:rowOff>
    </xdr:from>
    <xdr:to>
      <xdr:col>6</xdr:col>
      <xdr:colOff>304800</xdr:colOff>
      <xdr:row>170</xdr:row>
      <xdr:rowOff>161925</xdr:rowOff>
    </xdr:to>
    <xdr:sp macro="" textlink="">
      <xdr:nvSpPr>
        <xdr:cNvPr id="5" name="Rectangle 4"/>
        <xdr:cNvSpPr>
          <a:spLocks noChangeArrowheads="1"/>
        </xdr:cNvSpPr>
      </xdr:nvSpPr>
      <xdr:spPr bwMode="auto">
        <a:xfrm>
          <a:off x="647700" y="300990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1371600</xdr:colOff>
      <xdr:row>0</xdr:row>
      <xdr:rowOff>257176</xdr:rowOff>
    </xdr:from>
    <xdr:to>
      <xdr:col>7</xdr:col>
      <xdr:colOff>1571625</xdr:colOff>
      <xdr:row>2</xdr:row>
      <xdr:rowOff>209551</xdr:rowOff>
    </xdr:to>
    <xdr:sp macro="" textlink="">
      <xdr:nvSpPr>
        <xdr:cNvPr id="8" name="大かっこ 7"/>
        <xdr:cNvSpPr/>
      </xdr:nvSpPr>
      <xdr:spPr>
        <a:xfrm>
          <a:off x="5000625" y="257176"/>
          <a:ext cx="2238375" cy="457200"/>
        </a:xfrm>
        <a:prstGeom prst="bracketPair">
          <a:avLst/>
        </a:prstGeom>
      </xdr:spPr>
      <xdr:style>
        <a:lnRef idx="1">
          <a:schemeClr val="dk1"/>
        </a:lnRef>
        <a:fillRef idx="0">
          <a:schemeClr val="dk1"/>
        </a:fillRef>
        <a:effectRef idx="0">
          <a:schemeClr val="dk1"/>
        </a:effectRef>
        <a:fontRef idx="minor">
          <a:schemeClr val="tx1"/>
        </a:fontRef>
      </xdr:style>
      <xdr:txBody>
        <a:bodyPr rtlCol="0" anchor="ctr"/>
        <a:lstStyle/>
        <a:p>
          <a:pPr algn="ctr"/>
          <a:endParaRPr kumimoji="1" lang="ja-JP" altLang="en-US"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161925</xdr:colOff>
      <xdr:row>4</xdr:row>
      <xdr:rowOff>28575</xdr:rowOff>
    </xdr:from>
    <xdr:to>
      <xdr:col>6</xdr:col>
      <xdr:colOff>323850</xdr:colOff>
      <xdr:row>7</xdr:row>
      <xdr:rowOff>104775</xdr:rowOff>
    </xdr:to>
    <xdr:sp macro="" textlink="">
      <xdr:nvSpPr>
        <xdr:cNvPr id="2" name="Rectangle 4"/>
        <xdr:cNvSpPr>
          <a:spLocks noChangeArrowheads="1"/>
        </xdr:cNvSpPr>
      </xdr:nvSpPr>
      <xdr:spPr bwMode="auto">
        <a:xfrm>
          <a:off x="666750" y="542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76200</xdr:rowOff>
    </xdr:from>
    <xdr:to>
      <xdr:col>6</xdr:col>
      <xdr:colOff>381000</xdr:colOff>
      <xdr:row>62</xdr:row>
      <xdr:rowOff>152400</xdr:rowOff>
    </xdr:to>
    <xdr:sp macro="" textlink="">
      <xdr:nvSpPr>
        <xdr:cNvPr id="3" name="Rectangle 4"/>
        <xdr:cNvSpPr>
          <a:spLocks noChangeArrowheads="1"/>
        </xdr:cNvSpPr>
      </xdr:nvSpPr>
      <xdr:spPr bwMode="auto">
        <a:xfrm>
          <a:off x="723900" y="105441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85725</xdr:rowOff>
    </xdr:from>
    <xdr:to>
      <xdr:col>6</xdr:col>
      <xdr:colOff>352425</xdr:colOff>
      <xdr:row>116</xdr:row>
      <xdr:rowOff>161925</xdr:rowOff>
    </xdr:to>
    <xdr:sp macro="" textlink="">
      <xdr:nvSpPr>
        <xdr:cNvPr id="4" name="Rectangle 4"/>
        <xdr:cNvSpPr>
          <a:spLocks noChangeArrowheads="1"/>
        </xdr:cNvSpPr>
      </xdr:nvSpPr>
      <xdr:spPr bwMode="auto">
        <a:xfrm>
          <a:off x="695325" y="20326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167</xdr:row>
      <xdr:rowOff>85725</xdr:rowOff>
    </xdr:from>
    <xdr:to>
      <xdr:col>6</xdr:col>
      <xdr:colOff>304800</xdr:colOff>
      <xdr:row>170</xdr:row>
      <xdr:rowOff>161925</xdr:rowOff>
    </xdr:to>
    <xdr:sp macro="" textlink="">
      <xdr:nvSpPr>
        <xdr:cNvPr id="5" name="Rectangle 4"/>
        <xdr:cNvSpPr>
          <a:spLocks noChangeArrowheads="1"/>
        </xdr:cNvSpPr>
      </xdr:nvSpPr>
      <xdr:spPr bwMode="auto">
        <a:xfrm>
          <a:off x="647700" y="300990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xdr:col>
      <xdr:colOff>76200</xdr:colOff>
      <xdr:row>167</xdr:row>
      <xdr:rowOff>95250</xdr:rowOff>
    </xdr:from>
    <xdr:to>
      <xdr:col>6</xdr:col>
      <xdr:colOff>238125</xdr:colOff>
      <xdr:row>170</xdr:row>
      <xdr:rowOff>171450</xdr:rowOff>
    </xdr:to>
    <xdr:sp macro="" textlink="">
      <xdr:nvSpPr>
        <xdr:cNvPr id="2" name="Rectangle 4"/>
        <xdr:cNvSpPr>
          <a:spLocks noChangeArrowheads="1"/>
        </xdr:cNvSpPr>
      </xdr:nvSpPr>
      <xdr:spPr bwMode="auto">
        <a:xfrm>
          <a:off x="581025"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95250</xdr:colOff>
      <xdr:row>113</xdr:row>
      <xdr:rowOff>142875</xdr:rowOff>
    </xdr:from>
    <xdr:to>
      <xdr:col>6</xdr:col>
      <xdr:colOff>257175</xdr:colOff>
      <xdr:row>117</xdr:row>
      <xdr:rowOff>38100</xdr:rowOff>
    </xdr:to>
    <xdr:sp macro="" textlink="">
      <xdr:nvSpPr>
        <xdr:cNvPr id="3" name="Rectangle 4"/>
        <xdr:cNvSpPr>
          <a:spLocks noChangeArrowheads="1"/>
        </xdr:cNvSpPr>
      </xdr:nvSpPr>
      <xdr:spPr bwMode="auto">
        <a:xfrm>
          <a:off x="600075" y="203835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0</xdr:colOff>
      <xdr:row>4</xdr:row>
      <xdr:rowOff>0</xdr:rowOff>
    </xdr:from>
    <xdr:to>
      <xdr:col>6</xdr:col>
      <xdr:colOff>161925</xdr:colOff>
      <xdr:row>7</xdr:row>
      <xdr:rowOff>76200</xdr:rowOff>
    </xdr:to>
    <xdr:sp macro="" textlink="">
      <xdr:nvSpPr>
        <xdr:cNvPr id="4" name="Rectangle 4"/>
        <xdr:cNvSpPr>
          <a:spLocks noChangeArrowheads="1"/>
        </xdr:cNvSpPr>
      </xdr:nvSpPr>
      <xdr:spPr bwMode="auto">
        <a:xfrm>
          <a:off x="504825" y="514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59</xdr:row>
      <xdr:rowOff>95250</xdr:rowOff>
    </xdr:from>
    <xdr:to>
      <xdr:col>6</xdr:col>
      <xdr:colOff>304800</xdr:colOff>
      <xdr:row>62</xdr:row>
      <xdr:rowOff>171450</xdr:rowOff>
    </xdr:to>
    <xdr:sp macro="" textlink="">
      <xdr:nvSpPr>
        <xdr:cNvPr id="5" name="Rectangle 4"/>
        <xdr:cNvSpPr>
          <a:spLocks noChangeArrowheads="1"/>
        </xdr:cNvSpPr>
      </xdr:nvSpPr>
      <xdr:spPr bwMode="auto">
        <a:xfrm>
          <a:off x="647700"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866775</xdr:colOff>
      <xdr:row>1</xdr:row>
      <xdr:rowOff>37879</xdr:rowOff>
    </xdr:from>
    <xdr:to>
      <xdr:col>22</xdr:col>
      <xdr:colOff>28574</xdr:colOff>
      <xdr:row>2</xdr:row>
      <xdr:rowOff>188728</xdr:rowOff>
    </xdr:to>
    <xdr:sp macro="" textlink="">
      <xdr:nvSpPr>
        <xdr:cNvPr id="10" name="大かっこ 9"/>
        <xdr:cNvSpPr/>
      </xdr:nvSpPr>
      <xdr:spPr>
        <a:xfrm>
          <a:off x="5867400" y="304579"/>
          <a:ext cx="1943099" cy="360399"/>
        </a:xfrm>
        <a:prstGeom prst="bracketPair">
          <a:avLst/>
        </a:prstGeom>
      </xdr:spPr>
      <xdr:style>
        <a:lnRef idx="1">
          <a:schemeClr val="dk1"/>
        </a:lnRef>
        <a:fillRef idx="0">
          <a:schemeClr val="dk1"/>
        </a:fillRef>
        <a:effectRef idx="0">
          <a:schemeClr val="dk1"/>
        </a:effectRef>
        <a:fontRef idx="minor">
          <a:schemeClr val="tx1"/>
        </a:fontRef>
      </xdr:style>
      <xdr:txBody>
        <a:bodyPr rtlCol="0" anchor="ctr"/>
        <a:lstStyle/>
        <a:p>
          <a:pPr algn="ctr"/>
          <a:endParaRPr kumimoji="1" lang="ja-JP" altLang="en-US" sz="1100"/>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xdr:col>
      <xdr:colOff>285750</xdr:colOff>
      <xdr:row>4</xdr:row>
      <xdr:rowOff>47625</xdr:rowOff>
    </xdr:from>
    <xdr:to>
      <xdr:col>6</xdr:col>
      <xdr:colOff>447675</xdr:colOff>
      <xdr:row>7</xdr:row>
      <xdr:rowOff>123825</xdr:rowOff>
    </xdr:to>
    <xdr:sp macro="" textlink="">
      <xdr:nvSpPr>
        <xdr:cNvPr id="2" name="Rectangle 4"/>
        <xdr:cNvSpPr>
          <a:spLocks noChangeArrowheads="1"/>
        </xdr:cNvSpPr>
      </xdr:nvSpPr>
      <xdr:spPr bwMode="auto">
        <a:xfrm>
          <a:off x="790575" y="5619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59</xdr:row>
      <xdr:rowOff>66675</xdr:rowOff>
    </xdr:from>
    <xdr:to>
      <xdr:col>6</xdr:col>
      <xdr:colOff>400050</xdr:colOff>
      <xdr:row>62</xdr:row>
      <xdr:rowOff>142875</xdr:rowOff>
    </xdr:to>
    <xdr:sp macro="" textlink="">
      <xdr:nvSpPr>
        <xdr:cNvPr id="3" name="Rectangle 4"/>
        <xdr:cNvSpPr>
          <a:spLocks noChangeArrowheads="1"/>
        </xdr:cNvSpPr>
      </xdr:nvSpPr>
      <xdr:spPr bwMode="auto">
        <a:xfrm>
          <a:off x="742950" y="105346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66675</xdr:rowOff>
    </xdr:from>
    <xdr:to>
      <xdr:col>6</xdr:col>
      <xdr:colOff>352425</xdr:colOff>
      <xdr:row>116</xdr:row>
      <xdr:rowOff>142875</xdr:rowOff>
    </xdr:to>
    <xdr:sp macro="" textlink="">
      <xdr:nvSpPr>
        <xdr:cNvPr id="4" name="Rectangle 4"/>
        <xdr:cNvSpPr>
          <a:spLocks noChangeArrowheads="1"/>
        </xdr:cNvSpPr>
      </xdr:nvSpPr>
      <xdr:spPr bwMode="auto">
        <a:xfrm>
          <a:off x="695325" y="203073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209550</xdr:colOff>
      <xdr:row>167</xdr:row>
      <xdr:rowOff>76200</xdr:rowOff>
    </xdr:from>
    <xdr:to>
      <xdr:col>6</xdr:col>
      <xdr:colOff>371475</xdr:colOff>
      <xdr:row>170</xdr:row>
      <xdr:rowOff>152400</xdr:rowOff>
    </xdr:to>
    <xdr:sp macro="" textlink="">
      <xdr:nvSpPr>
        <xdr:cNvPr id="5" name="Rectangle 4"/>
        <xdr:cNvSpPr>
          <a:spLocks noChangeArrowheads="1"/>
        </xdr:cNvSpPr>
      </xdr:nvSpPr>
      <xdr:spPr bwMode="auto">
        <a:xfrm>
          <a:off x="714375" y="301275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285750</xdr:colOff>
      <xdr:row>4</xdr:row>
      <xdr:rowOff>47625</xdr:rowOff>
    </xdr:from>
    <xdr:to>
      <xdr:col>6</xdr:col>
      <xdr:colOff>447675</xdr:colOff>
      <xdr:row>7</xdr:row>
      <xdr:rowOff>123825</xdr:rowOff>
    </xdr:to>
    <xdr:sp macro="" textlink="">
      <xdr:nvSpPr>
        <xdr:cNvPr id="2" name="Rectangle 4"/>
        <xdr:cNvSpPr>
          <a:spLocks noChangeArrowheads="1"/>
        </xdr:cNvSpPr>
      </xdr:nvSpPr>
      <xdr:spPr bwMode="auto">
        <a:xfrm>
          <a:off x="790575" y="5619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59</xdr:row>
      <xdr:rowOff>66675</xdr:rowOff>
    </xdr:from>
    <xdr:to>
      <xdr:col>6</xdr:col>
      <xdr:colOff>400050</xdr:colOff>
      <xdr:row>62</xdr:row>
      <xdr:rowOff>142875</xdr:rowOff>
    </xdr:to>
    <xdr:sp macro="" textlink="">
      <xdr:nvSpPr>
        <xdr:cNvPr id="3" name="Rectangle 4"/>
        <xdr:cNvSpPr>
          <a:spLocks noChangeArrowheads="1"/>
        </xdr:cNvSpPr>
      </xdr:nvSpPr>
      <xdr:spPr bwMode="auto">
        <a:xfrm>
          <a:off x="742950" y="105346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66675</xdr:rowOff>
    </xdr:from>
    <xdr:to>
      <xdr:col>6</xdr:col>
      <xdr:colOff>352425</xdr:colOff>
      <xdr:row>116</xdr:row>
      <xdr:rowOff>142875</xdr:rowOff>
    </xdr:to>
    <xdr:sp macro="" textlink="">
      <xdr:nvSpPr>
        <xdr:cNvPr id="4" name="Rectangle 4"/>
        <xdr:cNvSpPr>
          <a:spLocks noChangeArrowheads="1"/>
        </xdr:cNvSpPr>
      </xdr:nvSpPr>
      <xdr:spPr bwMode="auto">
        <a:xfrm>
          <a:off x="695325" y="203073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209550</xdr:colOff>
      <xdr:row>167</xdr:row>
      <xdr:rowOff>76200</xdr:rowOff>
    </xdr:from>
    <xdr:to>
      <xdr:col>6</xdr:col>
      <xdr:colOff>371475</xdr:colOff>
      <xdr:row>170</xdr:row>
      <xdr:rowOff>152400</xdr:rowOff>
    </xdr:to>
    <xdr:sp macro="" textlink="">
      <xdr:nvSpPr>
        <xdr:cNvPr id="5" name="Rectangle 4"/>
        <xdr:cNvSpPr>
          <a:spLocks noChangeArrowheads="1"/>
        </xdr:cNvSpPr>
      </xdr:nvSpPr>
      <xdr:spPr bwMode="auto">
        <a:xfrm>
          <a:off x="714375" y="301275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xdr:col>
      <xdr:colOff>0</xdr:colOff>
      <xdr:row>5</xdr:row>
      <xdr:rowOff>0</xdr:rowOff>
    </xdr:from>
    <xdr:to>
      <xdr:col>6</xdr:col>
      <xdr:colOff>161925</xdr:colOff>
      <xdr:row>8</xdr:row>
      <xdr:rowOff>76200</xdr:rowOff>
    </xdr:to>
    <xdr:sp macro="" textlink="">
      <xdr:nvSpPr>
        <xdr:cNvPr id="6" name="Rectangle 4"/>
        <xdr:cNvSpPr>
          <a:spLocks noChangeArrowheads="1"/>
        </xdr:cNvSpPr>
      </xdr:nvSpPr>
      <xdr:spPr bwMode="auto">
        <a:xfrm>
          <a:off x="504825" y="6953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20</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161925</xdr:rowOff>
    </xdr:from>
    <xdr:to>
      <xdr:col>6</xdr:col>
      <xdr:colOff>381000</xdr:colOff>
      <xdr:row>63</xdr:row>
      <xdr:rowOff>57150</xdr:rowOff>
    </xdr:to>
    <xdr:sp macro="" textlink="">
      <xdr:nvSpPr>
        <xdr:cNvPr id="7" name="Rectangle 4"/>
        <xdr:cNvSpPr>
          <a:spLocks noChangeArrowheads="1"/>
        </xdr:cNvSpPr>
      </xdr:nvSpPr>
      <xdr:spPr bwMode="auto">
        <a:xfrm>
          <a:off x="723900" y="106299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57150</xdr:colOff>
      <xdr:row>113</xdr:row>
      <xdr:rowOff>114300</xdr:rowOff>
    </xdr:from>
    <xdr:to>
      <xdr:col>6</xdr:col>
      <xdr:colOff>219075</xdr:colOff>
      <xdr:row>117</xdr:row>
      <xdr:rowOff>9525</xdr:rowOff>
    </xdr:to>
    <xdr:sp macro="" textlink="">
      <xdr:nvSpPr>
        <xdr:cNvPr id="8" name="Rectangle 4"/>
        <xdr:cNvSpPr>
          <a:spLocks noChangeArrowheads="1"/>
        </xdr:cNvSpPr>
      </xdr:nvSpPr>
      <xdr:spPr bwMode="auto">
        <a:xfrm>
          <a:off x="561975" y="20354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85725</xdr:colOff>
      <xdr:row>167</xdr:row>
      <xdr:rowOff>133350</xdr:rowOff>
    </xdr:from>
    <xdr:to>
      <xdr:col>6</xdr:col>
      <xdr:colOff>247650</xdr:colOff>
      <xdr:row>171</xdr:row>
      <xdr:rowOff>28575</xdr:rowOff>
    </xdr:to>
    <xdr:sp macro="" textlink="">
      <xdr:nvSpPr>
        <xdr:cNvPr id="9" name="Rectangle 4"/>
        <xdr:cNvSpPr>
          <a:spLocks noChangeArrowheads="1"/>
        </xdr:cNvSpPr>
      </xdr:nvSpPr>
      <xdr:spPr bwMode="auto">
        <a:xfrm>
          <a:off x="590550" y="301466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xdr:col>
      <xdr:colOff>0</xdr:colOff>
      <xdr:row>5</xdr:row>
      <xdr:rowOff>0</xdr:rowOff>
    </xdr:from>
    <xdr:to>
      <xdr:col>6</xdr:col>
      <xdr:colOff>161925</xdr:colOff>
      <xdr:row>8</xdr:row>
      <xdr:rowOff>76200</xdr:rowOff>
    </xdr:to>
    <xdr:sp macro="" textlink="">
      <xdr:nvSpPr>
        <xdr:cNvPr id="2" name="Rectangle 4"/>
        <xdr:cNvSpPr>
          <a:spLocks noChangeArrowheads="1"/>
        </xdr:cNvSpPr>
      </xdr:nvSpPr>
      <xdr:spPr bwMode="auto">
        <a:xfrm>
          <a:off x="504825" y="6953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20</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161925</xdr:rowOff>
    </xdr:from>
    <xdr:to>
      <xdr:col>6</xdr:col>
      <xdr:colOff>381000</xdr:colOff>
      <xdr:row>63</xdr:row>
      <xdr:rowOff>57150</xdr:rowOff>
    </xdr:to>
    <xdr:sp macro="" textlink="">
      <xdr:nvSpPr>
        <xdr:cNvPr id="3" name="Rectangle 4"/>
        <xdr:cNvSpPr>
          <a:spLocks noChangeArrowheads="1"/>
        </xdr:cNvSpPr>
      </xdr:nvSpPr>
      <xdr:spPr bwMode="auto">
        <a:xfrm>
          <a:off x="723900" y="106299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57150</xdr:colOff>
      <xdr:row>113</xdr:row>
      <xdr:rowOff>114300</xdr:rowOff>
    </xdr:from>
    <xdr:to>
      <xdr:col>6</xdr:col>
      <xdr:colOff>219075</xdr:colOff>
      <xdr:row>117</xdr:row>
      <xdr:rowOff>9525</xdr:rowOff>
    </xdr:to>
    <xdr:sp macro="" textlink="">
      <xdr:nvSpPr>
        <xdr:cNvPr id="4" name="Rectangle 4"/>
        <xdr:cNvSpPr>
          <a:spLocks noChangeArrowheads="1"/>
        </xdr:cNvSpPr>
      </xdr:nvSpPr>
      <xdr:spPr bwMode="auto">
        <a:xfrm>
          <a:off x="561975" y="20354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85725</xdr:colOff>
      <xdr:row>167</xdr:row>
      <xdr:rowOff>133350</xdr:rowOff>
    </xdr:from>
    <xdr:to>
      <xdr:col>6</xdr:col>
      <xdr:colOff>247650</xdr:colOff>
      <xdr:row>171</xdr:row>
      <xdr:rowOff>28575</xdr:rowOff>
    </xdr:to>
    <xdr:sp macro="" textlink="">
      <xdr:nvSpPr>
        <xdr:cNvPr id="5" name="Rectangle 4"/>
        <xdr:cNvSpPr>
          <a:spLocks noChangeArrowheads="1"/>
        </xdr:cNvSpPr>
      </xdr:nvSpPr>
      <xdr:spPr bwMode="auto">
        <a:xfrm>
          <a:off x="590550" y="301466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0</xdr:colOff>
      <xdr:row>5</xdr:row>
      <xdr:rowOff>0</xdr:rowOff>
    </xdr:from>
    <xdr:to>
      <xdr:col>6</xdr:col>
      <xdr:colOff>161925</xdr:colOff>
      <xdr:row>8</xdr:row>
      <xdr:rowOff>76200</xdr:rowOff>
    </xdr:to>
    <xdr:sp macro="" textlink="">
      <xdr:nvSpPr>
        <xdr:cNvPr id="2" name="Rectangle 4"/>
        <xdr:cNvSpPr>
          <a:spLocks noChangeArrowheads="1"/>
        </xdr:cNvSpPr>
      </xdr:nvSpPr>
      <xdr:spPr bwMode="auto">
        <a:xfrm>
          <a:off x="504825" y="6953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20</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161925</xdr:rowOff>
    </xdr:from>
    <xdr:to>
      <xdr:col>6</xdr:col>
      <xdr:colOff>381000</xdr:colOff>
      <xdr:row>63</xdr:row>
      <xdr:rowOff>57150</xdr:rowOff>
    </xdr:to>
    <xdr:sp macro="" textlink="">
      <xdr:nvSpPr>
        <xdr:cNvPr id="3" name="Rectangle 4"/>
        <xdr:cNvSpPr>
          <a:spLocks noChangeArrowheads="1"/>
        </xdr:cNvSpPr>
      </xdr:nvSpPr>
      <xdr:spPr bwMode="auto">
        <a:xfrm>
          <a:off x="723900" y="106299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57150</xdr:colOff>
      <xdr:row>113</xdr:row>
      <xdr:rowOff>114300</xdr:rowOff>
    </xdr:from>
    <xdr:to>
      <xdr:col>6</xdr:col>
      <xdr:colOff>219075</xdr:colOff>
      <xdr:row>117</xdr:row>
      <xdr:rowOff>9525</xdr:rowOff>
    </xdr:to>
    <xdr:sp macro="" textlink="">
      <xdr:nvSpPr>
        <xdr:cNvPr id="4" name="Rectangle 4"/>
        <xdr:cNvSpPr>
          <a:spLocks noChangeArrowheads="1"/>
        </xdr:cNvSpPr>
      </xdr:nvSpPr>
      <xdr:spPr bwMode="auto">
        <a:xfrm>
          <a:off x="561975" y="20354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85725</xdr:colOff>
      <xdr:row>167</xdr:row>
      <xdr:rowOff>133350</xdr:rowOff>
    </xdr:from>
    <xdr:to>
      <xdr:col>6</xdr:col>
      <xdr:colOff>247650</xdr:colOff>
      <xdr:row>171</xdr:row>
      <xdr:rowOff>28575</xdr:rowOff>
    </xdr:to>
    <xdr:sp macro="" textlink="">
      <xdr:nvSpPr>
        <xdr:cNvPr id="5" name="Rectangle 4"/>
        <xdr:cNvSpPr>
          <a:spLocks noChangeArrowheads="1"/>
        </xdr:cNvSpPr>
      </xdr:nvSpPr>
      <xdr:spPr bwMode="auto">
        <a:xfrm>
          <a:off x="590550" y="301466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0</xdr:colOff>
      <xdr:row>5</xdr:row>
      <xdr:rowOff>0</xdr:rowOff>
    </xdr:from>
    <xdr:to>
      <xdr:col>6</xdr:col>
      <xdr:colOff>161925</xdr:colOff>
      <xdr:row>8</xdr:row>
      <xdr:rowOff>76200</xdr:rowOff>
    </xdr:to>
    <xdr:sp macro="" textlink="">
      <xdr:nvSpPr>
        <xdr:cNvPr id="8" name="Rectangle 4"/>
        <xdr:cNvSpPr>
          <a:spLocks noChangeArrowheads="1"/>
        </xdr:cNvSpPr>
      </xdr:nvSpPr>
      <xdr:spPr bwMode="auto">
        <a:xfrm>
          <a:off x="504825" y="6953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20</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161925</xdr:rowOff>
    </xdr:from>
    <xdr:to>
      <xdr:col>6</xdr:col>
      <xdr:colOff>381000</xdr:colOff>
      <xdr:row>63</xdr:row>
      <xdr:rowOff>57150</xdr:rowOff>
    </xdr:to>
    <xdr:sp macro="" textlink="">
      <xdr:nvSpPr>
        <xdr:cNvPr id="9" name="Rectangle 4"/>
        <xdr:cNvSpPr>
          <a:spLocks noChangeArrowheads="1"/>
        </xdr:cNvSpPr>
      </xdr:nvSpPr>
      <xdr:spPr bwMode="auto">
        <a:xfrm>
          <a:off x="723900" y="106299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57150</xdr:colOff>
      <xdr:row>113</xdr:row>
      <xdr:rowOff>114300</xdr:rowOff>
    </xdr:from>
    <xdr:to>
      <xdr:col>6</xdr:col>
      <xdr:colOff>219075</xdr:colOff>
      <xdr:row>117</xdr:row>
      <xdr:rowOff>9525</xdr:rowOff>
    </xdr:to>
    <xdr:sp macro="" textlink="">
      <xdr:nvSpPr>
        <xdr:cNvPr id="10" name="Rectangle 4"/>
        <xdr:cNvSpPr>
          <a:spLocks noChangeArrowheads="1"/>
        </xdr:cNvSpPr>
      </xdr:nvSpPr>
      <xdr:spPr bwMode="auto">
        <a:xfrm>
          <a:off x="561975" y="20354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85725</xdr:colOff>
      <xdr:row>167</xdr:row>
      <xdr:rowOff>133350</xdr:rowOff>
    </xdr:from>
    <xdr:to>
      <xdr:col>6</xdr:col>
      <xdr:colOff>247650</xdr:colOff>
      <xdr:row>171</xdr:row>
      <xdr:rowOff>28575</xdr:rowOff>
    </xdr:to>
    <xdr:sp macro="" textlink="">
      <xdr:nvSpPr>
        <xdr:cNvPr id="11" name="Rectangle 4"/>
        <xdr:cNvSpPr>
          <a:spLocks noChangeArrowheads="1"/>
        </xdr:cNvSpPr>
      </xdr:nvSpPr>
      <xdr:spPr bwMode="auto">
        <a:xfrm>
          <a:off x="590550" y="301466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24</xdr:row>
      <xdr:rowOff>13804</xdr:rowOff>
    </xdr:from>
    <xdr:to>
      <xdr:col>8</xdr:col>
      <xdr:colOff>1021521</xdr:colOff>
      <xdr:row>30</xdr:row>
      <xdr:rowOff>207065</xdr:rowOff>
    </xdr:to>
    <xdr:cxnSp macro="">
      <xdr:nvCxnSpPr>
        <xdr:cNvPr id="4" name="直線コネクタ 3"/>
        <xdr:cNvCxnSpPr/>
      </xdr:nvCxnSpPr>
      <xdr:spPr>
        <a:xfrm>
          <a:off x="6708913" y="6170543"/>
          <a:ext cx="2112065" cy="1877392"/>
        </a:xfrm>
        <a:prstGeom prst="line">
          <a:avLst/>
        </a:prstGeom>
        <a:ln w="317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24</xdr:row>
      <xdr:rowOff>13804</xdr:rowOff>
    </xdr:from>
    <xdr:to>
      <xdr:col>9</xdr:col>
      <xdr:colOff>0</xdr:colOff>
      <xdr:row>31</xdr:row>
      <xdr:rowOff>0</xdr:rowOff>
    </xdr:to>
    <xdr:cxnSp macro="">
      <xdr:nvCxnSpPr>
        <xdr:cNvPr id="5" name="直線コネクタ 4"/>
        <xdr:cNvCxnSpPr/>
      </xdr:nvCxnSpPr>
      <xdr:spPr>
        <a:xfrm flipV="1">
          <a:off x="6708913" y="6170543"/>
          <a:ext cx="2125870" cy="1905000"/>
        </a:xfrm>
        <a:prstGeom prst="line">
          <a:avLst/>
        </a:prstGeom>
        <a:ln w="317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799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209550</xdr:colOff>
      <xdr:row>4</xdr:row>
      <xdr:rowOff>95250</xdr:rowOff>
    </xdr:from>
    <xdr:to>
      <xdr:col>6</xdr:col>
      <xdr:colOff>371475</xdr:colOff>
      <xdr:row>7</xdr:row>
      <xdr:rowOff>171450</xdr:rowOff>
    </xdr:to>
    <xdr:sp macro="" textlink="">
      <xdr:nvSpPr>
        <xdr:cNvPr id="6"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7"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155575</xdr:colOff>
      <xdr:row>115</xdr:row>
      <xdr:rowOff>139700</xdr:rowOff>
    </xdr:from>
    <xdr:to>
      <xdr:col>6</xdr:col>
      <xdr:colOff>317500</xdr:colOff>
      <xdr:row>119</xdr:row>
      <xdr:rowOff>25400</xdr:rowOff>
    </xdr:to>
    <xdr:sp macro="" textlink="">
      <xdr:nvSpPr>
        <xdr:cNvPr id="8" name="Rectangle 4"/>
        <xdr:cNvSpPr>
          <a:spLocks noChangeArrowheads="1"/>
        </xdr:cNvSpPr>
      </xdr:nvSpPr>
      <xdr:spPr bwMode="auto">
        <a:xfrm>
          <a:off x="806450" y="20015200"/>
          <a:ext cx="2701925" cy="5842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9"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799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209550</xdr:colOff>
      <xdr:row>4</xdr:row>
      <xdr:rowOff>95250</xdr:rowOff>
    </xdr:from>
    <xdr:to>
      <xdr:col>6</xdr:col>
      <xdr:colOff>371475</xdr:colOff>
      <xdr:row>7</xdr:row>
      <xdr:rowOff>171450</xdr:rowOff>
    </xdr:to>
    <xdr:sp macro="" textlink="">
      <xdr:nvSpPr>
        <xdr:cNvPr id="6"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7"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8"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9"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799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209550</xdr:colOff>
      <xdr:row>4</xdr:row>
      <xdr:rowOff>95250</xdr:rowOff>
    </xdr:from>
    <xdr:to>
      <xdr:col>6</xdr:col>
      <xdr:colOff>371475</xdr:colOff>
      <xdr:row>7</xdr:row>
      <xdr:rowOff>171450</xdr:rowOff>
    </xdr:to>
    <xdr:sp macro="" textlink="">
      <xdr:nvSpPr>
        <xdr:cNvPr id="6"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7"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8"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9"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799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NTW10033/&#12487;&#12473;&#12463;&#12488;&#12483;&#12503;/&#20844;&#20250;&#35336;/H20&#29256;/H20&#36001;&#21209;&#26360;&#39006;4&#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TW10033/&#12487;&#12473;&#12463;&#12488;&#12483;&#12503;/&#20844;&#20250;&#35336;/H20&#29256;/&#22770;&#21364;&#21487;&#33021;&#36039;&#29987;/&#22303;&#22320;&#21488;&#2411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貸借対照表"/>
      <sheetName val="行政コスト計算書"/>
      <sheetName val="純資産変動計算書"/>
      <sheetName val="資金収支計算書"/>
      <sheetName val="国・県支出金算出表"/>
      <sheetName val="国・県支出金償却計算表"/>
      <sheetName val="売却可能資産"/>
      <sheetName val="投資及び出資金"/>
      <sheetName val="長期延滞債権"/>
      <sheetName val="貸付金・未収金"/>
      <sheetName val="基金等"/>
      <sheetName val="債務負担行為"/>
      <sheetName val="損失補償等引当金"/>
      <sheetName val="退職手当引当金"/>
      <sheetName val="有形固定資産明細表"/>
      <sheetName val="減価償却計算表"/>
      <sheetName val="負担金等集約"/>
      <sheetName val="Ｈ２０（2008）"/>
      <sheetName val="Ｈ１９（2007）"/>
      <sheetName val="Ｈ１８（2006）"/>
      <sheetName val="Ｈ１７（2005）"/>
      <sheetName val="Ｈ１６（2004）"/>
      <sheetName val="Ｈ１５（2003）"/>
      <sheetName val="Ｈ１４（2002）"/>
      <sheetName val="Ｈ１３（2001）"/>
      <sheetName val="Ｈ１２（2000）"/>
      <sheetName val="Ｈ１１（1999）"/>
      <sheetName val="Ｈ１０（1998）"/>
      <sheetName val="Ｈ９（1997）"/>
      <sheetName val="Ｈ８（1996）"/>
      <sheetName val="Ｈ７（1995）"/>
      <sheetName val="Ｈ６（1994）"/>
      <sheetName val="Ｈ５（1993）"/>
      <sheetName val="Ｈ４（1992）"/>
      <sheetName val="Ｈ３（1991）"/>
      <sheetName val="Ｈ２（1990）"/>
      <sheetName val="Ｈ元（1989）"/>
      <sheetName val="Ｓ６３（1988）"/>
      <sheetName val="Ｓ６２（1987）"/>
      <sheetName val="Ｓ６１（1986）"/>
      <sheetName val="Ｓ６０（1985）"/>
      <sheetName val="Ｓ５９（1984）"/>
      <sheetName val="Ｓ５８（1983）"/>
      <sheetName val="Ｓ５７（1982）"/>
      <sheetName val="Ｓ５６（1981）"/>
      <sheetName val="Ｓ５５（1980）"/>
      <sheetName val="Ｓ５４（1979）"/>
      <sheetName val="Ｓ５３（1978）"/>
      <sheetName val="Ｓ５２（1977）"/>
      <sheetName val="Ｓ５１（1976）"/>
      <sheetName val="Ｓ５０（1975）"/>
      <sheetName val="Ｓ４９（1974）"/>
      <sheetName val="Ｓ４８（1973）"/>
      <sheetName val="Ｓ４７(1972)"/>
      <sheetName val="Ｓ４６（1971）"/>
      <sheetName val="Ｓ４５（1970）"/>
      <sheetName val="Ｓ４４（1969）"/>
      <sheetName val="Sheet1"/>
    </sheetNames>
    <sheetDataSet>
      <sheetData sheetId="0"/>
      <sheetData sheetId="1"/>
      <sheetData sheetId="2"/>
      <sheetData sheetId="3">
        <row r="38">
          <cell r="E38">
            <v>18118207.844999999</v>
          </cell>
          <cell r="F38">
            <v>0</v>
          </cell>
          <cell r="G38">
            <v>0</v>
          </cell>
          <cell r="I38">
            <v>0</v>
          </cell>
          <cell r="J38">
            <v>0</v>
          </cell>
          <cell r="L38">
            <v>0</v>
          </cell>
          <cell r="M38">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A土地台帳"/>
      <sheetName val="土地台帳修正"/>
      <sheetName val="現況図"/>
      <sheetName val="現況図修正"/>
      <sheetName val="売却可能資産"/>
    </sheetNames>
    <sheetDataSet>
      <sheetData sheetId="0"/>
      <sheetData sheetId="1"/>
      <sheetData sheetId="2"/>
      <sheetData sheetId="3"/>
      <sheetData sheetId="4">
        <row r="992">
          <cell r="AQ992">
            <v>8065251.8200000003</v>
          </cell>
        </row>
        <row r="993">
          <cell r="CZ993">
            <v>490592</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FF00"/>
  </sheetPr>
  <dimension ref="B10:K54"/>
  <sheetViews>
    <sheetView tabSelected="1" zoomScaleNormal="100" zoomScaleSheetLayoutView="100" workbookViewId="0">
      <selection activeCell="E61" sqref="E61"/>
    </sheetView>
  </sheetViews>
  <sheetFormatPr defaultRowHeight="13.5"/>
  <sheetData>
    <row r="10" spans="2:2" ht="32.25">
      <c r="B10" s="1849" t="s">
        <v>1163</v>
      </c>
    </row>
    <row r="11" spans="2:2" ht="32.25">
      <c r="B11" s="1849" t="s">
        <v>1501</v>
      </c>
    </row>
    <row r="27" spans="11:11">
      <c r="K27" s="1868"/>
    </row>
    <row r="54" spans="5:5" ht="25.5">
      <c r="E54" s="1850" t="s">
        <v>1502</v>
      </c>
    </row>
  </sheetData>
  <phoneticPr fontId="5"/>
  <pageMargins left="0.7" right="0.7" top="0.75" bottom="0.75" header="0.3" footer="0.3"/>
  <pageSetup paperSize="9" scale="76" orientation="portrait" r:id="rId1"/>
</worksheet>
</file>

<file path=xl/worksheets/sheet10.xml><?xml version="1.0" encoding="utf-8"?>
<worksheet xmlns="http://schemas.openxmlformats.org/spreadsheetml/2006/main" xmlns:r="http://schemas.openxmlformats.org/officeDocument/2006/relationships">
  <sheetPr>
    <tabColor rgb="FFFFFF00"/>
    <pageSetUpPr fitToPage="1"/>
  </sheetPr>
  <dimension ref="B2:I25"/>
  <sheetViews>
    <sheetView topLeftCell="A16" zoomScaleSheetLayoutView="100" workbookViewId="0">
      <selection activeCell="B20" sqref="B20"/>
    </sheetView>
  </sheetViews>
  <sheetFormatPr defaultRowHeight="18" customHeight="1"/>
  <cols>
    <col min="1" max="1" width="5.625" style="31" customWidth="1"/>
    <col min="2" max="2" width="23.75" style="31" customWidth="1"/>
    <col min="3" max="5" width="13.75" style="31" customWidth="1"/>
    <col min="6" max="6" width="48.25" style="31" bestFit="1" customWidth="1"/>
    <col min="7" max="16384" width="9" style="31"/>
  </cols>
  <sheetData>
    <row r="2" spans="2:7" s="46" customFormat="1" ht="28.5" customHeight="1">
      <c r="B2" s="778" t="s">
        <v>1517</v>
      </c>
      <c r="C2" s="48"/>
      <c r="D2" s="48"/>
      <c r="F2" s="47"/>
      <c r="G2" s="47"/>
    </row>
    <row r="3" spans="2:7" s="46" customFormat="1" ht="22.5" customHeight="1" thickBot="1">
      <c r="B3" s="49"/>
      <c r="C3" s="48"/>
      <c r="D3" s="1969" t="s">
        <v>374</v>
      </c>
      <c r="E3" s="1970"/>
      <c r="F3" s="47"/>
      <c r="G3" s="47"/>
    </row>
    <row r="4" spans="2:7" s="57" customFormat="1" ht="26.25" customHeight="1" thickBot="1">
      <c r="B4" s="81" t="s">
        <v>364</v>
      </c>
      <c r="C4" s="80" t="s">
        <v>361</v>
      </c>
      <c r="D4" s="88" t="s">
        <v>377</v>
      </c>
      <c r="E4" s="87" t="s">
        <v>360</v>
      </c>
    </row>
    <row r="5" spans="2:7" s="57" customFormat="1" ht="18.75" customHeight="1">
      <c r="B5" s="86" t="s">
        <v>363</v>
      </c>
      <c r="C5" s="85"/>
      <c r="D5" s="94"/>
      <c r="E5" s="95"/>
    </row>
    <row r="6" spans="2:7" s="32" customFormat="1" ht="18" customHeight="1">
      <c r="B6" s="110" t="s">
        <v>1174</v>
      </c>
      <c r="C6" s="106">
        <v>4890</v>
      </c>
      <c r="D6" s="1174">
        <v>100</v>
      </c>
      <c r="E6" s="82">
        <f>ROUND(C6*D6/100,0)</f>
        <v>4890</v>
      </c>
      <c r="F6" s="684" t="s">
        <v>1179</v>
      </c>
    </row>
    <row r="7" spans="2:7" s="32" customFormat="1" ht="18" customHeight="1">
      <c r="B7" s="75"/>
      <c r="C7" s="74"/>
      <c r="D7" s="98"/>
      <c r="E7" s="83">
        <f t="shared" ref="E7:E18" si="0">ROUND(C7*D7/100,0)</f>
        <v>0</v>
      </c>
    </row>
    <row r="8" spans="2:7" s="32" customFormat="1" ht="18" customHeight="1">
      <c r="B8" s="75"/>
      <c r="C8" s="74"/>
      <c r="D8" s="98"/>
      <c r="E8" s="83">
        <f t="shared" si="0"/>
        <v>0</v>
      </c>
    </row>
    <row r="9" spans="2:7" s="32" customFormat="1" ht="18" customHeight="1">
      <c r="B9" s="79"/>
      <c r="C9" s="78"/>
      <c r="D9" s="99"/>
      <c r="E9" s="112">
        <f t="shared" si="0"/>
        <v>0</v>
      </c>
    </row>
    <row r="10" spans="2:7" s="32" customFormat="1" ht="18" customHeight="1">
      <c r="B10" s="77"/>
      <c r="C10" s="76"/>
      <c r="D10" s="97"/>
      <c r="E10" s="113"/>
    </row>
    <row r="11" spans="2:7" s="32" customFormat="1" ht="18" customHeight="1">
      <c r="B11" s="75"/>
      <c r="C11" s="74"/>
      <c r="D11" s="98"/>
      <c r="E11" s="83">
        <f t="shared" si="0"/>
        <v>0</v>
      </c>
    </row>
    <row r="12" spans="2:7" s="32" customFormat="1" ht="18" customHeight="1">
      <c r="B12" s="110"/>
      <c r="C12" s="116"/>
      <c r="D12" s="493"/>
      <c r="E12" s="112">
        <f>ROUND(C12*D12/100,0)</f>
        <v>0</v>
      </c>
    </row>
    <row r="13" spans="2:7" s="32" customFormat="1" ht="18" customHeight="1">
      <c r="B13" s="495"/>
      <c r="C13" s="78"/>
      <c r="D13" s="99"/>
      <c r="E13" s="84">
        <f t="shared" si="0"/>
        <v>0</v>
      </c>
    </row>
    <row r="14" spans="2:7" s="57" customFormat="1" ht="18.75" customHeight="1">
      <c r="B14" s="86" t="s">
        <v>1059</v>
      </c>
      <c r="C14" s="85"/>
      <c r="D14" s="96"/>
      <c r="E14" s="112"/>
    </row>
    <row r="15" spans="2:7" s="32" customFormat="1" ht="18" customHeight="1">
      <c r="B15" s="1162" t="s">
        <v>1175</v>
      </c>
      <c r="C15" s="74">
        <v>52820</v>
      </c>
      <c r="D15" s="1345">
        <v>6.23</v>
      </c>
      <c r="E15" s="82">
        <f t="shared" si="0"/>
        <v>3291</v>
      </c>
      <c r="F15" s="1344" t="s">
        <v>1503</v>
      </c>
      <c r="G15" s="684" t="s">
        <v>1265</v>
      </c>
    </row>
    <row r="16" spans="2:7" s="32" customFormat="1" ht="18" customHeight="1">
      <c r="B16" s="1163" t="s">
        <v>1176</v>
      </c>
      <c r="C16" s="74">
        <v>108587</v>
      </c>
      <c r="D16" s="1345">
        <v>13</v>
      </c>
      <c r="E16" s="83">
        <f t="shared" si="0"/>
        <v>14116</v>
      </c>
      <c r="F16" s="32" t="s">
        <v>1264</v>
      </c>
    </row>
    <row r="17" spans="2:9" s="32" customFormat="1" ht="18" customHeight="1">
      <c r="B17" s="1163" t="s">
        <v>1180</v>
      </c>
      <c r="C17" s="74">
        <v>2799</v>
      </c>
      <c r="D17" s="1346">
        <v>6.78</v>
      </c>
      <c r="E17" s="112">
        <f t="shared" si="0"/>
        <v>190</v>
      </c>
      <c r="F17" s="1344" t="s">
        <v>1473</v>
      </c>
    </row>
    <row r="18" spans="2:9" s="32" customFormat="1" ht="18" customHeight="1">
      <c r="B18" s="1163" t="s">
        <v>1181</v>
      </c>
      <c r="C18" s="78">
        <v>1653</v>
      </c>
      <c r="D18" s="1347">
        <v>0</v>
      </c>
      <c r="E18" s="84">
        <f t="shared" si="0"/>
        <v>0</v>
      </c>
    </row>
    <row r="19" spans="2:9" s="32" customFormat="1" ht="18" customHeight="1">
      <c r="B19" s="1173" t="s">
        <v>1058</v>
      </c>
      <c r="C19" s="76"/>
      <c r="D19" s="97"/>
      <c r="E19" s="83"/>
    </row>
    <row r="20" spans="2:9" s="32" customFormat="1" ht="18" customHeight="1">
      <c r="B20" s="75" t="s">
        <v>1483</v>
      </c>
      <c r="C20" s="74">
        <f>4140</f>
        <v>4140</v>
      </c>
      <c r="D20" s="98"/>
      <c r="E20" s="83">
        <v>0</v>
      </c>
      <c r="G20" s="32" t="s">
        <v>1313</v>
      </c>
    </row>
    <row r="21" spans="2:9" s="32" customFormat="1" ht="18" customHeight="1">
      <c r="B21" s="75" t="s">
        <v>1177</v>
      </c>
      <c r="C21" s="74">
        <v>17907</v>
      </c>
      <c r="D21" s="98"/>
      <c r="E21" s="83">
        <v>0</v>
      </c>
      <c r="F21" s="32" t="s">
        <v>1315</v>
      </c>
      <c r="G21" s="32" t="s">
        <v>1313</v>
      </c>
      <c r="I21" s="684" t="s">
        <v>1316</v>
      </c>
    </row>
    <row r="22" spans="2:9" s="32" customFormat="1" ht="18" customHeight="1" thickBot="1">
      <c r="B22" s="110" t="s">
        <v>1314</v>
      </c>
      <c r="C22" s="116">
        <f>579+134</f>
        <v>713</v>
      </c>
      <c r="D22" s="493"/>
      <c r="E22" s="112">
        <f>ROUND(C22*D22/100,0)</f>
        <v>0</v>
      </c>
      <c r="G22" s="32" t="s">
        <v>1313</v>
      </c>
    </row>
    <row r="23" spans="2:9" s="32" customFormat="1" ht="18" customHeight="1" thickTop="1" thickBot="1">
      <c r="B23" s="1188" t="s">
        <v>673</v>
      </c>
      <c r="C23" s="1189">
        <f>SUM(C6:C22)</f>
        <v>193509</v>
      </c>
      <c r="D23" s="1190" t="s">
        <v>375</v>
      </c>
      <c r="E23" s="1191">
        <f>SUM(E6:E22)</f>
        <v>22487</v>
      </c>
    </row>
    <row r="24" spans="2:9" ht="18" customHeight="1">
      <c r="B24" s="772" t="s">
        <v>1060</v>
      </c>
      <c r="E24" s="494"/>
    </row>
    <row r="25" spans="2:9" ht="28.5" customHeight="1">
      <c r="B25" s="1971" t="s">
        <v>1079</v>
      </c>
      <c r="C25" s="1971"/>
      <c r="D25" s="1971"/>
      <c r="E25" s="1971"/>
    </row>
  </sheetData>
  <mergeCells count="2">
    <mergeCell ref="D3:E3"/>
    <mergeCell ref="B25:E25"/>
  </mergeCells>
  <phoneticPr fontId="5"/>
  <printOptions horizontalCentered="1" gridLinesSet="0"/>
  <pageMargins left="1.04" right="0.9" top="1.3779527559055118" bottom="0.78740157480314965" header="0.71" footer="0.39370078740157483"/>
  <pageSetup paperSize="9" orientation="portrait" r:id="rId1"/>
  <headerFooter alignWithMargins="0">
    <oddHeader xml:space="preserve">&amp;L
</oddHeader>
  </headerFooter>
  <legacyDrawing r:id="rId2"/>
</worksheet>
</file>

<file path=xl/worksheets/sheet11.xml><?xml version="1.0" encoding="utf-8"?>
<worksheet xmlns="http://schemas.openxmlformats.org/spreadsheetml/2006/main" xmlns:r="http://schemas.openxmlformats.org/officeDocument/2006/relationships">
  <sheetPr>
    <tabColor rgb="FFFFFF00"/>
    <pageSetUpPr fitToPage="1"/>
  </sheetPr>
  <dimension ref="A2:I30"/>
  <sheetViews>
    <sheetView zoomScaleSheetLayoutView="100" workbookViewId="0">
      <pane xSplit="2" ySplit="4" topLeftCell="C8" activePane="bottomRight" state="frozen"/>
      <selection activeCell="D19" sqref="D19"/>
      <selection pane="topRight" activeCell="D19" sqref="D19"/>
      <selection pane="bottomLeft" activeCell="D19" sqref="D19"/>
      <selection pane="bottomRight" activeCell="C21" sqref="C21"/>
    </sheetView>
  </sheetViews>
  <sheetFormatPr defaultRowHeight="18" customHeight="1"/>
  <cols>
    <col min="1" max="1" width="1.875" style="31" customWidth="1"/>
    <col min="2" max="2" width="25.5" style="31" customWidth="1"/>
    <col min="3" max="5" width="13.75" style="31" customWidth="1"/>
    <col min="6" max="6" width="23.75" style="31" customWidth="1"/>
    <col min="7" max="16384" width="9" style="31"/>
  </cols>
  <sheetData>
    <row r="2" spans="2:9" s="46" customFormat="1" ht="31.5" customHeight="1">
      <c r="B2" s="778" t="s">
        <v>1518</v>
      </c>
      <c r="C2" s="48"/>
      <c r="D2" s="48"/>
      <c r="F2" s="47"/>
      <c r="G2" s="47"/>
    </row>
    <row r="3" spans="2:9" s="46" customFormat="1" ht="22.5" customHeight="1" thickBot="1">
      <c r="B3" s="49"/>
      <c r="C3" s="48"/>
      <c r="D3" s="1969" t="s">
        <v>374</v>
      </c>
      <c r="E3" s="1970"/>
      <c r="F3" s="47"/>
      <c r="G3" s="47"/>
    </row>
    <row r="4" spans="2:9" s="57" customFormat="1" ht="26.25" customHeight="1" thickBot="1">
      <c r="B4" s="81" t="s">
        <v>364</v>
      </c>
      <c r="C4" s="80" t="s">
        <v>361</v>
      </c>
      <c r="D4" s="88" t="s">
        <v>377</v>
      </c>
      <c r="E4" s="87" t="s">
        <v>360</v>
      </c>
    </row>
    <row r="5" spans="2:9" s="57" customFormat="1" ht="18.75" customHeight="1">
      <c r="B5" s="776" t="s">
        <v>363</v>
      </c>
      <c r="C5" s="773"/>
      <c r="D5" s="777"/>
      <c r="E5" s="105"/>
    </row>
    <row r="6" spans="2:9" s="32" customFormat="1" ht="18" customHeight="1">
      <c r="B6" s="77" t="s">
        <v>1172</v>
      </c>
      <c r="C6" s="100">
        <v>0</v>
      </c>
      <c r="D6" s="101"/>
      <c r="E6" s="105">
        <f t="shared" ref="E6:E11" si="0">ROUND(C6*D6/100,0)</f>
        <v>0</v>
      </c>
      <c r="G6" s="32" t="s">
        <v>1308</v>
      </c>
    </row>
    <row r="7" spans="2:9" s="32" customFormat="1" ht="18" customHeight="1">
      <c r="B7" s="75" t="s">
        <v>1173</v>
      </c>
      <c r="C7" s="103">
        <v>0</v>
      </c>
      <c r="D7" s="104"/>
      <c r="E7" s="105">
        <f t="shared" si="0"/>
        <v>0</v>
      </c>
      <c r="G7" s="32" t="s">
        <v>1479</v>
      </c>
    </row>
    <row r="8" spans="2:9" s="32" customFormat="1" ht="18" customHeight="1">
      <c r="B8" s="110" t="s">
        <v>1309</v>
      </c>
      <c r="C8" s="106">
        <v>0</v>
      </c>
      <c r="D8" s="107"/>
      <c r="E8" s="102">
        <f t="shared" si="0"/>
        <v>0</v>
      </c>
    </row>
    <row r="9" spans="2:9" s="32" customFormat="1" ht="18" customHeight="1">
      <c r="B9" s="775"/>
      <c r="C9" s="103"/>
      <c r="D9" s="774"/>
      <c r="E9" s="105">
        <f t="shared" si="0"/>
        <v>0</v>
      </c>
      <c r="G9" s="684" t="s">
        <v>1312</v>
      </c>
    </row>
    <row r="10" spans="2:9" s="32" customFormat="1" ht="18" customHeight="1">
      <c r="B10" s="75"/>
      <c r="C10" s="103"/>
      <c r="D10" s="104"/>
      <c r="E10" s="105">
        <f t="shared" si="0"/>
        <v>0</v>
      </c>
    </row>
    <row r="11" spans="2:9" s="32" customFormat="1" ht="18" customHeight="1" thickBot="1">
      <c r="B11" s="110"/>
      <c r="C11" s="106"/>
      <c r="D11" s="107"/>
      <c r="E11" s="102">
        <f t="shared" si="0"/>
        <v>0</v>
      </c>
    </row>
    <row r="12" spans="2:9" s="32" customFormat="1" ht="18" customHeight="1" thickTop="1" thickBot="1">
      <c r="B12" s="1165" t="s">
        <v>376</v>
      </c>
      <c r="C12" s="1166">
        <f>SUM(C5:C11)</f>
        <v>0</v>
      </c>
      <c r="D12" s="1167"/>
      <c r="E12" s="1168">
        <f>SUM(E6:E11)</f>
        <v>0</v>
      </c>
    </row>
    <row r="13" spans="2:9" s="57" customFormat="1" ht="18.75" customHeight="1">
      <c r="B13" s="86" t="s">
        <v>1059</v>
      </c>
      <c r="C13" s="773"/>
      <c r="D13" s="101"/>
      <c r="E13" s="102"/>
    </row>
    <row r="14" spans="2:9" s="32" customFormat="1" ht="18" customHeight="1">
      <c r="B14" s="1162" t="s">
        <v>1175</v>
      </c>
      <c r="C14" s="100">
        <f>292054-284871</f>
        <v>7183</v>
      </c>
      <c r="D14" s="1341">
        <v>0.49</v>
      </c>
      <c r="E14" s="105">
        <f>ROUND(C14*D14/100,0)</f>
        <v>35</v>
      </c>
      <c r="F14" s="1344" t="s">
        <v>1503</v>
      </c>
      <c r="G14" s="684" t="s">
        <v>1265</v>
      </c>
      <c r="I14" s="684" t="s">
        <v>1310</v>
      </c>
    </row>
    <row r="15" spans="2:9" s="32" customFormat="1" ht="18" customHeight="1">
      <c r="B15" s="1163" t="s">
        <v>1176</v>
      </c>
      <c r="C15" s="103">
        <f>491587-475523</f>
        <v>16064</v>
      </c>
      <c r="D15" s="1342">
        <v>17.420000000000002</v>
      </c>
      <c r="E15" s="105">
        <f>ROUND(C15*D15/100,0)</f>
        <v>2798</v>
      </c>
      <c r="F15" s="32" t="s">
        <v>1264</v>
      </c>
    </row>
    <row r="16" spans="2:9" s="32" customFormat="1" ht="18" customHeight="1" thickBot="1">
      <c r="B16" s="1164" t="s">
        <v>1182</v>
      </c>
      <c r="C16" s="496">
        <f>24010-23389</f>
        <v>621</v>
      </c>
      <c r="D16" s="1343">
        <v>0.1</v>
      </c>
      <c r="E16" s="497">
        <f>ROUND(C16*D16/100,0)</f>
        <v>1</v>
      </c>
      <c r="F16" s="1344" t="s">
        <v>1473</v>
      </c>
    </row>
    <row r="17" spans="1:8" s="32" customFormat="1" ht="18" customHeight="1" thickTop="1" thickBot="1">
      <c r="A17" s="32">
        <v>3</v>
      </c>
      <c r="B17" s="1169" t="s">
        <v>376</v>
      </c>
      <c r="C17" s="1170">
        <f>SUM(C13:C16)</f>
        <v>23868</v>
      </c>
      <c r="D17" s="1171" t="s">
        <v>375</v>
      </c>
      <c r="E17" s="1172">
        <f>SUM(E14:E16)</f>
        <v>2834</v>
      </c>
    </row>
    <row r="18" spans="1:8" s="32" customFormat="1" ht="18" customHeight="1">
      <c r="B18" s="77" t="s">
        <v>1058</v>
      </c>
      <c r="C18" s="108"/>
      <c r="D18" s="109"/>
      <c r="E18" s="102"/>
    </row>
    <row r="19" spans="1:8" s="32" customFormat="1" ht="18" customHeight="1">
      <c r="B19" s="75" t="s">
        <v>1483</v>
      </c>
      <c r="C19" s="103">
        <v>0</v>
      </c>
      <c r="D19" s="104"/>
      <c r="E19" s="105">
        <v>0</v>
      </c>
      <c r="G19" s="32" t="s">
        <v>1311</v>
      </c>
    </row>
    <row r="20" spans="1:8" s="32" customFormat="1" ht="18" customHeight="1">
      <c r="B20" s="75" t="s">
        <v>1177</v>
      </c>
      <c r="C20" s="103">
        <v>764</v>
      </c>
      <c r="D20" s="104"/>
      <c r="E20" s="105">
        <v>0</v>
      </c>
      <c r="F20" s="32" t="s">
        <v>1266</v>
      </c>
      <c r="G20" s="32" t="s">
        <v>1311</v>
      </c>
    </row>
    <row r="21" spans="1:8" s="32" customFormat="1" ht="18" customHeight="1" thickBot="1">
      <c r="B21" s="110" t="s">
        <v>1178</v>
      </c>
      <c r="C21" s="106">
        <v>0</v>
      </c>
      <c r="D21" s="107"/>
      <c r="E21" s="102">
        <f>ROUND(C21*D21/100,0)</f>
        <v>0</v>
      </c>
      <c r="F21" s="32" t="s">
        <v>1267</v>
      </c>
      <c r="G21" s="32" t="s">
        <v>1311</v>
      </c>
    </row>
    <row r="22" spans="1:8" s="32" customFormat="1" ht="18" customHeight="1" thickTop="1" thickBot="1">
      <c r="B22" s="1165" t="s">
        <v>376</v>
      </c>
      <c r="C22" s="1166">
        <f>SUM(C18:C21)</f>
        <v>764</v>
      </c>
      <c r="D22" s="1167" t="s">
        <v>375</v>
      </c>
      <c r="E22" s="1168">
        <f>SUM(E20:E21)</f>
        <v>0</v>
      </c>
    </row>
    <row r="24" spans="1:8" ht="18" customHeight="1">
      <c r="B24" s="31" t="s">
        <v>1060</v>
      </c>
    </row>
    <row r="25" spans="1:8" ht="33" customHeight="1">
      <c r="B25" s="1971" t="s">
        <v>1080</v>
      </c>
      <c r="C25" s="1971"/>
      <c r="D25" s="1971"/>
      <c r="E25" s="1971"/>
    </row>
    <row r="26" spans="1:8" ht="42.75" customHeight="1">
      <c r="B26" s="1973" t="s">
        <v>1115</v>
      </c>
      <c r="C26" s="1973"/>
      <c r="D26" s="1973"/>
      <c r="E26" s="1973"/>
    </row>
    <row r="27" spans="1:8" ht="37.5" customHeight="1">
      <c r="B27" s="31" t="s">
        <v>1061</v>
      </c>
    </row>
    <row r="28" spans="1:8" ht="37.5" customHeight="1">
      <c r="B28" s="1972" t="s">
        <v>1076</v>
      </c>
      <c r="C28" s="1972"/>
      <c r="D28" s="1972"/>
      <c r="E28" s="1972"/>
    </row>
    <row r="29" spans="1:8" ht="37.5" customHeight="1">
      <c r="B29" s="1972" t="s">
        <v>1062</v>
      </c>
      <c r="C29" s="1972"/>
      <c r="D29" s="1972"/>
      <c r="E29" s="1972"/>
    </row>
    <row r="30" spans="1:8" ht="41.25" customHeight="1">
      <c r="B30" s="1972" t="s">
        <v>1063</v>
      </c>
      <c r="C30" s="1972"/>
      <c r="D30" s="1972"/>
      <c r="E30" s="1972"/>
      <c r="H30" s="120"/>
    </row>
  </sheetData>
  <mergeCells count="6">
    <mergeCell ref="D3:E3"/>
    <mergeCell ref="B28:E28"/>
    <mergeCell ref="B29:E29"/>
    <mergeCell ref="B30:E30"/>
    <mergeCell ref="B25:E25"/>
    <mergeCell ref="B26:E26"/>
  </mergeCells>
  <phoneticPr fontId="5"/>
  <printOptions horizontalCentered="1" gridLinesSet="0"/>
  <pageMargins left="1.04" right="0.9" top="1.3779527559055118" bottom="0.78740157480314965" header="0.71" footer="0.39370078740157483"/>
  <pageSetup paperSize="9" scale="90" orientation="portrait" r:id="rId1"/>
  <headerFooter alignWithMargins="0">
    <oddHeader xml:space="preserve">&amp;L
</oddHeader>
  </headerFooter>
</worksheet>
</file>

<file path=xl/worksheets/sheet12.xml><?xml version="1.0" encoding="utf-8"?>
<worksheet xmlns="http://schemas.openxmlformats.org/spreadsheetml/2006/main" xmlns:r="http://schemas.openxmlformats.org/officeDocument/2006/relationships">
  <sheetPr>
    <tabColor rgb="FFFFFF00"/>
    <pageSetUpPr fitToPage="1"/>
  </sheetPr>
  <dimension ref="B2:W18"/>
  <sheetViews>
    <sheetView zoomScaleSheetLayoutView="80" workbookViewId="0">
      <pane xSplit="2" ySplit="6" topLeftCell="C10" activePane="bottomRight" state="frozen"/>
      <selection activeCell="M11" sqref="M11"/>
      <selection pane="topRight" activeCell="M11" sqref="M11"/>
      <selection pane="bottomLeft" activeCell="M11" sqref="M11"/>
      <selection pane="bottomRight" activeCell="D24" sqref="D24"/>
    </sheetView>
  </sheetViews>
  <sheetFormatPr defaultRowHeight="18" customHeight="1"/>
  <cols>
    <col min="1" max="1" width="4" style="31" customWidth="1"/>
    <col min="2" max="2" width="19.5" style="31" bestFit="1" customWidth="1"/>
    <col min="3" max="20" width="13.625" style="31" customWidth="1"/>
    <col min="21" max="16384" width="9" style="31"/>
  </cols>
  <sheetData>
    <row r="2" spans="2:23" s="46" customFormat="1" ht="26.25" customHeight="1">
      <c r="B2" s="778" t="s">
        <v>1487</v>
      </c>
      <c r="T2" s="48"/>
      <c r="V2" s="47"/>
      <c r="W2" s="47"/>
    </row>
    <row r="3" spans="2:23" s="46" customFormat="1" ht="22.5" customHeight="1" thickBot="1">
      <c r="B3" s="49"/>
      <c r="T3" s="65" t="s">
        <v>356</v>
      </c>
      <c r="V3" s="47"/>
      <c r="W3" s="47"/>
    </row>
    <row r="4" spans="2:23" s="57" customFormat="1" ht="19.5" customHeight="1">
      <c r="B4" s="1982" t="s">
        <v>1047</v>
      </c>
      <c r="C4" s="1985" t="s">
        <v>1048</v>
      </c>
      <c r="D4" s="1988" t="s">
        <v>1049</v>
      </c>
      <c r="E4" s="1994"/>
      <c r="F4" s="1994"/>
      <c r="G4" s="1994"/>
      <c r="H4" s="1994"/>
      <c r="I4" s="1994"/>
      <c r="J4" s="868"/>
      <c r="K4" s="1988" t="s">
        <v>1050</v>
      </c>
      <c r="L4" s="1994"/>
      <c r="M4" s="1994"/>
      <c r="N4" s="1994"/>
      <c r="O4" s="1994"/>
      <c r="P4" s="1994"/>
      <c r="Q4" s="1998"/>
      <c r="R4" s="1988" t="s">
        <v>1051</v>
      </c>
      <c r="S4" s="1979" t="s">
        <v>1078</v>
      </c>
      <c r="T4" s="1974" t="s">
        <v>351</v>
      </c>
    </row>
    <row r="5" spans="2:23" s="57" customFormat="1" ht="36.75" customHeight="1">
      <c r="B5" s="1983"/>
      <c r="C5" s="1986"/>
      <c r="D5" s="811"/>
      <c r="E5" s="1977" t="s">
        <v>1155</v>
      </c>
      <c r="F5" s="1991" t="s">
        <v>1116</v>
      </c>
      <c r="G5" s="1992"/>
      <c r="H5" s="1992"/>
      <c r="I5" s="1992"/>
      <c r="J5" s="1993"/>
      <c r="K5" s="811"/>
      <c r="L5" s="1977" t="s">
        <v>1156</v>
      </c>
      <c r="M5" s="1995" t="s">
        <v>1157</v>
      </c>
      <c r="N5" s="1996"/>
      <c r="O5" s="1996"/>
      <c r="P5" s="1996"/>
      <c r="Q5" s="1997"/>
      <c r="R5" s="1989"/>
      <c r="S5" s="1980"/>
      <c r="T5" s="1975"/>
    </row>
    <row r="6" spans="2:23" s="57" customFormat="1" ht="40.5" customHeight="1" thickBot="1">
      <c r="B6" s="1984"/>
      <c r="C6" s="1987"/>
      <c r="D6" s="812"/>
      <c r="E6" s="1978"/>
      <c r="F6" s="817" t="s">
        <v>1117</v>
      </c>
      <c r="G6" s="817" t="s">
        <v>332</v>
      </c>
      <c r="H6" s="817" t="s">
        <v>1118</v>
      </c>
      <c r="I6" s="887" t="s">
        <v>1153</v>
      </c>
      <c r="J6" s="888" t="s">
        <v>1154</v>
      </c>
      <c r="K6" s="812"/>
      <c r="L6" s="1978"/>
      <c r="M6" s="817" t="s">
        <v>1119</v>
      </c>
      <c r="N6" s="817" t="s">
        <v>332</v>
      </c>
      <c r="O6" s="817" t="s">
        <v>1118</v>
      </c>
      <c r="P6" s="887" t="s">
        <v>1153</v>
      </c>
      <c r="Q6" s="888" t="s">
        <v>1154</v>
      </c>
      <c r="R6" s="1990"/>
      <c r="S6" s="1981"/>
      <c r="T6" s="1976"/>
    </row>
    <row r="7" spans="2:23" s="32" customFormat="1" ht="18" customHeight="1">
      <c r="B7" s="77" t="s">
        <v>1052</v>
      </c>
      <c r="C7" s="76"/>
      <c r="D7" s="625"/>
      <c r="E7" s="818"/>
      <c r="F7" s="818"/>
      <c r="G7" s="818"/>
      <c r="H7" s="818"/>
      <c r="I7" s="818"/>
      <c r="J7" s="818"/>
      <c r="K7" s="625"/>
      <c r="L7" s="818"/>
      <c r="M7" s="818"/>
      <c r="N7" s="818"/>
      <c r="O7" s="818"/>
      <c r="P7" s="818"/>
      <c r="Q7" s="818"/>
      <c r="R7" s="625"/>
      <c r="S7" s="1747"/>
      <c r="T7" s="695"/>
    </row>
    <row r="8" spans="2:23" s="32" customFormat="1" ht="18" customHeight="1">
      <c r="B8" s="77" t="s">
        <v>1053</v>
      </c>
      <c r="C8" s="76">
        <v>881262</v>
      </c>
      <c r="D8" s="625">
        <f>SUM(E8:F8)</f>
        <v>0</v>
      </c>
      <c r="E8" s="818"/>
      <c r="F8" s="818"/>
      <c r="G8" s="818"/>
      <c r="H8" s="818">
        <f>F8-G8</f>
        <v>0</v>
      </c>
      <c r="I8" s="818"/>
      <c r="J8" s="818">
        <f>F8-I8</f>
        <v>0</v>
      </c>
      <c r="K8" s="625">
        <f>SUM(L8:M8)</f>
        <v>0</v>
      </c>
      <c r="L8" s="818"/>
      <c r="M8" s="818"/>
      <c r="N8" s="818"/>
      <c r="O8" s="818">
        <f>M8-N8</f>
        <v>0</v>
      </c>
      <c r="P8" s="818"/>
      <c r="Q8" s="818">
        <f>M8-P8</f>
        <v>0</v>
      </c>
      <c r="R8" s="625"/>
      <c r="S8" s="1748">
        <f>C8+D8+K8+R8</f>
        <v>881262</v>
      </c>
      <c r="T8" s="695">
        <f>S8</f>
        <v>881262</v>
      </c>
    </row>
    <row r="9" spans="2:23" s="32" customFormat="1" ht="18" customHeight="1">
      <c r="B9" s="79" t="s">
        <v>1054</v>
      </c>
      <c r="C9" s="78">
        <v>115838</v>
      </c>
      <c r="D9" s="628">
        <f>SUM(E9:F9)</f>
        <v>0</v>
      </c>
      <c r="E9" s="819"/>
      <c r="F9" s="819"/>
      <c r="G9" s="819"/>
      <c r="H9" s="819">
        <f>F9-G9</f>
        <v>0</v>
      </c>
      <c r="I9" s="819"/>
      <c r="J9" s="819">
        <f>F9-I9</f>
        <v>0</v>
      </c>
      <c r="K9" s="628">
        <f>SUM(L9:M9)</f>
        <v>0</v>
      </c>
      <c r="L9" s="819"/>
      <c r="M9" s="819"/>
      <c r="N9" s="819"/>
      <c r="O9" s="819">
        <f>M9-N9</f>
        <v>0</v>
      </c>
      <c r="P9" s="819"/>
      <c r="Q9" s="819">
        <f>M9-P9</f>
        <v>0</v>
      </c>
      <c r="R9" s="628"/>
      <c r="S9" s="1749">
        <f>C9+D9+K9+R9</f>
        <v>115838</v>
      </c>
      <c r="T9" s="698">
        <f>S9</f>
        <v>115838</v>
      </c>
    </row>
    <row r="10" spans="2:23" s="32" customFormat="1" ht="18" customHeight="1">
      <c r="B10" s="77" t="s">
        <v>1055</v>
      </c>
      <c r="C10" s="76"/>
      <c r="D10" s="625"/>
      <c r="E10" s="818"/>
      <c r="F10" s="818"/>
      <c r="G10" s="818"/>
      <c r="H10" s="818"/>
      <c r="I10" s="818"/>
      <c r="J10" s="818"/>
      <c r="K10" s="625"/>
      <c r="L10" s="818"/>
      <c r="M10" s="818"/>
      <c r="N10" s="818"/>
      <c r="O10" s="818"/>
      <c r="P10" s="818"/>
      <c r="Q10" s="818"/>
      <c r="R10" s="625"/>
      <c r="S10" s="1747"/>
      <c r="T10" s="695"/>
    </row>
    <row r="11" spans="2:23" s="32" customFormat="1" ht="18" customHeight="1">
      <c r="B11" s="75" t="s">
        <v>1056</v>
      </c>
      <c r="C11" s="74"/>
      <c r="D11" s="626">
        <f>SUM(E11:F11)</f>
        <v>0</v>
      </c>
      <c r="E11" s="820"/>
      <c r="F11" s="820"/>
      <c r="G11" s="820"/>
      <c r="H11" s="820">
        <f>F11-G11</f>
        <v>0</v>
      </c>
      <c r="I11" s="820"/>
      <c r="J11" s="820">
        <f>F11-I11</f>
        <v>0</v>
      </c>
      <c r="K11" s="626">
        <f>SUM(L11:M11)</f>
        <v>0</v>
      </c>
      <c r="L11" s="820"/>
      <c r="M11" s="820"/>
      <c r="N11" s="820"/>
      <c r="O11" s="820">
        <f>M11-N11</f>
        <v>0</v>
      </c>
      <c r="P11" s="820"/>
      <c r="Q11" s="820">
        <f>M11-P11</f>
        <v>0</v>
      </c>
      <c r="R11" s="626"/>
      <c r="S11" s="1750">
        <f>C11+D11+K11+R11</f>
        <v>0</v>
      </c>
      <c r="T11" s="696"/>
    </row>
    <row r="12" spans="2:23" s="32" customFormat="1" ht="18" customHeight="1">
      <c r="B12" s="75" t="s">
        <v>1120</v>
      </c>
      <c r="C12" s="74">
        <v>942154</v>
      </c>
      <c r="D12" s="626">
        <f>SUM(E12:F12)</f>
        <v>0</v>
      </c>
      <c r="E12" s="820"/>
      <c r="F12" s="820"/>
      <c r="G12" s="820"/>
      <c r="H12" s="820">
        <f>F12-G12</f>
        <v>0</v>
      </c>
      <c r="I12" s="820"/>
      <c r="J12" s="820">
        <f>F12-I12</f>
        <v>0</v>
      </c>
      <c r="K12" s="626">
        <f>SUM(L12:M12)</f>
        <v>0</v>
      </c>
      <c r="L12" s="820"/>
      <c r="M12" s="820"/>
      <c r="N12" s="820"/>
      <c r="O12" s="820">
        <f>M12-N12</f>
        <v>0</v>
      </c>
      <c r="P12" s="820"/>
      <c r="Q12" s="820">
        <f>M12-P12</f>
        <v>0</v>
      </c>
      <c r="R12" s="626"/>
      <c r="S12" s="1750">
        <f>C12+D12+K12+R12</f>
        <v>942154</v>
      </c>
      <c r="T12" s="696">
        <f>S12</f>
        <v>942154</v>
      </c>
    </row>
    <row r="13" spans="2:23" s="32" customFormat="1" ht="18" customHeight="1">
      <c r="B13" s="75" t="s">
        <v>1121</v>
      </c>
      <c r="C13" s="74">
        <v>306947</v>
      </c>
      <c r="D13" s="626">
        <f>SUM(E13:F13)</f>
        <v>0</v>
      </c>
      <c r="E13" s="820"/>
      <c r="F13" s="820"/>
      <c r="G13" s="820"/>
      <c r="H13" s="820">
        <f>F13-G13</f>
        <v>0</v>
      </c>
      <c r="I13" s="820"/>
      <c r="J13" s="820">
        <f>F13-I13</f>
        <v>0</v>
      </c>
      <c r="K13" s="626">
        <f>SUM(L13:M13)</f>
        <v>0</v>
      </c>
      <c r="L13" s="820"/>
      <c r="M13" s="820"/>
      <c r="N13" s="820"/>
      <c r="O13" s="820">
        <f>M13-N13</f>
        <v>0</v>
      </c>
      <c r="P13" s="820"/>
      <c r="Q13" s="820">
        <f>M13-P13</f>
        <v>0</v>
      </c>
      <c r="R13" s="626"/>
      <c r="S13" s="1750">
        <f>C13+D13+K13+R13</f>
        <v>306947</v>
      </c>
      <c r="T13" s="696">
        <f t="shared" ref="T13:T14" si="0">S13</f>
        <v>306947</v>
      </c>
    </row>
    <row r="14" spans="2:23" s="32" customFormat="1" ht="18" customHeight="1">
      <c r="B14" s="75" t="s">
        <v>1122</v>
      </c>
      <c r="C14" s="74">
        <v>3000</v>
      </c>
      <c r="D14" s="626">
        <f>SUM(E14:F14)</f>
        <v>0</v>
      </c>
      <c r="E14" s="820"/>
      <c r="F14" s="820"/>
      <c r="G14" s="820"/>
      <c r="H14" s="820">
        <f>F14-G14</f>
        <v>0</v>
      </c>
      <c r="I14" s="820"/>
      <c r="J14" s="820">
        <f>F14-I14</f>
        <v>0</v>
      </c>
      <c r="K14" s="626">
        <f>SUM(L14:M14)</f>
        <v>0</v>
      </c>
      <c r="L14" s="820"/>
      <c r="M14" s="820"/>
      <c r="N14" s="820"/>
      <c r="O14" s="820">
        <f>M14-N14</f>
        <v>0</v>
      </c>
      <c r="P14" s="820"/>
      <c r="Q14" s="820">
        <f>M14-P14</f>
        <v>0</v>
      </c>
      <c r="R14" s="626"/>
      <c r="S14" s="1750">
        <f>C14+D14+K14+R14</f>
        <v>3000</v>
      </c>
      <c r="T14" s="696">
        <f t="shared" si="0"/>
        <v>3000</v>
      </c>
    </row>
    <row r="15" spans="2:23" s="32" customFormat="1" ht="18" customHeight="1" thickBot="1">
      <c r="B15" s="686" t="s">
        <v>1123</v>
      </c>
      <c r="C15" s="687"/>
      <c r="D15" s="688">
        <f>SUM(E15:F15)</f>
        <v>0</v>
      </c>
      <c r="E15" s="821"/>
      <c r="F15" s="821"/>
      <c r="G15" s="821"/>
      <c r="H15" s="821">
        <f>F15-G15</f>
        <v>0</v>
      </c>
      <c r="I15" s="821"/>
      <c r="J15" s="821">
        <f>F15-I15</f>
        <v>0</v>
      </c>
      <c r="K15" s="688">
        <f>SUM(L15:M15)</f>
        <v>0</v>
      </c>
      <c r="L15" s="821"/>
      <c r="M15" s="821"/>
      <c r="N15" s="821"/>
      <c r="O15" s="821">
        <f>M15-N15</f>
        <v>0</v>
      </c>
      <c r="P15" s="821"/>
      <c r="Q15" s="821">
        <f>M15-P15</f>
        <v>0</v>
      </c>
      <c r="R15" s="688"/>
      <c r="S15" s="1751">
        <f>C15+D15+K15+R15</f>
        <v>0</v>
      </c>
      <c r="T15" s="1746"/>
    </row>
    <row r="16" spans="2:23" ht="18" customHeight="1">
      <c r="I16" s="886"/>
      <c r="J16" s="886"/>
      <c r="P16" s="886"/>
      <c r="Q16" s="886"/>
      <c r="S16" s="1745" t="s">
        <v>388</v>
      </c>
    </row>
    <row r="17" spans="2:17" ht="18.75" customHeight="1">
      <c r="B17" s="822" t="s">
        <v>1060</v>
      </c>
      <c r="C17" s="822"/>
      <c r="D17" s="822"/>
      <c r="E17" s="822"/>
      <c r="F17" s="822"/>
      <c r="G17" s="822"/>
      <c r="H17" s="822"/>
      <c r="I17" s="822"/>
      <c r="J17" s="822"/>
      <c r="K17" s="822"/>
      <c r="P17" s="886"/>
      <c r="Q17" s="886"/>
    </row>
    <row r="18" spans="2:17" ht="18" customHeight="1">
      <c r="B18" s="822" t="s">
        <v>1124</v>
      </c>
      <c r="C18" s="822"/>
      <c r="D18" s="822"/>
      <c r="E18" s="822"/>
      <c r="F18" s="822"/>
      <c r="G18" s="822"/>
      <c r="H18" s="822"/>
      <c r="I18" s="822"/>
      <c r="J18" s="822"/>
      <c r="K18" s="822"/>
      <c r="P18" s="886"/>
      <c r="Q18" s="886"/>
    </row>
  </sheetData>
  <mergeCells count="11">
    <mergeCell ref="T4:T6"/>
    <mergeCell ref="E5:E6"/>
    <mergeCell ref="L5:L6"/>
    <mergeCell ref="S4:S6"/>
    <mergeCell ref="B4:B6"/>
    <mergeCell ref="C4:C6"/>
    <mergeCell ref="R4:R6"/>
    <mergeCell ref="F5:J5"/>
    <mergeCell ref="D4:I4"/>
    <mergeCell ref="M5:Q5"/>
    <mergeCell ref="K4:Q4"/>
  </mergeCells>
  <phoneticPr fontId="5"/>
  <printOptions horizontalCentered="1" gridLinesSet="0"/>
  <pageMargins left="1.0236220472440944" right="0.9055118110236221" top="1.3779527559055118" bottom="0.78740157480314965" header="0.70866141732283472" footer="0.39370078740157483"/>
  <pageSetup paperSize="9" scale="47" orientation="landscape" cellComments="asDisplayed" r:id="rId1"/>
  <headerFooter alignWithMargins="0">
    <oddHeader xml:space="preserve">&amp;L
</oddHeader>
  </headerFooter>
</worksheet>
</file>

<file path=xl/worksheets/sheet13.xml><?xml version="1.0" encoding="utf-8"?>
<worksheet xmlns="http://schemas.openxmlformats.org/spreadsheetml/2006/main" xmlns:r="http://schemas.openxmlformats.org/officeDocument/2006/relationships">
  <sheetPr>
    <tabColor rgb="FFFFFF00"/>
    <pageSetUpPr fitToPage="1"/>
  </sheetPr>
  <dimension ref="B2:P26"/>
  <sheetViews>
    <sheetView zoomScale="85" zoomScaleNormal="85" zoomScaleSheetLayoutView="120" workbookViewId="0">
      <pane xSplit="2" ySplit="5" topLeftCell="C6" activePane="bottomRight" state="frozen"/>
      <selection activeCell="M11" sqref="M11"/>
      <selection pane="topRight" activeCell="M11" sqref="M11"/>
      <selection pane="bottomLeft" activeCell="M11" sqref="M11"/>
      <selection pane="bottomRight" activeCell="G20" sqref="G20"/>
    </sheetView>
  </sheetViews>
  <sheetFormatPr defaultRowHeight="18" customHeight="1"/>
  <cols>
    <col min="1" max="1" width="2" style="31" customWidth="1"/>
    <col min="2" max="2" width="19.5" style="31" bestFit="1" customWidth="1"/>
    <col min="3" max="14" width="12.5" style="31" customWidth="1"/>
    <col min="15" max="15" width="9" style="31"/>
    <col min="16" max="16" width="9" style="1357"/>
    <col min="17" max="16384" width="9" style="31"/>
  </cols>
  <sheetData>
    <row r="2" spans="2:16" s="46" customFormat="1" ht="29.25" customHeight="1">
      <c r="B2" s="778" t="s">
        <v>1488</v>
      </c>
      <c r="C2" s="48"/>
      <c r="D2" s="48"/>
      <c r="E2" s="48"/>
      <c r="F2" s="48"/>
      <c r="G2" s="48"/>
      <c r="H2" s="48"/>
      <c r="I2" s="48"/>
      <c r="J2" s="48"/>
      <c r="K2" s="48"/>
      <c r="L2" s="48"/>
      <c r="N2" s="48"/>
      <c r="O2" s="47"/>
      <c r="P2" s="1355"/>
    </row>
    <row r="3" spans="2:16" s="46" customFormat="1" ht="22.5" customHeight="1" thickBot="1">
      <c r="B3" s="49"/>
      <c r="C3" s="48"/>
      <c r="D3" s="48"/>
      <c r="E3" s="48"/>
      <c r="F3" s="48"/>
      <c r="G3" s="48"/>
      <c r="H3" s="48"/>
      <c r="I3" s="48"/>
      <c r="J3" s="48"/>
      <c r="K3" s="48"/>
      <c r="L3" s="48"/>
      <c r="M3" s="65"/>
      <c r="N3" s="65" t="s">
        <v>356</v>
      </c>
      <c r="O3" s="47"/>
      <c r="P3" s="1355"/>
    </row>
    <row r="4" spans="2:16" s="57" customFormat="1" ht="33" customHeight="1" thickBot="1">
      <c r="B4" s="703" t="s">
        <v>362</v>
      </c>
      <c r="C4" s="1999" t="s">
        <v>367</v>
      </c>
      <c r="D4" s="1999"/>
      <c r="E4" s="2000"/>
      <c r="F4" s="1999" t="s">
        <v>366</v>
      </c>
      <c r="G4" s="1999"/>
      <c r="H4" s="2000"/>
      <c r="I4" s="1999" t="s">
        <v>365</v>
      </c>
      <c r="J4" s="1999"/>
      <c r="K4" s="1999"/>
      <c r="L4" s="2001" t="s">
        <v>290</v>
      </c>
      <c r="M4" s="2002"/>
      <c r="N4" s="2003"/>
      <c r="O4" s="704"/>
      <c r="P4" s="1356"/>
    </row>
    <row r="5" spans="2:16" s="57" customFormat="1" ht="33" customHeight="1" thickBot="1">
      <c r="B5" s="703"/>
      <c r="C5" s="693" t="s">
        <v>1039</v>
      </c>
      <c r="D5" s="80" t="s">
        <v>1038</v>
      </c>
      <c r="E5" s="694" t="s">
        <v>1075</v>
      </c>
      <c r="F5" s="693" t="s">
        <v>1039</v>
      </c>
      <c r="G5" s="80" t="s">
        <v>1038</v>
      </c>
      <c r="H5" s="694" t="s">
        <v>1075</v>
      </c>
      <c r="I5" s="693" t="s">
        <v>1039</v>
      </c>
      <c r="J5" s="80" t="s">
        <v>1038</v>
      </c>
      <c r="K5" s="694" t="s">
        <v>1075</v>
      </c>
      <c r="L5" s="623" t="s">
        <v>1039</v>
      </c>
      <c r="M5" s="80" t="s">
        <v>1038</v>
      </c>
      <c r="N5" s="694" t="s">
        <v>1075</v>
      </c>
      <c r="P5" s="1356"/>
    </row>
    <row r="6" spans="2:16" s="32" customFormat="1" ht="18" customHeight="1">
      <c r="B6" s="1143" t="s">
        <v>1166</v>
      </c>
      <c r="C6" s="699"/>
      <c r="D6" s="76"/>
      <c r="E6" s="83"/>
      <c r="F6" s="699"/>
      <c r="G6" s="709"/>
      <c r="H6" s="695"/>
      <c r="I6" s="699"/>
      <c r="J6" s="625"/>
      <c r="K6" s="625">
        <v>3000</v>
      </c>
      <c r="L6" s="705"/>
      <c r="M6" s="76"/>
      <c r="N6" s="695"/>
      <c r="P6" s="1260"/>
    </row>
    <row r="7" spans="2:16" s="32" customFormat="1" ht="18" customHeight="1">
      <c r="B7" s="1144" t="s">
        <v>1165</v>
      </c>
      <c r="C7" s="700"/>
      <c r="D7" s="74"/>
      <c r="E7" s="82"/>
      <c r="F7" s="700"/>
      <c r="G7" s="74"/>
      <c r="H7" s="696"/>
      <c r="I7" s="700"/>
      <c r="J7" s="626"/>
      <c r="K7" s="626">
        <v>8960</v>
      </c>
      <c r="L7" s="706"/>
      <c r="M7" s="74"/>
      <c r="N7" s="696"/>
      <c r="P7" s="1260"/>
    </row>
    <row r="8" spans="2:16" s="32" customFormat="1" ht="18" customHeight="1">
      <c r="B8" s="1145" t="s">
        <v>1167</v>
      </c>
      <c r="C8" s="701"/>
      <c r="D8" s="116"/>
      <c r="E8" s="117"/>
      <c r="F8" s="701"/>
      <c r="G8" s="116"/>
      <c r="H8" s="697"/>
      <c r="I8" s="701"/>
      <c r="J8" s="627"/>
      <c r="K8" s="627">
        <v>2450</v>
      </c>
      <c r="L8" s="707"/>
      <c r="M8" s="116"/>
      <c r="N8" s="697"/>
      <c r="P8" s="1260"/>
    </row>
    <row r="9" spans="2:16" s="32" customFormat="1" ht="18" customHeight="1">
      <c r="B9" s="1146" t="s">
        <v>378</v>
      </c>
      <c r="C9" s="1147">
        <f>SUM(C6:C8)</f>
        <v>0</v>
      </c>
      <c r="D9" s="1148">
        <f t="shared" ref="D9:N9" si="0">SUM(D6:D8)</f>
        <v>0</v>
      </c>
      <c r="E9" s="1149">
        <f t="shared" si="0"/>
        <v>0</v>
      </c>
      <c r="F9" s="1147">
        <f t="shared" si="0"/>
        <v>0</v>
      </c>
      <c r="G9" s="1148">
        <f t="shared" si="0"/>
        <v>0</v>
      </c>
      <c r="H9" s="1150">
        <f t="shared" si="0"/>
        <v>0</v>
      </c>
      <c r="I9" s="1147">
        <f t="shared" si="0"/>
        <v>0</v>
      </c>
      <c r="J9" s="1148">
        <f t="shared" si="0"/>
        <v>0</v>
      </c>
      <c r="K9" s="1151">
        <f t="shared" si="0"/>
        <v>14410</v>
      </c>
      <c r="L9" s="1152">
        <f t="shared" si="0"/>
        <v>0</v>
      </c>
      <c r="M9" s="1148">
        <f t="shared" si="0"/>
        <v>0</v>
      </c>
      <c r="N9" s="1149">
        <f t="shared" si="0"/>
        <v>0</v>
      </c>
      <c r="P9" s="1260"/>
    </row>
    <row r="10" spans="2:16" s="32" customFormat="1" ht="18" customHeight="1">
      <c r="B10" s="1143" t="s">
        <v>1306</v>
      </c>
      <c r="C10" s="699"/>
      <c r="D10" s="76"/>
      <c r="E10" s="83"/>
      <c r="F10" s="699"/>
      <c r="G10" s="76"/>
      <c r="H10" s="695"/>
      <c r="I10" s="699"/>
      <c r="J10" s="625"/>
      <c r="K10" s="625"/>
      <c r="L10" s="705"/>
      <c r="M10" s="76">
        <v>104</v>
      </c>
      <c r="N10" s="695"/>
      <c r="P10" s="1260"/>
    </row>
    <row r="11" spans="2:16" s="32" customFormat="1" ht="18" customHeight="1">
      <c r="B11" s="1144" t="s">
        <v>1168</v>
      </c>
      <c r="C11" s="700"/>
      <c r="D11" s="74"/>
      <c r="E11" s="82"/>
      <c r="F11" s="700"/>
      <c r="G11" s="74"/>
      <c r="H11" s="696"/>
      <c r="I11" s="700"/>
      <c r="J11" s="626"/>
      <c r="K11" s="626"/>
      <c r="L11" s="706"/>
      <c r="M11" s="74">
        <v>55</v>
      </c>
      <c r="N11" s="696"/>
      <c r="P11" s="1260"/>
    </row>
    <row r="12" spans="2:16" s="32" customFormat="1" ht="18" customHeight="1">
      <c r="B12" s="1153"/>
      <c r="C12" s="702"/>
      <c r="D12" s="78"/>
      <c r="E12" s="84"/>
      <c r="F12" s="702"/>
      <c r="G12" s="78"/>
      <c r="H12" s="698"/>
      <c r="I12" s="702"/>
      <c r="J12" s="628"/>
      <c r="K12" s="628"/>
      <c r="L12" s="708"/>
      <c r="M12" s="78"/>
      <c r="N12" s="698"/>
      <c r="P12" s="1260"/>
    </row>
    <row r="13" spans="2:16" s="32" customFormat="1" ht="18" customHeight="1">
      <c r="B13" s="1154" t="s">
        <v>378</v>
      </c>
      <c r="C13" s="1147">
        <f>SUM(C10:C12)</f>
        <v>0</v>
      </c>
      <c r="D13" s="1148">
        <f t="shared" ref="D13:N13" si="1">SUM(D10:D12)</f>
        <v>0</v>
      </c>
      <c r="E13" s="1149">
        <f t="shared" si="1"/>
        <v>0</v>
      </c>
      <c r="F13" s="1147">
        <f t="shared" si="1"/>
        <v>0</v>
      </c>
      <c r="G13" s="1148">
        <f t="shared" si="1"/>
        <v>0</v>
      </c>
      <c r="H13" s="1150">
        <f t="shared" si="1"/>
        <v>0</v>
      </c>
      <c r="I13" s="1147">
        <f t="shared" si="1"/>
        <v>0</v>
      </c>
      <c r="J13" s="1148">
        <f t="shared" si="1"/>
        <v>0</v>
      </c>
      <c r="K13" s="1151">
        <f t="shared" si="1"/>
        <v>0</v>
      </c>
      <c r="L13" s="1152">
        <f t="shared" si="1"/>
        <v>0</v>
      </c>
      <c r="M13" s="1148">
        <f t="shared" si="1"/>
        <v>159</v>
      </c>
      <c r="N13" s="1149">
        <f t="shared" si="1"/>
        <v>0</v>
      </c>
      <c r="P13" s="1260"/>
    </row>
    <row r="14" spans="2:16" s="32" customFormat="1" ht="18" customHeight="1">
      <c r="B14" s="1143" t="s">
        <v>1307</v>
      </c>
      <c r="C14" s="699"/>
      <c r="D14" s="76"/>
      <c r="E14" s="83"/>
      <c r="F14" s="699"/>
      <c r="G14" s="76"/>
      <c r="H14" s="695"/>
      <c r="I14" s="699"/>
      <c r="J14" s="625"/>
      <c r="K14" s="625"/>
      <c r="L14" s="705"/>
      <c r="M14" s="76">
        <v>20</v>
      </c>
      <c r="N14" s="695"/>
      <c r="P14" s="1260"/>
    </row>
    <row r="15" spans="2:16" s="32" customFormat="1" ht="18" customHeight="1">
      <c r="B15" s="1144"/>
      <c r="C15" s="700"/>
      <c r="D15" s="74"/>
      <c r="E15" s="82"/>
      <c r="F15" s="700"/>
      <c r="G15" s="74"/>
      <c r="H15" s="696"/>
      <c r="I15" s="700"/>
      <c r="J15" s="626"/>
      <c r="K15" s="626"/>
      <c r="L15" s="706"/>
      <c r="M15" s="74"/>
      <c r="N15" s="696"/>
      <c r="P15" s="1260"/>
    </row>
    <row r="16" spans="2:16" s="32" customFormat="1" ht="18" customHeight="1">
      <c r="B16" s="1145"/>
      <c r="C16" s="701"/>
      <c r="D16" s="116"/>
      <c r="E16" s="117"/>
      <c r="F16" s="701"/>
      <c r="G16" s="116"/>
      <c r="H16" s="697"/>
      <c r="I16" s="701"/>
      <c r="J16" s="627"/>
      <c r="K16" s="627"/>
      <c r="L16" s="707"/>
      <c r="M16" s="116"/>
      <c r="N16" s="697"/>
      <c r="P16" s="1260"/>
    </row>
    <row r="17" spans="2:16" s="32" customFormat="1" ht="18" customHeight="1">
      <c r="B17" s="1146" t="s">
        <v>378</v>
      </c>
      <c r="C17" s="1147">
        <f>SUM(C14:C16)</f>
        <v>0</v>
      </c>
      <c r="D17" s="1147">
        <f t="shared" ref="D17:N17" si="2">SUM(D14:D16)</f>
        <v>0</v>
      </c>
      <c r="E17" s="1149">
        <f t="shared" si="2"/>
        <v>0</v>
      </c>
      <c r="F17" s="1147">
        <f t="shared" si="2"/>
        <v>0</v>
      </c>
      <c r="G17" s="1148">
        <f t="shared" si="2"/>
        <v>0</v>
      </c>
      <c r="H17" s="1150">
        <f t="shared" si="2"/>
        <v>0</v>
      </c>
      <c r="I17" s="1147">
        <f t="shared" si="2"/>
        <v>0</v>
      </c>
      <c r="J17" s="1147">
        <f t="shared" si="2"/>
        <v>0</v>
      </c>
      <c r="K17" s="1155">
        <f t="shared" si="2"/>
        <v>0</v>
      </c>
      <c r="L17" s="1152">
        <f t="shared" si="2"/>
        <v>0</v>
      </c>
      <c r="M17" s="1147">
        <f t="shared" si="2"/>
        <v>20</v>
      </c>
      <c r="N17" s="1150">
        <f t="shared" si="2"/>
        <v>0</v>
      </c>
      <c r="P17" s="1260"/>
    </row>
    <row r="18" spans="2:16" s="32" customFormat="1" ht="18" customHeight="1">
      <c r="B18" s="1143" t="s">
        <v>1169</v>
      </c>
      <c r="C18" s="699"/>
      <c r="D18" s="76"/>
      <c r="E18" s="83"/>
      <c r="F18" s="699"/>
      <c r="G18" s="76"/>
      <c r="H18" s="695"/>
      <c r="I18" s="699"/>
      <c r="J18" s="625"/>
      <c r="K18" s="625"/>
      <c r="L18" s="705"/>
      <c r="M18" s="76">
        <v>6500</v>
      </c>
      <c r="N18" s="695"/>
      <c r="P18" s="1260"/>
    </row>
    <row r="19" spans="2:16" s="32" customFormat="1" ht="18" customHeight="1">
      <c r="B19" s="1144" t="s">
        <v>1170</v>
      </c>
      <c r="C19" s="700"/>
      <c r="D19" s="74"/>
      <c r="E19" s="82"/>
      <c r="F19" s="700"/>
      <c r="G19" s="74"/>
      <c r="H19" s="696"/>
      <c r="I19" s="700"/>
      <c r="J19" s="626"/>
      <c r="K19" s="626"/>
      <c r="L19" s="706"/>
      <c r="M19" s="74">
        <v>2000</v>
      </c>
      <c r="N19" s="696"/>
      <c r="P19" s="1260"/>
    </row>
    <row r="20" spans="2:16" s="32" customFormat="1" ht="18" customHeight="1">
      <c r="B20" s="1145" t="s">
        <v>1171</v>
      </c>
      <c r="C20" s="702"/>
      <c r="D20" s="78"/>
      <c r="E20" s="84"/>
      <c r="F20" s="702"/>
      <c r="G20" s="78"/>
      <c r="H20" s="698"/>
      <c r="I20" s="702"/>
      <c r="J20" s="628"/>
      <c r="K20" s="628"/>
      <c r="L20" s="708"/>
      <c r="M20" s="78">
        <v>16000</v>
      </c>
      <c r="N20" s="698"/>
      <c r="P20" s="1260"/>
    </row>
    <row r="21" spans="2:16" s="32" customFormat="1" ht="18" customHeight="1">
      <c r="B21" s="1146" t="s">
        <v>378</v>
      </c>
      <c r="C21" s="1147">
        <f>SUM(C18:C20)</f>
        <v>0</v>
      </c>
      <c r="D21" s="1147">
        <f t="shared" ref="D21:N21" si="3">SUM(D18:D20)</f>
        <v>0</v>
      </c>
      <c r="E21" s="1149">
        <f t="shared" si="3"/>
        <v>0</v>
      </c>
      <c r="F21" s="1147">
        <f t="shared" si="3"/>
        <v>0</v>
      </c>
      <c r="G21" s="1148">
        <f t="shared" si="3"/>
        <v>0</v>
      </c>
      <c r="H21" s="1150">
        <f t="shared" si="3"/>
        <v>0</v>
      </c>
      <c r="I21" s="1147">
        <f t="shared" si="3"/>
        <v>0</v>
      </c>
      <c r="J21" s="1147">
        <f t="shared" si="3"/>
        <v>0</v>
      </c>
      <c r="K21" s="1155">
        <f t="shared" si="3"/>
        <v>0</v>
      </c>
      <c r="L21" s="1152">
        <f t="shared" si="3"/>
        <v>0</v>
      </c>
      <c r="M21" s="1147">
        <f t="shared" si="3"/>
        <v>24500</v>
      </c>
      <c r="N21" s="1150">
        <f t="shared" si="3"/>
        <v>0</v>
      </c>
      <c r="P21" s="1260"/>
    </row>
    <row r="22" spans="2:16" s="32" customFormat="1" ht="18" customHeight="1">
      <c r="B22" s="56"/>
      <c r="C22" s="699"/>
      <c r="D22" s="76"/>
      <c r="E22" s="83"/>
      <c r="F22" s="699"/>
      <c r="G22" s="76"/>
      <c r="H22" s="695"/>
      <c r="I22" s="699"/>
      <c r="J22" s="625"/>
      <c r="K22" s="625"/>
      <c r="L22" s="705"/>
      <c r="M22" s="76"/>
      <c r="N22" s="695"/>
      <c r="P22" s="1260"/>
    </row>
    <row r="23" spans="2:16" s="32" customFormat="1" ht="18" customHeight="1">
      <c r="B23" s="53"/>
      <c r="C23" s="700"/>
      <c r="D23" s="74"/>
      <c r="E23" s="82"/>
      <c r="F23" s="700"/>
      <c r="G23" s="74"/>
      <c r="H23" s="696"/>
      <c r="I23" s="700"/>
      <c r="J23" s="626"/>
      <c r="K23" s="626"/>
      <c r="L23" s="706"/>
      <c r="M23" s="74"/>
      <c r="N23" s="696"/>
      <c r="P23" s="1260"/>
    </row>
    <row r="24" spans="2:16" s="32" customFormat="1" ht="18" customHeight="1">
      <c r="B24" s="70"/>
      <c r="C24" s="702"/>
      <c r="D24" s="78"/>
      <c r="E24" s="84"/>
      <c r="F24" s="702"/>
      <c r="G24" s="78"/>
      <c r="H24" s="698"/>
      <c r="I24" s="702"/>
      <c r="J24" s="628"/>
      <c r="K24" s="628"/>
      <c r="L24" s="708"/>
      <c r="M24" s="78"/>
      <c r="N24" s="698"/>
      <c r="P24" s="1260"/>
    </row>
    <row r="25" spans="2:16" s="32" customFormat="1" ht="18" customHeight="1" thickBot="1">
      <c r="B25" s="1156" t="s">
        <v>378</v>
      </c>
      <c r="C25" s="1157">
        <f>SUM(C22:C24)</f>
        <v>0</v>
      </c>
      <c r="D25" s="1158">
        <f t="shared" ref="D25:N25" si="4">SUM(D22:D24)</f>
        <v>0</v>
      </c>
      <c r="E25" s="1159">
        <f t="shared" si="4"/>
        <v>0</v>
      </c>
      <c r="F25" s="1157">
        <f t="shared" si="4"/>
        <v>0</v>
      </c>
      <c r="G25" s="1158">
        <f t="shared" si="4"/>
        <v>0</v>
      </c>
      <c r="H25" s="1159">
        <f t="shared" si="4"/>
        <v>0</v>
      </c>
      <c r="I25" s="1157">
        <f t="shared" si="4"/>
        <v>0</v>
      </c>
      <c r="J25" s="1158">
        <f t="shared" si="4"/>
        <v>0</v>
      </c>
      <c r="K25" s="1160">
        <f t="shared" si="4"/>
        <v>0</v>
      </c>
      <c r="L25" s="1161">
        <f t="shared" si="4"/>
        <v>0</v>
      </c>
      <c r="M25" s="1158">
        <f t="shared" si="4"/>
        <v>0</v>
      </c>
      <c r="N25" s="1159">
        <f t="shared" si="4"/>
        <v>0</v>
      </c>
      <c r="P25" s="1260"/>
    </row>
    <row r="26" spans="2:16" ht="18" customHeight="1" thickBot="1">
      <c r="B26" s="1062" t="s">
        <v>379</v>
      </c>
      <c r="C26" s="1063">
        <f>+C9+C13+C17+C21+C25</f>
        <v>0</v>
      </c>
      <c r="D26" s="1064">
        <f t="shared" ref="D26:N26" si="5">+D9+D13+D17+D21+D25</f>
        <v>0</v>
      </c>
      <c r="E26" s="1065">
        <f t="shared" si="5"/>
        <v>0</v>
      </c>
      <c r="F26" s="1063">
        <f t="shared" si="5"/>
        <v>0</v>
      </c>
      <c r="G26" s="1064">
        <f t="shared" si="5"/>
        <v>0</v>
      </c>
      <c r="H26" s="1065">
        <f t="shared" si="5"/>
        <v>0</v>
      </c>
      <c r="I26" s="1063">
        <f t="shared" si="5"/>
        <v>0</v>
      </c>
      <c r="J26" s="1064">
        <f t="shared" si="5"/>
        <v>0</v>
      </c>
      <c r="K26" s="1066">
        <f t="shared" si="5"/>
        <v>14410</v>
      </c>
      <c r="L26" s="1067">
        <f t="shared" si="5"/>
        <v>0</v>
      </c>
      <c r="M26" s="1064">
        <f t="shared" si="5"/>
        <v>24679</v>
      </c>
      <c r="N26" s="1065">
        <f t="shared" si="5"/>
        <v>0</v>
      </c>
    </row>
  </sheetData>
  <mergeCells count="4">
    <mergeCell ref="C4:E4"/>
    <mergeCell ref="F4:H4"/>
    <mergeCell ref="I4:K4"/>
    <mergeCell ref="L4:N4"/>
  </mergeCells>
  <phoneticPr fontId="5"/>
  <printOptions gridLinesSet="0"/>
  <pageMargins left="1.1811023622047245" right="1.1811023622047245" top="0.9055118110236221" bottom="0.78740157480314965" header="0.59055118110236227" footer="0.39370078740157483"/>
  <pageSetup paperSize="9" scale="71" orientation="landscape" r:id="rId1"/>
  <headerFooter alignWithMargins="0">
    <oddHeader xml:space="preserve">&amp;L
</oddHeader>
  </headerFooter>
  <legacyDrawing r:id="rId2"/>
</worksheet>
</file>

<file path=xl/worksheets/sheet14.xml><?xml version="1.0" encoding="utf-8"?>
<worksheet xmlns="http://schemas.openxmlformats.org/spreadsheetml/2006/main" xmlns:r="http://schemas.openxmlformats.org/officeDocument/2006/relationships">
  <sheetPr>
    <tabColor rgb="FFFFFF00"/>
    <pageSetUpPr fitToPage="1"/>
  </sheetPr>
  <dimension ref="C2:G13"/>
  <sheetViews>
    <sheetView zoomScaleSheetLayoutView="110" workbookViewId="0">
      <selection activeCell="D2" sqref="D2"/>
    </sheetView>
  </sheetViews>
  <sheetFormatPr defaultRowHeight="18" customHeight="1"/>
  <cols>
    <col min="1" max="1" width="4" style="31" customWidth="1"/>
    <col min="2" max="2" width="9" style="31"/>
    <col min="3" max="3" width="11.5" style="31" customWidth="1"/>
    <col min="4" max="4" width="32.875" style="31" customWidth="1"/>
    <col min="5" max="5" width="33.5" style="31" customWidth="1"/>
    <col min="6" max="16384" width="9" style="31"/>
  </cols>
  <sheetData>
    <row r="2" spans="3:7" s="46" customFormat="1" ht="22.5" customHeight="1">
      <c r="D2" s="778" t="s">
        <v>1489</v>
      </c>
      <c r="F2" s="47"/>
      <c r="G2" s="47"/>
    </row>
    <row r="3" spans="3:7" s="46" customFormat="1" ht="22.5" customHeight="1" thickBot="1">
      <c r="D3" s="49"/>
      <c r="E3" s="138" t="s">
        <v>356</v>
      </c>
      <c r="F3" s="47"/>
      <c r="G3" s="47"/>
    </row>
    <row r="4" spans="3:7" s="57" customFormat="1" ht="33" customHeight="1" thickBot="1">
      <c r="D4" s="81" t="s">
        <v>362</v>
      </c>
      <c r="E4" s="87" t="s">
        <v>927</v>
      </c>
    </row>
    <row r="5" spans="3:7" s="32" customFormat="1" ht="18" customHeight="1">
      <c r="C5" s="633"/>
      <c r="D5" s="629" t="s">
        <v>1305</v>
      </c>
      <c r="E5" s="112">
        <v>0</v>
      </c>
    </row>
    <row r="6" spans="3:7" s="32" customFormat="1" ht="18" customHeight="1">
      <c r="C6" s="633"/>
      <c r="D6" s="630"/>
      <c r="E6" s="118"/>
    </row>
    <row r="7" spans="3:7" s="32" customFormat="1" ht="18" customHeight="1">
      <c r="C7" s="633"/>
      <c r="D7" s="630"/>
      <c r="E7" s="118"/>
    </row>
    <row r="8" spans="3:7" s="32" customFormat="1" ht="18" customHeight="1">
      <c r="C8" s="633"/>
      <c r="D8" s="631"/>
      <c r="E8" s="118"/>
    </row>
    <row r="9" spans="3:7" s="32" customFormat="1" ht="18" customHeight="1">
      <c r="C9" s="633"/>
      <c r="D9" s="630"/>
      <c r="E9" s="118"/>
    </row>
    <row r="10" spans="3:7" s="32" customFormat="1" ht="18" customHeight="1">
      <c r="C10" s="633"/>
      <c r="D10" s="630"/>
      <c r="E10" s="118"/>
    </row>
    <row r="11" spans="3:7" s="32" customFormat="1" ht="18" customHeight="1">
      <c r="C11" s="633"/>
      <c r="D11" s="630"/>
      <c r="E11" s="118"/>
    </row>
    <row r="12" spans="3:7" s="32" customFormat="1" ht="18" customHeight="1" thickBot="1">
      <c r="C12" s="633"/>
      <c r="D12" s="632"/>
      <c r="E12" s="119"/>
    </row>
    <row r="13" spans="3:7" ht="18" customHeight="1" thickBot="1">
      <c r="D13" s="115" t="s">
        <v>379</v>
      </c>
      <c r="E13" s="111">
        <f>SUM(E5:E12)</f>
        <v>0</v>
      </c>
    </row>
  </sheetData>
  <phoneticPr fontId="5"/>
  <printOptions gridLinesSet="0"/>
  <pageMargins left="1.1811023622047245" right="1.1811023622047245" top="0.9055118110236221" bottom="0.78740157480314965" header="0.59055118110236227" footer="0.39370078740157483"/>
  <pageSetup paperSize="9" orientation="landscape" r:id="rId1"/>
  <headerFooter alignWithMargins="0">
    <oddHeader xml:space="preserve">&amp;L
</oddHeader>
  </headerFooter>
</worksheet>
</file>

<file path=xl/worksheets/sheet15.xml><?xml version="1.0" encoding="utf-8"?>
<worksheet xmlns="http://schemas.openxmlformats.org/spreadsheetml/2006/main" xmlns:r="http://schemas.openxmlformats.org/officeDocument/2006/relationships">
  <sheetPr>
    <tabColor rgb="FFFFFF00"/>
    <pageSetUpPr fitToPage="1"/>
  </sheetPr>
  <dimension ref="B2:F8"/>
  <sheetViews>
    <sheetView zoomScaleSheetLayoutView="120" workbookViewId="0">
      <selection activeCell="D6" sqref="D6"/>
    </sheetView>
  </sheetViews>
  <sheetFormatPr defaultRowHeight="18" customHeight="1"/>
  <cols>
    <col min="1" max="1" width="2.125" style="31" customWidth="1"/>
    <col min="2" max="3" width="24.625" style="31" customWidth="1"/>
    <col min="4" max="4" width="26.875" style="31" customWidth="1"/>
    <col min="5" max="5" width="28.125" style="31" customWidth="1"/>
    <col min="6" max="6" width="23.75" style="31" customWidth="1"/>
    <col min="7" max="16384" width="9" style="31"/>
  </cols>
  <sheetData>
    <row r="2" spans="2:6" s="46" customFormat="1" ht="24" customHeight="1">
      <c r="B2" s="778" t="s">
        <v>1304</v>
      </c>
      <c r="C2" s="48"/>
      <c r="D2" s="48"/>
      <c r="E2" s="47"/>
      <c r="F2" s="47"/>
    </row>
    <row r="3" spans="2:6" s="46" customFormat="1" ht="22.5" customHeight="1" thickBot="1">
      <c r="B3" s="48"/>
      <c r="C3" s="48"/>
      <c r="D3" s="48"/>
      <c r="E3" s="138"/>
      <c r="F3" s="138" t="s">
        <v>356</v>
      </c>
    </row>
    <row r="4" spans="2:6" s="46" customFormat="1" ht="63.75" customHeight="1">
      <c r="B4" s="2004" t="s">
        <v>1128</v>
      </c>
      <c r="C4" s="2006" t="s">
        <v>1125</v>
      </c>
      <c r="D4" s="2008" t="s">
        <v>1126</v>
      </c>
      <c r="E4" s="2006" t="s">
        <v>1127</v>
      </c>
      <c r="F4" s="2010" t="s">
        <v>1040</v>
      </c>
    </row>
    <row r="5" spans="2:6" s="57" customFormat="1" ht="45.75" customHeight="1" thickBot="1">
      <c r="B5" s="2005"/>
      <c r="C5" s="2007"/>
      <c r="D5" s="2009"/>
      <c r="E5" s="2007"/>
      <c r="F5" s="2011"/>
    </row>
    <row r="6" spans="2:6" ht="72" customHeight="1" thickBot="1">
      <c r="B6" s="814">
        <f>871278+9882</f>
        <v>881160</v>
      </c>
      <c r="C6" s="813">
        <v>985269</v>
      </c>
      <c r="D6" s="815">
        <f>IF(C6&gt;B6,C6,B6)</f>
        <v>985269</v>
      </c>
      <c r="E6" s="1457"/>
      <c r="F6" s="816">
        <f>IF(C6&gt;B6,D6,D6-E6)</f>
        <v>985269</v>
      </c>
    </row>
    <row r="8" spans="2:6" ht="18" customHeight="1">
      <c r="B8" s="1068" t="s">
        <v>1164</v>
      </c>
    </row>
  </sheetData>
  <mergeCells count="5">
    <mergeCell ref="B4:B5"/>
    <mergeCell ref="C4:C5"/>
    <mergeCell ref="D4:D5"/>
    <mergeCell ref="E4:E5"/>
    <mergeCell ref="F4:F5"/>
  </mergeCells>
  <phoneticPr fontId="5"/>
  <printOptions gridLinesSet="0"/>
  <pageMargins left="1.1811023622047245" right="1.1811023622047245" top="0.9055118110236221" bottom="0.78740157480314965" header="0.59055118110236227" footer="0.39370078740157483"/>
  <pageSetup paperSize="9" scale="94" orientation="landscape" r:id="rId1"/>
  <headerFooter alignWithMargins="0">
    <oddHeader xml:space="preserve">&amp;L
</oddHeader>
  </headerFooter>
  <legacyDrawing r:id="rId2"/>
</worksheet>
</file>

<file path=xl/worksheets/sheet16.xml><?xml version="1.0" encoding="utf-8"?>
<worksheet xmlns="http://schemas.openxmlformats.org/spreadsheetml/2006/main" xmlns:r="http://schemas.openxmlformats.org/officeDocument/2006/relationships">
  <sheetPr>
    <tabColor rgb="FFFFFF00"/>
  </sheetPr>
  <dimension ref="A1:R94"/>
  <sheetViews>
    <sheetView zoomScaleSheetLayoutView="81" workbookViewId="0">
      <selection activeCell="B6" sqref="B6"/>
    </sheetView>
  </sheetViews>
  <sheetFormatPr defaultRowHeight="0" customHeight="1" zeroHeight="1"/>
  <cols>
    <col min="1" max="2" width="3" style="376" customWidth="1"/>
    <col min="3" max="3" width="3.125" style="376" customWidth="1"/>
    <col min="4" max="4" width="12.125" style="376" bestFit="1" customWidth="1"/>
    <col min="5" max="5" width="17.625" style="376" customWidth="1"/>
    <col min="6" max="8" width="14.625" style="376" customWidth="1"/>
    <col min="9" max="9" width="17.625" style="376" customWidth="1"/>
    <col min="10" max="11" width="14.625" style="376" customWidth="1"/>
    <col min="12" max="12" width="16.25" style="376" customWidth="1"/>
    <col min="13" max="13" width="12.25" style="376" customWidth="1"/>
    <col min="14" max="14" width="7.5" style="376" customWidth="1"/>
    <col min="15" max="16" width="14.625" style="1387" customWidth="1"/>
    <col min="17" max="17" width="17.625" style="1387" customWidth="1"/>
    <col min="18" max="22" width="12.625" style="28" customWidth="1"/>
    <col min="23" max="23" width="12.75" style="28" customWidth="1"/>
    <col min="24" max="24" width="12.625" style="28" customWidth="1"/>
    <col min="25" max="16384" width="9" style="28"/>
  </cols>
  <sheetData>
    <row r="1" spans="1:17" ht="16.5" customHeight="1">
      <c r="B1" s="377" t="s">
        <v>1491</v>
      </c>
    </row>
    <row r="2" spans="1:17" ht="16.5" customHeight="1" thickBot="1">
      <c r="M2" s="378" t="s">
        <v>277</v>
      </c>
      <c r="O2" s="1387" t="s">
        <v>1278</v>
      </c>
    </row>
    <row r="3" spans="1:17" ht="15" customHeight="1" thickBot="1">
      <c r="B3" s="2012" t="s">
        <v>474</v>
      </c>
      <c r="C3" s="2013"/>
      <c r="D3" s="2014"/>
      <c r="E3" s="379"/>
      <c r="F3" s="2021" t="s">
        <v>1046</v>
      </c>
      <c r="G3" s="2022"/>
      <c r="H3" s="2022"/>
      <c r="I3" s="2023"/>
      <c r="J3" s="2024" t="s">
        <v>1065</v>
      </c>
      <c r="K3" s="2025"/>
      <c r="L3" s="2026" t="s">
        <v>329</v>
      </c>
      <c r="M3" s="2027"/>
      <c r="O3" s="2030" t="s">
        <v>1279</v>
      </c>
      <c r="P3" s="2031"/>
      <c r="Q3" s="2032"/>
    </row>
    <row r="4" spans="1:17" s="29" customFormat="1" ht="15" customHeight="1">
      <c r="A4" s="376"/>
      <c r="B4" s="2015"/>
      <c r="C4" s="2016"/>
      <c r="D4" s="2017"/>
      <c r="E4" s="380" t="s">
        <v>333</v>
      </c>
      <c r="F4" s="140" t="s">
        <v>332</v>
      </c>
      <c r="G4" s="141" t="s">
        <v>331</v>
      </c>
      <c r="H4" s="142"/>
      <c r="I4" s="143" t="s">
        <v>330</v>
      </c>
      <c r="J4" s="140" t="s">
        <v>333</v>
      </c>
      <c r="K4" s="143" t="s">
        <v>1066</v>
      </c>
      <c r="L4" s="2028"/>
      <c r="M4" s="2029"/>
      <c r="N4" s="376"/>
      <c r="O4" s="1390" t="s">
        <v>332</v>
      </c>
      <c r="P4" s="1423" t="s">
        <v>331</v>
      </c>
      <c r="Q4" s="1391" t="s">
        <v>330</v>
      </c>
    </row>
    <row r="5" spans="1:17" ht="15" customHeight="1" thickBot="1">
      <c r="A5" s="381"/>
      <c r="B5" s="2018"/>
      <c r="C5" s="2019"/>
      <c r="D5" s="2020"/>
      <c r="E5" s="382" t="s">
        <v>470</v>
      </c>
      <c r="F5" s="144" t="s">
        <v>471</v>
      </c>
      <c r="G5" s="145" t="s">
        <v>472</v>
      </c>
      <c r="H5" s="146" t="s">
        <v>328</v>
      </c>
      <c r="I5" s="147" t="s">
        <v>473</v>
      </c>
      <c r="J5" s="144" t="s">
        <v>1067</v>
      </c>
      <c r="K5" s="710" t="s">
        <v>1068</v>
      </c>
      <c r="L5" s="144" t="s">
        <v>1069</v>
      </c>
      <c r="M5" s="148" t="s">
        <v>327</v>
      </c>
      <c r="N5" s="381"/>
      <c r="O5" s="1392" t="s">
        <v>1280</v>
      </c>
      <c r="P5" s="1393" t="s">
        <v>1281</v>
      </c>
      <c r="Q5" s="1394" t="s">
        <v>1282</v>
      </c>
    </row>
    <row r="6" spans="1:17" ht="15" customHeight="1">
      <c r="B6" s="1121" t="s">
        <v>279</v>
      </c>
      <c r="C6" s="1122"/>
      <c r="D6" s="1122"/>
      <c r="E6" s="711">
        <f>SUM(E7:E21)-E13</f>
        <v>509539</v>
      </c>
      <c r="F6" s="712">
        <f>SUM(F7:F21)-F13</f>
        <v>8974845</v>
      </c>
      <c r="G6" s="713">
        <f>SUM(G7:G21)-G13</f>
        <v>3813678</v>
      </c>
      <c r="H6" s="713">
        <f>SUM(H7:H21)-H13</f>
        <v>183801</v>
      </c>
      <c r="I6" s="714">
        <f t="shared" ref="I6:I37" si="0">F6-G6</f>
        <v>5161167</v>
      </c>
      <c r="J6" s="712"/>
      <c r="K6" s="715"/>
      <c r="L6" s="721">
        <f>E6+I6+J6+K6</f>
        <v>5670706</v>
      </c>
      <c r="M6" s="714">
        <f>SUM(M7:M21)-M13</f>
        <v>0</v>
      </c>
      <c r="O6" s="1395">
        <f>SUM(O7:O21)-O13</f>
        <v>17088</v>
      </c>
      <c r="P6" s="1396">
        <f>SUM(P7:P21)-P13</f>
        <v>7238</v>
      </c>
      <c r="Q6" s="1397">
        <f t="shared" ref="Q6:Q63" si="1">O6-P6</f>
        <v>9850</v>
      </c>
    </row>
    <row r="7" spans="1:17" ht="15" customHeight="1">
      <c r="B7" s="1121"/>
      <c r="C7" s="385" t="s">
        <v>280</v>
      </c>
      <c r="D7" s="386"/>
      <c r="E7" s="716">
        <f>SUM('Ｈ24（2012）:Ｓ４４（1969）'!Z148)</f>
        <v>357622</v>
      </c>
      <c r="F7" s="717">
        <f>+減価償却計算表!DF54</f>
        <v>7448374</v>
      </c>
      <c r="G7" s="718">
        <f>減価償却計算表!DJ54</f>
        <v>3107191</v>
      </c>
      <c r="H7" s="718">
        <f>減価償却計算表!DI54</f>
        <v>153824</v>
      </c>
      <c r="I7" s="719">
        <f t="shared" si="0"/>
        <v>4341183</v>
      </c>
      <c r="J7" s="717"/>
      <c r="K7" s="720"/>
      <c r="L7" s="721">
        <f>E7+I7+J7+K7</f>
        <v>4698805</v>
      </c>
      <c r="M7" s="719"/>
      <c r="O7" s="1398">
        <f>減価償却計算表!$DG$54</f>
        <v>7380</v>
      </c>
      <c r="P7" s="1399">
        <f>減価償却計算表!$DH$54</f>
        <v>3372</v>
      </c>
      <c r="Q7" s="1400">
        <f t="shared" si="1"/>
        <v>4008</v>
      </c>
    </row>
    <row r="8" spans="1:17" ht="15" customHeight="1">
      <c r="B8" s="1121"/>
      <c r="C8" s="385" t="s">
        <v>281</v>
      </c>
      <c r="D8" s="386"/>
      <c r="E8" s="722">
        <f>SUM('Ｈ24（2012）:Ｓ４４（1969）'!Z149)</f>
        <v>45819</v>
      </c>
      <c r="F8" s="717">
        <f>+減価償却計算表!DK54</f>
        <v>812491</v>
      </c>
      <c r="G8" s="718">
        <f>減価償却計算表!DO54</f>
        <v>212289</v>
      </c>
      <c r="H8" s="718">
        <f>減価償却計算表!DN54</f>
        <v>13542</v>
      </c>
      <c r="I8" s="719">
        <f t="shared" si="0"/>
        <v>600202</v>
      </c>
      <c r="J8" s="717"/>
      <c r="K8" s="720"/>
      <c r="L8" s="721">
        <f t="shared" ref="L8:L63" si="2">E8+I8+J8+K8</f>
        <v>646021</v>
      </c>
      <c r="M8" s="719"/>
      <c r="O8" s="1398">
        <f>+減価償却計算表!DL54</f>
        <v>9358</v>
      </c>
      <c r="P8" s="1399">
        <f>減価償却計算表!DM54</f>
        <v>3744</v>
      </c>
      <c r="Q8" s="1400">
        <f t="shared" si="1"/>
        <v>5614</v>
      </c>
    </row>
    <row r="9" spans="1:17" ht="15" customHeight="1">
      <c r="B9" s="1121"/>
      <c r="C9" s="385" t="s">
        <v>282</v>
      </c>
      <c r="D9" s="386"/>
      <c r="E9" s="722">
        <f>SUM('Ｈ24（2012）:Ｓ４４（1969）'!Z150)</f>
        <v>624</v>
      </c>
      <c r="F9" s="717">
        <f>+減価償却計算表!DP54</f>
        <v>33708</v>
      </c>
      <c r="G9" s="718">
        <f>減価償却計算表!DT54</f>
        <v>14524</v>
      </c>
      <c r="H9" s="718">
        <f>減価償却計算表!DS54</f>
        <v>686</v>
      </c>
      <c r="I9" s="719">
        <f t="shared" si="0"/>
        <v>19184</v>
      </c>
      <c r="J9" s="717"/>
      <c r="K9" s="720"/>
      <c r="L9" s="721">
        <f t="shared" si="2"/>
        <v>19808</v>
      </c>
      <c r="M9" s="719"/>
      <c r="O9" s="1398">
        <f>+減価償却計算表!DQ54</f>
        <v>100</v>
      </c>
      <c r="P9" s="1399">
        <f>減価償却計算表!DR54</f>
        <v>42</v>
      </c>
      <c r="Q9" s="1400">
        <f t="shared" si="1"/>
        <v>58</v>
      </c>
    </row>
    <row r="10" spans="1:17" ht="15" customHeight="1">
      <c r="B10" s="1121"/>
      <c r="C10" s="385" t="s">
        <v>283</v>
      </c>
      <c r="D10" s="386"/>
      <c r="E10" s="722">
        <f>SUM('Ｈ24（2012）:Ｓ４４（1969）'!Z151)</f>
        <v>0</v>
      </c>
      <c r="F10" s="717">
        <f>+減価償却計算表!DU54</f>
        <v>0</v>
      </c>
      <c r="G10" s="718">
        <f>減価償却計算表!DY54</f>
        <v>0</v>
      </c>
      <c r="H10" s="718">
        <f>減価償却計算表!DX54</f>
        <v>0</v>
      </c>
      <c r="I10" s="719">
        <f t="shared" si="0"/>
        <v>0</v>
      </c>
      <c r="J10" s="717"/>
      <c r="K10" s="720"/>
      <c r="L10" s="721">
        <f t="shared" si="2"/>
        <v>0</v>
      </c>
      <c r="M10" s="719"/>
      <c r="O10" s="1398">
        <f>+減価償却計算表!EV54</f>
        <v>0</v>
      </c>
      <c r="P10" s="1399">
        <f>減価償却計算表!EW54</f>
        <v>0</v>
      </c>
      <c r="Q10" s="1400">
        <f t="shared" si="1"/>
        <v>0</v>
      </c>
    </row>
    <row r="11" spans="1:17" ht="15" customHeight="1">
      <c r="B11" s="1121"/>
      <c r="C11" s="385" t="s">
        <v>284</v>
      </c>
      <c r="D11" s="386"/>
      <c r="E11" s="722">
        <f>SUM('Ｈ24（2012）:Ｓ４４（1969）'!Z152)</f>
        <v>0</v>
      </c>
      <c r="F11" s="717">
        <f>+減価償却計算表!DZ54</f>
        <v>0</v>
      </c>
      <c r="G11" s="723">
        <f>減価償却計算表!ED54</f>
        <v>0</v>
      </c>
      <c r="H11" s="723">
        <f>減価償却計算表!EC54</f>
        <v>0</v>
      </c>
      <c r="I11" s="719">
        <f t="shared" si="0"/>
        <v>0</v>
      </c>
      <c r="J11" s="717"/>
      <c r="K11" s="720"/>
      <c r="L11" s="721">
        <f t="shared" si="2"/>
        <v>0</v>
      </c>
      <c r="M11" s="719"/>
      <c r="O11" s="1398">
        <f>+減価償却計算表!EA54</f>
        <v>0</v>
      </c>
      <c r="P11" s="1401">
        <f>減価償却計算表!EB54</f>
        <v>0</v>
      </c>
      <c r="Q11" s="1400">
        <f t="shared" si="1"/>
        <v>0</v>
      </c>
    </row>
    <row r="12" spans="1:17" ht="15" customHeight="1">
      <c r="B12" s="1121"/>
      <c r="C12" s="385" t="s">
        <v>326</v>
      </c>
      <c r="D12" s="386"/>
      <c r="E12" s="722">
        <f>SUM('Ｈ24（2012）:Ｓ４４（1969）'!Z153)</f>
        <v>0</v>
      </c>
      <c r="F12" s="717">
        <f>+減価償却計算表!EE54</f>
        <v>0</v>
      </c>
      <c r="G12" s="718">
        <f>減価償却計算表!EI54</f>
        <v>0</v>
      </c>
      <c r="H12" s="718">
        <f>減価償却計算表!EH54</f>
        <v>0</v>
      </c>
      <c r="I12" s="719">
        <f t="shared" si="0"/>
        <v>0</v>
      </c>
      <c r="J12" s="717"/>
      <c r="K12" s="720"/>
      <c r="L12" s="721">
        <f t="shared" si="2"/>
        <v>0</v>
      </c>
      <c r="M12" s="719"/>
      <c r="O12" s="1398">
        <f>+減価償却計算表!EF54</f>
        <v>0</v>
      </c>
      <c r="P12" s="1399">
        <f>減価償却計算表!EG54</f>
        <v>0</v>
      </c>
      <c r="Q12" s="1400">
        <f t="shared" si="1"/>
        <v>0</v>
      </c>
    </row>
    <row r="13" spans="1:17" ht="15" customHeight="1">
      <c r="B13" s="1121"/>
      <c r="C13" s="387" t="s">
        <v>285</v>
      </c>
      <c r="D13" s="386"/>
      <c r="E13" s="721">
        <f>SUM(E14:E18)</f>
        <v>1437</v>
      </c>
      <c r="F13" s="717">
        <f>SUM(F14:F18)</f>
        <v>177186</v>
      </c>
      <c r="G13" s="718">
        <f>SUM(G14:G18)</f>
        <v>82487</v>
      </c>
      <c r="H13" s="718">
        <f>SUM(H14:H18)</f>
        <v>4377</v>
      </c>
      <c r="I13" s="719">
        <f t="shared" si="0"/>
        <v>94699</v>
      </c>
      <c r="J13" s="717"/>
      <c r="K13" s="720"/>
      <c r="L13" s="721">
        <f t="shared" si="2"/>
        <v>96136</v>
      </c>
      <c r="M13" s="719">
        <f>SUM(M14:M18)</f>
        <v>0</v>
      </c>
      <c r="O13" s="1398">
        <f>SUM(O14:O18)</f>
        <v>0</v>
      </c>
      <c r="P13" s="1399">
        <f>SUM(P14:P18)</f>
        <v>0</v>
      </c>
      <c r="Q13" s="1400">
        <f t="shared" si="1"/>
        <v>0</v>
      </c>
    </row>
    <row r="14" spans="1:17" ht="15" customHeight="1">
      <c r="B14" s="1121"/>
      <c r="C14" s="388"/>
      <c r="D14" s="385" t="s">
        <v>286</v>
      </c>
      <c r="E14" s="722">
        <f>SUM('Ｈ24（2012）:Ｓ４４（1969）'!Z155)</f>
        <v>0</v>
      </c>
      <c r="F14" s="717">
        <f>+減価償却計算表!EJ54</f>
        <v>0</v>
      </c>
      <c r="G14" s="718">
        <f>減価償却計算表!EN54</f>
        <v>0</v>
      </c>
      <c r="H14" s="718">
        <f>減価償却計算表!EM54</f>
        <v>0</v>
      </c>
      <c r="I14" s="719">
        <f t="shared" si="0"/>
        <v>0</v>
      </c>
      <c r="J14" s="717"/>
      <c r="K14" s="720"/>
      <c r="L14" s="721">
        <f t="shared" si="2"/>
        <v>0</v>
      </c>
      <c r="M14" s="719"/>
      <c r="O14" s="1398">
        <f>+減価償却計算表!EK54</f>
        <v>0</v>
      </c>
      <c r="P14" s="1399">
        <f>減価償却計算表!EL54</f>
        <v>0</v>
      </c>
      <c r="Q14" s="1400">
        <f t="shared" si="1"/>
        <v>0</v>
      </c>
    </row>
    <row r="15" spans="1:17" ht="15" customHeight="1">
      <c r="B15" s="1121"/>
      <c r="C15" s="388"/>
      <c r="D15" s="385" t="s">
        <v>287</v>
      </c>
      <c r="E15" s="722">
        <f>SUM('Ｈ24（2012）:Ｓ４４（1969）'!Z156)</f>
        <v>0</v>
      </c>
      <c r="F15" s="717">
        <f>+減価償却計算表!EO54</f>
        <v>0</v>
      </c>
      <c r="G15" s="718">
        <f>減価償却計算表!ES54</f>
        <v>0</v>
      </c>
      <c r="H15" s="718">
        <f>減価償却計算表!ER54</f>
        <v>0</v>
      </c>
      <c r="I15" s="719">
        <f t="shared" si="0"/>
        <v>0</v>
      </c>
      <c r="J15" s="717"/>
      <c r="K15" s="720"/>
      <c r="L15" s="721">
        <f t="shared" si="2"/>
        <v>0</v>
      </c>
      <c r="M15" s="719"/>
      <c r="O15" s="1398">
        <f>+減価償却計算表!EP54</f>
        <v>0</v>
      </c>
      <c r="P15" s="1399">
        <f>減価償却計算表!EQ54</f>
        <v>0</v>
      </c>
      <c r="Q15" s="1400">
        <f t="shared" si="1"/>
        <v>0</v>
      </c>
    </row>
    <row r="16" spans="1:17" ht="15" customHeight="1">
      <c r="B16" s="1121"/>
      <c r="C16" s="388"/>
      <c r="D16" s="385" t="s">
        <v>288</v>
      </c>
      <c r="E16" s="722">
        <f>SUM('Ｈ24（2012）:Ｓ４４（1969）'!Z157)</f>
        <v>0</v>
      </c>
      <c r="F16" s="717">
        <f>+減価償却計算表!ET54</f>
        <v>0</v>
      </c>
      <c r="G16" s="718">
        <f>減価償却計算表!EX54</f>
        <v>0</v>
      </c>
      <c r="H16" s="718">
        <f>減価償却計算表!EW54</f>
        <v>0</v>
      </c>
      <c r="I16" s="719">
        <f t="shared" si="0"/>
        <v>0</v>
      </c>
      <c r="J16" s="717"/>
      <c r="K16" s="720"/>
      <c r="L16" s="721">
        <f t="shared" si="2"/>
        <v>0</v>
      </c>
      <c r="M16" s="719"/>
      <c r="O16" s="1398">
        <f>+減価償却計算表!ES54</f>
        <v>0</v>
      </c>
      <c r="P16" s="1399">
        <f>減価償却計算表!ET54</f>
        <v>0</v>
      </c>
      <c r="Q16" s="1400">
        <f t="shared" si="1"/>
        <v>0</v>
      </c>
    </row>
    <row r="17" spans="2:17" ht="15" customHeight="1">
      <c r="B17" s="1121"/>
      <c r="C17" s="388"/>
      <c r="D17" s="385" t="s">
        <v>289</v>
      </c>
      <c r="E17" s="722">
        <f>SUM('Ｈ24（2012）:Ｓ４４（1969）'!Z158)</f>
        <v>1437</v>
      </c>
      <c r="F17" s="717">
        <f>+減価償却計算表!EY54</f>
        <v>177186</v>
      </c>
      <c r="G17" s="718">
        <f>減価償却計算表!FC54</f>
        <v>82487</v>
      </c>
      <c r="H17" s="718">
        <f>減価償却計算表!FB54</f>
        <v>4377</v>
      </c>
      <c r="I17" s="719">
        <f t="shared" si="0"/>
        <v>94699</v>
      </c>
      <c r="J17" s="717"/>
      <c r="K17" s="720"/>
      <c r="L17" s="721">
        <f t="shared" si="2"/>
        <v>96136</v>
      </c>
      <c r="M17" s="719"/>
      <c r="O17" s="1398">
        <f>+減価償却計算表!EZ54</f>
        <v>0</v>
      </c>
      <c r="P17" s="1399">
        <f>減価償却計算表!FA54</f>
        <v>0</v>
      </c>
      <c r="Q17" s="1400">
        <f t="shared" si="1"/>
        <v>0</v>
      </c>
    </row>
    <row r="18" spans="2:17" ht="15" customHeight="1">
      <c r="B18" s="1121"/>
      <c r="C18" s="389"/>
      <c r="D18" s="385" t="s">
        <v>292</v>
      </c>
      <c r="E18" s="722">
        <f>SUM('Ｈ24（2012）:Ｓ４４（1969）'!Z159)</f>
        <v>0</v>
      </c>
      <c r="F18" s="717">
        <f>+減価償却計算表!FD54</f>
        <v>0</v>
      </c>
      <c r="G18" s="718">
        <f>減価償却計算表!FH54</f>
        <v>0</v>
      </c>
      <c r="H18" s="718">
        <f>減価償却計算表!FG54</f>
        <v>0</v>
      </c>
      <c r="I18" s="719">
        <f t="shared" si="0"/>
        <v>0</v>
      </c>
      <c r="J18" s="717"/>
      <c r="K18" s="720"/>
      <c r="L18" s="721">
        <f t="shared" si="2"/>
        <v>0</v>
      </c>
      <c r="M18" s="719"/>
      <c r="O18" s="1398">
        <f>+減価償却計算表!FE54</f>
        <v>0</v>
      </c>
      <c r="P18" s="1399">
        <f>減価償却計算表!FF54</f>
        <v>0</v>
      </c>
      <c r="Q18" s="1400">
        <f t="shared" si="1"/>
        <v>0</v>
      </c>
    </row>
    <row r="19" spans="2:17" ht="15" customHeight="1">
      <c r="B19" s="1121"/>
      <c r="C19" s="385" t="s">
        <v>325</v>
      </c>
      <c r="D19" s="386"/>
      <c r="E19" s="722">
        <f>SUM('Ｈ24（2012）:Ｓ４４（1969）'!Z160)</f>
        <v>102840</v>
      </c>
      <c r="F19" s="717">
        <f>+減価償却計算表!FI54</f>
        <v>458291</v>
      </c>
      <c r="G19" s="718">
        <f>減価償却計算表!FM54</f>
        <v>357315</v>
      </c>
      <c r="H19" s="718">
        <f>減価償却計算表!FL54</f>
        <v>10678</v>
      </c>
      <c r="I19" s="719">
        <f t="shared" si="0"/>
        <v>100976</v>
      </c>
      <c r="J19" s="717"/>
      <c r="K19" s="720"/>
      <c r="L19" s="721">
        <f t="shared" si="2"/>
        <v>203816</v>
      </c>
      <c r="M19" s="719"/>
      <c r="O19" s="1398">
        <f>+減価償却計算表!FJ54</f>
        <v>0</v>
      </c>
      <c r="P19" s="1399">
        <f>減価償却計算表!FK54</f>
        <v>0</v>
      </c>
      <c r="Q19" s="1400">
        <f t="shared" si="1"/>
        <v>0</v>
      </c>
    </row>
    <row r="20" spans="2:17" ht="15" customHeight="1">
      <c r="B20" s="1121"/>
      <c r="C20" s="385" t="s">
        <v>324</v>
      </c>
      <c r="D20" s="386"/>
      <c r="E20" s="722">
        <f>SUM('Ｈ24（2012）:Ｓ４４（1969）'!Z161)</f>
        <v>0</v>
      </c>
      <c r="F20" s="717">
        <f>+減価償却計算表!FN54</f>
        <v>0</v>
      </c>
      <c r="G20" s="718">
        <f>減価償却計算表!FR54</f>
        <v>0</v>
      </c>
      <c r="H20" s="718">
        <f>減価償却計算表!FQ54</f>
        <v>0</v>
      </c>
      <c r="I20" s="719">
        <f t="shared" si="0"/>
        <v>0</v>
      </c>
      <c r="J20" s="717"/>
      <c r="K20" s="720"/>
      <c r="L20" s="721">
        <f t="shared" si="2"/>
        <v>0</v>
      </c>
      <c r="M20" s="719"/>
      <c r="O20" s="1398">
        <f>+減価償却計算表!FO54</f>
        <v>0</v>
      </c>
      <c r="P20" s="1399">
        <f>減価償却計算表!FP54</f>
        <v>0</v>
      </c>
      <c r="Q20" s="1400">
        <f t="shared" si="1"/>
        <v>0</v>
      </c>
    </row>
    <row r="21" spans="2:17" ht="15" customHeight="1" thickBot="1">
      <c r="B21" s="1121"/>
      <c r="C21" s="387" t="s">
        <v>292</v>
      </c>
      <c r="D21" s="390"/>
      <c r="E21" s="722">
        <f>SUM('Ｈ24（2012）:Ｓ４４（1969）'!Z162)</f>
        <v>1197</v>
      </c>
      <c r="F21" s="717">
        <f>+減価償却計算表!FS54</f>
        <v>44795</v>
      </c>
      <c r="G21" s="724">
        <f>減価償却計算表!FW54</f>
        <v>39872</v>
      </c>
      <c r="H21" s="724">
        <f>減価償却計算表!FV54</f>
        <v>694</v>
      </c>
      <c r="I21" s="725">
        <f t="shared" si="0"/>
        <v>4923</v>
      </c>
      <c r="J21" s="726"/>
      <c r="K21" s="727"/>
      <c r="L21" s="728">
        <f t="shared" si="2"/>
        <v>6120</v>
      </c>
      <c r="M21" s="725"/>
      <c r="O21" s="1398">
        <f>+減価償却計算表!FT54</f>
        <v>250</v>
      </c>
      <c r="P21" s="1402">
        <f>減価償却計算表!FU54</f>
        <v>80</v>
      </c>
      <c r="Q21" s="1403">
        <f t="shared" si="1"/>
        <v>170</v>
      </c>
    </row>
    <row r="22" spans="2:17" ht="15" customHeight="1">
      <c r="B22" s="1124" t="s">
        <v>323</v>
      </c>
      <c r="C22" s="1125"/>
      <c r="D22" s="1125"/>
      <c r="E22" s="729">
        <f>SUM(E23:E31)</f>
        <v>277506</v>
      </c>
      <c r="F22" s="730">
        <f>SUM(F23:F31)</f>
        <v>9812113</v>
      </c>
      <c r="G22" s="731">
        <f>SUM(G23:G31)</f>
        <v>4143590</v>
      </c>
      <c r="H22" s="731">
        <f>SUM(H23:H31)</f>
        <v>195698</v>
      </c>
      <c r="I22" s="732">
        <f t="shared" si="0"/>
        <v>5668523</v>
      </c>
      <c r="J22" s="730"/>
      <c r="K22" s="733"/>
      <c r="L22" s="729">
        <f t="shared" si="2"/>
        <v>5946029</v>
      </c>
      <c r="M22" s="732">
        <f>SUM(M23:M31)</f>
        <v>0</v>
      </c>
      <c r="O22" s="1404">
        <f>SUM(O23:O31)</f>
        <v>5556</v>
      </c>
      <c r="P22" s="1405">
        <f>SUM(P23:P31)</f>
        <v>1590</v>
      </c>
      <c r="Q22" s="1406">
        <f t="shared" si="1"/>
        <v>3966</v>
      </c>
    </row>
    <row r="23" spans="2:17" ht="15" customHeight="1">
      <c r="B23" s="1123"/>
      <c r="C23" s="385" t="s">
        <v>322</v>
      </c>
      <c r="D23" s="386"/>
      <c r="E23" s="722">
        <f>SUM('Ｈ24（2012）:Ｓ４４（1969）'!Z166)</f>
        <v>86331</v>
      </c>
      <c r="F23" s="717">
        <f>減価償却計算表!GH54</f>
        <v>5051004</v>
      </c>
      <c r="G23" s="718">
        <f>減価償却計算表!GL54</f>
        <v>2166299</v>
      </c>
      <c r="H23" s="718">
        <f>減価償却計算表!GK54</f>
        <v>100996</v>
      </c>
      <c r="I23" s="719">
        <f t="shared" si="0"/>
        <v>2884705</v>
      </c>
      <c r="J23" s="717"/>
      <c r="K23" s="720"/>
      <c r="L23" s="721">
        <f t="shared" si="2"/>
        <v>2971036</v>
      </c>
      <c r="M23" s="719"/>
      <c r="O23" s="1398">
        <f>減価償却計算表!GI54</f>
        <v>424</v>
      </c>
      <c r="P23" s="1399">
        <f>減価償却計算表!GJ54</f>
        <v>24</v>
      </c>
      <c r="Q23" s="1400">
        <f t="shared" si="1"/>
        <v>400</v>
      </c>
    </row>
    <row r="24" spans="2:17" ht="15" customHeight="1">
      <c r="B24" s="1123"/>
      <c r="C24" s="385" t="s">
        <v>321</v>
      </c>
      <c r="D24" s="386"/>
      <c r="E24" s="722">
        <f>SUM('Ｈ24（2012）:Ｓ４４（1969）'!Z167)</f>
        <v>800</v>
      </c>
      <c r="F24" s="717">
        <f>減価償却計算表!GM54</f>
        <v>2690855</v>
      </c>
      <c r="G24" s="718">
        <f>減価償却計算表!GQ54</f>
        <v>1263133</v>
      </c>
      <c r="H24" s="718">
        <f>減価償却計算表!GP54</f>
        <v>53749</v>
      </c>
      <c r="I24" s="719">
        <f t="shared" si="0"/>
        <v>1427722</v>
      </c>
      <c r="J24" s="717"/>
      <c r="K24" s="720"/>
      <c r="L24" s="721">
        <f t="shared" si="2"/>
        <v>1428522</v>
      </c>
      <c r="M24" s="719"/>
      <c r="O24" s="1398">
        <f>減価償却計算表!GN54</f>
        <v>0</v>
      </c>
      <c r="P24" s="1399">
        <f>減価償却計算表!GO54</f>
        <v>0</v>
      </c>
      <c r="Q24" s="1400">
        <f t="shared" si="1"/>
        <v>0</v>
      </c>
    </row>
    <row r="25" spans="2:17" ht="15" customHeight="1">
      <c r="B25" s="1123"/>
      <c r="C25" s="385" t="s">
        <v>320</v>
      </c>
      <c r="D25" s="386"/>
      <c r="E25" s="722">
        <f>SUM('Ｈ24（2012）:Ｓ４４（1969）'!Z168)</f>
        <v>0</v>
      </c>
      <c r="F25" s="717">
        <f>減価償却計算表!GR54</f>
        <v>0</v>
      </c>
      <c r="G25" s="718">
        <f>減価償却計算表!GV54</f>
        <v>0</v>
      </c>
      <c r="H25" s="718">
        <f>減価償却計算表!GU54</f>
        <v>0</v>
      </c>
      <c r="I25" s="719">
        <f t="shared" si="0"/>
        <v>0</v>
      </c>
      <c r="J25" s="717"/>
      <c r="K25" s="720"/>
      <c r="L25" s="721">
        <f t="shared" si="2"/>
        <v>0</v>
      </c>
      <c r="M25" s="719"/>
      <c r="O25" s="1398">
        <f>減価償却計算表!GS54</f>
        <v>0</v>
      </c>
      <c r="P25" s="1399">
        <f>減価償却計算表!GT54</f>
        <v>0</v>
      </c>
      <c r="Q25" s="1400">
        <f t="shared" si="1"/>
        <v>0</v>
      </c>
    </row>
    <row r="26" spans="2:17" ht="15" customHeight="1">
      <c r="B26" s="1123"/>
      <c r="C26" s="385" t="s">
        <v>319</v>
      </c>
      <c r="D26" s="386"/>
      <c r="E26" s="722">
        <f>SUM('Ｈ24（2012）:Ｓ４４（1969）'!Z169)</f>
        <v>37477</v>
      </c>
      <c r="F26" s="717">
        <f>減価償却計算表!GW54</f>
        <v>816356</v>
      </c>
      <c r="G26" s="718">
        <f>減価償却計算表!HA54</f>
        <v>185516</v>
      </c>
      <c r="H26" s="718">
        <f>減価償却計算表!GZ54</f>
        <v>16103</v>
      </c>
      <c r="I26" s="719">
        <f t="shared" si="0"/>
        <v>630840</v>
      </c>
      <c r="J26" s="717"/>
      <c r="K26" s="720"/>
      <c r="L26" s="721">
        <f t="shared" si="2"/>
        <v>668317</v>
      </c>
      <c r="M26" s="719"/>
      <c r="O26" s="1398">
        <f>減価償却計算表!GX54</f>
        <v>0</v>
      </c>
      <c r="P26" s="1399">
        <f>減価償却計算表!GY54</f>
        <v>0</v>
      </c>
      <c r="Q26" s="1400">
        <f t="shared" si="1"/>
        <v>0</v>
      </c>
    </row>
    <row r="27" spans="2:17" ht="15" customHeight="1">
      <c r="B27" s="1123"/>
      <c r="C27" s="385" t="s">
        <v>318</v>
      </c>
      <c r="D27" s="386"/>
      <c r="E27" s="722">
        <f>SUM('Ｈ24（2012）:Ｓ４４（1969）'!Z170)</f>
        <v>0</v>
      </c>
      <c r="F27" s="717">
        <f>減価償却計算表!HB54</f>
        <v>0</v>
      </c>
      <c r="G27" s="718">
        <f>減価償却計算表!HF54</f>
        <v>0</v>
      </c>
      <c r="H27" s="718">
        <f>減価償却計算表!HE54</f>
        <v>0</v>
      </c>
      <c r="I27" s="719">
        <f t="shared" si="0"/>
        <v>0</v>
      </c>
      <c r="J27" s="717"/>
      <c r="K27" s="720"/>
      <c r="L27" s="721">
        <f t="shared" si="2"/>
        <v>0</v>
      </c>
      <c r="M27" s="719"/>
      <c r="O27" s="1398">
        <f>減価償却計算表!HC54</f>
        <v>0</v>
      </c>
      <c r="P27" s="1399">
        <f>減価償却計算表!HD54</f>
        <v>0</v>
      </c>
      <c r="Q27" s="1400">
        <f t="shared" si="1"/>
        <v>0</v>
      </c>
    </row>
    <row r="28" spans="2:17" ht="15" customHeight="1">
      <c r="B28" s="1123"/>
      <c r="C28" s="385" t="s">
        <v>317</v>
      </c>
      <c r="D28" s="386"/>
      <c r="E28" s="722">
        <f>SUM('Ｈ24（2012）:Ｓ４４（1969）'!Z171)</f>
        <v>0</v>
      </c>
      <c r="F28" s="717">
        <f>減価償却計算表!HG54</f>
        <v>0</v>
      </c>
      <c r="G28" s="718">
        <f>減価償却計算表!HK54</f>
        <v>0</v>
      </c>
      <c r="H28" s="718">
        <f>減価償却計算表!HJ54</f>
        <v>0</v>
      </c>
      <c r="I28" s="719">
        <f t="shared" si="0"/>
        <v>0</v>
      </c>
      <c r="J28" s="717"/>
      <c r="K28" s="720"/>
      <c r="L28" s="721">
        <f t="shared" si="2"/>
        <v>0</v>
      </c>
      <c r="M28" s="719"/>
      <c r="O28" s="1398">
        <f>減価償却計算表!HH54</f>
        <v>0</v>
      </c>
      <c r="P28" s="1399">
        <f>減価償却計算表!HI54</f>
        <v>0</v>
      </c>
      <c r="Q28" s="1400">
        <f t="shared" si="1"/>
        <v>0</v>
      </c>
    </row>
    <row r="29" spans="2:17" ht="15" customHeight="1">
      <c r="B29" s="1123"/>
      <c r="C29" s="385" t="s">
        <v>316</v>
      </c>
      <c r="D29" s="386"/>
      <c r="E29" s="722">
        <f>SUM('Ｈ24（2012）:Ｓ４４（1969）'!Z172)</f>
        <v>0</v>
      </c>
      <c r="F29" s="717">
        <f>減価償却計算表!HL54</f>
        <v>0</v>
      </c>
      <c r="G29" s="718">
        <f>減価償却計算表!HP54</f>
        <v>0</v>
      </c>
      <c r="H29" s="718">
        <f>減価償却計算表!HO54</f>
        <v>0</v>
      </c>
      <c r="I29" s="719">
        <f t="shared" si="0"/>
        <v>0</v>
      </c>
      <c r="J29" s="717"/>
      <c r="K29" s="720"/>
      <c r="L29" s="721">
        <f t="shared" si="2"/>
        <v>0</v>
      </c>
      <c r="M29" s="719"/>
      <c r="O29" s="1398">
        <f>減価償却計算表!HM54</f>
        <v>0</v>
      </c>
      <c r="P29" s="1399">
        <f>減価償却計算表!HN54</f>
        <v>0</v>
      </c>
      <c r="Q29" s="1400">
        <f t="shared" si="1"/>
        <v>0</v>
      </c>
    </row>
    <row r="30" spans="2:17" ht="15" customHeight="1">
      <c r="B30" s="1123"/>
      <c r="C30" s="385" t="s">
        <v>315</v>
      </c>
      <c r="D30" s="386"/>
      <c r="E30" s="722">
        <f>SUM('Ｈ24（2012）:Ｓ４４（1969）'!Z173)</f>
        <v>25159</v>
      </c>
      <c r="F30" s="717">
        <f>減価償却計算表!HQ54</f>
        <v>555437</v>
      </c>
      <c r="G30" s="718">
        <f>減価償却計算表!HU54</f>
        <v>220048</v>
      </c>
      <c r="H30" s="718">
        <f>減価償却計算表!HT54</f>
        <v>10914</v>
      </c>
      <c r="I30" s="719">
        <f t="shared" si="0"/>
        <v>335389</v>
      </c>
      <c r="J30" s="717"/>
      <c r="K30" s="720"/>
      <c r="L30" s="721">
        <f t="shared" si="2"/>
        <v>360548</v>
      </c>
      <c r="M30" s="719"/>
      <c r="O30" s="1398">
        <f>減価償却計算表!HR54</f>
        <v>4797</v>
      </c>
      <c r="P30" s="1399">
        <f>減価償却計算表!HS54</f>
        <v>1412</v>
      </c>
      <c r="Q30" s="1400">
        <f t="shared" si="1"/>
        <v>3385</v>
      </c>
    </row>
    <row r="31" spans="2:17" ht="15" customHeight="1" thickBot="1">
      <c r="B31" s="1126"/>
      <c r="C31" s="394" t="s">
        <v>292</v>
      </c>
      <c r="D31" s="395"/>
      <c r="E31" s="734">
        <f>SUM('Ｈ24（2012）:Ｓ４４（1969）'!Z174)</f>
        <v>127739</v>
      </c>
      <c r="F31" s="735">
        <f>減価償却計算表!HV54</f>
        <v>698461</v>
      </c>
      <c r="G31" s="736">
        <f>減価償却計算表!HZ54</f>
        <v>308594</v>
      </c>
      <c r="H31" s="736">
        <f>減価償却計算表!HY54</f>
        <v>13936</v>
      </c>
      <c r="I31" s="737">
        <f t="shared" si="0"/>
        <v>389867</v>
      </c>
      <c r="J31" s="735"/>
      <c r="K31" s="738"/>
      <c r="L31" s="739">
        <f t="shared" si="2"/>
        <v>517606</v>
      </c>
      <c r="M31" s="737"/>
      <c r="O31" s="1407">
        <f>減価償却計算表!HW54</f>
        <v>335</v>
      </c>
      <c r="P31" s="1408">
        <f>減価償却計算表!HX54</f>
        <v>154</v>
      </c>
      <c r="Q31" s="1409">
        <f t="shared" si="1"/>
        <v>181</v>
      </c>
    </row>
    <row r="32" spans="2:17" ht="15" customHeight="1">
      <c r="B32" s="1127" t="s">
        <v>314</v>
      </c>
      <c r="C32" s="1128"/>
      <c r="D32" s="1128"/>
      <c r="E32" s="740">
        <f>E34+E33</f>
        <v>91806</v>
      </c>
      <c r="F32" s="712">
        <f>F34+F33</f>
        <v>770862</v>
      </c>
      <c r="G32" s="713">
        <f>G34+G33</f>
        <v>481998</v>
      </c>
      <c r="H32" s="713">
        <f>H34+H33</f>
        <v>24294</v>
      </c>
      <c r="I32" s="714">
        <f t="shared" si="0"/>
        <v>288864</v>
      </c>
      <c r="J32" s="712"/>
      <c r="K32" s="715"/>
      <c r="L32" s="750">
        <f t="shared" si="2"/>
        <v>380670</v>
      </c>
      <c r="M32" s="714">
        <f>M34+M33</f>
        <v>0</v>
      </c>
      <c r="O32" s="1395">
        <f>O34+O33</f>
        <v>46719</v>
      </c>
      <c r="P32" s="1396">
        <f>P34+P33</f>
        <v>13630</v>
      </c>
      <c r="Q32" s="1397">
        <f t="shared" si="1"/>
        <v>33089</v>
      </c>
    </row>
    <row r="33" spans="2:17" ht="15" customHeight="1">
      <c r="B33" s="1127"/>
      <c r="C33" s="385" t="s">
        <v>313</v>
      </c>
      <c r="D33" s="386"/>
      <c r="E33" s="722">
        <f>SUM('Ｈ24（2012）:Ｓ４４（1969）'!Z127)</f>
        <v>9552</v>
      </c>
      <c r="F33" s="717">
        <f>減価償却計算表!O54</f>
        <v>302323</v>
      </c>
      <c r="G33" s="718">
        <f>減価償却計算表!S54</f>
        <v>252967</v>
      </c>
      <c r="H33" s="718">
        <f>減価償却計算表!R54</f>
        <v>6717</v>
      </c>
      <c r="I33" s="719">
        <f t="shared" si="0"/>
        <v>49356</v>
      </c>
      <c r="J33" s="717"/>
      <c r="K33" s="720"/>
      <c r="L33" s="721">
        <f t="shared" si="2"/>
        <v>58908</v>
      </c>
      <c r="M33" s="719"/>
      <c r="O33" s="1398">
        <f>減価償却計算表!P54</f>
        <v>0</v>
      </c>
      <c r="P33" s="1399">
        <f>減価償却計算表!Q54</f>
        <v>0</v>
      </c>
      <c r="Q33" s="1400">
        <f t="shared" si="1"/>
        <v>0</v>
      </c>
    </row>
    <row r="34" spans="2:17" ht="15" customHeight="1" thickBot="1">
      <c r="B34" s="1127"/>
      <c r="C34" s="387" t="s">
        <v>292</v>
      </c>
      <c r="D34" s="384"/>
      <c r="E34" s="722">
        <f>SUM('Ｈ24（2012）:Ｓ４４（1969）'!Z128)</f>
        <v>82254</v>
      </c>
      <c r="F34" s="717">
        <f>減価償却計算表!T54</f>
        <v>468539</v>
      </c>
      <c r="G34" s="713">
        <f>減価償却計算表!X54</f>
        <v>229031</v>
      </c>
      <c r="H34" s="713">
        <f>減価償却計算表!W54</f>
        <v>17577</v>
      </c>
      <c r="I34" s="737">
        <f t="shared" si="0"/>
        <v>239508</v>
      </c>
      <c r="J34" s="712"/>
      <c r="K34" s="715"/>
      <c r="L34" s="739">
        <f t="shared" si="2"/>
        <v>321762</v>
      </c>
      <c r="M34" s="737"/>
      <c r="O34" s="1398">
        <f>減価償却計算表!U54</f>
        <v>46719</v>
      </c>
      <c r="P34" s="1396">
        <f>減価償却計算表!V54</f>
        <v>13630</v>
      </c>
      <c r="Q34" s="1409">
        <f t="shared" si="1"/>
        <v>33089</v>
      </c>
    </row>
    <row r="35" spans="2:17" ht="15" customHeight="1">
      <c r="B35" s="1129" t="s">
        <v>312</v>
      </c>
      <c r="C35" s="1130"/>
      <c r="D35" s="1131"/>
      <c r="E35" s="729">
        <f>E36+E40+E41</f>
        <v>451393</v>
      </c>
      <c r="F35" s="730">
        <f>F36+F40+F41</f>
        <v>1768574</v>
      </c>
      <c r="G35" s="741">
        <f>G36+G40+G41</f>
        <v>1293295</v>
      </c>
      <c r="H35" s="741">
        <f>H36+H40+H41</f>
        <v>64880</v>
      </c>
      <c r="I35" s="732">
        <f t="shared" si="0"/>
        <v>475279</v>
      </c>
      <c r="J35" s="730"/>
      <c r="K35" s="733"/>
      <c r="L35" s="750">
        <f t="shared" si="2"/>
        <v>926672</v>
      </c>
      <c r="M35" s="732">
        <f>M36+M40+M41</f>
        <v>0</v>
      </c>
      <c r="O35" s="1404">
        <f>O36+O40+O41</f>
        <v>203368</v>
      </c>
      <c r="P35" s="1410">
        <f>P36+P40+P41</f>
        <v>115119</v>
      </c>
      <c r="Q35" s="1406">
        <f t="shared" si="1"/>
        <v>88249</v>
      </c>
    </row>
    <row r="36" spans="2:17" ht="15" customHeight="1">
      <c r="B36" s="1132"/>
      <c r="C36" s="387" t="s">
        <v>311</v>
      </c>
      <c r="D36" s="386"/>
      <c r="E36" s="721">
        <f>E37+E38+E39</f>
        <v>0</v>
      </c>
      <c r="F36" s="717">
        <f>F37+F38+F39</f>
        <v>279396</v>
      </c>
      <c r="G36" s="718">
        <f>G37+G38+G39</f>
        <v>219311</v>
      </c>
      <c r="H36" s="718">
        <f>H37+H38+H39</f>
        <v>5925</v>
      </c>
      <c r="I36" s="719">
        <f t="shared" si="0"/>
        <v>60085</v>
      </c>
      <c r="J36" s="717"/>
      <c r="K36" s="720"/>
      <c r="L36" s="721">
        <f t="shared" si="2"/>
        <v>60085</v>
      </c>
      <c r="M36" s="719">
        <f>M37+M38+M39</f>
        <v>0</v>
      </c>
      <c r="O36" s="1398">
        <f>O37+O38+O39</f>
        <v>197256</v>
      </c>
      <c r="P36" s="1399">
        <f>P37+P38+P39</f>
        <v>114002</v>
      </c>
      <c r="Q36" s="1400">
        <f t="shared" si="1"/>
        <v>83254</v>
      </c>
    </row>
    <row r="37" spans="2:17" ht="15" customHeight="1">
      <c r="B37" s="1132"/>
      <c r="C37" s="388"/>
      <c r="D37" s="385" t="s">
        <v>310</v>
      </c>
      <c r="E37" s="722">
        <f>SUM('Ｈ24（2012）:Ｓ４４（1969）'!Z130)</f>
        <v>0</v>
      </c>
      <c r="F37" s="717">
        <f>減価償却計算表!Y54</f>
        <v>21573</v>
      </c>
      <c r="G37" s="718">
        <f>減価償却計算表!AC54</f>
        <v>16898</v>
      </c>
      <c r="H37" s="718">
        <f>減価償却計算表!AB54</f>
        <v>857</v>
      </c>
      <c r="I37" s="719">
        <f t="shared" si="0"/>
        <v>4675</v>
      </c>
      <c r="J37" s="717"/>
      <c r="K37" s="720"/>
      <c r="L37" s="721">
        <f t="shared" si="2"/>
        <v>4675</v>
      </c>
      <c r="M37" s="719"/>
      <c r="O37" s="1398">
        <f>減価償却計算表!Z54</f>
        <v>3737</v>
      </c>
      <c r="P37" s="1399">
        <f>減価償却計算表!AA54</f>
        <v>3142</v>
      </c>
      <c r="Q37" s="1400">
        <f t="shared" si="1"/>
        <v>595</v>
      </c>
    </row>
    <row r="38" spans="2:17" ht="15" customHeight="1">
      <c r="B38" s="1132"/>
      <c r="C38" s="388"/>
      <c r="D38" s="385" t="s">
        <v>309</v>
      </c>
      <c r="E38" s="722">
        <f>SUM('Ｈ24（2012）:Ｓ４４（1969）'!Z131)</f>
        <v>0</v>
      </c>
      <c r="F38" s="717">
        <f>減価償却計算表!AD54</f>
        <v>254175</v>
      </c>
      <c r="G38" s="718">
        <f>減価償却計算表!AH54</f>
        <v>201493</v>
      </c>
      <c r="H38" s="718">
        <f>減価償却計算表!AG54</f>
        <v>4978</v>
      </c>
      <c r="I38" s="719">
        <f t="shared" ref="I38:I63" si="3">F38-G38</f>
        <v>52682</v>
      </c>
      <c r="J38" s="717"/>
      <c r="K38" s="720"/>
      <c r="L38" s="721">
        <f t="shared" si="2"/>
        <v>52682</v>
      </c>
      <c r="M38" s="719"/>
      <c r="O38" s="1398">
        <f>減価償却計算表!AE54</f>
        <v>193519</v>
      </c>
      <c r="P38" s="1399">
        <f>減価償却計算表!AF54</f>
        <v>110860</v>
      </c>
      <c r="Q38" s="1400">
        <f t="shared" si="1"/>
        <v>82659</v>
      </c>
    </row>
    <row r="39" spans="2:17" ht="15" customHeight="1">
      <c r="B39" s="1132"/>
      <c r="C39" s="389"/>
      <c r="D39" s="385" t="s">
        <v>292</v>
      </c>
      <c r="E39" s="722">
        <f>SUM('Ｈ24（2012）:Ｓ４４（1969）'!Z132)</f>
        <v>0</v>
      </c>
      <c r="F39" s="717">
        <f>減価償却計算表!AI54</f>
        <v>3648</v>
      </c>
      <c r="G39" s="718">
        <f>減価償却計算表!AM54</f>
        <v>920</v>
      </c>
      <c r="H39" s="718">
        <f>減価償却計算表!AL54</f>
        <v>90</v>
      </c>
      <c r="I39" s="719">
        <f t="shared" si="3"/>
        <v>2728</v>
      </c>
      <c r="J39" s="717"/>
      <c r="K39" s="720"/>
      <c r="L39" s="721">
        <f t="shared" si="2"/>
        <v>2728</v>
      </c>
      <c r="M39" s="719"/>
      <c r="O39" s="1398">
        <f>減価償却計算表!AJ54</f>
        <v>0</v>
      </c>
      <c r="P39" s="1399">
        <f>減価償却計算表!AK54</f>
        <v>0</v>
      </c>
      <c r="Q39" s="1400">
        <f t="shared" si="1"/>
        <v>0</v>
      </c>
    </row>
    <row r="40" spans="2:17" ht="15" customHeight="1">
      <c r="B40" s="1132"/>
      <c r="C40" s="385" t="s">
        <v>308</v>
      </c>
      <c r="D40" s="386"/>
      <c r="E40" s="722">
        <f>SUM('Ｈ24（2012）:Ｓ４４（1969）'!Z133)</f>
        <v>590</v>
      </c>
      <c r="F40" s="717">
        <f>減価償却計算表!AN54</f>
        <v>133134</v>
      </c>
      <c r="G40" s="718">
        <f>減価償却計算表!AR54</f>
        <v>50843</v>
      </c>
      <c r="H40" s="718">
        <f>減価償却計算表!AQ54</f>
        <v>4853</v>
      </c>
      <c r="I40" s="719">
        <f t="shared" si="3"/>
        <v>82291</v>
      </c>
      <c r="J40" s="717"/>
      <c r="K40" s="720"/>
      <c r="L40" s="721">
        <f t="shared" si="2"/>
        <v>82881</v>
      </c>
      <c r="M40" s="719"/>
      <c r="O40" s="1398">
        <f>減価償却計算表!AO54</f>
        <v>508</v>
      </c>
      <c r="P40" s="1399">
        <f>減価償却計算表!AP54</f>
        <v>100</v>
      </c>
      <c r="Q40" s="1400">
        <f t="shared" si="1"/>
        <v>408</v>
      </c>
    </row>
    <row r="41" spans="2:17" ht="15" customHeight="1" thickBot="1">
      <c r="B41" s="1133"/>
      <c r="C41" s="399" t="s">
        <v>292</v>
      </c>
      <c r="D41" s="400"/>
      <c r="E41" s="722">
        <f>SUM('Ｈ24（2012）:Ｓ４４（1969）'!Z134)</f>
        <v>450803</v>
      </c>
      <c r="F41" s="735">
        <f>減価償却計算表!AS54</f>
        <v>1356044</v>
      </c>
      <c r="G41" s="742">
        <f>減価償却計算表!AW54</f>
        <v>1023141</v>
      </c>
      <c r="H41" s="742">
        <f>減価償却計算表!AV54</f>
        <v>54102</v>
      </c>
      <c r="I41" s="743">
        <f t="shared" si="3"/>
        <v>332903</v>
      </c>
      <c r="J41" s="744"/>
      <c r="K41" s="745"/>
      <c r="L41" s="739">
        <f t="shared" si="2"/>
        <v>783706</v>
      </c>
      <c r="M41" s="743"/>
      <c r="O41" s="1407">
        <f>減価償却計算表!AT54</f>
        <v>5604</v>
      </c>
      <c r="P41" s="1411">
        <f>減価償却計算表!AU54</f>
        <v>1017</v>
      </c>
      <c r="Q41" s="1412">
        <f t="shared" si="1"/>
        <v>4587</v>
      </c>
    </row>
    <row r="42" spans="2:17" ht="15" customHeight="1">
      <c r="B42" s="1134" t="s">
        <v>307</v>
      </c>
      <c r="C42" s="1135"/>
      <c r="D42" s="1135"/>
      <c r="E42" s="746">
        <f>E43+E44+E53</f>
        <v>793625</v>
      </c>
      <c r="F42" s="747">
        <f>F43+F44+F53</f>
        <v>9908338</v>
      </c>
      <c r="G42" s="748">
        <f>G43+G44+G53</f>
        <v>6735521</v>
      </c>
      <c r="H42" s="748">
        <f>H43+H44+H53</f>
        <v>293625</v>
      </c>
      <c r="I42" s="749">
        <f t="shared" si="3"/>
        <v>3172817</v>
      </c>
      <c r="J42" s="712"/>
      <c r="K42" s="715"/>
      <c r="L42" s="750">
        <f t="shared" si="2"/>
        <v>3966442</v>
      </c>
      <c r="M42" s="749">
        <f>M43+M44+M53</f>
        <v>0</v>
      </c>
      <c r="O42" s="1413">
        <f>O43+O44+O53</f>
        <v>2987859</v>
      </c>
      <c r="P42" s="1414">
        <f>P43+P44+P53</f>
        <v>2624964</v>
      </c>
      <c r="Q42" s="1415">
        <f t="shared" si="1"/>
        <v>362895</v>
      </c>
    </row>
    <row r="43" spans="2:17" ht="15" customHeight="1">
      <c r="B43" s="1136"/>
      <c r="C43" s="401" t="s">
        <v>306</v>
      </c>
      <c r="D43" s="385"/>
      <c r="E43" s="722">
        <f>SUM('Ｈ24（2012）:Ｓ４４（1969）'!Z135)</f>
        <v>0</v>
      </c>
      <c r="F43" s="717">
        <f>減価償却計算表!AX54</f>
        <v>0</v>
      </c>
      <c r="G43" s="718">
        <f>減価償却計算表!BB54</f>
        <v>0</v>
      </c>
      <c r="H43" s="718">
        <f>減価償却計算表!BA54</f>
        <v>0</v>
      </c>
      <c r="I43" s="719">
        <f t="shared" si="3"/>
        <v>0</v>
      </c>
      <c r="J43" s="717"/>
      <c r="K43" s="720"/>
      <c r="L43" s="721">
        <f t="shared" si="2"/>
        <v>0</v>
      </c>
      <c r="M43" s="719"/>
      <c r="O43" s="1398">
        <f>減価償却計算表!AY54</f>
        <v>0</v>
      </c>
      <c r="P43" s="1399">
        <f>減価償却計算表!AZ54</f>
        <v>0</v>
      </c>
      <c r="Q43" s="1400">
        <f t="shared" si="1"/>
        <v>0</v>
      </c>
    </row>
    <row r="44" spans="2:17" ht="15" customHeight="1">
      <c r="B44" s="1137"/>
      <c r="C44" s="387" t="s">
        <v>305</v>
      </c>
      <c r="D44" s="402"/>
      <c r="E44" s="750">
        <f>SUM(E45:E52)</f>
        <v>357956</v>
      </c>
      <c r="F44" s="751">
        <f>SUM(F45:F52)</f>
        <v>8658946</v>
      </c>
      <c r="G44" s="752">
        <f>SUM(G45:G52)</f>
        <v>6224416</v>
      </c>
      <c r="H44" s="752">
        <f>SUM(H45:H52)</f>
        <v>247147</v>
      </c>
      <c r="I44" s="753">
        <f t="shared" si="3"/>
        <v>2434530</v>
      </c>
      <c r="J44" s="751"/>
      <c r="K44" s="754"/>
      <c r="L44" s="721">
        <f t="shared" si="2"/>
        <v>2792486</v>
      </c>
      <c r="M44" s="753">
        <f>SUM(M45:M52)</f>
        <v>0</v>
      </c>
      <c r="O44" s="1416">
        <f>SUM(O45:O52)</f>
        <v>2962492</v>
      </c>
      <c r="P44" s="1417">
        <f>SUM(P45:P52)</f>
        <v>2603342</v>
      </c>
      <c r="Q44" s="1418">
        <f t="shared" si="1"/>
        <v>359150</v>
      </c>
    </row>
    <row r="45" spans="2:17" ht="15" customHeight="1">
      <c r="B45" s="1137"/>
      <c r="C45" s="388"/>
      <c r="D45" s="389" t="s">
        <v>304</v>
      </c>
      <c r="E45" s="722">
        <f>SUM('Ｈ24（2012）:Ｓ４４（1969）'!Z136)</f>
        <v>26130</v>
      </c>
      <c r="F45" s="717">
        <f>減価償却計算表!BC54</f>
        <v>768542</v>
      </c>
      <c r="G45" s="752">
        <f>減価償却計算表!BG54</f>
        <v>467440</v>
      </c>
      <c r="H45" s="752">
        <f>減価償却計算表!BF54</f>
        <v>21834</v>
      </c>
      <c r="I45" s="719">
        <f t="shared" si="3"/>
        <v>301102</v>
      </c>
      <c r="J45" s="751"/>
      <c r="K45" s="754"/>
      <c r="L45" s="721">
        <f t="shared" si="2"/>
        <v>327232</v>
      </c>
      <c r="M45" s="719"/>
      <c r="O45" s="1398">
        <f>減価償却計算表!BD54</f>
        <v>169915</v>
      </c>
      <c r="P45" s="1417">
        <f>減価償却計算表!BE54</f>
        <v>115761</v>
      </c>
      <c r="Q45" s="1400">
        <f t="shared" si="1"/>
        <v>54154</v>
      </c>
    </row>
    <row r="46" spans="2:17" ht="15" customHeight="1">
      <c r="B46" s="1137"/>
      <c r="C46" s="388"/>
      <c r="D46" s="385" t="s">
        <v>303</v>
      </c>
      <c r="E46" s="722">
        <f>SUM('Ｈ24（2012）:Ｓ４４（1969）'!Z137)</f>
        <v>60213</v>
      </c>
      <c r="F46" s="717">
        <f>減価償却計算表!BH54</f>
        <v>1660196</v>
      </c>
      <c r="G46" s="718">
        <f>減価償却計算表!BL54</f>
        <v>842456</v>
      </c>
      <c r="H46" s="718">
        <f>減価償却計算表!BK54</f>
        <v>34586</v>
      </c>
      <c r="I46" s="719">
        <f t="shared" si="3"/>
        <v>817740</v>
      </c>
      <c r="J46" s="717"/>
      <c r="K46" s="720"/>
      <c r="L46" s="721">
        <f t="shared" si="2"/>
        <v>877953</v>
      </c>
      <c r="M46" s="719"/>
      <c r="O46" s="1398">
        <f>減価償却計算表!BI54</f>
        <v>500</v>
      </c>
      <c r="P46" s="1399">
        <f>減価償却計算表!BJ54</f>
        <v>280</v>
      </c>
      <c r="Q46" s="1400">
        <f t="shared" si="1"/>
        <v>220</v>
      </c>
    </row>
    <row r="47" spans="2:17" ht="15" customHeight="1">
      <c r="B47" s="1137"/>
      <c r="C47" s="388"/>
      <c r="D47" s="385" t="s">
        <v>302</v>
      </c>
      <c r="E47" s="722">
        <f>SUM('Ｈ24（2012）:Ｓ４４（1969）'!Z138)</f>
        <v>182</v>
      </c>
      <c r="F47" s="717">
        <f>減価償却計算表!BM54</f>
        <v>2868</v>
      </c>
      <c r="G47" s="718">
        <f>減価償却計算表!BQ54</f>
        <v>2868</v>
      </c>
      <c r="H47" s="718">
        <f>減価償却計算表!BP54</f>
        <v>0</v>
      </c>
      <c r="I47" s="719">
        <f t="shared" si="3"/>
        <v>0</v>
      </c>
      <c r="J47" s="717"/>
      <c r="K47" s="720"/>
      <c r="L47" s="721">
        <f t="shared" si="2"/>
        <v>182</v>
      </c>
      <c r="M47" s="719"/>
      <c r="O47" s="1398">
        <f>減価償却計算表!BN54</f>
        <v>0</v>
      </c>
      <c r="P47" s="1399">
        <f>減価償却計算表!BO54</f>
        <v>0</v>
      </c>
      <c r="Q47" s="1400">
        <f t="shared" si="1"/>
        <v>0</v>
      </c>
    </row>
    <row r="48" spans="2:17" ht="15" customHeight="1">
      <c r="B48" s="1137"/>
      <c r="C48" s="388"/>
      <c r="D48" s="385" t="s">
        <v>283</v>
      </c>
      <c r="E48" s="722">
        <f>SUM('Ｈ24（2012）:Ｓ４４（1969）'!Z139)</f>
        <v>0</v>
      </c>
      <c r="F48" s="717">
        <f>減価償却計算表!BR54</f>
        <v>0</v>
      </c>
      <c r="G48" s="718">
        <f>減価償却計算表!BV54</f>
        <v>0</v>
      </c>
      <c r="H48" s="718">
        <f>減価償却計算表!BU54</f>
        <v>0</v>
      </c>
      <c r="I48" s="719">
        <f t="shared" si="3"/>
        <v>0</v>
      </c>
      <c r="J48" s="717"/>
      <c r="K48" s="720"/>
      <c r="L48" s="721">
        <f t="shared" si="2"/>
        <v>0</v>
      </c>
      <c r="M48" s="719"/>
      <c r="O48" s="1398">
        <f>減価償却計算表!BS54</f>
        <v>0</v>
      </c>
      <c r="P48" s="1399">
        <f>減価償却計算表!BT54</f>
        <v>0</v>
      </c>
      <c r="Q48" s="1400">
        <f t="shared" si="1"/>
        <v>0</v>
      </c>
    </row>
    <row r="49" spans="2:18" ht="15" customHeight="1">
      <c r="B49" s="1137"/>
      <c r="C49" s="388"/>
      <c r="D49" s="385" t="s">
        <v>301</v>
      </c>
      <c r="E49" s="722">
        <f>SUM('Ｈ24（2012）:Ｓ４４（1969）'!Z140)</f>
        <v>0</v>
      </c>
      <c r="F49" s="717">
        <f>減価償却計算表!BW54</f>
        <v>0</v>
      </c>
      <c r="G49" s="718">
        <f>減価償却計算表!CA54</f>
        <v>0</v>
      </c>
      <c r="H49" s="718">
        <f>減価償却計算表!BZ54</f>
        <v>0</v>
      </c>
      <c r="I49" s="719">
        <f t="shared" si="3"/>
        <v>0</v>
      </c>
      <c r="J49" s="717"/>
      <c r="K49" s="720"/>
      <c r="L49" s="721">
        <f t="shared" si="2"/>
        <v>0</v>
      </c>
      <c r="M49" s="719"/>
      <c r="O49" s="1398">
        <f>減価償却計算表!BX54</f>
        <v>0</v>
      </c>
      <c r="P49" s="1399">
        <f>減価償却計算表!BY54</f>
        <v>0</v>
      </c>
      <c r="Q49" s="1400">
        <f t="shared" si="1"/>
        <v>0</v>
      </c>
    </row>
    <row r="50" spans="2:18" ht="15" customHeight="1">
      <c r="B50" s="1137"/>
      <c r="C50" s="388"/>
      <c r="D50" s="385" t="s">
        <v>300</v>
      </c>
      <c r="E50" s="722">
        <f>SUM('Ｈ24（2012）:Ｓ４４（1969）'!Z141)</f>
        <v>151670</v>
      </c>
      <c r="F50" s="717">
        <f>減価償却計算表!CB54</f>
        <v>3776896</v>
      </c>
      <c r="G50" s="718">
        <f>減価償却計算表!CF54</f>
        <v>3162741</v>
      </c>
      <c r="H50" s="718">
        <f>減価償却計算表!CE54</f>
        <v>118645</v>
      </c>
      <c r="I50" s="719">
        <f t="shared" si="3"/>
        <v>614155</v>
      </c>
      <c r="J50" s="717"/>
      <c r="K50" s="720"/>
      <c r="L50" s="721">
        <f t="shared" si="2"/>
        <v>765825</v>
      </c>
      <c r="M50" s="719"/>
      <c r="O50" s="1398">
        <f>減価償却計算表!CC54</f>
        <v>493380</v>
      </c>
      <c r="P50" s="1399">
        <f>減価償却計算表!CD54</f>
        <v>470100</v>
      </c>
      <c r="Q50" s="1400">
        <f t="shared" si="1"/>
        <v>23280</v>
      </c>
    </row>
    <row r="51" spans="2:18" ht="15" customHeight="1">
      <c r="B51" s="1137"/>
      <c r="C51" s="388"/>
      <c r="D51" s="385" t="s">
        <v>284</v>
      </c>
      <c r="E51" s="722">
        <f>SUM('Ｈ24（2012）:Ｓ４４（1969）'!Z142)</f>
        <v>0</v>
      </c>
      <c r="F51" s="717">
        <f>減価償却計算表!CG54</f>
        <v>0</v>
      </c>
      <c r="G51" s="718">
        <f>減価償却計算表!CK54</f>
        <v>0</v>
      </c>
      <c r="H51" s="718">
        <f>減価償却計算表!CJ54</f>
        <v>0</v>
      </c>
      <c r="I51" s="719">
        <f t="shared" si="3"/>
        <v>0</v>
      </c>
      <c r="J51" s="717"/>
      <c r="K51" s="720"/>
      <c r="L51" s="721">
        <f t="shared" si="2"/>
        <v>0</v>
      </c>
      <c r="M51" s="719"/>
      <c r="O51" s="1398">
        <f>減価償却計算表!CH54</f>
        <v>0</v>
      </c>
      <c r="P51" s="1399">
        <f>減価償却計算表!CI54</f>
        <v>0</v>
      </c>
      <c r="Q51" s="1400">
        <f t="shared" si="1"/>
        <v>0</v>
      </c>
    </row>
    <row r="52" spans="2:18" ht="15" customHeight="1">
      <c r="B52" s="1137"/>
      <c r="C52" s="388"/>
      <c r="D52" s="387" t="s">
        <v>292</v>
      </c>
      <c r="E52" s="722">
        <f>SUM('Ｈ24（2012）:Ｓ４４（1969）'!Z143)</f>
        <v>119761</v>
      </c>
      <c r="F52" s="726">
        <f>減価償却計算表!CL54</f>
        <v>2450444</v>
      </c>
      <c r="G52" s="724">
        <f>減価償却計算表!CP54</f>
        <v>1748911</v>
      </c>
      <c r="H52" s="724">
        <f>減価償却計算表!CO54</f>
        <v>72082</v>
      </c>
      <c r="I52" s="725">
        <f t="shared" si="3"/>
        <v>701533</v>
      </c>
      <c r="J52" s="726"/>
      <c r="K52" s="727"/>
      <c r="L52" s="721">
        <f t="shared" si="2"/>
        <v>821294</v>
      </c>
      <c r="M52" s="725"/>
      <c r="O52" s="1419">
        <f>減価償却計算表!CM54</f>
        <v>2298697</v>
      </c>
      <c r="P52" s="1402">
        <f>減価償却計算表!CN54</f>
        <v>2017201</v>
      </c>
      <c r="Q52" s="1403">
        <f t="shared" si="1"/>
        <v>281496</v>
      </c>
    </row>
    <row r="53" spans="2:18" ht="15" customHeight="1">
      <c r="B53" s="1136"/>
      <c r="C53" s="387" t="s">
        <v>299</v>
      </c>
      <c r="D53" s="386"/>
      <c r="E53" s="721">
        <f>E54+E55+E56</f>
        <v>435669</v>
      </c>
      <c r="F53" s="717">
        <f>F54+F55+F56</f>
        <v>1249392</v>
      </c>
      <c r="G53" s="718">
        <f>G54+G55+G56</f>
        <v>511105</v>
      </c>
      <c r="H53" s="718">
        <f>H54+H55+H56</f>
        <v>46478</v>
      </c>
      <c r="I53" s="719">
        <f t="shared" si="3"/>
        <v>738287</v>
      </c>
      <c r="J53" s="717"/>
      <c r="K53" s="720"/>
      <c r="L53" s="721">
        <f t="shared" si="2"/>
        <v>1173956</v>
      </c>
      <c r="M53" s="719">
        <f>M54+M55+M56</f>
        <v>0</v>
      </c>
      <c r="O53" s="1398">
        <f>O54+O55+O56</f>
        <v>25367</v>
      </c>
      <c r="P53" s="1399">
        <f>P54+P55+P56</f>
        <v>21622</v>
      </c>
      <c r="Q53" s="1400">
        <f t="shared" si="1"/>
        <v>3745</v>
      </c>
    </row>
    <row r="54" spans="2:18" ht="15" customHeight="1">
      <c r="B54" s="1136"/>
      <c r="C54" s="384"/>
      <c r="D54" s="385" t="s">
        <v>298</v>
      </c>
      <c r="E54" s="722">
        <f>SUM('Ｈ24（2012）:Ｓ４４（1969）'!Z145)</f>
        <v>29</v>
      </c>
      <c r="F54" s="717">
        <f>減価償却計算表!CQ54</f>
        <v>45</v>
      </c>
      <c r="G54" s="718">
        <f>減価償却計算表!CU54</f>
        <v>16</v>
      </c>
      <c r="H54" s="718">
        <f>減価償却計算表!CT54</f>
        <v>2</v>
      </c>
      <c r="I54" s="719">
        <f t="shared" si="3"/>
        <v>29</v>
      </c>
      <c r="J54" s="717"/>
      <c r="K54" s="720"/>
      <c r="L54" s="721">
        <f t="shared" si="2"/>
        <v>58</v>
      </c>
      <c r="M54" s="719"/>
      <c r="O54" s="1398">
        <f>減価償却計算表!CR54</f>
        <v>0</v>
      </c>
      <c r="P54" s="1399">
        <f>減価償却計算表!CS54</f>
        <v>0</v>
      </c>
      <c r="Q54" s="1400">
        <f t="shared" si="1"/>
        <v>0</v>
      </c>
    </row>
    <row r="55" spans="2:18" ht="15" customHeight="1">
      <c r="B55" s="1136"/>
      <c r="C55" s="403"/>
      <c r="D55" s="385" t="s">
        <v>297</v>
      </c>
      <c r="E55" s="722">
        <f>SUM('Ｈ24（2012）:Ｓ４４（1969）'!Z146)</f>
        <v>361213</v>
      </c>
      <c r="F55" s="717">
        <f>減価償却計算表!CV54</f>
        <v>1157673</v>
      </c>
      <c r="G55" s="723">
        <f>減価償却計算表!CZ54</f>
        <v>466815</v>
      </c>
      <c r="H55" s="723">
        <f>減価償却計算表!CY54</f>
        <v>43057</v>
      </c>
      <c r="I55" s="719">
        <f t="shared" si="3"/>
        <v>690858</v>
      </c>
      <c r="J55" s="717"/>
      <c r="K55" s="720"/>
      <c r="L55" s="721">
        <f t="shared" si="2"/>
        <v>1052071</v>
      </c>
      <c r="M55" s="719"/>
      <c r="O55" s="1398">
        <f>減価償却計算表!CW54</f>
        <v>18533</v>
      </c>
      <c r="P55" s="1401">
        <f>減価償却計算表!CX54</f>
        <v>15994</v>
      </c>
      <c r="Q55" s="1400">
        <f t="shared" si="1"/>
        <v>2539</v>
      </c>
    </row>
    <row r="56" spans="2:18" ht="15" customHeight="1" thickBot="1">
      <c r="B56" s="1138"/>
      <c r="C56" s="400"/>
      <c r="D56" s="394" t="s">
        <v>292</v>
      </c>
      <c r="E56" s="722">
        <f>SUM('Ｈ24（2012）:Ｓ４４（1969）'!Z147)</f>
        <v>74427</v>
      </c>
      <c r="F56" s="735">
        <f>減価償却計算表!DA54</f>
        <v>91674</v>
      </c>
      <c r="G56" s="742">
        <f>減価償却計算表!DE54</f>
        <v>44274</v>
      </c>
      <c r="H56" s="742">
        <f>減価償却計算表!DD54</f>
        <v>3419</v>
      </c>
      <c r="I56" s="737">
        <f t="shared" si="3"/>
        <v>47400</v>
      </c>
      <c r="J56" s="735"/>
      <c r="K56" s="738"/>
      <c r="L56" s="728">
        <f t="shared" si="2"/>
        <v>121827</v>
      </c>
      <c r="M56" s="737"/>
      <c r="O56" s="1407">
        <f>減価償却計算表!DB54</f>
        <v>6834</v>
      </c>
      <c r="P56" s="1411">
        <f>減価償却計算表!DC54</f>
        <v>5628</v>
      </c>
      <c r="Q56" s="1409">
        <f t="shared" si="1"/>
        <v>1206</v>
      </c>
    </row>
    <row r="57" spans="2:18" ht="15" customHeight="1">
      <c r="B57" s="1076" t="s">
        <v>296</v>
      </c>
      <c r="C57" s="1079"/>
      <c r="D57" s="1079"/>
      <c r="E57" s="729">
        <f>E58+E59</f>
        <v>88691</v>
      </c>
      <c r="F57" s="730">
        <f>F58+F59</f>
        <v>763927</v>
      </c>
      <c r="G57" s="731">
        <f>G58+G59</f>
        <v>661673</v>
      </c>
      <c r="H57" s="731">
        <f>H58+H59</f>
        <v>20121</v>
      </c>
      <c r="I57" s="732">
        <f t="shared" si="3"/>
        <v>102254</v>
      </c>
      <c r="J57" s="730"/>
      <c r="K57" s="733"/>
      <c r="L57" s="729">
        <f t="shared" si="2"/>
        <v>190945</v>
      </c>
      <c r="M57" s="732">
        <f>M58+M59</f>
        <v>0</v>
      </c>
      <c r="O57" s="1404">
        <f>O58+O59</f>
        <v>31</v>
      </c>
      <c r="P57" s="1405">
        <f>P58+P59</f>
        <v>24</v>
      </c>
      <c r="Q57" s="1406">
        <f t="shared" si="1"/>
        <v>7</v>
      </c>
    </row>
    <row r="58" spans="2:18" ht="15" customHeight="1">
      <c r="B58" s="1080"/>
      <c r="C58" s="385" t="s">
        <v>295</v>
      </c>
      <c r="D58" s="386"/>
      <c r="E58" s="722">
        <f>SUM('Ｈ24（2012）:Ｓ４４（1969）'!Z164)</f>
        <v>0</v>
      </c>
      <c r="F58" s="717">
        <f>減価償却計算表!FX54</f>
        <v>8936</v>
      </c>
      <c r="G58" s="718">
        <f>減価償却計算表!GB54</f>
        <v>4590</v>
      </c>
      <c r="H58" s="718">
        <f>減価償却計算表!GA54</f>
        <v>179</v>
      </c>
      <c r="I58" s="719">
        <f t="shared" si="3"/>
        <v>4346</v>
      </c>
      <c r="J58" s="717"/>
      <c r="K58" s="720"/>
      <c r="L58" s="721">
        <f t="shared" si="2"/>
        <v>4346</v>
      </c>
      <c r="M58" s="719"/>
      <c r="O58" s="1398">
        <f>減価償却計算表!FY54</f>
        <v>0</v>
      </c>
      <c r="P58" s="1399">
        <f>減価償却計算表!FZ54</f>
        <v>0</v>
      </c>
      <c r="Q58" s="1400">
        <f t="shared" si="1"/>
        <v>0</v>
      </c>
    </row>
    <row r="59" spans="2:18" ht="15" customHeight="1" thickBot="1">
      <c r="B59" s="1080"/>
      <c r="C59" s="387" t="s">
        <v>292</v>
      </c>
      <c r="D59" s="390"/>
      <c r="E59" s="722">
        <f>SUM('Ｈ24（2012）:Ｓ４４（1969）'!Z165)</f>
        <v>88691</v>
      </c>
      <c r="F59" s="726">
        <f>減価償却計算表!GC54</f>
        <v>754991</v>
      </c>
      <c r="G59" s="724">
        <f>減価償却計算表!GG54</f>
        <v>657083</v>
      </c>
      <c r="H59" s="724">
        <f>減価償却計算表!GF54</f>
        <v>19942</v>
      </c>
      <c r="I59" s="725">
        <f t="shared" si="3"/>
        <v>97908</v>
      </c>
      <c r="J59" s="735"/>
      <c r="K59" s="727"/>
      <c r="L59" s="728">
        <f t="shared" si="2"/>
        <v>186599</v>
      </c>
      <c r="M59" s="725"/>
      <c r="O59" s="1419">
        <f>減価償却計算表!GD54</f>
        <v>31</v>
      </c>
      <c r="P59" s="1402">
        <f>減価償却計算表!GE54</f>
        <v>24</v>
      </c>
      <c r="Q59" s="1403">
        <f t="shared" si="1"/>
        <v>7</v>
      </c>
    </row>
    <row r="60" spans="2:18" ht="15" customHeight="1">
      <c r="B60" s="1139" t="s">
        <v>294</v>
      </c>
      <c r="C60" s="1140"/>
      <c r="D60" s="1140"/>
      <c r="E60" s="746">
        <f>E61+E62</f>
        <v>18347</v>
      </c>
      <c r="F60" s="747">
        <f>F62+F61</f>
        <v>1213446</v>
      </c>
      <c r="G60" s="755">
        <f>G62+G61</f>
        <v>500293</v>
      </c>
      <c r="H60" s="755">
        <f>H62+H61</f>
        <v>29844</v>
      </c>
      <c r="I60" s="749">
        <f t="shared" si="3"/>
        <v>713153</v>
      </c>
      <c r="J60" s="747"/>
      <c r="K60" s="756"/>
      <c r="L60" s="729">
        <f t="shared" si="2"/>
        <v>731500</v>
      </c>
      <c r="M60" s="749">
        <f>M62+M61</f>
        <v>0</v>
      </c>
      <c r="O60" s="1413">
        <f>O62+O61</f>
        <v>137485</v>
      </c>
      <c r="P60" s="1420">
        <f>P62+P61</f>
        <v>119473</v>
      </c>
      <c r="Q60" s="1415">
        <f t="shared" si="1"/>
        <v>18012</v>
      </c>
    </row>
    <row r="61" spans="2:18" ht="15" customHeight="1">
      <c r="B61" s="1141"/>
      <c r="C61" s="385" t="s">
        <v>293</v>
      </c>
      <c r="D61" s="386"/>
      <c r="E61" s="722">
        <f>SUM('Ｈ24（2012）:Ｓ４４（1969）'!Z124)</f>
        <v>7006</v>
      </c>
      <c r="F61" s="717">
        <f>減価償却計算表!E54</f>
        <v>681693</v>
      </c>
      <c r="G61" s="718">
        <f>減価償却計算表!I54</f>
        <v>237408</v>
      </c>
      <c r="H61" s="718">
        <f>減価償却計算表!H54</f>
        <v>13623</v>
      </c>
      <c r="I61" s="719">
        <f t="shared" si="3"/>
        <v>444285</v>
      </c>
      <c r="J61" s="717"/>
      <c r="K61" s="720"/>
      <c r="L61" s="721">
        <f t="shared" si="2"/>
        <v>451291</v>
      </c>
      <c r="M61" s="719"/>
      <c r="O61" s="1398">
        <f>減価償却計算表!F54</f>
        <v>0</v>
      </c>
      <c r="P61" s="1399">
        <f>減価償却計算表!G54</f>
        <v>0</v>
      </c>
      <c r="Q61" s="1400">
        <f t="shared" si="1"/>
        <v>0</v>
      </c>
    </row>
    <row r="62" spans="2:18" ht="15" customHeight="1" thickBot="1">
      <c r="B62" s="1142"/>
      <c r="C62" s="394" t="s">
        <v>292</v>
      </c>
      <c r="D62" s="400"/>
      <c r="E62" s="722">
        <f>SUM('Ｈ24（2012）:Ｓ４４（1969）'!Z125)+SUM('Ｈ24（2012）:Ｓ４４（1969）'!Z175)</f>
        <v>11341</v>
      </c>
      <c r="F62" s="735">
        <f>減価償却計算表!J54+減価償却計算表!IA54</f>
        <v>531753</v>
      </c>
      <c r="G62" s="742">
        <f>減価償却計算表!N54+減価償却計算表!IE54</f>
        <v>262885</v>
      </c>
      <c r="H62" s="742">
        <f>減価償却計算表!M54+減価償却計算表!ID54</f>
        <v>16221</v>
      </c>
      <c r="I62" s="743">
        <f t="shared" si="3"/>
        <v>268868</v>
      </c>
      <c r="J62" s="744"/>
      <c r="K62" s="745"/>
      <c r="L62" s="728">
        <f t="shared" si="2"/>
        <v>280209</v>
      </c>
      <c r="M62" s="743"/>
      <c r="O62" s="1407">
        <f>減価償却計算表!K54+減価償却計算表!IB54</f>
        <v>137485</v>
      </c>
      <c r="P62" s="1411">
        <f>減価償却計算表!L54+減価償却計算表!IC54</f>
        <v>119473</v>
      </c>
      <c r="Q62" s="1412">
        <f t="shared" si="1"/>
        <v>18012</v>
      </c>
    </row>
    <row r="63" spans="2:18" ht="15.95" customHeight="1" thickBot="1">
      <c r="B63" s="1069" t="s">
        <v>291</v>
      </c>
      <c r="C63" s="1070"/>
      <c r="D63" s="1070"/>
      <c r="E63" s="1071">
        <f>E6+E22+E32+E35+E42+E57+E60</f>
        <v>2230907</v>
      </c>
      <c r="F63" s="1071">
        <f>F6+F22+F32+F35+F42+F57+F60</f>
        <v>33212105</v>
      </c>
      <c r="G63" s="1071">
        <f>G6+G22+G32+G35+G42+G57+G60</f>
        <v>17630048</v>
      </c>
      <c r="H63" s="1071">
        <f>H6+H22+H32+H35+H42+H57+H60</f>
        <v>812263</v>
      </c>
      <c r="I63" s="1072">
        <f t="shared" si="3"/>
        <v>15582057</v>
      </c>
      <c r="J63" s="1073"/>
      <c r="K63" s="1074"/>
      <c r="L63" s="1071">
        <f t="shared" si="2"/>
        <v>17812964</v>
      </c>
      <c r="M63" s="1075">
        <f>M6+M22+M32+M35+M42+M57+M60</f>
        <v>0</v>
      </c>
      <c r="N63" s="424"/>
      <c r="O63" s="1421">
        <f>O6+O22+O32+O35+O42+O57+O60</f>
        <v>3398106</v>
      </c>
      <c r="P63" s="1421">
        <f>P6+P22+P32+P35+P42+P57+P60</f>
        <v>2882038</v>
      </c>
      <c r="Q63" s="1422">
        <f t="shared" si="1"/>
        <v>516068</v>
      </c>
      <c r="R63" s="1424">
        <f>Q6+Q22+Q32+Q35+Q42+Q57+Q60</f>
        <v>516068</v>
      </c>
    </row>
    <row r="64" spans="2:18" ht="13.5" customHeight="1">
      <c r="L64" s="423"/>
      <c r="O64" s="1260">
        <f>減価償却計算表!$IG$54</f>
        <v>3398106</v>
      </c>
      <c r="P64" s="1260">
        <f>減価償却計算表!$IH$54</f>
        <v>2882038</v>
      </c>
      <c r="R64" s="1259">
        <f>減価償却計算表!$IH$55</f>
        <v>516068</v>
      </c>
    </row>
    <row r="65" spans="18:18" ht="13.5" customHeight="1">
      <c r="R65" s="1424">
        <f>R63-R64</f>
        <v>0</v>
      </c>
    </row>
    <row r="66" spans="18:18" ht="13.5" customHeight="1"/>
    <row r="67" spans="18:18" ht="13.5" customHeight="1"/>
    <row r="68" spans="18:18" ht="13.5" customHeight="1"/>
    <row r="69" spans="18:18" ht="13.5" customHeight="1"/>
    <row r="70" spans="18:18" ht="13.5" customHeight="1"/>
    <row r="71" spans="18:18" ht="13.5" customHeight="1"/>
    <row r="72" spans="18:18" ht="13.5" customHeight="1"/>
    <row r="73" spans="18:18" ht="13.5" customHeight="1"/>
    <row r="74" spans="18:18" ht="13.5" customHeight="1"/>
    <row r="75" spans="18:18" ht="13.5" customHeight="1"/>
    <row r="76" spans="18:18" ht="13.5" customHeight="1"/>
    <row r="77" spans="18:18" ht="13.5" customHeight="1"/>
    <row r="78" spans="18:18" ht="13.5" customHeight="1"/>
    <row r="79" spans="18:18" ht="13.5" customHeight="1"/>
    <row r="80" spans="18:18"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sheetData>
  <mergeCells count="5">
    <mergeCell ref="B3:D5"/>
    <mergeCell ref="F3:I3"/>
    <mergeCell ref="J3:K3"/>
    <mergeCell ref="L3:M4"/>
    <mergeCell ref="O3:Q3"/>
  </mergeCells>
  <phoneticPr fontId="5"/>
  <printOptions horizontalCentered="1" gridLinesSet="0"/>
  <pageMargins left="0.37" right="0.19" top="0.94488188976377963" bottom="0.51181102362204722" header="0.59055118110236227" footer="0.39370078740157483"/>
  <pageSetup paperSize="9" scale="63" orientation="portrait" r:id="rId1"/>
  <headerFooter alignWithMargins="0"/>
  <colBreaks count="1" manualBreakCount="1">
    <brk id="13" max="1048575" man="1"/>
  </colBreaks>
</worksheet>
</file>

<file path=xl/worksheets/sheet17.xml><?xml version="1.0" encoding="utf-8"?>
<worksheet xmlns="http://schemas.openxmlformats.org/spreadsheetml/2006/main" xmlns:r="http://schemas.openxmlformats.org/officeDocument/2006/relationships">
  <sheetPr>
    <tabColor rgb="FFFFFF00"/>
  </sheetPr>
  <dimension ref="A1:IJ55"/>
  <sheetViews>
    <sheetView zoomScaleSheetLayoutView="80" workbookViewId="0">
      <pane xSplit="4" ySplit="9" topLeftCell="E43" activePane="bottomRight" state="frozen"/>
      <selection activeCell="H6" sqref="H6"/>
      <selection pane="topRight" activeCell="H6" sqref="H6"/>
      <selection pane="bottomLeft" activeCell="H6" sqref="H6"/>
      <selection pane="bottomRight" activeCell="E54" sqref="E54"/>
    </sheetView>
  </sheetViews>
  <sheetFormatPr defaultRowHeight="13.5"/>
  <cols>
    <col min="1" max="1" width="1.875" customWidth="1"/>
    <col min="2" max="2" width="4.375" customWidth="1"/>
    <col min="3" max="3" width="3.75" customWidth="1"/>
    <col min="4" max="4" width="4.625" customWidth="1"/>
    <col min="5" max="244" width="12.625" customWidth="1"/>
  </cols>
  <sheetData>
    <row r="1" spans="1:244" ht="17.100000000000001" customHeight="1">
      <c r="A1" s="376"/>
      <c r="B1" s="376"/>
      <c r="C1" s="376"/>
      <c r="D1" s="376"/>
      <c r="E1" s="376"/>
      <c r="F1" s="376"/>
      <c r="G1" s="376"/>
      <c r="H1" s="376"/>
      <c r="I1" s="376"/>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6"/>
      <c r="AJ1" s="376"/>
      <c r="AK1" s="376"/>
      <c r="AL1" s="376"/>
      <c r="AM1" s="376"/>
      <c r="AN1" s="376"/>
      <c r="AO1" s="376"/>
      <c r="AP1" s="376"/>
      <c r="AQ1" s="376"/>
      <c r="AR1" s="376"/>
      <c r="AS1" s="376"/>
      <c r="AT1" s="376"/>
      <c r="AU1" s="376"/>
      <c r="AV1" s="376"/>
      <c r="AW1" s="376"/>
      <c r="AX1" s="376"/>
      <c r="AY1" s="376"/>
      <c r="AZ1" s="376"/>
      <c r="BA1" s="376"/>
      <c r="BB1" s="376"/>
      <c r="BC1" s="376"/>
      <c r="BD1" s="376"/>
      <c r="BE1" s="376"/>
      <c r="BF1" s="376"/>
      <c r="BG1" s="376"/>
      <c r="BH1" s="376"/>
      <c r="BI1" s="376"/>
      <c r="BJ1" s="376"/>
      <c r="BK1" s="376"/>
      <c r="BL1" s="376"/>
      <c r="BM1" s="376"/>
      <c r="BN1" s="376"/>
      <c r="BO1" s="376"/>
      <c r="BP1" s="376"/>
      <c r="BQ1" s="376"/>
      <c r="BR1" s="376"/>
      <c r="BS1" s="376"/>
      <c r="BT1" s="376"/>
      <c r="BU1" s="376"/>
      <c r="BV1" s="376"/>
      <c r="BW1" s="376"/>
      <c r="BX1" s="376"/>
      <c r="BY1" s="376"/>
      <c r="BZ1" s="376"/>
      <c r="CA1" s="376"/>
      <c r="CB1" s="376"/>
      <c r="CC1" s="376"/>
      <c r="CD1" s="376"/>
      <c r="CE1" s="376"/>
      <c r="CF1" s="376"/>
      <c r="CG1" s="376"/>
      <c r="CH1" s="376"/>
      <c r="CI1" s="376"/>
      <c r="CJ1" s="376"/>
      <c r="CK1" s="376"/>
      <c r="CL1" s="376"/>
      <c r="CM1" s="376"/>
      <c r="CN1" s="376"/>
      <c r="CO1" s="376"/>
      <c r="CP1" s="376"/>
      <c r="CQ1" s="376"/>
      <c r="CR1" s="376"/>
      <c r="CS1" s="376"/>
      <c r="CT1" s="376"/>
      <c r="CU1" s="376"/>
      <c r="CV1" s="376"/>
      <c r="CW1" s="376"/>
      <c r="CX1" s="376"/>
      <c r="CY1" s="376"/>
      <c r="CZ1" s="376"/>
      <c r="DA1" s="376"/>
      <c r="DB1" s="376"/>
      <c r="DC1" s="376"/>
      <c r="DD1" s="376"/>
      <c r="DE1" s="376"/>
      <c r="DF1" s="376"/>
      <c r="DG1" s="376"/>
      <c r="DH1" s="376"/>
      <c r="DI1" s="376"/>
      <c r="DJ1" s="376"/>
      <c r="DK1" s="376"/>
      <c r="DL1" s="376"/>
      <c r="DM1" s="376"/>
      <c r="DN1" s="376"/>
      <c r="DO1" s="376"/>
      <c r="DP1" s="376"/>
      <c r="DQ1" s="376"/>
      <c r="DR1" s="376"/>
      <c r="DS1" s="376"/>
      <c r="DT1" s="376"/>
      <c r="DU1" s="376"/>
      <c r="DV1" s="376"/>
      <c r="DW1" s="376"/>
      <c r="DX1" s="376"/>
      <c r="DY1" s="376"/>
      <c r="DZ1" s="376"/>
      <c r="EA1" s="376"/>
      <c r="EB1" s="376"/>
      <c r="EC1" s="376"/>
      <c r="ED1" s="376"/>
      <c r="EE1" s="376"/>
      <c r="EF1" s="376"/>
      <c r="EG1" s="376"/>
      <c r="EH1" s="376"/>
      <c r="EI1" s="376"/>
      <c r="EJ1" s="376"/>
      <c r="EK1" s="376"/>
      <c r="EL1" s="376"/>
      <c r="EM1" s="376"/>
      <c r="EN1" s="376"/>
      <c r="EO1" s="376"/>
      <c r="EP1" s="376"/>
      <c r="EQ1" s="376"/>
      <c r="ER1" s="376"/>
      <c r="ES1" s="376"/>
      <c r="ET1" s="376"/>
      <c r="EU1" s="376"/>
      <c r="EV1" s="376"/>
      <c r="EW1" s="376"/>
      <c r="EX1" s="376"/>
      <c r="EY1" s="376"/>
      <c r="EZ1" s="376"/>
      <c r="FA1" s="376"/>
      <c r="FB1" s="376"/>
      <c r="FC1" s="376"/>
      <c r="FD1" s="376"/>
      <c r="FE1" s="376"/>
      <c r="FF1" s="376"/>
      <c r="FG1" s="376"/>
      <c r="FH1" s="376"/>
      <c r="FI1" s="376"/>
      <c r="FJ1" s="376"/>
      <c r="FK1" s="376"/>
      <c r="FL1" s="376"/>
      <c r="FM1" s="376"/>
      <c r="FN1" s="376"/>
      <c r="FO1" s="376"/>
      <c r="FP1" s="376"/>
      <c r="FQ1" s="376"/>
      <c r="FR1" s="376"/>
      <c r="FS1" s="376"/>
      <c r="FT1" s="376"/>
      <c r="FU1" s="376"/>
      <c r="FV1" s="376"/>
      <c r="FW1" s="376"/>
      <c r="FX1" s="376"/>
      <c r="FY1" s="376"/>
      <c r="FZ1" s="376"/>
      <c r="GA1" s="376"/>
      <c r="GB1" s="376"/>
      <c r="GC1" s="376"/>
      <c r="GD1" s="376"/>
      <c r="GE1" s="376"/>
      <c r="GF1" s="376"/>
      <c r="GG1" s="376"/>
      <c r="GH1" s="376"/>
      <c r="GI1" s="376"/>
      <c r="GJ1" s="376"/>
      <c r="GK1" s="376"/>
      <c r="GL1" s="376"/>
      <c r="GM1" s="376"/>
      <c r="GN1" s="376"/>
      <c r="GO1" s="376"/>
      <c r="GP1" s="376"/>
      <c r="GQ1" s="376"/>
      <c r="GR1" s="376"/>
      <c r="GS1" s="376"/>
      <c r="GT1" s="376"/>
      <c r="GU1" s="376"/>
      <c r="GV1" s="376"/>
      <c r="GW1" s="376"/>
      <c r="GX1" s="376"/>
      <c r="GY1" s="376"/>
      <c r="GZ1" s="376"/>
      <c r="HA1" s="376"/>
      <c r="HB1" s="376"/>
      <c r="HC1" s="376"/>
      <c r="HD1" s="376"/>
      <c r="HE1" s="376"/>
      <c r="HF1" s="376"/>
      <c r="HG1" s="376"/>
      <c r="HH1" s="376"/>
      <c r="HI1" s="376"/>
      <c r="HJ1" s="376"/>
      <c r="HK1" s="376"/>
      <c r="HL1" s="376"/>
      <c r="HM1" s="376"/>
      <c r="HN1" s="376"/>
      <c r="HO1" s="376"/>
      <c r="HP1" s="376"/>
      <c r="HQ1" s="376"/>
      <c r="HR1" s="376"/>
      <c r="HS1" s="376"/>
      <c r="HT1" s="376"/>
      <c r="HU1" s="376"/>
      <c r="HV1" s="376"/>
      <c r="HW1" s="376"/>
      <c r="HX1" s="376"/>
      <c r="HY1" s="376"/>
      <c r="HZ1" s="376"/>
      <c r="IA1" s="376"/>
      <c r="IB1" s="376"/>
      <c r="IC1" s="376"/>
      <c r="ID1" s="376"/>
      <c r="IE1" s="376"/>
      <c r="IF1" s="376"/>
      <c r="IG1" s="376"/>
      <c r="IH1" s="376"/>
      <c r="II1" s="376"/>
      <c r="IJ1" s="376"/>
    </row>
    <row r="2" spans="1:244" ht="17.100000000000001" customHeight="1">
      <c r="A2" s="376"/>
      <c r="B2" s="377"/>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376"/>
      <c r="AZ2" s="376"/>
      <c r="BA2" s="376"/>
      <c r="BB2" s="376"/>
      <c r="BC2" s="376"/>
      <c r="BD2" s="376"/>
      <c r="BE2" s="376"/>
      <c r="BF2" s="376"/>
      <c r="BG2" s="376"/>
      <c r="BH2" s="376"/>
      <c r="BI2" s="376"/>
      <c r="BJ2" s="376"/>
      <c r="BK2" s="376"/>
      <c r="BL2" s="376"/>
      <c r="BM2" s="376"/>
      <c r="BN2" s="376"/>
      <c r="BO2" s="376"/>
      <c r="BP2" s="376"/>
      <c r="BQ2" s="376"/>
      <c r="BR2" s="376"/>
      <c r="BS2" s="376"/>
      <c r="BT2" s="376"/>
      <c r="BU2" s="376"/>
      <c r="BV2" s="376"/>
      <c r="BW2" s="376"/>
      <c r="BX2" s="376"/>
      <c r="BY2" s="376"/>
      <c r="BZ2" s="376"/>
      <c r="CA2" s="376"/>
      <c r="CB2" s="376"/>
      <c r="CC2" s="376"/>
      <c r="CD2" s="376"/>
      <c r="CE2" s="376"/>
      <c r="CF2" s="376"/>
      <c r="CG2" s="376"/>
      <c r="CH2" s="376"/>
      <c r="CI2" s="376"/>
      <c r="CJ2" s="376"/>
      <c r="CK2" s="376"/>
      <c r="CL2" s="376"/>
      <c r="CM2" s="376"/>
      <c r="CN2" s="376"/>
      <c r="CO2" s="376"/>
      <c r="CP2" s="376"/>
      <c r="CQ2" s="376"/>
      <c r="CR2" s="376"/>
      <c r="CS2" s="376"/>
      <c r="CT2" s="376"/>
      <c r="CU2" s="376"/>
      <c r="CV2" s="376"/>
      <c r="CW2" s="376"/>
      <c r="CX2" s="376"/>
      <c r="CY2" s="376"/>
      <c r="CZ2" s="376"/>
      <c r="DA2" s="376"/>
      <c r="DB2" s="376"/>
      <c r="DC2" s="376"/>
      <c r="DD2" s="376"/>
      <c r="DE2" s="376"/>
      <c r="DF2" s="376"/>
      <c r="DG2" s="376"/>
      <c r="DH2" s="376"/>
      <c r="DI2" s="376"/>
      <c r="DJ2" s="376"/>
      <c r="DK2" s="376"/>
      <c r="DL2" s="376"/>
      <c r="DM2" s="376"/>
      <c r="DN2" s="376"/>
      <c r="DO2" s="376"/>
      <c r="DP2" s="376"/>
      <c r="DQ2" s="376"/>
      <c r="DR2" s="376"/>
      <c r="DS2" s="376"/>
      <c r="DT2" s="376"/>
      <c r="DU2" s="376"/>
      <c r="DV2" s="376"/>
      <c r="DW2" s="376"/>
      <c r="DX2" s="376"/>
      <c r="DY2" s="376"/>
      <c r="DZ2" s="376"/>
      <c r="EA2" s="376"/>
      <c r="EB2" s="376"/>
      <c r="EC2" s="376"/>
      <c r="ED2" s="376"/>
      <c r="EE2" s="376"/>
      <c r="EF2" s="376"/>
      <c r="EG2" s="376"/>
      <c r="EH2" s="376"/>
      <c r="EI2" s="376"/>
      <c r="EJ2" s="376"/>
      <c r="EK2" s="376"/>
      <c r="EL2" s="376"/>
      <c r="EM2" s="376"/>
      <c r="EN2" s="376"/>
      <c r="EO2" s="376"/>
      <c r="EP2" s="376"/>
      <c r="EQ2" s="376"/>
      <c r="ER2" s="376"/>
      <c r="ES2" s="376"/>
      <c r="ET2" s="376"/>
      <c r="EU2" s="376"/>
      <c r="EV2" s="376"/>
      <c r="EW2" s="376"/>
      <c r="EX2" s="376"/>
      <c r="EY2" s="376"/>
      <c r="EZ2" s="376"/>
      <c r="FA2" s="376"/>
      <c r="FB2" s="376"/>
      <c r="FC2" s="376"/>
      <c r="FD2" s="376"/>
      <c r="FE2" s="376"/>
      <c r="FF2" s="376"/>
      <c r="FG2" s="376"/>
      <c r="FH2" s="376"/>
      <c r="FI2" s="376"/>
      <c r="FJ2" s="376"/>
      <c r="FK2" s="376"/>
      <c r="FL2" s="376"/>
      <c r="FM2" s="376"/>
      <c r="FN2" s="376"/>
      <c r="FO2" s="376"/>
      <c r="FP2" s="376"/>
      <c r="FQ2" s="376"/>
      <c r="FR2" s="376"/>
      <c r="FS2" s="376"/>
      <c r="FT2" s="376"/>
      <c r="FU2" s="376"/>
      <c r="FV2" s="376"/>
      <c r="FW2" s="376"/>
      <c r="FX2" s="376"/>
      <c r="FY2" s="376"/>
      <c r="FZ2" s="376"/>
      <c r="GA2" s="376"/>
      <c r="GB2" s="376"/>
      <c r="GC2" s="376"/>
      <c r="GD2" s="376"/>
      <c r="GE2" s="376"/>
      <c r="GF2" s="376"/>
      <c r="GG2" s="376"/>
      <c r="GH2" s="376"/>
      <c r="GI2" s="376"/>
      <c r="GJ2" s="376"/>
      <c r="GK2" s="376"/>
      <c r="GL2" s="376"/>
      <c r="GM2" s="376"/>
      <c r="GN2" s="376"/>
      <c r="GO2" s="376"/>
      <c r="GP2" s="376"/>
      <c r="GQ2" s="376"/>
      <c r="GR2" s="376"/>
      <c r="GS2" s="376"/>
      <c r="GT2" s="376"/>
      <c r="GU2" s="376"/>
      <c r="GV2" s="376"/>
      <c r="GW2" s="376"/>
      <c r="GX2" s="376"/>
      <c r="GY2" s="376"/>
      <c r="GZ2" s="376"/>
      <c r="HA2" s="376"/>
      <c r="HB2" s="376"/>
      <c r="HC2" s="376"/>
      <c r="HD2" s="376"/>
      <c r="HE2" s="376"/>
      <c r="HF2" s="376"/>
      <c r="HG2" s="376"/>
      <c r="HH2" s="376"/>
      <c r="HI2" s="376"/>
      <c r="HJ2" s="376"/>
      <c r="HK2" s="376"/>
      <c r="HL2" s="376"/>
      <c r="HM2" s="376"/>
      <c r="HN2" s="376"/>
      <c r="HO2" s="376"/>
      <c r="HP2" s="376"/>
      <c r="HQ2" s="376"/>
      <c r="HR2" s="376"/>
      <c r="HS2" s="376"/>
      <c r="HT2" s="376"/>
      <c r="HU2" s="376"/>
      <c r="HV2" s="376"/>
      <c r="HW2" s="376"/>
      <c r="HX2" s="376"/>
      <c r="HY2" s="376"/>
      <c r="HZ2" s="376"/>
      <c r="IA2" s="376"/>
      <c r="IB2" s="376"/>
      <c r="IC2" s="376"/>
      <c r="ID2" s="376"/>
      <c r="IE2" s="376"/>
      <c r="IF2" s="376"/>
      <c r="IG2" s="376"/>
      <c r="IH2" s="376"/>
      <c r="II2" s="376"/>
      <c r="IJ2" s="376"/>
    </row>
    <row r="3" spans="1:244" ht="18.75" customHeight="1">
      <c r="A3" s="376"/>
      <c r="B3" s="377"/>
      <c r="C3" s="376"/>
      <c r="D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376"/>
      <c r="AT3" s="376"/>
      <c r="AU3" s="376"/>
      <c r="AV3" s="376"/>
      <c r="AW3" s="376"/>
      <c r="AX3" s="376"/>
      <c r="AY3" s="376"/>
      <c r="AZ3" s="376"/>
      <c r="BA3" s="376"/>
      <c r="BB3" s="376"/>
      <c r="BC3" s="376"/>
      <c r="BD3" s="376"/>
      <c r="BE3" s="376"/>
      <c r="BF3" s="376"/>
      <c r="BG3" s="376"/>
      <c r="BH3" s="376"/>
      <c r="BI3" s="376"/>
      <c r="BJ3" s="376"/>
      <c r="BK3" s="376"/>
      <c r="BL3" s="376"/>
      <c r="BM3" s="376"/>
      <c r="BN3" s="376"/>
      <c r="BO3" s="376"/>
      <c r="BP3" s="376"/>
      <c r="BQ3" s="376"/>
      <c r="BR3" s="376"/>
      <c r="BS3" s="376"/>
      <c r="BT3" s="376"/>
      <c r="BU3" s="376"/>
      <c r="BV3" s="376"/>
      <c r="BW3" s="376"/>
      <c r="BX3" s="376"/>
      <c r="BY3" s="376"/>
      <c r="BZ3" s="376"/>
      <c r="CA3" s="376"/>
      <c r="CB3" s="376"/>
      <c r="CC3" s="376"/>
      <c r="CD3" s="376"/>
      <c r="CE3" s="376"/>
      <c r="CF3" s="376"/>
      <c r="CG3" s="376"/>
      <c r="CH3" s="376"/>
      <c r="CI3" s="376"/>
      <c r="CJ3" s="376"/>
      <c r="CK3" s="376"/>
      <c r="CL3" s="376"/>
      <c r="CM3" s="376"/>
      <c r="CN3" s="376"/>
      <c r="CO3" s="376"/>
      <c r="CP3" s="376"/>
      <c r="CQ3" s="376"/>
      <c r="CR3" s="376"/>
      <c r="CS3" s="376"/>
      <c r="CT3" s="376"/>
      <c r="CU3" s="376"/>
      <c r="CV3" s="376"/>
      <c r="CW3" s="376"/>
      <c r="CX3" s="376"/>
      <c r="CY3" s="376"/>
      <c r="CZ3" s="376"/>
      <c r="DA3" s="376"/>
      <c r="DB3" s="376"/>
      <c r="DC3" s="376"/>
      <c r="DD3" s="376"/>
      <c r="DE3" s="376"/>
      <c r="DF3" s="376"/>
      <c r="DG3" s="376"/>
      <c r="DH3" s="376"/>
      <c r="DI3" s="376"/>
      <c r="DJ3" s="376"/>
      <c r="DK3" s="376"/>
      <c r="DL3" s="376"/>
      <c r="DM3" s="376"/>
      <c r="DN3" s="376"/>
      <c r="DO3" s="376"/>
      <c r="DP3" s="376"/>
      <c r="DQ3" s="376"/>
      <c r="DR3" s="376"/>
      <c r="DS3" s="376"/>
      <c r="DT3" s="376"/>
      <c r="DU3" s="376"/>
      <c r="DV3" s="376"/>
      <c r="DW3" s="376"/>
      <c r="DX3" s="376"/>
      <c r="DY3" s="376"/>
      <c r="DZ3" s="376"/>
      <c r="EA3" s="376"/>
      <c r="EB3" s="376"/>
      <c r="EC3" s="376"/>
      <c r="ED3" s="376"/>
      <c r="EE3" s="376"/>
      <c r="EF3" s="376"/>
      <c r="EG3" s="376"/>
      <c r="EH3" s="376"/>
      <c r="EI3" s="376"/>
      <c r="EJ3" s="376"/>
      <c r="EK3" s="376"/>
      <c r="EL3" s="376"/>
      <c r="EM3" s="376"/>
      <c r="EN3" s="376"/>
      <c r="EO3" s="376"/>
      <c r="EP3" s="376"/>
      <c r="EQ3" s="376"/>
      <c r="ER3" s="376"/>
      <c r="ES3" s="376"/>
      <c r="ET3" s="376"/>
      <c r="EU3" s="376"/>
      <c r="EV3" s="376"/>
      <c r="EW3" s="376"/>
      <c r="EX3" s="376"/>
      <c r="EY3" s="376"/>
      <c r="EZ3" s="376"/>
      <c r="FA3" s="376"/>
      <c r="FB3" s="376"/>
      <c r="FC3" s="376"/>
      <c r="FD3" s="376"/>
      <c r="FE3" s="376"/>
      <c r="FF3" s="376"/>
      <c r="FG3" s="376"/>
      <c r="FH3" s="376"/>
      <c r="FI3" s="376"/>
      <c r="FJ3" s="376"/>
      <c r="FK3" s="376"/>
      <c r="FL3" s="376"/>
      <c r="FM3" s="376"/>
      <c r="FN3" s="376"/>
      <c r="FO3" s="376"/>
      <c r="FP3" s="376"/>
      <c r="FQ3" s="376"/>
      <c r="FR3" s="376"/>
      <c r="FS3" s="376"/>
      <c r="FT3" s="376"/>
      <c r="FU3" s="376"/>
      <c r="FV3" s="376"/>
      <c r="FW3" s="376"/>
      <c r="FX3" s="376"/>
      <c r="FY3" s="376"/>
      <c r="FZ3" s="376"/>
      <c r="GA3" s="376"/>
      <c r="GB3" s="376"/>
      <c r="GC3" s="376"/>
      <c r="GD3" s="376"/>
      <c r="GE3" s="376"/>
      <c r="GF3" s="376"/>
      <c r="GG3" s="376"/>
      <c r="GH3" s="376"/>
      <c r="GI3" s="376"/>
      <c r="GJ3" s="376"/>
      <c r="GK3" s="376"/>
      <c r="GL3" s="376"/>
      <c r="GM3" s="376"/>
      <c r="GN3" s="376"/>
      <c r="GO3" s="376"/>
      <c r="GP3" s="376"/>
      <c r="GQ3" s="376"/>
      <c r="GR3" s="376"/>
      <c r="GS3" s="376"/>
      <c r="GT3" s="376"/>
      <c r="GU3" s="376"/>
      <c r="GV3" s="376"/>
      <c r="GW3" s="376"/>
      <c r="GX3" s="376"/>
      <c r="GY3" s="376"/>
      <c r="GZ3" s="376"/>
      <c r="HA3" s="376"/>
      <c r="HB3" s="376"/>
      <c r="HC3" s="376"/>
      <c r="HD3" s="376"/>
      <c r="HE3" s="376"/>
      <c r="HF3" s="376"/>
      <c r="HG3" s="376"/>
      <c r="HH3" s="376"/>
      <c r="HI3" s="376"/>
      <c r="HJ3" s="376"/>
      <c r="HK3" s="376"/>
      <c r="HL3" s="376"/>
      <c r="HM3" s="376"/>
      <c r="HN3" s="376"/>
      <c r="HO3" s="376"/>
      <c r="HP3" s="376"/>
      <c r="HQ3" s="376"/>
      <c r="HR3" s="376"/>
      <c r="HS3" s="376"/>
      <c r="HT3" s="376"/>
      <c r="HU3" s="376"/>
      <c r="HV3" s="376"/>
      <c r="HW3" s="376"/>
      <c r="HX3" s="376"/>
      <c r="HY3" s="376"/>
      <c r="HZ3" s="376"/>
      <c r="IA3" s="376"/>
      <c r="IB3" s="376"/>
      <c r="IC3" s="376"/>
      <c r="ID3" s="376"/>
      <c r="IE3" s="376"/>
      <c r="IF3" s="376"/>
      <c r="IG3" s="376"/>
      <c r="IH3" s="376"/>
      <c r="II3" s="376"/>
      <c r="IJ3" s="376"/>
    </row>
    <row r="4" spans="1:244" ht="17.100000000000001" customHeight="1" thickBot="1">
      <c r="A4" s="376"/>
      <c r="B4" s="376"/>
      <c r="C4" s="376"/>
      <c r="D4" s="376"/>
      <c r="E4" s="139" t="s">
        <v>380</v>
      </c>
      <c r="F4" s="1337"/>
      <c r="G4" s="1337"/>
      <c r="H4" s="376"/>
      <c r="I4" s="376"/>
      <c r="J4" s="376"/>
      <c r="K4" s="376"/>
      <c r="L4" s="376"/>
      <c r="M4" s="376"/>
      <c r="N4" s="376" t="s">
        <v>277</v>
      </c>
      <c r="O4" s="376"/>
      <c r="P4" s="376"/>
      <c r="Q4" s="376"/>
      <c r="R4" s="376"/>
      <c r="S4" s="376"/>
      <c r="T4" s="376"/>
      <c r="U4" s="376"/>
      <c r="V4" s="376"/>
      <c r="W4" s="376"/>
      <c r="X4" s="376" t="s">
        <v>277</v>
      </c>
      <c r="Y4" s="376"/>
      <c r="Z4" s="376"/>
      <c r="AA4" s="376"/>
      <c r="AB4" s="376"/>
      <c r="AC4" s="376"/>
      <c r="AD4" s="376"/>
      <c r="AE4" s="376"/>
      <c r="AF4" s="376"/>
      <c r="AG4" s="376"/>
      <c r="AH4" s="376" t="s">
        <v>277</v>
      </c>
      <c r="AI4" s="376"/>
      <c r="AJ4" s="376"/>
      <c r="AK4" s="376"/>
      <c r="AL4" s="376"/>
      <c r="AM4" s="376"/>
      <c r="AN4" s="376"/>
      <c r="AO4" s="376"/>
      <c r="AP4" s="376"/>
      <c r="AQ4" s="376"/>
      <c r="AR4" s="376" t="s">
        <v>277</v>
      </c>
      <c r="AS4" s="376"/>
      <c r="AT4" s="376"/>
      <c r="AU4" s="376"/>
      <c r="AV4" s="376"/>
      <c r="AW4" s="376"/>
      <c r="AX4" s="376"/>
      <c r="AY4" s="376"/>
      <c r="AZ4" s="376"/>
      <c r="BA4" s="376"/>
      <c r="BB4" s="376" t="s">
        <v>277</v>
      </c>
      <c r="BC4" s="376"/>
      <c r="BD4" s="376"/>
      <c r="BE4" s="376"/>
      <c r="BF4" s="376"/>
      <c r="BG4" s="376"/>
      <c r="BH4" s="376"/>
      <c r="BI4" s="376"/>
      <c r="BJ4" s="376"/>
      <c r="BK4" s="376"/>
      <c r="BL4" s="376" t="s">
        <v>277</v>
      </c>
      <c r="BM4" s="376"/>
      <c r="BN4" s="376"/>
      <c r="BO4" s="376"/>
      <c r="BP4" s="376"/>
      <c r="BQ4" s="376"/>
      <c r="BR4" s="376"/>
      <c r="BS4" s="376"/>
      <c r="BT4" s="376"/>
      <c r="BU4" s="376"/>
      <c r="BV4" s="376" t="s">
        <v>277</v>
      </c>
      <c r="BW4" s="376"/>
      <c r="BX4" s="376"/>
      <c r="BY4" s="376"/>
      <c r="BZ4" s="376"/>
      <c r="CA4" s="376"/>
      <c r="CB4" s="376"/>
      <c r="CC4" s="376"/>
      <c r="CD4" s="376"/>
      <c r="CE4" s="376"/>
      <c r="CF4" s="376" t="s">
        <v>277</v>
      </c>
      <c r="CG4" s="376"/>
      <c r="CH4" s="376"/>
      <c r="CI4" s="376"/>
      <c r="CJ4" s="376"/>
      <c r="CK4" s="376"/>
      <c r="CL4" s="376"/>
      <c r="CM4" s="376"/>
      <c r="CN4" s="376"/>
      <c r="CO4" s="376"/>
      <c r="CP4" s="376" t="s">
        <v>277</v>
      </c>
      <c r="CQ4" s="376"/>
      <c r="CR4" s="376"/>
      <c r="CS4" s="376"/>
      <c r="CT4" s="376"/>
      <c r="CU4" s="376"/>
      <c r="CV4" s="376"/>
      <c r="CW4" s="376"/>
      <c r="CX4" s="376"/>
      <c r="CY4" s="376"/>
      <c r="CZ4" s="376" t="s">
        <v>277</v>
      </c>
      <c r="DA4" s="376"/>
      <c r="DB4" s="376"/>
      <c r="DC4" s="376"/>
      <c r="DD4" s="376"/>
      <c r="DE4" s="376"/>
      <c r="DF4" s="376"/>
      <c r="DG4" s="376"/>
      <c r="DH4" s="376"/>
      <c r="DI4" s="376"/>
      <c r="DJ4" s="376" t="s">
        <v>277</v>
      </c>
      <c r="DK4" s="376"/>
      <c r="DL4" s="376"/>
      <c r="DM4" s="376"/>
      <c r="DN4" s="376"/>
      <c r="DO4" s="376"/>
      <c r="DP4" s="376"/>
      <c r="DQ4" s="376"/>
      <c r="DR4" s="376"/>
      <c r="DS4" s="376"/>
      <c r="DT4" s="376" t="s">
        <v>277</v>
      </c>
      <c r="DU4" s="376"/>
      <c r="DV4" s="376"/>
      <c r="DW4" s="376"/>
      <c r="DX4" s="376"/>
      <c r="DY4" s="376"/>
      <c r="DZ4" s="376"/>
      <c r="EA4" s="376"/>
      <c r="EB4" s="376"/>
      <c r="EC4" s="376"/>
      <c r="ED4" s="376" t="s">
        <v>277</v>
      </c>
      <c r="EE4" s="376"/>
      <c r="EF4" s="376"/>
      <c r="EG4" s="376"/>
      <c r="EH4" s="376"/>
      <c r="EI4" s="376"/>
      <c r="EJ4" s="376"/>
      <c r="EK4" s="376"/>
      <c r="EL4" s="376"/>
      <c r="EM4" s="376"/>
      <c r="EN4" s="376" t="s">
        <v>277</v>
      </c>
      <c r="EO4" s="376"/>
      <c r="EP4" s="376"/>
      <c r="EQ4" s="376"/>
      <c r="ER4" s="376"/>
      <c r="ES4" s="376"/>
      <c r="ET4" s="376"/>
      <c r="EU4" s="376"/>
      <c r="EV4" s="376"/>
      <c r="EW4" s="376"/>
      <c r="EX4" s="376" t="s">
        <v>277</v>
      </c>
      <c r="EY4" s="376"/>
      <c r="EZ4" s="376"/>
      <c r="FA4" s="376"/>
      <c r="FB4" s="376"/>
      <c r="FC4" s="376"/>
      <c r="FD4" s="376"/>
      <c r="FE4" s="376"/>
      <c r="FF4" s="376"/>
      <c r="FG4" s="376"/>
      <c r="FH4" s="376" t="s">
        <v>277</v>
      </c>
      <c r="FI4" s="376"/>
      <c r="FJ4" s="376"/>
      <c r="FK4" s="376"/>
      <c r="FL4" s="376"/>
      <c r="FM4" s="376"/>
      <c r="FN4" s="376"/>
      <c r="FO4" s="376"/>
      <c r="FP4" s="376"/>
      <c r="FQ4" s="376"/>
      <c r="FR4" s="376" t="s">
        <v>277</v>
      </c>
      <c r="FS4" s="376"/>
      <c r="FT4" s="376"/>
      <c r="FU4" s="376"/>
      <c r="FV4" s="376"/>
      <c r="FW4" s="376"/>
      <c r="FX4" s="376"/>
      <c r="FY4" s="376"/>
      <c r="FZ4" s="376"/>
      <c r="GA4" s="376"/>
      <c r="GB4" s="376" t="s">
        <v>277</v>
      </c>
      <c r="GC4" s="376"/>
      <c r="GD4" s="376"/>
      <c r="GE4" s="376"/>
      <c r="GF4" s="376"/>
      <c r="GG4" s="376"/>
      <c r="GH4" s="376"/>
      <c r="GI4" s="376"/>
      <c r="GJ4" s="376"/>
      <c r="GK4" s="376"/>
      <c r="GL4" s="376" t="s">
        <v>277</v>
      </c>
      <c r="GM4" s="376"/>
      <c r="GN4" s="376"/>
      <c r="GO4" s="376"/>
      <c r="GP4" s="376"/>
      <c r="GQ4" s="376"/>
      <c r="GR4" s="376"/>
      <c r="GS4" s="376"/>
      <c r="GT4" s="376"/>
      <c r="GU4" s="376"/>
      <c r="GV4" s="376" t="s">
        <v>277</v>
      </c>
      <c r="GW4" s="376"/>
      <c r="GX4" s="376"/>
      <c r="GY4" s="376"/>
      <c r="GZ4" s="376"/>
      <c r="HA4" s="376"/>
      <c r="HB4" s="376"/>
      <c r="HC4" s="376"/>
      <c r="HD4" s="376"/>
      <c r="HE4" s="376"/>
      <c r="HF4" s="376" t="s">
        <v>277</v>
      </c>
      <c r="HG4" s="376"/>
      <c r="HH4" s="376"/>
      <c r="HI4" s="376"/>
      <c r="HJ4" s="376"/>
      <c r="HK4" s="376"/>
      <c r="HL4" s="376"/>
      <c r="HM4" s="376"/>
      <c r="HN4" s="376"/>
      <c r="HO4" s="376"/>
      <c r="HP4" s="376" t="s">
        <v>277</v>
      </c>
      <c r="HQ4" s="376"/>
      <c r="HR4" s="376"/>
      <c r="HS4" s="376"/>
      <c r="HT4" s="376"/>
      <c r="HU4" s="376"/>
      <c r="HV4" s="376"/>
      <c r="HW4" s="376"/>
      <c r="HX4" s="376"/>
      <c r="HY4" s="376"/>
      <c r="HZ4" s="376" t="s">
        <v>277</v>
      </c>
      <c r="IA4" s="376"/>
      <c r="IB4" s="376"/>
      <c r="IC4" s="376"/>
      <c r="ID4" s="376"/>
      <c r="IE4" s="376"/>
      <c r="IF4" s="376"/>
      <c r="IG4" s="376"/>
      <c r="IH4" s="376"/>
      <c r="II4" s="376"/>
      <c r="IJ4" s="376" t="s">
        <v>277</v>
      </c>
    </row>
    <row r="5" spans="1:244" s="1377" customFormat="1" ht="17.100000000000001" customHeight="1">
      <c r="A5" s="381"/>
      <c r="B5" s="1376"/>
      <c r="C5" s="1384"/>
      <c r="D5" s="1077"/>
      <c r="E5" s="1382" t="s">
        <v>475</v>
      </c>
      <c r="F5" s="1241"/>
      <c r="G5" s="1241"/>
      <c r="H5" s="1241"/>
      <c r="I5" s="1241"/>
      <c r="J5" s="1241"/>
      <c r="K5" s="1241"/>
      <c r="L5" s="1241"/>
      <c r="M5" s="1241"/>
      <c r="N5" s="1242"/>
      <c r="O5" s="1241" t="s">
        <v>476</v>
      </c>
      <c r="P5" s="1241"/>
      <c r="Q5" s="1241"/>
      <c r="R5" s="1241"/>
      <c r="S5" s="1241"/>
      <c r="T5" s="1241"/>
      <c r="U5" s="1241"/>
      <c r="V5" s="1241"/>
      <c r="W5" s="1241"/>
      <c r="X5" s="1241"/>
      <c r="Y5" s="1382" t="s">
        <v>477</v>
      </c>
      <c r="Z5" s="1241"/>
      <c r="AA5" s="1241"/>
      <c r="AB5" s="1241"/>
      <c r="AC5" s="1241"/>
      <c r="AD5" s="1241"/>
      <c r="AE5" s="1241"/>
      <c r="AF5" s="1241"/>
      <c r="AG5" s="1241"/>
      <c r="AH5" s="1380"/>
      <c r="AI5" s="1378" t="s">
        <v>477</v>
      </c>
      <c r="AJ5" s="1241"/>
      <c r="AK5" s="1241"/>
      <c r="AL5" s="1241"/>
      <c r="AM5" s="1241"/>
      <c r="AN5" s="1241"/>
      <c r="AO5" s="1241"/>
      <c r="AP5" s="1241"/>
      <c r="AQ5" s="1241"/>
      <c r="AR5" s="1380"/>
      <c r="AS5" s="1378" t="s">
        <v>477</v>
      </c>
      <c r="AT5" s="1241"/>
      <c r="AU5" s="1241"/>
      <c r="AV5" s="1241"/>
      <c r="AW5" s="1242"/>
      <c r="AX5" s="1382" t="s">
        <v>478</v>
      </c>
      <c r="AY5" s="1241"/>
      <c r="AZ5" s="1241"/>
      <c r="BA5" s="1241"/>
      <c r="BB5" s="1242"/>
      <c r="BC5" s="1382" t="s">
        <v>479</v>
      </c>
      <c r="BD5" s="1241"/>
      <c r="BE5" s="1241"/>
      <c r="BF5" s="1241"/>
      <c r="BG5" s="1241"/>
      <c r="BH5" s="1241"/>
      <c r="BI5" s="1241"/>
      <c r="BJ5" s="1241"/>
      <c r="BK5" s="1241"/>
      <c r="BL5" s="1380"/>
      <c r="BM5" s="1378" t="s">
        <v>479</v>
      </c>
      <c r="BN5" s="1241"/>
      <c r="BO5" s="1241"/>
      <c r="BP5" s="1241"/>
      <c r="BQ5" s="1241"/>
      <c r="BR5" s="1241"/>
      <c r="BS5" s="1241"/>
      <c r="BT5" s="1241"/>
      <c r="BU5" s="1241"/>
      <c r="BV5" s="1380"/>
      <c r="BW5" s="1378" t="s">
        <v>479</v>
      </c>
      <c r="BX5" s="1241"/>
      <c r="BY5" s="1241"/>
      <c r="BZ5" s="1241"/>
      <c r="CA5" s="1241"/>
      <c r="CB5" s="1241"/>
      <c r="CC5" s="1241"/>
      <c r="CD5" s="1241"/>
      <c r="CE5" s="1241"/>
      <c r="CF5" s="1380"/>
      <c r="CG5" s="1378" t="s">
        <v>479</v>
      </c>
      <c r="CH5" s="1241"/>
      <c r="CI5" s="1241"/>
      <c r="CJ5" s="1241"/>
      <c r="CK5" s="1241"/>
      <c r="CL5" s="1241"/>
      <c r="CM5" s="1241"/>
      <c r="CN5" s="1241"/>
      <c r="CO5" s="1241"/>
      <c r="CP5" s="1242"/>
      <c r="CQ5" s="1382" t="s">
        <v>480</v>
      </c>
      <c r="CR5" s="1241"/>
      <c r="CS5" s="1241"/>
      <c r="CT5" s="1241"/>
      <c r="CU5" s="1241"/>
      <c r="CV5" s="1241"/>
      <c r="CW5" s="1241"/>
      <c r="CX5" s="1241"/>
      <c r="CY5" s="1241"/>
      <c r="CZ5" s="1380"/>
      <c r="DA5" s="1378" t="s">
        <v>480</v>
      </c>
      <c r="DB5" s="1241"/>
      <c r="DC5" s="1241"/>
      <c r="DD5" s="1241"/>
      <c r="DE5" s="1242"/>
      <c r="DF5" s="1382" t="s">
        <v>481</v>
      </c>
      <c r="DG5" s="1241"/>
      <c r="DH5" s="1241"/>
      <c r="DI5" s="1241"/>
      <c r="DJ5" s="1380"/>
      <c r="DK5" s="1378" t="s">
        <v>481</v>
      </c>
      <c r="DL5" s="1241"/>
      <c r="DM5" s="1241"/>
      <c r="DN5" s="1241"/>
      <c r="DO5" s="1241"/>
      <c r="DP5" s="1241"/>
      <c r="DQ5" s="1241"/>
      <c r="DR5" s="1241"/>
      <c r="DS5" s="1241"/>
      <c r="DT5" s="1380"/>
      <c r="DU5" s="1378" t="s">
        <v>481</v>
      </c>
      <c r="DV5" s="1241"/>
      <c r="DW5" s="1241"/>
      <c r="DX5" s="1241"/>
      <c r="DY5" s="1241"/>
      <c r="DZ5" s="1241"/>
      <c r="EA5" s="1241"/>
      <c r="EB5" s="1241"/>
      <c r="EC5" s="1241"/>
      <c r="ED5" s="1380"/>
      <c r="EE5" s="1378" t="s">
        <v>481</v>
      </c>
      <c r="EF5" s="1241"/>
      <c r="EG5" s="1241"/>
      <c r="EH5" s="1241"/>
      <c r="EI5" s="1241"/>
      <c r="EJ5" s="1241"/>
      <c r="EK5" s="1241"/>
      <c r="EL5" s="1241"/>
      <c r="EM5" s="1241"/>
      <c r="EN5" s="1380"/>
      <c r="EO5" s="1378" t="s">
        <v>481</v>
      </c>
      <c r="EP5" s="1241"/>
      <c r="EQ5" s="1241"/>
      <c r="ER5" s="1241"/>
      <c r="ES5" s="1241"/>
      <c r="ET5" s="1241"/>
      <c r="EU5" s="1241"/>
      <c r="EV5" s="1241"/>
      <c r="EW5" s="1241"/>
      <c r="EX5" s="1380"/>
      <c r="EY5" s="1378" t="s">
        <v>481</v>
      </c>
      <c r="EZ5" s="1241"/>
      <c r="FA5" s="1241"/>
      <c r="FB5" s="1241"/>
      <c r="FC5" s="1241"/>
      <c r="FD5" s="1241"/>
      <c r="FE5" s="1241"/>
      <c r="FF5" s="1241"/>
      <c r="FG5" s="1241"/>
      <c r="FH5" s="1380"/>
      <c r="FI5" s="1378" t="s">
        <v>481</v>
      </c>
      <c r="FJ5" s="1241"/>
      <c r="FK5" s="1241"/>
      <c r="FL5" s="1241"/>
      <c r="FM5" s="1241"/>
      <c r="FN5" s="1241"/>
      <c r="FO5" s="1241"/>
      <c r="FP5" s="1241"/>
      <c r="FQ5" s="1241"/>
      <c r="FR5" s="1380"/>
      <c r="FS5" s="1378" t="s">
        <v>481</v>
      </c>
      <c r="FT5" s="1241"/>
      <c r="FU5" s="1241"/>
      <c r="FV5" s="1241"/>
      <c r="FW5" s="1242"/>
      <c r="FX5" s="1382" t="s">
        <v>482</v>
      </c>
      <c r="FY5" s="1241"/>
      <c r="FZ5" s="1241"/>
      <c r="GA5" s="1241"/>
      <c r="GB5" s="1380"/>
      <c r="GC5" s="1378" t="s">
        <v>482</v>
      </c>
      <c r="GD5" s="1241"/>
      <c r="GE5" s="1241"/>
      <c r="GF5" s="1241"/>
      <c r="GG5" s="1242"/>
      <c r="GH5" s="1382" t="s">
        <v>452</v>
      </c>
      <c r="GI5" s="1241"/>
      <c r="GJ5" s="1241"/>
      <c r="GK5" s="1241"/>
      <c r="GL5" s="1380"/>
      <c r="GM5" s="1241"/>
      <c r="GN5" s="1241"/>
      <c r="GO5" s="1241"/>
      <c r="GP5" s="1241"/>
      <c r="GQ5" s="1241"/>
      <c r="GR5" s="1241"/>
      <c r="GS5" s="1241"/>
      <c r="GT5" s="1241"/>
      <c r="GU5" s="1241"/>
      <c r="GV5" s="1380"/>
      <c r="GW5" s="1241"/>
      <c r="GX5" s="1241"/>
      <c r="GY5" s="1241"/>
      <c r="GZ5" s="1241"/>
      <c r="HA5" s="1241"/>
      <c r="HB5" s="1241"/>
      <c r="HC5" s="1241"/>
      <c r="HD5" s="1241"/>
      <c r="HE5" s="1241"/>
      <c r="HF5" s="1380"/>
      <c r="HG5" s="1241"/>
      <c r="HH5" s="1241"/>
      <c r="HI5" s="1241"/>
      <c r="HJ5" s="1241"/>
      <c r="HK5" s="1241"/>
      <c r="HL5" s="1241"/>
      <c r="HM5" s="1241"/>
      <c r="HN5" s="1241"/>
      <c r="HO5" s="1241"/>
      <c r="HP5" s="1380"/>
      <c r="HQ5" s="1241"/>
      <c r="HR5" s="1241"/>
      <c r="HS5" s="1241"/>
      <c r="HT5" s="1241"/>
      <c r="HU5" s="1241"/>
      <c r="HV5" s="1241"/>
      <c r="HW5" s="1241"/>
      <c r="HX5" s="1241"/>
      <c r="HY5" s="1241"/>
      <c r="HZ5" s="1242"/>
      <c r="IA5" s="1382" t="s">
        <v>292</v>
      </c>
      <c r="IB5" s="1241"/>
      <c r="IC5" s="1241"/>
      <c r="ID5" s="1241"/>
      <c r="IE5" s="1242"/>
      <c r="IF5" s="1241" t="s">
        <v>291</v>
      </c>
      <c r="IG5" s="1241"/>
      <c r="IH5" s="1241"/>
      <c r="II5" s="1241"/>
      <c r="IJ5" s="1242"/>
    </row>
    <row r="6" spans="1:244" ht="17.100000000000001" customHeight="1">
      <c r="A6" s="376"/>
      <c r="B6" s="1080"/>
      <c r="C6" s="1081"/>
      <c r="D6" s="1082" t="s">
        <v>483</v>
      </c>
      <c r="E6" s="1080" t="s">
        <v>293</v>
      </c>
      <c r="F6" s="1083"/>
      <c r="G6" s="1083"/>
      <c r="H6" s="1083"/>
      <c r="I6" s="1084"/>
      <c r="J6" s="1085" t="s">
        <v>292</v>
      </c>
      <c r="K6" s="1083"/>
      <c r="L6" s="1083"/>
      <c r="M6" s="1083"/>
      <c r="N6" s="1081"/>
      <c r="O6" s="1083" t="s">
        <v>313</v>
      </c>
      <c r="P6" s="1083"/>
      <c r="Q6" s="1083"/>
      <c r="R6" s="1083"/>
      <c r="S6" s="1084"/>
      <c r="T6" s="1085" t="s">
        <v>292</v>
      </c>
      <c r="U6" s="1083"/>
      <c r="V6" s="1083"/>
      <c r="W6" s="1083"/>
      <c r="X6" s="1083"/>
      <c r="Y6" s="1080" t="s">
        <v>484</v>
      </c>
      <c r="Z6" s="1083"/>
      <c r="AA6" s="1083"/>
      <c r="AB6" s="1083"/>
      <c r="AC6" s="1084"/>
      <c r="AD6" s="1085" t="s">
        <v>485</v>
      </c>
      <c r="AE6" s="1083"/>
      <c r="AF6" s="1083"/>
      <c r="AG6" s="1083"/>
      <c r="AH6" s="1086"/>
      <c r="AI6" s="1087" t="s">
        <v>486</v>
      </c>
      <c r="AJ6" s="1083"/>
      <c r="AK6" s="1083"/>
      <c r="AL6" s="1083"/>
      <c r="AM6" s="1084"/>
      <c r="AN6" s="1085" t="s">
        <v>487</v>
      </c>
      <c r="AO6" s="1083"/>
      <c r="AP6" s="1083"/>
      <c r="AQ6" s="1083"/>
      <c r="AR6" s="1086"/>
      <c r="AS6" s="1085" t="s">
        <v>292</v>
      </c>
      <c r="AT6" s="1083"/>
      <c r="AU6" s="1083"/>
      <c r="AV6" s="1083"/>
      <c r="AW6" s="1081"/>
      <c r="AX6" s="1080"/>
      <c r="AY6" s="1083"/>
      <c r="AZ6" s="1083"/>
      <c r="BA6" s="1083"/>
      <c r="BB6" s="1081"/>
      <c r="BC6" s="1080" t="s">
        <v>304</v>
      </c>
      <c r="BD6" s="1083"/>
      <c r="BE6" s="1083"/>
      <c r="BF6" s="1083"/>
      <c r="BG6" s="1084"/>
      <c r="BH6" s="1085" t="s">
        <v>303</v>
      </c>
      <c r="BI6" s="1083"/>
      <c r="BJ6" s="1083"/>
      <c r="BK6" s="1083"/>
      <c r="BL6" s="1086"/>
      <c r="BM6" s="1087" t="s">
        <v>302</v>
      </c>
      <c r="BN6" s="1083"/>
      <c r="BO6" s="1083"/>
      <c r="BP6" s="1083"/>
      <c r="BQ6" s="1084"/>
      <c r="BR6" s="1085" t="s">
        <v>283</v>
      </c>
      <c r="BS6" s="1083"/>
      <c r="BT6" s="1083"/>
      <c r="BU6" s="1083"/>
      <c r="BV6" s="1086"/>
      <c r="BW6" s="1087" t="s">
        <v>301</v>
      </c>
      <c r="BX6" s="1083"/>
      <c r="BY6" s="1083"/>
      <c r="BZ6" s="1083"/>
      <c r="CA6" s="1084"/>
      <c r="CB6" s="1085" t="s">
        <v>300</v>
      </c>
      <c r="CC6" s="1083"/>
      <c r="CD6" s="1083"/>
      <c r="CE6" s="1083"/>
      <c r="CF6" s="1086"/>
      <c r="CG6" s="1087" t="s">
        <v>284</v>
      </c>
      <c r="CH6" s="1083"/>
      <c r="CI6" s="1083"/>
      <c r="CJ6" s="1083"/>
      <c r="CK6" s="1084"/>
      <c r="CL6" s="1085" t="s">
        <v>292</v>
      </c>
      <c r="CM6" s="1083"/>
      <c r="CN6" s="1083"/>
      <c r="CO6" s="1083"/>
      <c r="CP6" s="1081"/>
      <c r="CQ6" s="1080" t="s">
        <v>298</v>
      </c>
      <c r="CR6" s="1083"/>
      <c r="CS6" s="1083"/>
      <c r="CT6" s="1083"/>
      <c r="CU6" s="1084"/>
      <c r="CV6" s="1085" t="s">
        <v>297</v>
      </c>
      <c r="CW6" s="1083"/>
      <c r="CX6" s="1083"/>
      <c r="CY6" s="1083"/>
      <c r="CZ6" s="1086"/>
      <c r="DA6" s="1087" t="s">
        <v>292</v>
      </c>
      <c r="DB6" s="1083"/>
      <c r="DC6" s="1083"/>
      <c r="DD6" s="1083"/>
      <c r="DE6" s="1088"/>
      <c r="DF6" s="1080" t="s">
        <v>280</v>
      </c>
      <c r="DG6" s="1083"/>
      <c r="DH6" s="1083"/>
      <c r="DI6" s="1083"/>
      <c r="DJ6" s="1086"/>
      <c r="DK6" s="1087" t="s">
        <v>281</v>
      </c>
      <c r="DL6" s="1083"/>
      <c r="DM6" s="1083"/>
      <c r="DN6" s="1083"/>
      <c r="DO6" s="1084"/>
      <c r="DP6" s="1085" t="s">
        <v>282</v>
      </c>
      <c r="DQ6" s="1083"/>
      <c r="DR6" s="1083"/>
      <c r="DS6" s="1083"/>
      <c r="DT6" s="1086"/>
      <c r="DU6" s="1087" t="s">
        <v>283</v>
      </c>
      <c r="DV6" s="1083"/>
      <c r="DW6" s="1083"/>
      <c r="DX6" s="1083"/>
      <c r="DY6" s="1084"/>
      <c r="DZ6" s="1085" t="s">
        <v>284</v>
      </c>
      <c r="EA6" s="1083"/>
      <c r="EB6" s="1083"/>
      <c r="EC6" s="1083"/>
      <c r="ED6" s="1086"/>
      <c r="EE6" s="1087" t="s">
        <v>326</v>
      </c>
      <c r="EF6" s="1083"/>
      <c r="EG6" s="1083"/>
      <c r="EH6" s="1083"/>
      <c r="EI6" s="1084"/>
      <c r="EJ6" s="1085" t="s">
        <v>488</v>
      </c>
      <c r="EK6" s="1083"/>
      <c r="EL6" s="1083"/>
      <c r="EM6" s="1083"/>
      <c r="EN6" s="1086"/>
      <c r="EO6" s="1087" t="s">
        <v>489</v>
      </c>
      <c r="EP6" s="1083"/>
      <c r="EQ6" s="1083"/>
      <c r="ER6" s="1083"/>
      <c r="ES6" s="1084"/>
      <c r="ET6" s="1085" t="s">
        <v>490</v>
      </c>
      <c r="EU6" s="1083"/>
      <c r="EV6" s="1083"/>
      <c r="EW6" s="1083"/>
      <c r="EX6" s="1086"/>
      <c r="EY6" s="1087" t="s">
        <v>491</v>
      </c>
      <c r="EZ6" s="1083"/>
      <c r="FA6" s="1083"/>
      <c r="FB6" s="1083"/>
      <c r="FC6" s="1084"/>
      <c r="FD6" s="1085" t="s">
        <v>492</v>
      </c>
      <c r="FE6" s="1083"/>
      <c r="FF6" s="1083"/>
      <c r="FG6" s="1083"/>
      <c r="FH6" s="1086"/>
      <c r="FI6" s="1087" t="s">
        <v>325</v>
      </c>
      <c r="FJ6" s="1083"/>
      <c r="FK6" s="1083"/>
      <c r="FL6" s="1083"/>
      <c r="FM6" s="1084"/>
      <c r="FN6" s="1085" t="s">
        <v>324</v>
      </c>
      <c r="FO6" s="1083"/>
      <c r="FP6" s="1083"/>
      <c r="FQ6" s="1083"/>
      <c r="FR6" s="1086"/>
      <c r="FS6" s="1087" t="s">
        <v>292</v>
      </c>
      <c r="FT6" s="1083"/>
      <c r="FU6" s="1083"/>
      <c r="FV6" s="1083"/>
      <c r="FW6" s="1081"/>
      <c r="FX6" s="1080" t="s">
        <v>295</v>
      </c>
      <c r="FY6" s="1083"/>
      <c r="FZ6" s="1083"/>
      <c r="GA6" s="1083"/>
      <c r="GB6" s="1086"/>
      <c r="GC6" s="1087" t="s">
        <v>292</v>
      </c>
      <c r="GD6" s="1083"/>
      <c r="GE6" s="1083"/>
      <c r="GF6" s="1083"/>
      <c r="GG6" s="1081"/>
      <c r="GH6" s="1080" t="s">
        <v>322</v>
      </c>
      <c r="GI6" s="1083"/>
      <c r="GJ6" s="1083"/>
      <c r="GK6" s="1083"/>
      <c r="GL6" s="1084"/>
      <c r="GM6" s="1085" t="s">
        <v>321</v>
      </c>
      <c r="GN6" s="1083"/>
      <c r="GO6" s="1083"/>
      <c r="GP6" s="1083"/>
      <c r="GQ6" s="1086"/>
      <c r="GR6" s="1085" t="s">
        <v>320</v>
      </c>
      <c r="GS6" s="1083"/>
      <c r="GT6" s="1083"/>
      <c r="GU6" s="1083"/>
      <c r="GV6" s="1086"/>
      <c r="GW6" s="1085" t="s">
        <v>319</v>
      </c>
      <c r="GX6" s="1083"/>
      <c r="GY6" s="1083"/>
      <c r="GZ6" s="1083"/>
      <c r="HA6" s="1086"/>
      <c r="HB6" s="1085" t="s">
        <v>493</v>
      </c>
      <c r="HC6" s="1083"/>
      <c r="HD6" s="1083"/>
      <c r="HE6" s="1083"/>
      <c r="HF6" s="1086"/>
      <c r="HG6" s="1085" t="s">
        <v>317</v>
      </c>
      <c r="HH6" s="1083"/>
      <c r="HI6" s="1083"/>
      <c r="HJ6" s="1083"/>
      <c r="HK6" s="1086"/>
      <c r="HL6" s="1085" t="s">
        <v>316</v>
      </c>
      <c r="HM6" s="1083"/>
      <c r="HN6" s="1083"/>
      <c r="HO6" s="1083"/>
      <c r="HP6" s="1086"/>
      <c r="HQ6" s="1085" t="s">
        <v>315</v>
      </c>
      <c r="HR6" s="1083"/>
      <c r="HS6" s="1083"/>
      <c r="HT6" s="1083"/>
      <c r="HU6" s="1086"/>
      <c r="HV6" s="1085" t="s">
        <v>292</v>
      </c>
      <c r="HW6" s="1083"/>
      <c r="HX6" s="1083"/>
      <c r="HY6" s="1083"/>
      <c r="HZ6" s="1081"/>
      <c r="IA6" s="1080"/>
      <c r="IB6" s="1083"/>
      <c r="IC6" s="1083"/>
      <c r="ID6" s="1083"/>
      <c r="IE6" s="1081"/>
      <c r="IF6" s="1083"/>
      <c r="IG6" s="1083"/>
      <c r="IH6" s="1083"/>
      <c r="II6" s="1083"/>
      <c r="IJ6" s="1081"/>
    </row>
    <row r="7" spans="1:244" ht="17.100000000000001" customHeight="1">
      <c r="A7" s="376"/>
      <c r="B7" s="1080"/>
      <c r="C7" s="1081"/>
      <c r="D7" s="1082" t="s">
        <v>494</v>
      </c>
      <c r="E7" s="1089"/>
      <c r="F7" s="1094"/>
      <c r="G7" s="1094"/>
      <c r="H7" s="1090" t="s">
        <v>495</v>
      </c>
      <c r="I7" s="1091">
        <v>50</v>
      </c>
      <c r="J7" s="1092"/>
      <c r="K7" s="1094"/>
      <c r="L7" s="1094"/>
      <c r="M7" s="1090" t="s">
        <v>495</v>
      </c>
      <c r="N7" s="1093">
        <v>25</v>
      </c>
      <c r="O7" s="1094"/>
      <c r="P7" s="1094"/>
      <c r="Q7" s="1094"/>
      <c r="R7" s="1090" t="s">
        <v>495</v>
      </c>
      <c r="S7" s="1091">
        <v>30</v>
      </c>
      <c r="T7" s="1092"/>
      <c r="U7" s="1094"/>
      <c r="V7" s="1094"/>
      <c r="W7" s="1090" t="s">
        <v>495</v>
      </c>
      <c r="X7" s="1095">
        <v>25</v>
      </c>
      <c r="Y7" s="1089"/>
      <c r="Z7" s="1094"/>
      <c r="AA7" s="1094"/>
      <c r="AB7" s="1090" t="s">
        <v>495</v>
      </c>
      <c r="AC7" s="1091">
        <v>25</v>
      </c>
      <c r="AD7" s="1092"/>
      <c r="AE7" s="1094"/>
      <c r="AF7" s="1094"/>
      <c r="AG7" s="1090" t="s">
        <v>495</v>
      </c>
      <c r="AH7" s="1091">
        <v>25</v>
      </c>
      <c r="AI7" s="1092"/>
      <c r="AJ7" s="1094"/>
      <c r="AK7" s="1094"/>
      <c r="AL7" s="1090" t="s">
        <v>495</v>
      </c>
      <c r="AM7" s="1091">
        <v>25</v>
      </c>
      <c r="AN7" s="1092"/>
      <c r="AO7" s="1094"/>
      <c r="AP7" s="1094"/>
      <c r="AQ7" s="1090" t="s">
        <v>495</v>
      </c>
      <c r="AR7" s="1091">
        <v>25</v>
      </c>
      <c r="AS7" s="1092"/>
      <c r="AT7" s="1094"/>
      <c r="AU7" s="1094"/>
      <c r="AV7" s="1090" t="s">
        <v>495</v>
      </c>
      <c r="AW7" s="1093">
        <v>25</v>
      </c>
      <c r="AX7" s="1089"/>
      <c r="AY7" s="1094"/>
      <c r="AZ7" s="1094"/>
      <c r="BA7" s="1090" t="s">
        <v>495</v>
      </c>
      <c r="BB7" s="1093">
        <v>25</v>
      </c>
      <c r="BC7" s="1089"/>
      <c r="BD7" s="1094"/>
      <c r="BE7" s="1094"/>
      <c r="BF7" s="1090" t="s">
        <v>495</v>
      </c>
      <c r="BG7" s="1091">
        <v>25</v>
      </c>
      <c r="BH7" s="1092"/>
      <c r="BI7" s="1094"/>
      <c r="BJ7" s="1094"/>
      <c r="BK7" s="1090" t="s">
        <v>495</v>
      </c>
      <c r="BL7" s="1091">
        <v>48</v>
      </c>
      <c r="BM7" s="1092"/>
      <c r="BN7" s="1094"/>
      <c r="BO7" s="1094"/>
      <c r="BP7" s="1090" t="s">
        <v>495</v>
      </c>
      <c r="BQ7" s="1091">
        <v>30</v>
      </c>
      <c r="BR7" s="1092"/>
      <c r="BS7" s="1094"/>
      <c r="BT7" s="1094"/>
      <c r="BU7" s="1090" t="s">
        <v>495</v>
      </c>
      <c r="BV7" s="1091">
        <v>50</v>
      </c>
      <c r="BW7" s="1092"/>
      <c r="BX7" s="1094"/>
      <c r="BY7" s="1094"/>
      <c r="BZ7" s="1090" t="s">
        <v>495</v>
      </c>
      <c r="CA7" s="1091">
        <v>50</v>
      </c>
      <c r="CB7" s="1092"/>
      <c r="CC7" s="1094"/>
      <c r="CD7" s="1094"/>
      <c r="CE7" s="1090" t="s">
        <v>495</v>
      </c>
      <c r="CF7" s="1091">
        <v>20</v>
      </c>
      <c r="CG7" s="1092"/>
      <c r="CH7" s="1094"/>
      <c r="CI7" s="1094"/>
      <c r="CJ7" s="1090" t="s">
        <v>495</v>
      </c>
      <c r="CK7" s="1091">
        <v>30</v>
      </c>
      <c r="CL7" s="1092"/>
      <c r="CM7" s="1094"/>
      <c r="CN7" s="1094"/>
      <c r="CO7" s="1090" t="s">
        <v>495</v>
      </c>
      <c r="CP7" s="1093">
        <v>25</v>
      </c>
      <c r="CQ7" s="1089"/>
      <c r="CR7" s="1094"/>
      <c r="CS7" s="1094"/>
      <c r="CT7" s="1090" t="s">
        <v>495</v>
      </c>
      <c r="CU7" s="1091">
        <v>25</v>
      </c>
      <c r="CV7" s="1092"/>
      <c r="CW7" s="1094"/>
      <c r="CX7" s="1094"/>
      <c r="CY7" s="1090" t="s">
        <v>495</v>
      </c>
      <c r="CZ7" s="1091">
        <v>25</v>
      </c>
      <c r="DA7" s="1092"/>
      <c r="DB7" s="1094"/>
      <c r="DC7" s="1094"/>
      <c r="DD7" s="1090" t="s">
        <v>495</v>
      </c>
      <c r="DE7" s="1093">
        <v>25</v>
      </c>
      <c r="DF7" s="1089"/>
      <c r="DG7" s="1094"/>
      <c r="DH7" s="1094"/>
      <c r="DI7" s="1090" t="s">
        <v>495</v>
      </c>
      <c r="DJ7" s="1091">
        <v>48</v>
      </c>
      <c r="DK7" s="1092"/>
      <c r="DL7" s="1094"/>
      <c r="DM7" s="1094"/>
      <c r="DN7" s="1090" t="s">
        <v>495</v>
      </c>
      <c r="DO7" s="1091">
        <v>60</v>
      </c>
      <c r="DP7" s="1092"/>
      <c r="DQ7" s="1094"/>
      <c r="DR7" s="1094"/>
      <c r="DS7" s="1090" t="s">
        <v>495</v>
      </c>
      <c r="DT7" s="1091">
        <v>49</v>
      </c>
      <c r="DU7" s="1092"/>
      <c r="DV7" s="1094"/>
      <c r="DW7" s="1094"/>
      <c r="DX7" s="1090" t="s">
        <v>495</v>
      </c>
      <c r="DY7" s="1091">
        <v>50</v>
      </c>
      <c r="DZ7" s="1092"/>
      <c r="EA7" s="1094"/>
      <c r="EB7" s="1094"/>
      <c r="EC7" s="1090" t="s">
        <v>495</v>
      </c>
      <c r="ED7" s="1091">
        <v>30</v>
      </c>
      <c r="EE7" s="1092"/>
      <c r="EF7" s="1094"/>
      <c r="EG7" s="1094"/>
      <c r="EH7" s="1090" t="s">
        <v>495</v>
      </c>
      <c r="EI7" s="1091">
        <v>49</v>
      </c>
      <c r="EJ7" s="1092"/>
      <c r="EK7" s="1094"/>
      <c r="EL7" s="1094"/>
      <c r="EM7" s="1090" t="s">
        <v>495</v>
      </c>
      <c r="EN7" s="1091">
        <v>48</v>
      </c>
      <c r="EO7" s="1092"/>
      <c r="EP7" s="1094"/>
      <c r="EQ7" s="1094"/>
      <c r="ER7" s="1090" t="s">
        <v>495</v>
      </c>
      <c r="ES7" s="1091">
        <v>20</v>
      </c>
      <c r="ET7" s="1092"/>
      <c r="EU7" s="1094"/>
      <c r="EV7" s="1094"/>
      <c r="EW7" s="1090" t="s">
        <v>495</v>
      </c>
      <c r="EX7" s="1091">
        <v>40</v>
      </c>
      <c r="EY7" s="1092"/>
      <c r="EZ7" s="1094"/>
      <c r="FA7" s="1094"/>
      <c r="FB7" s="1090" t="s">
        <v>495</v>
      </c>
      <c r="FC7" s="1091">
        <v>40</v>
      </c>
      <c r="FD7" s="1092"/>
      <c r="FE7" s="1094"/>
      <c r="FF7" s="1094"/>
      <c r="FG7" s="1090" t="s">
        <v>495</v>
      </c>
      <c r="FH7" s="1091">
        <v>25</v>
      </c>
      <c r="FI7" s="1092"/>
      <c r="FJ7" s="1094"/>
      <c r="FK7" s="1094"/>
      <c r="FL7" s="1090" t="s">
        <v>495</v>
      </c>
      <c r="FM7" s="1091">
        <v>40</v>
      </c>
      <c r="FN7" s="1092"/>
      <c r="FO7" s="1094"/>
      <c r="FP7" s="1094"/>
      <c r="FQ7" s="1090" t="s">
        <v>495</v>
      </c>
      <c r="FR7" s="1091">
        <v>25</v>
      </c>
      <c r="FS7" s="1092"/>
      <c r="FT7" s="1094"/>
      <c r="FU7" s="1094"/>
      <c r="FV7" s="1090" t="s">
        <v>495</v>
      </c>
      <c r="FW7" s="1093">
        <v>25</v>
      </c>
      <c r="FX7" s="1089"/>
      <c r="FY7" s="1094"/>
      <c r="FZ7" s="1094"/>
      <c r="GA7" s="1090" t="s">
        <v>495</v>
      </c>
      <c r="GB7" s="1091">
        <v>50</v>
      </c>
      <c r="GC7" s="1092"/>
      <c r="GD7" s="1094"/>
      <c r="GE7" s="1094"/>
      <c r="GF7" s="1090" t="s">
        <v>495</v>
      </c>
      <c r="GG7" s="1093">
        <v>10</v>
      </c>
      <c r="GH7" s="1089"/>
      <c r="GI7" s="1094"/>
      <c r="GJ7" s="1094"/>
      <c r="GK7" s="1090" t="s">
        <v>495</v>
      </c>
      <c r="GL7" s="1091">
        <v>50</v>
      </c>
      <c r="GM7" s="1092"/>
      <c r="GN7" s="1094"/>
      <c r="GO7" s="1094"/>
      <c r="GP7" s="1090" t="s">
        <v>495</v>
      </c>
      <c r="GQ7" s="1091">
        <v>50</v>
      </c>
      <c r="GR7" s="1092"/>
      <c r="GS7" s="1094"/>
      <c r="GT7" s="1094"/>
      <c r="GU7" s="1090" t="s">
        <v>495</v>
      </c>
      <c r="GV7" s="1091">
        <v>50</v>
      </c>
      <c r="GW7" s="1092"/>
      <c r="GX7" s="1094"/>
      <c r="GY7" s="1094"/>
      <c r="GZ7" s="1090" t="s">
        <v>495</v>
      </c>
      <c r="HA7" s="1091">
        <v>50</v>
      </c>
      <c r="HB7" s="1092"/>
      <c r="HC7" s="1094"/>
      <c r="HD7" s="1094"/>
      <c r="HE7" s="1090" t="s">
        <v>495</v>
      </c>
      <c r="HF7" s="1091">
        <v>50</v>
      </c>
      <c r="HG7" s="1092"/>
      <c r="HH7" s="1094"/>
      <c r="HI7" s="1094"/>
      <c r="HJ7" s="1090" t="s">
        <v>495</v>
      </c>
      <c r="HK7" s="1091">
        <v>50</v>
      </c>
      <c r="HL7" s="1092"/>
      <c r="HM7" s="1094"/>
      <c r="HN7" s="1094"/>
      <c r="HO7" s="1090" t="s">
        <v>495</v>
      </c>
      <c r="HP7" s="1091">
        <v>50</v>
      </c>
      <c r="HQ7" s="1092"/>
      <c r="HR7" s="1094"/>
      <c r="HS7" s="1094"/>
      <c r="HT7" s="1090" t="s">
        <v>495</v>
      </c>
      <c r="HU7" s="1091">
        <v>50</v>
      </c>
      <c r="HV7" s="1092"/>
      <c r="HW7" s="1094"/>
      <c r="HX7" s="1094"/>
      <c r="HY7" s="1090" t="s">
        <v>495</v>
      </c>
      <c r="HZ7" s="1093">
        <v>50</v>
      </c>
      <c r="IA7" s="1089"/>
      <c r="IB7" s="1094"/>
      <c r="IC7" s="1094"/>
      <c r="ID7" s="1090" t="s">
        <v>495</v>
      </c>
      <c r="IE7" s="1093">
        <v>25</v>
      </c>
      <c r="IF7" s="1094"/>
      <c r="IG7" s="1094"/>
      <c r="IH7" s="1094"/>
      <c r="II7" s="1094"/>
      <c r="IJ7" s="1096"/>
    </row>
    <row r="8" spans="1:244" ht="17.100000000000001" customHeight="1">
      <c r="A8" s="376"/>
      <c r="B8" s="1080"/>
      <c r="C8" s="1081"/>
      <c r="D8" s="1082" t="s">
        <v>496</v>
      </c>
      <c r="E8" s="1097" t="s">
        <v>497</v>
      </c>
      <c r="F8" s="1381" t="s">
        <v>1273</v>
      </c>
      <c r="G8" s="1381" t="s">
        <v>1275</v>
      </c>
      <c r="H8" s="1098" t="s">
        <v>498</v>
      </c>
      <c r="I8" s="1098" t="s">
        <v>499</v>
      </c>
      <c r="J8" s="1098" t="s">
        <v>500</v>
      </c>
      <c r="K8" s="1381" t="s">
        <v>1273</v>
      </c>
      <c r="L8" s="1381" t="s">
        <v>1275</v>
      </c>
      <c r="M8" s="1098" t="s">
        <v>498</v>
      </c>
      <c r="N8" s="1099" t="s">
        <v>499</v>
      </c>
      <c r="O8" s="1100" t="s">
        <v>500</v>
      </c>
      <c r="P8" s="1381" t="s">
        <v>1273</v>
      </c>
      <c r="Q8" s="1381" t="s">
        <v>1275</v>
      </c>
      <c r="R8" s="1098" t="s">
        <v>498</v>
      </c>
      <c r="S8" s="1101" t="s">
        <v>499</v>
      </c>
      <c r="T8" s="1098" t="s">
        <v>500</v>
      </c>
      <c r="U8" s="1381" t="s">
        <v>1273</v>
      </c>
      <c r="V8" s="1381" t="s">
        <v>1275</v>
      </c>
      <c r="W8" s="1098" t="s">
        <v>498</v>
      </c>
      <c r="X8" s="1101" t="s">
        <v>499</v>
      </c>
      <c r="Y8" s="1097" t="s">
        <v>500</v>
      </c>
      <c r="Z8" s="1381" t="s">
        <v>1273</v>
      </c>
      <c r="AA8" s="1381" t="s">
        <v>1275</v>
      </c>
      <c r="AB8" s="1098" t="s">
        <v>498</v>
      </c>
      <c r="AC8" s="1101" t="s">
        <v>499</v>
      </c>
      <c r="AD8" s="1098" t="s">
        <v>500</v>
      </c>
      <c r="AE8" s="1381" t="s">
        <v>1273</v>
      </c>
      <c r="AF8" s="1381" t="s">
        <v>1275</v>
      </c>
      <c r="AG8" s="1098" t="s">
        <v>498</v>
      </c>
      <c r="AH8" s="1101" t="s">
        <v>499</v>
      </c>
      <c r="AI8" s="1098" t="s">
        <v>500</v>
      </c>
      <c r="AJ8" s="1381" t="s">
        <v>1273</v>
      </c>
      <c r="AK8" s="1381" t="s">
        <v>1275</v>
      </c>
      <c r="AL8" s="1098" t="s">
        <v>498</v>
      </c>
      <c r="AM8" s="1098" t="s">
        <v>499</v>
      </c>
      <c r="AN8" s="1098" t="s">
        <v>500</v>
      </c>
      <c r="AO8" s="1381" t="s">
        <v>1273</v>
      </c>
      <c r="AP8" s="1381" t="s">
        <v>1275</v>
      </c>
      <c r="AQ8" s="1098" t="s">
        <v>498</v>
      </c>
      <c r="AR8" s="1101" t="s">
        <v>499</v>
      </c>
      <c r="AS8" s="1098" t="s">
        <v>500</v>
      </c>
      <c r="AT8" s="1381" t="s">
        <v>1273</v>
      </c>
      <c r="AU8" s="1381" t="s">
        <v>1275</v>
      </c>
      <c r="AV8" s="1098" t="s">
        <v>498</v>
      </c>
      <c r="AW8" s="1099" t="s">
        <v>499</v>
      </c>
      <c r="AX8" s="1097" t="s">
        <v>500</v>
      </c>
      <c r="AY8" s="1381" t="s">
        <v>1273</v>
      </c>
      <c r="AZ8" s="1381" t="s">
        <v>1275</v>
      </c>
      <c r="BA8" s="1098" t="s">
        <v>498</v>
      </c>
      <c r="BB8" s="1099" t="s">
        <v>499</v>
      </c>
      <c r="BC8" s="1097" t="s">
        <v>500</v>
      </c>
      <c r="BD8" s="1381" t="s">
        <v>1273</v>
      </c>
      <c r="BE8" s="1381" t="s">
        <v>1275</v>
      </c>
      <c r="BF8" s="1098" t="s">
        <v>498</v>
      </c>
      <c r="BG8" s="1101" t="s">
        <v>499</v>
      </c>
      <c r="BH8" s="1098" t="s">
        <v>500</v>
      </c>
      <c r="BI8" s="1381" t="s">
        <v>1273</v>
      </c>
      <c r="BJ8" s="1381" t="s">
        <v>1275</v>
      </c>
      <c r="BK8" s="1098" t="s">
        <v>498</v>
      </c>
      <c r="BL8" s="1101" t="s">
        <v>499</v>
      </c>
      <c r="BM8" s="1098" t="s">
        <v>500</v>
      </c>
      <c r="BN8" s="1381" t="s">
        <v>1273</v>
      </c>
      <c r="BO8" s="1381" t="s">
        <v>1275</v>
      </c>
      <c r="BP8" s="1098" t="s">
        <v>498</v>
      </c>
      <c r="BQ8" s="1101" t="s">
        <v>499</v>
      </c>
      <c r="BR8" s="1098" t="s">
        <v>500</v>
      </c>
      <c r="BS8" s="1381" t="s">
        <v>1273</v>
      </c>
      <c r="BT8" s="1381" t="s">
        <v>1275</v>
      </c>
      <c r="BU8" s="1098" t="s">
        <v>498</v>
      </c>
      <c r="BV8" s="1101" t="s">
        <v>499</v>
      </c>
      <c r="BW8" s="1098" t="s">
        <v>500</v>
      </c>
      <c r="BX8" s="1381" t="s">
        <v>1273</v>
      </c>
      <c r="BY8" s="1381" t="s">
        <v>1275</v>
      </c>
      <c r="BZ8" s="1098" t="s">
        <v>498</v>
      </c>
      <c r="CA8" s="1101" t="s">
        <v>499</v>
      </c>
      <c r="CB8" s="1098" t="s">
        <v>500</v>
      </c>
      <c r="CC8" s="1381" t="s">
        <v>1273</v>
      </c>
      <c r="CD8" s="1381" t="s">
        <v>1275</v>
      </c>
      <c r="CE8" s="1098" t="s">
        <v>498</v>
      </c>
      <c r="CF8" s="1101" t="s">
        <v>499</v>
      </c>
      <c r="CG8" s="1098" t="s">
        <v>500</v>
      </c>
      <c r="CH8" s="1381" t="s">
        <v>1273</v>
      </c>
      <c r="CI8" s="1381" t="s">
        <v>1275</v>
      </c>
      <c r="CJ8" s="1098" t="s">
        <v>498</v>
      </c>
      <c r="CK8" s="1101" t="s">
        <v>499</v>
      </c>
      <c r="CL8" s="1098" t="s">
        <v>500</v>
      </c>
      <c r="CM8" s="1381" t="s">
        <v>1273</v>
      </c>
      <c r="CN8" s="1381" t="s">
        <v>1275</v>
      </c>
      <c r="CO8" s="1098" t="s">
        <v>498</v>
      </c>
      <c r="CP8" s="1099" t="s">
        <v>499</v>
      </c>
      <c r="CQ8" s="1097" t="s">
        <v>500</v>
      </c>
      <c r="CR8" s="1381" t="s">
        <v>1273</v>
      </c>
      <c r="CS8" s="1381" t="s">
        <v>1275</v>
      </c>
      <c r="CT8" s="1098" t="s">
        <v>498</v>
      </c>
      <c r="CU8" s="1101" t="s">
        <v>499</v>
      </c>
      <c r="CV8" s="1098" t="s">
        <v>500</v>
      </c>
      <c r="CW8" s="1381" t="s">
        <v>1273</v>
      </c>
      <c r="CX8" s="1381" t="s">
        <v>1275</v>
      </c>
      <c r="CY8" s="1098" t="s">
        <v>498</v>
      </c>
      <c r="CZ8" s="1101" t="s">
        <v>499</v>
      </c>
      <c r="DA8" s="1098" t="s">
        <v>500</v>
      </c>
      <c r="DB8" s="1381" t="s">
        <v>1273</v>
      </c>
      <c r="DC8" s="1381" t="s">
        <v>1275</v>
      </c>
      <c r="DD8" s="1098" t="s">
        <v>498</v>
      </c>
      <c r="DE8" s="1099" t="s">
        <v>499</v>
      </c>
      <c r="DF8" s="1097" t="s">
        <v>500</v>
      </c>
      <c r="DG8" s="1381" t="s">
        <v>1273</v>
      </c>
      <c r="DH8" s="1381" t="s">
        <v>1275</v>
      </c>
      <c r="DI8" s="1098" t="s">
        <v>498</v>
      </c>
      <c r="DJ8" s="1101" t="s">
        <v>499</v>
      </c>
      <c r="DK8" s="1098" t="s">
        <v>500</v>
      </c>
      <c r="DL8" s="1381" t="s">
        <v>1273</v>
      </c>
      <c r="DM8" s="1381" t="s">
        <v>1275</v>
      </c>
      <c r="DN8" s="1098" t="s">
        <v>498</v>
      </c>
      <c r="DO8" s="1101" t="s">
        <v>499</v>
      </c>
      <c r="DP8" s="1098" t="s">
        <v>500</v>
      </c>
      <c r="DQ8" s="1381" t="s">
        <v>1273</v>
      </c>
      <c r="DR8" s="1381" t="s">
        <v>1275</v>
      </c>
      <c r="DS8" s="1098" t="s">
        <v>498</v>
      </c>
      <c r="DT8" s="1101" t="s">
        <v>499</v>
      </c>
      <c r="DU8" s="1098" t="s">
        <v>500</v>
      </c>
      <c r="DV8" s="1381" t="s">
        <v>1273</v>
      </c>
      <c r="DW8" s="1381" t="s">
        <v>1275</v>
      </c>
      <c r="DX8" s="1098" t="s">
        <v>498</v>
      </c>
      <c r="DY8" s="1101" t="s">
        <v>499</v>
      </c>
      <c r="DZ8" s="1098" t="s">
        <v>500</v>
      </c>
      <c r="EA8" s="1381" t="s">
        <v>1273</v>
      </c>
      <c r="EB8" s="1381" t="s">
        <v>1275</v>
      </c>
      <c r="EC8" s="1098" t="s">
        <v>498</v>
      </c>
      <c r="ED8" s="1101" t="s">
        <v>499</v>
      </c>
      <c r="EE8" s="1098" t="s">
        <v>500</v>
      </c>
      <c r="EF8" s="1381" t="s">
        <v>1273</v>
      </c>
      <c r="EG8" s="1381" t="s">
        <v>1275</v>
      </c>
      <c r="EH8" s="1098" t="s">
        <v>498</v>
      </c>
      <c r="EI8" s="1098" t="s">
        <v>499</v>
      </c>
      <c r="EJ8" s="1098" t="s">
        <v>500</v>
      </c>
      <c r="EK8" s="1381" t="s">
        <v>1273</v>
      </c>
      <c r="EL8" s="1381" t="s">
        <v>1275</v>
      </c>
      <c r="EM8" s="1098" t="s">
        <v>498</v>
      </c>
      <c r="EN8" s="1101" t="s">
        <v>499</v>
      </c>
      <c r="EO8" s="1098" t="s">
        <v>500</v>
      </c>
      <c r="EP8" s="1381" t="s">
        <v>1273</v>
      </c>
      <c r="EQ8" s="1381" t="s">
        <v>1275</v>
      </c>
      <c r="ER8" s="1098" t="s">
        <v>498</v>
      </c>
      <c r="ES8" s="1101" t="s">
        <v>499</v>
      </c>
      <c r="ET8" s="1098" t="s">
        <v>500</v>
      </c>
      <c r="EU8" s="1381" t="s">
        <v>1273</v>
      </c>
      <c r="EV8" s="1381" t="s">
        <v>1275</v>
      </c>
      <c r="EW8" s="1098" t="s">
        <v>498</v>
      </c>
      <c r="EX8" s="1101" t="s">
        <v>499</v>
      </c>
      <c r="EY8" s="1098" t="s">
        <v>500</v>
      </c>
      <c r="EZ8" s="1381" t="s">
        <v>1273</v>
      </c>
      <c r="FA8" s="1381" t="s">
        <v>1275</v>
      </c>
      <c r="FB8" s="1098" t="s">
        <v>498</v>
      </c>
      <c r="FC8" s="1101" t="s">
        <v>499</v>
      </c>
      <c r="FD8" s="1098" t="s">
        <v>500</v>
      </c>
      <c r="FE8" s="1381" t="s">
        <v>1273</v>
      </c>
      <c r="FF8" s="1381" t="s">
        <v>1275</v>
      </c>
      <c r="FG8" s="1098" t="s">
        <v>498</v>
      </c>
      <c r="FH8" s="1101" t="s">
        <v>499</v>
      </c>
      <c r="FI8" s="1098" t="s">
        <v>500</v>
      </c>
      <c r="FJ8" s="1381" t="s">
        <v>1273</v>
      </c>
      <c r="FK8" s="1381" t="s">
        <v>1275</v>
      </c>
      <c r="FL8" s="1098" t="s">
        <v>498</v>
      </c>
      <c r="FM8" s="1101" t="s">
        <v>499</v>
      </c>
      <c r="FN8" s="1098" t="s">
        <v>500</v>
      </c>
      <c r="FO8" s="1381" t="s">
        <v>1273</v>
      </c>
      <c r="FP8" s="1381" t="s">
        <v>1275</v>
      </c>
      <c r="FQ8" s="1098" t="s">
        <v>498</v>
      </c>
      <c r="FR8" s="1101" t="s">
        <v>499</v>
      </c>
      <c r="FS8" s="1098" t="s">
        <v>500</v>
      </c>
      <c r="FT8" s="1381" t="s">
        <v>1273</v>
      </c>
      <c r="FU8" s="1381" t="s">
        <v>1275</v>
      </c>
      <c r="FV8" s="1098" t="s">
        <v>498</v>
      </c>
      <c r="FW8" s="1099" t="s">
        <v>499</v>
      </c>
      <c r="FX8" s="1097" t="s">
        <v>500</v>
      </c>
      <c r="FY8" s="1381" t="s">
        <v>1273</v>
      </c>
      <c r="FZ8" s="1381" t="s">
        <v>1275</v>
      </c>
      <c r="GA8" s="1098" t="s">
        <v>498</v>
      </c>
      <c r="GB8" s="1101" t="s">
        <v>499</v>
      </c>
      <c r="GC8" s="1098" t="s">
        <v>500</v>
      </c>
      <c r="GD8" s="1381" t="s">
        <v>1273</v>
      </c>
      <c r="GE8" s="1381" t="s">
        <v>1275</v>
      </c>
      <c r="GF8" s="1098" t="s">
        <v>498</v>
      </c>
      <c r="GG8" s="1099" t="s">
        <v>499</v>
      </c>
      <c r="GH8" s="1097" t="s">
        <v>500</v>
      </c>
      <c r="GI8" s="1381" t="s">
        <v>1273</v>
      </c>
      <c r="GJ8" s="1381" t="s">
        <v>1275</v>
      </c>
      <c r="GK8" s="1098" t="s">
        <v>498</v>
      </c>
      <c r="GL8" s="1101" t="s">
        <v>499</v>
      </c>
      <c r="GM8" s="1098" t="s">
        <v>500</v>
      </c>
      <c r="GN8" s="1381" t="s">
        <v>1273</v>
      </c>
      <c r="GO8" s="1381" t="s">
        <v>1275</v>
      </c>
      <c r="GP8" s="1098" t="s">
        <v>498</v>
      </c>
      <c r="GQ8" s="1101" t="s">
        <v>499</v>
      </c>
      <c r="GR8" s="1098" t="s">
        <v>500</v>
      </c>
      <c r="GS8" s="1381" t="s">
        <v>1273</v>
      </c>
      <c r="GT8" s="1381" t="s">
        <v>1275</v>
      </c>
      <c r="GU8" s="1098" t="s">
        <v>498</v>
      </c>
      <c r="GV8" s="1101" t="s">
        <v>499</v>
      </c>
      <c r="GW8" s="1098" t="s">
        <v>500</v>
      </c>
      <c r="GX8" s="1381" t="s">
        <v>1273</v>
      </c>
      <c r="GY8" s="1381" t="s">
        <v>1275</v>
      </c>
      <c r="GZ8" s="1098" t="s">
        <v>498</v>
      </c>
      <c r="HA8" s="1101" t="s">
        <v>499</v>
      </c>
      <c r="HB8" s="1098" t="s">
        <v>500</v>
      </c>
      <c r="HC8" s="1381" t="s">
        <v>1273</v>
      </c>
      <c r="HD8" s="1381" t="s">
        <v>1275</v>
      </c>
      <c r="HE8" s="1098" t="s">
        <v>498</v>
      </c>
      <c r="HF8" s="1101" t="s">
        <v>499</v>
      </c>
      <c r="HG8" s="1098" t="s">
        <v>500</v>
      </c>
      <c r="HH8" s="1381" t="s">
        <v>1273</v>
      </c>
      <c r="HI8" s="1381" t="s">
        <v>1275</v>
      </c>
      <c r="HJ8" s="1098" t="s">
        <v>498</v>
      </c>
      <c r="HK8" s="1101" t="s">
        <v>499</v>
      </c>
      <c r="HL8" s="1098" t="s">
        <v>500</v>
      </c>
      <c r="HM8" s="1381" t="s">
        <v>1273</v>
      </c>
      <c r="HN8" s="1381" t="s">
        <v>1275</v>
      </c>
      <c r="HO8" s="1098" t="s">
        <v>498</v>
      </c>
      <c r="HP8" s="1098" t="s">
        <v>499</v>
      </c>
      <c r="HQ8" s="1098" t="s">
        <v>500</v>
      </c>
      <c r="HR8" s="1381" t="s">
        <v>1273</v>
      </c>
      <c r="HS8" s="1381" t="s">
        <v>1275</v>
      </c>
      <c r="HT8" s="1098" t="s">
        <v>498</v>
      </c>
      <c r="HU8" s="1101" t="s">
        <v>499</v>
      </c>
      <c r="HV8" s="1098" t="s">
        <v>500</v>
      </c>
      <c r="HW8" s="1381" t="s">
        <v>1273</v>
      </c>
      <c r="HX8" s="1381" t="s">
        <v>1275</v>
      </c>
      <c r="HY8" s="1098" t="s">
        <v>498</v>
      </c>
      <c r="HZ8" s="1099" t="s">
        <v>499</v>
      </c>
      <c r="IA8" s="1097" t="s">
        <v>500</v>
      </c>
      <c r="IB8" s="1381" t="s">
        <v>1273</v>
      </c>
      <c r="IC8" s="1381" t="s">
        <v>1275</v>
      </c>
      <c r="ID8" s="1098" t="s">
        <v>498</v>
      </c>
      <c r="IE8" s="1099" t="s">
        <v>499</v>
      </c>
      <c r="IF8" s="1100" t="s">
        <v>500</v>
      </c>
      <c r="IG8" s="1381" t="s">
        <v>1273</v>
      </c>
      <c r="IH8" s="1381" t="s">
        <v>1275</v>
      </c>
      <c r="II8" s="1098" t="s">
        <v>498</v>
      </c>
      <c r="IJ8" s="1099" t="s">
        <v>499</v>
      </c>
    </row>
    <row r="9" spans="1:244" ht="17.100000000000001" customHeight="1" thickBot="1">
      <c r="A9" s="376"/>
      <c r="B9" s="1102"/>
      <c r="C9" s="1103"/>
      <c r="D9" s="1104"/>
      <c r="E9" s="1105" t="s">
        <v>501</v>
      </c>
      <c r="F9" s="1379" t="s">
        <v>1274</v>
      </c>
      <c r="G9" s="1379"/>
      <c r="H9" s="1106" t="s">
        <v>502</v>
      </c>
      <c r="I9" s="1106" t="s">
        <v>503</v>
      </c>
      <c r="J9" s="1107" t="s">
        <v>501</v>
      </c>
      <c r="K9" s="1379" t="s">
        <v>1274</v>
      </c>
      <c r="L9" s="1379"/>
      <c r="M9" s="1106" t="s">
        <v>502</v>
      </c>
      <c r="N9" s="1108" t="s">
        <v>503</v>
      </c>
      <c r="O9" s="1107" t="s">
        <v>501</v>
      </c>
      <c r="P9" s="1379" t="s">
        <v>1274</v>
      </c>
      <c r="Q9" s="1379"/>
      <c r="R9" s="1106" t="s">
        <v>502</v>
      </c>
      <c r="S9" s="1106" t="s">
        <v>503</v>
      </c>
      <c r="T9" s="1107" t="s">
        <v>501</v>
      </c>
      <c r="U9" s="1379" t="s">
        <v>1274</v>
      </c>
      <c r="V9" s="1379"/>
      <c r="W9" s="1106" t="s">
        <v>502</v>
      </c>
      <c r="X9" s="1109" t="s">
        <v>503</v>
      </c>
      <c r="Y9" s="1105" t="s">
        <v>501</v>
      </c>
      <c r="Z9" s="1379" t="s">
        <v>1274</v>
      </c>
      <c r="AA9" s="1379"/>
      <c r="AB9" s="1106" t="s">
        <v>502</v>
      </c>
      <c r="AC9" s="1106" t="s">
        <v>503</v>
      </c>
      <c r="AD9" s="1107" t="s">
        <v>501</v>
      </c>
      <c r="AE9" s="1379" t="s">
        <v>1274</v>
      </c>
      <c r="AF9" s="1379"/>
      <c r="AG9" s="1106" t="s">
        <v>502</v>
      </c>
      <c r="AH9" s="1106" t="s">
        <v>503</v>
      </c>
      <c r="AI9" s="1107" t="s">
        <v>501</v>
      </c>
      <c r="AJ9" s="1379" t="s">
        <v>1274</v>
      </c>
      <c r="AK9" s="1379"/>
      <c r="AL9" s="1106" t="s">
        <v>502</v>
      </c>
      <c r="AM9" s="1106" t="s">
        <v>503</v>
      </c>
      <c r="AN9" s="1107" t="s">
        <v>501</v>
      </c>
      <c r="AO9" s="1379" t="s">
        <v>1274</v>
      </c>
      <c r="AP9" s="1379"/>
      <c r="AQ9" s="1106" t="s">
        <v>502</v>
      </c>
      <c r="AR9" s="1106" t="s">
        <v>503</v>
      </c>
      <c r="AS9" s="1107" t="s">
        <v>501</v>
      </c>
      <c r="AT9" s="1379" t="s">
        <v>1274</v>
      </c>
      <c r="AU9" s="1379"/>
      <c r="AV9" s="1106" t="s">
        <v>502</v>
      </c>
      <c r="AW9" s="1108" t="s">
        <v>503</v>
      </c>
      <c r="AX9" s="1105" t="s">
        <v>501</v>
      </c>
      <c r="AY9" s="1379" t="s">
        <v>1274</v>
      </c>
      <c r="AZ9" s="1379"/>
      <c r="BA9" s="1106" t="s">
        <v>502</v>
      </c>
      <c r="BB9" s="1108" t="s">
        <v>503</v>
      </c>
      <c r="BC9" s="1105" t="s">
        <v>501</v>
      </c>
      <c r="BD9" s="1379" t="s">
        <v>1274</v>
      </c>
      <c r="BE9" s="1379"/>
      <c r="BF9" s="1106" t="s">
        <v>502</v>
      </c>
      <c r="BG9" s="1106" t="s">
        <v>503</v>
      </c>
      <c r="BH9" s="1107" t="s">
        <v>501</v>
      </c>
      <c r="BI9" s="1379" t="s">
        <v>1274</v>
      </c>
      <c r="BJ9" s="1379"/>
      <c r="BK9" s="1106" t="s">
        <v>502</v>
      </c>
      <c r="BL9" s="1106" t="s">
        <v>503</v>
      </c>
      <c r="BM9" s="1107" t="s">
        <v>501</v>
      </c>
      <c r="BN9" s="1379" t="s">
        <v>1274</v>
      </c>
      <c r="BO9" s="1379"/>
      <c r="BP9" s="1106" t="s">
        <v>502</v>
      </c>
      <c r="BQ9" s="1106" t="s">
        <v>503</v>
      </c>
      <c r="BR9" s="1107" t="s">
        <v>501</v>
      </c>
      <c r="BS9" s="1379" t="s">
        <v>1274</v>
      </c>
      <c r="BT9" s="1379"/>
      <c r="BU9" s="1106" t="s">
        <v>502</v>
      </c>
      <c r="BV9" s="1106" t="s">
        <v>503</v>
      </c>
      <c r="BW9" s="1107" t="s">
        <v>501</v>
      </c>
      <c r="BX9" s="1379" t="s">
        <v>1274</v>
      </c>
      <c r="BY9" s="1379"/>
      <c r="BZ9" s="1106" t="s">
        <v>502</v>
      </c>
      <c r="CA9" s="1106" t="s">
        <v>503</v>
      </c>
      <c r="CB9" s="1107" t="s">
        <v>501</v>
      </c>
      <c r="CC9" s="1379" t="s">
        <v>1274</v>
      </c>
      <c r="CD9" s="1379"/>
      <c r="CE9" s="1106" t="s">
        <v>502</v>
      </c>
      <c r="CF9" s="1106" t="s">
        <v>503</v>
      </c>
      <c r="CG9" s="1107" t="s">
        <v>501</v>
      </c>
      <c r="CH9" s="1379" t="s">
        <v>1274</v>
      </c>
      <c r="CI9" s="1379"/>
      <c r="CJ9" s="1106" t="s">
        <v>502</v>
      </c>
      <c r="CK9" s="1106" t="s">
        <v>503</v>
      </c>
      <c r="CL9" s="1107" t="s">
        <v>501</v>
      </c>
      <c r="CM9" s="1379" t="s">
        <v>1274</v>
      </c>
      <c r="CN9" s="1379"/>
      <c r="CO9" s="1106" t="s">
        <v>502</v>
      </c>
      <c r="CP9" s="1108" t="s">
        <v>503</v>
      </c>
      <c r="CQ9" s="1105" t="s">
        <v>501</v>
      </c>
      <c r="CR9" s="1379" t="s">
        <v>1274</v>
      </c>
      <c r="CS9" s="1379"/>
      <c r="CT9" s="1106" t="s">
        <v>502</v>
      </c>
      <c r="CU9" s="1106" t="s">
        <v>503</v>
      </c>
      <c r="CV9" s="1107" t="s">
        <v>501</v>
      </c>
      <c r="CW9" s="1379" t="s">
        <v>1274</v>
      </c>
      <c r="CX9" s="1379"/>
      <c r="CY9" s="1106" t="s">
        <v>502</v>
      </c>
      <c r="CZ9" s="1106" t="s">
        <v>503</v>
      </c>
      <c r="DA9" s="1107" t="s">
        <v>501</v>
      </c>
      <c r="DB9" s="1379" t="s">
        <v>1274</v>
      </c>
      <c r="DC9" s="1379"/>
      <c r="DD9" s="1106" t="s">
        <v>502</v>
      </c>
      <c r="DE9" s="1108" t="s">
        <v>503</v>
      </c>
      <c r="DF9" s="1105" t="s">
        <v>501</v>
      </c>
      <c r="DG9" s="1379" t="s">
        <v>1274</v>
      </c>
      <c r="DH9" s="1379"/>
      <c r="DI9" s="1106" t="s">
        <v>502</v>
      </c>
      <c r="DJ9" s="1106" t="s">
        <v>503</v>
      </c>
      <c r="DK9" s="1107" t="s">
        <v>501</v>
      </c>
      <c r="DL9" s="1379" t="s">
        <v>1274</v>
      </c>
      <c r="DM9" s="1379"/>
      <c r="DN9" s="1106" t="s">
        <v>502</v>
      </c>
      <c r="DO9" s="1106" t="s">
        <v>503</v>
      </c>
      <c r="DP9" s="1107" t="s">
        <v>501</v>
      </c>
      <c r="DQ9" s="1379" t="s">
        <v>1274</v>
      </c>
      <c r="DR9" s="1379"/>
      <c r="DS9" s="1106" t="s">
        <v>502</v>
      </c>
      <c r="DT9" s="1106" t="s">
        <v>503</v>
      </c>
      <c r="DU9" s="1107" t="s">
        <v>501</v>
      </c>
      <c r="DV9" s="1379" t="s">
        <v>1274</v>
      </c>
      <c r="DW9" s="1379"/>
      <c r="DX9" s="1106" t="s">
        <v>502</v>
      </c>
      <c r="DY9" s="1106" t="s">
        <v>503</v>
      </c>
      <c r="DZ9" s="1107" t="s">
        <v>501</v>
      </c>
      <c r="EA9" s="1379" t="s">
        <v>1274</v>
      </c>
      <c r="EB9" s="1379"/>
      <c r="EC9" s="1106" t="s">
        <v>502</v>
      </c>
      <c r="ED9" s="1106" t="s">
        <v>503</v>
      </c>
      <c r="EE9" s="1107" t="s">
        <v>501</v>
      </c>
      <c r="EF9" s="1379" t="s">
        <v>1274</v>
      </c>
      <c r="EG9" s="1379"/>
      <c r="EH9" s="1106" t="s">
        <v>502</v>
      </c>
      <c r="EI9" s="1106" t="s">
        <v>503</v>
      </c>
      <c r="EJ9" s="1107" t="s">
        <v>501</v>
      </c>
      <c r="EK9" s="1379" t="s">
        <v>1274</v>
      </c>
      <c r="EL9" s="1379"/>
      <c r="EM9" s="1106" t="s">
        <v>502</v>
      </c>
      <c r="EN9" s="1106" t="s">
        <v>503</v>
      </c>
      <c r="EO9" s="1107" t="s">
        <v>501</v>
      </c>
      <c r="EP9" s="1379" t="s">
        <v>1274</v>
      </c>
      <c r="EQ9" s="1379"/>
      <c r="ER9" s="1106" t="s">
        <v>502</v>
      </c>
      <c r="ES9" s="1106" t="s">
        <v>503</v>
      </c>
      <c r="ET9" s="1107" t="s">
        <v>501</v>
      </c>
      <c r="EU9" s="1379" t="s">
        <v>1274</v>
      </c>
      <c r="EV9" s="1379"/>
      <c r="EW9" s="1106" t="s">
        <v>502</v>
      </c>
      <c r="EX9" s="1106" t="s">
        <v>503</v>
      </c>
      <c r="EY9" s="1107" t="s">
        <v>501</v>
      </c>
      <c r="EZ9" s="1379" t="s">
        <v>1274</v>
      </c>
      <c r="FA9" s="1379"/>
      <c r="FB9" s="1106" t="s">
        <v>502</v>
      </c>
      <c r="FC9" s="1106" t="s">
        <v>503</v>
      </c>
      <c r="FD9" s="1107" t="s">
        <v>501</v>
      </c>
      <c r="FE9" s="1379" t="s">
        <v>1274</v>
      </c>
      <c r="FF9" s="1379"/>
      <c r="FG9" s="1106" t="s">
        <v>502</v>
      </c>
      <c r="FH9" s="1106" t="s">
        <v>503</v>
      </c>
      <c r="FI9" s="1107" t="s">
        <v>501</v>
      </c>
      <c r="FJ9" s="1379" t="s">
        <v>1274</v>
      </c>
      <c r="FK9" s="1379"/>
      <c r="FL9" s="1106" t="s">
        <v>502</v>
      </c>
      <c r="FM9" s="1106" t="s">
        <v>503</v>
      </c>
      <c r="FN9" s="1107" t="s">
        <v>501</v>
      </c>
      <c r="FO9" s="1379" t="s">
        <v>1274</v>
      </c>
      <c r="FP9" s="1379"/>
      <c r="FQ9" s="1106" t="s">
        <v>502</v>
      </c>
      <c r="FR9" s="1106" t="s">
        <v>503</v>
      </c>
      <c r="FS9" s="1107" t="s">
        <v>501</v>
      </c>
      <c r="FT9" s="1379" t="s">
        <v>1274</v>
      </c>
      <c r="FU9" s="1379"/>
      <c r="FV9" s="1106" t="s">
        <v>502</v>
      </c>
      <c r="FW9" s="1108" t="s">
        <v>503</v>
      </c>
      <c r="FX9" s="1105" t="s">
        <v>501</v>
      </c>
      <c r="FY9" s="1379" t="s">
        <v>1274</v>
      </c>
      <c r="FZ9" s="1379"/>
      <c r="GA9" s="1106" t="s">
        <v>502</v>
      </c>
      <c r="GB9" s="1106" t="s">
        <v>503</v>
      </c>
      <c r="GC9" s="1107" t="s">
        <v>501</v>
      </c>
      <c r="GD9" s="1379" t="s">
        <v>1274</v>
      </c>
      <c r="GE9" s="1379"/>
      <c r="GF9" s="1106" t="s">
        <v>502</v>
      </c>
      <c r="GG9" s="1108" t="s">
        <v>503</v>
      </c>
      <c r="GH9" s="1105" t="s">
        <v>501</v>
      </c>
      <c r="GI9" s="1379" t="s">
        <v>1274</v>
      </c>
      <c r="GJ9" s="1379"/>
      <c r="GK9" s="1106" t="s">
        <v>502</v>
      </c>
      <c r="GL9" s="1106" t="s">
        <v>503</v>
      </c>
      <c r="GM9" s="1107" t="s">
        <v>501</v>
      </c>
      <c r="GN9" s="1379" t="s">
        <v>1274</v>
      </c>
      <c r="GO9" s="1379"/>
      <c r="GP9" s="1106" t="s">
        <v>502</v>
      </c>
      <c r="GQ9" s="1106" t="s">
        <v>503</v>
      </c>
      <c r="GR9" s="1107" t="s">
        <v>501</v>
      </c>
      <c r="GS9" s="1379" t="s">
        <v>1274</v>
      </c>
      <c r="GT9" s="1379"/>
      <c r="GU9" s="1106" t="s">
        <v>502</v>
      </c>
      <c r="GV9" s="1106" t="s">
        <v>503</v>
      </c>
      <c r="GW9" s="1107" t="s">
        <v>501</v>
      </c>
      <c r="GX9" s="1379" t="s">
        <v>1274</v>
      </c>
      <c r="GY9" s="1379"/>
      <c r="GZ9" s="1106" t="s">
        <v>502</v>
      </c>
      <c r="HA9" s="1106" t="s">
        <v>503</v>
      </c>
      <c r="HB9" s="1107" t="s">
        <v>501</v>
      </c>
      <c r="HC9" s="1379" t="s">
        <v>1274</v>
      </c>
      <c r="HD9" s="1379"/>
      <c r="HE9" s="1106" t="s">
        <v>502</v>
      </c>
      <c r="HF9" s="1106" t="s">
        <v>503</v>
      </c>
      <c r="HG9" s="1107" t="s">
        <v>501</v>
      </c>
      <c r="HH9" s="1379" t="s">
        <v>1274</v>
      </c>
      <c r="HI9" s="1379"/>
      <c r="HJ9" s="1106" t="s">
        <v>502</v>
      </c>
      <c r="HK9" s="1106" t="s">
        <v>503</v>
      </c>
      <c r="HL9" s="1107" t="s">
        <v>501</v>
      </c>
      <c r="HM9" s="1379" t="s">
        <v>1274</v>
      </c>
      <c r="HN9" s="1379"/>
      <c r="HO9" s="1106" t="s">
        <v>502</v>
      </c>
      <c r="HP9" s="1106" t="s">
        <v>503</v>
      </c>
      <c r="HQ9" s="1107" t="s">
        <v>501</v>
      </c>
      <c r="HR9" s="1379" t="s">
        <v>1274</v>
      </c>
      <c r="HS9" s="1379"/>
      <c r="HT9" s="1106" t="s">
        <v>502</v>
      </c>
      <c r="HU9" s="1106" t="s">
        <v>503</v>
      </c>
      <c r="HV9" s="1107" t="s">
        <v>501</v>
      </c>
      <c r="HW9" s="1379" t="s">
        <v>1274</v>
      </c>
      <c r="HX9" s="1379"/>
      <c r="HY9" s="1106" t="s">
        <v>502</v>
      </c>
      <c r="HZ9" s="1108" t="s">
        <v>503</v>
      </c>
      <c r="IA9" s="1105" t="s">
        <v>501</v>
      </c>
      <c r="IB9" s="1379" t="s">
        <v>1274</v>
      </c>
      <c r="IC9" s="1379"/>
      <c r="ID9" s="1106" t="s">
        <v>502</v>
      </c>
      <c r="IE9" s="1108" t="s">
        <v>503</v>
      </c>
      <c r="IF9" s="1107" t="s">
        <v>501</v>
      </c>
      <c r="IG9" s="1379" t="s">
        <v>1274</v>
      </c>
      <c r="IH9" s="1379"/>
      <c r="II9" s="1106" t="s">
        <v>502</v>
      </c>
      <c r="IJ9" s="1110"/>
    </row>
    <row r="10" spans="1:244" ht="16.5" customHeight="1">
      <c r="A10" s="376"/>
      <c r="B10" s="404" t="s">
        <v>504</v>
      </c>
      <c r="C10" s="405">
        <v>44</v>
      </c>
      <c r="D10" s="1744">
        <v>43</v>
      </c>
      <c r="E10" s="407">
        <f>'Ｓ４４（1969）'!$AI$124</f>
        <v>0</v>
      </c>
      <c r="F10" s="1385">
        <f>'Ｓ４４（1969）'!$AL$124</f>
        <v>0</v>
      </c>
      <c r="G10" s="1386">
        <f>IF(D10&gt;=$I$7,F10,ROUND(F10/$I$7,0)*D10)</f>
        <v>0</v>
      </c>
      <c r="H10" s="408">
        <f>IF(D10=0,0,IF(D10&lt;$I$7,ROUND($E$10/$I$7,0),IF(D10=$I$7,$E$10-ROUND($E$10/$I$7,0)*($I$7-1),0)))</f>
        <v>0</v>
      </c>
      <c r="I10" s="408">
        <f t="shared" ref="I10:I47" si="0">IF(D10&gt;=$I$7,E10,ROUND(E10/$I$7,0)*D10)</f>
        <v>0</v>
      </c>
      <c r="J10" s="409">
        <f>'Ｓ４４（1969）'!$AI$125</f>
        <v>620</v>
      </c>
      <c r="K10" s="1385">
        <f>'Ｓ４４（1969）'!$AL$125</f>
        <v>114305</v>
      </c>
      <c r="L10" s="1385">
        <f>IF(D10&gt;=$N$7,K10,ROUND(K10/$N$7,0)*D10)</f>
        <v>114305</v>
      </c>
      <c r="M10" s="408">
        <f t="shared" ref="M10:M52" si="1">IF(D10=0,0,IF(D10&lt;$N$7,ROUND(J10/$N$7,0),IF(D10=$N$7,J10-ROUND(J10/$N$7,0)*($N$7-1),0)))</f>
        <v>0</v>
      </c>
      <c r="N10" s="410">
        <f t="shared" ref="N10:N52" si="2">IF(D10&gt;=$N$7,J10,ROUND(J10/$N$7,0)*D10)</f>
        <v>620</v>
      </c>
      <c r="O10" s="409">
        <f>'Ｓ４４（1969）'!$AI$127</f>
        <v>0</v>
      </c>
      <c r="P10" s="1385">
        <f>'Ｓ４４（1969）'!$AL$127</f>
        <v>0</v>
      </c>
      <c r="Q10" s="1385">
        <f>IF(D10&gt;=$S$7,P10,ROUND(P10/$S$7,0)*D10)</f>
        <v>0</v>
      </c>
      <c r="R10" s="408">
        <f t="shared" ref="R10:R52" si="3">IF(D10=0,0,IF(D10&lt;$S$7,ROUND(O10/$S$7,0),IF(D10=$S$7,O10-ROUND(O10/$S$7,0)*($S$7-1),0)))</f>
        <v>0</v>
      </c>
      <c r="S10" s="408">
        <f t="shared" ref="S10:S52" si="4">IF(D10&gt;=$S$7,O10,ROUND(O10/$S$7,0)*D10)</f>
        <v>0</v>
      </c>
      <c r="T10" s="409">
        <f>'Ｓ４４（1969）'!$AI$128</f>
        <v>0</v>
      </c>
      <c r="U10" s="1385">
        <f>'Ｓ４４（1969）'!$AL$128</f>
        <v>0</v>
      </c>
      <c r="V10" s="1385">
        <f>IF(D10&gt;=$X$7,U10,ROUND(U10/$X$7,0)*D10)</f>
        <v>0</v>
      </c>
      <c r="W10" s="408">
        <f t="shared" ref="W10:W52" si="5">IF(D10=0,0,IF(D10&lt;$X$7,ROUND(T10/$X$7,0),IF(D10=$X$7,T10-ROUND(T10/$X$7,0)*($X$7-1),0)))</f>
        <v>0</v>
      </c>
      <c r="X10" s="411">
        <f t="shared" ref="X10:X52" si="6">IF(D10&gt;=$X$7,T10,ROUND(T10/$X$7,0)*D10)</f>
        <v>0</v>
      </c>
      <c r="Y10" s="407">
        <f>'Ｓ４４（1969）'!$AI$130</f>
        <v>0</v>
      </c>
      <c r="Z10" s="1385">
        <f>'Ｓ４４（1969）'!$AL$130</f>
        <v>0</v>
      </c>
      <c r="AA10" s="1385">
        <f>IF(D10&gt;=$AC$7,Z10,ROUND(Z10/$AC$7,0)*D10)</f>
        <v>0</v>
      </c>
      <c r="AB10" s="408">
        <f t="shared" ref="AB10:AB52" si="7">IF(D10=0,0,IF(D10&lt;$AC$7,ROUND(Y10/$AC$7,0),IF(D10=$AC$7,Y10-ROUND(Y10/$AC$7,0)*($AC$7-1),0)))</f>
        <v>0</v>
      </c>
      <c r="AC10" s="408">
        <f t="shared" ref="AC10:AC52" si="8">IF(D10&gt;=$AC$7,Y10,ROUND(Y10/$AC$7,0)*D10)</f>
        <v>0</v>
      </c>
      <c r="AD10" s="409">
        <f>'Ｓ４４（1969）'!$AI$131</f>
        <v>0</v>
      </c>
      <c r="AE10" s="1385">
        <f>'Ｓ４４（1969）'!$AL$131</f>
        <v>0</v>
      </c>
      <c r="AF10" s="1385">
        <f>IF(D10&gt;=$AH$7,AE10,ROUND(AE10/$AH$7,0)*D10)</f>
        <v>0</v>
      </c>
      <c r="AG10" s="408">
        <f t="shared" ref="AG10:AG52" si="9">IF(D10=0,0,IF(D10&lt;$AH$7,ROUND(AD10/$AH$7,0),IF(D10=$AH$7,AD10-ROUND(AD10/$AH$7,0)*($AH$7-1),0)))</f>
        <v>0</v>
      </c>
      <c r="AH10" s="408">
        <f t="shared" ref="AH10:AH52" si="10">IF(D10&gt;=$AH$7,AD10,ROUND(AD10/$AH$7,0)*D10)</f>
        <v>0</v>
      </c>
      <c r="AI10" s="409">
        <f>'Ｓ４４（1969）'!$AI$132</f>
        <v>0</v>
      </c>
      <c r="AJ10" s="1385">
        <f>'Ｓ４４（1969）'!$AL$132</f>
        <v>0</v>
      </c>
      <c r="AK10" s="1385">
        <f>IF(D10&gt;=$AM$7,AJ10,ROUND(AJ10/$AM$7,0)*D10)</f>
        <v>0</v>
      </c>
      <c r="AL10" s="408">
        <f t="shared" ref="AL10:AL52" si="11">IF(D10=0,0,IF(D10&lt;$AM$7,ROUND(AI10/$AM$7,0),IF(D10=$AM$7,AI10-ROUND(AI10/$AM$7,0)*($AM$7-1),0)))</f>
        <v>0</v>
      </c>
      <c r="AM10" s="408">
        <f t="shared" ref="AM10:AM52" si="12">IF(D10&gt;=$AM$7,AI10,ROUND(AI10/$AM$7,0)*D10)</f>
        <v>0</v>
      </c>
      <c r="AN10" s="409">
        <f>'Ｓ４４（1969）'!$AI$133</f>
        <v>0</v>
      </c>
      <c r="AO10" s="1385">
        <f>'Ｓ４４（1969）'!$AL$133</f>
        <v>0</v>
      </c>
      <c r="AP10" s="1385">
        <f>IF(D10&gt;=$AR$7,AO10,ROUND(AO10/$AR$7,0)*D10)</f>
        <v>0</v>
      </c>
      <c r="AQ10" s="408">
        <f t="shared" ref="AQ10:AQ52" si="13">IF(D10=0,0,IF(D10&lt;$AR$7,ROUND(AN10/$AR$7,0),IF(D10=$AR$7,AN10-ROUND(AN10/$AR$7,0)*($AR$7-1),0)))</f>
        <v>0</v>
      </c>
      <c r="AR10" s="408">
        <f t="shared" ref="AR10:AR52" si="14">IF(D10&gt;=$AR$7,AN10,ROUND(AN10/$AR$7,0)*D10)</f>
        <v>0</v>
      </c>
      <c r="AS10" s="409">
        <f>'Ｓ４４（1969）'!$AI$134</f>
        <v>0</v>
      </c>
      <c r="AT10" s="1385">
        <f>'Ｓ４４（1969）'!$AL$134</f>
        <v>0</v>
      </c>
      <c r="AU10" s="1385">
        <f>IF(D10&gt;=$AW$7,AT10,ROUND(AT10/$AW$7,0)*D10)</f>
        <v>0</v>
      </c>
      <c r="AV10" s="408">
        <f t="shared" ref="AV10:AV52" si="15">IF(D10=0,0,IF(D10&lt;$AW$7,ROUND(AS10/$AW$7,0),IF(D10=$AW$7,AS10-ROUND(AS10/$AW$7,0)*($AW$7-1),0)))</f>
        <v>0</v>
      </c>
      <c r="AW10" s="410">
        <f t="shared" ref="AW10:AW52" si="16">IF(D10&gt;=$AW$7,AS10,ROUND(AS10/$AW$7,0)*D10)</f>
        <v>0</v>
      </c>
      <c r="AX10" s="407">
        <f>'Ｓ４４（1969）'!$AI$135</f>
        <v>0</v>
      </c>
      <c r="AY10" s="1385">
        <f>'Ｓ４４（1969）'!$AL$135</f>
        <v>0</v>
      </c>
      <c r="AZ10" s="1385">
        <f>IF(D10&gt;=$BB$7,AY10,ROUND(AY10/$BB$7,0)*D10)</f>
        <v>0</v>
      </c>
      <c r="BA10" s="418">
        <f t="shared" ref="BA10:BA52" si="17">IF(D10=0,0,IF(D10&lt;$BB$7,ROUND(AX10/$BB$7,0),IF(D10=$BB$7,AX10-ROUND(AX10/$BB$7,0)*($BB$7-1),0)))</f>
        <v>0</v>
      </c>
      <c r="BB10" s="417">
        <f t="shared" ref="BB10:BB52" si="18">IF(D10&gt;=$BB$7,AX10,ROUND(AX10/$BB$7,0)*D10)</f>
        <v>0</v>
      </c>
      <c r="BC10" s="407">
        <f>'Ｓ４４（1969）'!$AI$136</f>
        <v>2198</v>
      </c>
      <c r="BD10" s="1385">
        <f>'Ｓ４４（1969）'!$AL$136</f>
        <v>0</v>
      </c>
      <c r="BE10" s="1385">
        <f>IF(D10&gt;=$BG$7,BD10,ROUND(BD10/$BG$7,0)*D10)</f>
        <v>0</v>
      </c>
      <c r="BF10" s="418">
        <f t="shared" ref="BF10:BF52" si="19">IF(D10=0,0,IF(D10&lt;$BG$7,ROUND(BC10/$BG$7,0),IF(D10=$BG$7,BC10-ROUND(BC10/$BG$7,0)*($BG$7-1),0)))</f>
        <v>0</v>
      </c>
      <c r="BG10" s="418">
        <f t="shared" ref="BG10:BG52" si="20">IF(D10&gt;=$BG$7,BC10,ROUND(BC10/$BG$7,0)*D10)</f>
        <v>2198</v>
      </c>
      <c r="BH10" s="409">
        <f>'Ｓ４４（1969）'!$AI$137</f>
        <v>28271</v>
      </c>
      <c r="BI10" s="1385">
        <f>'Ｓ４４（1969）'!$AL$137</f>
        <v>0</v>
      </c>
      <c r="BJ10" s="1385">
        <f>IF(D10&gt;=$BL$7,BI10,ROUND(BI10/$BL$7,0)*D10)</f>
        <v>0</v>
      </c>
      <c r="BK10" s="418">
        <f t="shared" ref="BK10:BK52" si="21">IF(D10=0,0,IF(D10&lt;$BL$7,ROUND(BH10/$BL$7,0),IF(D10=$BL$7,BH10-ROUND(BH10/$BL$7,0)*($BL$7-1),0)))</f>
        <v>589</v>
      </c>
      <c r="BL10" s="418">
        <f t="shared" ref="BL10:BL52" si="22">IF(D10&gt;=$BL$7,BH10,ROUND(BH10/$BL$7,0)*D10)</f>
        <v>25327</v>
      </c>
      <c r="BM10" s="409">
        <f>'Ｓ４４（1969）'!$AI$138</f>
        <v>0</v>
      </c>
      <c r="BN10" s="1385">
        <f>'Ｓ４４（1969）'!$AL$138</f>
        <v>0</v>
      </c>
      <c r="BO10" s="1385">
        <f>IF(D10&gt;=$BQ$7,BN10,ROUND(BN10/$BQ$7,0)*D10)</f>
        <v>0</v>
      </c>
      <c r="BP10" s="418">
        <f t="shared" ref="BP10:BP52" si="23">IF(D10=0,0,IF(D10&lt;$BQ$7,ROUND(BM10/$BQ$7,0),IF(D10=$BQ$7,BM10-ROUND(BM10/$BQ$7,0)*($BQ$7-1),0)))</f>
        <v>0</v>
      </c>
      <c r="BQ10" s="418">
        <f t="shared" ref="BQ10:BQ52" si="24">IF(D10&gt;=$BQ$7,BM10,ROUND(BM10/$BQ$7,0)*D10)</f>
        <v>0</v>
      </c>
      <c r="BR10" s="409">
        <f>'Ｓ４４（1969）'!$AI$139</f>
        <v>0</v>
      </c>
      <c r="BS10" s="1385">
        <f>'Ｓ４４（1969）'!$AL$139</f>
        <v>0</v>
      </c>
      <c r="BT10" s="1385">
        <f>IF(D10&gt;=$BV$7,BS10,ROUND(BS10/$BV$7,0)*D10)</f>
        <v>0</v>
      </c>
      <c r="BU10" s="418">
        <f t="shared" ref="BU10:BU52" si="25">IF(D10=0,0,IF(D10&lt;$BV$7,ROUND(BR10/$BV$7,0),IF(D10=$BV$7,BR10-ROUND(BR10/$BV$7,0)*($BV$7-1),0)))</f>
        <v>0</v>
      </c>
      <c r="BV10" s="418">
        <f t="shared" ref="BV10:BV52" si="26">IF(D10&gt;=$BV$7,BR10,ROUND(BR10/$BV$7,0)*D10)</f>
        <v>0</v>
      </c>
      <c r="BW10" s="409">
        <f>'Ｓ４４（1969）'!$AI$140</f>
        <v>0</v>
      </c>
      <c r="BX10" s="1385">
        <f>'Ｓ４４（1969）'!$AL$140</f>
        <v>0</v>
      </c>
      <c r="BY10" s="1385">
        <f>IF(D10&gt;=$CA$7,BX10,ROUND(BX10/$CA$7,0)*D10)</f>
        <v>0</v>
      </c>
      <c r="BZ10" s="418">
        <f t="shared" ref="BZ10:BZ52" si="27">IF(D10=0,0,IF(D10&lt;$CA$7,ROUND(BW10/$CA$7,0),IF(D10=$CA$7,BW10-ROUND(BW10/$CA$7,0)*($CA$7-1),0)))</f>
        <v>0</v>
      </c>
      <c r="CA10" s="418">
        <f t="shared" ref="CA10:CA52" si="28">IF(D10&gt;=$CA$7,BW10,ROUND(BW10/$CA$7,0)*D10)</f>
        <v>0</v>
      </c>
      <c r="CB10" s="409">
        <f>'Ｓ４４（1969）'!$AI$141</f>
        <v>2640</v>
      </c>
      <c r="CC10" s="1385">
        <f>'Ｓ４４（1969）'!$AL$141</f>
        <v>25631</v>
      </c>
      <c r="CD10" s="1385">
        <f>IF(D10&gt;=$CF$7,CC10,ROUND(CC10/$CF$7,0)*D10)</f>
        <v>25631</v>
      </c>
      <c r="CE10" s="418">
        <f t="shared" ref="CE10:CE52" si="29">IF(D10=0,0,IF(D10&lt;$CF$7,ROUND(CB10/$CF$7,0),IF(D10=$CF$7,CB10-ROUND(CB10/$CF$7,0)*($CF$7-1),0)))</f>
        <v>0</v>
      </c>
      <c r="CF10" s="418">
        <f t="shared" ref="CF10:CF52" si="30">IF(D10&gt;=$CF$7,CB10,ROUND(CB10/$CF$7,0)*D10)</f>
        <v>2640</v>
      </c>
      <c r="CG10" s="409">
        <f>'Ｓ４４（1969）'!$AI$142</f>
        <v>0</v>
      </c>
      <c r="CH10" s="1385">
        <f>'Ｓ４４（1969）'!$AL$142</f>
        <v>0</v>
      </c>
      <c r="CI10" s="1385">
        <f>IF(D10&gt;=$CK$7,CH10,ROUND(CH10/$CK$7,0)*D10)</f>
        <v>0</v>
      </c>
      <c r="CJ10" s="418">
        <f t="shared" ref="CJ10:CJ52" si="31">IF(D10=0,0,IF(D10&lt;$CK$7,ROUND(CG10/$CK$7,0),IF(D10=$CK$7,CG10-ROUND(CG10/$CK$7,0)*($CK$7-1),0)))</f>
        <v>0</v>
      </c>
      <c r="CK10" s="418">
        <f t="shared" ref="CK10:CK52" si="32">IF(D10&gt;=$CK$7,CG10,ROUND(CG10/$CK$7,0)*D10)</f>
        <v>0</v>
      </c>
      <c r="CL10" s="409">
        <f>'Ｓ４４（1969）'!$AI$143</f>
        <v>2000</v>
      </c>
      <c r="CM10" s="1385">
        <f>'Ｓ４４（1969）'!$AL$143</f>
        <v>2891</v>
      </c>
      <c r="CN10" s="1385">
        <f>IF(D10&gt;=$CP$7,CM10,ROUND(CM10/$CP$7,0)*D10)</f>
        <v>2891</v>
      </c>
      <c r="CO10" s="418">
        <f t="shared" ref="CO10:CO52" si="33">IF(D10=0,0,IF(D10&lt;$CP$7,ROUND(CL10/$CP$7,0),IF(D10=$CP$7,CL10-ROUND(CL10/$CP$7,0)*($CP$7-1),0)))</f>
        <v>0</v>
      </c>
      <c r="CP10" s="417">
        <f t="shared" ref="CP10:CP52" si="34">IF(D10&gt;=$CP$7,CL10,ROUND(CL10/$CP$7,0)*D10)</f>
        <v>2000</v>
      </c>
      <c r="CQ10" s="407">
        <f>'Ｓ４４（1969）'!$AI$145</f>
        <v>0</v>
      </c>
      <c r="CR10" s="1385">
        <f>'Ｓ４４（1969）'!$AL$145</f>
        <v>0</v>
      </c>
      <c r="CS10" s="1385">
        <f>IF(D10&gt;=$CU$7,CR10,ROUND(CR10/$CU$7,0)*D10)</f>
        <v>0</v>
      </c>
      <c r="CT10" s="418">
        <f t="shared" ref="CT10:CT52" si="35">IF(D10=0,0,IF(D10&lt;$CU$7,ROUND(CQ10/$CU$7,0),IF(D10=$CU$7,CQ10-ROUND(CQ10/$CU$7,0)*($CU$7-1),0)))</f>
        <v>0</v>
      </c>
      <c r="CU10" s="418">
        <f t="shared" ref="CU10:CU52" si="36">IF(D10&gt;=$CU$7,CQ10,ROUND(CQ10/$CU$7,0)*D10)</f>
        <v>0</v>
      </c>
      <c r="CV10" s="409">
        <f>'Ｓ４４（1969）'!$AI$146</f>
        <v>0</v>
      </c>
      <c r="CW10" s="1385">
        <f>'Ｓ４４（1969）'!$AL$146</f>
        <v>0</v>
      </c>
      <c r="CX10" s="1385">
        <f>IF(D10&gt;=$CZ$7,CW10,ROUND(CW10/$CZ$7,0)*D10)</f>
        <v>0</v>
      </c>
      <c r="CY10" s="418">
        <f t="shared" ref="CY10:CY52" si="37">IF(D10=0,0,IF(D10&lt;$CZ$7,ROUND(CV10/$CZ$7,0),IF(D10=$CZ$7,CV10-ROUND(CV10/$CZ$7,0)*($CZ$7-1),0)))</f>
        <v>0</v>
      </c>
      <c r="CZ10" s="418">
        <f t="shared" ref="CZ10:CZ52" si="38">IF(D10&gt;=$CZ$7,CV10,ROUND(CV10/$CZ$7,0)*D10)</f>
        <v>0</v>
      </c>
      <c r="DA10" s="409">
        <f>'Ｓ４４（1969）'!$AI$147</f>
        <v>0</v>
      </c>
      <c r="DB10" s="1385">
        <f>'Ｓ４４（1969）'!$AL$147</f>
        <v>0</v>
      </c>
      <c r="DC10" s="1385">
        <f>IF(D10&gt;=$DE$7,DB10,ROUND(DB10/$DE$7,0)*D10)</f>
        <v>0</v>
      </c>
      <c r="DD10" s="418">
        <f t="shared" ref="DD10:DD52" si="39">IF(D10=0,0,IF(D10&lt;$DE$7,ROUND(DA10/$DE$7,0),IF(D10=$DE$7,DA10-ROUND(DA10/$DE$7,0)*($DE$7-1),0)))</f>
        <v>0</v>
      </c>
      <c r="DE10" s="417">
        <f t="shared" ref="DE10:DE52" si="40">IF(D10&gt;=$DE$7,DA10,ROUND(DA10/$DE$7,0)*D10)</f>
        <v>0</v>
      </c>
      <c r="DF10" s="407">
        <f>'Ｓ４４（1969）'!$AI$148</f>
        <v>7735</v>
      </c>
      <c r="DG10" s="1385">
        <f>'Ｓ４４（1969）'!$AL$148</f>
        <v>0</v>
      </c>
      <c r="DH10" s="1385">
        <f>IF(D10&gt;=$DJ$7,DG10,ROUND(DG10/$DJ$7,0)*D10)</f>
        <v>0</v>
      </c>
      <c r="DI10" s="418">
        <f t="shared" ref="DI10:DI52" si="41">IF(D10=0,0,IF(D10&lt;$DJ$7,ROUND(DF10/$DJ$7,0),IF(D10=$DJ$7,DF10-ROUND(DF10/$DJ$7,0)*($DJ$7-1),0)))</f>
        <v>161</v>
      </c>
      <c r="DJ10" s="418">
        <f t="shared" ref="DJ10:DJ52" si="42">IF(D10&gt;=$DJ$7,DF10,ROUND(DF10/$DJ$7,0)*D10)</f>
        <v>6923</v>
      </c>
      <c r="DK10" s="409">
        <f>'Ｓ４４（1969）'!$AI$149</f>
        <v>2915</v>
      </c>
      <c r="DL10" s="1385">
        <f>'Ｓ４４（1969）'!$AL$149</f>
        <v>0</v>
      </c>
      <c r="DM10" s="1385">
        <f>IF(D10&gt;=$DO$7,DL10,ROUND(DL10/$DO$7,0)*D10)</f>
        <v>0</v>
      </c>
      <c r="DN10" s="418">
        <f t="shared" ref="DN10:DN52" si="43">IF(D10=0,0,IF(D10&lt;$DO$7,ROUND(DK10/$DO$7,0),IF(D10=$DO$7,DK10-ROUND(DK10/$DO$7,0)*($DO$7-1),0)))</f>
        <v>49</v>
      </c>
      <c r="DO10" s="418">
        <f t="shared" ref="DO10:DO52" si="44">IF(D10&gt;=$DO$7,DK10,ROUND(DK10/$DO$7,0)*D10)</f>
        <v>2107</v>
      </c>
      <c r="DP10" s="409">
        <f>'Ｓ４４（1969）'!$AI$150</f>
        <v>1900</v>
      </c>
      <c r="DQ10" s="1385">
        <f>'Ｓ４４（1969）'!$AL$150</f>
        <v>0</v>
      </c>
      <c r="DR10" s="1385">
        <f>IF(D10&gt;=$DT$7,DQ10,ROUND(DQ10/$DT$7,0)*D10)</f>
        <v>0</v>
      </c>
      <c r="DS10" s="418">
        <f t="shared" ref="DS10:DS52" si="45">IF(D10=0,0,IF(D10&lt;$DT$7,ROUND(DP10/$DT$7,0),IF(D10=$DT$7,DP10-ROUND(DP10/$DT$7,0)*($DT$7-1),0)))</f>
        <v>39</v>
      </c>
      <c r="DT10" s="418">
        <f t="shared" ref="DT10:DT52" si="46">IF(D10&gt;=$DT$7,DP10,ROUND(DP10/$DT$7,0)*D10)</f>
        <v>1677</v>
      </c>
      <c r="DU10" s="409">
        <f>'Ｓ４４（1969）'!$AI$151</f>
        <v>0</v>
      </c>
      <c r="DV10" s="1385">
        <f>'Ｓ４４（1969）'!$AL$151</f>
        <v>0</v>
      </c>
      <c r="DW10" s="1385">
        <f>IF(D10&gt;=$DY$7,DV10,ROUND(DV10/$DY$7,0)*D10)</f>
        <v>0</v>
      </c>
      <c r="DX10" s="418">
        <f t="shared" ref="DX10:DX52" si="47">IF(D10=0,0,IF(D10&lt;$DY$7,ROUND(DU10/$DY$7,0),IF(D10=$DY$7,DU10-ROUND(DU10/$DY$7,0)*($DY$7-1),0)))</f>
        <v>0</v>
      </c>
      <c r="DY10" s="418">
        <f t="shared" ref="DY10:DY52" si="48">IF(D10&gt;=$DY$7,DU10,ROUND(DU10/$DY$7,0)*D10)</f>
        <v>0</v>
      </c>
      <c r="DZ10" s="409">
        <f>'Ｓ４４（1969）'!$AI$152</f>
        <v>0</v>
      </c>
      <c r="EA10" s="1385"/>
      <c r="EB10" s="1385"/>
      <c r="EC10" s="418">
        <f t="shared" ref="EC10:EC52" si="49">IF(D10=0,0,IF(D10&lt;$ED$7,ROUND(DZ10/$ED$7,0),IF(D10=$ED$7,DZ10-ROUND(DZ10/$ED$7,0)*($ED$7-1),0)))</f>
        <v>0</v>
      </c>
      <c r="ED10" s="418">
        <f t="shared" ref="ED10:ED52" si="50">IF(D10&gt;=$ED$7,DZ10,ROUND(DZ10/$ED$7,0)*D10)</f>
        <v>0</v>
      </c>
      <c r="EE10" s="409">
        <f>'Ｓ４４（1969）'!$AI$153</f>
        <v>0</v>
      </c>
      <c r="EF10" s="1385"/>
      <c r="EG10" s="1385"/>
      <c r="EH10" s="418">
        <f t="shared" ref="EH10:EH52" si="51">IF(D10=0,0,IF(D10&lt;$EI$7,ROUND(EE10/$EI$7,0),IF(D10=$EI$7,EE10-ROUND(EE10/$EI$7,0)*($EI$7-1),0)))</f>
        <v>0</v>
      </c>
      <c r="EI10" s="418">
        <f t="shared" ref="EI10:EI52" si="52">IF(D10&gt;=$EI$7,EE10,ROUND(EE10/$EI$7,0)*D10)</f>
        <v>0</v>
      </c>
      <c r="EJ10" s="409">
        <f>'Ｓ４４（1969）'!$AI$155</f>
        <v>0</v>
      </c>
      <c r="EK10" s="1385">
        <f>'Ｓ４４（1969）'!$AL$155</f>
        <v>0</v>
      </c>
      <c r="EL10" s="1385">
        <f>IF(D10&gt;=$EN$7,EK10,ROUND(EK10/$EN$7,0)*D10)</f>
        <v>0</v>
      </c>
      <c r="EM10" s="418">
        <f t="shared" ref="EM10:EM52" si="53">IF(D10=0,0,IF(D10&lt;$EN$7,ROUND(EJ10/$EN$7,0),IF(D10=$EN$7,EJ10-ROUND(EJ10/$EN$7,0)*($EN$7-1),0)))</f>
        <v>0</v>
      </c>
      <c r="EN10" s="418">
        <f t="shared" ref="EN10:EN52" si="54">IF(D10&gt;=$EN$7,EJ10,ROUND(EJ10/$EN$7,0)*D10)</f>
        <v>0</v>
      </c>
      <c r="EO10" s="409">
        <f>'Ｓ４４（1969）'!$AI$156</f>
        <v>0</v>
      </c>
      <c r="EP10" s="1385">
        <f>'Ｓ４４（1969）'!$AL$156</f>
        <v>0</v>
      </c>
      <c r="EQ10" s="1385">
        <f>IF(D10&gt;=$ES$7,EP10,ROUND(EP10/$ES$7,0)*D10)</f>
        <v>0</v>
      </c>
      <c r="ER10" s="418">
        <f t="shared" ref="ER10:ER52" si="55">IF(D10=0,0,IF(D10&lt;$ES$7,ROUND(EO10/$ES$7,0),IF(D10=$ES$7,EO10-ROUND(EO10/$ES$7,0)*($ES$7-1),0)))</f>
        <v>0</v>
      </c>
      <c r="ES10" s="418">
        <f t="shared" ref="ES10:ES52" si="56">IF(D10&gt;=$ES$7,EO10,ROUND(EO10/$ES$7,0)*D10)</f>
        <v>0</v>
      </c>
      <c r="ET10" s="409">
        <f>'Ｓ４４（1969）'!$AI$157</f>
        <v>0</v>
      </c>
      <c r="EU10" s="1385">
        <f>'Ｓ４４（1969）'!$AL$157</f>
        <v>0</v>
      </c>
      <c r="EV10" s="1385">
        <f>IF(D10&gt;=$EX$7,EU10,ROUND(EU10/$EX$7,0)*D10)</f>
        <v>0</v>
      </c>
      <c r="EW10" s="418">
        <f t="shared" ref="EW10:EW52" si="57">IF(D10=0,0,IF(D10&lt;$EX$7,ROUND(ET10/$EX$7,0),IF(D10=$EX$7,ET10-ROUND(ET10/$EX$7,0)*($EX$7-1),0)))</f>
        <v>0</v>
      </c>
      <c r="EX10" s="418">
        <f t="shared" ref="EX10:EX52" si="58">IF(D10&gt;=$EX$7,ET10,ROUND(ET10/$EX$7,0)*D10)</f>
        <v>0</v>
      </c>
      <c r="EY10" s="409">
        <f>'Ｓ４４（1969）'!$AI$158</f>
        <v>0</v>
      </c>
      <c r="EZ10" s="1385">
        <f>'Ｓ４４（1969）'!$AL$158</f>
        <v>0</v>
      </c>
      <c r="FA10" s="1385">
        <f>IF(D10&gt;=$FC$7,EZ10,ROUND(EZ10/$FC$7,0)*D10)</f>
        <v>0</v>
      </c>
      <c r="FB10" s="418">
        <f t="shared" ref="FB10:FB52" si="59">IF(D10=0,0,IF(D10&lt;$FC$7,ROUND(EY10/$FC$7,0),IF(D10=$FC$7,EY10-ROUND(EY10/$FC$7,0)*($FC$7-1),0)))</f>
        <v>0</v>
      </c>
      <c r="FC10" s="418">
        <f t="shared" ref="FC10:FC52" si="60">IF(D10&gt;=$FC$7,EY10,ROUND(EY10/$FC$7,0)*D10)</f>
        <v>0</v>
      </c>
      <c r="FD10" s="409">
        <f>'Ｓ４４（1969）'!$AI$159</f>
        <v>0</v>
      </c>
      <c r="FE10" s="1385">
        <f>'Ｓ４４（1969）'!$AL$159</f>
        <v>0</v>
      </c>
      <c r="FF10" s="1385">
        <f>IF(D10&gt;=$FH$7,FE10,ROUND(FE10/$FH$7,0)*D10)</f>
        <v>0</v>
      </c>
      <c r="FG10" s="418">
        <f t="shared" ref="FG10:FG52" si="61">IF(D10=0,0,IF(D10&lt;$FH$7,ROUND(FD10/$FH$7,0),IF(D10=$FH$7,FD10-ROUND(FD10/$FH$7,0)*($FH$7-1),0)))</f>
        <v>0</v>
      </c>
      <c r="FH10" s="418">
        <f t="shared" ref="FH10:FH52" si="62">IF(D10&gt;=$FH$7,FD10,ROUND(FD10/$FH$7,0)*D10)</f>
        <v>0</v>
      </c>
      <c r="FI10" s="409">
        <f>'Ｓ４４（1969）'!$AI$160</f>
        <v>9953</v>
      </c>
      <c r="FJ10" s="1385">
        <f>'Ｓ４４（1969）'!$AL$160</f>
        <v>0</v>
      </c>
      <c r="FK10" s="1385">
        <f>IF(D10&gt;=$FM$7,FJ10,ROUND(FJ10/$FM$7,0)*D10)</f>
        <v>0</v>
      </c>
      <c r="FL10" s="418">
        <f t="shared" ref="FL10:FL52" si="63">IF(D10=0,0,IF(D10&lt;$FM$7,ROUND(FI10/$FM$7,0),IF(D10=$FM$7,FI10-ROUND(FI10/$FM$7,0)*($FM$7-1),0)))</f>
        <v>0</v>
      </c>
      <c r="FM10" s="418">
        <f t="shared" ref="FM10:FM52" si="64">IF(D10&gt;=$FM$7,FI10,ROUND(FI10/$FM$7,0)*D10)</f>
        <v>9953</v>
      </c>
      <c r="FN10" s="409">
        <f>'Ｓ４４（1969）'!$AI$161</f>
        <v>0</v>
      </c>
      <c r="FO10" s="1385"/>
      <c r="FP10" s="1385"/>
      <c r="FQ10" s="418">
        <f t="shared" ref="FQ10:FQ52" si="65">IF(D10=0,0,IF(D10&lt;$FR$7,ROUND(FN10/$FR$7,0),IF(D10=$FR$7,FN10-ROUND(FN10/$FR$7,0)*($FR$7-1),0)))</f>
        <v>0</v>
      </c>
      <c r="FR10" s="418">
        <f t="shared" ref="FR10:FR52" si="66">IF(D10&gt;=$FR$7,FN10,ROUND(FN10/$FR$7,0)*D10)</f>
        <v>0</v>
      </c>
      <c r="FS10" s="409">
        <f>'Ｓ４４（1969）'!$AI$162</f>
        <v>0</v>
      </c>
      <c r="FT10" s="1385">
        <f>'Ｓ４４（1969）'!$AL$162</f>
        <v>0</v>
      </c>
      <c r="FU10" s="1385">
        <f>IF(D10&gt;=$FW$7,FT10,ROUND(FT10/$FW$7,0)*D10)</f>
        <v>0</v>
      </c>
      <c r="FV10" s="418">
        <f t="shared" ref="FV10:FV52" si="67">IF(D10=0,0,IF(D10&lt;$FW$7,ROUND(FS10/$FW$7,0),IF(D10=$FW$7,FS10-ROUND(FS10/$FW$7,0)*($FW$7-1),0)))</f>
        <v>0</v>
      </c>
      <c r="FW10" s="417">
        <f t="shared" ref="FW10:FW52" si="68">IF(D10&gt;=$FW$7,FS10,ROUND(FS10/$FW$7,0)*D10)</f>
        <v>0</v>
      </c>
      <c r="FX10" s="407">
        <f>'Ｓ４４（1969）'!$AI$164</f>
        <v>0</v>
      </c>
      <c r="FY10" s="1385">
        <f>'Ｓ４４（1969）'!$AL$164</f>
        <v>0</v>
      </c>
      <c r="FZ10" s="1385">
        <f>IF(D10&gt;=$GB$7,FY10,ROUND(FY10/$GB$7,0)*D10)</f>
        <v>0</v>
      </c>
      <c r="GA10" s="418">
        <f t="shared" ref="GA10:GA52" si="69">IF(D10=0,0,IF(D10&lt;$GB$7,ROUND(FX10/$GB$7,0),IF(D10=$GB$7,FX10-ROUND(FX10/$GB$7,0)*($GB$7-1),0)))</f>
        <v>0</v>
      </c>
      <c r="GB10" s="418">
        <f t="shared" ref="GB10:GB52" si="70">IF(D10&gt;=$GB$7,FX10,ROUND(FX10/$GB$7,0)*D10)</f>
        <v>0</v>
      </c>
      <c r="GC10" s="409">
        <f>'Ｓ４４（1969）'!$AI$165</f>
        <v>3691</v>
      </c>
      <c r="GD10" s="1385">
        <f>'Ｓ４４（1969）'!$AL$165</f>
        <v>0</v>
      </c>
      <c r="GE10" s="1385">
        <f>IF(D10&gt;=$GG$7,GD10,ROUND(GD10/$GG$7,0)*D10)</f>
        <v>0</v>
      </c>
      <c r="GF10" s="416">
        <f t="shared" ref="GF10:GF52" si="71">IF(D10=0,0,IF(D10&lt;$GG$7,ROUND(GC10/$GG$7,0),IF(D10=$GG$7,GC10-ROUND(GC10/$GG$7,0)*($GG$7-1),0)))</f>
        <v>0</v>
      </c>
      <c r="GG10" s="417">
        <f t="shared" ref="GG10:GG52" si="72">IF(D10&gt;=$GG$7,GC10,ROUND(GC10/$GG$7,0)*D10)</f>
        <v>3691</v>
      </c>
      <c r="GH10" s="407">
        <f>'Ｓ４４（1969）'!$AI$166</f>
        <v>52395</v>
      </c>
      <c r="GI10" s="1385">
        <f>'Ｓ４４（1969）'!$AL$166</f>
        <v>0</v>
      </c>
      <c r="GJ10" s="1385">
        <f>IF(D10&gt;=$GL$7,GI10,ROUND(GI10/$GL$7,0)*D10)</f>
        <v>0</v>
      </c>
      <c r="GK10" s="418">
        <f t="shared" ref="GK10:GK52" si="73">IF(D10=0,0,IF(D10&lt;$GL$7,ROUND(GH10/$GL$7,0),IF(D10=$GL$7,GH10-ROUND(GH10/$GL$7,0)*($GL$7-1),0)))</f>
        <v>1048</v>
      </c>
      <c r="GL10" s="418">
        <f t="shared" ref="GL10:GL52" si="74">IF(D10&gt;=$GL$7,GH10,ROUND(GH10/$GL$7,0)*D10)</f>
        <v>45064</v>
      </c>
      <c r="GM10" s="409">
        <f>'Ｓ４４（1969）'!$AI$167</f>
        <v>982</v>
      </c>
      <c r="GN10" s="1385">
        <f>'Ｓ４４（1969）'!$AL$167</f>
        <v>0</v>
      </c>
      <c r="GO10" s="1385">
        <f>IF(D10&gt;=$GQ$7,GN10,ROUND(GN10/$GQ$7,0)*D10)</f>
        <v>0</v>
      </c>
      <c r="GP10" s="418">
        <f t="shared" ref="GP10:GP52" si="75">IF(D10=0,0,IF(D10&lt;$GQ$7,ROUND(GM10/$GQ$7,0),IF(D10=$GQ$7,GM10-ROUND(GM10/$GQ$7,0)*($GQ$7-1),0)))</f>
        <v>20</v>
      </c>
      <c r="GQ10" s="418">
        <f t="shared" ref="GQ10:GQ52" si="76">IF(D10&gt;=$GQ$7,GM10,ROUND(GM10/$GQ$7,0)*D10)</f>
        <v>860</v>
      </c>
      <c r="GR10" s="409">
        <f>'Ｓ４４（1969）'!$AI$168</f>
        <v>0</v>
      </c>
      <c r="GS10" s="1385">
        <f>'Ｓ４４（1969）'!$AL$168</f>
        <v>0</v>
      </c>
      <c r="GT10" s="1385"/>
      <c r="GU10" s="418">
        <f t="shared" ref="GU10:GU52" si="77">IF(D10=0,0,IF(D10&lt;$GV$7,ROUND(GR10/$GV$7,0),IF(D10=$GV$7,GR10-ROUND(GR10/$GV$7,0)*($GV$7-1),0)))</f>
        <v>0</v>
      </c>
      <c r="GV10" s="418">
        <f t="shared" ref="GV10:GV52" si="78">IF(D10&gt;=$GV$7,GR10,ROUND(GR10/$GV$7,0)*D10)</f>
        <v>0</v>
      </c>
      <c r="GW10" s="409">
        <f>'Ｓ４４（1969）'!$AI$169</f>
        <v>0</v>
      </c>
      <c r="GX10" s="1385">
        <f>'Ｓ４４（1969）'!$AL$169</f>
        <v>0</v>
      </c>
      <c r="GY10" s="1385">
        <f>IF(D10&gt;=$HA$7,GX10,ROUND(GX10/$HA$7,0)*D10)</f>
        <v>0</v>
      </c>
      <c r="GZ10" s="418">
        <f t="shared" ref="GZ10:GZ52" si="79">IF(D10=0,0,IF(D10&lt;$HA$7,ROUND(GW10/$HA$7,0),IF(D10=$HA$7,GW10-ROUND(GW10/$HA$7,0)*($HA$7-1),0)))</f>
        <v>0</v>
      </c>
      <c r="HA10" s="418">
        <f t="shared" ref="HA10:HA52" si="80">IF(D10&gt;=$HA$7,GW10,ROUND(GW10/$HA$7,0)*D10)</f>
        <v>0</v>
      </c>
      <c r="HB10" s="409">
        <f>'Ｓ４４（1969）'!$AI$170</f>
        <v>0</v>
      </c>
      <c r="HC10" s="1385">
        <f>'Ｓ４４（1969）'!$AL$170</f>
        <v>0</v>
      </c>
      <c r="HD10" s="1385">
        <f>IF(D10&gt;=$HF$7,HC10,ROUND(HC10/$HF$7,0)*D10)</f>
        <v>0</v>
      </c>
      <c r="HE10" s="418">
        <f t="shared" ref="HE10:HE52" si="81">IF(D10=0,0,IF(D10&lt;$HF$7,ROUND(HB10/$HF$7,0),IF(D10=$HF$7,HB10-ROUND(HB10/$HF$7,0)*($HF$7-1),0)))</f>
        <v>0</v>
      </c>
      <c r="HF10" s="418">
        <f t="shared" ref="HF10:HF52" si="82">IF(D10&gt;=$HF$7,HB10,ROUND(HB10/$HF$7,0)*D10)</f>
        <v>0</v>
      </c>
      <c r="HG10" s="409">
        <f>'Ｓ４４（1969）'!$AI$171</f>
        <v>0</v>
      </c>
      <c r="HH10" s="1385"/>
      <c r="HI10" s="1385"/>
      <c r="HJ10" s="418">
        <f t="shared" ref="HJ10:HJ52" si="83">IF(D10=0,0,IF(D10&lt;$HK$7,ROUND(HG10/$HK$7,0),IF(D10=$HK$7,HG10-ROUND(HG10/$HK$7,0)*($HK$7-1),0)))</f>
        <v>0</v>
      </c>
      <c r="HK10" s="418">
        <f t="shared" ref="HK10:HK52" si="84">IF(D10&gt;=$HK$7,HG10,ROUND(HG10/$HK$7,0)*D10)</f>
        <v>0</v>
      </c>
      <c r="HL10" s="409">
        <f>'Ｓ４４（1969）'!$AI$172</f>
        <v>0</v>
      </c>
      <c r="HM10" s="1385"/>
      <c r="HN10" s="1385"/>
      <c r="HO10" s="418">
        <f t="shared" ref="HO10:HO52" si="85">IF(D10=0,0,IF(D10&lt;$HP$7,ROUND(HL10/$HP$7,0),IF(D10=$HP$7,HL10-ROUND(HL10/$HP$7,0)*($HP$7-1),0)))</f>
        <v>0</v>
      </c>
      <c r="HP10" s="418">
        <f t="shared" ref="HP10:HP52" si="86">IF(D10&gt;=$HP$7,HL10,ROUND(HL10/$HP$7,0)*D10)</f>
        <v>0</v>
      </c>
      <c r="HQ10" s="409">
        <f>'Ｓ４４（1969）'!$AI$173</f>
        <v>2331</v>
      </c>
      <c r="HR10" s="1385">
        <f>'Ｓ４４（1969）'!$AL$173</f>
        <v>0</v>
      </c>
      <c r="HS10" s="1385">
        <f>IF(D10&gt;=$HU$7,HR10,ROUND(HR10/$HU$7,0)*D10)</f>
        <v>0</v>
      </c>
      <c r="HT10" s="418">
        <f t="shared" ref="HT10:HT52" si="87">IF(D10=0,0,IF(D10&lt;$HU$7,ROUND(HQ10/$HU$7,0),IF(D10=$HU$7,HQ10-ROUND(HQ10/$HU$7,0)*($HU$7-1),0)))</f>
        <v>47</v>
      </c>
      <c r="HU10" s="418">
        <f t="shared" ref="HU10:HU52" si="88">IF(D10&gt;=$HU$7,HQ10,ROUND(HQ10/$HU$7,0)*D10)</f>
        <v>2021</v>
      </c>
      <c r="HV10" s="409">
        <f>'Ｓ４４（1969）'!$AI$174</f>
        <v>6740</v>
      </c>
      <c r="HW10" s="1385">
        <f>'Ｓ４４（1969）'!$AL$174</f>
        <v>0</v>
      </c>
      <c r="HX10" s="1385">
        <f>IF(D10&gt;=$HZ$7,HW10,ROUND(HW10/$HZ$7,0)*D10)</f>
        <v>0</v>
      </c>
      <c r="HY10" s="418">
        <f t="shared" ref="HY10:HY52" si="89">IF(D10=0,0,IF(D10&lt;$HZ$7,ROUND(HV10/$HZ$7,0),IF(D10=$HZ$7,HV10-ROUND(HV10/$HZ$7,0)*($HZ$7-1),0)))</f>
        <v>135</v>
      </c>
      <c r="HZ10" s="417">
        <f t="shared" ref="HZ10:HZ52" si="90">IF(D10&gt;=$HZ$7,HV10,ROUND(HV10/$HZ$7,0)*D10)</f>
        <v>5805</v>
      </c>
      <c r="IA10" s="407">
        <f>'Ｓ４４（1969）'!$AI$175</f>
        <v>0</v>
      </c>
      <c r="IB10" s="1385">
        <f>'Ｓ４４（1969）'!$AL$175</f>
        <v>0</v>
      </c>
      <c r="IC10" s="1385">
        <f>IF(D10&gt;=$IE$7,IB10,ROUND(IB10/$IE$7,0)*D10)</f>
        <v>0</v>
      </c>
      <c r="ID10" s="418">
        <f t="shared" ref="ID10:ID52" si="91">IF(D10=0,0,IF(D10&lt;$IE$7,ROUND(IA10/$IE$7,0),IF(D10=$IE$7,IA10-ROUND(IA10/$IE$7,0)*($IE$7-1),0)))</f>
        <v>0</v>
      </c>
      <c r="IE10" s="417">
        <f t="shared" ref="IE10:IE52" si="92">IF(D10&gt;=$IE$7,IA10,ROUND(IA10/$IE$7,0)*D10)</f>
        <v>0</v>
      </c>
      <c r="IF10" s="409">
        <f t="shared" ref="IF10:IF52" si="93">E10+J10+O10+T10+Y10+AD10+AI10+AN10+AS10+AX10+BC10+BH10+BM10+BR10+BW10+CB10+CG10+CL10+CQ10+CV10+DA10+DF10+DK10+DP10+DU10+DZ10+EE10+EJ10+EO10+ET10+EY10+FD10+FI10+FN10+FS10+FX10+GC10+GH10+GM10+GR10+GW10+HB10+HG10+HL10+HQ10+HV10+IA10</f>
        <v>124371</v>
      </c>
      <c r="IG10" s="1389">
        <f t="shared" ref="IG10" si="94">F10+K10+P10+U10+Z10+AE10+AJ10+AO10+AT10+AY10+BD10+BI10+BN10+BS10+BX10+CC10+CH10+CM10+CR10+CW10+DB10+DG10+DL10+DQ10+DV10+EA10+EF10+EK10+EP10+EU10+EZ10+FE10+FJ10+FO10+FT10+FY10+GD10+GI10+GN10+GS10+GX10+HC10+HH10+HM10+HR10+HW10+IB10</f>
        <v>142827</v>
      </c>
      <c r="IH10" s="1389">
        <f t="shared" ref="IH10" si="95">G10+L10+Q10+V10+AA10+AF10+AK10+AP10+AU10+AZ10+BE10+BJ10+BO10+BT10+BY10+CD10+CI10+CN10+CS10+CX10+DC10+DH10+DM10+DR10+DW10+EB10+EG10+EL10+EQ10+EV10+FA10+FF10+FK10+FP10+FU10+FZ10+GE10+GJ10+GO10+GT10+GY10+HD10+HI10+HN10+HS10+HX10+IC10</f>
        <v>142827</v>
      </c>
      <c r="II10" s="412">
        <f t="shared" ref="II10:II47" si="96">H10+M10+R10+W10+AB10+AG10+AL10+AQ10+AV10+BA10+BF10+BK10+BP10+BU10+BZ10+CE10+CJ10+CO10+CT10+CY10+DD10+DI10+DN10+DS10+DX10+EC10+EH10+EM10+ER10+EW10+FB10+FG10+FL10+FQ10+FV10+GA10+GF10+GK10+GP10+GU10+GZ10+HE10+HJ10+HO10+HT10+HY10+ID10</f>
        <v>2088</v>
      </c>
      <c r="IJ10" s="410">
        <f t="shared" ref="IJ10:IJ47" si="97">I10+N10+S10+X10+AC10+AH10+AM10+AR10+AW10+BB10+BG10+BL10+BQ10+BV10+CA10+CF10+CK10+CP10+CU10+CZ10+DE10+DJ10+DO10+DT10+DY10+ED10+EI10+EN10+ES10+EX10+FC10+FH10+FM10+FR10+FW10+GB10+GG10+GL10+GQ10+GV10+HA10+HF10+HK10+HP10+HU10+HZ10+IE10</f>
        <v>110886</v>
      </c>
    </row>
    <row r="11" spans="1:244" ht="17.100000000000001" customHeight="1">
      <c r="A11" s="376"/>
      <c r="B11" s="413"/>
      <c r="C11" s="414">
        <v>45</v>
      </c>
      <c r="D11" s="415">
        <f>D10-1</f>
        <v>42</v>
      </c>
      <c r="E11" s="407">
        <f>'Ｓ４５（1970）'!$AI$124</f>
        <v>0</v>
      </c>
      <c r="F11" s="1385">
        <f>'Ｓ４５（1970）'!$AL$124</f>
        <v>0</v>
      </c>
      <c r="G11" s="1385">
        <f t="shared" ref="G11:G52" si="98">IF(D11&gt;=$I$7,F11,ROUND(F11/$I$7,0)*D11)</f>
        <v>0</v>
      </c>
      <c r="H11" s="408">
        <f t="shared" ref="H11:H52" si="99">IF(D11=0,0,IF(D11&lt;$I$7,ROUND(E11/$I$7,0),IF(D11=$I$7,E11-ROUND(E11/$I$7,0)*($I$7-1),0)))</f>
        <v>0</v>
      </c>
      <c r="I11" s="408">
        <f t="shared" si="0"/>
        <v>0</v>
      </c>
      <c r="J11" s="409">
        <f>'Ｓ４５（1970）'!$AI$125</f>
        <v>2179</v>
      </c>
      <c r="K11" s="1385">
        <f>'Ｓ４５（1970）'!$AL$125</f>
        <v>0</v>
      </c>
      <c r="L11" s="1385">
        <f t="shared" ref="L11:L52" si="100">IF(D11&gt;=$N$7,K11,ROUND(K11/$N$7,0)*D11)</f>
        <v>0</v>
      </c>
      <c r="M11" s="408">
        <f t="shared" si="1"/>
        <v>0</v>
      </c>
      <c r="N11" s="410">
        <f t="shared" si="2"/>
        <v>2179</v>
      </c>
      <c r="O11" s="409">
        <f>'Ｓ４５（1970）'!$AI$127</f>
        <v>11042</v>
      </c>
      <c r="P11" s="1385">
        <f>'Ｓ４５（1970）'!$AL$127</f>
        <v>0</v>
      </c>
      <c r="Q11" s="1385">
        <f t="shared" ref="Q11:Q52" si="101">IF(D11&gt;=$S$7,P11,ROUND(P11/$S$7,0)*D11)</f>
        <v>0</v>
      </c>
      <c r="R11" s="408">
        <f t="shared" si="3"/>
        <v>0</v>
      </c>
      <c r="S11" s="408">
        <f t="shared" si="4"/>
        <v>11042</v>
      </c>
      <c r="T11" s="409">
        <f>'Ｓ４５（1970）'!$AI$128</f>
        <v>1775</v>
      </c>
      <c r="U11" s="1385">
        <f>'Ｓ４５（1970）'!$AL$128</f>
        <v>0</v>
      </c>
      <c r="V11" s="1385">
        <f t="shared" ref="V11:V52" si="102">IF(D11&gt;=$X$7,U11,ROUND(U11/$X$7,0)*D11)</f>
        <v>0</v>
      </c>
      <c r="W11" s="408">
        <f t="shared" si="5"/>
        <v>0</v>
      </c>
      <c r="X11" s="411">
        <f t="shared" si="6"/>
        <v>1775</v>
      </c>
      <c r="Y11" s="407">
        <f>'Ｓ４５（1970）'!$AI$130</f>
        <v>0</v>
      </c>
      <c r="Z11" s="1385">
        <f>'Ｓ４５（1970）'!$AL$130</f>
        <v>0</v>
      </c>
      <c r="AA11" s="1385">
        <f t="shared" ref="AA11:AA52" si="103">IF(D11&gt;=$AC$7,Z11,ROUND(Z11/$AC$7,0)*D11)</f>
        <v>0</v>
      </c>
      <c r="AB11" s="408">
        <f t="shared" si="7"/>
        <v>0</v>
      </c>
      <c r="AC11" s="408">
        <f t="shared" si="8"/>
        <v>0</v>
      </c>
      <c r="AD11" s="409">
        <f>'Ｓ４５（1970）'!$AI$131</f>
        <v>0</v>
      </c>
      <c r="AE11" s="1385">
        <f>'Ｓ４５（1970）'!$AL$131</f>
        <v>0</v>
      </c>
      <c r="AF11" s="1385">
        <f t="shared" ref="AF11:AF52" si="104">IF(D11&gt;=$AH$7,AE11,ROUND(AE11/$AH$7,0)*D11)</f>
        <v>0</v>
      </c>
      <c r="AG11" s="408">
        <f t="shared" si="9"/>
        <v>0</v>
      </c>
      <c r="AH11" s="408">
        <f t="shared" si="10"/>
        <v>0</v>
      </c>
      <c r="AI11" s="409">
        <f>'Ｓ４５（1970）'!$AI$132</f>
        <v>0</v>
      </c>
      <c r="AJ11" s="1385">
        <f>'Ｓ４５（1970）'!$AL$132</f>
        <v>0</v>
      </c>
      <c r="AK11" s="1385">
        <f t="shared" ref="AK11:AK52" si="105">IF(D11&gt;=$AM$7,AJ11,ROUND(AJ11/$AM$7,0)*D11)</f>
        <v>0</v>
      </c>
      <c r="AL11" s="408">
        <f t="shared" si="11"/>
        <v>0</v>
      </c>
      <c r="AM11" s="408">
        <f t="shared" si="12"/>
        <v>0</v>
      </c>
      <c r="AN11" s="409">
        <f>'Ｓ４５（1970）'!$AI$133</f>
        <v>0</v>
      </c>
      <c r="AO11" s="1385">
        <f>'Ｓ４５（1970）'!$AL$133</f>
        <v>0</v>
      </c>
      <c r="AP11" s="1385">
        <f t="shared" ref="AP11:AP52" si="106">IF(D11&gt;=$AR$7,AO11,ROUND(AO11/$AR$7,0)*D11)</f>
        <v>0</v>
      </c>
      <c r="AQ11" s="408">
        <f t="shared" si="13"/>
        <v>0</v>
      </c>
      <c r="AR11" s="408">
        <f t="shared" si="14"/>
        <v>0</v>
      </c>
      <c r="AS11" s="409">
        <f>'Ｓ４５（1970）'!$AI$134</f>
        <v>0</v>
      </c>
      <c r="AT11" s="1385">
        <f>'Ｓ４５（1970）'!$AL$134</f>
        <v>0</v>
      </c>
      <c r="AU11" s="1385">
        <f t="shared" ref="AU11:AU52" si="107">IF(D11&gt;=$AW$7,AT11,ROUND(AT11/$AW$7,0)*D11)</f>
        <v>0</v>
      </c>
      <c r="AV11" s="408">
        <f t="shared" si="15"/>
        <v>0</v>
      </c>
      <c r="AW11" s="410">
        <f t="shared" si="16"/>
        <v>0</v>
      </c>
      <c r="AX11" s="407">
        <f>'Ｓ４５（1970）'!$AI$135</f>
        <v>0</v>
      </c>
      <c r="AY11" s="1385">
        <f>'Ｓ４５（1970）'!$AL$135</f>
        <v>0</v>
      </c>
      <c r="AZ11" s="1385">
        <f t="shared" ref="AZ11:AZ52" si="108">IF(D11&gt;=$BB$7,AY11,ROUND(AY11/$BB$7,0)*D11)</f>
        <v>0</v>
      </c>
      <c r="BA11" s="418">
        <f t="shared" si="17"/>
        <v>0</v>
      </c>
      <c r="BB11" s="417">
        <f t="shared" si="18"/>
        <v>0</v>
      </c>
      <c r="BC11" s="407">
        <f>'Ｓ４５（1970）'!$AI$136</f>
        <v>3697</v>
      </c>
      <c r="BD11" s="1385">
        <f>'Ｓ４５（1970）'!$AL$136</f>
        <v>0</v>
      </c>
      <c r="BE11" s="1385">
        <f t="shared" ref="BE11:BE52" si="109">IF(D11&gt;=$BG$7,BD11,ROUND(BD11/$BG$7,0)*D11)</f>
        <v>0</v>
      </c>
      <c r="BF11" s="418">
        <f t="shared" si="19"/>
        <v>0</v>
      </c>
      <c r="BG11" s="418">
        <f t="shared" si="20"/>
        <v>3697</v>
      </c>
      <c r="BH11" s="409">
        <f>'Ｓ４５（1970）'!$AI$137</f>
        <v>23844</v>
      </c>
      <c r="BI11" s="1385">
        <f>'Ｓ４５（1970）'!$AL$137</f>
        <v>0</v>
      </c>
      <c r="BJ11" s="1385">
        <f t="shared" ref="BJ11:BJ52" si="110">IF(D11&gt;=$BL$7,BI11,ROUND(BI11/$BL$7,0)*D11)</f>
        <v>0</v>
      </c>
      <c r="BK11" s="418">
        <f t="shared" si="21"/>
        <v>497</v>
      </c>
      <c r="BL11" s="418">
        <f t="shared" si="22"/>
        <v>20874</v>
      </c>
      <c r="BM11" s="409">
        <f>'Ｓ４５（1970）'!$AI$138</f>
        <v>0</v>
      </c>
      <c r="BN11" s="1385">
        <f>'Ｓ４５（1970）'!$AL$138</f>
        <v>0</v>
      </c>
      <c r="BO11" s="1385">
        <f t="shared" ref="BO11:BO52" si="111">IF(D11&gt;=$BQ$7,BN11,ROUND(BN11/$BQ$7,0)*D11)</f>
        <v>0</v>
      </c>
      <c r="BP11" s="418">
        <f t="shared" si="23"/>
        <v>0</v>
      </c>
      <c r="BQ11" s="418">
        <f t="shared" si="24"/>
        <v>0</v>
      </c>
      <c r="BR11" s="409">
        <f>'Ｓ４５（1970）'!$AI$139</f>
        <v>0</v>
      </c>
      <c r="BS11" s="1385">
        <f>'Ｓ４５（1970）'!$AL$139</f>
        <v>0</v>
      </c>
      <c r="BT11" s="1385">
        <f t="shared" ref="BT11:BT52" si="112">IF(D11&gt;=$BV$7,BS11,ROUND(BS11/$BV$7,0)*D11)</f>
        <v>0</v>
      </c>
      <c r="BU11" s="418">
        <f t="shared" si="25"/>
        <v>0</v>
      </c>
      <c r="BV11" s="418">
        <f t="shared" si="26"/>
        <v>0</v>
      </c>
      <c r="BW11" s="409">
        <f>'Ｓ４５（1970）'!$AI$140</f>
        <v>0</v>
      </c>
      <c r="BX11" s="1385">
        <f>'Ｓ４５（1970）'!$AL$140</f>
        <v>0</v>
      </c>
      <c r="BY11" s="1385">
        <f t="shared" ref="BY11:BY52" si="113">IF(D11&gt;=$CA$7,BX11,ROUND(BX11/$CA$7,0)*D11)</f>
        <v>0</v>
      </c>
      <c r="BZ11" s="418">
        <f t="shared" si="27"/>
        <v>0</v>
      </c>
      <c r="CA11" s="418">
        <f t="shared" si="28"/>
        <v>0</v>
      </c>
      <c r="CB11" s="409">
        <f>'Ｓ４５（1970）'!$AI$141</f>
        <v>0</v>
      </c>
      <c r="CC11" s="1385">
        <f>'Ｓ４５（1970）'!$AL$141</f>
        <v>6902</v>
      </c>
      <c r="CD11" s="1385">
        <f t="shared" ref="CD11:CD52" si="114">IF(D11&gt;=$CF$7,CC11,ROUND(CC11/$CF$7,0)*D11)</f>
        <v>6902</v>
      </c>
      <c r="CE11" s="418">
        <f t="shared" si="29"/>
        <v>0</v>
      </c>
      <c r="CF11" s="418">
        <f t="shared" si="30"/>
        <v>0</v>
      </c>
      <c r="CG11" s="409">
        <f>'Ｓ４５（1970）'!$AI$142</f>
        <v>0</v>
      </c>
      <c r="CH11" s="1385">
        <f>'Ｓ４５（1970）'!$AL$142</f>
        <v>0</v>
      </c>
      <c r="CI11" s="1385">
        <f t="shared" ref="CI11:CI52" si="115">IF(D11&gt;=$CK$7,CH11,ROUND(CH11/$CK$7,0)*D11)</f>
        <v>0</v>
      </c>
      <c r="CJ11" s="418">
        <f t="shared" si="31"/>
        <v>0</v>
      </c>
      <c r="CK11" s="418">
        <f t="shared" si="32"/>
        <v>0</v>
      </c>
      <c r="CL11" s="409">
        <f>'Ｓ４５（1970）'!$AI$143</f>
        <v>5832</v>
      </c>
      <c r="CM11" s="1385">
        <f>'Ｓ４５（1970）'!$AL$143</f>
        <v>10376</v>
      </c>
      <c r="CN11" s="1385">
        <f t="shared" ref="CN11:CN52" si="116">IF(D11&gt;=$CP$7,CM11,ROUND(CM11/$CP$7,0)*D11)</f>
        <v>10376</v>
      </c>
      <c r="CO11" s="418">
        <f t="shared" si="33"/>
        <v>0</v>
      </c>
      <c r="CP11" s="417">
        <f t="shared" si="34"/>
        <v>5832</v>
      </c>
      <c r="CQ11" s="407">
        <f>'Ｓ４５（1970）'!$AI$145</f>
        <v>0</v>
      </c>
      <c r="CR11" s="1385">
        <f>'Ｓ４５（1970）'!$AL$145</f>
        <v>0</v>
      </c>
      <c r="CS11" s="1385">
        <f t="shared" ref="CS11:CS52" si="117">IF(D11&gt;=$CU$7,CR11,ROUND(CR11/$CU$7,0)*D11)</f>
        <v>0</v>
      </c>
      <c r="CT11" s="418">
        <f t="shared" si="35"/>
        <v>0</v>
      </c>
      <c r="CU11" s="418">
        <f t="shared" si="36"/>
        <v>0</v>
      </c>
      <c r="CV11" s="409">
        <f>'Ｓ４５（1970）'!$AI$146</f>
        <v>3709</v>
      </c>
      <c r="CW11" s="1385">
        <f>'Ｓ４５（1970）'!$AL$146</f>
        <v>0</v>
      </c>
      <c r="CX11" s="1385">
        <f t="shared" ref="CX11:CX52" si="118">IF(D11&gt;=$CZ$7,CW11,ROUND(CW11/$CZ$7,0)*D11)</f>
        <v>0</v>
      </c>
      <c r="CY11" s="418">
        <f t="shared" si="37"/>
        <v>0</v>
      </c>
      <c r="CZ11" s="418">
        <f t="shared" si="38"/>
        <v>3709</v>
      </c>
      <c r="DA11" s="409">
        <f>'Ｓ４５（1970）'!$AI$147</f>
        <v>0</v>
      </c>
      <c r="DB11" s="1385">
        <f>'Ｓ４５（1970）'!$AL$147</f>
        <v>0</v>
      </c>
      <c r="DC11" s="1385">
        <f t="shared" ref="DC11:DC52" si="119">IF(D11&gt;=$DE$7,DB11,ROUND(DB11/$DE$7,0)*D11)</f>
        <v>0</v>
      </c>
      <c r="DD11" s="418">
        <f t="shared" si="39"/>
        <v>0</v>
      </c>
      <c r="DE11" s="417">
        <f t="shared" si="40"/>
        <v>0</v>
      </c>
      <c r="DF11" s="407">
        <f>'Ｓ４５（1970）'!$AI$148</f>
        <v>16578</v>
      </c>
      <c r="DG11" s="1385">
        <f>'Ｓ４５（1970）'!$AL$148</f>
        <v>0</v>
      </c>
      <c r="DH11" s="1385">
        <f t="shared" ref="DH11:DH52" si="120">IF(D11&gt;=$DJ$7,DG11,ROUND(DG11/$DJ$7,0)*D11)</f>
        <v>0</v>
      </c>
      <c r="DI11" s="418">
        <f t="shared" si="41"/>
        <v>345</v>
      </c>
      <c r="DJ11" s="418">
        <f t="shared" si="42"/>
        <v>14490</v>
      </c>
      <c r="DK11" s="409">
        <f>'Ｓ４５（1970）'!$AI$149</f>
        <v>4450</v>
      </c>
      <c r="DL11" s="1385">
        <f>'Ｓ４５（1970）'!$AL$149</f>
        <v>0</v>
      </c>
      <c r="DM11" s="1385">
        <f t="shared" ref="DM11:DM52" si="121">IF(D11&gt;=$DO$7,DL11,ROUND(DL11/$DO$7,0)*D11)</f>
        <v>0</v>
      </c>
      <c r="DN11" s="418">
        <f t="shared" si="43"/>
        <v>74</v>
      </c>
      <c r="DO11" s="418">
        <f t="shared" si="44"/>
        <v>3108</v>
      </c>
      <c r="DP11" s="409">
        <f>'Ｓ４５（1970）'!$AI$150</f>
        <v>1676</v>
      </c>
      <c r="DQ11" s="1385">
        <f>'Ｓ４５（1970）'!$AL$150</f>
        <v>0</v>
      </c>
      <c r="DR11" s="1385">
        <f t="shared" ref="DR11:DR52" si="122">IF(D11&gt;=$DT$7,DQ11,ROUND(DQ11/$DT$7,0)*D11)</f>
        <v>0</v>
      </c>
      <c r="DS11" s="418">
        <f t="shared" si="45"/>
        <v>34</v>
      </c>
      <c r="DT11" s="418">
        <f t="shared" si="46"/>
        <v>1428</v>
      </c>
      <c r="DU11" s="409">
        <f>'Ｓ４５（1970）'!$AI$151</f>
        <v>0</v>
      </c>
      <c r="DV11" s="1385">
        <f>'Ｓ４５（1970）'!$AL$151</f>
        <v>0</v>
      </c>
      <c r="DW11" s="1385">
        <f t="shared" ref="DW11:DW52" si="123">IF(D11&gt;=$DY$7,DV11,ROUND(DV11/$DY$7,0)*D11)</f>
        <v>0</v>
      </c>
      <c r="DX11" s="418">
        <f t="shared" si="47"/>
        <v>0</v>
      </c>
      <c r="DY11" s="418">
        <f t="shared" si="48"/>
        <v>0</v>
      </c>
      <c r="DZ11" s="409">
        <f>'Ｓ４５（1970）'!$AI$152</f>
        <v>0</v>
      </c>
      <c r="EA11" s="1385"/>
      <c r="EB11" s="1385"/>
      <c r="EC11" s="418">
        <f t="shared" si="49"/>
        <v>0</v>
      </c>
      <c r="ED11" s="418">
        <f t="shared" si="50"/>
        <v>0</v>
      </c>
      <c r="EE11" s="409">
        <f>'Ｓ４５（1970）'!$AI$153</f>
        <v>0</v>
      </c>
      <c r="EF11" s="1385"/>
      <c r="EG11" s="1385"/>
      <c r="EH11" s="418">
        <f t="shared" si="51"/>
        <v>0</v>
      </c>
      <c r="EI11" s="418">
        <f t="shared" si="52"/>
        <v>0</v>
      </c>
      <c r="EJ11" s="409">
        <f>'Ｓ４５（1970）'!$AI$155</f>
        <v>0</v>
      </c>
      <c r="EK11" s="1385">
        <f>'Ｓ４５（1970）'!$AL$155</f>
        <v>0</v>
      </c>
      <c r="EL11" s="1385">
        <f t="shared" ref="EL11:EL52" si="124">IF(D11&gt;=$EN$7,EK11,ROUND(EK11/$EN$7,0)*D11)</f>
        <v>0</v>
      </c>
      <c r="EM11" s="418">
        <f t="shared" si="53"/>
        <v>0</v>
      </c>
      <c r="EN11" s="418">
        <f t="shared" si="54"/>
        <v>0</v>
      </c>
      <c r="EO11" s="409">
        <f>'Ｓ４５（1970）'!$AI$156</f>
        <v>0</v>
      </c>
      <c r="EP11" s="1385">
        <f>'Ｓ４５（1970）'!$AL$156</f>
        <v>0</v>
      </c>
      <c r="EQ11" s="1385">
        <f t="shared" ref="EQ11:EQ52" si="125">IF(D11&gt;=$ES$7,EP11,ROUND(EP11/$ES$7,0)*D11)</f>
        <v>0</v>
      </c>
      <c r="ER11" s="418">
        <f t="shared" si="55"/>
        <v>0</v>
      </c>
      <c r="ES11" s="418">
        <f t="shared" si="56"/>
        <v>0</v>
      </c>
      <c r="ET11" s="409">
        <f>'Ｓ４５（1970）'!$AI$157</f>
        <v>0</v>
      </c>
      <c r="EU11" s="1385">
        <f>'Ｓ４５（1970）'!$AL$157</f>
        <v>0</v>
      </c>
      <c r="EV11" s="1385">
        <f t="shared" ref="EV11:EV52" si="126">IF(D11&gt;=$EX$7,EU11,ROUND(EU11/$EX$7,0)*D11)</f>
        <v>0</v>
      </c>
      <c r="EW11" s="418">
        <f t="shared" si="57"/>
        <v>0</v>
      </c>
      <c r="EX11" s="418">
        <f t="shared" si="58"/>
        <v>0</v>
      </c>
      <c r="EY11" s="409">
        <f>'Ｓ４５（1970）'!$AI$158</f>
        <v>0</v>
      </c>
      <c r="EZ11" s="1385">
        <f>'Ｓ４５（1970）'!$AL$158</f>
        <v>0</v>
      </c>
      <c r="FA11" s="1385">
        <f t="shared" ref="FA11:FA52" si="127">IF(D11&gt;=$FC$7,EZ11,ROUND(EZ11/$FC$7,0)*D11)</f>
        <v>0</v>
      </c>
      <c r="FB11" s="418">
        <f t="shared" si="59"/>
        <v>0</v>
      </c>
      <c r="FC11" s="418">
        <f t="shared" si="60"/>
        <v>0</v>
      </c>
      <c r="FD11" s="409">
        <f>'Ｓ４５（1970）'!$AI$159</f>
        <v>0</v>
      </c>
      <c r="FE11" s="1385">
        <f>'Ｓ４５（1970）'!$AL$159</f>
        <v>0</v>
      </c>
      <c r="FF11" s="1385">
        <f t="shared" ref="FF11:FF52" si="128">IF(D11&gt;=$FH$7,FE11,ROUND(FE11/$FH$7,0)*D11)</f>
        <v>0</v>
      </c>
      <c r="FG11" s="418">
        <f t="shared" si="61"/>
        <v>0</v>
      </c>
      <c r="FH11" s="418">
        <f t="shared" si="62"/>
        <v>0</v>
      </c>
      <c r="FI11" s="409">
        <f>'Ｓ４５（1970）'!$AI$160</f>
        <v>6170</v>
      </c>
      <c r="FJ11" s="1385">
        <f>'Ｓ４５（1970）'!$AL$160</f>
        <v>0</v>
      </c>
      <c r="FK11" s="1385">
        <f t="shared" ref="FK11:FK52" si="129">IF(D11&gt;=$FM$7,FJ11,ROUND(FJ11/$FM$7,0)*D11)</f>
        <v>0</v>
      </c>
      <c r="FL11" s="418">
        <f t="shared" si="63"/>
        <v>0</v>
      </c>
      <c r="FM11" s="418">
        <f t="shared" si="64"/>
        <v>6170</v>
      </c>
      <c r="FN11" s="409">
        <f>'Ｓ４５（1970）'!$AI$161</f>
        <v>0</v>
      </c>
      <c r="FO11" s="1385"/>
      <c r="FP11" s="1385"/>
      <c r="FQ11" s="418">
        <f t="shared" si="65"/>
        <v>0</v>
      </c>
      <c r="FR11" s="418">
        <f t="shared" si="66"/>
        <v>0</v>
      </c>
      <c r="FS11" s="409">
        <f>'Ｓ４５（1970）'!$AI$162</f>
        <v>0</v>
      </c>
      <c r="FT11" s="1385">
        <f>'Ｓ４５（1970）'!$AL$162</f>
        <v>0</v>
      </c>
      <c r="FU11" s="1385">
        <f t="shared" ref="FU11:FU52" si="130">IF(D11&gt;=$FW$7,FT11,ROUND(FT11/$FW$7,0)*D11)</f>
        <v>0</v>
      </c>
      <c r="FV11" s="418">
        <f t="shared" si="67"/>
        <v>0</v>
      </c>
      <c r="FW11" s="417">
        <f t="shared" si="68"/>
        <v>0</v>
      </c>
      <c r="FX11" s="407">
        <f>'Ｓ４５（1970）'!$AI$164</f>
        <v>0</v>
      </c>
      <c r="FY11" s="1385">
        <f>'Ｓ４５（1970）'!$AL$164</f>
        <v>0</v>
      </c>
      <c r="FZ11" s="1385">
        <f t="shared" ref="FZ11:FZ52" si="131">IF(D11&gt;=$GB$7,FY11,ROUND(FY11/$GB$7,0)*D11)</f>
        <v>0</v>
      </c>
      <c r="GA11" s="418">
        <f t="shared" si="69"/>
        <v>0</v>
      </c>
      <c r="GB11" s="418">
        <f t="shared" si="70"/>
        <v>0</v>
      </c>
      <c r="GC11" s="409">
        <f>'Ｓ４５（1970）'!$AI$165</f>
        <v>2964</v>
      </c>
      <c r="GD11" s="1385">
        <f>'Ｓ４５（1970）'!$AL$165</f>
        <v>0</v>
      </c>
      <c r="GE11" s="1385">
        <f t="shared" ref="GE11:GE52" si="132">IF(D11&gt;=$GG$7,GD11,ROUND(GD11/$GG$7,0)*D11)</f>
        <v>0</v>
      </c>
      <c r="GF11" s="416">
        <f t="shared" si="71"/>
        <v>0</v>
      </c>
      <c r="GG11" s="417">
        <f t="shared" si="72"/>
        <v>2964</v>
      </c>
      <c r="GH11" s="407">
        <f>'Ｓ４５（1970）'!$AI$166</f>
        <v>7605</v>
      </c>
      <c r="GI11" s="1385">
        <f>'Ｓ４５（1970）'!$AL$166</f>
        <v>0</v>
      </c>
      <c r="GJ11" s="1385">
        <f t="shared" ref="GJ11:GJ52" si="133">IF(D11&gt;=$GL$7,GI11,ROUND(GI11/$GL$7,0)*D11)</f>
        <v>0</v>
      </c>
      <c r="GK11" s="418">
        <f t="shared" si="73"/>
        <v>152</v>
      </c>
      <c r="GL11" s="418">
        <f t="shared" si="74"/>
        <v>6384</v>
      </c>
      <c r="GM11" s="409">
        <f>'Ｓ４５（1970）'!$AI$167</f>
        <v>350</v>
      </c>
      <c r="GN11" s="1385">
        <f>'Ｓ４５（1970）'!$AL$167</f>
        <v>0</v>
      </c>
      <c r="GO11" s="1385">
        <f t="shared" ref="GO11:GO52" si="134">IF(D11&gt;=$GQ$7,GN11,ROUND(GN11/$GQ$7,0)*D11)</f>
        <v>0</v>
      </c>
      <c r="GP11" s="418">
        <f t="shared" si="75"/>
        <v>7</v>
      </c>
      <c r="GQ11" s="418">
        <f t="shared" si="76"/>
        <v>294</v>
      </c>
      <c r="GR11" s="409">
        <f>'Ｓ４５（1970）'!$AI$168</f>
        <v>0</v>
      </c>
      <c r="GS11" s="1385">
        <f>'Ｓ４５（1970）'!$AL$168</f>
        <v>0</v>
      </c>
      <c r="GT11" s="1385"/>
      <c r="GU11" s="418">
        <f t="shared" si="77"/>
        <v>0</v>
      </c>
      <c r="GV11" s="418">
        <f t="shared" si="78"/>
        <v>0</v>
      </c>
      <c r="GW11" s="409">
        <f>'Ｓ４５（1970）'!$AI$169</f>
        <v>0</v>
      </c>
      <c r="GX11" s="1385">
        <f>'Ｓ４５（1970）'!$AL$169</f>
        <v>0</v>
      </c>
      <c r="GY11" s="1385">
        <f t="shared" ref="GY11:GY52" si="135">IF(D11&gt;=$HA$7,GX11,ROUND(GX11/$HA$7,0)*D11)</f>
        <v>0</v>
      </c>
      <c r="GZ11" s="418">
        <f t="shared" si="79"/>
        <v>0</v>
      </c>
      <c r="HA11" s="418">
        <f t="shared" si="80"/>
        <v>0</v>
      </c>
      <c r="HB11" s="409">
        <f>'Ｓ４５（1970）'!$AI$170</f>
        <v>0</v>
      </c>
      <c r="HC11" s="1385"/>
      <c r="HD11" s="1385"/>
      <c r="HE11" s="418">
        <f t="shared" si="81"/>
        <v>0</v>
      </c>
      <c r="HF11" s="418">
        <f t="shared" si="82"/>
        <v>0</v>
      </c>
      <c r="HG11" s="409">
        <f>'Ｓ４５（1970）'!$AI$171</f>
        <v>0</v>
      </c>
      <c r="HH11" s="1385"/>
      <c r="HI11" s="1385"/>
      <c r="HJ11" s="418">
        <f t="shared" si="83"/>
        <v>0</v>
      </c>
      <c r="HK11" s="418">
        <f t="shared" si="84"/>
        <v>0</v>
      </c>
      <c r="HL11" s="409">
        <f>'Ｓ４５（1970）'!$AI$172</f>
        <v>0</v>
      </c>
      <c r="HM11" s="1385"/>
      <c r="HN11" s="1385"/>
      <c r="HO11" s="418">
        <f t="shared" si="85"/>
        <v>0</v>
      </c>
      <c r="HP11" s="418">
        <f t="shared" si="86"/>
        <v>0</v>
      </c>
      <c r="HQ11" s="409">
        <f>'Ｓ４５（1970）'!$AI$173</f>
        <v>49773</v>
      </c>
      <c r="HR11" s="1385">
        <f>'Ｓ４５（1970）'!$AL$173</f>
        <v>0</v>
      </c>
      <c r="HS11" s="1385">
        <f t="shared" ref="HS11:HS52" si="136">IF(D11&gt;=$HU$7,HR11,ROUND(HR11/$HU$7,0)*D11)</f>
        <v>0</v>
      </c>
      <c r="HT11" s="418">
        <f t="shared" si="87"/>
        <v>995</v>
      </c>
      <c r="HU11" s="418">
        <f t="shared" si="88"/>
        <v>41790</v>
      </c>
      <c r="HV11" s="409">
        <f>'Ｓ４５（1970）'!$AI$174</f>
        <v>1085</v>
      </c>
      <c r="HW11" s="1385">
        <f>'Ｓ４５（1970）'!$AL$174</f>
        <v>0</v>
      </c>
      <c r="HX11" s="1385">
        <f t="shared" ref="HX11:HX52" si="137">IF(D11&gt;=$HZ$7,HW11,ROUND(HW11/$HZ$7,0)*D11)</f>
        <v>0</v>
      </c>
      <c r="HY11" s="418">
        <f t="shared" si="89"/>
        <v>22</v>
      </c>
      <c r="HZ11" s="417">
        <f t="shared" si="90"/>
        <v>924</v>
      </c>
      <c r="IA11" s="407">
        <f>'Ｓ４５（1970）'!$AI$175</f>
        <v>-1</v>
      </c>
      <c r="IB11" s="1385">
        <f>'Ｓ４５（1970）'!$AL$175</f>
        <v>0</v>
      </c>
      <c r="IC11" s="1385">
        <f t="shared" ref="IC11:IC52" si="138">IF(D11&gt;=$IE$7,IB11,ROUND(IB11/$IE$7,0)*D11)</f>
        <v>0</v>
      </c>
      <c r="ID11" s="418">
        <f t="shared" si="91"/>
        <v>0</v>
      </c>
      <c r="IE11" s="417">
        <f t="shared" si="92"/>
        <v>-1</v>
      </c>
      <c r="IF11" s="409">
        <f t="shared" si="93"/>
        <v>142728</v>
      </c>
      <c r="IG11" s="1386">
        <f t="shared" ref="IG11:IG52" si="139">F11+K11+P11+U11+Z11+AE11+AJ11+AO11+AT11+AY11+BD11+BI11+BN11+BS11+BX11+CC11+CH11+CM11+CR11+CW11+DB11+DG11+DL11+DQ11+DV11+EA11+EF11+EK11+EP11+EU11+EZ11+FE11+FJ11+FO11+FT11+FY11+GD11+GI11+GN11+GS11+GX11+HC11+HH11+HM11+HR11+HW11+IB11</f>
        <v>17278</v>
      </c>
      <c r="IH11" s="1386">
        <f t="shared" ref="IH11:IH52" si="140">G11+L11+Q11+V11+AA11+AF11+AK11+AP11+AU11+AZ11+BE11+BJ11+BO11+BT11+BY11+CD11+CI11+CN11+CS11+CX11+DC11+DH11+DM11+DR11+DW11+EB11+EG11+EL11+EQ11+EV11+FA11+FF11+FK11+FP11+FU11+FZ11+GE11+GJ11+GO11+GT11+GY11+HD11+HI11+HN11+HS11+HX11+IC11</f>
        <v>17278</v>
      </c>
      <c r="II11" s="412">
        <f t="shared" si="96"/>
        <v>2126</v>
      </c>
      <c r="IJ11" s="410">
        <f t="shared" si="97"/>
        <v>126659</v>
      </c>
    </row>
    <row r="12" spans="1:244" ht="17.100000000000001" customHeight="1">
      <c r="A12" s="376"/>
      <c r="B12" s="413"/>
      <c r="C12" s="414">
        <v>46</v>
      </c>
      <c r="D12" s="415">
        <f t="shared" ref="D12:D50" si="141">D11-1</f>
        <v>41</v>
      </c>
      <c r="E12" s="407">
        <f>'Ｓ４６（1971）'!$AI$124</f>
        <v>3215</v>
      </c>
      <c r="F12" s="1385">
        <f>'Ｓ４６（1971）'!$AL$124</f>
        <v>0</v>
      </c>
      <c r="G12" s="1385">
        <f t="shared" si="98"/>
        <v>0</v>
      </c>
      <c r="H12" s="408">
        <f t="shared" si="99"/>
        <v>64</v>
      </c>
      <c r="I12" s="408">
        <f t="shared" si="0"/>
        <v>2624</v>
      </c>
      <c r="J12" s="409">
        <f>'Ｓ４６（1971）'!$AI$125</f>
        <v>189</v>
      </c>
      <c r="K12" s="1385">
        <f>'Ｓ４６（1971）'!$AL$125</f>
        <v>0</v>
      </c>
      <c r="L12" s="1385">
        <f t="shared" si="100"/>
        <v>0</v>
      </c>
      <c r="M12" s="408">
        <f t="shared" si="1"/>
        <v>0</v>
      </c>
      <c r="N12" s="410">
        <f t="shared" si="2"/>
        <v>189</v>
      </c>
      <c r="O12" s="409">
        <f>'Ｓ４６（1971）'!$AI$127</f>
        <v>502</v>
      </c>
      <c r="P12" s="1385">
        <f>'Ｓ４６（1971）'!$AL$127</f>
        <v>0</v>
      </c>
      <c r="Q12" s="1385">
        <f t="shared" si="101"/>
        <v>0</v>
      </c>
      <c r="R12" s="408">
        <f t="shared" si="3"/>
        <v>0</v>
      </c>
      <c r="S12" s="408">
        <f t="shared" si="4"/>
        <v>502</v>
      </c>
      <c r="T12" s="409">
        <f>'Ｓ４６（1971）'!$AI$128</f>
        <v>0</v>
      </c>
      <c r="U12" s="1385">
        <f>'Ｓ４６（1971）'!$AL$128</f>
        <v>0</v>
      </c>
      <c r="V12" s="1385">
        <f t="shared" si="102"/>
        <v>0</v>
      </c>
      <c r="W12" s="408">
        <f t="shared" si="5"/>
        <v>0</v>
      </c>
      <c r="X12" s="411">
        <f t="shared" si="6"/>
        <v>0</v>
      </c>
      <c r="Y12" s="407">
        <f>'Ｓ４６（1971）'!$AI$130</f>
        <v>123</v>
      </c>
      <c r="Z12" s="1385">
        <f>'Ｓ４６（1971）'!$AL$130</f>
        <v>0</v>
      </c>
      <c r="AA12" s="1385">
        <f t="shared" si="103"/>
        <v>0</v>
      </c>
      <c r="AB12" s="408">
        <f t="shared" si="7"/>
        <v>0</v>
      </c>
      <c r="AC12" s="408">
        <f t="shared" si="8"/>
        <v>123</v>
      </c>
      <c r="AD12" s="409">
        <f>'Ｓ４６（1971）'!$AI$131</f>
        <v>0</v>
      </c>
      <c r="AE12" s="1385">
        <f>'Ｓ４６（1971）'!$AL$131</f>
        <v>0</v>
      </c>
      <c r="AF12" s="1385">
        <f t="shared" si="104"/>
        <v>0</v>
      </c>
      <c r="AG12" s="408">
        <f t="shared" si="9"/>
        <v>0</v>
      </c>
      <c r="AH12" s="408">
        <f t="shared" si="10"/>
        <v>0</v>
      </c>
      <c r="AI12" s="409">
        <f>'Ｓ４６（1971）'!$AI$132</f>
        <v>0</v>
      </c>
      <c r="AJ12" s="1385">
        <f>'Ｓ４６（1971）'!$AL$132</f>
        <v>0</v>
      </c>
      <c r="AK12" s="1385">
        <f t="shared" si="105"/>
        <v>0</v>
      </c>
      <c r="AL12" s="408">
        <f t="shared" si="11"/>
        <v>0</v>
      </c>
      <c r="AM12" s="408">
        <f t="shared" si="12"/>
        <v>0</v>
      </c>
      <c r="AN12" s="409">
        <f>'Ｓ４６（1971）'!$AI$133</f>
        <v>0</v>
      </c>
      <c r="AO12" s="1385">
        <f>'Ｓ４６（1971）'!$AL$133</f>
        <v>0</v>
      </c>
      <c r="AP12" s="1385">
        <f t="shared" si="106"/>
        <v>0</v>
      </c>
      <c r="AQ12" s="408">
        <f t="shared" si="13"/>
        <v>0</v>
      </c>
      <c r="AR12" s="408">
        <f t="shared" si="14"/>
        <v>0</v>
      </c>
      <c r="AS12" s="409">
        <f>'Ｓ４６（1971）'!$AI$134</f>
        <v>0</v>
      </c>
      <c r="AT12" s="1385">
        <f>'Ｓ４６（1971）'!$AL$134</f>
        <v>0</v>
      </c>
      <c r="AU12" s="1385">
        <f t="shared" si="107"/>
        <v>0</v>
      </c>
      <c r="AV12" s="408">
        <f t="shared" si="15"/>
        <v>0</v>
      </c>
      <c r="AW12" s="410">
        <f t="shared" si="16"/>
        <v>0</v>
      </c>
      <c r="AX12" s="407">
        <f>'Ｓ４６（1971）'!$AI$135</f>
        <v>0</v>
      </c>
      <c r="AY12" s="1385">
        <f>'Ｓ４６（1971）'!$AL$135</f>
        <v>0</v>
      </c>
      <c r="AZ12" s="1385">
        <f t="shared" si="108"/>
        <v>0</v>
      </c>
      <c r="BA12" s="418">
        <f t="shared" si="17"/>
        <v>0</v>
      </c>
      <c r="BB12" s="417">
        <f t="shared" si="18"/>
        <v>0</v>
      </c>
      <c r="BC12" s="407">
        <f>'Ｓ４６（1971）'!$AI$136</f>
        <v>4071</v>
      </c>
      <c r="BD12" s="1385">
        <f>'Ｓ４６（1971）'!$AL$136</f>
        <v>0</v>
      </c>
      <c r="BE12" s="1385">
        <f t="shared" si="109"/>
        <v>0</v>
      </c>
      <c r="BF12" s="418">
        <f t="shared" si="19"/>
        <v>0</v>
      </c>
      <c r="BG12" s="418">
        <f t="shared" si="20"/>
        <v>4071</v>
      </c>
      <c r="BH12" s="409">
        <f>'Ｓ４６（1971）'!$AI$137</f>
        <v>11940</v>
      </c>
      <c r="BI12" s="1385">
        <f>'Ｓ４６（1971）'!$AL$137</f>
        <v>0</v>
      </c>
      <c r="BJ12" s="1385">
        <f t="shared" si="110"/>
        <v>0</v>
      </c>
      <c r="BK12" s="418">
        <f t="shared" si="21"/>
        <v>249</v>
      </c>
      <c r="BL12" s="418">
        <f t="shared" si="22"/>
        <v>10209</v>
      </c>
      <c r="BM12" s="409">
        <f>'Ｓ４６（1971）'!$AI$138</f>
        <v>0</v>
      </c>
      <c r="BN12" s="1385">
        <f>'Ｓ４６（1971）'!$AL$138</f>
        <v>0</v>
      </c>
      <c r="BO12" s="1385">
        <f t="shared" si="111"/>
        <v>0</v>
      </c>
      <c r="BP12" s="418">
        <f t="shared" si="23"/>
        <v>0</v>
      </c>
      <c r="BQ12" s="418">
        <f t="shared" si="24"/>
        <v>0</v>
      </c>
      <c r="BR12" s="409">
        <f>'Ｓ４６（1971）'!$AI$139</f>
        <v>0</v>
      </c>
      <c r="BS12" s="1385">
        <f>'Ｓ４６（1971）'!$AL$139</f>
        <v>0</v>
      </c>
      <c r="BT12" s="1385">
        <f t="shared" si="112"/>
        <v>0</v>
      </c>
      <c r="BU12" s="418">
        <f t="shared" si="25"/>
        <v>0</v>
      </c>
      <c r="BV12" s="418">
        <f t="shared" si="26"/>
        <v>0</v>
      </c>
      <c r="BW12" s="409">
        <f>'Ｓ４６（1971）'!$AI$140</f>
        <v>0</v>
      </c>
      <c r="BX12" s="1385">
        <f>'Ｓ４６（1971）'!$AL$140</f>
        <v>0</v>
      </c>
      <c r="BY12" s="1385">
        <f t="shared" si="113"/>
        <v>0</v>
      </c>
      <c r="BZ12" s="418">
        <f t="shared" si="27"/>
        <v>0</v>
      </c>
      <c r="CA12" s="418">
        <f t="shared" si="28"/>
        <v>0</v>
      </c>
      <c r="CB12" s="409">
        <f>'Ｓ４６（1971）'!$AI$141</f>
        <v>0</v>
      </c>
      <c r="CC12" s="1385">
        <f>'Ｓ４６（1971）'!$AL$141</f>
        <v>2364</v>
      </c>
      <c r="CD12" s="1385">
        <f t="shared" si="114"/>
        <v>2364</v>
      </c>
      <c r="CE12" s="418">
        <f t="shared" si="29"/>
        <v>0</v>
      </c>
      <c r="CF12" s="418">
        <f t="shared" si="30"/>
        <v>0</v>
      </c>
      <c r="CG12" s="409">
        <f>'Ｓ４６（1971）'!$AI$142</f>
        <v>0</v>
      </c>
      <c r="CH12" s="1385">
        <f>'Ｓ４６（1971）'!$AL$142</f>
        <v>0</v>
      </c>
      <c r="CI12" s="1385">
        <f t="shared" si="115"/>
        <v>0</v>
      </c>
      <c r="CJ12" s="418">
        <f t="shared" si="31"/>
        <v>0</v>
      </c>
      <c r="CK12" s="418">
        <f t="shared" si="32"/>
        <v>0</v>
      </c>
      <c r="CL12" s="409">
        <f>'Ｓ４６（1971）'!$AI$143</f>
        <v>11905</v>
      </c>
      <c r="CM12" s="1385">
        <f>'Ｓ４６（1971）'!$AL$143</f>
        <v>15122</v>
      </c>
      <c r="CN12" s="1385">
        <f t="shared" si="116"/>
        <v>15122</v>
      </c>
      <c r="CO12" s="418">
        <f t="shared" si="33"/>
        <v>0</v>
      </c>
      <c r="CP12" s="417">
        <f t="shared" si="34"/>
        <v>11905</v>
      </c>
      <c r="CQ12" s="407">
        <f>'Ｓ４６（1971）'!$AI$145</f>
        <v>0</v>
      </c>
      <c r="CR12" s="1385">
        <f>'Ｓ４６（1971）'!$AL$145</f>
        <v>0</v>
      </c>
      <c r="CS12" s="1385">
        <f t="shared" si="117"/>
        <v>0</v>
      </c>
      <c r="CT12" s="418">
        <f t="shared" si="35"/>
        <v>0</v>
      </c>
      <c r="CU12" s="418">
        <f t="shared" si="36"/>
        <v>0</v>
      </c>
      <c r="CV12" s="409">
        <f>'Ｓ４６（1971）'!$AI$146</f>
        <v>8249</v>
      </c>
      <c r="CW12" s="1385">
        <f>'Ｓ４６（1971）'!$AL$146</f>
        <v>0</v>
      </c>
      <c r="CX12" s="1385">
        <f t="shared" si="118"/>
        <v>0</v>
      </c>
      <c r="CY12" s="418">
        <f t="shared" si="37"/>
        <v>0</v>
      </c>
      <c r="CZ12" s="418">
        <f t="shared" si="38"/>
        <v>8249</v>
      </c>
      <c r="DA12" s="409">
        <f>'Ｓ４６（1971）'!$AI$147</f>
        <v>0</v>
      </c>
      <c r="DB12" s="1385">
        <f>'Ｓ４６（1971）'!$AL$147</f>
        <v>0</v>
      </c>
      <c r="DC12" s="1385">
        <f t="shared" si="119"/>
        <v>0</v>
      </c>
      <c r="DD12" s="418">
        <f t="shared" si="39"/>
        <v>0</v>
      </c>
      <c r="DE12" s="417">
        <f t="shared" si="40"/>
        <v>0</v>
      </c>
      <c r="DF12" s="407">
        <f>'Ｓ４６（1971）'!$AI$148</f>
        <v>46270</v>
      </c>
      <c r="DG12" s="1385">
        <f>'Ｓ４６（1971）'!$AL$148</f>
        <v>0</v>
      </c>
      <c r="DH12" s="1385">
        <f t="shared" si="120"/>
        <v>0</v>
      </c>
      <c r="DI12" s="418">
        <f t="shared" si="41"/>
        <v>964</v>
      </c>
      <c r="DJ12" s="418">
        <f t="shared" si="42"/>
        <v>39524</v>
      </c>
      <c r="DK12" s="409">
        <f>'Ｓ４６（1971）'!$AI$149</f>
        <v>13908</v>
      </c>
      <c r="DL12" s="1385">
        <f>'Ｓ４６（1971）'!$AL$149</f>
        <v>0</v>
      </c>
      <c r="DM12" s="1385">
        <f t="shared" si="121"/>
        <v>0</v>
      </c>
      <c r="DN12" s="418">
        <f t="shared" si="43"/>
        <v>232</v>
      </c>
      <c r="DO12" s="418">
        <f t="shared" si="44"/>
        <v>9512</v>
      </c>
      <c r="DP12" s="409">
        <f>'Ｓ４６（1971）'!$AI$150</f>
        <v>1286</v>
      </c>
      <c r="DQ12" s="1385">
        <f>'Ｓ４６（1971）'!$AL$150</f>
        <v>0</v>
      </c>
      <c r="DR12" s="1385">
        <f t="shared" si="122"/>
        <v>0</v>
      </c>
      <c r="DS12" s="418">
        <f t="shared" si="45"/>
        <v>26</v>
      </c>
      <c r="DT12" s="418">
        <f t="shared" si="46"/>
        <v>1066</v>
      </c>
      <c r="DU12" s="409">
        <f>'Ｓ４６（1971）'!$AI$151</f>
        <v>0</v>
      </c>
      <c r="DV12" s="1385">
        <f>'Ｓ４６（1971）'!$AL$151</f>
        <v>0</v>
      </c>
      <c r="DW12" s="1385">
        <f t="shared" si="123"/>
        <v>0</v>
      </c>
      <c r="DX12" s="418">
        <f t="shared" si="47"/>
        <v>0</v>
      </c>
      <c r="DY12" s="418">
        <f t="shared" si="48"/>
        <v>0</v>
      </c>
      <c r="DZ12" s="409">
        <f>'Ｓ４６（1971）'!$AI$152</f>
        <v>0</v>
      </c>
      <c r="EA12" s="1385"/>
      <c r="EB12" s="1385"/>
      <c r="EC12" s="418">
        <f t="shared" si="49"/>
        <v>0</v>
      </c>
      <c r="ED12" s="418">
        <f t="shared" si="50"/>
        <v>0</v>
      </c>
      <c r="EE12" s="409">
        <f>'Ｓ４６（1971）'!$AI$153</f>
        <v>0</v>
      </c>
      <c r="EF12" s="1385"/>
      <c r="EG12" s="1385"/>
      <c r="EH12" s="418">
        <f t="shared" si="51"/>
        <v>0</v>
      </c>
      <c r="EI12" s="418">
        <f t="shared" si="52"/>
        <v>0</v>
      </c>
      <c r="EJ12" s="409">
        <f>'Ｓ４６（1971）'!$AI$155</f>
        <v>0</v>
      </c>
      <c r="EK12" s="1385">
        <f>'Ｓ４６（1971）'!$AL$155</f>
        <v>0</v>
      </c>
      <c r="EL12" s="1385">
        <f t="shared" si="124"/>
        <v>0</v>
      </c>
      <c r="EM12" s="418">
        <f t="shared" si="53"/>
        <v>0</v>
      </c>
      <c r="EN12" s="418">
        <f t="shared" si="54"/>
        <v>0</v>
      </c>
      <c r="EO12" s="409">
        <f>'Ｓ４６（1971）'!$AI$156</f>
        <v>0</v>
      </c>
      <c r="EP12" s="1385">
        <f>'Ｓ４６（1971）'!$AL$156</f>
        <v>0</v>
      </c>
      <c r="EQ12" s="1385">
        <f t="shared" si="125"/>
        <v>0</v>
      </c>
      <c r="ER12" s="418">
        <f t="shared" si="55"/>
        <v>0</v>
      </c>
      <c r="ES12" s="418">
        <f t="shared" si="56"/>
        <v>0</v>
      </c>
      <c r="ET12" s="409">
        <f>'Ｓ４６（1971）'!$AI$157</f>
        <v>0</v>
      </c>
      <c r="EU12" s="1385">
        <f>'Ｓ４６（1971）'!$AL$157</f>
        <v>0</v>
      </c>
      <c r="EV12" s="1385">
        <f t="shared" si="126"/>
        <v>0</v>
      </c>
      <c r="EW12" s="418">
        <f t="shared" si="57"/>
        <v>0</v>
      </c>
      <c r="EX12" s="418">
        <f t="shared" si="58"/>
        <v>0</v>
      </c>
      <c r="EY12" s="409">
        <f>'Ｓ４６（1971）'!$AI$158</f>
        <v>0</v>
      </c>
      <c r="EZ12" s="1385">
        <f>'Ｓ４６（1971）'!$AL$158</f>
        <v>0</v>
      </c>
      <c r="FA12" s="1385">
        <f t="shared" si="127"/>
        <v>0</v>
      </c>
      <c r="FB12" s="418">
        <f t="shared" si="59"/>
        <v>0</v>
      </c>
      <c r="FC12" s="418">
        <f t="shared" si="60"/>
        <v>0</v>
      </c>
      <c r="FD12" s="409">
        <f>'Ｓ４６（1971）'!$AI$159</f>
        <v>0</v>
      </c>
      <c r="FE12" s="1385">
        <f>'Ｓ４６（1971）'!$AL$159</f>
        <v>0</v>
      </c>
      <c r="FF12" s="1385">
        <f t="shared" si="128"/>
        <v>0</v>
      </c>
      <c r="FG12" s="418">
        <f t="shared" si="61"/>
        <v>0</v>
      </c>
      <c r="FH12" s="418">
        <f t="shared" si="62"/>
        <v>0</v>
      </c>
      <c r="FI12" s="409">
        <f>'Ｓ４６（1971）'!$AI$160</f>
        <v>14920</v>
      </c>
      <c r="FJ12" s="1385">
        <f>'Ｓ４６（1971）'!$AL$160</f>
        <v>0</v>
      </c>
      <c r="FK12" s="1385">
        <f t="shared" si="129"/>
        <v>0</v>
      </c>
      <c r="FL12" s="418">
        <f t="shared" si="63"/>
        <v>0</v>
      </c>
      <c r="FM12" s="418">
        <f t="shared" si="64"/>
        <v>14920</v>
      </c>
      <c r="FN12" s="409">
        <f>'Ｓ４６（1971）'!$AI$161</f>
        <v>0</v>
      </c>
      <c r="FO12" s="1385"/>
      <c r="FP12" s="1385"/>
      <c r="FQ12" s="418">
        <f t="shared" si="65"/>
        <v>0</v>
      </c>
      <c r="FR12" s="418">
        <f t="shared" si="66"/>
        <v>0</v>
      </c>
      <c r="FS12" s="409">
        <f>'Ｓ４６（1971）'!$AI$162</f>
        <v>0</v>
      </c>
      <c r="FT12" s="1385">
        <f>'Ｓ４６（1971）'!$AL$162</f>
        <v>0</v>
      </c>
      <c r="FU12" s="1385">
        <f t="shared" si="130"/>
        <v>0</v>
      </c>
      <c r="FV12" s="418">
        <f t="shared" si="67"/>
        <v>0</v>
      </c>
      <c r="FW12" s="417">
        <f t="shared" si="68"/>
        <v>0</v>
      </c>
      <c r="FX12" s="407">
        <f>'Ｓ４６（1971）'!$AI$164</f>
        <v>0</v>
      </c>
      <c r="FY12" s="1385">
        <f>'Ｓ４６（1971）'!$AL$164</f>
        <v>0</v>
      </c>
      <c r="FZ12" s="1385">
        <f t="shared" si="131"/>
        <v>0</v>
      </c>
      <c r="GA12" s="418">
        <f t="shared" si="69"/>
        <v>0</v>
      </c>
      <c r="GB12" s="418">
        <f t="shared" si="70"/>
        <v>0</v>
      </c>
      <c r="GC12" s="409">
        <f>'Ｓ４６（1971）'!$AI$165</f>
        <v>5237</v>
      </c>
      <c r="GD12" s="1385">
        <f>'Ｓ４６（1971）'!$AL$165</f>
        <v>0</v>
      </c>
      <c r="GE12" s="1385">
        <f t="shared" si="132"/>
        <v>0</v>
      </c>
      <c r="GF12" s="416">
        <f t="shared" si="71"/>
        <v>0</v>
      </c>
      <c r="GG12" s="417">
        <f t="shared" si="72"/>
        <v>5237</v>
      </c>
      <c r="GH12" s="407">
        <f>'Ｓ４６（1971）'!$AI$166</f>
        <v>33116</v>
      </c>
      <c r="GI12" s="1385">
        <f>'Ｓ４６（1971）'!$AL$166</f>
        <v>0</v>
      </c>
      <c r="GJ12" s="1385">
        <f t="shared" si="133"/>
        <v>0</v>
      </c>
      <c r="GK12" s="418">
        <f t="shared" si="73"/>
        <v>662</v>
      </c>
      <c r="GL12" s="418">
        <f t="shared" si="74"/>
        <v>27142</v>
      </c>
      <c r="GM12" s="409">
        <f>'Ｓ４６（1971）'!$AI$167</f>
        <v>0</v>
      </c>
      <c r="GN12" s="1385">
        <f>'Ｓ４６（1971）'!$AL$167</f>
        <v>0</v>
      </c>
      <c r="GO12" s="1385">
        <f t="shared" si="134"/>
        <v>0</v>
      </c>
      <c r="GP12" s="418">
        <f t="shared" si="75"/>
        <v>0</v>
      </c>
      <c r="GQ12" s="418">
        <f t="shared" si="76"/>
        <v>0</v>
      </c>
      <c r="GR12" s="409">
        <f>'Ｓ４６（1971）'!$AI$168</f>
        <v>0</v>
      </c>
      <c r="GS12" s="1385">
        <f>'Ｓ４６（1971）'!$AL$168</f>
        <v>0</v>
      </c>
      <c r="GT12" s="1385"/>
      <c r="GU12" s="418">
        <f t="shared" si="77"/>
        <v>0</v>
      </c>
      <c r="GV12" s="418">
        <f t="shared" si="78"/>
        <v>0</v>
      </c>
      <c r="GW12" s="409">
        <f>'Ｓ４６（1971）'!$AI$169</f>
        <v>0</v>
      </c>
      <c r="GX12" s="1385">
        <f>'Ｓ４６（1971）'!$AL$169</f>
        <v>0</v>
      </c>
      <c r="GY12" s="1385">
        <f t="shared" si="135"/>
        <v>0</v>
      </c>
      <c r="GZ12" s="418">
        <f t="shared" si="79"/>
        <v>0</v>
      </c>
      <c r="HA12" s="418">
        <f t="shared" si="80"/>
        <v>0</v>
      </c>
      <c r="HB12" s="409">
        <f>'Ｓ４６（1971）'!$AI$170</f>
        <v>0</v>
      </c>
      <c r="HC12" s="1385"/>
      <c r="HD12" s="1385"/>
      <c r="HE12" s="418">
        <f t="shared" si="81"/>
        <v>0</v>
      </c>
      <c r="HF12" s="418">
        <f t="shared" si="82"/>
        <v>0</v>
      </c>
      <c r="HG12" s="409">
        <f>'Ｓ４６（1971）'!$AI$171</f>
        <v>0</v>
      </c>
      <c r="HH12" s="1385"/>
      <c r="HI12" s="1385"/>
      <c r="HJ12" s="418">
        <f t="shared" si="83"/>
        <v>0</v>
      </c>
      <c r="HK12" s="418">
        <f t="shared" si="84"/>
        <v>0</v>
      </c>
      <c r="HL12" s="409">
        <f>'Ｓ４６（1971）'!$AI$172</f>
        <v>0</v>
      </c>
      <c r="HM12" s="1385"/>
      <c r="HN12" s="1385"/>
      <c r="HO12" s="418">
        <f t="shared" si="85"/>
        <v>0</v>
      </c>
      <c r="HP12" s="418">
        <f t="shared" si="86"/>
        <v>0</v>
      </c>
      <c r="HQ12" s="409">
        <f>'Ｓ４６（1971）'!$AI$173</f>
        <v>4183</v>
      </c>
      <c r="HR12" s="1385">
        <f>'Ｓ４６（1971）'!$AL$173</f>
        <v>0</v>
      </c>
      <c r="HS12" s="1385">
        <f t="shared" si="136"/>
        <v>0</v>
      </c>
      <c r="HT12" s="418">
        <f t="shared" si="87"/>
        <v>84</v>
      </c>
      <c r="HU12" s="418">
        <f t="shared" si="88"/>
        <v>3444</v>
      </c>
      <c r="HV12" s="409">
        <f>'Ｓ４６（1971）'!$AI$174</f>
        <v>2417</v>
      </c>
      <c r="HW12" s="1385">
        <f>'Ｓ４６（1971）'!$AL$174</f>
        <v>0</v>
      </c>
      <c r="HX12" s="1385">
        <f t="shared" si="137"/>
        <v>0</v>
      </c>
      <c r="HY12" s="418">
        <f t="shared" si="89"/>
        <v>48</v>
      </c>
      <c r="HZ12" s="417">
        <f t="shared" si="90"/>
        <v>1968</v>
      </c>
      <c r="IA12" s="407">
        <f>'Ｓ４６（1971）'!$AI$175</f>
        <v>0</v>
      </c>
      <c r="IB12" s="1385">
        <f>'Ｓ４６（1971）'!$AL$175</f>
        <v>0</v>
      </c>
      <c r="IC12" s="1385">
        <f t="shared" si="138"/>
        <v>0</v>
      </c>
      <c r="ID12" s="418">
        <f t="shared" si="91"/>
        <v>0</v>
      </c>
      <c r="IE12" s="417">
        <f t="shared" si="92"/>
        <v>0</v>
      </c>
      <c r="IF12" s="409">
        <f t="shared" si="93"/>
        <v>161531</v>
      </c>
      <c r="IG12" s="1386">
        <f t="shared" si="139"/>
        <v>17486</v>
      </c>
      <c r="IH12" s="1386">
        <f t="shared" si="140"/>
        <v>17486</v>
      </c>
      <c r="II12" s="412">
        <f t="shared" si="96"/>
        <v>2329</v>
      </c>
      <c r="IJ12" s="410">
        <f t="shared" si="97"/>
        <v>140685</v>
      </c>
    </row>
    <row r="13" spans="1:244" ht="17.100000000000001" customHeight="1">
      <c r="A13" s="376"/>
      <c r="B13" s="413"/>
      <c r="C13" s="414">
        <v>47</v>
      </c>
      <c r="D13" s="415">
        <f t="shared" si="141"/>
        <v>40</v>
      </c>
      <c r="E13" s="407">
        <f>'Ｓ４７(1972)'!$AI$124</f>
        <v>0</v>
      </c>
      <c r="F13" s="1385">
        <f>'Ｓ４７(1972)'!$AL$124</f>
        <v>0</v>
      </c>
      <c r="G13" s="1385">
        <f t="shared" si="98"/>
        <v>0</v>
      </c>
      <c r="H13" s="408">
        <f t="shared" si="99"/>
        <v>0</v>
      </c>
      <c r="I13" s="408">
        <f t="shared" si="0"/>
        <v>0</v>
      </c>
      <c r="J13" s="409">
        <f>'Ｓ４７(1972)'!$AI$125</f>
        <v>1725</v>
      </c>
      <c r="K13" s="1385">
        <f>'Ｓ４７(1972)'!$AL$125</f>
        <v>0</v>
      </c>
      <c r="L13" s="1385">
        <f t="shared" si="100"/>
        <v>0</v>
      </c>
      <c r="M13" s="408">
        <f t="shared" si="1"/>
        <v>0</v>
      </c>
      <c r="N13" s="410">
        <f t="shared" si="2"/>
        <v>1725</v>
      </c>
      <c r="O13" s="409">
        <f>'Ｓ４７(1972)'!$AI$127</f>
        <v>0</v>
      </c>
      <c r="P13" s="1385">
        <f>'Ｓ４７(1972)'!$AL$127</f>
        <v>0</v>
      </c>
      <c r="Q13" s="1385">
        <f t="shared" si="101"/>
        <v>0</v>
      </c>
      <c r="R13" s="408">
        <f t="shared" si="3"/>
        <v>0</v>
      </c>
      <c r="S13" s="408">
        <f t="shared" si="4"/>
        <v>0</v>
      </c>
      <c r="T13" s="409">
        <f>'Ｓ４７(1972)'!$AI$128</f>
        <v>0</v>
      </c>
      <c r="U13" s="1385">
        <f>'Ｓ４７(1972)'!$AL$128</f>
        <v>0</v>
      </c>
      <c r="V13" s="1385">
        <f t="shared" si="102"/>
        <v>0</v>
      </c>
      <c r="W13" s="408">
        <f t="shared" si="5"/>
        <v>0</v>
      </c>
      <c r="X13" s="411">
        <f t="shared" si="6"/>
        <v>0</v>
      </c>
      <c r="Y13" s="407">
        <f>'Ｓ４７(1972)'!$AI$130</f>
        <v>0</v>
      </c>
      <c r="Z13" s="1385">
        <f>'Ｓ４７(1972)'!$AL$130</f>
        <v>0</v>
      </c>
      <c r="AA13" s="1385">
        <f t="shared" si="103"/>
        <v>0</v>
      </c>
      <c r="AB13" s="408">
        <f t="shared" si="7"/>
        <v>0</v>
      </c>
      <c r="AC13" s="408">
        <f t="shared" si="8"/>
        <v>0</v>
      </c>
      <c r="AD13" s="409">
        <f>'Ｓ４７(1972)'!$AI$131</f>
        <v>0</v>
      </c>
      <c r="AE13" s="1385">
        <f>'Ｓ４７(1972)'!$AL$131</f>
        <v>0</v>
      </c>
      <c r="AF13" s="1385">
        <f t="shared" si="104"/>
        <v>0</v>
      </c>
      <c r="AG13" s="408">
        <f t="shared" si="9"/>
        <v>0</v>
      </c>
      <c r="AH13" s="408">
        <f t="shared" si="10"/>
        <v>0</v>
      </c>
      <c r="AI13" s="409">
        <f>'Ｓ４７(1972)'!$AI$132</f>
        <v>200</v>
      </c>
      <c r="AJ13" s="1385">
        <f>'Ｓ４７(1972)'!$AL$132</f>
        <v>0</v>
      </c>
      <c r="AK13" s="1385">
        <f t="shared" si="105"/>
        <v>0</v>
      </c>
      <c r="AL13" s="408">
        <f t="shared" si="11"/>
        <v>0</v>
      </c>
      <c r="AM13" s="408">
        <f t="shared" si="12"/>
        <v>200</v>
      </c>
      <c r="AN13" s="409">
        <f>'Ｓ４７(1972)'!$AI$133</f>
        <v>0</v>
      </c>
      <c r="AO13" s="1385">
        <f>'Ｓ４７(1972)'!$AL$133</f>
        <v>0</v>
      </c>
      <c r="AP13" s="1385">
        <f t="shared" si="106"/>
        <v>0</v>
      </c>
      <c r="AQ13" s="408">
        <f t="shared" si="13"/>
        <v>0</v>
      </c>
      <c r="AR13" s="408">
        <f t="shared" si="14"/>
        <v>0</v>
      </c>
      <c r="AS13" s="409">
        <f>'Ｓ４７(1972)'!$AI$134</f>
        <v>0</v>
      </c>
      <c r="AT13" s="1385">
        <f>'Ｓ４７(1972)'!$AL$134</f>
        <v>0</v>
      </c>
      <c r="AU13" s="1385">
        <f t="shared" si="107"/>
        <v>0</v>
      </c>
      <c r="AV13" s="408">
        <f t="shared" si="15"/>
        <v>0</v>
      </c>
      <c r="AW13" s="410">
        <f t="shared" si="16"/>
        <v>0</v>
      </c>
      <c r="AX13" s="407">
        <f>'Ｓ４７(1972)'!$AI$135</f>
        <v>0</v>
      </c>
      <c r="AY13" s="1385">
        <f>'Ｓ４７(1972)'!$AL$135</f>
        <v>0</v>
      </c>
      <c r="AZ13" s="1385">
        <f t="shared" si="108"/>
        <v>0</v>
      </c>
      <c r="BA13" s="418">
        <f t="shared" si="17"/>
        <v>0</v>
      </c>
      <c r="BB13" s="417">
        <f t="shared" si="18"/>
        <v>0</v>
      </c>
      <c r="BC13" s="407">
        <f>'Ｓ４７(1972)'!$AI$136</f>
        <v>7318</v>
      </c>
      <c r="BD13" s="1385">
        <f>'Ｓ４７(1972)'!$AL$136</f>
        <v>0</v>
      </c>
      <c r="BE13" s="1385">
        <f t="shared" si="109"/>
        <v>0</v>
      </c>
      <c r="BF13" s="418">
        <f t="shared" si="19"/>
        <v>0</v>
      </c>
      <c r="BG13" s="418">
        <f t="shared" si="20"/>
        <v>7318</v>
      </c>
      <c r="BH13" s="409">
        <f>'Ｓ４７(1972)'!$AI$137</f>
        <v>19301</v>
      </c>
      <c r="BI13" s="1385">
        <f>'Ｓ４７(1972)'!$AL$137</f>
        <v>0</v>
      </c>
      <c r="BJ13" s="1385">
        <f t="shared" si="110"/>
        <v>0</v>
      </c>
      <c r="BK13" s="418">
        <f t="shared" si="21"/>
        <v>402</v>
      </c>
      <c r="BL13" s="418">
        <f t="shared" si="22"/>
        <v>16080</v>
      </c>
      <c r="BM13" s="409">
        <f>'Ｓ４７(1972)'!$AI$138</f>
        <v>0</v>
      </c>
      <c r="BN13" s="1385">
        <f>'Ｓ４７(1972)'!$AL$138</f>
        <v>0</v>
      </c>
      <c r="BO13" s="1385">
        <f t="shared" si="111"/>
        <v>0</v>
      </c>
      <c r="BP13" s="418">
        <f t="shared" si="23"/>
        <v>0</v>
      </c>
      <c r="BQ13" s="418">
        <f t="shared" si="24"/>
        <v>0</v>
      </c>
      <c r="BR13" s="409">
        <f>'Ｓ４７(1972)'!$AI$139</f>
        <v>0</v>
      </c>
      <c r="BS13" s="1385">
        <f>'Ｓ４７(1972)'!$AL$139</f>
        <v>0</v>
      </c>
      <c r="BT13" s="1385">
        <f t="shared" si="112"/>
        <v>0</v>
      </c>
      <c r="BU13" s="418">
        <f t="shared" si="25"/>
        <v>0</v>
      </c>
      <c r="BV13" s="418">
        <f t="shared" si="26"/>
        <v>0</v>
      </c>
      <c r="BW13" s="409">
        <f>'Ｓ４７(1972)'!$AI$140</f>
        <v>0</v>
      </c>
      <c r="BX13" s="1385">
        <f>'Ｓ４７(1972)'!$AL$140</f>
        <v>0</v>
      </c>
      <c r="BY13" s="1385">
        <f t="shared" si="113"/>
        <v>0</v>
      </c>
      <c r="BZ13" s="418">
        <f t="shared" si="27"/>
        <v>0</v>
      </c>
      <c r="CA13" s="418">
        <f t="shared" si="28"/>
        <v>0</v>
      </c>
      <c r="CB13" s="409">
        <f>'Ｓ４７(1972)'!$AI$141</f>
        <v>12816</v>
      </c>
      <c r="CC13" s="1385">
        <f>'Ｓ４７(1972)'!$AL$141</f>
        <v>19781</v>
      </c>
      <c r="CD13" s="1385">
        <f t="shared" si="114"/>
        <v>19781</v>
      </c>
      <c r="CE13" s="418">
        <f t="shared" si="29"/>
        <v>0</v>
      </c>
      <c r="CF13" s="418">
        <f t="shared" si="30"/>
        <v>12816</v>
      </c>
      <c r="CG13" s="409">
        <f>'Ｓ４７(1972)'!$AI$142</f>
        <v>0</v>
      </c>
      <c r="CH13" s="1385">
        <f>'Ｓ４７(1972)'!$AL$142</f>
        <v>0</v>
      </c>
      <c r="CI13" s="1385">
        <f t="shared" si="115"/>
        <v>0</v>
      </c>
      <c r="CJ13" s="418">
        <f t="shared" si="31"/>
        <v>0</v>
      </c>
      <c r="CK13" s="418">
        <f t="shared" si="32"/>
        <v>0</v>
      </c>
      <c r="CL13" s="409">
        <f>'Ｓ４７(1972)'!$AI$143</f>
        <v>5642</v>
      </c>
      <c r="CM13" s="1385">
        <f>'Ｓ４７(1972)'!$AL$143</f>
        <v>18886</v>
      </c>
      <c r="CN13" s="1385">
        <f t="shared" si="116"/>
        <v>18886</v>
      </c>
      <c r="CO13" s="418">
        <f t="shared" si="33"/>
        <v>0</v>
      </c>
      <c r="CP13" s="417">
        <f t="shared" si="34"/>
        <v>5642</v>
      </c>
      <c r="CQ13" s="407">
        <f>'Ｓ４７(1972)'!$AI$145</f>
        <v>0</v>
      </c>
      <c r="CR13" s="1385">
        <f>'Ｓ４７(1972)'!$AL$145</f>
        <v>0</v>
      </c>
      <c r="CS13" s="1385">
        <f t="shared" si="117"/>
        <v>0</v>
      </c>
      <c r="CT13" s="418">
        <f t="shared" si="35"/>
        <v>0</v>
      </c>
      <c r="CU13" s="418">
        <f t="shared" si="36"/>
        <v>0</v>
      </c>
      <c r="CV13" s="409">
        <f>'Ｓ４７(1972)'!$AI$146</f>
        <v>1090</v>
      </c>
      <c r="CW13" s="1385">
        <f>'Ｓ４７(1972)'!$AL$146</f>
        <v>0</v>
      </c>
      <c r="CX13" s="1385">
        <f t="shared" si="118"/>
        <v>0</v>
      </c>
      <c r="CY13" s="418">
        <f t="shared" si="37"/>
        <v>0</v>
      </c>
      <c r="CZ13" s="418">
        <f t="shared" si="38"/>
        <v>1090</v>
      </c>
      <c r="DA13" s="409">
        <f>'Ｓ４７(1972)'!$AI$147</f>
        <v>6198</v>
      </c>
      <c r="DB13" s="1385">
        <f>'Ｓ４７(1972)'!$AL$147</f>
        <v>0</v>
      </c>
      <c r="DC13" s="1385">
        <f t="shared" si="119"/>
        <v>0</v>
      </c>
      <c r="DD13" s="418">
        <f t="shared" si="39"/>
        <v>0</v>
      </c>
      <c r="DE13" s="417">
        <f t="shared" si="40"/>
        <v>6198</v>
      </c>
      <c r="DF13" s="407">
        <f>'Ｓ４７(1972)'!$AI$148</f>
        <v>59295</v>
      </c>
      <c r="DG13" s="1385">
        <f>'Ｓ４７(1972)'!$AL$148</f>
        <v>0</v>
      </c>
      <c r="DH13" s="1385">
        <f t="shared" si="120"/>
        <v>0</v>
      </c>
      <c r="DI13" s="418">
        <f t="shared" si="41"/>
        <v>1235</v>
      </c>
      <c r="DJ13" s="418">
        <f t="shared" si="42"/>
        <v>49400</v>
      </c>
      <c r="DK13" s="409">
        <f>'Ｓ４７(1972)'!$AI$149</f>
        <v>7880</v>
      </c>
      <c r="DL13" s="1385">
        <f>'Ｓ４７(1972)'!$AL$149</f>
        <v>0</v>
      </c>
      <c r="DM13" s="1385">
        <f t="shared" si="121"/>
        <v>0</v>
      </c>
      <c r="DN13" s="418">
        <f t="shared" si="43"/>
        <v>131</v>
      </c>
      <c r="DO13" s="418">
        <f t="shared" si="44"/>
        <v>5240</v>
      </c>
      <c r="DP13" s="409">
        <f>'Ｓ４７(1972)'!$AI$150</f>
        <v>5255</v>
      </c>
      <c r="DQ13" s="1385">
        <f>'Ｓ４７(1972)'!$AL$150</f>
        <v>0</v>
      </c>
      <c r="DR13" s="1385">
        <f t="shared" si="122"/>
        <v>0</v>
      </c>
      <c r="DS13" s="418">
        <f t="shared" si="45"/>
        <v>107</v>
      </c>
      <c r="DT13" s="418">
        <f t="shared" si="46"/>
        <v>4280</v>
      </c>
      <c r="DU13" s="409">
        <f>'Ｓ４７(1972)'!$AI$151</f>
        <v>0</v>
      </c>
      <c r="DV13" s="1385">
        <f>'Ｓ４７(1972)'!$AL$151</f>
        <v>0</v>
      </c>
      <c r="DW13" s="1385">
        <f t="shared" si="123"/>
        <v>0</v>
      </c>
      <c r="DX13" s="418">
        <f t="shared" si="47"/>
        <v>0</v>
      </c>
      <c r="DY13" s="418">
        <f t="shared" si="48"/>
        <v>0</v>
      </c>
      <c r="DZ13" s="409">
        <f>'Ｓ４７(1972)'!$AI$152</f>
        <v>0</v>
      </c>
      <c r="EA13" s="1385"/>
      <c r="EB13" s="1385"/>
      <c r="EC13" s="418">
        <f t="shared" si="49"/>
        <v>0</v>
      </c>
      <c r="ED13" s="418">
        <f t="shared" si="50"/>
        <v>0</v>
      </c>
      <c r="EE13" s="409">
        <f>'Ｓ４７(1972)'!$AI$153</f>
        <v>0</v>
      </c>
      <c r="EF13" s="1385"/>
      <c r="EG13" s="1385"/>
      <c r="EH13" s="418">
        <f t="shared" si="51"/>
        <v>0</v>
      </c>
      <c r="EI13" s="418">
        <f t="shared" si="52"/>
        <v>0</v>
      </c>
      <c r="EJ13" s="409">
        <f>'Ｓ４７(1972)'!$AI$155</f>
        <v>0</v>
      </c>
      <c r="EK13" s="1385">
        <f>'Ｓ４７(1972)'!$AL$155</f>
        <v>0</v>
      </c>
      <c r="EL13" s="1385">
        <f t="shared" si="124"/>
        <v>0</v>
      </c>
      <c r="EM13" s="418">
        <f t="shared" si="53"/>
        <v>0</v>
      </c>
      <c r="EN13" s="418">
        <f t="shared" si="54"/>
        <v>0</v>
      </c>
      <c r="EO13" s="409">
        <f>'Ｓ４７(1972)'!$AI$156</f>
        <v>0</v>
      </c>
      <c r="EP13" s="1385">
        <f>'Ｓ４７(1972)'!$AL$156</f>
        <v>0</v>
      </c>
      <c r="EQ13" s="1385">
        <f t="shared" si="125"/>
        <v>0</v>
      </c>
      <c r="ER13" s="418">
        <f t="shared" si="55"/>
        <v>0</v>
      </c>
      <c r="ES13" s="418">
        <f t="shared" si="56"/>
        <v>0</v>
      </c>
      <c r="ET13" s="409">
        <f>'Ｓ４７(1972)'!$AI$157</f>
        <v>0</v>
      </c>
      <c r="EU13" s="1385">
        <f>'Ｓ４７(1972)'!$AL$157</f>
        <v>0</v>
      </c>
      <c r="EV13" s="1385">
        <f t="shared" si="126"/>
        <v>0</v>
      </c>
      <c r="EW13" s="418">
        <f t="shared" si="57"/>
        <v>0</v>
      </c>
      <c r="EX13" s="418">
        <f t="shared" si="58"/>
        <v>0</v>
      </c>
      <c r="EY13" s="409">
        <f>'Ｓ４７(1972)'!$AI$158</f>
        <v>0</v>
      </c>
      <c r="EZ13" s="1385">
        <f>'Ｓ４７(1972)'!$AL$158</f>
        <v>0</v>
      </c>
      <c r="FA13" s="1385">
        <f t="shared" si="127"/>
        <v>0</v>
      </c>
      <c r="FB13" s="418">
        <f t="shared" si="59"/>
        <v>0</v>
      </c>
      <c r="FC13" s="418">
        <f t="shared" si="60"/>
        <v>0</v>
      </c>
      <c r="FD13" s="409">
        <f>'Ｓ４７(1972)'!$AI$159</f>
        <v>0</v>
      </c>
      <c r="FE13" s="1385">
        <f>'Ｓ４７(1972)'!$AL$159</f>
        <v>0</v>
      </c>
      <c r="FF13" s="1385">
        <f t="shared" si="128"/>
        <v>0</v>
      </c>
      <c r="FG13" s="418">
        <f t="shared" si="61"/>
        <v>0</v>
      </c>
      <c r="FH13" s="418">
        <f t="shared" si="62"/>
        <v>0</v>
      </c>
      <c r="FI13" s="409">
        <f>'Ｓ４７(1972)'!$AI$160</f>
        <v>9435</v>
      </c>
      <c r="FJ13" s="1385">
        <f>'Ｓ４７(1972)'!$AL$160</f>
        <v>0</v>
      </c>
      <c r="FK13" s="1385">
        <f t="shared" si="129"/>
        <v>0</v>
      </c>
      <c r="FL13" s="418">
        <f t="shared" si="63"/>
        <v>231</v>
      </c>
      <c r="FM13" s="418">
        <f t="shared" si="64"/>
        <v>9435</v>
      </c>
      <c r="FN13" s="409">
        <f>'Ｓ４７(1972)'!$AI$161</f>
        <v>0</v>
      </c>
      <c r="FO13" s="1385"/>
      <c r="FP13" s="1385"/>
      <c r="FQ13" s="418">
        <f t="shared" si="65"/>
        <v>0</v>
      </c>
      <c r="FR13" s="418">
        <f t="shared" si="66"/>
        <v>0</v>
      </c>
      <c r="FS13" s="409">
        <f>'Ｓ４７(1972)'!$AI$162</f>
        <v>0</v>
      </c>
      <c r="FT13" s="1385">
        <f>'Ｓ４７(1972)'!$AL$162</f>
        <v>0</v>
      </c>
      <c r="FU13" s="1385">
        <f t="shared" si="130"/>
        <v>0</v>
      </c>
      <c r="FV13" s="418">
        <f t="shared" si="67"/>
        <v>0</v>
      </c>
      <c r="FW13" s="417">
        <f t="shared" si="68"/>
        <v>0</v>
      </c>
      <c r="FX13" s="407">
        <f>'Ｓ４７(1972)'!$AI$164</f>
        <v>0</v>
      </c>
      <c r="FY13" s="1385">
        <f>'Ｓ４７(1972)'!$AL$164</f>
        <v>0</v>
      </c>
      <c r="FZ13" s="1385">
        <f t="shared" si="131"/>
        <v>0</v>
      </c>
      <c r="GA13" s="418">
        <f t="shared" si="69"/>
        <v>0</v>
      </c>
      <c r="GB13" s="418">
        <f t="shared" si="70"/>
        <v>0</v>
      </c>
      <c r="GC13" s="409">
        <f>'Ｓ４７(1972)'!$AI$165</f>
        <v>4877</v>
      </c>
      <c r="GD13" s="1385">
        <f>'Ｓ４７(1972)'!$AL$165</f>
        <v>0</v>
      </c>
      <c r="GE13" s="1385">
        <f t="shared" si="132"/>
        <v>0</v>
      </c>
      <c r="GF13" s="416">
        <f t="shared" si="71"/>
        <v>0</v>
      </c>
      <c r="GG13" s="417">
        <f t="shared" si="72"/>
        <v>4877</v>
      </c>
      <c r="GH13" s="407">
        <f>'Ｓ４７(1972)'!$AI$166</f>
        <v>9631</v>
      </c>
      <c r="GI13" s="1385">
        <f>'Ｓ４７(1972)'!$AL$166</f>
        <v>0</v>
      </c>
      <c r="GJ13" s="1385">
        <f t="shared" si="133"/>
        <v>0</v>
      </c>
      <c r="GK13" s="418">
        <f t="shared" si="73"/>
        <v>193</v>
      </c>
      <c r="GL13" s="418">
        <f t="shared" si="74"/>
        <v>7720</v>
      </c>
      <c r="GM13" s="409">
        <f>'Ｓ４７(1972)'!$AI$167</f>
        <v>0</v>
      </c>
      <c r="GN13" s="1385">
        <f>'Ｓ４７(1972)'!$AL$167</f>
        <v>0</v>
      </c>
      <c r="GO13" s="1385">
        <f t="shared" si="134"/>
        <v>0</v>
      </c>
      <c r="GP13" s="418">
        <f t="shared" si="75"/>
        <v>0</v>
      </c>
      <c r="GQ13" s="418">
        <f t="shared" si="76"/>
        <v>0</v>
      </c>
      <c r="GR13" s="409">
        <f>'Ｓ４７(1972)'!$AI$168</f>
        <v>0</v>
      </c>
      <c r="GS13" s="1385">
        <f>'Ｓ４７(1972)'!$AL$168</f>
        <v>0</v>
      </c>
      <c r="GT13" s="1385"/>
      <c r="GU13" s="418">
        <f t="shared" si="77"/>
        <v>0</v>
      </c>
      <c r="GV13" s="418">
        <f t="shared" si="78"/>
        <v>0</v>
      </c>
      <c r="GW13" s="409">
        <f>'Ｓ４７(1972)'!$AI$169</f>
        <v>0</v>
      </c>
      <c r="GX13" s="1385">
        <f>'Ｓ４７(1972)'!$AL$169</f>
        <v>0</v>
      </c>
      <c r="GY13" s="1385">
        <f t="shared" si="135"/>
        <v>0</v>
      </c>
      <c r="GZ13" s="418">
        <f t="shared" si="79"/>
        <v>0</v>
      </c>
      <c r="HA13" s="418">
        <f t="shared" si="80"/>
        <v>0</v>
      </c>
      <c r="HB13" s="409">
        <f>'Ｓ４７(1972)'!$AI$170</f>
        <v>0</v>
      </c>
      <c r="HC13" s="1385"/>
      <c r="HD13" s="1385"/>
      <c r="HE13" s="418">
        <f t="shared" si="81"/>
        <v>0</v>
      </c>
      <c r="HF13" s="418">
        <f t="shared" si="82"/>
        <v>0</v>
      </c>
      <c r="HG13" s="409">
        <f>'Ｓ４７(1972)'!$AI$171</f>
        <v>0</v>
      </c>
      <c r="HH13" s="1385"/>
      <c r="HI13" s="1385"/>
      <c r="HJ13" s="418">
        <f t="shared" si="83"/>
        <v>0</v>
      </c>
      <c r="HK13" s="418">
        <f t="shared" si="84"/>
        <v>0</v>
      </c>
      <c r="HL13" s="409">
        <f>'Ｓ４７(1972)'!$AI$172</f>
        <v>0</v>
      </c>
      <c r="HM13" s="1385"/>
      <c r="HN13" s="1385"/>
      <c r="HO13" s="418">
        <f t="shared" si="85"/>
        <v>0</v>
      </c>
      <c r="HP13" s="418">
        <f t="shared" si="86"/>
        <v>0</v>
      </c>
      <c r="HQ13" s="409">
        <f>'Ｓ４７(1972)'!$AI$173</f>
        <v>514</v>
      </c>
      <c r="HR13" s="1385">
        <f>'Ｓ４７(1972)'!$AL$173</f>
        <v>0</v>
      </c>
      <c r="HS13" s="1385">
        <f t="shared" si="136"/>
        <v>0</v>
      </c>
      <c r="HT13" s="418">
        <f t="shared" si="87"/>
        <v>10</v>
      </c>
      <c r="HU13" s="418">
        <f t="shared" si="88"/>
        <v>400</v>
      </c>
      <c r="HV13" s="409">
        <f>'Ｓ４７(1972)'!$AI$174</f>
        <v>0</v>
      </c>
      <c r="HW13" s="1385">
        <f>'Ｓ４７(1972)'!$AL$174</f>
        <v>0</v>
      </c>
      <c r="HX13" s="1385">
        <f t="shared" si="137"/>
        <v>0</v>
      </c>
      <c r="HY13" s="418">
        <f t="shared" si="89"/>
        <v>0</v>
      </c>
      <c r="HZ13" s="417">
        <f t="shared" si="90"/>
        <v>0</v>
      </c>
      <c r="IA13" s="407">
        <f>'Ｓ４７(1972)'!$AI$175</f>
        <v>0</v>
      </c>
      <c r="IB13" s="1385">
        <f>'Ｓ４７(1972)'!$AL$175</f>
        <v>0</v>
      </c>
      <c r="IC13" s="1385">
        <f t="shared" si="138"/>
        <v>0</v>
      </c>
      <c r="ID13" s="418">
        <f t="shared" si="91"/>
        <v>0</v>
      </c>
      <c r="IE13" s="417">
        <f t="shared" si="92"/>
        <v>0</v>
      </c>
      <c r="IF13" s="409">
        <f t="shared" si="93"/>
        <v>151177</v>
      </c>
      <c r="IG13" s="1386">
        <f t="shared" si="139"/>
        <v>38667</v>
      </c>
      <c r="IH13" s="1386">
        <f t="shared" si="140"/>
        <v>38667</v>
      </c>
      <c r="II13" s="412">
        <f t="shared" si="96"/>
        <v>2309</v>
      </c>
      <c r="IJ13" s="410">
        <f t="shared" si="97"/>
        <v>132421</v>
      </c>
    </row>
    <row r="14" spans="1:244" ht="17.100000000000001" customHeight="1">
      <c r="A14" s="376"/>
      <c r="B14" s="413"/>
      <c r="C14" s="414">
        <v>48</v>
      </c>
      <c r="D14" s="415">
        <f t="shared" si="141"/>
        <v>39</v>
      </c>
      <c r="E14" s="407">
        <f>'Ｓ４８（1973）'!$AI$124</f>
        <v>0</v>
      </c>
      <c r="F14" s="1385">
        <f>'Ｓ４８（1973）'!$AL$124</f>
        <v>0</v>
      </c>
      <c r="G14" s="1385">
        <f t="shared" si="98"/>
        <v>0</v>
      </c>
      <c r="H14" s="408">
        <f t="shared" si="99"/>
        <v>0</v>
      </c>
      <c r="I14" s="408">
        <f t="shared" si="0"/>
        <v>0</v>
      </c>
      <c r="J14" s="409">
        <f>'Ｓ４８（1973）'!$AI$125</f>
        <v>8507</v>
      </c>
      <c r="K14" s="1385">
        <f>'Ｓ４８（1973）'!$AL$125</f>
        <v>0</v>
      </c>
      <c r="L14" s="1385">
        <f t="shared" si="100"/>
        <v>0</v>
      </c>
      <c r="M14" s="408">
        <f t="shared" si="1"/>
        <v>0</v>
      </c>
      <c r="N14" s="410">
        <f t="shared" si="2"/>
        <v>8507</v>
      </c>
      <c r="O14" s="409">
        <f>'Ｓ４８（1973）'!$AI$127</f>
        <v>10080</v>
      </c>
      <c r="P14" s="1385">
        <f>'Ｓ４８（1973）'!$AL$127</f>
        <v>0</v>
      </c>
      <c r="Q14" s="1385">
        <f t="shared" si="101"/>
        <v>0</v>
      </c>
      <c r="R14" s="408">
        <f t="shared" si="3"/>
        <v>0</v>
      </c>
      <c r="S14" s="408">
        <f t="shared" si="4"/>
        <v>10080</v>
      </c>
      <c r="T14" s="409">
        <f>'Ｓ４８（1973）'!$AI$128</f>
        <v>1939</v>
      </c>
      <c r="U14" s="1385">
        <f>'Ｓ４８（1973）'!$AL$128</f>
        <v>0</v>
      </c>
      <c r="V14" s="1385">
        <f t="shared" si="102"/>
        <v>0</v>
      </c>
      <c r="W14" s="408">
        <f t="shared" si="5"/>
        <v>0</v>
      </c>
      <c r="X14" s="411">
        <f t="shared" si="6"/>
        <v>1939</v>
      </c>
      <c r="Y14" s="407">
        <f>'Ｓ４８（1973）'!$AI$130</f>
        <v>0</v>
      </c>
      <c r="Z14" s="1385">
        <f>'Ｓ４８（1973）'!$AL$130</f>
        <v>0</v>
      </c>
      <c r="AA14" s="1385">
        <f t="shared" si="103"/>
        <v>0</v>
      </c>
      <c r="AB14" s="408">
        <f t="shared" si="7"/>
        <v>0</v>
      </c>
      <c r="AC14" s="408">
        <f t="shared" si="8"/>
        <v>0</v>
      </c>
      <c r="AD14" s="409">
        <f>'Ｓ４８（1973）'!$AI$131</f>
        <v>0</v>
      </c>
      <c r="AE14" s="1385">
        <f>'Ｓ４８（1973）'!$AL$131</f>
        <v>0</v>
      </c>
      <c r="AF14" s="1385">
        <f t="shared" si="104"/>
        <v>0</v>
      </c>
      <c r="AG14" s="408">
        <f t="shared" si="9"/>
        <v>0</v>
      </c>
      <c r="AH14" s="408">
        <f t="shared" si="10"/>
        <v>0</v>
      </c>
      <c r="AI14" s="409">
        <f>'Ｓ４８（1973）'!$AI$132</f>
        <v>0</v>
      </c>
      <c r="AJ14" s="1385">
        <f>'Ｓ４８（1973）'!$AL$132</f>
        <v>0</v>
      </c>
      <c r="AK14" s="1385">
        <f t="shared" si="105"/>
        <v>0</v>
      </c>
      <c r="AL14" s="408">
        <f t="shared" si="11"/>
        <v>0</v>
      </c>
      <c r="AM14" s="408">
        <f t="shared" si="12"/>
        <v>0</v>
      </c>
      <c r="AN14" s="409">
        <f>'Ｓ４８（1973）'!$AI$133</f>
        <v>0</v>
      </c>
      <c r="AO14" s="1385">
        <f>'Ｓ４８（1973）'!$AL$133</f>
        <v>0</v>
      </c>
      <c r="AP14" s="1385">
        <f t="shared" si="106"/>
        <v>0</v>
      </c>
      <c r="AQ14" s="408">
        <f t="shared" si="13"/>
        <v>0</v>
      </c>
      <c r="AR14" s="408">
        <f t="shared" si="14"/>
        <v>0</v>
      </c>
      <c r="AS14" s="409">
        <f>'Ｓ４８（1973）'!$AI$134</f>
        <v>0</v>
      </c>
      <c r="AT14" s="1385">
        <f>'Ｓ４８（1973）'!$AL$134</f>
        <v>0</v>
      </c>
      <c r="AU14" s="1385">
        <f t="shared" si="107"/>
        <v>0</v>
      </c>
      <c r="AV14" s="408">
        <f t="shared" si="15"/>
        <v>0</v>
      </c>
      <c r="AW14" s="410">
        <f t="shared" si="16"/>
        <v>0</v>
      </c>
      <c r="AX14" s="407">
        <f>'Ｓ４８（1973）'!$AI$135</f>
        <v>0</v>
      </c>
      <c r="AY14" s="1385">
        <f>'Ｓ４８（1973）'!$AL$135</f>
        <v>0</v>
      </c>
      <c r="AZ14" s="1385">
        <f t="shared" si="108"/>
        <v>0</v>
      </c>
      <c r="BA14" s="418">
        <f t="shared" si="17"/>
        <v>0</v>
      </c>
      <c r="BB14" s="417">
        <f t="shared" si="18"/>
        <v>0</v>
      </c>
      <c r="BC14" s="407">
        <f>'Ｓ４８（1973）'!$AI$136</f>
        <v>5945</v>
      </c>
      <c r="BD14" s="1385">
        <f>'Ｓ４８（1973）'!$AL$136</f>
        <v>0</v>
      </c>
      <c r="BE14" s="1385">
        <f t="shared" si="109"/>
        <v>0</v>
      </c>
      <c r="BF14" s="418">
        <f t="shared" si="19"/>
        <v>0</v>
      </c>
      <c r="BG14" s="418">
        <f t="shared" si="20"/>
        <v>5945</v>
      </c>
      <c r="BH14" s="409">
        <f>'Ｓ４８（1973）'!$AI$137</f>
        <v>31360</v>
      </c>
      <c r="BI14" s="1385">
        <f>'Ｓ４８（1973）'!$AL$137</f>
        <v>0</v>
      </c>
      <c r="BJ14" s="1385">
        <f t="shared" si="110"/>
        <v>0</v>
      </c>
      <c r="BK14" s="418">
        <f t="shared" si="21"/>
        <v>653</v>
      </c>
      <c r="BL14" s="418">
        <f t="shared" si="22"/>
        <v>25467</v>
      </c>
      <c r="BM14" s="409">
        <f>'Ｓ４８（1973）'!$AI$138</f>
        <v>0</v>
      </c>
      <c r="BN14" s="1385">
        <f>'Ｓ４８（1973）'!$AL$138</f>
        <v>0</v>
      </c>
      <c r="BO14" s="1385">
        <f t="shared" si="111"/>
        <v>0</v>
      </c>
      <c r="BP14" s="418">
        <f t="shared" si="23"/>
        <v>0</v>
      </c>
      <c r="BQ14" s="418">
        <f t="shared" si="24"/>
        <v>0</v>
      </c>
      <c r="BR14" s="409">
        <f>'Ｓ４８（1973）'!$AI$139</f>
        <v>0</v>
      </c>
      <c r="BS14" s="1385">
        <f>'Ｓ４８（1973）'!$AL$139</f>
        <v>0</v>
      </c>
      <c r="BT14" s="1385">
        <f t="shared" si="112"/>
        <v>0</v>
      </c>
      <c r="BU14" s="418">
        <f t="shared" si="25"/>
        <v>0</v>
      </c>
      <c r="BV14" s="418">
        <f t="shared" si="26"/>
        <v>0</v>
      </c>
      <c r="BW14" s="409">
        <f>'Ｓ４８（1973）'!$AI$140</f>
        <v>0</v>
      </c>
      <c r="BX14" s="1385">
        <f>'Ｓ４８（1973）'!$AL$140</f>
        <v>0</v>
      </c>
      <c r="BY14" s="1385">
        <f t="shared" si="113"/>
        <v>0</v>
      </c>
      <c r="BZ14" s="418">
        <f t="shared" si="27"/>
        <v>0</v>
      </c>
      <c r="CA14" s="418">
        <f t="shared" si="28"/>
        <v>0</v>
      </c>
      <c r="CB14" s="409">
        <f>'Ｓ４８（1973）'!$AI$141</f>
        <v>20305</v>
      </c>
      <c r="CC14" s="1385">
        <f>'Ｓ４８（1973）'!$AL$141</f>
        <v>12218</v>
      </c>
      <c r="CD14" s="1385">
        <f t="shared" si="114"/>
        <v>12218</v>
      </c>
      <c r="CE14" s="418">
        <f t="shared" si="29"/>
        <v>0</v>
      </c>
      <c r="CF14" s="418">
        <f t="shared" si="30"/>
        <v>20305</v>
      </c>
      <c r="CG14" s="409">
        <f>'Ｓ４８（1973）'!$AI$142</f>
        <v>0</v>
      </c>
      <c r="CH14" s="1385">
        <f>'Ｓ４８（1973）'!$AL$142</f>
        <v>0</v>
      </c>
      <c r="CI14" s="1385">
        <f t="shared" si="115"/>
        <v>0</v>
      </c>
      <c r="CJ14" s="418">
        <f t="shared" si="31"/>
        <v>0</v>
      </c>
      <c r="CK14" s="418">
        <f t="shared" si="32"/>
        <v>0</v>
      </c>
      <c r="CL14" s="409">
        <f>'Ｓ４８（1973）'!$AI$143</f>
        <v>779</v>
      </c>
      <c r="CM14" s="1385">
        <f>'Ｓ４８（1973）'!$AL$143</f>
        <v>16976</v>
      </c>
      <c r="CN14" s="1385">
        <f t="shared" si="116"/>
        <v>16976</v>
      </c>
      <c r="CO14" s="418">
        <f t="shared" si="33"/>
        <v>0</v>
      </c>
      <c r="CP14" s="417">
        <f t="shared" si="34"/>
        <v>779</v>
      </c>
      <c r="CQ14" s="407">
        <f>'Ｓ４８（1973）'!$AI$145</f>
        <v>0</v>
      </c>
      <c r="CR14" s="1385">
        <f>'Ｓ４８（1973）'!$AL$145</f>
        <v>0</v>
      </c>
      <c r="CS14" s="1385">
        <f t="shared" si="117"/>
        <v>0</v>
      </c>
      <c r="CT14" s="418">
        <f t="shared" si="35"/>
        <v>0</v>
      </c>
      <c r="CU14" s="418">
        <f t="shared" si="36"/>
        <v>0</v>
      </c>
      <c r="CV14" s="409">
        <f>'Ｓ４８（1973）'!$AI$146</f>
        <v>5304</v>
      </c>
      <c r="CW14" s="1385">
        <f>'Ｓ４８（1973）'!$AL$146</f>
        <v>0</v>
      </c>
      <c r="CX14" s="1385">
        <f t="shared" si="118"/>
        <v>0</v>
      </c>
      <c r="CY14" s="418">
        <f t="shared" si="37"/>
        <v>0</v>
      </c>
      <c r="CZ14" s="418">
        <f t="shared" si="38"/>
        <v>5304</v>
      </c>
      <c r="DA14" s="409">
        <f>'Ｓ４８（1973）'!$AI$147</f>
        <v>0</v>
      </c>
      <c r="DB14" s="1385">
        <f>'Ｓ４８（1973）'!$AL$147</f>
        <v>0</v>
      </c>
      <c r="DC14" s="1385">
        <f t="shared" si="119"/>
        <v>0</v>
      </c>
      <c r="DD14" s="418">
        <f t="shared" si="39"/>
        <v>0</v>
      </c>
      <c r="DE14" s="417">
        <f t="shared" si="40"/>
        <v>0</v>
      </c>
      <c r="DF14" s="407">
        <f>'Ｓ４８（1973）'!$AI$148</f>
        <v>66154</v>
      </c>
      <c r="DG14" s="1385">
        <f>'Ｓ４８（1973）'!$AL$148</f>
        <v>0</v>
      </c>
      <c r="DH14" s="1385">
        <f t="shared" si="120"/>
        <v>0</v>
      </c>
      <c r="DI14" s="418">
        <f t="shared" si="41"/>
        <v>1378</v>
      </c>
      <c r="DJ14" s="418">
        <f t="shared" si="42"/>
        <v>53742</v>
      </c>
      <c r="DK14" s="409">
        <f>'Ｓ４８（1973）'!$AI$149</f>
        <v>2223</v>
      </c>
      <c r="DL14" s="1385">
        <f>'Ｓ４８（1973）'!$AL$149</f>
        <v>0</v>
      </c>
      <c r="DM14" s="1385">
        <f t="shared" si="121"/>
        <v>0</v>
      </c>
      <c r="DN14" s="418">
        <f t="shared" si="43"/>
        <v>37</v>
      </c>
      <c r="DO14" s="418">
        <f t="shared" si="44"/>
        <v>1443</v>
      </c>
      <c r="DP14" s="409">
        <f>'Ｓ４８（1973）'!$AI$150</f>
        <v>0</v>
      </c>
      <c r="DQ14" s="1385">
        <f>'Ｓ４８（1973）'!$AL$150</f>
        <v>0</v>
      </c>
      <c r="DR14" s="1385">
        <f t="shared" si="122"/>
        <v>0</v>
      </c>
      <c r="DS14" s="418">
        <f t="shared" si="45"/>
        <v>0</v>
      </c>
      <c r="DT14" s="418">
        <f t="shared" si="46"/>
        <v>0</v>
      </c>
      <c r="DU14" s="409">
        <f>'Ｓ４８（1973）'!$AI$151</f>
        <v>0</v>
      </c>
      <c r="DV14" s="1385">
        <f>'Ｓ４８（1973）'!$AL$151</f>
        <v>0</v>
      </c>
      <c r="DW14" s="1385">
        <f t="shared" si="123"/>
        <v>0</v>
      </c>
      <c r="DX14" s="418">
        <f t="shared" si="47"/>
        <v>0</v>
      </c>
      <c r="DY14" s="418">
        <f t="shared" si="48"/>
        <v>0</v>
      </c>
      <c r="DZ14" s="409">
        <f>'Ｓ４８（1973）'!$AI$152</f>
        <v>0</v>
      </c>
      <c r="EA14" s="1385"/>
      <c r="EB14" s="1385"/>
      <c r="EC14" s="418">
        <f t="shared" si="49"/>
        <v>0</v>
      </c>
      <c r="ED14" s="418">
        <f t="shared" si="50"/>
        <v>0</v>
      </c>
      <c r="EE14" s="409">
        <f>'Ｓ４８（1973）'!$AI$153</f>
        <v>0</v>
      </c>
      <c r="EF14" s="1385"/>
      <c r="EG14" s="1385"/>
      <c r="EH14" s="418">
        <f t="shared" si="51"/>
        <v>0</v>
      </c>
      <c r="EI14" s="418">
        <f t="shared" si="52"/>
        <v>0</v>
      </c>
      <c r="EJ14" s="409">
        <f>'Ｓ４８（1973）'!$AI$155</f>
        <v>0</v>
      </c>
      <c r="EK14" s="1385">
        <f>'Ｓ４８（1973）'!$AL$155</f>
        <v>0</v>
      </c>
      <c r="EL14" s="1385">
        <f t="shared" si="124"/>
        <v>0</v>
      </c>
      <c r="EM14" s="418">
        <f t="shared" si="53"/>
        <v>0</v>
      </c>
      <c r="EN14" s="418">
        <f t="shared" si="54"/>
        <v>0</v>
      </c>
      <c r="EO14" s="409">
        <f>'Ｓ４８（1973）'!$AI$156</f>
        <v>0</v>
      </c>
      <c r="EP14" s="1385">
        <f>'Ｓ４８（1973）'!$AL$156</f>
        <v>0</v>
      </c>
      <c r="EQ14" s="1385">
        <f t="shared" si="125"/>
        <v>0</v>
      </c>
      <c r="ER14" s="418">
        <f t="shared" si="55"/>
        <v>0</v>
      </c>
      <c r="ES14" s="418">
        <f t="shared" si="56"/>
        <v>0</v>
      </c>
      <c r="ET14" s="409">
        <f>'Ｓ４８（1973）'!$AI$157</f>
        <v>0</v>
      </c>
      <c r="EU14" s="1385">
        <f>'Ｓ４８（1973）'!$AL$157</f>
        <v>0</v>
      </c>
      <c r="EV14" s="1385">
        <f t="shared" si="126"/>
        <v>0</v>
      </c>
      <c r="EW14" s="418">
        <f t="shared" si="57"/>
        <v>0</v>
      </c>
      <c r="EX14" s="418">
        <f t="shared" si="58"/>
        <v>0</v>
      </c>
      <c r="EY14" s="409">
        <f>'Ｓ４８（1973）'!$AI$158</f>
        <v>0</v>
      </c>
      <c r="EZ14" s="1385">
        <f>'Ｓ４８（1973）'!$AL$158</f>
        <v>0</v>
      </c>
      <c r="FA14" s="1385">
        <f t="shared" si="127"/>
        <v>0</v>
      </c>
      <c r="FB14" s="418">
        <f t="shared" si="59"/>
        <v>0</v>
      </c>
      <c r="FC14" s="418">
        <f t="shared" si="60"/>
        <v>0</v>
      </c>
      <c r="FD14" s="409">
        <f>'Ｓ４８（1973）'!$AI$159</f>
        <v>0</v>
      </c>
      <c r="FE14" s="1385">
        <f>'Ｓ４８（1973）'!$AL$159</f>
        <v>0</v>
      </c>
      <c r="FF14" s="1385">
        <f t="shared" si="128"/>
        <v>0</v>
      </c>
      <c r="FG14" s="418">
        <f t="shared" si="61"/>
        <v>0</v>
      </c>
      <c r="FH14" s="418">
        <f t="shared" si="62"/>
        <v>0</v>
      </c>
      <c r="FI14" s="409">
        <f>'Ｓ４８（1973）'!$AI$160</f>
        <v>19782</v>
      </c>
      <c r="FJ14" s="1385">
        <f>'Ｓ４８（1973）'!$AL$160</f>
        <v>0</v>
      </c>
      <c r="FK14" s="1385">
        <f t="shared" si="129"/>
        <v>0</v>
      </c>
      <c r="FL14" s="418">
        <f t="shared" si="63"/>
        <v>495</v>
      </c>
      <c r="FM14" s="418">
        <f t="shared" si="64"/>
        <v>19305</v>
      </c>
      <c r="FN14" s="409">
        <f>'Ｓ４８（1973）'!$AI$161</f>
        <v>0</v>
      </c>
      <c r="FO14" s="1385"/>
      <c r="FP14" s="1385"/>
      <c r="FQ14" s="418">
        <f t="shared" si="65"/>
        <v>0</v>
      </c>
      <c r="FR14" s="418">
        <f t="shared" si="66"/>
        <v>0</v>
      </c>
      <c r="FS14" s="409">
        <f>'Ｓ４８（1973）'!$AI$162</f>
        <v>0</v>
      </c>
      <c r="FT14" s="1385">
        <f>'Ｓ４８（1973）'!$AL$162</f>
        <v>0</v>
      </c>
      <c r="FU14" s="1385">
        <f t="shared" si="130"/>
        <v>0</v>
      </c>
      <c r="FV14" s="418">
        <f t="shared" si="67"/>
        <v>0</v>
      </c>
      <c r="FW14" s="417">
        <f t="shared" si="68"/>
        <v>0</v>
      </c>
      <c r="FX14" s="407">
        <f>'Ｓ４８（1973）'!$AI$164</f>
        <v>0</v>
      </c>
      <c r="FY14" s="1385">
        <f>'Ｓ４８（1973）'!$AL$164</f>
        <v>0</v>
      </c>
      <c r="FZ14" s="1385">
        <f t="shared" si="131"/>
        <v>0</v>
      </c>
      <c r="GA14" s="418">
        <f t="shared" si="69"/>
        <v>0</v>
      </c>
      <c r="GB14" s="418">
        <f t="shared" si="70"/>
        <v>0</v>
      </c>
      <c r="GC14" s="409">
        <f>'Ｓ４８（1973）'!$AI$165</f>
        <v>5402</v>
      </c>
      <c r="GD14" s="1385">
        <f>'Ｓ４８（1973）'!$AL$165</f>
        <v>0</v>
      </c>
      <c r="GE14" s="1385">
        <f t="shared" si="132"/>
        <v>0</v>
      </c>
      <c r="GF14" s="416">
        <f t="shared" si="71"/>
        <v>0</v>
      </c>
      <c r="GG14" s="417">
        <f t="shared" si="72"/>
        <v>5402</v>
      </c>
      <c r="GH14" s="407">
        <f>'Ｓ４８（1973）'!$AI$166</f>
        <v>20701</v>
      </c>
      <c r="GI14" s="1385">
        <f>'Ｓ４８（1973）'!$AL$166</f>
        <v>0</v>
      </c>
      <c r="GJ14" s="1385">
        <f t="shared" si="133"/>
        <v>0</v>
      </c>
      <c r="GK14" s="418">
        <f t="shared" si="73"/>
        <v>414</v>
      </c>
      <c r="GL14" s="418">
        <f t="shared" si="74"/>
        <v>16146</v>
      </c>
      <c r="GM14" s="409">
        <f>'Ｓ４８（1973）'!$AI$167</f>
        <v>62887</v>
      </c>
      <c r="GN14" s="1385">
        <f>'Ｓ４８（1973）'!$AL$167</f>
        <v>0</v>
      </c>
      <c r="GO14" s="1385">
        <f t="shared" si="134"/>
        <v>0</v>
      </c>
      <c r="GP14" s="418">
        <f t="shared" si="75"/>
        <v>1258</v>
      </c>
      <c r="GQ14" s="418">
        <f t="shared" si="76"/>
        <v>49062</v>
      </c>
      <c r="GR14" s="409">
        <f>'Ｓ４８（1973）'!$AI$168</f>
        <v>0</v>
      </c>
      <c r="GS14" s="1385">
        <f>'Ｓ４８（1973）'!$AL$168</f>
        <v>0</v>
      </c>
      <c r="GT14" s="1385"/>
      <c r="GU14" s="418">
        <f t="shared" si="77"/>
        <v>0</v>
      </c>
      <c r="GV14" s="418">
        <f t="shared" si="78"/>
        <v>0</v>
      </c>
      <c r="GW14" s="409">
        <f>'Ｓ４８（1973）'!$AI$169</f>
        <v>0</v>
      </c>
      <c r="GX14" s="1385">
        <f>'Ｓ４８（1973）'!$AL$169</f>
        <v>0</v>
      </c>
      <c r="GY14" s="1385">
        <f t="shared" si="135"/>
        <v>0</v>
      </c>
      <c r="GZ14" s="418">
        <f t="shared" si="79"/>
        <v>0</v>
      </c>
      <c r="HA14" s="418">
        <f t="shared" si="80"/>
        <v>0</v>
      </c>
      <c r="HB14" s="409">
        <f>'Ｓ４８（1973）'!$AI$170</f>
        <v>0</v>
      </c>
      <c r="HC14" s="1385"/>
      <c r="HD14" s="1385"/>
      <c r="HE14" s="418">
        <f t="shared" si="81"/>
        <v>0</v>
      </c>
      <c r="HF14" s="418">
        <f t="shared" si="82"/>
        <v>0</v>
      </c>
      <c r="HG14" s="409">
        <f>'Ｓ４８（1973）'!$AI$171</f>
        <v>0</v>
      </c>
      <c r="HH14" s="1385"/>
      <c r="HI14" s="1385"/>
      <c r="HJ14" s="418">
        <f t="shared" si="83"/>
        <v>0</v>
      </c>
      <c r="HK14" s="418">
        <f t="shared" si="84"/>
        <v>0</v>
      </c>
      <c r="HL14" s="409">
        <f>'Ｓ４８（1973）'!$AI$172</f>
        <v>0</v>
      </c>
      <c r="HM14" s="1385"/>
      <c r="HN14" s="1385"/>
      <c r="HO14" s="418">
        <f t="shared" si="85"/>
        <v>0</v>
      </c>
      <c r="HP14" s="418">
        <f t="shared" si="86"/>
        <v>0</v>
      </c>
      <c r="HQ14" s="409">
        <f>'Ｓ４８（1973）'!$AI$173</f>
        <v>0</v>
      </c>
      <c r="HR14" s="1385">
        <f>'Ｓ４８（1973）'!$AL$173</f>
        <v>0</v>
      </c>
      <c r="HS14" s="1385">
        <f t="shared" si="136"/>
        <v>0</v>
      </c>
      <c r="HT14" s="418">
        <f t="shared" si="87"/>
        <v>0</v>
      </c>
      <c r="HU14" s="418">
        <f t="shared" si="88"/>
        <v>0</v>
      </c>
      <c r="HV14" s="409">
        <f>'Ｓ４８（1973）'!$AI$174</f>
        <v>23291</v>
      </c>
      <c r="HW14" s="1385">
        <f>'Ｓ４８（1973）'!$AL$174</f>
        <v>0</v>
      </c>
      <c r="HX14" s="1385">
        <f t="shared" si="137"/>
        <v>0</v>
      </c>
      <c r="HY14" s="418">
        <f t="shared" si="89"/>
        <v>466</v>
      </c>
      <c r="HZ14" s="417">
        <f t="shared" si="90"/>
        <v>18174</v>
      </c>
      <c r="IA14" s="407">
        <f>'Ｓ４８（1973）'!$AI$175</f>
        <v>0</v>
      </c>
      <c r="IB14" s="1385">
        <f>'Ｓ４８（1973）'!$AL$175</f>
        <v>0</v>
      </c>
      <c r="IC14" s="1385">
        <f t="shared" si="138"/>
        <v>0</v>
      </c>
      <c r="ID14" s="418">
        <f t="shared" si="91"/>
        <v>0</v>
      </c>
      <c r="IE14" s="417">
        <f t="shared" si="92"/>
        <v>0</v>
      </c>
      <c r="IF14" s="409">
        <f t="shared" si="93"/>
        <v>284659</v>
      </c>
      <c r="IG14" s="1386">
        <f t="shared" si="139"/>
        <v>29194</v>
      </c>
      <c r="IH14" s="1386">
        <f t="shared" si="140"/>
        <v>29194</v>
      </c>
      <c r="II14" s="412">
        <f t="shared" si="96"/>
        <v>4701</v>
      </c>
      <c r="IJ14" s="410">
        <f t="shared" si="97"/>
        <v>241600</v>
      </c>
    </row>
    <row r="15" spans="1:244" ht="17.100000000000001" customHeight="1">
      <c r="A15" s="376"/>
      <c r="B15" s="413"/>
      <c r="C15" s="414">
        <v>49</v>
      </c>
      <c r="D15" s="415">
        <f t="shared" si="141"/>
        <v>38</v>
      </c>
      <c r="E15" s="407">
        <f>'Ｓ４９（1974）'!$AI$124</f>
        <v>1526</v>
      </c>
      <c r="F15" s="1385">
        <f>'Ｓ４９（1974）'!$AL$124</f>
        <v>0</v>
      </c>
      <c r="G15" s="1385">
        <f t="shared" si="98"/>
        <v>0</v>
      </c>
      <c r="H15" s="408">
        <f t="shared" si="99"/>
        <v>31</v>
      </c>
      <c r="I15" s="408">
        <f t="shared" si="0"/>
        <v>1178</v>
      </c>
      <c r="J15" s="409">
        <f>'Ｓ４９（1974）'!$AI$125</f>
        <v>10452</v>
      </c>
      <c r="K15" s="1385">
        <f>'Ｓ４９（1974）'!$AL$125</f>
        <v>0</v>
      </c>
      <c r="L15" s="1385">
        <f t="shared" si="100"/>
        <v>0</v>
      </c>
      <c r="M15" s="408">
        <f t="shared" si="1"/>
        <v>0</v>
      </c>
      <c r="N15" s="410">
        <f t="shared" si="2"/>
        <v>10452</v>
      </c>
      <c r="O15" s="409">
        <f>'Ｓ４９（1974）'!$AI$127</f>
        <v>5978</v>
      </c>
      <c r="P15" s="1385">
        <f>'Ｓ４９（1974）'!$AL$127</f>
        <v>0</v>
      </c>
      <c r="Q15" s="1385">
        <f t="shared" si="101"/>
        <v>0</v>
      </c>
      <c r="R15" s="408">
        <f t="shared" si="3"/>
        <v>0</v>
      </c>
      <c r="S15" s="408">
        <f t="shared" si="4"/>
        <v>5978</v>
      </c>
      <c r="T15" s="409">
        <f>'Ｓ４９（1974）'!$AI$128</f>
        <v>0</v>
      </c>
      <c r="U15" s="1385">
        <f>'Ｓ４９（1974）'!$AL$128</f>
        <v>0</v>
      </c>
      <c r="V15" s="1385">
        <f t="shared" si="102"/>
        <v>0</v>
      </c>
      <c r="W15" s="408">
        <f t="shared" si="5"/>
        <v>0</v>
      </c>
      <c r="X15" s="411">
        <f t="shared" si="6"/>
        <v>0</v>
      </c>
      <c r="Y15" s="407">
        <f>'Ｓ４９（1974）'!$AI$130</f>
        <v>0</v>
      </c>
      <c r="Z15" s="1385">
        <f>'Ｓ４９（1974）'!$AL$130</f>
        <v>0</v>
      </c>
      <c r="AA15" s="1385">
        <f t="shared" si="103"/>
        <v>0</v>
      </c>
      <c r="AB15" s="408">
        <f t="shared" si="7"/>
        <v>0</v>
      </c>
      <c r="AC15" s="408">
        <f t="shared" si="8"/>
        <v>0</v>
      </c>
      <c r="AD15" s="409">
        <f>'Ｓ４９（1974）'!$AI$131</f>
        <v>0</v>
      </c>
      <c r="AE15" s="1385">
        <f>'Ｓ４９（1974）'!$AL$131</f>
        <v>0</v>
      </c>
      <c r="AF15" s="1385">
        <f t="shared" si="104"/>
        <v>0</v>
      </c>
      <c r="AG15" s="408">
        <f t="shared" si="9"/>
        <v>0</v>
      </c>
      <c r="AH15" s="408">
        <f t="shared" si="10"/>
        <v>0</v>
      </c>
      <c r="AI15" s="409">
        <f>'Ｓ４９（1974）'!$AI$132</f>
        <v>0</v>
      </c>
      <c r="AJ15" s="1385">
        <f>'Ｓ４９（1974）'!$AL$132</f>
        <v>0</v>
      </c>
      <c r="AK15" s="1385">
        <f t="shared" si="105"/>
        <v>0</v>
      </c>
      <c r="AL15" s="408">
        <f t="shared" si="11"/>
        <v>0</v>
      </c>
      <c r="AM15" s="408">
        <f t="shared" si="12"/>
        <v>0</v>
      </c>
      <c r="AN15" s="409">
        <f>'Ｓ４９（1974）'!$AI$133</f>
        <v>0</v>
      </c>
      <c r="AO15" s="1385">
        <f>'Ｓ４９（1974）'!$AL$133</f>
        <v>0</v>
      </c>
      <c r="AP15" s="1385">
        <f t="shared" si="106"/>
        <v>0</v>
      </c>
      <c r="AQ15" s="408">
        <f t="shared" si="13"/>
        <v>0</v>
      </c>
      <c r="AR15" s="408">
        <f t="shared" si="14"/>
        <v>0</v>
      </c>
      <c r="AS15" s="409">
        <f>'Ｓ４９（1974）'!$AI$134</f>
        <v>0</v>
      </c>
      <c r="AT15" s="1385">
        <f>'Ｓ４９（1974）'!$AL$134</f>
        <v>0</v>
      </c>
      <c r="AU15" s="1385">
        <f t="shared" si="107"/>
        <v>0</v>
      </c>
      <c r="AV15" s="408">
        <f t="shared" si="15"/>
        <v>0</v>
      </c>
      <c r="AW15" s="410">
        <f t="shared" si="16"/>
        <v>0</v>
      </c>
      <c r="AX15" s="407">
        <f>'Ｓ４９（1974）'!$AI$135</f>
        <v>0</v>
      </c>
      <c r="AY15" s="1385">
        <f>'Ｓ４９（1974）'!$AL$135</f>
        <v>0</v>
      </c>
      <c r="AZ15" s="1385">
        <f t="shared" si="108"/>
        <v>0</v>
      </c>
      <c r="BA15" s="418">
        <f t="shared" si="17"/>
        <v>0</v>
      </c>
      <c r="BB15" s="417">
        <f t="shared" si="18"/>
        <v>0</v>
      </c>
      <c r="BC15" s="407">
        <f>'Ｓ４９（1974）'!$AI$136</f>
        <v>4838</v>
      </c>
      <c r="BD15" s="1385">
        <f>'Ｓ４９（1974）'!$AL$136</f>
        <v>0</v>
      </c>
      <c r="BE15" s="1385">
        <f t="shared" si="109"/>
        <v>0</v>
      </c>
      <c r="BF15" s="418">
        <f t="shared" si="19"/>
        <v>0</v>
      </c>
      <c r="BG15" s="418">
        <f t="shared" si="20"/>
        <v>4838</v>
      </c>
      <c r="BH15" s="409">
        <f>'Ｓ４９（1974）'!$AI$137</f>
        <v>47647</v>
      </c>
      <c r="BI15" s="1385">
        <f>'Ｓ４９（1974）'!$AL$137</f>
        <v>0</v>
      </c>
      <c r="BJ15" s="1385">
        <f t="shared" si="110"/>
        <v>0</v>
      </c>
      <c r="BK15" s="418">
        <f t="shared" si="21"/>
        <v>993</v>
      </c>
      <c r="BL15" s="418">
        <f t="shared" si="22"/>
        <v>37734</v>
      </c>
      <c r="BM15" s="409">
        <f>'Ｓ４９（1974）'!$AI$138</f>
        <v>0</v>
      </c>
      <c r="BN15" s="1385">
        <f>'Ｓ４９（1974）'!$AL$138</f>
        <v>0</v>
      </c>
      <c r="BO15" s="1385">
        <f t="shared" si="111"/>
        <v>0</v>
      </c>
      <c r="BP15" s="418">
        <f t="shared" si="23"/>
        <v>0</v>
      </c>
      <c r="BQ15" s="418">
        <f t="shared" si="24"/>
        <v>0</v>
      </c>
      <c r="BR15" s="409">
        <f>'Ｓ４９（1974）'!$AI$139</f>
        <v>0</v>
      </c>
      <c r="BS15" s="1385">
        <f>'Ｓ４９（1974）'!$AL$139</f>
        <v>0</v>
      </c>
      <c r="BT15" s="1385">
        <f t="shared" si="112"/>
        <v>0</v>
      </c>
      <c r="BU15" s="418">
        <f t="shared" si="25"/>
        <v>0</v>
      </c>
      <c r="BV15" s="418">
        <f t="shared" si="26"/>
        <v>0</v>
      </c>
      <c r="BW15" s="409">
        <f>'Ｓ４９（1974）'!$AI$140</f>
        <v>0</v>
      </c>
      <c r="BX15" s="1385">
        <f>'Ｓ４９（1974）'!$AL$140</f>
        <v>0</v>
      </c>
      <c r="BY15" s="1385">
        <f t="shared" si="113"/>
        <v>0</v>
      </c>
      <c r="BZ15" s="418">
        <f t="shared" si="27"/>
        <v>0</v>
      </c>
      <c r="CA15" s="418">
        <f t="shared" si="28"/>
        <v>0</v>
      </c>
      <c r="CB15" s="409">
        <f>'Ｓ４９（1974）'!$AI$141</f>
        <v>16341</v>
      </c>
      <c r="CC15" s="1385">
        <f>'Ｓ４９（1974）'!$AL$141</f>
        <v>0</v>
      </c>
      <c r="CD15" s="1385">
        <f t="shared" si="114"/>
        <v>0</v>
      </c>
      <c r="CE15" s="418">
        <f t="shared" si="29"/>
        <v>0</v>
      </c>
      <c r="CF15" s="418">
        <f t="shared" si="30"/>
        <v>16341</v>
      </c>
      <c r="CG15" s="409">
        <f>'Ｓ４９（1974）'!$AI$142</f>
        <v>0</v>
      </c>
      <c r="CH15" s="1385">
        <f>'Ｓ４９（1974）'!$AL$142</f>
        <v>0</v>
      </c>
      <c r="CI15" s="1385">
        <f t="shared" si="115"/>
        <v>0</v>
      </c>
      <c r="CJ15" s="418">
        <f t="shared" si="31"/>
        <v>0</v>
      </c>
      <c r="CK15" s="418">
        <f t="shared" si="32"/>
        <v>0</v>
      </c>
      <c r="CL15" s="409">
        <f>'Ｓ４９（1974）'!$AI$143</f>
        <v>13403</v>
      </c>
      <c r="CM15" s="1385">
        <f>'Ｓ４９（1974）'!$AL$143</f>
        <v>8796</v>
      </c>
      <c r="CN15" s="1385">
        <f t="shared" si="116"/>
        <v>8796</v>
      </c>
      <c r="CO15" s="418">
        <f t="shared" si="33"/>
        <v>0</v>
      </c>
      <c r="CP15" s="417">
        <f t="shared" si="34"/>
        <v>13403</v>
      </c>
      <c r="CQ15" s="407">
        <f>'Ｓ４９（1974）'!$AI$145</f>
        <v>0</v>
      </c>
      <c r="CR15" s="1385">
        <f>'Ｓ４９（1974）'!$AL$145</f>
        <v>0</v>
      </c>
      <c r="CS15" s="1385">
        <f t="shared" si="117"/>
        <v>0</v>
      </c>
      <c r="CT15" s="418">
        <f t="shared" si="35"/>
        <v>0</v>
      </c>
      <c r="CU15" s="418">
        <f t="shared" si="36"/>
        <v>0</v>
      </c>
      <c r="CV15" s="409">
        <f>'Ｓ４９（1974）'!$AI$146</f>
        <v>6729</v>
      </c>
      <c r="CW15" s="1385">
        <f>'Ｓ４９（1974）'!$AL$146</f>
        <v>0</v>
      </c>
      <c r="CX15" s="1385">
        <f t="shared" si="118"/>
        <v>0</v>
      </c>
      <c r="CY15" s="418">
        <f t="shared" si="37"/>
        <v>0</v>
      </c>
      <c r="CZ15" s="418">
        <f t="shared" si="38"/>
        <v>6729</v>
      </c>
      <c r="DA15" s="409">
        <f>'Ｓ４９（1974）'!$AI$147</f>
        <v>0</v>
      </c>
      <c r="DB15" s="1385">
        <f>'Ｓ４９（1974）'!$AL$147</f>
        <v>0</v>
      </c>
      <c r="DC15" s="1385">
        <f t="shared" si="119"/>
        <v>0</v>
      </c>
      <c r="DD15" s="418">
        <f t="shared" si="39"/>
        <v>0</v>
      </c>
      <c r="DE15" s="417">
        <f t="shared" si="40"/>
        <v>0</v>
      </c>
      <c r="DF15" s="407">
        <f>'Ｓ４９（1974）'!$AI$148</f>
        <v>96018</v>
      </c>
      <c r="DG15" s="1385">
        <f>'Ｓ４９（1974）'!$AL$148</f>
        <v>0</v>
      </c>
      <c r="DH15" s="1385">
        <f t="shared" si="120"/>
        <v>0</v>
      </c>
      <c r="DI15" s="418">
        <f t="shared" si="41"/>
        <v>2000</v>
      </c>
      <c r="DJ15" s="418">
        <f t="shared" si="42"/>
        <v>76000</v>
      </c>
      <c r="DK15" s="409">
        <f>'Ｓ４９（1974）'!$AI$149</f>
        <v>5204</v>
      </c>
      <c r="DL15" s="1385">
        <f>'Ｓ４９（1974）'!$AL$149</f>
        <v>0</v>
      </c>
      <c r="DM15" s="1385">
        <f t="shared" si="121"/>
        <v>0</v>
      </c>
      <c r="DN15" s="418">
        <f t="shared" si="43"/>
        <v>87</v>
      </c>
      <c r="DO15" s="418">
        <f t="shared" si="44"/>
        <v>3306</v>
      </c>
      <c r="DP15" s="409">
        <f>'Ｓ４９（1974）'!$AI$150</f>
        <v>0</v>
      </c>
      <c r="DQ15" s="1385">
        <f>'Ｓ４９（1974）'!$AL$150</f>
        <v>0</v>
      </c>
      <c r="DR15" s="1385">
        <f t="shared" si="122"/>
        <v>0</v>
      </c>
      <c r="DS15" s="418">
        <f t="shared" si="45"/>
        <v>0</v>
      </c>
      <c r="DT15" s="418">
        <f t="shared" si="46"/>
        <v>0</v>
      </c>
      <c r="DU15" s="409">
        <f>'Ｓ４９（1974）'!$AI$151</f>
        <v>0</v>
      </c>
      <c r="DV15" s="1385">
        <f>'Ｓ４９（1974）'!$AL$151</f>
        <v>0</v>
      </c>
      <c r="DW15" s="1385">
        <f t="shared" si="123"/>
        <v>0</v>
      </c>
      <c r="DX15" s="418">
        <f t="shared" si="47"/>
        <v>0</v>
      </c>
      <c r="DY15" s="418">
        <f t="shared" si="48"/>
        <v>0</v>
      </c>
      <c r="DZ15" s="409">
        <f>'Ｓ４９（1974）'!$AI$152</f>
        <v>0</v>
      </c>
      <c r="EA15" s="1385"/>
      <c r="EB15" s="1385"/>
      <c r="EC15" s="418">
        <f t="shared" si="49"/>
        <v>0</v>
      </c>
      <c r="ED15" s="418">
        <f t="shared" si="50"/>
        <v>0</v>
      </c>
      <c r="EE15" s="409">
        <f>'Ｓ４９（1974）'!$AI$153</f>
        <v>0</v>
      </c>
      <c r="EF15" s="1385"/>
      <c r="EG15" s="1385"/>
      <c r="EH15" s="418">
        <f t="shared" si="51"/>
        <v>0</v>
      </c>
      <c r="EI15" s="418">
        <f t="shared" si="52"/>
        <v>0</v>
      </c>
      <c r="EJ15" s="409">
        <f>'Ｓ４９（1974）'!$AI$155</f>
        <v>0</v>
      </c>
      <c r="EK15" s="1385">
        <f>'Ｓ４９（1974）'!$AL$155</f>
        <v>0</v>
      </c>
      <c r="EL15" s="1385">
        <f t="shared" si="124"/>
        <v>0</v>
      </c>
      <c r="EM15" s="418">
        <f t="shared" si="53"/>
        <v>0</v>
      </c>
      <c r="EN15" s="418">
        <f t="shared" si="54"/>
        <v>0</v>
      </c>
      <c r="EO15" s="409">
        <f>'Ｓ４９（1974）'!$AI$156</f>
        <v>0</v>
      </c>
      <c r="EP15" s="1385">
        <f>'Ｓ４９（1974）'!$AL$156</f>
        <v>0</v>
      </c>
      <c r="EQ15" s="1385">
        <f t="shared" si="125"/>
        <v>0</v>
      </c>
      <c r="ER15" s="418">
        <f t="shared" si="55"/>
        <v>0</v>
      </c>
      <c r="ES15" s="418">
        <f t="shared" si="56"/>
        <v>0</v>
      </c>
      <c r="ET15" s="409">
        <f>'Ｓ４９（1974）'!$AI$157</f>
        <v>0</v>
      </c>
      <c r="EU15" s="1385">
        <f>'Ｓ４９（1974）'!$AL$157</f>
        <v>0</v>
      </c>
      <c r="EV15" s="1385">
        <f t="shared" si="126"/>
        <v>0</v>
      </c>
      <c r="EW15" s="418">
        <f t="shared" si="57"/>
        <v>0</v>
      </c>
      <c r="EX15" s="418">
        <f t="shared" si="58"/>
        <v>0</v>
      </c>
      <c r="EY15" s="409">
        <f>'Ｓ４９（1974）'!$AI$158</f>
        <v>0</v>
      </c>
      <c r="EZ15" s="1385">
        <f>'Ｓ４９（1974）'!$AL$158</f>
        <v>0</v>
      </c>
      <c r="FA15" s="1385">
        <f t="shared" si="127"/>
        <v>0</v>
      </c>
      <c r="FB15" s="418">
        <f t="shared" si="59"/>
        <v>0</v>
      </c>
      <c r="FC15" s="418">
        <f t="shared" si="60"/>
        <v>0</v>
      </c>
      <c r="FD15" s="409">
        <f>'Ｓ４９（1974）'!$AI$159</f>
        <v>0</v>
      </c>
      <c r="FE15" s="1385">
        <f>'Ｓ４９（1974）'!$AL$159</f>
        <v>0</v>
      </c>
      <c r="FF15" s="1385">
        <f t="shared" si="128"/>
        <v>0</v>
      </c>
      <c r="FG15" s="418">
        <f t="shared" si="61"/>
        <v>0</v>
      </c>
      <c r="FH15" s="418">
        <f t="shared" si="62"/>
        <v>0</v>
      </c>
      <c r="FI15" s="409">
        <f>'Ｓ４９（1974）'!$AI$160</f>
        <v>0</v>
      </c>
      <c r="FJ15" s="1385">
        <f>'Ｓ４９（1974）'!$AL$160</f>
        <v>0</v>
      </c>
      <c r="FK15" s="1385">
        <f t="shared" si="129"/>
        <v>0</v>
      </c>
      <c r="FL15" s="418">
        <f t="shared" si="63"/>
        <v>0</v>
      </c>
      <c r="FM15" s="418">
        <f t="shared" si="64"/>
        <v>0</v>
      </c>
      <c r="FN15" s="409">
        <f>'Ｓ４９（1974）'!$AI$161</f>
        <v>0</v>
      </c>
      <c r="FO15" s="1385"/>
      <c r="FP15" s="1385"/>
      <c r="FQ15" s="418">
        <f t="shared" si="65"/>
        <v>0</v>
      </c>
      <c r="FR15" s="418">
        <f t="shared" si="66"/>
        <v>0</v>
      </c>
      <c r="FS15" s="409">
        <f>'Ｓ４９（1974）'!$AI$162</f>
        <v>0</v>
      </c>
      <c r="FT15" s="1385">
        <f>'Ｓ４９（1974）'!$AL$162</f>
        <v>0</v>
      </c>
      <c r="FU15" s="1385">
        <f t="shared" si="130"/>
        <v>0</v>
      </c>
      <c r="FV15" s="418">
        <f t="shared" si="67"/>
        <v>0</v>
      </c>
      <c r="FW15" s="417">
        <f t="shared" si="68"/>
        <v>0</v>
      </c>
      <c r="FX15" s="407">
        <f>'Ｓ４９（1974）'!$AI$164</f>
        <v>0</v>
      </c>
      <c r="FY15" s="1385">
        <f>'Ｓ４９（1974）'!$AL$164</f>
        <v>0</v>
      </c>
      <c r="FZ15" s="1385">
        <f t="shared" si="131"/>
        <v>0</v>
      </c>
      <c r="GA15" s="418">
        <f t="shared" si="69"/>
        <v>0</v>
      </c>
      <c r="GB15" s="418">
        <f t="shared" si="70"/>
        <v>0</v>
      </c>
      <c r="GC15" s="409">
        <f>'Ｓ４９（1974）'!$AI$165</f>
        <v>4530</v>
      </c>
      <c r="GD15" s="1385">
        <f>'Ｓ４９（1974）'!$AL$165</f>
        <v>0</v>
      </c>
      <c r="GE15" s="1385">
        <f t="shared" si="132"/>
        <v>0</v>
      </c>
      <c r="GF15" s="416">
        <f t="shared" si="71"/>
        <v>0</v>
      </c>
      <c r="GG15" s="417">
        <f t="shared" si="72"/>
        <v>4530</v>
      </c>
      <c r="GH15" s="407">
        <f>'Ｓ４９（1974）'!$AI$166</f>
        <v>5130</v>
      </c>
      <c r="GI15" s="1385">
        <f>'Ｓ４９（1974）'!$AL$166</f>
        <v>0</v>
      </c>
      <c r="GJ15" s="1385">
        <f t="shared" si="133"/>
        <v>0</v>
      </c>
      <c r="GK15" s="418">
        <f t="shared" si="73"/>
        <v>103</v>
      </c>
      <c r="GL15" s="418">
        <f t="shared" si="74"/>
        <v>3914</v>
      </c>
      <c r="GM15" s="409">
        <f>'Ｓ４９（1974）'!$AI$167</f>
        <v>307970</v>
      </c>
      <c r="GN15" s="1385">
        <f>'Ｓ４９（1974）'!$AL$167</f>
        <v>0</v>
      </c>
      <c r="GO15" s="1385">
        <f t="shared" si="134"/>
        <v>0</v>
      </c>
      <c r="GP15" s="418">
        <f t="shared" si="75"/>
        <v>6159</v>
      </c>
      <c r="GQ15" s="418">
        <f t="shared" si="76"/>
        <v>234042</v>
      </c>
      <c r="GR15" s="409">
        <f>'Ｓ４９（1974）'!$AI$168</f>
        <v>0</v>
      </c>
      <c r="GS15" s="1385">
        <f>'Ｓ４９（1974）'!$AL$168</f>
        <v>0</v>
      </c>
      <c r="GT15" s="1385"/>
      <c r="GU15" s="418">
        <f t="shared" si="77"/>
        <v>0</v>
      </c>
      <c r="GV15" s="418">
        <f t="shared" si="78"/>
        <v>0</v>
      </c>
      <c r="GW15" s="409">
        <f>'Ｓ４９（1974）'!$AI$169</f>
        <v>0</v>
      </c>
      <c r="GX15" s="1385">
        <f>'Ｓ４９（1974）'!$AL$169</f>
        <v>0</v>
      </c>
      <c r="GY15" s="1385">
        <f t="shared" si="135"/>
        <v>0</v>
      </c>
      <c r="GZ15" s="418">
        <f t="shared" si="79"/>
        <v>0</v>
      </c>
      <c r="HA15" s="418">
        <f t="shared" si="80"/>
        <v>0</v>
      </c>
      <c r="HB15" s="409">
        <f>'Ｓ４９（1974）'!$AI$170</f>
        <v>0</v>
      </c>
      <c r="HC15" s="1385"/>
      <c r="HD15" s="1385"/>
      <c r="HE15" s="418">
        <f t="shared" si="81"/>
        <v>0</v>
      </c>
      <c r="HF15" s="418">
        <f t="shared" si="82"/>
        <v>0</v>
      </c>
      <c r="HG15" s="409">
        <f>'Ｓ４９（1974）'!$AI$171</f>
        <v>0</v>
      </c>
      <c r="HH15" s="1385"/>
      <c r="HI15" s="1385"/>
      <c r="HJ15" s="418">
        <f t="shared" si="83"/>
        <v>0</v>
      </c>
      <c r="HK15" s="418">
        <f t="shared" si="84"/>
        <v>0</v>
      </c>
      <c r="HL15" s="409">
        <f>'Ｓ４９（1974）'!$AI$172</f>
        <v>0</v>
      </c>
      <c r="HM15" s="1385"/>
      <c r="HN15" s="1385"/>
      <c r="HO15" s="418">
        <f t="shared" si="85"/>
        <v>0</v>
      </c>
      <c r="HP15" s="418">
        <f t="shared" si="86"/>
        <v>0</v>
      </c>
      <c r="HQ15" s="409">
        <f>'Ｓ４９（1974）'!$AI$173</f>
        <v>4100</v>
      </c>
      <c r="HR15" s="1385">
        <f>'Ｓ４９（1974）'!$AL$173</f>
        <v>0</v>
      </c>
      <c r="HS15" s="1385">
        <f t="shared" si="136"/>
        <v>0</v>
      </c>
      <c r="HT15" s="418">
        <f t="shared" si="87"/>
        <v>82</v>
      </c>
      <c r="HU15" s="418">
        <f t="shared" si="88"/>
        <v>3116</v>
      </c>
      <c r="HV15" s="409">
        <f>'Ｓ４９（1974）'!$AI$174</f>
        <v>6510</v>
      </c>
      <c r="HW15" s="1385">
        <f>'Ｓ４９（1974）'!$AL$174</f>
        <v>0</v>
      </c>
      <c r="HX15" s="1385">
        <f t="shared" si="137"/>
        <v>0</v>
      </c>
      <c r="HY15" s="418">
        <f t="shared" si="89"/>
        <v>130</v>
      </c>
      <c r="HZ15" s="417">
        <f t="shared" si="90"/>
        <v>4940</v>
      </c>
      <c r="IA15" s="407">
        <f>'Ｓ４９（1974）'!$AI$175</f>
        <v>0</v>
      </c>
      <c r="IB15" s="1385">
        <f>'Ｓ４９（1974）'!$AL$175</f>
        <v>0</v>
      </c>
      <c r="IC15" s="1385">
        <f t="shared" si="138"/>
        <v>0</v>
      </c>
      <c r="ID15" s="418">
        <f t="shared" si="91"/>
        <v>0</v>
      </c>
      <c r="IE15" s="417">
        <f t="shared" si="92"/>
        <v>0</v>
      </c>
      <c r="IF15" s="409">
        <f t="shared" si="93"/>
        <v>536376</v>
      </c>
      <c r="IG15" s="1386">
        <f t="shared" si="139"/>
        <v>8796</v>
      </c>
      <c r="IH15" s="1386">
        <f t="shared" si="140"/>
        <v>8796</v>
      </c>
      <c r="II15" s="412">
        <f t="shared" si="96"/>
        <v>9585</v>
      </c>
      <c r="IJ15" s="410">
        <f t="shared" si="97"/>
        <v>426501</v>
      </c>
    </row>
    <row r="16" spans="1:244" ht="17.100000000000001" customHeight="1">
      <c r="A16" s="376"/>
      <c r="B16" s="413"/>
      <c r="C16" s="414">
        <v>50</v>
      </c>
      <c r="D16" s="415">
        <f t="shared" si="141"/>
        <v>37</v>
      </c>
      <c r="E16" s="407">
        <f>'Ｓ５０（1975）'!$AI$124</f>
        <v>4000</v>
      </c>
      <c r="F16" s="1385">
        <f>'Ｓ５０（1975）'!$AL$124</f>
        <v>0</v>
      </c>
      <c r="G16" s="1385">
        <f t="shared" si="98"/>
        <v>0</v>
      </c>
      <c r="H16" s="408">
        <f t="shared" si="99"/>
        <v>80</v>
      </c>
      <c r="I16" s="408">
        <f t="shared" si="0"/>
        <v>2960</v>
      </c>
      <c r="J16" s="409">
        <f>'Ｓ５０（1975）'!$AI$125</f>
        <v>11660</v>
      </c>
      <c r="K16" s="1385">
        <f>'Ｓ５０（1975）'!$AL$125</f>
        <v>0</v>
      </c>
      <c r="L16" s="1385">
        <f t="shared" si="100"/>
        <v>0</v>
      </c>
      <c r="M16" s="408">
        <f t="shared" si="1"/>
        <v>0</v>
      </c>
      <c r="N16" s="410">
        <f t="shared" si="2"/>
        <v>11660</v>
      </c>
      <c r="O16" s="409">
        <f>'Ｓ５０（1975）'!$AI$127</f>
        <v>0</v>
      </c>
      <c r="P16" s="1385">
        <f>'Ｓ５０（1975）'!$AL$127</f>
        <v>0</v>
      </c>
      <c r="Q16" s="1385">
        <f t="shared" si="101"/>
        <v>0</v>
      </c>
      <c r="R16" s="408">
        <f t="shared" si="3"/>
        <v>0</v>
      </c>
      <c r="S16" s="408">
        <f t="shared" si="4"/>
        <v>0</v>
      </c>
      <c r="T16" s="409">
        <f>'Ｓ５０（1975）'!$AI$128</f>
        <v>0</v>
      </c>
      <c r="U16" s="1385">
        <f>'Ｓ５０（1975）'!$AL$128</f>
        <v>0</v>
      </c>
      <c r="V16" s="1385">
        <f t="shared" si="102"/>
        <v>0</v>
      </c>
      <c r="W16" s="408">
        <f t="shared" si="5"/>
        <v>0</v>
      </c>
      <c r="X16" s="411">
        <f t="shared" si="6"/>
        <v>0</v>
      </c>
      <c r="Y16" s="407">
        <f>'Ｓ５０（1975）'!$AI$130</f>
        <v>0</v>
      </c>
      <c r="Z16" s="1385">
        <f>'Ｓ５０（1975）'!$AL$130</f>
        <v>0</v>
      </c>
      <c r="AA16" s="1385">
        <f t="shared" si="103"/>
        <v>0</v>
      </c>
      <c r="AB16" s="408">
        <f t="shared" si="7"/>
        <v>0</v>
      </c>
      <c r="AC16" s="408">
        <f t="shared" si="8"/>
        <v>0</v>
      </c>
      <c r="AD16" s="409">
        <f>'Ｓ５０（1975）'!$AI$131</f>
        <v>0</v>
      </c>
      <c r="AE16" s="1385">
        <f>'Ｓ５０（1975）'!$AL$131</f>
        <v>0</v>
      </c>
      <c r="AF16" s="1385">
        <f t="shared" si="104"/>
        <v>0</v>
      </c>
      <c r="AG16" s="408">
        <f t="shared" si="9"/>
        <v>0</v>
      </c>
      <c r="AH16" s="408">
        <f t="shared" si="10"/>
        <v>0</v>
      </c>
      <c r="AI16" s="409">
        <f>'Ｓ５０（1975）'!$AI$132</f>
        <v>0</v>
      </c>
      <c r="AJ16" s="1385">
        <f>'Ｓ５０（1975）'!$AL$132</f>
        <v>0</v>
      </c>
      <c r="AK16" s="1385">
        <f t="shared" si="105"/>
        <v>0</v>
      </c>
      <c r="AL16" s="408">
        <f t="shared" si="11"/>
        <v>0</v>
      </c>
      <c r="AM16" s="408">
        <f t="shared" si="12"/>
        <v>0</v>
      </c>
      <c r="AN16" s="409">
        <f>'Ｓ５０（1975）'!$AI$133</f>
        <v>0</v>
      </c>
      <c r="AO16" s="1385">
        <f>'Ｓ５０（1975）'!$AL$133</f>
        <v>0</v>
      </c>
      <c r="AP16" s="1385">
        <f t="shared" si="106"/>
        <v>0</v>
      </c>
      <c r="AQ16" s="408">
        <f t="shared" si="13"/>
        <v>0</v>
      </c>
      <c r="AR16" s="408">
        <f t="shared" si="14"/>
        <v>0</v>
      </c>
      <c r="AS16" s="409">
        <f>'Ｓ５０（1975）'!$AI$134</f>
        <v>0</v>
      </c>
      <c r="AT16" s="1385">
        <f>'Ｓ５０（1975）'!$AL$134</f>
        <v>0</v>
      </c>
      <c r="AU16" s="1385">
        <f t="shared" si="107"/>
        <v>0</v>
      </c>
      <c r="AV16" s="408">
        <f t="shared" si="15"/>
        <v>0</v>
      </c>
      <c r="AW16" s="410">
        <f t="shared" si="16"/>
        <v>0</v>
      </c>
      <c r="AX16" s="407">
        <f>'Ｓ５０（1975）'!$AI$135</f>
        <v>0</v>
      </c>
      <c r="AY16" s="1385">
        <f>'Ｓ５０（1975）'!$AL$135</f>
        <v>0</v>
      </c>
      <c r="AZ16" s="1385">
        <f t="shared" si="108"/>
        <v>0</v>
      </c>
      <c r="BA16" s="418">
        <f t="shared" si="17"/>
        <v>0</v>
      </c>
      <c r="BB16" s="417">
        <f t="shared" si="18"/>
        <v>0</v>
      </c>
      <c r="BC16" s="407">
        <f>'Ｓ５０（1975）'!$AI$136</f>
        <v>3942</v>
      </c>
      <c r="BD16" s="1385">
        <f>'Ｓ５０（1975）'!$AL$136</f>
        <v>4779</v>
      </c>
      <c r="BE16" s="1385">
        <f t="shared" si="109"/>
        <v>4779</v>
      </c>
      <c r="BF16" s="418">
        <f t="shared" si="19"/>
        <v>0</v>
      </c>
      <c r="BG16" s="418">
        <f t="shared" si="20"/>
        <v>3942</v>
      </c>
      <c r="BH16" s="409">
        <f>'Ｓ５０（1975）'!$AI$137</f>
        <v>60080</v>
      </c>
      <c r="BI16" s="1385">
        <f>'Ｓ５０（1975）'!$AL$137</f>
        <v>0</v>
      </c>
      <c r="BJ16" s="1385">
        <f t="shared" si="110"/>
        <v>0</v>
      </c>
      <c r="BK16" s="418">
        <f t="shared" si="21"/>
        <v>1252</v>
      </c>
      <c r="BL16" s="418">
        <f t="shared" si="22"/>
        <v>46324</v>
      </c>
      <c r="BM16" s="409">
        <f>'Ｓ５０（1975）'!$AI$138</f>
        <v>0</v>
      </c>
      <c r="BN16" s="1385">
        <f>'Ｓ５０（1975）'!$AL$138</f>
        <v>0</v>
      </c>
      <c r="BO16" s="1385">
        <f t="shared" si="111"/>
        <v>0</v>
      </c>
      <c r="BP16" s="418">
        <f t="shared" si="23"/>
        <v>0</v>
      </c>
      <c r="BQ16" s="418">
        <f t="shared" si="24"/>
        <v>0</v>
      </c>
      <c r="BR16" s="409">
        <f>'Ｓ５０（1975）'!$AI$139</f>
        <v>0</v>
      </c>
      <c r="BS16" s="1385">
        <f>'Ｓ５０（1975）'!$AL$139</f>
        <v>0</v>
      </c>
      <c r="BT16" s="1385">
        <f t="shared" si="112"/>
        <v>0</v>
      </c>
      <c r="BU16" s="418">
        <f t="shared" si="25"/>
        <v>0</v>
      </c>
      <c r="BV16" s="418">
        <f t="shared" si="26"/>
        <v>0</v>
      </c>
      <c r="BW16" s="409">
        <f>'Ｓ５０（1975）'!$AI$140</f>
        <v>0</v>
      </c>
      <c r="BX16" s="1385">
        <f>'Ｓ５０（1975）'!$AL$140</f>
        <v>0</v>
      </c>
      <c r="BY16" s="1385">
        <f t="shared" si="113"/>
        <v>0</v>
      </c>
      <c r="BZ16" s="418">
        <f t="shared" si="27"/>
        <v>0</v>
      </c>
      <c r="CA16" s="418">
        <f t="shared" si="28"/>
        <v>0</v>
      </c>
      <c r="CB16" s="409">
        <f>'Ｓ５０（1975）'!$AI$141</f>
        <v>10909</v>
      </c>
      <c r="CC16" s="1385">
        <f>'Ｓ５０（1975）'!$AL$141</f>
        <v>14609</v>
      </c>
      <c r="CD16" s="1385">
        <f t="shared" si="114"/>
        <v>14609</v>
      </c>
      <c r="CE16" s="418">
        <f t="shared" si="29"/>
        <v>0</v>
      </c>
      <c r="CF16" s="418">
        <f t="shared" si="30"/>
        <v>10909</v>
      </c>
      <c r="CG16" s="409">
        <f>'Ｓ５０（1975）'!$AI$142</f>
        <v>0</v>
      </c>
      <c r="CH16" s="1385">
        <f>'Ｓ５０（1975）'!$AL$142</f>
        <v>0</v>
      </c>
      <c r="CI16" s="1385">
        <f t="shared" si="115"/>
        <v>0</v>
      </c>
      <c r="CJ16" s="418">
        <f t="shared" si="31"/>
        <v>0</v>
      </c>
      <c r="CK16" s="418">
        <f t="shared" si="32"/>
        <v>0</v>
      </c>
      <c r="CL16" s="409">
        <f>'Ｓ５０（1975）'!$AI$143</f>
        <v>24891</v>
      </c>
      <c r="CM16" s="1385">
        <f>'Ｓ５０（1975）'!$AL$143</f>
        <v>20709</v>
      </c>
      <c r="CN16" s="1385">
        <f t="shared" si="116"/>
        <v>20709</v>
      </c>
      <c r="CO16" s="418">
        <f t="shared" si="33"/>
        <v>0</v>
      </c>
      <c r="CP16" s="417">
        <f t="shared" si="34"/>
        <v>24891</v>
      </c>
      <c r="CQ16" s="407">
        <f>'Ｓ５０（1975）'!$AI$145</f>
        <v>0</v>
      </c>
      <c r="CR16" s="1385">
        <f>'Ｓ５０（1975）'!$AL$145</f>
        <v>0</v>
      </c>
      <c r="CS16" s="1385">
        <f t="shared" si="117"/>
        <v>0</v>
      </c>
      <c r="CT16" s="418">
        <f t="shared" si="35"/>
        <v>0</v>
      </c>
      <c r="CU16" s="418">
        <f t="shared" si="36"/>
        <v>0</v>
      </c>
      <c r="CV16" s="409">
        <f>'Ｓ５０（1975）'!$AI$146</f>
        <v>3629</v>
      </c>
      <c r="CW16" s="1385">
        <f>'Ｓ５０（1975）'!$AL$146</f>
        <v>0</v>
      </c>
      <c r="CX16" s="1385">
        <f t="shared" si="118"/>
        <v>0</v>
      </c>
      <c r="CY16" s="418">
        <f t="shared" si="37"/>
        <v>0</v>
      </c>
      <c r="CZ16" s="418">
        <f t="shared" si="38"/>
        <v>3629</v>
      </c>
      <c r="DA16" s="409">
        <f>'Ｓ５０（1975）'!$AI$147</f>
        <v>0</v>
      </c>
      <c r="DB16" s="1385">
        <f>'Ｓ５０（1975）'!$AL$147</f>
        <v>0</v>
      </c>
      <c r="DC16" s="1385">
        <f t="shared" si="119"/>
        <v>0</v>
      </c>
      <c r="DD16" s="418">
        <f t="shared" si="39"/>
        <v>0</v>
      </c>
      <c r="DE16" s="417">
        <f t="shared" si="40"/>
        <v>0</v>
      </c>
      <c r="DF16" s="407">
        <f>'Ｓ５０（1975）'!$AI$148</f>
        <v>89693</v>
      </c>
      <c r="DG16" s="1385">
        <f>'Ｓ５０（1975）'!$AL$148</f>
        <v>0</v>
      </c>
      <c r="DH16" s="1385">
        <f t="shared" si="120"/>
        <v>0</v>
      </c>
      <c r="DI16" s="418">
        <f t="shared" si="41"/>
        <v>1869</v>
      </c>
      <c r="DJ16" s="418">
        <f t="shared" si="42"/>
        <v>69153</v>
      </c>
      <c r="DK16" s="409">
        <f>'Ｓ５０（1975）'!$AI$149</f>
        <v>0</v>
      </c>
      <c r="DL16" s="1385">
        <f>'Ｓ５０（1975）'!$AL$149</f>
        <v>0</v>
      </c>
      <c r="DM16" s="1385">
        <f t="shared" si="121"/>
        <v>0</v>
      </c>
      <c r="DN16" s="418">
        <f t="shared" si="43"/>
        <v>0</v>
      </c>
      <c r="DO16" s="418">
        <f t="shared" si="44"/>
        <v>0</v>
      </c>
      <c r="DP16" s="409">
        <f>'Ｓ５０（1975）'!$AI$150</f>
        <v>3000</v>
      </c>
      <c r="DQ16" s="1385">
        <f>'Ｓ５０（1975）'!$AL$150</f>
        <v>0</v>
      </c>
      <c r="DR16" s="1385">
        <f t="shared" si="122"/>
        <v>0</v>
      </c>
      <c r="DS16" s="418">
        <f t="shared" si="45"/>
        <v>61</v>
      </c>
      <c r="DT16" s="418">
        <f t="shared" si="46"/>
        <v>2257</v>
      </c>
      <c r="DU16" s="409">
        <f>'Ｓ５０（1975）'!$AI$151</f>
        <v>0</v>
      </c>
      <c r="DV16" s="1385">
        <f>'Ｓ５０（1975）'!$AL$151</f>
        <v>0</v>
      </c>
      <c r="DW16" s="1385">
        <f t="shared" si="123"/>
        <v>0</v>
      </c>
      <c r="DX16" s="418">
        <f t="shared" si="47"/>
        <v>0</v>
      </c>
      <c r="DY16" s="418">
        <f t="shared" si="48"/>
        <v>0</v>
      </c>
      <c r="DZ16" s="409">
        <f>'Ｓ５０（1975）'!$AI$152</f>
        <v>0</v>
      </c>
      <c r="EA16" s="1385"/>
      <c r="EB16" s="1385"/>
      <c r="EC16" s="418">
        <f t="shared" si="49"/>
        <v>0</v>
      </c>
      <c r="ED16" s="418">
        <f t="shared" si="50"/>
        <v>0</v>
      </c>
      <c r="EE16" s="409">
        <f>'Ｓ５０（1975）'!$AI$153</f>
        <v>0</v>
      </c>
      <c r="EF16" s="1385"/>
      <c r="EG16" s="1385"/>
      <c r="EH16" s="418">
        <f t="shared" si="51"/>
        <v>0</v>
      </c>
      <c r="EI16" s="418">
        <f t="shared" si="52"/>
        <v>0</v>
      </c>
      <c r="EJ16" s="409">
        <f>'Ｓ５０（1975）'!$AI$155</f>
        <v>0</v>
      </c>
      <c r="EK16" s="1385">
        <f>'Ｓ５０（1975）'!$AL$155</f>
        <v>0</v>
      </c>
      <c r="EL16" s="1385">
        <f t="shared" si="124"/>
        <v>0</v>
      </c>
      <c r="EM16" s="418">
        <f t="shared" si="53"/>
        <v>0</v>
      </c>
      <c r="EN16" s="418">
        <f t="shared" si="54"/>
        <v>0</v>
      </c>
      <c r="EO16" s="409">
        <f>'Ｓ５０（1975）'!$AI$156</f>
        <v>0</v>
      </c>
      <c r="EP16" s="1385">
        <f>'Ｓ５０（1975）'!$AL$156</f>
        <v>0</v>
      </c>
      <c r="EQ16" s="1385">
        <f t="shared" si="125"/>
        <v>0</v>
      </c>
      <c r="ER16" s="418">
        <f t="shared" si="55"/>
        <v>0</v>
      </c>
      <c r="ES16" s="418">
        <f t="shared" si="56"/>
        <v>0</v>
      </c>
      <c r="ET16" s="409">
        <f>'Ｓ５０（1975）'!$AI$157</f>
        <v>0</v>
      </c>
      <c r="EU16" s="1385">
        <f>'Ｓ５０（1975）'!$AL$157</f>
        <v>0</v>
      </c>
      <c r="EV16" s="1385">
        <f t="shared" si="126"/>
        <v>0</v>
      </c>
      <c r="EW16" s="418">
        <f t="shared" si="57"/>
        <v>0</v>
      </c>
      <c r="EX16" s="418">
        <f t="shared" si="58"/>
        <v>0</v>
      </c>
      <c r="EY16" s="409">
        <f>'Ｓ５０（1975）'!$AI$158</f>
        <v>0</v>
      </c>
      <c r="EZ16" s="1385">
        <f>'Ｓ５０（1975）'!$AL$158</f>
        <v>0</v>
      </c>
      <c r="FA16" s="1385">
        <f t="shared" si="127"/>
        <v>0</v>
      </c>
      <c r="FB16" s="418">
        <f t="shared" si="59"/>
        <v>0</v>
      </c>
      <c r="FC16" s="418">
        <f t="shared" si="60"/>
        <v>0</v>
      </c>
      <c r="FD16" s="409">
        <f>'Ｓ５０（1975）'!$AI$159</f>
        <v>0</v>
      </c>
      <c r="FE16" s="1385">
        <f>'Ｓ５０（1975）'!$AL$159</f>
        <v>0</v>
      </c>
      <c r="FF16" s="1385">
        <f t="shared" si="128"/>
        <v>0</v>
      </c>
      <c r="FG16" s="418">
        <f t="shared" si="61"/>
        <v>0</v>
      </c>
      <c r="FH16" s="418">
        <f t="shared" si="62"/>
        <v>0</v>
      </c>
      <c r="FI16" s="409">
        <f>'Ｓ５０（1975）'!$AI$160</f>
        <v>0</v>
      </c>
      <c r="FJ16" s="1385">
        <f>'Ｓ５０（1975）'!$AL$160</f>
        <v>0</v>
      </c>
      <c r="FK16" s="1385">
        <f t="shared" si="129"/>
        <v>0</v>
      </c>
      <c r="FL16" s="418">
        <f t="shared" si="63"/>
        <v>0</v>
      </c>
      <c r="FM16" s="418">
        <f t="shared" si="64"/>
        <v>0</v>
      </c>
      <c r="FN16" s="409">
        <f>'Ｓ５０（1975）'!$AI$161</f>
        <v>0</v>
      </c>
      <c r="FO16" s="1385"/>
      <c r="FP16" s="1385"/>
      <c r="FQ16" s="418">
        <f t="shared" si="65"/>
        <v>0</v>
      </c>
      <c r="FR16" s="418">
        <f t="shared" si="66"/>
        <v>0</v>
      </c>
      <c r="FS16" s="409">
        <f>'Ｓ５０（1975）'!$AI$162</f>
        <v>0</v>
      </c>
      <c r="FT16" s="1385">
        <f>'Ｓ５０（1975）'!$AL$162</f>
        <v>0</v>
      </c>
      <c r="FU16" s="1385">
        <f t="shared" si="130"/>
        <v>0</v>
      </c>
      <c r="FV16" s="418">
        <f t="shared" si="67"/>
        <v>0</v>
      </c>
      <c r="FW16" s="417">
        <f t="shared" si="68"/>
        <v>0</v>
      </c>
      <c r="FX16" s="407">
        <f>'Ｓ５０（1975）'!$AI$164</f>
        <v>0</v>
      </c>
      <c r="FY16" s="1385">
        <f>'Ｓ５０（1975）'!$AL$164</f>
        <v>0</v>
      </c>
      <c r="FZ16" s="1385">
        <f t="shared" si="131"/>
        <v>0</v>
      </c>
      <c r="GA16" s="418">
        <f t="shared" si="69"/>
        <v>0</v>
      </c>
      <c r="GB16" s="418">
        <f t="shared" si="70"/>
        <v>0</v>
      </c>
      <c r="GC16" s="409">
        <f>'Ｓ５０（1975）'!$AI$165</f>
        <v>10295</v>
      </c>
      <c r="GD16" s="1385">
        <f>'Ｓ５０（1975）'!$AL$165</f>
        <v>0</v>
      </c>
      <c r="GE16" s="1385">
        <f t="shared" si="132"/>
        <v>0</v>
      </c>
      <c r="GF16" s="416">
        <f t="shared" si="71"/>
        <v>0</v>
      </c>
      <c r="GG16" s="417">
        <f t="shared" si="72"/>
        <v>10295</v>
      </c>
      <c r="GH16" s="407">
        <f>'Ｓ５０（1975）'!$AI$166</f>
        <v>29166</v>
      </c>
      <c r="GI16" s="1385">
        <f>'Ｓ５０（1975）'!$AL$166</f>
        <v>0</v>
      </c>
      <c r="GJ16" s="1385">
        <f t="shared" si="133"/>
        <v>0</v>
      </c>
      <c r="GK16" s="418">
        <f t="shared" si="73"/>
        <v>583</v>
      </c>
      <c r="GL16" s="418">
        <f t="shared" si="74"/>
        <v>21571</v>
      </c>
      <c r="GM16" s="409">
        <f>'Ｓ５０（1975）'!$AI$167</f>
        <v>308562</v>
      </c>
      <c r="GN16" s="1385">
        <f>'Ｓ５０（1975）'!$AL$167</f>
        <v>0</v>
      </c>
      <c r="GO16" s="1385">
        <f t="shared" si="134"/>
        <v>0</v>
      </c>
      <c r="GP16" s="418">
        <f t="shared" si="75"/>
        <v>6171</v>
      </c>
      <c r="GQ16" s="418">
        <f t="shared" si="76"/>
        <v>228327</v>
      </c>
      <c r="GR16" s="409">
        <f>'Ｓ５０（1975）'!$AI$168</f>
        <v>0</v>
      </c>
      <c r="GS16" s="1385">
        <f>'Ｓ５０（1975）'!$AL$168</f>
        <v>0</v>
      </c>
      <c r="GT16" s="1385"/>
      <c r="GU16" s="418">
        <f t="shared" si="77"/>
        <v>0</v>
      </c>
      <c r="GV16" s="418">
        <f t="shared" si="78"/>
        <v>0</v>
      </c>
      <c r="GW16" s="409">
        <f>'Ｓ５０（1975）'!$AI$169</f>
        <v>0</v>
      </c>
      <c r="GX16" s="1385">
        <f>'Ｓ５０（1975）'!$AL$169</f>
        <v>0</v>
      </c>
      <c r="GY16" s="1385">
        <f t="shared" si="135"/>
        <v>0</v>
      </c>
      <c r="GZ16" s="418">
        <f t="shared" si="79"/>
        <v>0</v>
      </c>
      <c r="HA16" s="418">
        <f t="shared" si="80"/>
        <v>0</v>
      </c>
      <c r="HB16" s="409">
        <f>'Ｓ５０（1975）'!$AI$170</f>
        <v>0</v>
      </c>
      <c r="HC16" s="1385"/>
      <c r="HD16" s="1385"/>
      <c r="HE16" s="418">
        <f t="shared" si="81"/>
        <v>0</v>
      </c>
      <c r="HF16" s="418">
        <f t="shared" si="82"/>
        <v>0</v>
      </c>
      <c r="HG16" s="409">
        <f>'Ｓ５０（1975）'!$AI$171</f>
        <v>0</v>
      </c>
      <c r="HH16" s="1385"/>
      <c r="HI16" s="1385"/>
      <c r="HJ16" s="418">
        <f t="shared" si="83"/>
        <v>0</v>
      </c>
      <c r="HK16" s="418">
        <f t="shared" si="84"/>
        <v>0</v>
      </c>
      <c r="HL16" s="409">
        <f>'Ｓ５０（1975）'!$AI$172</f>
        <v>0</v>
      </c>
      <c r="HM16" s="1385"/>
      <c r="HN16" s="1385"/>
      <c r="HO16" s="418">
        <f t="shared" si="85"/>
        <v>0</v>
      </c>
      <c r="HP16" s="418">
        <f t="shared" si="86"/>
        <v>0</v>
      </c>
      <c r="HQ16" s="409">
        <f>'Ｓ５０（1975）'!$AI$173</f>
        <v>0</v>
      </c>
      <c r="HR16" s="1385">
        <f>'Ｓ５０（1975）'!$AL$173</f>
        <v>0</v>
      </c>
      <c r="HS16" s="1385">
        <f t="shared" si="136"/>
        <v>0</v>
      </c>
      <c r="HT16" s="418">
        <f t="shared" si="87"/>
        <v>0</v>
      </c>
      <c r="HU16" s="418">
        <f t="shared" si="88"/>
        <v>0</v>
      </c>
      <c r="HV16" s="409">
        <f>'Ｓ５０（1975）'!$AI$174</f>
        <v>5020</v>
      </c>
      <c r="HW16" s="1385">
        <f>'Ｓ５０（1975）'!$AL$174</f>
        <v>0</v>
      </c>
      <c r="HX16" s="1385">
        <f t="shared" si="137"/>
        <v>0</v>
      </c>
      <c r="HY16" s="418">
        <f t="shared" si="89"/>
        <v>100</v>
      </c>
      <c r="HZ16" s="417">
        <f t="shared" si="90"/>
        <v>3700</v>
      </c>
      <c r="IA16" s="407">
        <f>'Ｓ５０（1975）'!$AI$175</f>
        <v>0</v>
      </c>
      <c r="IB16" s="1385">
        <f>'Ｓ５０（1975）'!$AL$175</f>
        <v>0</v>
      </c>
      <c r="IC16" s="1385">
        <f t="shared" si="138"/>
        <v>0</v>
      </c>
      <c r="ID16" s="418">
        <f t="shared" si="91"/>
        <v>0</v>
      </c>
      <c r="IE16" s="417">
        <f t="shared" si="92"/>
        <v>0</v>
      </c>
      <c r="IF16" s="409">
        <f t="shared" si="93"/>
        <v>564847</v>
      </c>
      <c r="IG16" s="1386">
        <f t="shared" si="139"/>
        <v>40097</v>
      </c>
      <c r="IH16" s="1386">
        <f t="shared" si="140"/>
        <v>40097</v>
      </c>
      <c r="II16" s="412">
        <f t="shared" si="96"/>
        <v>10116</v>
      </c>
      <c r="IJ16" s="410">
        <f t="shared" si="97"/>
        <v>439618</v>
      </c>
    </row>
    <row r="17" spans="1:244" ht="17.100000000000001" customHeight="1">
      <c r="A17" s="376"/>
      <c r="B17" s="413"/>
      <c r="C17" s="414">
        <v>51</v>
      </c>
      <c r="D17" s="415">
        <f t="shared" si="141"/>
        <v>36</v>
      </c>
      <c r="E17" s="407">
        <f>'Ｓ５１（1976）'!$AI$124</f>
        <v>0</v>
      </c>
      <c r="F17" s="1385">
        <f>'Ｓ５１（1976）'!$AL$124</f>
        <v>0</v>
      </c>
      <c r="G17" s="1385">
        <f t="shared" si="98"/>
        <v>0</v>
      </c>
      <c r="H17" s="408">
        <f t="shared" si="99"/>
        <v>0</v>
      </c>
      <c r="I17" s="408">
        <f t="shared" si="0"/>
        <v>0</v>
      </c>
      <c r="J17" s="409">
        <f>'Ｓ５１（1976）'!$AI$125</f>
        <v>10928</v>
      </c>
      <c r="K17" s="1385">
        <f>'Ｓ５１（1976）'!$AL$125</f>
        <v>0</v>
      </c>
      <c r="L17" s="1385">
        <f t="shared" si="100"/>
        <v>0</v>
      </c>
      <c r="M17" s="408">
        <f t="shared" si="1"/>
        <v>0</v>
      </c>
      <c r="N17" s="410">
        <f t="shared" si="2"/>
        <v>10928</v>
      </c>
      <c r="O17" s="409">
        <f>'Ｓ５１（1976）'!$AI$127</f>
        <v>0</v>
      </c>
      <c r="P17" s="1385">
        <f>'Ｓ５１（1976）'!$AL$127</f>
        <v>0</v>
      </c>
      <c r="Q17" s="1385">
        <f t="shared" si="101"/>
        <v>0</v>
      </c>
      <c r="R17" s="408">
        <f t="shared" si="3"/>
        <v>0</v>
      </c>
      <c r="S17" s="408">
        <f t="shared" si="4"/>
        <v>0</v>
      </c>
      <c r="T17" s="409">
        <f>'Ｓ５１（1976）'!$AI$128</f>
        <v>0</v>
      </c>
      <c r="U17" s="1385">
        <f>'Ｓ５１（1976）'!$AL$128</f>
        <v>0</v>
      </c>
      <c r="V17" s="1385">
        <f t="shared" si="102"/>
        <v>0</v>
      </c>
      <c r="W17" s="408">
        <f t="shared" si="5"/>
        <v>0</v>
      </c>
      <c r="X17" s="411">
        <f t="shared" si="6"/>
        <v>0</v>
      </c>
      <c r="Y17" s="407">
        <f>'Ｓ５１（1976）'!$AI$130</f>
        <v>0</v>
      </c>
      <c r="Z17" s="1385">
        <f>'Ｓ５１（1976）'!$AL$130</f>
        <v>0</v>
      </c>
      <c r="AA17" s="1385">
        <f t="shared" si="103"/>
        <v>0</v>
      </c>
      <c r="AB17" s="408">
        <f t="shared" si="7"/>
        <v>0</v>
      </c>
      <c r="AC17" s="408">
        <f t="shared" si="8"/>
        <v>0</v>
      </c>
      <c r="AD17" s="409">
        <f>'Ｓ５１（1976）'!$AI$131</f>
        <v>0</v>
      </c>
      <c r="AE17" s="1385">
        <f>'Ｓ５１（1976）'!$AL$131</f>
        <v>0</v>
      </c>
      <c r="AF17" s="1385">
        <f t="shared" si="104"/>
        <v>0</v>
      </c>
      <c r="AG17" s="408">
        <f t="shared" si="9"/>
        <v>0</v>
      </c>
      <c r="AH17" s="408">
        <f t="shared" si="10"/>
        <v>0</v>
      </c>
      <c r="AI17" s="409">
        <f>'Ｓ５１（1976）'!$AI$132</f>
        <v>0</v>
      </c>
      <c r="AJ17" s="1385">
        <f>'Ｓ５１（1976）'!$AL$132</f>
        <v>0</v>
      </c>
      <c r="AK17" s="1385">
        <f t="shared" si="105"/>
        <v>0</v>
      </c>
      <c r="AL17" s="408">
        <f t="shared" si="11"/>
        <v>0</v>
      </c>
      <c r="AM17" s="408">
        <f t="shared" si="12"/>
        <v>0</v>
      </c>
      <c r="AN17" s="409">
        <f>'Ｓ５１（1976）'!$AI$133</f>
        <v>0</v>
      </c>
      <c r="AO17" s="1385">
        <f>'Ｓ５１（1976）'!$AL$133</f>
        <v>0</v>
      </c>
      <c r="AP17" s="1385">
        <f t="shared" si="106"/>
        <v>0</v>
      </c>
      <c r="AQ17" s="408">
        <f t="shared" si="13"/>
        <v>0</v>
      </c>
      <c r="AR17" s="408">
        <f t="shared" si="14"/>
        <v>0</v>
      </c>
      <c r="AS17" s="409">
        <f>'Ｓ５１（1976）'!$AI$134</f>
        <v>0</v>
      </c>
      <c r="AT17" s="1385">
        <f>'Ｓ５１（1976）'!$AL$134</f>
        <v>0</v>
      </c>
      <c r="AU17" s="1385">
        <f t="shared" si="107"/>
        <v>0</v>
      </c>
      <c r="AV17" s="408">
        <f t="shared" si="15"/>
        <v>0</v>
      </c>
      <c r="AW17" s="410">
        <f t="shared" si="16"/>
        <v>0</v>
      </c>
      <c r="AX17" s="407">
        <f>'Ｓ５１（1976）'!$AI$135</f>
        <v>0</v>
      </c>
      <c r="AY17" s="1385">
        <f>'Ｓ５１（1976）'!$AL$135</f>
        <v>0</v>
      </c>
      <c r="AZ17" s="1385">
        <f t="shared" si="108"/>
        <v>0</v>
      </c>
      <c r="BA17" s="418">
        <f t="shared" si="17"/>
        <v>0</v>
      </c>
      <c r="BB17" s="417">
        <f t="shared" si="18"/>
        <v>0</v>
      </c>
      <c r="BC17" s="407">
        <f>'Ｓ５１（1976）'!$AI$136</f>
        <v>14949</v>
      </c>
      <c r="BD17" s="1385">
        <f>'Ｓ５１（1976）'!$AL$136</f>
        <v>0</v>
      </c>
      <c r="BE17" s="1385">
        <f t="shared" si="109"/>
        <v>0</v>
      </c>
      <c r="BF17" s="418">
        <f t="shared" si="19"/>
        <v>0</v>
      </c>
      <c r="BG17" s="418">
        <f t="shared" si="20"/>
        <v>14949</v>
      </c>
      <c r="BH17" s="409">
        <f>'Ｓ５１（1976）'!$AI$137</f>
        <v>45139</v>
      </c>
      <c r="BI17" s="1385">
        <f>'Ｓ５１（1976）'!$AL$137</f>
        <v>0</v>
      </c>
      <c r="BJ17" s="1385">
        <f t="shared" si="110"/>
        <v>0</v>
      </c>
      <c r="BK17" s="418">
        <f t="shared" si="21"/>
        <v>940</v>
      </c>
      <c r="BL17" s="418">
        <f t="shared" si="22"/>
        <v>33840</v>
      </c>
      <c r="BM17" s="409">
        <f>'Ｓ５１（1976）'!$AI$138</f>
        <v>0</v>
      </c>
      <c r="BN17" s="1385">
        <f>'Ｓ５１（1976）'!$AL$138</f>
        <v>0</v>
      </c>
      <c r="BO17" s="1385">
        <f t="shared" si="111"/>
        <v>0</v>
      </c>
      <c r="BP17" s="418">
        <f t="shared" si="23"/>
        <v>0</v>
      </c>
      <c r="BQ17" s="418">
        <f t="shared" si="24"/>
        <v>0</v>
      </c>
      <c r="BR17" s="409">
        <f>'Ｓ５１（1976）'!$AI$139</f>
        <v>0</v>
      </c>
      <c r="BS17" s="1385">
        <f>'Ｓ５１（1976）'!$AL$139</f>
        <v>0</v>
      </c>
      <c r="BT17" s="1385">
        <f t="shared" si="112"/>
        <v>0</v>
      </c>
      <c r="BU17" s="418">
        <f t="shared" si="25"/>
        <v>0</v>
      </c>
      <c r="BV17" s="418">
        <f t="shared" si="26"/>
        <v>0</v>
      </c>
      <c r="BW17" s="409">
        <f>'Ｓ５１（1976）'!$AI$140</f>
        <v>0</v>
      </c>
      <c r="BX17" s="1385">
        <f>'Ｓ５１（1976）'!$AL$140</f>
        <v>0</v>
      </c>
      <c r="BY17" s="1385">
        <f t="shared" si="113"/>
        <v>0</v>
      </c>
      <c r="BZ17" s="418">
        <f t="shared" si="27"/>
        <v>0</v>
      </c>
      <c r="CA17" s="418">
        <f t="shared" si="28"/>
        <v>0</v>
      </c>
      <c r="CB17" s="409">
        <f>'Ｓ５１（1976）'!$AI$141</f>
        <v>38230</v>
      </c>
      <c r="CC17" s="1385">
        <f>'Ｓ５１（1976）'!$AL$141</f>
        <v>16231</v>
      </c>
      <c r="CD17" s="1385">
        <f t="shared" si="114"/>
        <v>16231</v>
      </c>
      <c r="CE17" s="418">
        <f t="shared" si="29"/>
        <v>0</v>
      </c>
      <c r="CF17" s="418">
        <f t="shared" si="30"/>
        <v>38230</v>
      </c>
      <c r="CG17" s="409">
        <f>'Ｓ５１（1976）'!$AI$142</f>
        <v>0</v>
      </c>
      <c r="CH17" s="1385">
        <f>'Ｓ５１（1976）'!$AL$142</f>
        <v>0</v>
      </c>
      <c r="CI17" s="1385">
        <f t="shared" si="115"/>
        <v>0</v>
      </c>
      <c r="CJ17" s="418">
        <f t="shared" si="31"/>
        <v>0</v>
      </c>
      <c r="CK17" s="418">
        <f t="shared" si="32"/>
        <v>0</v>
      </c>
      <c r="CL17" s="409">
        <f>'Ｓ５１（1976）'!$AI$143</f>
        <v>22040</v>
      </c>
      <c r="CM17" s="1385">
        <f>'Ｓ５１（1976）'!$AL$143</f>
        <v>600</v>
      </c>
      <c r="CN17" s="1385">
        <f t="shared" si="116"/>
        <v>600</v>
      </c>
      <c r="CO17" s="418">
        <f t="shared" si="33"/>
        <v>0</v>
      </c>
      <c r="CP17" s="417">
        <f t="shared" si="34"/>
        <v>22040</v>
      </c>
      <c r="CQ17" s="407">
        <f>'Ｓ５１（1976）'!$AI$145</f>
        <v>0</v>
      </c>
      <c r="CR17" s="1385">
        <f>'Ｓ５１（1976）'!$AL$145</f>
        <v>0</v>
      </c>
      <c r="CS17" s="1385">
        <f t="shared" si="117"/>
        <v>0</v>
      </c>
      <c r="CT17" s="418">
        <f t="shared" si="35"/>
        <v>0</v>
      </c>
      <c r="CU17" s="418">
        <f t="shared" si="36"/>
        <v>0</v>
      </c>
      <c r="CV17" s="409">
        <f>'Ｓ５１（1976）'!$AI$146</f>
        <v>1326</v>
      </c>
      <c r="CW17" s="1385">
        <f>'Ｓ５１（1976）'!$AL$146</f>
        <v>0</v>
      </c>
      <c r="CX17" s="1385">
        <f t="shared" si="118"/>
        <v>0</v>
      </c>
      <c r="CY17" s="418">
        <f t="shared" si="37"/>
        <v>0</v>
      </c>
      <c r="CZ17" s="418">
        <f t="shared" si="38"/>
        <v>1326</v>
      </c>
      <c r="DA17" s="409">
        <f>'Ｓ５１（1976）'!$AI$147</f>
        <v>0</v>
      </c>
      <c r="DB17" s="1385">
        <f>'Ｓ５１（1976）'!$AL$147</f>
        <v>0</v>
      </c>
      <c r="DC17" s="1385">
        <f t="shared" si="119"/>
        <v>0</v>
      </c>
      <c r="DD17" s="418">
        <f t="shared" si="39"/>
        <v>0</v>
      </c>
      <c r="DE17" s="417">
        <f t="shared" si="40"/>
        <v>0</v>
      </c>
      <c r="DF17" s="407">
        <f>'Ｓ５１（1976）'!$AI$148</f>
        <v>126617</v>
      </c>
      <c r="DG17" s="1385">
        <f>'Ｓ５１（1976）'!$AL$148</f>
        <v>0</v>
      </c>
      <c r="DH17" s="1385">
        <f t="shared" si="120"/>
        <v>0</v>
      </c>
      <c r="DI17" s="418">
        <f t="shared" si="41"/>
        <v>2638</v>
      </c>
      <c r="DJ17" s="418">
        <f t="shared" si="42"/>
        <v>94968</v>
      </c>
      <c r="DK17" s="409">
        <f>'Ｓ５１（1976）'!$AI$149</f>
        <v>0</v>
      </c>
      <c r="DL17" s="1385">
        <f>'Ｓ５１（1976）'!$AL$149</f>
        <v>0</v>
      </c>
      <c r="DM17" s="1385">
        <f t="shared" si="121"/>
        <v>0</v>
      </c>
      <c r="DN17" s="418">
        <f t="shared" si="43"/>
        <v>0</v>
      </c>
      <c r="DO17" s="418">
        <f t="shared" si="44"/>
        <v>0</v>
      </c>
      <c r="DP17" s="409">
        <f>'Ｓ５１（1976）'!$AI$150</f>
        <v>0</v>
      </c>
      <c r="DQ17" s="1385">
        <f>'Ｓ５１（1976）'!$AL$150</f>
        <v>0</v>
      </c>
      <c r="DR17" s="1385">
        <f t="shared" si="122"/>
        <v>0</v>
      </c>
      <c r="DS17" s="418">
        <f t="shared" si="45"/>
        <v>0</v>
      </c>
      <c r="DT17" s="418">
        <f t="shared" si="46"/>
        <v>0</v>
      </c>
      <c r="DU17" s="409">
        <f>'Ｓ５１（1976）'!$AI$151</f>
        <v>0</v>
      </c>
      <c r="DV17" s="1385">
        <f>'Ｓ５１（1976）'!$AL$151</f>
        <v>0</v>
      </c>
      <c r="DW17" s="1385">
        <f t="shared" si="123"/>
        <v>0</v>
      </c>
      <c r="DX17" s="418">
        <f t="shared" si="47"/>
        <v>0</v>
      </c>
      <c r="DY17" s="418">
        <f t="shared" si="48"/>
        <v>0</v>
      </c>
      <c r="DZ17" s="409">
        <f>'Ｓ５１（1976）'!$AI$152</f>
        <v>0</v>
      </c>
      <c r="EA17" s="1385"/>
      <c r="EB17" s="1385"/>
      <c r="EC17" s="418">
        <f t="shared" si="49"/>
        <v>0</v>
      </c>
      <c r="ED17" s="418">
        <f t="shared" si="50"/>
        <v>0</v>
      </c>
      <c r="EE17" s="409">
        <f>'Ｓ５１（1976）'!$AI$153</f>
        <v>0</v>
      </c>
      <c r="EF17" s="1385"/>
      <c r="EG17" s="1385"/>
      <c r="EH17" s="418">
        <f t="shared" si="51"/>
        <v>0</v>
      </c>
      <c r="EI17" s="418">
        <f t="shared" si="52"/>
        <v>0</v>
      </c>
      <c r="EJ17" s="409">
        <f>'Ｓ５１（1976）'!$AI$155</f>
        <v>0</v>
      </c>
      <c r="EK17" s="1385">
        <f>'Ｓ５１（1976）'!$AL$155</f>
        <v>0</v>
      </c>
      <c r="EL17" s="1385">
        <f t="shared" si="124"/>
        <v>0</v>
      </c>
      <c r="EM17" s="418">
        <f t="shared" si="53"/>
        <v>0</v>
      </c>
      <c r="EN17" s="418">
        <f t="shared" si="54"/>
        <v>0</v>
      </c>
      <c r="EO17" s="409">
        <f>'Ｓ５１（1976）'!$AI$156</f>
        <v>0</v>
      </c>
      <c r="EP17" s="1385">
        <f>'Ｓ５１（1976）'!$AL$156</f>
        <v>0</v>
      </c>
      <c r="EQ17" s="1385">
        <f t="shared" si="125"/>
        <v>0</v>
      </c>
      <c r="ER17" s="418">
        <f t="shared" si="55"/>
        <v>0</v>
      </c>
      <c r="ES17" s="418">
        <f t="shared" si="56"/>
        <v>0</v>
      </c>
      <c r="ET17" s="409">
        <f>'Ｓ５１（1976）'!$AI$157</f>
        <v>0</v>
      </c>
      <c r="EU17" s="1385">
        <f>'Ｓ５１（1976）'!$AL$157</f>
        <v>0</v>
      </c>
      <c r="EV17" s="1385">
        <f t="shared" si="126"/>
        <v>0</v>
      </c>
      <c r="EW17" s="418">
        <f t="shared" si="57"/>
        <v>0</v>
      </c>
      <c r="EX17" s="418">
        <f t="shared" si="58"/>
        <v>0</v>
      </c>
      <c r="EY17" s="409">
        <f>'Ｓ５１（1976）'!$AI$158</f>
        <v>0</v>
      </c>
      <c r="EZ17" s="1385">
        <f>'Ｓ５１（1976）'!$AL$158</f>
        <v>0</v>
      </c>
      <c r="FA17" s="1385">
        <f t="shared" si="127"/>
        <v>0</v>
      </c>
      <c r="FB17" s="418">
        <f t="shared" si="59"/>
        <v>0</v>
      </c>
      <c r="FC17" s="418">
        <f t="shared" si="60"/>
        <v>0</v>
      </c>
      <c r="FD17" s="409">
        <f>'Ｓ５１（1976）'!$AI$159</f>
        <v>0</v>
      </c>
      <c r="FE17" s="1385">
        <f>'Ｓ５１（1976）'!$AL$159</f>
        <v>0</v>
      </c>
      <c r="FF17" s="1385">
        <f t="shared" si="128"/>
        <v>0</v>
      </c>
      <c r="FG17" s="418">
        <f t="shared" si="61"/>
        <v>0</v>
      </c>
      <c r="FH17" s="418">
        <f t="shared" si="62"/>
        <v>0</v>
      </c>
      <c r="FI17" s="409">
        <f>'Ｓ５１（1976）'!$AI$160</f>
        <v>0</v>
      </c>
      <c r="FJ17" s="1385">
        <f>'Ｓ５１（1976）'!$AL$160</f>
        <v>0</v>
      </c>
      <c r="FK17" s="1385">
        <f t="shared" si="129"/>
        <v>0</v>
      </c>
      <c r="FL17" s="418">
        <f t="shared" si="63"/>
        <v>0</v>
      </c>
      <c r="FM17" s="418">
        <f t="shared" si="64"/>
        <v>0</v>
      </c>
      <c r="FN17" s="409">
        <f>'Ｓ５１（1976）'!$AI$161</f>
        <v>0</v>
      </c>
      <c r="FO17" s="1385"/>
      <c r="FP17" s="1385"/>
      <c r="FQ17" s="418">
        <f t="shared" si="65"/>
        <v>0</v>
      </c>
      <c r="FR17" s="418">
        <f t="shared" si="66"/>
        <v>0</v>
      </c>
      <c r="FS17" s="409">
        <f>'Ｓ５１（1976）'!$AI$162</f>
        <v>0</v>
      </c>
      <c r="FT17" s="1385">
        <f>'Ｓ５１（1976）'!$AL$162</f>
        <v>0</v>
      </c>
      <c r="FU17" s="1385">
        <f t="shared" si="130"/>
        <v>0</v>
      </c>
      <c r="FV17" s="418">
        <f t="shared" si="67"/>
        <v>0</v>
      </c>
      <c r="FW17" s="417">
        <f t="shared" si="68"/>
        <v>0</v>
      </c>
      <c r="FX17" s="407">
        <f>'Ｓ５１（1976）'!$AI$164</f>
        <v>0</v>
      </c>
      <c r="FY17" s="1385">
        <f>'Ｓ５１（1976）'!$AL$164</f>
        <v>0</v>
      </c>
      <c r="FZ17" s="1385">
        <f t="shared" si="131"/>
        <v>0</v>
      </c>
      <c r="GA17" s="418">
        <f t="shared" si="69"/>
        <v>0</v>
      </c>
      <c r="GB17" s="418">
        <f t="shared" si="70"/>
        <v>0</v>
      </c>
      <c r="GC17" s="409">
        <f>'Ｓ５１（1976）'!$AI$165</f>
        <v>1837</v>
      </c>
      <c r="GD17" s="1385">
        <f>'Ｓ５１（1976）'!$AL$165</f>
        <v>0</v>
      </c>
      <c r="GE17" s="1385">
        <f t="shared" si="132"/>
        <v>0</v>
      </c>
      <c r="GF17" s="416">
        <f t="shared" si="71"/>
        <v>0</v>
      </c>
      <c r="GG17" s="417">
        <f t="shared" si="72"/>
        <v>1837</v>
      </c>
      <c r="GH17" s="407">
        <f>'Ｓ５１（1976）'!$AI$166</f>
        <v>1501</v>
      </c>
      <c r="GI17" s="1385">
        <f>'Ｓ５１（1976）'!$AL$166</f>
        <v>0</v>
      </c>
      <c r="GJ17" s="1385">
        <f t="shared" si="133"/>
        <v>0</v>
      </c>
      <c r="GK17" s="418">
        <f t="shared" si="73"/>
        <v>30</v>
      </c>
      <c r="GL17" s="418">
        <f t="shared" si="74"/>
        <v>1080</v>
      </c>
      <c r="GM17" s="409">
        <f>'Ｓ５１（1976）'!$AI$167</f>
        <v>126889</v>
      </c>
      <c r="GN17" s="1385">
        <f>'Ｓ５１（1976）'!$AL$167</f>
        <v>0</v>
      </c>
      <c r="GO17" s="1385">
        <f t="shared" si="134"/>
        <v>0</v>
      </c>
      <c r="GP17" s="418">
        <f t="shared" si="75"/>
        <v>2538</v>
      </c>
      <c r="GQ17" s="418">
        <f t="shared" si="76"/>
        <v>91368</v>
      </c>
      <c r="GR17" s="409">
        <f>'Ｓ５１（1976）'!$AI$168</f>
        <v>0</v>
      </c>
      <c r="GS17" s="1385">
        <f>'Ｓ５１（1976）'!$AL$168</f>
        <v>0</v>
      </c>
      <c r="GT17" s="1385"/>
      <c r="GU17" s="418">
        <f t="shared" si="77"/>
        <v>0</v>
      </c>
      <c r="GV17" s="418">
        <f t="shared" si="78"/>
        <v>0</v>
      </c>
      <c r="GW17" s="409">
        <f>'Ｓ５１（1976）'!$AI$169</f>
        <v>0</v>
      </c>
      <c r="GX17" s="1385">
        <f>'Ｓ５１（1976）'!$AL$169</f>
        <v>0</v>
      </c>
      <c r="GY17" s="1385">
        <f t="shared" si="135"/>
        <v>0</v>
      </c>
      <c r="GZ17" s="418">
        <f t="shared" si="79"/>
        <v>0</v>
      </c>
      <c r="HA17" s="418">
        <f t="shared" si="80"/>
        <v>0</v>
      </c>
      <c r="HB17" s="409">
        <f>'Ｓ５１（1976）'!$AI$170</f>
        <v>0</v>
      </c>
      <c r="HC17" s="1385"/>
      <c r="HD17" s="1385"/>
      <c r="HE17" s="418">
        <f t="shared" si="81"/>
        <v>0</v>
      </c>
      <c r="HF17" s="418">
        <f t="shared" si="82"/>
        <v>0</v>
      </c>
      <c r="HG17" s="409">
        <f>'Ｓ５１（1976）'!$AI$171</f>
        <v>0</v>
      </c>
      <c r="HH17" s="1385"/>
      <c r="HI17" s="1385"/>
      <c r="HJ17" s="418">
        <f t="shared" si="83"/>
        <v>0</v>
      </c>
      <c r="HK17" s="418">
        <f t="shared" si="84"/>
        <v>0</v>
      </c>
      <c r="HL17" s="409">
        <f>'Ｓ５１（1976）'!$AI$172</f>
        <v>0</v>
      </c>
      <c r="HM17" s="1385"/>
      <c r="HN17" s="1385"/>
      <c r="HO17" s="418">
        <f t="shared" si="85"/>
        <v>0</v>
      </c>
      <c r="HP17" s="418">
        <f t="shared" si="86"/>
        <v>0</v>
      </c>
      <c r="HQ17" s="409">
        <f>'Ｓ５１（1976）'!$AI$173</f>
        <v>0</v>
      </c>
      <c r="HR17" s="1385">
        <f>'Ｓ５１（1976）'!$AL$173</f>
        <v>0</v>
      </c>
      <c r="HS17" s="1385">
        <f t="shared" si="136"/>
        <v>0</v>
      </c>
      <c r="HT17" s="418">
        <f t="shared" si="87"/>
        <v>0</v>
      </c>
      <c r="HU17" s="418">
        <f t="shared" si="88"/>
        <v>0</v>
      </c>
      <c r="HV17" s="409">
        <f>'Ｓ５１（1976）'!$AI$174</f>
        <v>4080</v>
      </c>
      <c r="HW17" s="1385">
        <f>'Ｓ５１（1976）'!$AL$174</f>
        <v>0</v>
      </c>
      <c r="HX17" s="1385">
        <f t="shared" si="137"/>
        <v>0</v>
      </c>
      <c r="HY17" s="418">
        <f t="shared" si="89"/>
        <v>82</v>
      </c>
      <c r="HZ17" s="417">
        <f t="shared" si="90"/>
        <v>2952</v>
      </c>
      <c r="IA17" s="407">
        <f>'Ｓ５１（1976）'!$AI$175</f>
        <v>0</v>
      </c>
      <c r="IB17" s="1385">
        <f>'Ｓ５１（1976）'!$AL$175</f>
        <v>0</v>
      </c>
      <c r="IC17" s="1385">
        <f t="shared" si="138"/>
        <v>0</v>
      </c>
      <c r="ID17" s="418">
        <f t="shared" si="91"/>
        <v>0</v>
      </c>
      <c r="IE17" s="417">
        <f t="shared" si="92"/>
        <v>0</v>
      </c>
      <c r="IF17" s="409">
        <f t="shared" si="93"/>
        <v>393536</v>
      </c>
      <c r="IG17" s="1386">
        <f t="shared" si="139"/>
        <v>16831</v>
      </c>
      <c r="IH17" s="1386">
        <f t="shared" si="140"/>
        <v>16831</v>
      </c>
      <c r="II17" s="412">
        <f t="shared" si="96"/>
        <v>6228</v>
      </c>
      <c r="IJ17" s="410">
        <f t="shared" si="97"/>
        <v>313518</v>
      </c>
    </row>
    <row r="18" spans="1:244" ht="17.100000000000001" customHeight="1">
      <c r="A18" s="376"/>
      <c r="B18" s="413"/>
      <c r="C18" s="414">
        <v>52</v>
      </c>
      <c r="D18" s="415">
        <f t="shared" si="141"/>
        <v>35</v>
      </c>
      <c r="E18" s="407">
        <f>'Ｓ５２（1977）'!$AI$124</f>
        <v>2704</v>
      </c>
      <c r="F18" s="1385">
        <f>'Ｓ５２（1977）'!$AL$124</f>
        <v>0</v>
      </c>
      <c r="G18" s="1385">
        <f t="shared" si="98"/>
        <v>0</v>
      </c>
      <c r="H18" s="408">
        <f t="shared" si="99"/>
        <v>54</v>
      </c>
      <c r="I18" s="408">
        <f t="shared" si="0"/>
        <v>1890</v>
      </c>
      <c r="J18" s="409">
        <f>'Ｓ５２（1977）'!$AI$125</f>
        <v>9441</v>
      </c>
      <c r="K18" s="1385">
        <f>'Ｓ５２（1977）'!$AL$125</f>
        <v>0</v>
      </c>
      <c r="L18" s="1385">
        <f t="shared" si="100"/>
        <v>0</v>
      </c>
      <c r="M18" s="408">
        <f t="shared" si="1"/>
        <v>0</v>
      </c>
      <c r="N18" s="410">
        <f t="shared" si="2"/>
        <v>9441</v>
      </c>
      <c r="O18" s="409">
        <f>'Ｓ５２（1977）'!$AI$127</f>
        <v>2186</v>
      </c>
      <c r="P18" s="1385">
        <f>'Ｓ５２（1977）'!$AL$127</f>
        <v>0</v>
      </c>
      <c r="Q18" s="1385">
        <f t="shared" si="101"/>
        <v>0</v>
      </c>
      <c r="R18" s="408">
        <f t="shared" si="3"/>
        <v>0</v>
      </c>
      <c r="S18" s="408">
        <f t="shared" si="4"/>
        <v>2186</v>
      </c>
      <c r="T18" s="409">
        <f>'Ｓ５２（1977）'!$AI$128</f>
        <v>0</v>
      </c>
      <c r="U18" s="1385">
        <f>'Ｓ５２（1977）'!$AL$128</f>
        <v>0</v>
      </c>
      <c r="V18" s="1385">
        <f t="shared" si="102"/>
        <v>0</v>
      </c>
      <c r="W18" s="408">
        <f t="shared" si="5"/>
        <v>0</v>
      </c>
      <c r="X18" s="411">
        <f t="shared" si="6"/>
        <v>0</v>
      </c>
      <c r="Y18" s="407">
        <f>'Ｓ５２（1977）'!$AI$130</f>
        <v>0</v>
      </c>
      <c r="Z18" s="1385">
        <f>'Ｓ５２（1977）'!$AL$130</f>
        <v>0</v>
      </c>
      <c r="AA18" s="1385">
        <f t="shared" si="103"/>
        <v>0</v>
      </c>
      <c r="AB18" s="408">
        <f t="shared" si="7"/>
        <v>0</v>
      </c>
      <c r="AC18" s="408">
        <f t="shared" si="8"/>
        <v>0</v>
      </c>
      <c r="AD18" s="409">
        <f>'Ｓ５２（1977）'!$AI$131</f>
        <v>0</v>
      </c>
      <c r="AE18" s="1385">
        <f>'Ｓ５２（1977）'!$AL$131</f>
        <v>0</v>
      </c>
      <c r="AF18" s="1385">
        <f t="shared" si="104"/>
        <v>0</v>
      </c>
      <c r="AG18" s="408">
        <f t="shared" si="9"/>
        <v>0</v>
      </c>
      <c r="AH18" s="408">
        <f t="shared" si="10"/>
        <v>0</v>
      </c>
      <c r="AI18" s="409">
        <f>'Ｓ５２（1977）'!$AI$132</f>
        <v>0</v>
      </c>
      <c r="AJ18" s="1385">
        <f>'Ｓ５２（1977）'!$AL$132</f>
        <v>0</v>
      </c>
      <c r="AK18" s="1385">
        <f t="shared" si="105"/>
        <v>0</v>
      </c>
      <c r="AL18" s="408">
        <f t="shared" si="11"/>
        <v>0</v>
      </c>
      <c r="AM18" s="408">
        <f t="shared" si="12"/>
        <v>0</v>
      </c>
      <c r="AN18" s="409">
        <f>'Ｓ５２（1977）'!$AI$133</f>
        <v>0</v>
      </c>
      <c r="AO18" s="1385">
        <f>'Ｓ５２（1977）'!$AL$133</f>
        <v>0</v>
      </c>
      <c r="AP18" s="1385">
        <f t="shared" si="106"/>
        <v>0</v>
      </c>
      <c r="AQ18" s="408">
        <f t="shared" si="13"/>
        <v>0</v>
      </c>
      <c r="AR18" s="408">
        <f t="shared" si="14"/>
        <v>0</v>
      </c>
      <c r="AS18" s="409">
        <f>'Ｓ５２（1977）'!$AI$134</f>
        <v>0</v>
      </c>
      <c r="AT18" s="1385">
        <f>'Ｓ５２（1977）'!$AL$134</f>
        <v>0</v>
      </c>
      <c r="AU18" s="1385">
        <f t="shared" si="107"/>
        <v>0</v>
      </c>
      <c r="AV18" s="408">
        <f t="shared" si="15"/>
        <v>0</v>
      </c>
      <c r="AW18" s="410">
        <f t="shared" si="16"/>
        <v>0</v>
      </c>
      <c r="AX18" s="407">
        <f>'Ｓ５２（1977）'!$AI$135</f>
        <v>0</v>
      </c>
      <c r="AY18" s="1385">
        <f>'Ｓ５２（1977）'!$AL$135</f>
        <v>0</v>
      </c>
      <c r="AZ18" s="1385">
        <f t="shared" si="108"/>
        <v>0</v>
      </c>
      <c r="BA18" s="418">
        <f t="shared" si="17"/>
        <v>0</v>
      </c>
      <c r="BB18" s="417">
        <f t="shared" si="18"/>
        <v>0</v>
      </c>
      <c r="BC18" s="407">
        <f>'Ｓ５２（1977）'!$AI$136</f>
        <v>13446</v>
      </c>
      <c r="BD18" s="1385">
        <f>'Ｓ５２（1977）'!$AL$136</f>
        <v>500</v>
      </c>
      <c r="BE18" s="1385">
        <f t="shared" si="109"/>
        <v>500</v>
      </c>
      <c r="BF18" s="418">
        <f t="shared" si="19"/>
        <v>0</v>
      </c>
      <c r="BG18" s="418">
        <f t="shared" si="20"/>
        <v>13446</v>
      </c>
      <c r="BH18" s="409">
        <f>'Ｓ５２（1977）'!$AI$137</f>
        <v>22830</v>
      </c>
      <c r="BI18" s="1385">
        <f>'Ｓ５２（1977）'!$AL$137</f>
        <v>0</v>
      </c>
      <c r="BJ18" s="1385">
        <f t="shared" si="110"/>
        <v>0</v>
      </c>
      <c r="BK18" s="418">
        <f t="shared" si="21"/>
        <v>476</v>
      </c>
      <c r="BL18" s="418">
        <f t="shared" si="22"/>
        <v>16660</v>
      </c>
      <c r="BM18" s="409">
        <f>'Ｓ５２（1977）'!$AI$138</f>
        <v>1070</v>
      </c>
      <c r="BN18" s="1385">
        <f>'Ｓ５２（1977）'!$AL$138</f>
        <v>0</v>
      </c>
      <c r="BO18" s="1385">
        <f t="shared" si="111"/>
        <v>0</v>
      </c>
      <c r="BP18" s="418">
        <f t="shared" si="23"/>
        <v>0</v>
      </c>
      <c r="BQ18" s="418">
        <f t="shared" si="24"/>
        <v>1070</v>
      </c>
      <c r="BR18" s="409">
        <f>'Ｓ５２（1977）'!$AI$139</f>
        <v>0</v>
      </c>
      <c r="BS18" s="1385">
        <f>'Ｓ５２（1977）'!$AL$139</f>
        <v>0</v>
      </c>
      <c r="BT18" s="1385">
        <f t="shared" si="112"/>
        <v>0</v>
      </c>
      <c r="BU18" s="418">
        <f t="shared" si="25"/>
        <v>0</v>
      </c>
      <c r="BV18" s="418">
        <f t="shared" si="26"/>
        <v>0</v>
      </c>
      <c r="BW18" s="409">
        <f>'Ｓ５２（1977）'!$AI$140</f>
        <v>0</v>
      </c>
      <c r="BX18" s="1385">
        <f>'Ｓ５２（1977）'!$AL$140</f>
        <v>0</v>
      </c>
      <c r="BY18" s="1385">
        <f t="shared" si="113"/>
        <v>0</v>
      </c>
      <c r="BZ18" s="418">
        <f t="shared" si="27"/>
        <v>0</v>
      </c>
      <c r="CA18" s="418">
        <f t="shared" si="28"/>
        <v>0</v>
      </c>
      <c r="CB18" s="409">
        <f>'Ｓ５２（1977）'!$AI$141</f>
        <v>52158</v>
      </c>
      <c r="CC18" s="1385">
        <f>'Ｓ５２（1977）'!$AL$141</f>
        <v>18276</v>
      </c>
      <c r="CD18" s="1385">
        <f t="shared" si="114"/>
        <v>18276</v>
      </c>
      <c r="CE18" s="418">
        <f t="shared" si="29"/>
        <v>0</v>
      </c>
      <c r="CF18" s="418">
        <f t="shared" si="30"/>
        <v>52158</v>
      </c>
      <c r="CG18" s="409">
        <f>'Ｓ５２（1977）'!$AI$142</f>
        <v>0</v>
      </c>
      <c r="CH18" s="1385">
        <f>'Ｓ５２（1977）'!$AL$142</f>
        <v>0</v>
      </c>
      <c r="CI18" s="1385">
        <f t="shared" si="115"/>
        <v>0</v>
      </c>
      <c r="CJ18" s="418">
        <f t="shared" si="31"/>
        <v>0</v>
      </c>
      <c r="CK18" s="418">
        <f t="shared" si="32"/>
        <v>0</v>
      </c>
      <c r="CL18" s="409">
        <f>'Ｓ５２（1977）'!$AI$143</f>
        <v>0</v>
      </c>
      <c r="CM18" s="1385">
        <f>'Ｓ５２（1977）'!$AL$143</f>
        <v>0</v>
      </c>
      <c r="CN18" s="1385">
        <f t="shared" si="116"/>
        <v>0</v>
      </c>
      <c r="CO18" s="418">
        <f t="shared" si="33"/>
        <v>0</v>
      </c>
      <c r="CP18" s="417">
        <f t="shared" si="34"/>
        <v>0</v>
      </c>
      <c r="CQ18" s="407">
        <f>'Ｓ５２（1977）'!$AI$145</f>
        <v>0</v>
      </c>
      <c r="CR18" s="1385">
        <f>'Ｓ５２（1977）'!$AL$145</f>
        <v>0</v>
      </c>
      <c r="CS18" s="1385">
        <f t="shared" si="117"/>
        <v>0</v>
      </c>
      <c r="CT18" s="418">
        <f t="shared" si="35"/>
        <v>0</v>
      </c>
      <c r="CU18" s="418">
        <f t="shared" si="36"/>
        <v>0</v>
      </c>
      <c r="CV18" s="409">
        <f>'Ｓ５２（1977）'!$AI$146</f>
        <v>0</v>
      </c>
      <c r="CW18" s="1385">
        <f>'Ｓ５２（1977）'!$AL$146</f>
        <v>0</v>
      </c>
      <c r="CX18" s="1385">
        <f t="shared" si="118"/>
        <v>0</v>
      </c>
      <c r="CY18" s="418">
        <f t="shared" si="37"/>
        <v>0</v>
      </c>
      <c r="CZ18" s="418">
        <f t="shared" si="38"/>
        <v>0</v>
      </c>
      <c r="DA18" s="409">
        <f>'Ｓ５２（1977）'!$AI$147</f>
        <v>0</v>
      </c>
      <c r="DB18" s="1385">
        <f>'Ｓ５２（1977）'!$AL$147</f>
        <v>0</v>
      </c>
      <c r="DC18" s="1385">
        <f t="shared" si="119"/>
        <v>0</v>
      </c>
      <c r="DD18" s="418">
        <f t="shared" si="39"/>
        <v>0</v>
      </c>
      <c r="DE18" s="417">
        <f t="shared" si="40"/>
        <v>0</v>
      </c>
      <c r="DF18" s="407">
        <f>'Ｓ５２（1977）'!$AI$148</f>
        <v>163885</v>
      </c>
      <c r="DG18" s="1385">
        <f>'Ｓ５２（1977）'!$AL$148</f>
        <v>0</v>
      </c>
      <c r="DH18" s="1385">
        <f t="shared" si="120"/>
        <v>0</v>
      </c>
      <c r="DI18" s="418">
        <f t="shared" si="41"/>
        <v>3414</v>
      </c>
      <c r="DJ18" s="418">
        <f t="shared" si="42"/>
        <v>119490</v>
      </c>
      <c r="DK18" s="409">
        <f>'Ｓ５２（1977）'!$AI$149</f>
        <v>0</v>
      </c>
      <c r="DL18" s="1385">
        <f>'Ｓ５２（1977）'!$AL$149</f>
        <v>0</v>
      </c>
      <c r="DM18" s="1385">
        <f t="shared" si="121"/>
        <v>0</v>
      </c>
      <c r="DN18" s="418">
        <f t="shared" si="43"/>
        <v>0</v>
      </c>
      <c r="DO18" s="418">
        <f t="shared" si="44"/>
        <v>0</v>
      </c>
      <c r="DP18" s="409">
        <f>'Ｓ５２（1977）'!$AI$150</f>
        <v>0</v>
      </c>
      <c r="DQ18" s="1385">
        <f>'Ｓ５２（1977）'!$AL$150</f>
        <v>0</v>
      </c>
      <c r="DR18" s="1385">
        <f t="shared" si="122"/>
        <v>0</v>
      </c>
      <c r="DS18" s="418">
        <f t="shared" si="45"/>
        <v>0</v>
      </c>
      <c r="DT18" s="418">
        <f t="shared" si="46"/>
        <v>0</v>
      </c>
      <c r="DU18" s="409">
        <f>'Ｓ５２（1977）'!$AI$151</f>
        <v>0</v>
      </c>
      <c r="DV18" s="1385">
        <f>'Ｓ５２（1977）'!$AL$151</f>
        <v>0</v>
      </c>
      <c r="DW18" s="1385">
        <f t="shared" si="123"/>
        <v>0</v>
      </c>
      <c r="DX18" s="418">
        <f t="shared" si="47"/>
        <v>0</v>
      </c>
      <c r="DY18" s="418">
        <f t="shared" si="48"/>
        <v>0</v>
      </c>
      <c r="DZ18" s="409">
        <f>'Ｓ５２（1977）'!$AI$152</f>
        <v>0</v>
      </c>
      <c r="EA18" s="1385"/>
      <c r="EB18" s="1385"/>
      <c r="EC18" s="418">
        <f t="shared" si="49"/>
        <v>0</v>
      </c>
      <c r="ED18" s="418">
        <f t="shared" si="50"/>
        <v>0</v>
      </c>
      <c r="EE18" s="409">
        <f>'Ｓ５２（1977）'!$AI$153</f>
        <v>0</v>
      </c>
      <c r="EF18" s="1385"/>
      <c r="EG18" s="1385"/>
      <c r="EH18" s="418">
        <f t="shared" si="51"/>
        <v>0</v>
      </c>
      <c r="EI18" s="418">
        <f t="shared" si="52"/>
        <v>0</v>
      </c>
      <c r="EJ18" s="409">
        <f>'Ｓ５２（1977）'!$AI$155</f>
        <v>0</v>
      </c>
      <c r="EK18" s="1385">
        <f>'Ｓ５２（1977）'!$AL$155</f>
        <v>0</v>
      </c>
      <c r="EL18" s="1385">
        <f t="shared" si="124"/>
        <v>0</v>
      </c>
      <c r="EM18" s="418">
        <f t="shared" si="53"/>
        <v>0</v>
      </c>
      <c r="EN18" s="418">
        <f t="shared" si="54"/>
        <v>0</v>
      </c>
      <c r="EO18" s="409">
        <f>'Ｓ５２（1977）'!$AI$156</f>
        <v>0</v>
      </c>
      <c r="EP18" s="1385">
        <f>'Ｓ５２（1977）'!$AL$156</f>
        <v>0</v>
      </c>
      <c r="EQ18" s="1385">
        <f t="shared" si="125"/>
        <v>0</v>
      </c>
      <c r="ER18" s="418">
        <f t="shared" si="55"/>
        <v>0</v>
      </c>
      <c r="ES18" s="418">
        <f t="shared" si="56"/>
        <v>0</v>
      </c>
      <c r="ET18" s="409">
        <f>'Ｓ５２（1977）'!$AI$157</f>
        <v>0</v>
      </c>
      <c r="EU18" s="1385">
        <f>'Ｓ５２（1977）'!$AL$157</f>
        <v>0</v>
      </c>
      <c r="EV18" s="1385">
        <f t="shared" si="126"/>
        <v>0</v>
      </c>
      <c r="EW18" s="418">
        <f t="shared" si="57"/>
        <v>0</v>
      </c>
      <c r="EX18" s="418">
        <f t="shared" si="58"/>
        <v>0</v>
      </c>
      <c r="EY18" s="409">
        <f>'Ｓ５２（1977）'!$AI$158</f>
        <v>0</v>
      </c>
      <c r="EZ18" s="1385">
        <f>'Ｓ５２（1977）'!$AL$158</f>
        <v>0</v>
      </c>
      <c r="FA18" s="1385">
        <f t="shared" si="127"/>
        <v>0</v>
      </c>
      <c r="FB18" s="418">
        <f t="shared" si="59"/>
        <v>0</v>
      </c>
      <c r="FC18" s="418">
        <f t="shared" si="60"/>
        <v>0</v>
      </c>
      <c r="FD18" s="409">
        <f>'Ｓ５２（1977）'!$AI$159</f>
        <v>0</v>
      </c>
      <c r="FE18" s="1385">
        <f>'Ｓ５２（1977）'!$AL$159</f>
        <v>0</v>
      </c>
      <c r="FF18" s="1385">
        <f t="shared" si="128"/>
        <v>0</v>
      </c>
      <c r="FG18" s="418">
        <f t="shared" si="61"/>
        <v>0</v>
      </c>
      <c r="FH18" s="418">
        <f t="shared" si="62"/>
        <v>0</v>
      </c>
      <c r="FI18" s="409">
        <f>'Ｓ５２（1977）'!$AI$160</f>
        <v>63983</v>
      </c>
      <c r="FJ18" s="1385">
        <f>'Ｓ５２（1977）'!$AL$160</f>
        <v>0</v>
      </c>
      <c r="FK18" s="1385">
        <f t="shared" si="129"/>
        <v>0</v>
      </c>
      <c r="FL18" s="418">
        <f t="shared" si="63"/>
        <v>1600</v>
      </c>
      <c r="FM18" s="418">
        <f t="shared" si="64"/>
        <v>56000</v>
      </c>
      <c r="FN18" s="409">
        <f>'Ｓ５２（1977）'!$AI$161</f>
        <v>0</v>
      </c>
      <c r="FO18" s="1385"/>
      <c r="FP18" s="1385"/>
      <c r="FQ18" s="418">
        <f t="shared" si="65"/>
        <v>0</v>
      </c>
      <c r="FR18" s="418">
        <f t="shared" si="66"/>
        <v>0</v>
      </c>
      <c r="FS18" s="409">
        <f>'Ｓ５２（1977）'!$AI$162</f>
        <v>0</v>
      </c>
      <c r="FT18" s="1385">
        <f>'Ｓ５２（1977）'!$AL$162</f>
        <v>0</v>
      </c>
      <c r="FU18" s="1385">
        <f t="shared" si="130"/>
        <v>0</v>
      </c>
      <c r="FV18" s="418">
        <f t="shared" si="67"/>
        <v>0</v>
      </c>
      <c r="FW18" s="417">
        <f t="shared" si="68"/>
        <v>0</v>
      </c>
      <c r="FX18" s="407">
        <f>'Ｓ５２（1977）'!$AI$164</f>
        <v>0</v>
      </c>
      <c r="FY18" s="1385">
        <f>'Ｓ５２（1977）'!$AL$164</f>
        <v>0</v>
      </c>
      <c r="FZ18" s="1385">
        <f t="shared" si="131"/>
        <v>0</v>
      </c>
      <c r="GA18" s="418">
        <f t="shared" si="69"/>
        <v>0</v>
      </c>
      <c r="GB18" s="418">
        <f t="shared" si="70"/>
        <v>0</v>
      </c>
      <c r="GC18" s="409">
        <f>'Ｓ５２（1977）'!$AI$165</f>
        <v>4042</v>
      </c>
      <c r="GD18" s="1385">
        <f>'Ｓ５２（1977）'!$AL$165</f>
        <v>0</v>
      </c>
      <c r="GE18" s="1385">
        <f t="shared" si="132"/>
        <v>0</v>
      </c>
      <c r="GF18" s="416">
        <f t="shared" si="71"/>
        <v>0</v>
      </c>
      <c r="GG18" s="417">
        <f t="shared" si="72"/>
        <v>4042</v>
      </c>
      <c r="GH18" s="407">
        <f>'Ｓ５２（1977）'!$AI$166</f>
        <v>36839</v>
      </c>
      <c r="GI18" s="1385">
        <f>'Ｓ５２（1977）'!$AL$166</f>
        <v>0</v>
      </c>
      <c r="GJ18" s="1385">
        <f t="shared" si="133"/>
        <v>0</v>
      </c>
      <c r="GK18" s="418">
        <f t="shared" si="73"/>
        <v>737</v>
      </c>
      <c r="GL18" s="418">
        <f t="shared" si="74"/>
        <v>25795</v>
      </c>
      <c r="GM18" s="409">
        <f>'Ｓ５２（1977）'!$AI$167</f>
        <v>2000</v>
      </c>
      <c r="GN18" s="1385">
        <f>'Ｓ５２（1977）'!$AL$167</f>
        <v>0</v>
      </c>
      <c r="GO18" s="1385">
        <f t="shared" si="134"/>
        <v>0</v>
      </c>
      <c r="GP18" s="418">
        <f t="shared" si="75"/>
        <v>40</v>
      </c>
      <c r="GQ18" s="418">
        <f t="shared" si="76"/>
        <v>1400</v>
      </c>
      <c r="GR18" s="409">
        <f>'Ｓ５２（1977）'!$AI$168</f>
        <v>0</v>
      </c>
      <c r="GS18" s="1385">
        <f>'Ｓ５２（1977）'!$AL$168</f>
        <v>0</v>
      </c>
      <c r="GT18" s="1385"/>
      <c r="GU18" s="418">
        <f t="shared" si="77"/>
        <v>0</v>
      </c>
      <c r="GV18" s="418">
        <f t="shared" si="78"/>
        <v>0</v>
      </c>
      <c r="GW18" s="409">
        <f>'Ｓ５２（1977）'!$AI$169</f>
        <v>0</v>
      </c>
      <c r="GX18" s="1385">
        <f>'Ｓ５２（1977）'!$AL$169</f>
        <v>0</v>
      </c>
      <c r="GY18" s="1385">
        <f t="shared" si="135"/>
        <v>0</v>
      </c>
      <c r="GZ18" s="418">
        <f t="shared" si="79"/>
        <v>0</v>
      </c>
      <c r="HA18" s="418">
        <f t="shared" si="80"/>
        <v>0</v>
      </c>
      <c r="HB18" s="409">
        <f>'Ｓ５２（1977）'!$AI$170</f>
        <v>0</v>
      </c>
      <c r="HC18" s="1385"/>
      <c r="HD18" s="1385"/>
      <c r="HE18" s="418">
        <f t="shared" si="81"/>
        <v>0</v>
      </c>
      <c r="HF18" s="418">
        <f t="shared" si="82"/>
        <v>0</v>
      </c>
      <c r="HG18" s="409">
        <f>'Ｓ５２（1977）'!$AI$171</f>
        <v>0</v>
      </c>
      <c r="HH18" s="1385"/>
      <c r="HI18" s="1385"/>
      <c r="HJ18" s="418">
        <f t="shared" si="83"/>
        <v>0</v>
      </c>
      <c r="HK18" s="418">
        <f t="shared" si="84"/>
        <v>0</v>
      </c>
      <c r="HL18" s="409">
        <f>'Ｓ５２（1977）'!$AI$172</f>
        <v>0</v>
      </c>
      <c r="HM18" s="1385"/>
      <c r="HN18" s="1385"/>
      <c r="HO18" s="418">
        <f t="shared" si="85"/>
        <v>0</v>
      </c>
      <c r="HP18" s="418">
        <f t="shared" si="86"/>
        <v>0</v>
      </c>
      <c r="HQ18" s="409">
        <f>'Ｓ５２（1977）'!$AI$173</f>
        <v>0</v>
      </c>
      <c r="HR18" s="1385">
        <f>'Ｓ５２（1977）'!$AL$173</f>
        <v>0</v>
      </c>
      <c r="HS18" s="1385">
        <f t="shared" si="136"/>
        <v>0</v>
      </c>
      <c r="HT18" s="418">
        <f t="shared" si="87"/>
        <v>0</v>
      </c>
      <c r="HU18" s="418">
        <f t="shared" si="88"/>
        <v>0</v>
      </c>
      <c r="HV18" s="409">
        <f>'Ｓ５２（1977）'!$AI$174</f>
        <v>3340</v>
      </c>
      <c r="HW18" s="1385">
        <f>'Ｓ５２（1977）'!$AL$174</f>
        <v>0</v>
      </c>
      <c r="HX18" s="1385">
        <f t="shared" si="137"/>
        <v>0</v>
      </c>
      <c r="HY18" s="418">
        <f t="shared" si="89"/>
        <v>67</v>
      </c>
      <c r="HZ18" s="417">
        <f t="shared" si="90"/>
        <v>2345</v>
      </c>
      <c r="IA18" s="407">
        <f>'Ｓ５２（1977）'!$AI$175</f>
        <v>1</v>
      </c>
      <c r="IB18" s="1385">
        <f>'Ｓ５２（1977）'!$AL$175</f>
        <v>0</v>
      </c>
      <c r="IC18" s="1385">
        <f t="shared" si="138"/>
        <v>0</v>
      </c>
      <c r="ID18" s="418">
        <f t="shared" si="91"/>
        <v>0</v>
      </c>
      <c r="IE18" s="417">
        <f t="shared" si="92"/>
        <v>1</v>
      </c>
      <c r="IF18" s="409">
        <f t="shared" si="93"/>
        <v>377925</v>
      </c>
      <c r="IG18" s="1386">
        <f t="shared" si="139"/>
        <v>18776</v>
      </c>
      <c r="IH18" s="1386">
        <f t="shared" si="140"/>
        <v>18776</v>
      </c>
      <c r="II18" s="412">
        <f t="shared" si="96"/>
        <v>6388</v>
      </c>
      <c r="IJ18" s="410">
        <f t="shared" si="97"/>
        <v>305924</v>
      </c>
    </row>
    <row r="19" spans="1:244" ht="17.100000000000001" customHeight="1">
      <c r="A19" s="376"/>
      <c r="B19" s="413"/>
      <c r="C19" s="414">
        <v>53</v>
      </c>
      <c r="D19" s="415">
        <f t="shared" si="141"/>
        <v>34</v>
      </c>
      <c r="E19" s="407">
        <f>'Ｓ５３（1978）'!$AI$124</f>
        <v>2187</v>
      </c>
      <c r="F19" s="1385">
        <f>'Ｓ５３（1978）'!$AL$124</f>
        <v>0</v>
      </c>
      <c r="G19" s="1385">
        <f t="shared" si="98"/>
        <v>0</v>
      </c>
      <c r="H19" s="408">
        <f t="shared" si="99"/>
        <v>44</v>
      </c>
      <c r="I19" s="408">
        <f>IF(D19&gt;=$I$7,E19,ROUND(E19/$I$7,0)*D19)</f>
        <v>1496</v>
      </c>
      <c r="J19" s="409">
        <f>'Ｓ５３（1978）'!$AI$125</f>
        <v>12398</v>
      </c>
      <c r="K19" s="1385">
        <f>'Ｓ５３（1978）'!$AL$125</f>
        <v>210</v>
      </c>
      <c r="L19" s="1385">
        <f t="shared" si="100"/>
        <v>210</v>
      </c>
      <c r="M19" s="408">
        <f t="shared" si="1"/>
        <v>0</v>
      </c>
      <c r="N19" s="410">
        <f t="shared" si="2"/>
        <v>12398</v>
      </c>
      <c r="O19" s="409">
        <f>'Ｓ５３（1978）'!$AI$127</f>
        <v>0</v>
      </c>
      <c r="P19" s="1385">
        <f>'Ｓ５３（1978）'!$AL$127</f>
        <v>0</v>
      </c>
      <c r="Q19" s="1385">
        <f t="shared" si="101"/>
        <v>0</v>
      </c>
      <c r="R19" s="408">
        <f t="shared" si="3"/>
        <v>0</v>
      </c>
      <c r="S19" s="408">
        <f t="shared" si="4"/>
        <v>0</v>
      </c>
      <c r="T19" s="409">
        <f>'Ｓ５３（1978）'!$AI$128</f>
        <v>0</v>
      </c>
      <c r="U19" s="1385">
        <f>'Ｓ５３（1978）'!$AL$128</f>
        <v>0</v>
      </c>
      <c r="V19" s="1385">
        <f t="shared" si="102"/>
        <v>0</v>
      </c>
      <c r="W19" s="408">
        <f t="shared" si="5"/>
        <v>0</v>
      </c>
      <c r="X19" s="411">
        <f t="shared" si="6"/>
        <v>0</v>
      </c>
      <c r="Y19" s="407">
        <f>'Ｓ５３（1978）'!$AI$130</f>
        <v>0</v>
      </c>
      <c r="Z19" s="1385">
        <f>'Ｓ５３（1978）'!$AL$130</f>
        <v>0</v>
      </c>
      <c r="AA19" s="1385">
        <f t="shared" si="103"/>
        <v>0</v>
      </c>
      <c r="AB19" s="408">
        <f t="shared" si="7"/>
        <v>0</v>
      </c>
      <c r="AC19" s="408">
        <f t="shared" si="8"/>
        <v>0</v>
      </c>
      <c r="AD19" s="409">
        <f>'Ｓ５３（1978）'!$AI$131</f>
        <v>0</v>
      </c>
      <c r="AE19" s="1385">
        <f>'Ｓ５３（1978）'!$AL$131</f>
        <v>0</v>
      </c>
      <c r="AF19" s="1385">
        <f t="shared" si="104"/>
        <v>0</v>
      </c>
      <c r="AG19" s="408">
        <f t="shared" si="9"/>
        <v>0</v>
      </c>
      <c r="AH19" s="408">
        <f t="shared" si="10"/>
        <v>0</v>
      </c>
      <c r="AI19" s="409">
        <f>'Ｓ５３（1978）'!$AI$132</f>
        <v>0</v>
      </c>
      <c r="AJ19" s="1385">
        <f>'Ｓ５３（1978）'!$AL$132</f>
        <v>0</v>
      </c>
      <c r="AK19" s="1385">
        <f t="shared" si="105"/>
        <v>0</v>
      </c>
      <c r="AL19" s="408">
        <f t="shared" si="11"/>
        <v>0</v>
      </c>
      <c r="AM19" s="408">
        <f t="shared" si="12"/>
        <v>0</v>
      </c>
      <c r="AN19" s="409">
        <f>'Ｓ５３（1978）'!$AI$133</f>
        <v>0</v>
      </c>
      <c r="AO19" s="1385">
        <f>'Ｓ５３（1978）'!$AL$133</f>
        <v>0</v>
      </c>
      <c r="AP19" s="1385">
        <f t="shared" si="106"/>
        <v>0</v>
      </c>
      <c r="AQ19" s="408">
        <f t="shared" si="13"/>
        <v>0</v>
      </c>
      <c r="AR19" s="408">
        <f t="shared" si="14"/>
        <v>0</v>
      </c>
      <c r="AS19" s="409">
        <f>'Ｓ５３（1978）'!$AI$134</f>
        <v>0</v>
      </c>
      <c r="AT19" s="1385">
        <f>'Ｓ５３（1978）'!$AL$134</f>
        <v>0</v>
      </c>
      <c r="AU19" s="1385">
        <f t="shared" si="107"/>
        <v>0</v>
      </c>
      <c r="AV19" s="408">
        <f t="shared" si="15"/>
        <v>0</v>
      </c>
      <c r="AW19" s="410">
        <f t="shared" si="16"/>
        <v>0</v>
      </c>
      <c r="AX19" s="407">
        <f>'Ｓ５３（1978）'!$AI$135</f>
        <v>0</v>
      </c>
      <c r="AY19" s="1385">
        <f>'Ｓ５３（1978）'!$AL$135</f>
        <v>0</v>
      </c>
      <c r="AZ19" s="1385">
        <f t="shared" si="108"/>
        <v>0</v>
      </c>
      <c r="BA19" s="418">
        <f t="shared" si="17"/>
        <v>0</v>
      </c>
      <c r="BB19" s="417">
        <f t="shared" si="18"/>
        <v>0</v>
      </c>
      <c r="BC19" s="407">
        <f>'Ｓ５３（1978）'!$AI$136</f>
        <v>17023</v>
      </c>
      <c r="BD19" s="1385">
        <f>'Ｓ５３（1978）'!$AL$136</f>
        <v>12183</v>
      </c>
      <c r="BE19" s="1385">
        <f t="shared" si="109"/>
        <v>12183</v>
      </c>
      <c r="BF19" s="418">
        <f t="shared" si="19"/>
        <v>0</v>
      </c>
      <c r="BG19" s="418">
        <f t="shared" si="20"/>
        <v>17023</v>
      </c>
      <c r="BH19" s="409">
        <f>'Ｓ５３（1978）'!$AI$137</f>
        <v>82872</v>
      </c>
      <c r="BI19" s="1385">
        <f>'Ｓ５３（1978）'!$AL$137</f>
        <v>0</v>
      </c>
      <c r="BJ19" s="1385">
        <f t="shared" si="110"/>
        <v>0</v>
      </c>
      <c r="BK19" s="418">
        <f t="shared" si="21"/>
        <v>1727</v>
      </c>
      <c r="BL19" s="418">
        <f t="shared" si="22"/>
        <v>58718</v>
      </c>
      <c r="BM19" s="409">
        <f>'Ｓ５３（1978）'!$AI$138</f>
        <v>1798</v>
      </c>
      <c r="BN19" s="1385">
        <f>'Ｓ５３（1978）'!$AL$138</f>
        <v>0</v>
      </c>
      <c r="BO19" s="1385">
        <f t="shared" si="111"/>
        <v>0</v>
      </c>
      <c r="BP19" s="418">
        <f t="shared" si="23"/>
        <v>0</v>
      </c>
      <c r="BQ19" s="418">
        <f t="shared" si="24"/>
        <v>1798</v>
      </c>
      <c r="BR19" s="409">
        <f>'Ｓ５３（1978）'!$AI$139</f>
        <v>0</v>
      </c>
      <c r="BS19" s="1385">
        <f>'Ｓ５３（1978）'!$AL$139</f>
        <v>0</v>
      </c>
      <c r="BT19" s="1385">
        <f t="shared" si="112"/>
        <v>0</v>
      </c>
      <c r="BU19" s="418">
        <f t="shared" si="25"/>
        <v>0</v>
      </c>
      <c r="BV19" s="418">
        <f t="shared" si="26"/>
        <v>0</v>
      </c>
      <c r="BW19" s="409">
        <f>'Ｓ５３（1978）'!$AI$140</f>
        <v>0</v>
      </c>
      <c r="BX19" s="1385">
        <f>'Ｓ５３（1978）'!$AL$140</f>
        <v>0</v>
      </c>
      <c r="BY19" s="1385">
        <f t="shared" si="113"/>
        <v>0</v>
      </c>
      <c r="BZ19" s="418">
        <f t="shared" si="27"/>
        <v>0</v>
      </c>
      <c r="CA19" s="418">
        <f t="shared" si="28"/>
        <v>0</v>
      </c>
      <c r="CB19" s="409">
        <f>'Ｓ５３（1978）'!$AI$141</f>
        <v>91160</v>
      </c>
      <c r="CC19" s="1385">
        <f>'Ｓ５３（1978）'!$AL$141</f>
        <v>0</v>
      </c>
      <c r="CD19" s="1385">
        <f t="shared" si="114"/>
        <v>0</v>
      </c>
      <c r="CE19" s="418">
        <f t="shared" si="29"/>
        <v>0</v>
      </c>
      <c r="CF19" s="418">
        <f t="shared" si="30"/>
        <v>91160</v>
      </c>
      <c r="CG19" s="409">
        <f>'Ｓ５３（1978）'!$AI$142</f>
        <v>0</v>
      </c>
      <c r="CH19" s="1385">
        <f>'Ｓ５３（1978）'!$AL$142</f>
        <v>0</v>
      </c>
      <c r="CI19" s="1385">
        <f t="shared" si="115"/>
        <v>0</v>
      </c>
      <c r="CJ19" s="418">
        <f t="shared" si="31"/>
        <v>0</v>
      </c>
      <c r="CK19" s="418">
        <f t="shared" si="32"/>
        <v>0</v>
      </c>
      <c r="CL19" s="409">
        <f>'Ｓ５３（1978）'!$AI$143</f>
        <v>15624</v>
      </c>
      <c r="CM19" s="1385">
        <f>'Ｓ５３（1978）'!$AL$143</f>
        <v>79845</v>
      </c>
      <c r="CN19" s="1385">
        <f t="shared" si="116"/>
        <v>79845</v>
      </c>
      <c r="CO19" s="418">
        <f t="shared" si="33"/>
        <v>0</v>
      </c>
      <c r="CP19" s="417">
        <f t="shared" si="34"/>
        <v>15624</v>
      </c>
      <c r="CQ19" s="407">
        <f>'Ｓ５３（1978）'!$AI$145</f>
        <v>0</v>
      </c>
      <c r="CR19" s="1385">
        <f>'Ｓ５３（1978）'!$AL$145</f>
        <v>0</v>
      </c>
      <c r="CS19" s="1385">
        <f t="shared" si="117"/>
        <v>0</v>
      </c>
      <c r="CT19" s="418">
        <f t="shared" si="35"/>
        <v>0</v>
      </c>
      <c r="CU19" s="418">
        <f t="shared" si="36"/>
        <v>0</v>
      </c>
      <c r="CV19" s="409">
        <f>'Ｓ５３（1978）'!$AI$146</f>
        <v>0</v>
      </c>
      <c r="CW19" s="1385">
        <f>'Ｓ５３（1978）'!$AL$146</f>
        <v>0</v>
      </c>
      <c r="CX19" s="1385">
        <f t="shared" si="118"/>
        <v>0</v>
      </c>
      <c r="CY19" s="418">
        <f t="shared" si="37"/>
        <v>0</v>
      </c>
      <c r="CZ19" s="418">
        <f t="shared" si="38"/>
        <v>0</v>
      </c>
      <c r="DA19" s="409">
        <f>'Ｓ５３（1978）'!$AI$147</f>
        <v>0</v>
      </c>
      <c r="DB19" s="1385">
        <f>'Ｓ５３（1978）'!$AL$147</f>
        <v>0</v>
      </c>
      <c r="DC19" s="1385">
        <f t="shared" si="119"/>
        <v>0</v>
      </c>
      <c r="DD19" s="418">
        <f t="shared" si="39"/>
        <v>0</v>
      </c>
      <c r="DE19" s="417">
        <f t="shared" si="40"/>
        <v>0</v>
      </c>
      <c r="DF19" s="407">
        <f>'Ｓ５３（1978）'!$AI$148</f>
        <v>212948</v>
      </c>
      <c r="DG19" s="1385">
        <f>'Ｓ５３（1978）'!$AL$148</f>
        <v>0</v>
      </c>
      <c r="DH19" s="1385">
        <f t="shared" si="120"/>
        <v>0</v>
      </c>
      <c r="DI19" s="418">
        <f t="shared" si="41"/>
        <v>4436</v>
      </c>
      <c r="DJ19" s="418">
        <f t="shared" si="42"/>
        <v>150824</v>
      </c>
      <c r="DK19" s="409">
        <f>'Ｓ５３（1978）'!$AI$149</f>
        <v>0</v>
      </c>
      <c r="DL19" s="1385">
        <f>'Ｓ５３（1978）'!$AL$149</f>
        <v>0</v>
      </c>
      <c r="DM19" s="1385">
        <f t="shared" si="121"/>
        <v>0</v>
      </c>
      <c r="DN19" s="418">
        <f t="shared" si="43"/>
        <v>0</v>
      </c>
      <c r="DO19" s="418">
        <f t="shared" si="44"/>
        <v>0</v>
      </c>
      <c r="DP19" s="409">
        <f>'Ｓ５３（1978）'!$AI$150</f>
        <v>0</v>
      </c>
      <c r="DQ19" s="1385">
        <f>'Ｓ５３（1978）'!$AL$150</f>
        <v>0</v>
      </c>
      <c r="DR19" s="1385">
        <f t="shared" si="122"/>
        <v>0</v>
      </c>
      <c r="DS19" s="418">
        <f t="shared" si="45"/>
        <v>0</v>
      </c>
      <c r="DT19" s="418">
        <f t="shared" si="46"/>
        <v>0</v>
      </c>
      <c r="DU19" s="409">
        <f>'Ｓ５３（1978）'!$AI$151</f>
        <v>0</v>
      </c>
      <c r="DV19" s="1385">
        <f>'Ｓ５３（1978）'!$AL$151</f>
        <v>0</v>
      </c>
      <c r="DW19" s="1385">
        <f t="shared" si="123"/>
        <v>0</v>
      </c>
      <c r="DX19" s="418">
        <f t="shared" si="47"/>
        <v>0</v>
      </c>
      <c r="DY19" s="418">
        <f t="shared" si="48"/>
        <v>0</v>
      </c>
      <c r="DZ19" s="409">
        <f>'Ｓ５３（1978）'!$AI$152</f>
        <v>0</v>
      </c>
      <c r="EA19" s="1385"/>
      <c r="EB19" s="1385"/>
      <c r="EC19" s="418">
        <f t="shared" si="49"/>
        <v>0</v>
      </c>
      <c r="ED19" s="418">
        <f t="shared" si="50"/>
        <v>0</v>
      </c>
      <c r="EE19" s="409">
        <f>'Ｓ５３（1978）'!$AI$153</f>
        <v>0</v>
      </c>
      <c r="EF19" s="1385"/>
      <c r="EG19" s="1385"/>
      <c r="EH19" s="418">
        <f t="shared" si="51"/>
        <v>0</v>
      </c>
      <c r="EI19" s="418">
        <f t="shared" si="52"/>
        <v>0</v>
      </c>
      <c r="EJ19" s="409">
        <f>'Ｓ５３（1978）'!$AI$155</f>
        <v>0</v>
      </c>
      <c r="EK19" s="1385">
        <f>'Ｓ５３（1978）'!$AL$155</f>
        <v>0</v>
      </c>
      <c r="EL19" s="1385">
        <f t="shared" si="124"/>
        <v>0</v>
      </c>
      <c r="EM19" s="418">
        <f t="shared" si="53"/>
        <v>0</v>
      </c>
      <c r="EN19" s="418">
        <f t="shared" si="54"/>
        <v>0</v>
      </c>
      <c r="EO19" s="409">
        <f>'Ｓ５３（1978）'!$AI$156</f>
        <v>0</v>
      </c>
      <c r="EP19" s="1385">
        <f>'Ｓ５３（1978）'!$AL$156</f>
        <v>0</v>
      </c>
      <c r="EQ19" s="1385">
        <f t="shared" si="125"/>
        <v>0</v>
      </c>
      <c r="ER19" s="418">
        <f t="shared" si="55"/>
        <v>0</v>
      </c>
      <c r="ES19" s="418">
        <f t="shared" si="56"/>
        <v>0</v>
      </c>
      <c r="ET19" s="409">
        <f>'Ｓ５３（1978）'!$AI$157</f>
        <v>0</v>
      </c>
      <c r="EU19" s="1385">
        <f>'Ｓ５３（1978）'!$AL$157</f>
        <v>0</v>
      </c>
      <c r="EV19" s="1385">
        <f t="shared" si="126"/>
        <v>0</v>
      </c>
      <c r="EW19" s="418">
        <f t="shared" si="57"/>
        <v>0</v>
      </c>
      <c r="EX19" s="418">
        <f t="shared" si="58"/>
        <v>0</v>
      </c>
      <c r="EY19" s="409">
        <f>'Ｓ５３（1978）'!$AI$158</f>
        <v>4461</v>
      </c>
      <c r="EZ19" s="1385">
        <f>'Ｓ５３（1978）'!$AL$158</f>
        <v>0</v>
      </c>
      <c r="FA19" s="1385">
        <f t="shared" si="127"/>
        <v>0</v>
      </c>
      <c r="FB19" s="418">
        <f t="shared" si="59"/>
        <v>112</v>
      </c>
      <c r="FC19" s="418">
        <f t="shared" si="60"/>
        <v>3808</v>
      </c>
      <c r="FD19" s="409">
        <f>'Ｓ５３（1978）'!$AI$159</f>
        <v>0</v>
      </c>
      <c r="FE19" s="1385">
        <f>'Ｓ５３（1978）'!$AL$159</f>
        <v>0</v>
      </c>
      <c r="FF19" s="1385">
        <f t="shared" si="128"/>
        <v>0</v>
      </c>
      <c r="FG19" s="418">
        <f t="shared" si="61"/>
        <v>0</v>
      </c>
      <c r="FH19" s="418">
        <f t="shared" si="62"/>
        <v>0</v>
      </c>
      <c r="FI19" s="409">
        <f>'Ｓ５３（1978）'!$AI$160</f>
        <v>83799</v>
      </c>
      <c r="FJ19" s="1385">
        <f>'Ｓ５３（1978）'!$AL$160</f>
        <v>0</v>
      </c>
      <c r="FK19" s="1385">
        <f t="shared" si="129"/>
        <v>0</v>
      </c>
      <c r="FL19" s="418">
        <f t="shared" si="63"/>
        <v>2095</v>
      </c>
      <c r="FM19" s="418">
        <f t="shared" si="64"/>
        <v>71230</v>
      </c>
      <c r="FN19" s="409">
        <f>'Ｓ５３（1978）'!$AI$161</f>
        <v>0</v>
      </c>
      <c r="FO19" s="1385"/>
      <c r="FP19" s="1385"/>
      <c r="FQ19" s="418">
        <f t="shared" si="65"/>
        <v>0</v>
      </c>
      <c r="FR19" s="418">
        <f t="shared" si="66"/>
        <v>0</v>
      </c>
      <c r="FS19" s="409">
        <f>'Ｓ５３（1978）'!$AI$162</f>
        <v>0</v>
      </c>
      <c r="FT19" s="1385">
        <f>'Ｓ５３（1978）'!$AL$162</f>
        <v>0</v>
      </c>
      <c r="FU19" s="1385">
        <f t="shared" si="130"/>
        <v>0</v>
      </c>
      <c r="FV19" s="418">
        <f t="shared" si="67"/>
        <v>0</v>
      </c>
      <c r="FW19" s="417">
        <f t="shared" si="68"/>
        <v>0</v>
      </c>
      <c r="FX19" s="407">
        <f>'Ｓ５３（1978）'!$AI$164</f>
        <v>0</v>
      </c>
      <c r="FY19" s="1385">
        <f>'Ｓ５３（1978）'!$AL$164</f>
        <v>0</v>
      </c>
      <c r="FZ19" s="1385">
        <f t="shared" si="131"/>
        <v>0</v>
      </c>
      <c r="GA19" s="418">
        <f t="shared" si="69"/>
        <v>0</v>
      </c>
      <c r="GB19" s="418">
        <f t="shared" si="70"/>
        <v>0</v>
      </c>
      <c r="GC19" s="409">
        <f>'Ｓ５３（1978）'!$AI$165</f>
        <v>10679</v>
      </c>
      <c r="GD19" s="1385">
        <f>'Ｓ５３（1978）'!$AL$165</f>
        <v>0</v>
      </c>
      <c r="GE19" s="1385">
        <f t="shared" si="132"/>
        <v>0</v>
      </c>
      <c r="GF19" s="416">
        <f t="shared" si="71"/>
        <v>0</v>
      </c>
      <c r="GG19" s="417">
        <f t="shared" si="72"/>
        <v>10679</v>
      </c>
      <c r="GH19" s="407">
        <f>'Ｓ５３（1978）'!$AI$166</f>
        <v>116725</v>
      </c>
      <c r="GI19" s="1385">
        <f>'Ｓ５３（1978）'!$AL$166</f>
        <v>0</v>
      </c>
      <c r="GJ19" s="1385">
        <f t="shared" si="133"/>
        <v>0</v>
      </c>
      <c r="GK19" s="418">
        <f t="shared" si="73"/>
        <v>2335</v>
      </c>
      <c r="GL19" s="418">
        <f t="shared" si="74"/>
        <v>79390</v>
      </c>
      <c r="GM19" s="409">
        <f>'Ｓ５３（1978）'!$AI$167</f>
        <v>4350</v>
      </c>
      <c r="GN19" s="1385">
        <f>'Ｓ５３（1978）'!$AL$167</f>
        <v>0</v>
      </c>
      <c r="GO19" s="1385">
        <f t="shared" si="134"/>
        <v>0</v>
      </c>
      <c r="GP19" s="418">
        <f t="shared" si="75"/>
        <v>87</v>
      </c>
      <c r="GQ19" s="418">
        <f t="shared" si="76"/>
        <v>2958</v>
      </c>
      <c r="GR19" s="409">
        <f>'Ｓ５３（1978）'!$AI$168</f>
        <v>0</v>
      </c>
      <c r="GS19" s="1385">
        <f>'Ｓ５３（1978）'!$AL$168</f>
        <v>0</v>
      </c>
      <c r="GT19" s="1385"/>
      <c r="GU19" s="418">
        <f t="shared" si="77"/>
        <v>0</v>
      </c>
      <c r="GV19" s="418">
        <f t="shared" si="78"/>
        <v>0</v>
      </c>
      <c r="GW19" s="409">
        <f>'Ｓ５３（1978）'!$AI$169</f>
        <v>0</v>
      </c>
      <c r="GX19" s="1385">
        <f>'Ｓ５３（1978）'!$AL$169</f>
        <v>0</v>
      </c>
      <c r="GY19" s="1385">
        <f t="shared" si="135"/>
        <v>0</v>
      </c>
      <c r="GZ19" s="418">
        <f t="shared" si="79"/>
        <v>0</v>
      </c>
      <c r="HA19" s="418">
        <f t="shared" si="80"/>
        <v>0</v>
      </c>
      <c r="HB19" s="409">
        <f>'Ｓ５３（1978）'!$AI$170</f>
        <v>0</v>
      </c>
      <c r="HC19" s="1385"/>
      <c r="HD19" s="1385"/>
      <c r="HE19" s="418">
        <f t="shared" si="81"/>
        <v>0</v>
      </c>
      <c r="HF19" s="418">
        <f t="shared" si="82"/>
        <v>0</v>
      </c>
      <c r="HG19" s="409">
        <f>'Ｓ５３（1978）'!$AI$171</f>
        <v>0</v>
      </c>
      <c r="HH19" s="1385"/>
      <c r="HI19" s="1385"/>
      <c r="HJ19" s="418">
        <f t="shared" si="83"/>
        <v>0</v>
      </c>
      <c r="HK19" s="418">
        <f t="shared" si="84"/>
        <v>0</v>
      </c>
      <c r="HL19" s="409">
        <f>'Ｓ５３（1978）'!$AI$172</f>
        <v>0</v>
      </c>
      <c r="HM19" s="1385"/>
      <c r="HN19" s="1385"/>
      <c r="HO19" s="418">
        <f t="shared" si="85"/>
        <v>0</v>
      </c>
      <c r="HP19" s="418">
        <f t="shared" si="86"/>
        <v>0</v>
      </c>
      <c r="HQ19" s="409">
        <f>'Ｓ５３（1978）'!$AI$173</f>
        <v>4382</v>
      </c>
      <c r="HR19" s="1385">
        <f>'Ｓ５３（1978）'!$AL$173</f>
        <v>0</v>
      </c>
      <c r="HS19" s="1385">
        <f t="shared" si="136"/>
        <v>0</v>
      </c>
      <c r="HT19" s="418">
        <f t="shared" si="87"/>
        <v>88</v>
      </c>
      <c r="HU19" s="418">
        <f t="shared" si="88"/>
        <v>2992</v>
      </c>
      <c r="HV19" s="409">
        <f>'Ｓ５３（1978）'!$AI$174</f>
        <v>0</v>
      </c>
      <c r="HW19" s="1385">
        <f>'Ｓ５３（1978）'!$AL$174</f>
        <v>0</v>
      </c>
      <c r="HX19" s="1385">
        <f t="shared" si="137"/>
        <v>0</v>
      </c>
      <c r="HY19" s="418">
        <f t="shared" si="89"/>
        <v>0</v>
      </c>
      <c r="HZ19" s="417">
        <f t="shared" si="90"/>
        <v>0</v>
      </c>
      <c r="IA19" s="407">
        <f>'Ｓ５３（1978）'!$AI$175</f>
        <v>0</v>
      </c>
      <c r="IB19" s="1385">
        <f>'Ｓ５３（1978）'!$AL$175</f>
        <v>0</v>
      </c>
      <c r="IC19" s="1385">
        <f t="shared" si="138"/>
        <v>0</v>
      </c>
      <c r="ID19" s="418">
        <f t="shared" si="91"/>
        <v>0</v>
      </c>
      <c r="IE19" s="417">
        <f t="shared" si="92"/>
        <v>0</v>
      </c>
      <c r="IF19" s="409">
        <f t="shared" si="93"/>
        <v>660406</v>
      </c>
      <c r="IG19" s="1386">
        <f t="shared" si="139"/>
        <v>92238</v>
      </c>
      <c r="IH19" s="1386">
        <f t="shared" si="140"/>
        <v>92238</v>
      </c>
      <c r="II19" s="412">
        <f>H19+M19+R19+W19+AB19+AG19+AL19+AQ19+AV19+BA19+BF19+BK19+BP19+BU19+BZ19+CE19+CJ19+CO19+CT19+CY19+DD19+DI19+DN19+DS19+DX19+EC19+EH19+EM19+ER19+EW19+FB19+FG19+FL19+FQ19+FV19+GA19+GF19+GK19+GP19+GU19+GZ19+HE19+HJ19+HO19+HT19+HY19+ID19</f>
        <v>10924</v>
      </c>
      <c r="IJ19" s="410">
        <f>I19+N19+S19+X19+AC19+AH19+AM19+AR19+AW19+BB19+BG19+BL19+BQ19+BV19+CA19+CF19+CK19+CP19+CU19+CZ19+DE19+DJ19+DO19+DT19+DY19+ED19+EI19+EN19+ES19+EX19+FC19+FH19+FM19+FR19+FW19+GB19+GG19+GL19+GQ19+GV19+HA19+HF19+HK19+HP19+HU19+HZ19+IE19</f>
        <v>520098</v>
      </c>
    </row>
    <row r="20" spans="1:244" ht="17.100000000000001" customHeight="1">
      <c r="A20" s="419"/>
      <c r="B20" s="420"/>
      <c r="C20" s="421">
        <v>54</v>
      </c>
      <c r="D20" s="422">
        <f t="shared" si="141"/>
        <v>33</v>
      </c>
      <c r="E20" s="407">
        <f>'Ｓ５４（1979）'!$AI$124</f>
        <v>2557</v>
      </c>
      <c r="F20" s="1385">
        <f>'Ｓ５４（1979）'!$AL$124</f>
        <v>0</v>
      </c>
      <c r="G20" s="1385">
        <f t="shared" si="98"/>
        <v>0</v>
      </c>
      <c r="H20" s="408">
        <f t="shared" si="99"/>
        <v>51</v>
      </c>
      <c r="I20" s="408">
        <f t="shared" si="0"/>
        <v>1683</v>
      </c>
      <c r="J20" s="409">
        <f>'Ｓ５４（1979）'!$AI$125</f>
        <v>9149</v>
      </c>
      <c r="K20" s="1385">
        <f>'Ｓ５４（1979）'!$AL$125</f>
        <v>767</v>
      </c>
      <c r="L20" s="1385">
        <f t="shared" si="100"/>
        <v>767</v>
      </c>
      <c r="M20" s="408">
        <f t="shared" si="1"/>
        <v>0</v>
      </c>
      <c r="N20" s="410">
        <f t="shared" si="2"/>
        <v>9149</v>
      </c>
      <c r="O20" s="409">
        <f>'Ｓ５４（1979）'!$AI$127</f>
        <v>61025</v>
      </c>
      <c r="P20" s="1385">
        <f>'Ｓ５４（1979）'!$AL$127</f>
        <v>0</v>
      </c>
      <c r="Q20" s="1385">
        <f t="shared" si="101"/>
        <v>0</v>
      </c>
      <c r="R20" s="408">
        <f t="shared" si="3"/>
        <v>0</v>
      </c>
      <c r="S20" s="408">
        <f t="shared" si="4"/>
        <v>61025</v>
      </c>
      <c r="T20" s="409">
        <f>'Ｓ５４（1979）'!$AI$128</f>
        <v>0</v>
      </c>
      <c r="U20" s="1385">
        <f>'Ｓ５４（1979）'!$AL$128</f>
        <v>0</v>
      </c>
      <c r="V20" s="1385">
        <f t="shared" si="102"/>
        <v>0</v>
      </c>
      <c r="W20" s="408">
        <f t="shared" si="5"/>
        <v>0</v>
      </c>
      <c r="X20" s="411">
        <f t="shared" si="6"/>
        <v>0</v>
      </c>
      <c r="Y20" s="407">
        <f>'Ｓ５４（1979）'!$AI$130</f>
        <v>0</v>
      </c>
      <c r="Z20" s="1385">
        <f>'Ｓ５４（1979）'!$AL$130</f>
        <v>0</v>
      </c>
      <c r="AA20" s="1385">
        <f t="shared" si="103"/>
        <v>0</v>
      </c>
      <c r="AB20" s="408">
        <f t="shared" si="7"/>
        <v>0</v>
      </c>
      <c r="AC20" s="408">
        <f t="shared" si="8"/>
        <v>0</v>
      </c>
      <c r="AD20" s="409">
        <f>'Ｓ５４（1979）'!$AI$131</f>
        <v>0</v>
      </c>
      <c r="AE20" s="1385">
        <f>'Ｓ５４（1979）'!$AL$131</f>
        <v>0</v>
      </c>
      <c r="AF20" s="1385">
        <f t="shared" si="104"/>
        <v>0</v>
      </c>
      <c r="AG20" s="408">
        <f t="shared" si="9"/>
        <v>0</v>
      </c>
      <c r="AH20" s="408">
        <f t="shared" si="10"/>
        <v>0</v>
      </c>
      <c r="AI20" s="409">
        <f>'Ｓ５４（1979）'!$AI$132</f>
        <v>0</v>
      </c>
      <c r="AJ20" s="1385">
        <f>'Ｓ５４（1979）'!$AL$132</f>
        <v>0</v>
      </c>
      <c r="AK20" s="1385">
        <f t="shared" si="105"/>
        <v>0</v>
      </c>
      <c r="AL20" s="408">
        <f t="shared" si="11"/>
        <v>0</v>
      </c>
      <c r="AM20" s="408">
        <f t="shared" si="12"/>
        <v>0</v>
      </c>
      <c r="AN20" s="409">
        <f>'Ｓ５４（1979）'!$AI$133</f>
        <v>0</v>
      </c>
      <c r="AO20" s="1385">
        <f>'Ｓ５４（1979）'!$AL$133</f>
        <v>0</v>
      </c>
      <c r="AP20" s="1385">
        <f t="shared" si="106"/>
        <v>0</v>
      </c>
      <c r="AQ20" s="408">
        <f t="shared" si="13"/>
        <v>0</v>
      </c>
      <c r="AR20" s="408">
        <f t="shared" si="14"/>
        <v>0</v>
      </c>
      <c r="AS20" s="409">
        <f>'Ｓ５４（1979）'!$AI$134</f>
        <v>3488</v>
      </c>
      <c r="AT20" s="1385">
        <f>'Ｓ５４（1979）'!$AL$134</f>
        <v>0</v>
      </c>
      <c r="AU20" s="1385">
        <f t="shared" si="107"/>
        <v>0</v>
      </c>
      <c r="AV20" s="408">
        <f t="shared" si="15"/>
        <v>0</v>
      </c>
      <c r="AW20" s="410">
        <f t="shared" si="16"/>
        <v>3488</v>
      </c>
      <c r="AX20" s="407">
        <f>'Ｓ５４（1979）'!$AI$135</f>
        <v>0</v>
      </c>
      <c r="AY20" s="1385">
        <f>'Ｓ５４（1979）'!$AL$135</f>
        <v>0</v>
      </c>
      <c r="AZ20" s="1385">
        <f t="shared" si="108"/>
        <v>0</v>
      </c>
      <c r="BA20" s="418">
        <f t="shared" si="17"/>
        <v>0</v>
      </c>
      <c r="BB20" s="417">
        <f t="shared" si="18"/>
        <v>0</v>
      </c>
      <c r="BC20" s="407">
        <f>'Ｓ５４（1979）'!$AI$136</f>
        <v>17057</v>
      </c>
      <c r="BD20" s="1385">
        <f>'Ｓ５４（1979）'!$AL$136</f>
        <v>3874</v>
      </c>
      <c r="BE20" s="1385">
        <f t="shared" si="109"/>
        <v>3874</v>
      </c>
      <c r="BF20" s="418">
        <f t="shared" si="19"/>
        <v>0</v>
      </c>
      <c r="BG20" s="418">
        <f t="shared" si="20"/>
        <v>17057</v>
      </c>
      <c r="BH20" s="409">
        <f>'Ｓ５４（1979）'!$AI$137</f>
        <v>83573</v>
      </c>
      <c r="BI20" s="1385">
        <f>'Ｓ５４（1979）'!$AL$137</f>
        <v>0</v>
      </c>
      <c r="BJ20" s="1385">
        <f t="shared" si="110"/>
        <v>0</v>
      </c>
      <c r="BK20" s="418">
        <f t="shared" si="21"/>
        <v>1741</v>
      </c>
      <c r="BL20" s="418">
        <f t="shared" si="22"/>
        <v>57453</v>
      </c>
      <c r="BM20" s="409">
        <f>'Ｓ５４（1979）'!$AI$138</f>
        <v>0</v>
      </c>
      <c r="BN20" s="1385">
        <f>'Ｓ５４（1979）'!$AL$138</f>
        <v>0</v>
      </c>
      <c r="BO20" s="1385">
        <f t="shared" si="111"/>
        <v>0</v>
      </c>
      <c r="BP20" s="418">
        <f t="shared" si="23"/>
        <v>0</v>
      </c>
      <c r="BQ20" s="418">
        <f t="shared" si="24"/>
        <v>0</v>
      </c>
      <c r="BR20" s="409">
        <f>'Ｓ５４（1979）'!$AI$139</f>
        <v>0</v>
      </c>
      <c r="BS20" s="1385">
        <f>'Ｓ５４（1979）'!$AL$139</f>
        <v>0</v>
      </c>
      <c r="BT20" s="1385">
        <f t="shared" si="112"/>
        <v>0</v>
      </c>
      <c r="BU20" s="418">
        <f t="shared" si="25"/>
        <v>0</v>
      </c>
      <c r="BV20" s="418">
        <f t="shared" si="26"/>
        <v>0</v>
      </c>
      <c r="BW20" s="409">
        <f>'Ｓ５４（1979）'!$AI$140</f>
        <v>0</v>
      </c>
      <c r="BX20" s="1385">
        <f>'Ｓ５４（1979）'!$AL$140</f>
        <v>0</v>
      </c>
      <c r="BY20" s="1385">
        <f t="shared" si="113"/>
        <v>0</v>
      </c>
      <c r="BZ20" s="418">
        <f t="shared" si="27"/>
        <v>0</v>
      </c>
      <c r="CA20" s="418">
        <f t="shared" si="28"/>
        <v>0</v>
      </c>
      <c r="CB20" s="409">
        <f>'Ｓ５４（1979）'!$AI$141</f>
        <v>120739</v>
      </c>
      <c r="CC20" s="1385">
        <f>'Ｓ５４（1979）'!$AL$141</f>
        <v>86421</v>
      </c>
      <c r="CD20" s="1385">
        <f t="shared" si="114"/>
        <v>86421</v>
      </c>
      <c r="CE20" s="418">
        <f t="shared" si="29"/>
        <v>0</v>
      </c>
      <c r="CF20" s="418">
        <f t="shared" si="30"/>
        <v>120739</v>
      </c>
      <c r="CG20" s="409">
        <f>'Ｓ５４（1979）'!$AI$142</f>
        <v>0</v>
      </c>
      <c r="CH20" s="1385">
        <f>'Ｓ５４（1979）'!$AL$142</f>
        <v>0</v>
      </c>
      <c r="CI20" s="1385">
        <f t="shared" si="115"/>
        <v>0</v>
      </c>
      <c r="CJ20" s="418">
        <f t="shared" si="31"/>
        <v>0</v>
      </c>
      <c r="CK20" s="418">
        <f t="shared" si="32"/>
        <v>0</v>
      </c>
      <c r="CL20" s="409">
        <f>'Ｓ５４（1979）'!$AI$143</f>
        <v>66911</v>
      </c>
      <c r="CM20" s="1385">
        <f>'Ｓ５４（1979）'!$AL$143</f>
        <v>143043</v>
      </c>
      <c r="CN20" s="1385">
        <f t="shared" si="116"/>
        <v>143043</v>
      </c>
      <c r="CO20" s="418">
        <f t="shared" si="33"/>
        <v>0</v>
      </c>
      <c r="CP20" s="417">
        <f t="shared" si="34"/>
        <v>66911</v>
      </c>
      <c r="CQ20" s="407">
        <f>'Ｓ５４（1979）'!$AI$145</f>
        <v>0</v>
      </c>
      <c r="CR20" s="1385">
        <f>'Ｓ５４（1979）'!$AL$145</f>
        <v>0</v>
      </c>
      <c r="CS20" s="1385">
        <f t="shared" si="117"/>
        <v>0</v>
      </c>
      <c r="CT20" s="418">
        <f t="shared" si="35"/>
        <v>0</v>
      </c>
      <c r="CU20" s="418">
        <f t="shared" si="36"/>
        <v>0</v>
      </c>
      <c r="CV20" s="409">
        <f>'Ｓ５４（1979）'!$AI$146</f>
        <v>0</v>
      </c>
      <c r="CW20" s="1385">
        <f>'Ｓ５４（1979）'!$AL$146</f>
        <v>0</v>
      </c>
      <c r="CX20" s="1385">
        <f t="shared" si="118"/>
        <v>0</v>
      </c>
      <c r="CY20" s="418">
        <f t="shared" si="37"/>
        <v>0</v>
      </c>
      <c r="CZ20" s="418">
        <f t="shared" si="38"/>
        <v>0</v>
      </c>
      <c r="DA20" s="409">
        <f>'Ｓ５４（1979）'!$AI$147</f>
        <v>0</v>
      </c>
      <c r="DB20" s="1385">
        <f>'Ｓ５４（1979）'!$AL$147</f>
        <v>0</v>
      </c>
      <c r="DC20" s="1385">
        <f t="shared" si="119"/>
        <v>0</v>
      </c>
      <c r="DD20" s="418">
        <f t="shared" si="39"/>
        <v>0</v>
      </c>
      <c r="DE20" s="417">
        <f t="shared" si="40"/>
        <v>0</v>
      </c>
      <c r="DF20" s="407">
        <f>'Ｓ５４（1979）'!$AI$148</f>
        <v>219834</v>
      </c>
      <c r="DG20" s="1385">
        <f>'Ｓ５４（1979）'!$AL$148</f>
        <v>0</v>
      </c>
      <c r="DH20" s="1385">
        <f t="shared" si="120"/>
        <v>0</v>
      </c>
      <c r="DI20" s="418">
        <f t="shared" si="41"/>
        <v>4580</v>
      </c>
      <c r="DJ20" s="418">
        <f t="shared" si="42"/>
        <v>151140</v>
      </c>
      <c r="DK20" s="409">
        <f>'Ｓ５４（1979）'!$AI$149</f>
        <v>0</v>
      </c>
      <c r="DL20" s="1385">
        <f>'Ｓ５４（1979）'!$AL$149</f>
        <v>0</v>
      </c>
      <c r="DM20" s="1385">
        <f t="shared" si="121"/>
        <v>0</v>
      </c>
      <c r="DN20" s="418">
        <f t="shared" si="43"/>
        <v>0</v>
      </c>
      <c r="DO20" s="418">
        <f t="shared" si="44"/>
        <v>0</v>
      </c>
      <c r="DP20" s="409">
        <f>'Ｓ５４（1979）'!$AI$150</f>
        <v>0</v>
      </c>
      <c r="DQ20" s="1385">
        <f>'Ｓ５４（1979）'!$AL$150</f>
        <v>0</v>
      </c>
      <c r="DR20" s="1385">
        <f t="shared" si="122"/>
        <v>0</v>
      </c>
      <c r="DS20" s="418">
        <f t="shared" si="45"/>
        <v>0</v>
      </c>
      <c r="DT20" s="418">
        <f t="shared" si="46"/>
        <v>0</v>
      </c>
      <c r="DU20" s="409">
        <f>'Ｓ５４（1979）'!$AI$151</f>
        <v>0</v>
      </c>
      <c r="DV20" s="1385">
        <f>'Ｓ５４（1979）'!$AL$151</f>
        <v>0</v>
      </c>
      <c r="DW20" s="1385">
        <f t="shared" si="123"/>
        <v>0</v>
      </c>
      <c r="DX20" s="418">
        <f t="shared" si="47"/>
        <v>0</v>
      </c>
      <c r="DY20" s="418">
        <f t="shared" si="48"/>
        <v>0</v>
      </c>
      <c r="DZ20" s="409">
        <f>'Ｓ５４（1979）'!$AI$152</f>
        <v>0</v>
      </c>
      <c r="EA20" s="1385"/>
      <c r="EB20" s="1385"/>
      <c r="EC20" s="418">
        <f t="shared" si="49"/>
        <v>0</v>
      </c>
      <c r="ED20" s="418">
        <f t="shared" si="50"/>
        <v>0</v>
      </c>
      <c r="EE20" s="409">
        <f>'Ｓ５４（1979）'!$AI$153</f>
        <v>0</v>
      </c>
      <c r="EF20" s="1385"/>
      <c r="EG20" s="1385"/>
      <c r="EH20" s="418">
        <f t="shared" si="51"/>
        <v>0</v>
      </c>
      <c r="EI20" s="418">
        <f t="shared" si="52"/>
        <v>0</v>
      </c>
      <c r="EJ20" s="409">
        <f>'Ｓ５４（1979）'!$AI$155</f>
        <v>0</v>
      </c>
      <c r="EK20" s="1385">
        <f>'Ｓ５４（1979）'!$AL$155</f>
        <v>0</v>
      </c>
      <c r="EL20" s="1385">
        <f t="shared" si="124"/>
        <v>0</v>
      </c>
      <c r="EM20" s="418">
        <f t="shared" si="53"/>
        <v>0</v>
      </c>
      <c r="EN20" s="418">
        <f t="shared" si="54"/>
        <v>0</v>
      </c>
      <c r="EO20" s="409">
        <f>'Ｓ５４（1979）'!$AI$156</f>
        <v>0</v>
      </c>
      <c r="EP20" s="1385">
        <f>'Ｓ５４（1979）'!$AL$156</f>
        <v>0</v>
      </c>
      <c r="EQ20" s="1385">
        <f t="shared" si="125"/>
        <v>0</v>
      </c>
      <c r="ER20" s="418">
        <f t="shared" si="55"/>
        <v>0</v>
      </c>
      <c r="ES20" s="418">
        <f t="shared" si="56"/>
        <v>0</v>
      </c>
      <c r="ET20" s="409">
        <f>'Ｓ５４（1979）'!$AI$157</f>
        <v>0</v>
      </c>
      <c r="EU20" s="1385">
        <f>'Ｓ５４（1979）'!$AL$157</f>
        <v>0</v>
      </c>
      <c r="EV20" s="1385">
        <f t="shared" si="126"/>
        <v>0</v>
      </c>
      <c r="EW20" s="418">
        <f t="shared" si="57"/>
        <v>0</v>
      </c>
      <c r="EX20" s="418">
        <f t="shared" si="58"/>
        <v>0</v>
      </c>
      <c r="EY20" s="409">
        <f>'Ｓ５４（1979）'!$AI$158</f>
        <v>3400</v>
      </c>
      <c r="EZ20" s="1385">
        <f>'Ｓ５４（1979）'!$AL$158</f>
        <v>0</v>
      </c>
      <c r="FA20" s="1385">
        <f t="shared" si="127"/>
        <v>0</v>
      </c>
      <c r="FB20" s="418">
        <f t="shared" si="59"/>
        <v>85</v>
      </c>
      <c r="FC20" s="418">
        <f t="shared" si="60"/>
        <v>2805</v>
      </c>
      <c r="FD20" s="409">
        <f>'Ｓ５４（1979）'!$AI$159</f>
        <v>0</v>
      </c>
      <c r="FE20" s="1385">
        <f>'Ｓ５４（1979）'!$AL$159</f>
        <v>0</v>
      </c>
      <c r="FF20" s="1385">
        <f t="shared" si="128"/>
        <v>0</v>
      </c>
      <c r="FG20" s="418">
        <f t="shared" si="61"/>
        <v>0</v>
      </c>
      <c r="FH20" s="418">
        <f t="shared" si="62"/>
        <v>0</v>
      </c>
      <c r="FI20" s="409">
        <f>'Ｓ５４（1979）'!$AI$160</f>
        <v>61228</v>
      </c>
      <c r="FJ20" s="1385">
        <f>'Ｓ５４（1979）'!$AL$160</f>
        <v>0</v>
      </c>
      <c r="FK20" s="1385">
        <f t="shared" si="129"/>
        <v>0</v>
      </c>
      <c r="FL20" s="418">
        <f t="shared" si="63"/>
        <v>1531</v>
      </c>
      <c r="FM20" s="418">
        <f t="shared" si="64"/>
        <v>50523</v>
      </c>
      <c r="FN20" s="409">
        <f>'Ｓ５４（1979）'!$AI$161</f>
        <v>0</v>
      </c>
      <c r="FO20" s="1385"/>
      <c r="FP20" s="1385"/>
      <c r="FQ20" s="418">
        <f t="shared" si="65"/>
        <v>0</v>
      </c>
      <c r="FR20" s="418">
        <f t="shared" si="66"/>
        <v>0</v>
      </c>
      <c r="FS20" s="409">
        <f>'Ｓ５４（1979）'!$AI$162</f>
        <v>4369</v>
      </c>
      <c r="FT20" s="1385">
        <f>'Ｓ５４（1979）'!$AL$162</f>
        <v>0</v>
      </c>
      <c r="FU20" s="1385">
        <f t="shared" si="130"/>
        <v>0</v>
      </c>
      <c r="FV20" s="418">
        <f t="shared" si="67"/>
        <v>0</v>
      </c>
      <c r="FW20" s="417">
        <f t="shared" si="68"/>
        <v>4369</v>
      </c>
      <c r="FX20" s="407">
        <f>'Ｓ５４（1979）'!$AI$164</f>
        <v>0</v>
      </c>
      <c r="FY20" s="1385">
        <f>'Ｓ５４（1979）'!$AL$164</f>
        <v>0</v>
      </c>
      <c r="FZ20" s="1385">
        <f t="shared" si="131"/>
        <v>0</v>
      </c>
      <c r="GA20" s="418">
        <f t="shared" si="69"/>
        <v>0</v>
      </c>
      <c r="GB20" s="418">
        <f t="shared" si="70"/>
        <v>0</v>
      </c>
      <c r="GC20" s="409">
        <f>'Ｓ５４（1979）'!$AI$165</f>
        <v>10237</v>
      </c>
      <c r="GD20" s="1385">
        <f>'Ｓ５４（1979）'!$AL$165</f>
        <v>0</v>
      </c>
      <c r="GE20" s="1385">
        <f t="shared" si="132"/>
        <v>0</v>
      </c>
      <c r="GF20" s="416">
        <f t="shared" si="71"/>
        <v>0</v>
      </c>
      <c r="GG20" s="417">
        <f t="shared" si="72"/>
        <v>10237</v>
      </c>
      <c r="GH20" s="407">
        <f>'Ｓ５４（1979）'!$AI$166</f>
        <v>22686</v>
      </c>
      <c r="GI20" s="1385">
        <f>'Ｓ５４（1979）'!$AL$166</f>
        <v>0</v>
      </c>
      <c r="GJ20" s="1385">
        <f t="shared" si="133"/>
        <v>0</v>
      </c>
      <c r="GK20" s="418">
        <f t="shared" si="73"/>
        <v>454</v>
      </c>
      <c r="GL20" s="418">
        <f t="shared" si="74"/>
        <v>14982</v>
      </c>
      <c r="GM20" s="409">
        <f>'Ｓ５４（1979）'!$AI$167</f>
        <v>5319</v>
      </c>
      <c r="GN20" s="1385">
        <f>'Ｓ５４（1979）'!$AL$167</f>
        <v>0</v>
      </c>
      <c r="GO20" s="1385">
        <f t="shared" si="134"/>
        <v>0</v>
      </c>
      <c r="GP20" s="418">
        <f t="shared" si="75"/>
        <v>106</v>
      </c>
      <c r="GQ20" s="418">
        <f t="shared" si="76"/>
        <v>3498</v>
      </c>
      <c r="GR20" s="409">
        <f>'Ｓ５４（1979）'!$AI$168</f>
        <v>0</v>
      </c>
      <c r="GS20" s="1385">
        <f>'Ｓ５４（1979）'!$AL$168</f>
        <v>0</v>
      </c>
      <c r="GT20" s="1385"/>
      <c r="GU20" s="418">
        <f t="shared" si="77"/>
        <v>0</v>
      </c>
      <c r="GV20" s="418">
        <f t="shared" si="78"/>
        <v>0</v>
      </c>
      <c r="GW20" s="409">
        <f>'Ｓ５４（1979）'!$AI$169</f>
        <v>0</v>
      </c>
      <c r="GX20" s="1385">
        <f>'Ｓ５４（1979）'!$AL$169</f>
        <v>0</v>
      </c>
      <c r="GY20" s="1385">
        <f t="shared" si="135"/>
        <v>0</v>
      </c>
      <c r="GZ20" s="418">
        <f t="shared" si="79"/>
        <v>0</v>
      </c>
      <c r="HA20" s="418">
        <f t="shared" si="80"/>
        <v>0</v>
      </c>
      <c r="HB20" s="409">
        <f>'Ｓ５４（1979）'!$AI$170</f>
        <v>0</v>
      </c>
      <c r="HC20" s="1385"/>
      <c r="HD20" s="1385"/>
      <c r="HE20" s="418">
        <f t="shared" si="81"/>
        <v>0</v>
      </c>
      <c r="HF20" s="418">
        <f t="shared" si="82"/>
        <v>0</v>
      </c>
      <c r="HG20" s="409">
        <f>'Ｓ５４（1979）'!$AI$171</f>
        <v>0</v>
      </c>
      <c r="HH20" s="1385"/>
      <c r="HI20" s="1385"/>
      <c r="HJ20" s="418">
        <f t="shared" si="83"/>
        <v>0</v>
      </c>
      <c r="HK20" s="418">
        <f t="shared" si="84"/>
        <v>0</v>
      </c>
      <c r="HL20" s="409">
        <f>'Ｓ５４（1979）'!$AI$172</f>
        <v>0</v>
      </c>
      <c r="HM20" s="1385"/>
      <c r="HN20" s="1385"/>
      <c r="HO20" s="418">
        <f t="shared" si="85"/>
        <v>0</v>
      </c>
      <c r="HP20" s="418">
        <f t="shared" si="86"/>
        <v>0</v>
      </c>
      <c r="HQ20" s="409">
        <f>'Ｓ５４（1979）'!$AI$173</f>
        <v>23196</v>
      </c>
      <c r="HR20" s="1385">
        <f>'Ｓ５４（1979）'!$AL$173</f>
        <v>0</v>
      </c>
      <c r="HS20" s="1385">
        <f t="shared" si="136"/>
        <v>0</v>
      </c>
      <c r="HT20" s="418">
        <f t="shared" si="87"/>
        <v>464</v>
      </c>
      <c r="HU20" s="418">
        <f t="shared" si="88"/>
        <v>15312</v>
      </c>
      <c r="HV20" s="409">
        <f>'Ｓ５４（1979）'!$AI$174</f>
        <v>4794</v>
      </c>
      <c r="HW20" s="1385">
        <f>'Ｓ５４（1979）'!$AL$174</f>
        <v>0</v>
      </c>
      <c r="HX20" s="1385">
        <f t="shared" si="137"/>
        <v>0</v>
      </c>
      <c r="HY20" s="418">
        <f t="shared" si="89"/>
        <v>96</v>
      </c>
      <c r="HZ20" s="417">
        <f t="shared" si="90"/>
        <v>3168</v>
      </c>
      <c r="IA20" s="407">
        <f>'Ｓ５４（1979）'!$AI$175</f>
        <v>0</v>
      </c>
      <c r="IB20" s="1385">
        <f>'Ｓ５４（1979）'!$AL$175</f>
        <v>0</v>
      </c>
      <c r="IC20" s="1385">
        <f t="shared" si="138"/>
        <v>0</v>
      </c>
      <c r="ID20" s="418">
        <f t="shared" si="91"/>
        <v>0</v>
      </c>
      <c r="IE20" s="417">
        <f t="shared" si="92"/>
        <v>0</v>
      </c>
      <c r="IF20" s="409">
        <f t="shared" si="93"/>
        <v>719562</v>
      </c>
      <c r="IG20" s="1386">
        <f t="shared" si="139"/>
        <v>234105</v>
      </c>
      <c r="IH20" s="1386">
        <f t="shared" si="140"/>
        <v>234105</v>
      </c>
      <c r="II20" s="412">
        <f t="shared" si="96"/>
        <v>9108</v>
      </c>
      <c r="IJ20" s="410">
        <f t="shared" si="97"/>
        <v>593539</v>
      </c>
    </row>
    <row r="21" spans="1:244" ht="17.100000000000001" customHeight="1">
      <c r="A21" s="376"/>
      <c r="B21" s="413"/>
      <c r="C21" s="414">
        <v>55</v>
      </c>
      <c r="D21" s="415">
        <f t="shared" si="141"/>
        <v>32</v>
      </c>
      <c r="E21" s="407">
        <f>'Ｓ５５（1980）'!$AI$124</f>
        <v>4488</v>
      </c>
      <c r="F21" s="1385">
        <f>'Ｓ５５（1980）'!$AL$124</f>
        <v>0</v>
      </c>
      <c r="G21" s="1385">
        <f t="shared" si="98"/>
        <v>0</v>
      </c>
      <c r="H21" s="408">
        <f t="shared" si="99"/>
        <v>90</v>
      </c>
      <c r="I21" s="408">
        <f t="shared" si="0"/>
        <v>2880</v>
      </c>
      <c r="J21" s="409">
        <f>'Ｓ５５（1980）'!$AI$125</f>
        <v>9722</v>
      </c>
      <c r="K21" s="1385">
        <f>'Ｓ５５（1980）'!$AL$125</f>
        <v>1710</v>
      </c>
      <c r="L21" s="1385">
        <f t="shared" si="100"/>
        <v>1710</v>
      </c>
      <c r="M21" s="408">
        <f t="shared" si="1"/>
        <v>0</v>
      </c>
      <c r="N21" s="410">
        <f t="shared" si="2"/>
        <v>9722</v>
      </c>
      <c r="O21" s="409">
        <f>'Ｓ５５（1980）'!$AI$127</f>
        <v>4698</v>
      </c>
      <c r="P21" s="1385">
        <f>'Ｓ５５（1980）'!$AL$127</f>
        <v>0</v>
      </c>
      <c r="Q21" s="1385">
        <f t="shared" si="101"/>
        <v>0</v>
      </c>
      <c r="R21" s="408">
        <f t="shared" si="3"/>
        <v>0</v>
      </c>
      <c r="S21" s="408">
        <f t="shared" si="4"/>
        <v>4698</v>
      </c>
      <c r="T21" s="409">
        <f>'Ｓ５５（1980）'!$AI$128</f>
        <v>0</v>
      </c>
      <c r="U21" s="1385">
        <f>'Ｓ５５（1980）'!$AL$128</f>
        <v>0</v>
      </c>
      <c r="V21" s="1385">
        <f t="shared" si="102"/>
        <v>0</v>
      </c>
      <c r="W21" s="408">
        <f t="shared" si="5"/>
        <v>0</v>
      </c>
      <c r="X21" s="411">
        <f t="shared" si="6"/>
        <v>0</v>
      </c>
      <c r="Y21" s="407">
        <f>'Ｓ５５（1980）'!$AI$130</f>
        <v>0</v>
      </c>
      <c r="Z21" s="1385">
        <f>'Ｓ５５（1980）'!$AL$130</f>
        <v>0</v>
      </c>
      <c r="AA21" s="1385">
        <f t="shared" si="103"/>
        <v>0</v>
      </c>
      <c r="AB21" s="408">
        <f t="shared" si="7"/>
        <v>0</v>
      </c>
      <c r="AC21" s="408">
        <f t="shared" si="8"/>
        <v>0</v>
      </c>
      <c r="AD21" s="409">
        <f>'Ｓ５５（1980）'!$AI$131</f>
        <v>0</v>
      </c>
      <c r="AE21" s="1385">
        <f>'Ｓ５５（1980）'!$AL$131</f>
        <v>0</v>
      </c>
      <c r="AF21" s="1385">
        <f t="shared" si="104"/>
        <v>0</v>
      </c>
      <c r="AG21" s="408">
        <f t="shared" si="9"/>
        <v>0</v>
      </c>
      <c r="AH21" s="408">
        <f t="shared" si="10"/>
        <v>0</v>
      </c>
      <c r="AI21" s="409">
        <f>'Ｓ５５（1980）'!$AI$132</f>
        <v>0</v>
      </c>
      <c r="AJ21" s="1385">
        <f>'Ｓ５５（1980）'!$AL$132</f>
        <v>0</v>
      </c>
      <c r="AK21" s="1385">
        <f t="shared" si="105"/>
        <v>0</v>
      </c>
      <c r="AL21" s="408">
        <f t="shared" si="11"/>
        <v>0</v>
      </c>
      <c r="AM21" s="408">
        <f t="shared" si="12"/>
        <v>0</v>
      </c>
      <c r="AN21" s="409">
        <f>'Ｓ５５（1980）'!$AI$133</f>
        <v>0</v>
      </c>
      <c r="AO21" s="1385">
        <f>'Ｓ５５（1980）'!$AL$133</f>
        <v>0</v>
      </c>
      <c r="AP21" s="1385">
        <f t="shared" si="106"/>
        <v>0</v>
      </c>
      <c r="AQ21" s="408">
        <f t="shared" si="13"/>
        <v>0</v>
      </c>
      <c r="AR21" s="408">
        <f t="shared" si="14"/>
        <v>0</v>
      </c>
      <c r="AS21" s="409">
        <f>'Ｓ５５（1980）'!$AI$134</f>
        <v>0</v>
      </c>
      <c r="AT21" s="1385">
        <f>'Ｓ５５（1980）'!$AL$134</f>
        <v>0</v>
      </c>
      <c r="AU21" s="1385">
        <f t="shared" si="107"/>
        <v>0</v>
      </c>
      <c r="AV21" s="408">
        <f t="shared" si="15"/>
        <v>0</v>
      </c>
      <c r="AW21" s="410">
        <f t="shared" si="16"/>
        <v>0</v>
      </c>
      <c r="AX21" s="407">
        <f>'Ｓ５５（1980）'!$AI$135</f>
        <v>0</v>
      </c>
      <c r="AY21" s="1385">
        <f>'Ｓ５５（1980）'!$AL$135</f>
        <v>0</v>
      </c>
      <c r="AZ21" s="1385">
        <f t="shared" si="108"/>
        <v>0</v>
      </c>
      <c r="BA21" s="418">
        <f t="shared" si="17"/>
        <v>0</v>
      </c>
      <c r="BB21" s="417">
        <f t="shared" si="18"/>
        <v>0</v>
      </c>
      <c r="BC21" s="407">
        <f>'Ｓ５５（1980）'!$AI$136</f>
        <v>13849</v>
      </c>
      <c r="BD21" s="1385">
        <f>'Ｓ５５（1980）'!$AL$136</f>
        <v>933</v>
      </c>
      <c r="BE21" s="1385">
        <f t="shared" si="109"/>
        <v>933</v>
      </c>
      <c r="BF21" s="418">
        <f t="shared" si="19"/>
        <v>0</v>
      </c>
      <c r="BG21" s="418">
        <f t="shared" si="20"/>
        <v>13849</v>
      </c>
      <c r="BH21" s="409">
        <f>'Ｓ５５（1980）'!$AI$137</f>
        <v>33612</v>
      </c>
      <c r="BI21" s="1385">
        <f>'Ｓ５５（1980）'!$AL$137</f>
        <v>0</v>
      </c>
      <c r="BJ21" s="1385">
        <f t="shared" si="110"/>
        <v>0</v>
      </c>
      <c r="BK21" s="418">
        <f t="shared" si="21"/>
        <v>700</v>
      </c>
      <c r="BL21" s="418">
        <f t="shared" si="22"/>
        <v>22400</v>
      </c>
      <c r="BM21" s="409">
        <f>'Ｓ５５（1980）'!$AI$138</f>
        <v>0</v>
      </c>
      <c r="BN21" s="1385">
        <f>'Ｓ５５（1980）'!$AL$138</f>
        <v>0</v>
      </c>
      <c r="BO21" s="1385">
        <f t="shared" si="111"/>
        <v>0</v>
      </c>
      <c r="BP21" s="418">
        <f t="shared" si="23"/>
        <v>0</v>
      </c>
      <c r="BQ21" s="418">
        <f t="shared" si="24"/>
        <v>0</v>
      </c>
      <c r="BR21" s="409">
        <f>'Ｓ５５（1980）'!$AI$139</f>
        <v>0</v>
      </c>
      <c r="BS21" s="1385">
        <f>'Ｓ５５（1980）'!$AL$139</f>
        <v>0</v>
      </c>
      <c r="BT21" s="1385">
        <f t="shared" si="112"/>
        <v>0</v>
      </c>
      <c r="BU21" s="418">
        <f t="shared" si="25"/>
        <v>0</v>
      </c>
      <c r="BV21" s="418">
        <f t="shared" si="26"/>
        <v>0</v>
      </c>
      <c r="BW21" s="409">
        <f>'Ｓ５５（1980）'!$AI$140</f>
        <v>0</v>
      </c>
      <c r="BX21" s="1385">
        <f>'Ｓ５５（1980）'!$AL$140</f>
        <v>0</v>
      </c>
      <c r="BY21" s="1385">
        <f t="shared" si="113"/>
        <v>0</v>
      </c>
      <c r="BZ21" s="418">
        <f t="shared" si="27"/>
        <v>0</v>
      </c>
      <c r="CA21" s="418">
        <f t="shared" si="28"/>
        <v>0</v>
      </c>
      <c r="CB21" s="409">
        <f>'Ｓ５５（1980）'!$AI$141</f>
        <v>76682</v>
      </c>
      <c r="CC21" s="1385">
        <f>'Ｓ５５（1980）'!$AL$141</f>
        <v>11790</v>
      </c>
      <c r="CD21" s="1385">
        <f t="shared" si="114"/>
        <v>11790</v>
      </c>
      <c r="CE21" s="418">
        <f t="shared" si="29"/>
        <v>0</v>
      </c>
      <c r="CF21" s="418">
        <f t="shared" si="30"/>
        <v>76682</v>
      </c>
      <c r="CG21" s="409">
        <f>'Ｓ５５（1980）'!$AI$142</f>
        <v>0</v>
      </c>
      <c r="CH21" s="1385">
        <f>'Ｓ５５（1980）'!$AL$142</f>
        <v>0</v>
      </c>
      <c r="CI21" s="1385">
        <f t="shared" si="115"/>
        <v>0</v>
      </c>
      <c r="CJ21" s="418">
        <f t="shared" si="31"/>
        <v>0</v>
      </c>
      <c r="CK21" s="418">
        <f t="shared" si="32"/>
        <v>0</v>
      </c>
      <c r="CL21" s="409">
        <f>'Ｓ５５（1980）'!$AI$143</f>
        <v>52605</v>
      </c>
      <c r="CM21" s="1385">
        <f>'Ｓ５５（1980）'!$AL$143</f>
        <v>25505</v>
      </c>
      <c r="CN21" s="1385">
        <f t="shared" si="116"/>
        <v>25505</v>
      </c>
      <c r="CO21" s="418">
        <f t="shared" si="33"/>
        <v>0</v>
      </c>
      <c r="CP21" s="417">
        <f t="shared" si="34"/>
        <v>52605</v>
      </c>
      <c r="CQ21" s="407">
        <f>'Ｓ５５（1980）'!$AI$145</f>
        <v>0</v>
      </c>
      <c r="CR21" s="1385">
        <f>'Ｓ５５（1980）'!$AL$145</f>
        <v>0</v>
      </c>
      <c r="CS21" s="1385">
        <f t="shared" si="117"/>
        <v>0</v>
      </c>
      <c r="CT21" s="418">
        <f t="shared" si="35"/>
        <v>0</v>
      </c>
      <c r="CU21" s="418">
        <f t="shared" si="36"/>
        <v>0</v>
      </c>
      <c r="CV21" s="409">
        <f>'Ｓ５５（1980）'!$AI$146</f>
        <v>0</v>
      </c>
      <c r="CW21" s="1385">
        <f>'Ｓ５５（1980）'!$AL$146</f>
        <v>0</v>
      </c>
      <c r="CX21" s="1385">
        <f t="shared" si="118"/>
        <v>0</v>
      </c>
      <c r="CY21" s="418">
        <f t="shared" si="37"/>
        <v>0</v>
      </c>
      <c r="CZ21" s="418">
        <f t="shared" si="38"/>
        <v>0</v>
      </c>
      <c r="DA21" s="409">
        <f>'Ｓ５５（1980）'!$AI$147</f>
        <v>0</v>
      </c>
      <c r="DB21" s="1385">
        <f>'Ｓ５５（1980）'!$AL$147</f>
        <v>0</v>
      </c>
      <c r="DC21" s="1385">
        <f t="shared" si="119"/>
        <v>0</v>
      </c>
      <c r="DD21" s="418">
        <f t="shared" si="39"/>
        <v>0</v>
      </c>
      <c r="DE21" s="417">
        <f t="shared" si="40"/>
        <v>0</v>
      </c>
      <c r="DF21" s="407">
        <f>'Ｓ５５（1980）'!$AI$148</f>
        <v>216662</v>
      </c>
      <c r="DG21" s="1385">
        <f>'Ｓ５５（1980）'!$AL$148</f>
        <v>0</v>
      </c>
      <c r="DH21" s="1385">
        <f t="shared" si="120"/>
        <v>0</v>
      </c>
      <c r="DI21" s="418">
        <f t="shared" si="41"/>
        <v>4514</v>
      </c>
      <c r="DJ21" s="418">
        <f t="shared" si="42"/>
        <v>144448</v>
      </c>
      <c r="DK21" s="409">
        <f>'Ｓ５５（1980）'!$AI$149</f>
        <v>0</v>
      </c>
      <c r="DL21" s="1385">
        <f>'Ｓ５５（1980）'!$AL$149</f>
        <v>0</v>
      </c>
      <c r="DM21" s="1385">
        <f t="shared" si="121"/>
        <v>0</v>
      </c>
      <c r="DN21" s="418">
        <f t="shared" si="43"/>
        <v>0</v>
      </c>
      <c r="DO21" s="418">
        <f t="shared" si="44"/>
        <v>0</v>
      </c>
      <c r="DP21" s="409">
        <f>'Ｓ５５（1980）'!$AI$150</f>
        <v>0</v>
      </c>
      <c r="DQ21" s="1385">
        <f>'Ｓ５５（1980）'!$AL$150</f>
        <v>0</v>
      </c>
      <c r="DR21" s="1385">
        <f t="shared" si="122"/>
        <v>0</v>
      </c>
      <c r="DS21" s="418">
        <f t="shared" si="45"/>
        <v>0</v>
      </c>
      <c r="DT21" s="418">
        <f t="shared" si="46"/>
        <v>0</v>
      </c>
      <c r="DU21" s="409">
        <f>'Ｓ５５（1980）'!$AI$151</f>
        <v>0</v>
      </c>
      <c r="DV21" s="1385">
        <f>'Ｓ５５（1980）'!$AL$151</f>
        <v>0</v>
      </c>
      <c r="DW21" s="1385">
        <f t="shared" si="123"/>
        <v>0</v>
      </c>
      <c r="DX21" s="418">
        <f t="shared" si="47"/>
        <v>0</v>
      </c>
      <c r="DY21" s="418">
        <f t="shared" si="48"/>
        <v>0</v>
      </c>
      <c r="DZ21" s="409">
        <f>'Ｓ５５（1980）'!$AI$152</f>
        <v>0</v>
      </c>
      <c r="EA21" s="1385"/>
      <c r="EB21" s="1385"/>
      <c r="EC21" s="418">
        <f t="shared" si="49"/>
        <v>0</v>
      </c>
      <c r="ED21" s="418">
        <f t="shared" si="50"/>
        <v>0</v>
      </c>
      <c r="EE21" s="409">
        <f>'Ｓ５５（1980）'!$AI$153</f>
        <v>0</v>
      </c>
      <c r="EF21" s="1385"/>
      <c r="EG21" s="1385"/>
      <c r="EH21" s="418">
        <f t="shared" si="51"/>
        <v>0</v>
      </c>
      <c r="EI21" s="418">
        <f t="shared" si="52"/>
        <v>0</v>
      </c>
      <c r="EJ21" s="409">
        <f>'Ｓ５５（1980）'!$AI$155</f>
        <v>0</v>
      </c>
      <c r="EK21" s="1385">
        <f>'Ｓ５５（1980）'!$AL$155</f>
        <v>0</v>
      </c>
      <c r="EL21" s="1385">
        <f t="shared" si="124"/>
        <v>0</v>
      </c>
      <c r="EM21" s="418">
        <f t="shared" si="53"/>
        <v>0</v>
      </c>
      <c r="EN21" s="418">
        <f t="shared" si="54"/>
        <v>0</v>
      </c>
      <c r="EO21" s="409">
        <f>'Ｓ５５（1980）'!$AI$156</f>
        <v>0</v>
      </c>
      <c r="EP21" s="1385">
        <f>'Ｓ５５（1980）'!$AL$156</f>
        <v>0</v>
      </c>
      <c r="EQ21" s="1385">
        <f t="shared" si="125"/>
        <v>0</v>
      </c>
      <c r="ER21" s="418">
        <f t="shared" si="55"/>
        <v>0</v>
      </c>
      <c r="ES21" s="418">
        <f t="shared" si="56"/>
        <v>0</v>
      </c>
      <c r="ET21" s="409">
        <f>'Ｓ５５（1980）'!$AI$157</f>
        <v>0</v>
      </c>
      <c r="EU21" s="1385">
        <f>'Ｓ５５（1980）'!$AL$157</f>
        <v>0</v>
      </c>
      <c r="EV21" s="1385">
        <f t="shared" si="126"/>
        <v>0</v>
      </c>
      <c r="EW21" s="418">
        <f t="shared" si="57"/>
        <v>0</v>
      </c>
      <c r="EX21" s="418">
        <f t="shared" si="58"/>
        <v>0</v>
      </c>
      <c r="EY21" s="409">
        <f>'Ｓ５５（1980）'!$AI$158</f>
        <v>5161</v>
      </c>
      <c r="EZ21" s="1385">
        <f>'Ｓ５５（1980）'!$AL$158</f>
        <v>0</v>
      </c>
      <c r="FA21" s="1385">
        <f t="shared" si="127"/>
        <v>0</v>
      </c>
      <c r="FB21" s="418">
        <f t="shared" si="59"/>
        <v>129</v>
      </c>
      <c r="FC21" s="418">
        <f t="shared" si="60"/>
        <v>4128</v>
      </c>
      <c r="FD21" s="409">
        <f>'Ｓ５５（1980）'!$AI$159</f>
        <v>0</v>
      </c>
      <c r="FE21" s="1385">
        <f>'Ｓ５５（1980）'!$AL$159</f>
        <v>0</v>
      </c>
      <c r="FF21" s="1385">
        <f t="shared" si="128"/>
        <v>0</v>
      </c>
      <c r="FG21" s="418">
        <f t="shared" si="61"/>
        <v>0</v>
      </c>
      <c r="FH21" s="418">
        <f t="shared" si="62"/>
        <v>0</v>
      </c>
      <c r="FI21" s="409">
        <f>'Ｓ５５（1980）'!$AI$160</f>
        <v>0</v>
      </c>
      <c r="FJ21" s="1385">
        <f>'Ｓ５５（1980）'!$AL$160</f>
        <v>0</v>
      </c>
      <c r="FK21" s="1385">
        <f t="shared" si="129"/>
        <v>0</v>
      </c>
      <c r="FL21" s="418">
        <f t="shared" si="63"/>
        <v>0</v>
      </c>
      <c r="FM21" s="418">
        <f t="shared" si="64"/>
        <v>0</v>
      </c>
      <c r="FN21" s="409">
        <f>'Ｓ５５（1980）'!$AI$161</f>
        <v>0</v>
      </c>
      <c r="FO21" s="1385"/>
      <c r="FP21" s="1385"/>
      <c r="FQ21" s="418">
        <f t="shared" si="65"/>
        <v>0</v>
      </c>
      <c r="FR21" s="418">
        <f t="shared" si="66"/>
        <v>0</v>
      </c>
      <c r="FS21" s="409">
        <f>'Ｓ５５（1980）'!$AI$162</f>
        <v>23064</v>
      </c>
      <c r="FT21" s="1385">
        <f>'Ｓ５５（1980）'!$AL$162</f>
        <v>0</v>
      </c>
      <c r="FU21" s="1385">
        <f t="shared" si="130"/>
        <v>0</v>
      </c>
      <c r="FV21" s="418">
        <f t="shared" si="67"/>
        <v>0</v>
      </c>
      <c r="FW21" s="417">
        <f t="shared" si="68"/>
        <v>23064</v>
      </c>
      <c r="FX21" s="407">
        <f>'Ｓ５５（1980）'!$AI$164</f>
        <v>0</v>
      </c>
      <c r="FY21" s="1385">
        <f>'Ｓ５５（1980）'!$AL$164</f>
        <v>0</v>
      </c>
      <c r="FZ21" s="1385">
        <f t="shared" si="131"/>
        <v>0</v>
      </c>
      <c r="GA21" s="418">
        <f t="shared" si="69"/>
        <v>0</v>
      </c>
      <c r="GB21" s="418">
        <f t="shared" si="70"/>
        <v>0</v>
      </c>
      <c r="GC21" s="409">
        <f>'Ｓ５５（1980）'!$AI$165</f>
        <v>8895</v>
      </c>
      <c r="GD21" s="1385">
        <f>'Ｓ５５（1980）'!$AL$165</f>
        <v>0</v>
      </c>
      <c r="GE21" s="1385">
        <f t="shared" si="132"/>
        <v>0</v>
      </c>
      <c r="GF21" s="416">
        <f t="shared" si="71"/>
        <v>0</v>
      </c>
      <c r="GG21" s="417">
        <f t="shared" si="72"/>
        <v>8895</v>
      </c>
      <c r="GH21" s="407">
        <f>'Ｓ５５（1980）'!$AI$166</f>
        <v>13240</v>
      </c>
      <c r="GI21" s="1385">
        <f>'Ｓ５５（1980）'!$AL$166</f>
        <v>0</v>
      </c>
      <c r="GJ21" s="1385">
        <f t="shared" si="133"/>
        <v>0</v>
      </c>
      <c r="GK21" s="418">
        <f t="shared" si="73"/>
        <v>265</v>
      </c>
      <c r="GL21" s="418">
        <f t="shared" si="74"/>
        <v>8480</v>
      </c>
      <c r="GM21" s="409">
        <f>'Ｓ５５（1980）'!$AI$167</f>
        <v>8410</v>
      </c>
      <c r="GN21" s="1385">
        <f>'Ｓ５５（1980）'!$AL$167</f>
        <v>0</v>
      </c>
      <c r="GO21" s="1385">
        <f t="shared" si="134"/>
        <v>0</v>
      </c>
      <c r="GP21" s="418">
        <f t="shared" si="75"/>
        <v>168</v>
      </c>
      <c r="GQ21" s="418">
        <f t="shared" si="76"/>
        <v>5376</v>
      </c>
      <c r="GR21" s="409">
        <f>'Ｓ５５（1980）'!$AI$168</f>
        <v>0</v>
      </c>
      <c r="GS21" s="1385">
        <f>'Ｓ５５（1980）'!$AL$168</f>
        <v>0</v>
      </c>
      <c r="GT21" s="1385"/>
      <c r="GU21" s="418">
        <f t="shared" si="77"/>
        <v>0</v>
      </c>
      <c r="GV21" s="418">
        <f t="shared" si="78"/>
        <v>0</v>
      </c>
      <c r="GW21" s="409">
        <f>'Ｓ５５（1980）'!$AI$169</f>
        <v>60446</v>
      </c>
      <c r="GX21" s="1385">
        <f>'Ｓ５５（1980）'!$AL$169</f>
        <v>0</v>
      </c>
      <c r="GY21" s="1385">
        <f t="shared" si="135"/>
        <v>0</v>
      </c>
      <c r="GZ21" s="418">
        <f t="shared" si="79"/>
        <v>1209</v>
      </c>
      <c r="HA21" s="418">
        <f t="shared" si="80"/>
        <v>38688</v>
      </c>
      <c r="HB21" s="409">
        <f>'Ｓ５５（1980）'!$AI$170</f>
        <v>0</v>
      </c>
      <c r="HC21" s="1385"/>
      <c r="HD21" s="1385"/>
      <c r="HE21" s="418">
        <f t="shared" si="81"/>
        <v>0</v>
      </c>
      <c r="HF21" s="418">
        <f t="shared" si="82"/>
        <v>0</v>
      </c>
      <c r="HG21" s="409">
        <f>'Ｓ５５（1980）'!$AI$171</f>
        <v>0</v>
      </c>
      <c r="HH21" s="1385"/>
      <c r="HI21" s="1385"/>
      <c r="HJ21" s="418">
        <f t="shared" si="83"/>
        <v>0</v>
      </c>
      <c r="HK21" s="418">
        <f t="shared" si="84"/>
        <v>0</v>
      </c>
      <c r="HL21" s="409">
        <f>'Ｓ５５（1980）'!$AI$172</f>
        <v>0</v>
      </c>
      <c r="HM21" s="1385"/>
      <c r="HN21" s="1385"/>
      <c r="HO21" s="418">
        <f t="shared" si="85"/>
        <v>0</v>
      </c>
      <c r="HP21" s="418">
        <f t="shared" si="86"/>
        <v>0</v>
      </c>
      <c r="HQ21" s="409">
        <f>'Ｓ５５（1980）'!$AI$173</f>
        <v>3677</v>
      </c>
      <c r="HR21" s="1385">
        <f>'Ｓ５５（1980）'!$AL$173</f>
        <v>0</v>
      </c>
      <c r="HS21" s="1385">
        <f t="shared" si="136"/>
        <v>0</v>
      </c>
      <c r="HT21" s="418">
        <f t="shared" si="87"/>
        <v>74</v>
      </c>
      <c r="HU21" s="418">
        <f t="shared" si="88"/>
        <v>2368</v>
      </c>
      <c r="HV21" s="409">
        <f>'Ｓ５５（1980）'!$AI$174</f>
        <v>4533</v>
      </c>
      <c r="HW21" s="1385">
        <f>'Ｓ５５（1980）'!$AL$174</f>
        <v>0</v>
      </c>
      <c r="HX21" s="1385">
        <f t="shared" si="137"/>
        <v>0</v>
      </c>
      <c r="HY21" s="418">
        <f t="shared" si="89"/>
        <v>91</v>
      </c>
      <c r="HZ21" s="417">
        <f t="shared" si="90"/>
        <v>2912</v>
      </c>
      <c r="IA21" s="407">
        <f>'Ｓ５５（1980）'!$AI$175</f>
        <v>0</v>
      </c>
      <c r="IB21" s="1385">
        <f>'Ｓ５５（1980）'!$AL$175</f>
        <v>0</v>
      </c>
      <c r="IC21" s="1385">
        <f t="shared" si="138"/>
        <v>0</v>
      </c>
      <c r="ID21" s="418">
        <f t="shared" si="91"/>
        <v>0</v>
      </c>
      <c r="IE21" s="417">
        <f t="shared" si="92"/>
        <v>0</v>
      </c>
      <c r="IF21" s="409">
        <f t="shared" si="93"/>
        <v>539744</v>
      </c>
      <c r="IG21" s="1386">
        <f t="shared" si="139"/>
        <v>39938</v>
      </c>
      <c r="IH21" s="1386">
        <f t="shared" si="140"/>
        <v>39938</v>
      </c>
      <c r="II21" s="412">
        <f t="shared" si="96"/>
        <v>7240</v>
      </c>
      <c r="IJ21" s="410">
        <f t="shared" si="97"/>
        <v>421195</v>
      </c>
    </row>
    <row r="22" spans="1:244" ht="17.100000000000001" customHeight="1">
      <c r="A22" s="376"/>
      <c r="B22" s="413"/>
      <c r="C22" s="414">
        <v>56</v>
      </c>
      <c r="D22" s="415">
        <f t="shared" si="141"/>
        <v>31</v>
      </c>
      <c r="E22" s="407">
        <f>'Ｓ５６（1981）'!$AI$124</f>
        <v>6833</v>
      </c>
      <c r="F22" s="1385">
        <f>'Ｓ５６（1981）'!$AL$124</f>
        <v>0</v>
      </c>
      <c r="G22" s="1385">
        <f t="shared" si="98"/>
        <v>0</v>
      </c>
      <c r="H22" s="408">
        <f t="shared" si="99"/>
        <v>137</v>
      </c>
      <c r="I22" s="408">
        <f t="shared" si="0"/>
        <v>4247</v>
      </c>
      <c r="J22" s="409">
        <f>'Ｓ５６（1981）'!$AI$125</f>
        <v>7720</v>
      </c>
      <c r="K22" s="1385">
        <f>'Ｓ５６（1981）'!$AL$125</f>
        <v>0</v>
      </c>
      <c r="L22" s="1385">
        <f t="shared" si="100"/>
        <v>0</v>
      </c>
      <c r="M22" s="408">
        <f t="shared" si="1"/>
        <v>0</v>
      </c>
      <c r="N22" s="410">
        <f t="shared" si="2"/>
        <v>7720</v>
      </c>
      <c r="O22" s="409">
        <f>'Ｓ５６（1981）'!$AI$127</f>
        <v>2504</v>
      </c>
      <c r="P22" s="1385">
        <f>'Ｓ５６（1981）'!$AL$127</f>
        <v>0</v>
      </c>
      <c r="Q22" s="1385">
        <f t="shared" si="101"/>
        <v>0</v>
      </c>
      <c r="R22" s="408">
        <f t="shared" si="3"/>
        <v>0</v>
      </c>
      <c r="S22" s="408">
        <f t="shared" si="4"/>
        <v>2504</v>
      </c>
      <c r="T22" s="409">
        <f>'Ｓ５６（1981）'!$AI$128</f>
        <v>0</v>
      </c>
      <c r="U22" s="1385">
        <f>'Ｓ５６（1981）'!$AL$128</f>
        <v>0</v>
      </c>
      <c r="V22" s="1385">
        <f t="shared" si="102"/>
        <v>0</v>
      </c>
      <c r="W22" s="408">
        <f t="shared" si="5"/>
        <v>0</v>
      </c>
      <c r="X22" s="411">
        <f t="shared" si="6"/>
        <v>0</v>
      </c>
      <c r="Y22" s="407">
        <f>'Ｓ５６（1981）'!$AI$130</f>
        <v>0</v>
      </c>
      <c r="Z22" s="1385">
        <f>'Ｓ５６（1981）'!$AL$130</f>
        <v>0</v>
      </c>
      <c r="AA22" s="1385">
        <f t="shared" si="103"/>
        <v>0</v>
      </c>
      <c r="AB22" s="408">
        <f t="shared" si="7"/>
        <v>0</v>
      </c>
      <c r="AC22" s="408">
        <f t="shared" si="8"/>
        <v>0</v>
      </c>
      <c r="AD22" s="409">
        <f>'Ｓ５６（1981）'!$AI$131</f>
        <v>0</v>
      </c>
      <c r="AE22" s="1385">
        <f>'Ｓ５６（1981）'!$AL$131</f>
        <v>0</v>
      </c>
      <c r="AF22" s="1385">
        <f t="shared" si="104"/>
        <v>0</v>
      </c>
      <c r="AG22" s="408">
        <f t="shared" si="9"/>
        <v>0</v>
      </c>
      <c r="AH22" s="408">
        <f t="shared" si="10"/>
        <v>0</v>
      </c>
      <c r="AI22" s="409">
        <f>'Ｓ５６（1981）'!$AI$132</f>
        <v>0</v>
      </c>
      <c r="AJ22" s="1385">
        <f>'Ｓ５６（1981）'!$AL$132</f>
        <v>0</v>
      </c>
      <c r="AK22" s="1385">
        <f t="shared" si="105"/>
        <v>0</v>
      </c>
      <c r="AL22" s="408">
        <f t="shared" si="11"/>
        <v>0</v>
      </c>
      <c r="AM22" s="408">
        <f t="shared" si="12"/>
        <v>0</v>
      </c>
      <c r="AN22" s="409">
        <f>'Ｓ５６（1981）'!$AI$133</f>
        <v>0</v>
      </c>
      <c r="AO22" s="1385">
        <f>'Ｓ５６（1981）'!$AL$133</f>
        <v>0</v>
      </c>
      <c r="AP22" s="1385">
        <f t="shared" si="106"/>
        <v>0</v>
      </c>
      <c r="AQ22" s="408">
        <f t="shared" si="13"/>
        <v>0</v>
      </c>
      <c r="AR22" s="408">
        <f t="shared" si="14"/>
        <v>0</v>
      </c>
      <c r="AS22" s="409">
        <f>'Ｓ５６（1981）'!$AI$134</f>
        <v>0</v>
      </c>
      <c r="AT22" s="1385">
        <f>'Ｓ５６（1981）'!$AL$134</f>
        <v>271</v>
      </c>
      <c r="AU22" s="1385">
        <f t="shared" si="107"/>
        <v>271</v>
      </c>
      <c r="AV22" s="408">
        <f t="shared" si="15"/>
        <v>0</v>
      </c>
      <c r="AW22" s="410">
        <f t="shared" si="16"/>
        <v>0</v>
      </c>
      <c r="AX22" s="407">
        <f>'Ｓ５６（1981）'!$AI$135</f>
        <v>0</v>
      </c>
      <c r="AY22" s="1385">
        <f>'Ｓ５６（1981）'!$AL$135</f>
        <v>0</v>
      </c>
      <c r="AZ22" s="1385">
        <f t="shared" si="108"/>
        <v>0</v>
      </c>
      <c r="BA22" s="418">
        <f t="shared" si="17"/>
        <v>0</v>
      </c>
      <c r="BB22" s="417">
        <f t="shared" si="18"/>
        <v>0</v>
      </c>
      <c r="BC22" s="407">
        <f>'Ｓ５６（1981）'!$AI$136</f>
        <v>13801</v>
      </c>
      <c r="BD22" s="1385">
        <f>'Ｓ５６（1981）'!$AL$136</f>
        <v>8019</v>
      </c>
      <c r="BE22" s="1385">
        <f t="shared" si="109"/>
        <v>8019</v>
      </c>
      <c r="BF22" s="418">
        <f t="shared" si="19"/>
        <v>0</v>
      </c>
      <c r="BG22" s="418">
        <f t="shared" si="20"/>
        <v>13801</v>
      </c>
      <c r="BH22" s="409">
        <f>'Ｓ５６（1981）'!$AI$137</f>
        <v>51877</v>
      </c>
      <c r="BI22" s="1385">
        <f>'Ｓ５６（1981）'!$AL$137</f>
        <v>0</v>
      </c>
      <c r="BJ22" s="1385">
        <f t="shared" si="110"/>
        <v>0</v>
      </c>
      <c r="BK22" s="418">
        <f t="shared" si="21"/>
        <v>1081</v>
      </c>
      <c r="BL22" s="418">
        <f t="shared" si="22"/>
        <v>33511</v>
      </c>
      <c r="BM22" s="409">
        <f>'Ｓ５６（1981）'!$AI$138</f>
        <v>0</v>
      </c>
      <c r="BN22" s="1385">
        <f>'Ｓ５６（1981）'!$AL$138</f>
        <v>0</v>
      </c>
      <c r="BO22" s="1385">
        <f t="shared" si="111"/>
        <v>0</v>
      </c>
      <c r="BP22" s="418">
        <f t="shared" si="23"/>
        <v>0</v>
      </c>
      <c r="BQ22" s="418">
        <f t="shared" si="24"/>
        <v>0</v>
      </c>
      <c r="BR22" s="409">
        <f>'Ｓ５６（1981）'!$AI$139</f>
        <v>0</v>
      </c>
      <c r="BS22" s="1385">
        <f>'Ｓ５６（1981）'!$AL$139</f>
        <v>0</v>
      </c>
      <c r="BT22" s="1385">
        <f t="shared" si="112"/>
        <v>0</v>
      </c>
      <c r="BU22" s="418">
        <f t="shared" si="25"/>
        <v>0</v>
      </c>
      <c r="BV22" s="418">
        <f t="shared" si="26"/>
        <v>0</v>
      </c>
      <c r="BW22" s="409">
        <f>'Ｓ５６（1981）'!$AI$140</f>
        <v>0</v>
      </c>
      <c r="BX22" s="1385">
        <f>'Ｓ５６（1981）'!$AL$140</f>
        <v>0</v>
      </c>
      <c r="BY22" s="1385">
        <f t="shared" si="113"/>
        <v>0</v>
      </c>
      <c r="BZ22" s="418">
        <f t="shared" si="27"/>
        <v>0</v>
      </c>
      <c r="CA22" s="418">
        <f t="shared" si="28"/>
        <v>0</v>
      </c>
      <c r="CB22" s="409">
        <f>'Ｓ５６（1981）'!$AI$141</f>
        <v>132790</v>
      </c>
      <c r="CC22" s="1385">
        <f>'Ｓ５６（1981）'!$AL$141</f>
        <v>17797</v>
      </c>
      <c r="CD22" s="1385">
        <f t="shared" si="114"/>
        <v>17797</v>
      </c>
      <c r="CE22" s="418">
        <f t="shared" si="29"/>
        <v>0</v>
      </c>
      <c r="CF22" s="418">
        <f t="shared" si="30"/>
        <v>132790</v>
      </c>
      <c r="CG22" s="409">
        <f>'Ｓ５６（1981）'!$AI$142</f>
        <v>0</v>
      </c>
      <c r="CH22" s="1385">
        <f>'Ｓ５６（1981）'!$AL$142</f>
        <v>0</v>
      </c>
      <c r="CI22" s="1385">
        <f t="shared" si="115"/>
        <v>0</v>
      </c>
      <c r="CJ22" s="418">
        <f t="shared" si="31"/>
        <v>0</v>
      </c>
      <c r="CK22" s="418">
        <f t="shared" si="32"/>
        <v>0</v>
      </c>
      <c r="CL22" s="409">
        <f>'Ｓ５６（1981）'!$AI$143</f>
        <v>244702</v>
      </c>
      <c r="CM22" s="1385">
        <f>'Ｓ５６（1981）'!$AL$143</f>
        <v>65952</v>
      </c>
      <c r="CN22" s="1385">
        <f t="shared" si="116"/>
        <v>65952</v>
      </c>
      <c r="CO22" s="418">
        <f t="shared" si="33"/>
        <v>0</v>
      </c>
      <c r="CP22" s="417">
        <f t="shared" si="34"/>
        <v>244702</v>
      </c>
      <c r="CQ22" s="407">
        <f>'Ｓ５６（1981）'!$AI$145</f>
        <v>0</v>
      </c>
      <c r="CR22" s="1385">
        <f>'Ｓ５６（1981）'!$AL$145</f>
        <v>0</v>
      </c>
      <c r="CS22" s="1385">
        <f t="shared" si="117"/>
        <v>0</v>
      </c>
      <c r="CT22" s="418">
        <f t="shared" si="35"/>
        <v>0</v>
      </c>
      <c r="CU22" s="418">
        <f t="shared" si="36"/>
        <v>0</v>
      </c>
      <c r="CV22" s="409">
        <f>'Ｓ５６（1981）'!$AI$146</f>
        <v>1688</v>
      </c>
      <c r="CW22" s="1385">
        <f>'Ｓ５６（1981）'!$AL$146</f>
        <v>0</v>
      </c>
      <c r="CX22" s="1385">
        <f t="shared" si="118"/>
        <v>0</v>
      </c>
      <c r="CY22" s="418">
        <f t="shared" si="37"/>
        <v>0</v>
      </c>
      <c r="CZ22" s="418">
        <f t="shared" si="38"/>
        <v>1688</v>
      </c>
      <c r="DA22" s="409">
        <f>'Ｓ５６（1981）'!$AI$147</f>
        <v>0</v>
      </c>
      <c r="DB22" s="1385">
        <f>'Ｓ５６（1981）'!$AL$147</f>
        <v>1480</v>
      </c>
      <c r="DC22" s="1385">
        <f t="shared" si="119"/>
        <v>1480</v>
      </c>
      <c r="DD22" s="418">
        <f t="shared" si="39"/>
        <v>0</v>
      </c>
      <c r="DE22" s="417">
        <f t="shared" si="40"/>
        <v>0</v>
      </c>
      <c r="DF22" s="407">
        <f>'Ｓ５６（1981）'!$AI$148</f>
        <v>223361</v>
      </c>
      <c r="DG22" s="1385">
        <f>'Ｓ５６（1981）'!$AL$148</f>
        <v>0</v>
      </c>
      <c r="DH22" s="1385">
        <f t="shared" si="120"/>
        <v>0</v>
      </c>
      <c r="DI22" s="418">
        <f t="shared" si="41"/>
        <v>4653</v>
      </c>
      <c r="DJ22" s="418">
        <f t="shared" si="42"/>
        <v>144243</v>
      </c>
      <c r="DK22" s="409">
        <f>'Ｓ５６（1981）'!$AI$149</f>
        <v>7164</v>
      </c>
      <c r="DL22" s="1385">
        <f>'Ｓ５６（1981）'!$AL$149</f>
        <v>0</v>
      </c>
      <c r="DM22" s="1385">
        <f t="shared" si="121"/>
        <v>0</v>
      </c>
      <c r="DN22" s="418">
        <f t="shared" si="43"/>
        <v>119</v>
      </c>
      <c r="DO22" s="418">
        <f t="shared" si="44"/>
        <v>3689</v>
      </c>
      <c r="DP22" s="409">
        <f>'Ｓ５６（1981）'!$AI$150</f>
        <v>2715</v>
      </c>
      <c r="DQ22" s="1385">
        <f>'Ｓ５６（1981）'!$AL$150</f>
        <v>0</v>
      </c>
      <c r="DR22" s="1385">
        <f t="shared" si="122"/>
        <v>0</v>
      </c>
      <c r="DS22" s="418">
        <f t="shared" si="45"/>
        <v>55</v>
      </c>
      <c r="DT22" s="418">
        <f t="shared" si="46"/>
        <v>1705</v>
      </c>
      <c r="DU22" s="409">
        <f>'Ｓ５６（1981）'!$AI$151</f>
        <v>0</v>
      </c>
      <c r="DV22" s="1385">
        <f>'Ｓ５６（1981）'!$AL$151</f>
        <v>0</v>
      </c>
      <c r="DW22" s="1385">
        <f t="shared" si="123"/>
        <v>0</v>
      </c>
      <c r="DX22" s="418">
        <f t="shared" si="47"/>
        <v>0</v>
      </c>
      <c r="DY22" s="418">
        <f t="shared" si="48"/>
        <v>0</v>
      </c>
      <c r="DZ22" s="409">
        <f>'Ｓ５６（1981）'!$AI$152</f>
        <v>0</v>
      </c>
      <c r="EA22" s="1385"/>
      <c r="EB22" s="1385"/>
      <c r="EC22" s="418">
        <f t="shared" si="49"/>
        <v>0</v>
      </c>
      <c r="ED22" s="418">
        <f t="shared" si="50"/>
        <v>0</v>
      </c>
      <c r="EE22" s="409">
        <f>'Ｓ５６（1981）'!$AI$153</f>
        <v>0</v>
      </c>
      <c r="EF22" s="1385"/>
      <c r="EG22" s="1385"/>
      <c r="EH22" s="418">
        <f t="shared" si="51"/>
        <v>0</v>
      </c>
      <c r="EI22" s="418">
        <f t="shared" si="52"/>
        <v>0</v>
      </c>
      <c r="EJ22" s="409">
        <f>'Ｓ５６（1981）'!$AI$155</f>
        <v>0</v>
      </c>
      <c r="EK22" s="1385">
        <f>'Ｓ５６（1981）'!$AL$155</f>
        <v>0</v>
      </c>
      <c r="EL22" s="1385">
        <f t="shared" si="124"/>
        <v>0</v>
      </c>
      <c r="EM22" s="418">
        <f t="shared" si="53"/>
        <v>0</v>
      </c>
      <c r="EN22" s="418">
        <f t="shared" si="54"/>
        <v>0</v>
      </c>
      <c r="EO22" s="409">
        <f>'Ｓ５６（1981）'!$AI$156</f>
        <v>0</v>
      </c>
      <c r="EP22" s="1385">
        <f>'Ｓ５６（1981）'!$AL$156</f>
        <v>0</v>
      </c>
      <c r="EQ22" s="1385">
        <f t="shared" si="125"/>
        <v>0</v>
      </c>
      <c r="ER22" s="418">
        <f t="shared" si="55"/>
        <v>0</v>
      </c>
      <c r="ES22" s="418">
        <f t="shared" si="56"/>
        <v>0</v>
      </c>
      <c r="ET22" s="409">
        <f>'Ｓ５６（1981）'!$AI$157</f>
        <v>0</v>
      </c>
      <c r="EU22" s="1385">
        <f>'Ｓ５６（1981）'!$AL$157</f>
        <v>0</v>
      </c>
      <c r="EV22" s="1385">
        <f t="shared" si="126"/>
        <v>0</v>
      </c>
      <c r="EW22" s="418">
        <f t="shared" si="57"/>
        <v>0</v>
      </c>
      <c r="EX22" s="418">
        <f t="shared" si="58"/>
        <v>0</v>
      </c>
      <c r="EY22" s="409">
        <f>'Ｓ５６（1981）'!$AI$158</f>
        <v>4535</v>
      </c>
      <c r="EZ22" s="1385">
        <f>'Ｓ５６（1981）'!$AL$158</f>
        <v>0</v>
      </c>
      <c r="FA22" s="1385">
        <f t="shared" si="127"/>
        <v>0</v>
      </c>
      <c r="FB22" s="418">
        <f t="shared" si="59"/>
        <v>113</v>
      </c>
      <c r="FC22" s="418">
        <f t="shared" si="60"/>
        <v>3503</v>
      </c>
      <c r="FD22" s="409">
        <f>'Ｓ５６（1981）'!$AI$159</f>
        <v>0</v>
      </c>
      <c r="FE22" s="1385">
        <f>'Ｓ５６（1981）'!$AL$159</f>
        <v>0</v>
      </c>
      <c r="FF22" s="1385">
        <f t="shared" si="128"/>
        <v>0</v>
      </c>
      <c r="FG22" s="418">
        <f t="shared" si="61"/>
        <v>0</v>
      </c>
      <c r="FH22" s="418">
        <f t="shared" si="62"/>
        <v>0</v>
      </c>
      <c r="FI22" s="409">
        <f>'Ｓ５６（1981）'!$AI$160</f>
        <v>1698</v>
      </c>
      <c r="FJ22" s="1385">
        <f>'Ｓ５６（1981）'!$AL$160</f>
        <v>0</v>
      </c>
      <c r="FK22" s="1385">
        <f t="shared" si="129"/>
        <v>0</v>
      </c>
      <c r="FL22" s="418">
        <f t="shared" si="63"/>
        <v>42</v>
      </c>
      <c r="FM22" s="418">
        <f t="shared" si="64"/>
        <v>1302</v>
      </c>
      <c r="FN22" s="409">
        <f>'Ｓ５６（1981）'!$AI$161</f>
        <v>0</v>
      </c>
      <c r="FO22" s="1385"/>
      <c r="FP22" s="1385"/>
      <c r="FQ22" s="418">
        <f t="shared" si="65"/>
        <v>0</v>
      </c>
      <c r="FR22" s="418">
        <f t="shared" si="66"/>
        <v>0</v>
      </c>
      <c r="FS22" s="409">
        <f>'Ｓ５６（1981）'!$AI$162</f>
        <v>0</v>
      </c>
      <c r="FT22" s="1385">
        <f>'Ｓ５６（1981）'!$AL$162</f>
        <v>0</v>
      </c>
      <c r="FU22" s="1385">
        <f t="shared" si="130"/>
        <v>0</v>
      </c>
      <c r="FV22" s="418">
        <f t="shared" si="67"/>
        <v>0</v>
      </c>
      <c r="FW22" s="417">
        <f t="shared" si="68"/>
        <v>0</v>
      </c>
      <c r="FX22" s="407">
        <f>'Ｓ５６（1981）'!$AI$164</f>
        <v>0</v>
      </c>
      <c r="FY22" s="1385">
        <f>'Ｓ５６（1981）'!$AL$164</f>
        <v>0</v>
      </c>
      <c r="FZ22" s="1385">
        <f t="shared" si="131"/>
        <v>0</v>
      </c>
      <c r="GA22" s="418">
        <f t="shared" si="69"/>
        <v>0</v>
      </c>
      <c r="GB22" s="418">
        <f t="shared" si="70"/>
        <v>0</v>
      </c>
      <c r="GC22" s="409">
        <f>'Ｓ５６（1981）'!$AI$165</f>
        <v>25042</v>
      </c>
      <c r="GD22" s="1385">
        <f>'Ｓ５６（1981）'!$AL$165</f>
        <v>0</v>
      </c>
      <c r="GE22" s="1385">
        <f t="shared" si="132"/>
        <v>0</v>
      </c>
      <c r="GF22" s="416">
        <f t="shared" si="71"/>
        <v>0</v>
      </c>
      <c r="GG22" s="417">
        <f t="shared" si="72"/>
        <v>25042</v>
      </c>
      <c r="GH22" s="407">
        <f>'Ｓ５６（1981）'!$AI$166</f>
        <v>25727</v>
      </c>
      <c r="GI22" s="1385">
        <f>'Ｓ５６（1981）'!$AL$166</f>
        <v>0</v>
      </c>
      <c r="GJ22" s="1385">
        <f t="shared" si="133"/>
        <v>0</v>
      </c>
      <c r="GK22" s="418">
        <f t="shared" si="73"/>
        <v>515</v>
      </c>
      <c r="GL22" s="418">
        <f t="shared" si="74"/>
        <v>15965</v>
      </c>
      <c r="GM22" s="409">
        <f>'Ｓ５６（1981）'!$AI$167</f>
        <v>8115</v>
      </c>
      <c r="GN22" s="1385">
        <f>'Ｓ５６（1981）'!$AL$167</f>
        <v>0</v>
      </c>
      <c r="GO22" s="1385">
        <f t="shared" si="134"/>
        <v>0</v>
      </c>
      <c r="GP22" s="418">
        <f t="shared" si="75"/>
        <v>162</v>
      </c>
      <c r="GQ22" s="418">
        <f t="shared" si="76"/>
        <v>5022</v>
      </c>
      <c r="GR22" s="409">
        <f>'Ｓ５６（1981）'!$AI$168</f>
        <v>0</v>
      </c>
      <c r="GS22" s="1385">
        <f>'Ｓ５６（1981）'!$AL$168</f>
        <v>0</v>
      </c>
      <c r="GT22" s="1385"/>
      <c r="GU22" s="418">
        <f t="shared" si="77"/>
        <v>0</v>
      </c>
      <c r="GV22" s="418">
        <f t="shared" si="78"/>
        <v>0</v>
      </c>
      <c r="GW22" s="409">
        <f>'Ｓ５６（1981）'!$AI$169</f>
        <v>6268</v>
      </c>
      <c r="GX22" s="1385">
        <f>'Ｓ５６（1981）'!$AL$169</f>
        <v>0</v>
      </c>
      <c r="GY22" s="1385">
        <f t="shared" si="135"/>
        <v>0</v>
      </c>
      <c r="GZ22" s="418">
        <f t="shared" si="79"/>
        <v>125</v>
      </c>
      <c r="HA22" s="418">
        <f t="shared" si="80"/>
        <v>3875</v>
      </c>
      <c r="HB22" s="409">
        <f>'Ｓ５６（1981）'!$AI$170</f>
        <v>0</v>
      </c>
      <c r="HC22" s="1385"/>
      <c r="HD22" s="1385"/>
      <c r="HE22" s="418">
        <f t="shared" si="81"/>
        <v>0</v>
      </c>
      <c r="HF22" s="418">
        <f t="shared" si="82"/>
        <v>0</v>
      </c>
      <c r="HG22" s="409">
        <f>'Ｓ５６（1981）'!$AI$171</f>
        <v>0</v>
      </c>
      <c r="HH22" s="1385"/>
      <c r="HI22" s="1385"/>
      <c r="HJ22" s="418">
        <f t="shared" si="83"/>
        <v>0</v>
      </c>
      <c r="HK22" s="418">
        <f t="shared" si="84"/>
        <v>0</v>
      </c>
      <c r="HL22" s="409">
        <f>'Ｓ５６（1981）'!$AI$172</f>
        <v>0</v>
      </c>
      <c r="HM22" s="1385"/>
      <c r="HN22" s="1385"/>
      <c r="HO22" s="418">
        <f t="shared" si="85"/>
        <v>0</v>
      </c>
      <c r="HP22" s="418">
        <f t="shared" si="86"/>
        <v>0</v>
      </c>
      <c r="HQ22" s="409">
        <f>'Ｓ５６（1981）'!$AI$173</f>
        <v>0</v>
      </c>
      <c r="HR22" s="1385">
        <f>'Ｓ５６（1981）'!$AL$173</f>
        <v>451</v>
      </c>
      <c r="HS22" s="1385">
        <f t="shared" si="136"/>
        <v>279</v>
      </c>
      <c r="HT22" s="418">
        <f t="shared" si="87"/>
        <v>0</v>
      </c>
      <c r="HU22" s="418">
        <f t="shared" si="88"/>
        <v>0</v>
      </c>
      <c r="HV22" s="409">
        <f>'Ｓ５６（1981）'!$AI$174</f>
        <v>1121</v>
      </c>
      <c r="HW22" s="1385">
        <f>'Ｓ５６（1981）'!$AL$174</f>
        <v>0</v>
      </c>
      <c r="HX22" s="1385">
        <f t="shared" si="137"/>
        <v>0</v>
      </c>
      <c r="HY22" s="418">
        <f t="shared" si="89"/>
        <v>22</v>
      </c>
      <c r="HZ22" s="417">
        <f t="shared" si="90"/>
        <v>682</v>
      </c>
      <c r="IA22" s="407">
        <f>'Ｓ５６（1981）'!$AI$175</f>
        <v>0</v>
      </c>
      <c r="IB22" s="1385">
        <f>'Ｓ５６（1981）'!$AL$175</f>
        <v>0</v>
      </c>
      <c r="IC22" s="1385">
        <f t="shared" si="138"/>
        <v>0</v>
      </c>
      <c r="ID22" s="418">
        <f t="shared" si="91"/>
        <v>0</v>
      </c>
      <c r="IE22" s="417">
        <f t="shared" si="92"/>
        <v>0</v>
      </c>
      <c r="IF22" s="409">
        <f t="shared" si="93"/>
        <v>767661</v>
      </c>
      <c r="IG22" s="1386">
        <f t="shared" si="139"/>
        <v>93970</v>
      </c>
      <c r="IH22" s="1386">
        <f t="shared" si="140"/>
        <v>93798</v>
      </c>
      <c r="II22" s="412">
        <f t="shared" si="96"/>
        <v>7024</v>
      </c>
      <c r="IJ22" s="410">
        <f t="shared" si="97"/>
        <v>645991</v>
      </c>
    </row>
    <row r="23" spans="1:244" ht="17.100000000000001" customHeight="1">
      <c r="A23" s="376"/>
      <c r="B23" s="413"/>
      <c r="C23" s="414">
        <v>57</v>
      </c>
      <c r="D23" s="415">
        <f t="shared" si="141"/>
        <v>30</v>
      </c>
      <c r="E23" s="407">
        <f>'Ｓ５７（1982）'!$AI$124</f>
        <v>8166</v>
      </c>
      <c r="F23" s="1385">
        <f>'Ｓ５７（1982）'!$AL$124</f>
        <v>0</v>
      </c>
      <c r="G23" s="1385">
        <f t="shared" si="98"/>
        <v>0</v>
      </c>
      <c r="H23" s="408">
        <f t="shared" si="99"/>
        <v>163</v>
      </c>
      <c r="I23" s="408">
        <f t="shared" si="0"/>
        <v>4890</v>
      </c>
      <c r="J23" s="409">
        <f>'Ｓ５７（1982）'!$AI$125</f>
        <v>4004</v>
      </c>
      <c r="K23" s="1385">
        <f>'Ｓ５７（1982）'!$AL$125</f>
        <v>0</v>
      </c>
      <c r="L23" s="1385">
        <f t="shared" si="100"/>
        <v>0</v>
      </c>
      <c r="M23" s="408">
        <f t="shared" si="1"/>
        <v>0</v>
      </c>
      <c r="N23" s="410">
        <f t="shared" si="2"/>
        <v>4004</v>
      </c>
      <c r="O23" s="409">
        <f>'Ｓ５７（1982）'!$AI$127</f>
        <v>2705</v>
      </c>
      <c r="P23" s="1385">
        <f>'Ｓ５７（1982）'!$AL$127</f>
        <v>0</v>
      </c>
      <c r="Q23" s="1385">
        <f t="shared" si="101"/>
        <v>0</v>
      </c>
      <c r="R23" s="408">
        <f t="shared" si="3"/>
        <v>95</v>
      </c>
      <c r="S23" s="408">
        <f t="shared" si="4"/>
        <v>2705</v>
      </c>
      <c r="T23" s="409">
        <f>'Ｓ５７（1982）'!$AI$128</f>
        <v>0</v>
      </c>
      <c r="U23" s="1385">
        <f>'Ｓ５７（1982）'!$AL$128</f>
        <v>0</v>
      </c>
      <c r="V23" s="1385">
        <f t="shared" si="102"/>
        <v>0</v>
      </c>
      <c r="W23" s="408">
        <f t="shared" si="5"/>
        <v>0</v>
      </c>
      <c r="X23" s="411">
        <f t="shared" si="6"/>
        <v>0</v>
      </c>
      <c r="Y23" s="407">
        <f>'Ｓ５７（1982）'!$AI$130</f>
        <v>0</v>
      </c>
      <c r="Z23" s="1385">
        <f>'Ｓ５７（1982）'!$AL$130</f>
        <v>0</v>
      </c>
      <c r="AA23" s="1385">
        <f t="shared" si="103"/>
        <v>0</v>
      </c>
      <c r="AB23" s="408">
        <f t="shared" si="7"/>
        <v>0</v>
      </c>
      <c r="AC23" s="408">
        <f t="shared" si="8"/>
        <v>0</v>
      </c>
      <c r="AD23" s="409">
        <f>'Ｓ５７（1982）'!$AI$131</f>
        <v>0</v>
      </c>
      <c r="AE23" s="1385">
        <f>'Ｓ５７（1982）'!$AL$131</f>
        <v>0</v>
      </c>
      <c r="AF23" s="1385">
        <f t="shared" si="104"/>
        <v>0</v>
      </c>
      <c r="AG23" s="408">
        <f t="shared" si="9"/>
        <v>0</v>
      </c>
      <c r="AH23" s="408">
        <f t="shared" si="10"/>
        <v>0</v>
      </c>
      <c r="AI23" s="409">
        <f>'Ｓ５７（1982）'!$AI$132</f>
        <v>0</v>
      </c>
      <c r="AJ23" s="1385">
        <f>'Ｓ５７（1982）'!$AL$132</f>
        <v>0</v>
      </c>
      <c r="AK23" s="1385">
        <f t="shared" si="105"/>
        <v>0</v>
      </c>
      <c r="AL23" s="408">
        <f t="shared" si="11"/>
        <v>0</v>
      </c>
      <c r="AM23" s="408">
        <f t="shared" si="12"/>
        <v>0</v>
      </c>
      <c r="AN23" s="409">
        <f>'Ｓ５７（1982）'!$AI$133</f>
        <v>0</v>
      </c>
      <c r="AO23" s="1385">
        <f>'Ｓ５７（1982）'!$AL$133</f>
        <v>0</v>
      </c>
      <c r="AP23" s="1385">
        <f t="shared" si="106"/>
        <v>0</v>
      </c>
      <c r="AQ23" s="408">
        <f t="shared" si="13"/>
        <v>0</v>
      </c>
      <c r="AR23" s="408">
        <f t="shared" si="14"/>
        <v>0</v>
      </c>
      <c r="AS23" s="409">
        <f>'Ｓ５７（1982）'!$AI$134</f>
        <v>0</v>
      </c>
      <c r="AT23" s="1385">
        <f>'Ｓ５７（1982）'!$AL$134</f>
        <v>0</v>
      </c>
      <c r="AU23" s="1385">
        <f t="shared" si="107"/>
        <v>0</v>
      </c>
      <c r="AV23" s="408">
        <f t="shared" si="15"/>
        <v>0</v>
      </c>
      <c r="AW23" s="410">
        <f t="shared" si="16"/>
        <v>0</v>
      </c>
      <c r="AX23" s="407">
        <f>'Ｓ５７（1982）'!$AI$135</f>
        <v>0</v>
      </c>
      <c r="AY23" s="1385">
        <f>'Ｓ５７（1982）'!$AL$135</f>
        <v>0</v>
      </c>
      <c r="AZ23" s="1385">
        <f t="shared" si="108"/>
        <v>0</v>
      </c>
      <c r="BA23" s="418">
        <f t="shared" si="17"/>
        <v>0</v>
      </c>
      <c r="BB23" s="417">
        <f t="shared" si="18"/>
        <v>0</v>
      </c>
      <c r="BC23" s="407">
        <f>'Ｓ５７（1982）'!$AI$136</f>
        <v>16054</v>
      </c>
      <c r="BD23" s="1385">
        <f>'Ｓ５７（1982）'!$AL$136</f>
        <v>12133</v>
      </c>
      <c r="BE23" s="1385">
        <f t="shared" si="109"/>
        <v>12133</v>
      </c>
      <c r="BF23" s="418">
        <f t="shared" si="19"/>
        <v>0</v>
      </c>
      <c r="BG23" s="418">
        <f t="shared" si="20"/>
        <v>16054</v>
      </c>
      <c r="BH23" s="409">
        <f>'Ｓ５７（1982）'!$AI$137</f>
        <v>47146</v>
      </c>
      <c r="BI23" s="1385">
        <f>'Ｓ５７（1982）'!$AL$137</f>
        <v>0</v>
      </c>
      <c r="BJ23" s="1385">
        <f t="shared" si="110"/>
        <v>0</v>
      </c>
      <c r="BK23" s="418">
        <f t="shared" si="21"/>
        <v>982</v>
      </c>
      <c r="BL23" s="418">
        <f t="shared" si="22"/>
        <v>29460</v>
      </c>
      <c r="BM23" s="409">
        <f>'Ｓ５７（1982）'!$AI$138</f>
        <v>0</v>
      </c>
      <c r="BN23" s="1385">
        <f>'Ｓ５７（1982）'!$AL$138</f>
        <v>0</v>
      </c>
      <c r="BO23" s="1385">
        <f t="shared" si="111"/>
        <v>0</v>
      </c>
      <c r="BP23" s="418">
        <f t="shared" si="23"/>
        <v>0</v>
      </c>
      <c r="BQ23" s="418">
        <f t="shared" si="24"/>
        <v>0</v>
      </c>
      <c r="BR23" s="409">
        <f>'Ｓ５７（1982）'!$AI$139</f>
        <v>0</v>
      </c>
      <c r="BS23" s="1385">
        <f>'Ｓ５７（1982）'!$AL$139</f>
        <v>0</v>
      </c>
      <c r="BT23" s="1385">
        <f t="shared" si="112"/>
        <v>0</v>
      </c>
      <c r="BU23" s="418">
        <f t="shared" si="25"/>
        <v>0</v>
      </c>
      <c r="BV23" s="418">
        <f t="shared" si="26"/>
        <v>0</v>
      </c>
      <c r="BW23" s="409">
        <f>'Ｓ５７（1982）'!$AI$140</f>
        <v>0</v>
      </c>
      <c r="BX23" s="1385">
        <f>'Ｓ５７（1982）'!$AL$140</f>
        <v>0</v>
      </c>
      <c r="BY23" s="1385">
        <f t="shared" si="113"/>
        <v>0</v>
      </c>
      <c r="BZ23" s="418">
        <f t="shared" si="27"/>
        <v>0</v>
      </c>
      <c r="CA23" s="418">
        <f t="shared" si="28"/>
        <v>0</v>
      </c>
      <c r="CB23" s="409">
        <f>'Ｓ５７（1982）'!$AI$141</f>
        <v>116695</v>
      </c>
      <c r="CC23" s="1385">
        <f>'Ｓ５７（1982）'!$AL$141</f>
        <v>14764</v>
      </c>
      <c r="CD23" s="1385">
        <f t="shared" si="114"/>
        <v>14764</v>
      </c>
      <c r="CE23" s="418">
        <f t="shared" si="29"/>
        <v>0</v>
      </c>
      <c r="CF23" s="418">
        <f t="shared" si="30"/>
        <v>116695</v>
      </c>
      <c r="CG23" s="409">
        <f>'Ｓ５７（1982）'!$AI$142</f>
        <v>0</v>
      </c>
      <c r="CH23" s="1385">
        <f>'Ｓ５７（1982）'!$AL$142</f>
        <v>0</v>
      </c>
      <c r="CI23" s="1385">
        <f t="shared" si="115"/>
        <v>0</v>
      </c>
      <c r="CJ23" s="418">
        <f t="shared" si="31"/>
        <v>0</v>
      </c>
      <c r="CK23" s="418">
        <f t="shared" si="32"/>
        <v>0</v>
      </c>
      <c r="CL23" s="409">
        <f>'Ｓ５７（1982）'!$AI$143</f>
        <v>58415</v>
      </c>
      <c r="CM23" s="1385">
        <f>'Ｓ５７（1982）'!$AL$143</f>
        <v>174524</v>
      </c>
      <c r="CN23" s="1385">
        <f t="shared" si="116"/>
        <v>174524</v>
      </c>
      <c r="CO23" s="418">
        <f t="shared" si="33"/>
        <v>0</v>
      </c>
      <c r="CP23" s="417">
        <f t="shared" si="34"/>
        <v>58415</v>
      </c>
      <c r="CQ23" s="407">
        <f>'Ｓ５７（1982）'!$AI$145</f>
        <v>0</v>
      </c>
      <c r="CR23" s="1385">
        <f>'Ｓ５７（1982）'!$AL$145</f>
        <v>0</v>
      </c>
      <c r="CS23" s="1385">
        <f t="shared" si="117"/>
        <v>0</v>
      </c>
      <c r="CT23" s="418">
        <f t="shared" si="35"/>
        <v>0</v>
      </c>
      <c r="CU23" s="418">
        <f t="shared" si="36"/>
        <v>0</v>
      </c>
      <c r="CV23" s="409">
        <f>'Ｓ５７（1982）'!$AI$146</f>
        <v>179</v>
      </c>
      <c r="CW23" s="1385">
        <f>'Ｓ５７（1982）'!$AL$146</f>
        <v>0</v>
      </c>
      <c r="CX23" s="1385">
        <f t="shared" si="118"/>
        <v>0</v>
      </c>
      <c r="CY23" s="418">
        <f t="shared" si="37"/>
        <v>0</v>
      </c>
      <c r="CZ23" s="418">
        <f t="shared" si="38"/>
        <v>179</v>
      </c>
      <c r="DA23" s="409">
        <f>'Ｓ５７（1982）'!$AI$147</f>
        <v>0</v>
      </c>
      <c r="DB23" s="1385">
        <f>'Ｓ５７（1982）'!$AL$147</f>
        <v>191</v>
      </c>
      <c r="DC23" s="1385">
        <f t="shared" si="119"/>
        <v>191</v>
      </c>
      <c r="DD23" s="418">
        <f t="shared" si="39"/>
        <v>0</v>
      </c>
      <c r="DE23" s="417">
        <f t="shared" si="40"/>
        <v>0</v>
      </c>
      <c r="DF23" s="407">
        <f>'Ｓ５７（1982）'!$AI$148</f>
        <v>329384</v>
      </c>
      <c r="DG23" s="1385">
        <f>'Ｓ５７（1982）'!$AL$148</f>
        <v>0</v>
      </c>
      <c r="DH23" s="1385">
        <f t="shared" si="120"/>
        <v>0</v>
      </c>
      <c r="DI23" s="418">
        <f t="shared" si="41"/>
        <v>6862</v>
      </c>
      <c r="DJ23" s="418">
        <f t="shared" si="42"/>
        <v>205860</v>
      </c>
      <c r="DK23" s="409">
        <f>'Ｓ５７（1982）'!$AI$149</f>
        <v>0</v>
      </c>
      <c r="DL23" s="1385">
        <f>'Ｓ５７（1982）'!$AL$149</f>
        <v>0</v>
      </c>
      <c r="DM23" s="1385">
        <f t="shared" si="121"/>
        <v>0</v>
      </c>
      <c r="DN23" s="418">
        <f t="shared" si="43"/>
        <v>0</v>
      </c>
      <c r="DO23" s="418">
        <f t="shared" si="44"/>
        <v>0</v>
      </c>
      <c r="DP23" s="409">
        <f>'Ｓ５７（1982）'!$AI$150</f>
        <v>2085</v>
      </c>
      <c r="DQ23" s="1385">
        <f>'Ｓ５７（1982）'!$AL$150</f>
        <v>0</v>
      </c>
      <c r="DR23" s="1385">
        <f t="shared" si="122"/>
        <v>0</v>
      </c>
      <c r="DS23" s="418">
        <f t="shared" si="45"/>
        <v>43</v>
      </c>
      <c r="DT23" s="418">
        <f t="shared" si="46"/>
        <v>1290</v>
      </c>
      <c r="DU23" s="409">
        <f>'Ｓ５７（1982）'!$AI$151</f>
        <v>0</v>
      </c>
      <c r="DV23" s="1385">
        <f>'Ｓ５７（1982）'!$AL$151</f>
        <v>0</v>
      </c>
      <c r="DW23" s="1385">
        <f t="shared" si="123"/>
        <v>0</v>
      </c>
      <c r="DX23" s="418">
        <f t="shared" si="47"/>
        <v>0</v>
      </c>
      <c r="DY23" s="418">
        <f t="shared" si="48"/>
        <v>0</v>
      </c>
      <c r="DZ23" s="409">
        <f>'Ｓ５７（1982）'!$AI$152</f>
        <v>0</v>
      </c>
      <c r="EA23" s="1385"/>
      <c r="EB23" s="1385"/>
      <c r="EC23" s="418">
        <f t="shared" si="49"/>
        <v>0</v>
      </c>
      <c r="ED23" s="418">
        <f t="shared" si="50"/>
        <v>0</v>
      </c>
      <c r="EE23" s="409">
        <f>'Ｓ５７（1982）'!$AI$153</f>
        <v>0</v>
      </c>
      <c r="EF23" s="1385"/>
      <c r="EG23" s="1385"/>
      <c r="EH23" s="418">
        <f t="shared" si="51"/>
        <v>0</v>
      </c>
      <c r="EI23" s="418">
        <f t="shared" si="52"/>
        <v>0</v>
      </c>
      <c r="EJ23" s="409">
        <f>'Ｓ５７（1982）'!$AI$155</f>
        <v>0</v>
      </c>
      <c r="EK23" s="1385">
        <f>'Ｓ５７（1982）'!$AL$155</f>
        <v>0</v>
      </c>
      <c r="EL23" s="1385">
        <f t="shared" si="124"/>
        <v>0</v>
      </c>
      <c r="EM23" s="418">
        <f t="shared" si="53"/>
        <v>0</v>
      </c>
      <c r="EN23" s="418">
        <f t="shared" si="54"/>
        <v>0</v>
      </c>
      <c r="EO23" s="409">
        <f>'Ｓ５７（1982）'!$AI$156</f>
        <v>0</v>
      </c>
      <c r="EP23" s="1385">
        <f>'Ｓ５７（1982）'!$AL$156</f>
        <v>0</v>
      </c>
      <c r="EQ23" s="1385">
        <f t="shared" si="125"/>
        <v>0</v>
      </c>
      <c r="ER23" s="418">
        <f t="shared" si="55"/>
        <v>0</v>
      </c>
      <c r="ES23" s="418">
        <f t="shared" si="56"/>
        <v>0</v>
      </c>
      <c r="ET23" s="409">
        <f>'Ｓ５７（1982）'!$AI$157</f>
        <v>0</v>
      </c>
      <c r="EU23" s="1385">
        <f>'Ｓ５７（1982）'!$AL$157</f>
        <v>0</v>
      </c>
      <c r="EV23" s="1385">
        <f t="shared" si="126"/>
        <v>0</v>
      </c>
      <c r="EW23" s="418">
        <f t="shared" si="57"/>
        <v>0</v>
      </c>
      <c r="EX23" s="418">
        <f t="shared" si="58"/>
        <v>0</v>
      </c>
      <c r="EY23" s="409">
        <f>'Ｓ５７（1982）'!$AI$158</f>
        <v>3283</v>
      </c>
      <c r="EZ23" s="1385">
        <f>'Ｓ５７（1982）'!$AL$158</f>
        <v>0</v>
      </c>
      <c r="FA23" s="1385">
        <f t="shared" si="127"/>
        <v>0</v>
      </c>
      <c r="FB23" s="418">
        <f t="shared" si="59"/>
        <v>82</v>
      </c>
      <c r="FC23" s="418">
        <f t="shared" si="60"/>
        <v>2460</v>
      </c>
      <c r="FD23" s="409">
        <f>'Ｓ５７（1982）'!$AI$159</f>
        <v>0</v>
      </c>
      <c r="FE23" s="1385">
        <f>'Ｓ５７（1982）'!$AL$159</f>
        <v>0</v>
      </c>
      <c r="FF23" s="1385">
        <f t="shared" si="128"/>
        <v>0</v>
      </c>
      <c r="FG23" s="418">
        <f t="shared" si="61"/>
        <v>0</v>
      </c>
      <c r="FH23" s="418">
        <f t="shared" si="62"/>
        <v>0</v>
      </c>
      <c r="FI23" s="409">
        <f>'Ｓ５７（1982）'!$AI$160</f>
        <v>1177</v>
      </c>
      <c r="FJ23" s="1385">
        <f>'Ｓ５７（1982）'!$AL$160</f>
        <v>0</v>
      </c>
      <c r="FK23" s="1385">
        <f t="shared" si="129"/>
        <v>0</v>
      </c>
      <c r="FL23" s="418">
        <f t="shared" si="63"/>
        <v>29</v>
      </c>
      <c r="FM23" s="418">
        <f t="shared" si="64"/>
        <v>870</v>
      </c>
      <c r="FN23" s="409">
        <f>'Ｓ５７（1982）'!$AI$161</f>
        <v>0</v>
      </c>
      <c r="FO23" s="1385"/>
      <c r="FP23" s="1385"/>
      <c r="FQ23" s="418">
        <f t="shared" si="65"/>
        <v>0</v>
      </c>
      <c r="FR23" s="418">
        <f t="shared" si="66"/>
        <v>0</v>
      </c>
      <c r="FS23" s="409">
        <f>'Ｓ５７（1982）'!$AI$162</f>
        <v>0</v>
      </c>
      <c r="FT23" s="1385">
        <f>'Ｓ５７（1982）'!$AL$162</f>
        <v>0</v>
      </c>
      <c r="FU23" s="1385">
        <f t="shared" si="130"/>
        <v>0</v>
      </c>
      <c r="FV23" s="418">
        <f t="shared" si="67"/>
        <v>0</v>
      </c>
      <c r="FW23" s="417">
        <f t="shared" si="68"/>
        <v>0</v>
      </c>
      <c r="FX23" s="407">
        <f>'Ｓ５７（1982）'!$AI$164</f>
        <v>0</v>
      </c>
      <c r="FY23" s="1385">
        <f>'Ｓ５７（1982）'!$AL$164</f>
        <v>0</v>
      </c>
      <c r="FZ23" s="1385">
        <f t="shared" si="131"/>
        <v>0</v>
      </c>
      <c r="GA23" s="418">
        <f t="shared" si="69"/>
        <v>0</v>
      </c>
      <c r="GB23" s="418">
        <f t="shared" si="70"/>
        <v>0</v>
      </c>
      <c r="GC23" s="409">
        <f>'Ｓ５７（1982）'!$AI$165</f>
        <v>10846</v>
      </c>
      <c r="GD23" s="1385">
        <f>'Ｓ５７（1982）'!$AL$165</f>
        <v>0</v>
      </c>
      <c r="GE23" s="1385">
        <f t="shared" si="132"/>
        <v>0</v>
      </c>
      <c r="GF23" s="416">
        <f t="shared" si="71"/>
        <v>0</v>
      </c>
      <c r="GG23" s="417">
        <f t="shared" si="72"/>
        <v>10846</v>
      </c>
      <c r="GH23" s="407">
        <f>'Ｓ５７（1982）'!$AI$166</f>
        <v>110742</v>
      </c>
      <c r="GI23" s="1385">
        <f>'Ｓ５７（1982）'!$AL$166</f>
        <v>0</v>
      </c>
      <c r="GJ23" s="1385">
        <f t="shared" si="133"/>
        <v>0</v>
      </c>
      <c r="GK23" s="418">
        <f t="shared" si="73"/>
        <v>2215</v>
      </c>
      <c r="GL23" s="418">
        <f t="shared" si="74"/>
        <v>66450</v>
      </c>
      <c r="GM23" s="409">
        <f>'Ｓ５７（1982）'!$AI$167</f>
        <v>1100</v>
      </c>
      <c r="GN23" s="1385">
        <f>'Ｓ５７（1982）'!$AL$167</f>
        <v>0</v>
      </c>
      <c r="GO23" s="1385">
        <f t="shared" si="134"/>
        <v>0</v>
      </c>
      <c r="GP23" s="418">
        <f t="shared" si="75"/>
        <v>22</v>
      </c>
      <c r="GQ23" s="418">
        <f t="shared" si="76"/>
        <v>660</v>
      </c>
      <c r="GR23" s="409">
        <f>'Ｓ５７（1982）'!$AI$168</f>
        <v>0</v>
      </c>
      <c r="GS23" s="1385">
        <f>'Ｓ５７（1982）'!$AL$168</f>
        <v>0</v>
      </c>
      <c r="GT23" s="1385"/>
      <c r="GU23" s="418">
        <f t="shared" si="77"/>
        <v>0</v>
      </c>
      <c r="GV23" s="418">
        <f t="shared" si="78"/>
        <v>0</v>
      </c>
      <c r="GW23" s="409">
        <f>'Ｓ５７（1982）'!$AI$169</f>
        <v>270</v>
      </c>
      <c r="GX23" s="1385">
        <f>'Ｓ５７（1982）'!$AL$169</f>
        <v>0</v>
      </c>
      <c r="GY23" s="1385">
        <f t="shared" si="135"/>
        <v>0</v>
      </c>
      <c r="GZ23" s="418">
        <f t="shared" si="79"/>
        <v>5</v>
      </c>
      <c r="HA23" s="418">
        <f t="shared" si="80"/>
        <v>150</v>
      </c>
      <c r="HB23" s="409">
        <f>'Ｓ５７（1982）'!$AI$170</f>
        <v>0</v>
      </c>
      <c r="HC23" s="1385"/>
      <c r="HD23" s="1385"/>
      <c r="HE23" s="418">
        <f t="shared" si="81"/>
        <v>0</v>
      </c>
      <c r="HF23" s="418">
        <f t="shared" si="82"/>
        <v>0</v>
      </c>
      <c r="HG23" s="409">
        <f>'Ｓ５７（1982）'!$AI$171</f>
        <v>0</v>
      </c>
      <c r="HH23" s="1385"/>
      <c r="HI23" s="1385"/>
      <c r="HJ23" s="418">
        <f t="shared" si="83"/>
        <v>0</v>
      </c>
      <c r="HK23" s="418">
        <f t="shared" si="84"/>
        <v>0</v>
      </c>
      <c r="HL23" s="409">
        <f>'Ｓ５７（1982）'!$AI$172</f>
        <v>0</v>
      </c>
      <c r="HM23" s="1385"/>
      <c r="HN23" s="1385"/>
      <c r="HO23" s="418">
        <f t="shared" si="85"/>
        <v>0</v>
      </c>
      <c r="HP23" s="418">
        <f t="shared" si="86"/>
        <v>0</v>
      </c>
      <c r="HQ23" s="409">
        <f>'Ｓ５７（1982）'!$AI$173</f>
        <v>0</v>
      </c>
      <c r="HR23" s="1385">
        <f>'Ｓ５７（1982）'!$AL$173</f>
        <v>0</v>
      </c>
      <c r="HS23" s="1385">
        <f t="shared" si="136"/>
        <v>0</v>
      </c>
      <c r="HT23" s="418">
        <f t="shared" si="87"/>
        <v>0</v>
      </c>
      <c r="HU23" s="418">
        <f t="shared" si="88"/>
        <v>0</v>
      </c>
      <c r="HV23" s="409">
        <f>'Ｓ５７（1982）'!$AI$174</f>
        <v>781</v>
      </c>
      <c r="HW23" s="1385">
        <f>'Ｓ５７（1982）'!$AL$174</f>
        <v>0</v>
      </c>
      <c r="HX23" s="1385">
        <f t="shared" si="137"/>
        <v>0</v>
      </c>
      <c r="HY23" s="418">
        <f t="shared" si="89"/>
        <v>16</v>
      </c>
      <c r="HZ23" s="417">
        <f t="shared" si="90"/>
        <v>480</v>
      </c>
      <c r="IA23" s="407">
        <f>'Ｓ５７（1982）'!$AI$175</f>
        <v>0</v>
      </c>
      <c r="IB23" s="1385">
        <f>'Ｓ５７（1982）'!$AL$175</f>
        <v>0</v>
      </c>
      <c r="IC23" s="1385">
        <f t="shared" si="138"/>
        <v>0</v>
      </c>
      <c r="ID23" s="418">
        <f t="shared" si="91"/>
        <v>0</v>
      </c>
      <c r="IE23" s="417">
        <f t="shared" si="92"/>
        <v>0</v>
      </c>
      <c r="IF23" s="409">
        <f t="shared" si="93"/>
        <v>713032</v>
      </c>
      <c r="IG23" s="1386">
        <f t="shared" si="139"/>
        <v>201612</v>
      </c>
      <c r="IH23" s="1386">
        <f t="shared" si="140"/>
        <v>201612</v>
      </c>
      <c r="II23" s="412">
        <f t="shared" si="96"/>
        <v>10514</v>
      </c>
      <c r="IJ23" s="410">
        <f t="shared" si="97"/>
        <v>521468</v>
      </c>
    </row>
    <row r="24" spans="1:244" ht="17.100000000000001" customHeight="1">
      <c r="A24" s="376"/>
      <c r="B24" s="413"/>
      <c r="C24" s="414">
        <v>58</v>
      </c>
      <c r="D24" s="415">
        <f t="shared" si="141"/>
        <v>29</v>
      </c>
      <c r="E24" s="407">
        <f>'Ｓ５８（1983）'!$AI$124</f>
        <v>17468</v>
      </c>
      <c r="F24" s="1385">
        <f>'Ｓ５８（1983）'!$AL$124</f>
        <v>0</v>
      </c>
      <c r="G24" s="1385">
        <f t="shared" si="98"/>
        <v>0</v>
      </c>
      <c r="H24" s="408">
        <f t="shared" si="99"/>
        <v>349</v>
      </c>
      <c r="I24" s="408">
        <f t="shared" si="0"/>
        <v>10121</v>
      </c>
      <c r="J24" s="409">
        <f>'Ｓ５８（1983）'!$AI$125</f>
        <v>6053</v>
      </c>
      <c r="K24" s="1385">
        <f>'Ｓ５８（1983）'!$AL$125</f>
        <v>0</v>
      </c>
      <c r="L24" s="1385">
        <f t="shared" si="100"/>
        <v>0</v>
      </c>
      <c r="M24" s="408">
        <f t="shared" si="1"/>
        <v>0</v>
      </c>
      <c r="N24" s="410">
        <f t="shared" si="2"/>
        <v>6053</v>
      </c>
      <c r="O24" s="409">
        <f>'Ｓ５８（1983）'!$AI$127</f>
        <v>0</v>
      </c>
      <c r="P24" s="1385">
        <f>'Ｓ５８（1983）'!$AL$127</f>
        <v>0</v>
      </c>
      <c r="Q24" s="1385">
        <f t="shared" si="101"/>
        <v>0</v>
      </c>
      <c r="R24" s="408">
        <f t="shared" si="3"/>
        <v>0</v>
      </c>
      <c r="S24" s="408">
        <f t="shared" si="4"/>
        <v>0</v>
      </c>
      <c r="T24" s="409">
        <f>'Ｓ５８（1983）'!$AI$128</f>
        <v>0</v>
      </c>
      <c r="U24" s="1385">
        <f>'Ｓ５８（1983）'!$AL$128</f>
        <v>0</v>
      </c>
      <c r="V24" s="1385">
        <f t="shared" si="102"/>
        <v>0</v>
      </c>
      <c r="W24" s="408">
        <f t="shared" si="5"/>
        <v>0</v>
      </c>
      <c r="X24" s="411">
        <f t="shared" si="6"/>
        <v>0</v>
      </c>
      <c r="Y24" s="407">
        <f>'Ｓ５８（1983）'!$AI$130</f>
        <v>0</v>
      </c>
      <c r="Z24" s="1385">
        <f>'Ｓ５８（1983）'!$AL$130</f>
        <v>0</v>
      </c>
      <c r="AA24" s="1385">
        <f t="shared" si="103"/>
        <v>0</v>
      </c>
      <c r="AB24" s="408">
        <f t="shared" si="7"/>
        <v>0</v>
      </c>
      <c r="AC24" s="408">
        <f t="shared" si="8"/>
        <v>0</v>
      </c>
      <c r="AD24" s="409">
        <f>'Ｓ５８（1983）'!$AI$131</f>
        <v>0</v>
      </c>
      <c r="AE24" s="1385">
        <f>'Ｓ５８（1983）'!$AL$131</f>
        <v>0</v>
      </c>
      <c r="AF24" s="1385">
        <f t="shared" si="104"/>
        <v>0</v>
      </c>
      <c r="AG24" s="408">
        <f t="shared" si="9"/>
        <v>0</v>
      </c>
      <c r="AH24" s="408">
        <f t="shared" si="10"/>
        <v>0</v>
      </c>
      <c r="AI24" s="409">
        <f>'Ｓ５８（1983）'!$AI$132</f>
        <v>0</v>
      </c>
      <c r="AJ24" s="1385">
        <f>'Ｓ５８（1983）'!$AL$132</f>
        <v>0</v>
      </c>
      <c r="AK24" s="1385">
        <f t="shared" si="105"/>
        <v>0</v>
      </c>
      <c r="AL24" s="408">
        <f t="shared" si="11"/>
        <v>0</v>
      </c>
      <c r="AM24" s="408">
        <f t="shared" si="12"/>
        <v>0</v>
      </c>
      <c r="AN24" s="409">
        <f>'Ｓ５８（1983）'!$AI$133</f>
        <v>0</v>
      </c>
      <c r="AO24" s="1385">
        <f>'Ｓ５８（1983）'!$AL$133</f>
        <v>0</v>
      </c>
      <c r="AP24" s="1385">
        <f t="shared" si="106"/>
        <v>0</v>
      </c>
      <c r="AQ24" s="408">
        <f t="shared" si="13"/>
        <v>0</v>
      </c>
      <c r="AR24" s="408">
        <f t="shared" si="14"/>
        <v>0</v>
      </c>
      <c r="AS24" s="409">
        <f>'Ｓ５８（1983）'!$AI$134</f>
        <v>0</v>
      </c>
      <c r="AT24" s="1385">
        <f>'Ｓ５８（1983）'!$AL$134</f>
        <v>0</v>
      </c>
      <c r="AU24" s="1385">
        <f t="shared" si="107"/>
        <v>0</v>
      </c>
      <c r="AV24" s="408">
        <f t="shared" si="15"/>
        <v>0</v>
      </c>
      <c r="AW24" s="410">
        <f t="shared" si="16"/>
        <v>0</v>
      </c>
      <c r="AX24" s="407">
        <f>'Ｓ５８（1983）'!$AI$135</f>
        <v>0</v>
      </c>
      <c r="AY24" s="1385">
        <f>'Ｓ５８（1983）'!$AL$135</f>
        <v>0</v>
      </c>
      <c r="AZ24" s="1385">
        <f t="shared" si="108"/>
        <v>0</v>
      </c>
      <c r="BA24" s="418">
        <f t="shared" si="17"/>
        <v>0</v>
      </c>
      <c r="BB24" s="417">
        <f t="shared" si="18"/>
        <v>0</v>
      </c>
      <c r="BC24" s="407">
        <f>'Ｓ５８（1983）'!$AI$136</f>
        <v>18670</v>
      </c>
      <c r="BD24" s="1385">
        <f>'Ｓ５８（1983）'!$AL$136</f>
        <v>7284</v>
      </c>
      <c r="BE24" s="1385">
        <f t="shared" si="109"/>
        <v>7284</v>
      </c>
      <c r="BF24" s="418">
        <f t="shared" si="19"/>
        <v>0</v>
      </c>
      <c r="BG24" s="418">
        <f t="shared" si="20"/>
        <v>18670</v>
      </c>
      <c r="BH24" s="409">
        <f>'Ｓ５８（1983）'!$AI$137</f>
        <v>57296</v>
      </c>
      <c r="BI24" s="1385">
        <f>'Ｓ５８（1983）'!$AL$137</f>
        <v>0</v>
      </c>
      <c r="BJ24" s="1385">
        <f t="shared" si="110"/>
        <v>0</v>
      </c>
      <c r="BK24" s="418">
        <f t="shared" si="21"/>
        <v>1194</v>
      </c>
      <c r="BL24" s="418">
        <f t="shared" si="22"/>
        <v>34626</v>
      </c>
      <c r="BM24" s="409">
        <f>'Ｓ５８（1983）'!$AI$138</f>
        <v>0</v>
      </c>
      <c r="BN24" s="1385">
        <f>'Ｓ５８（1983）'!$AL$138</f>
        <v>0</v>
      </c>
      <c r="BO24" s="1385">
        <f t="shared" si="111"/>
        <v>0</v>
      </c>
      <c r="BP24" s="418">
        <f t="shared" si="23"/>
        <v>0</v>
      </c>
      <c r="BQ24" s="418">
        <f t="shared" si="24"/>
        <v>0</v>
      </c>
      <c r="BR24" s="409">
        <f>'Ｓ５８（1983）'!$AI$139</f>
        <v>0</v>
      </c>
      <c r="BS24" s="1385">
        <f>'Ｓ５８（1983）'!$AL$139</f>
        <v>0</v>
      </c>
      <c r="BT24" s="1385">
        <f t="shared" si="112"/>
        <v>0</v>
      </c>
      <c r="BU24" s="418">
        <f t="shared" si="25"/>
        <v>0</v>
      </c>
      <c r="BV24" s="418">
        <f t="shared" si="26"/>
        <v>0</v>
      </c>
      <c r="BW24" s="409">
        <f>'Ｓ５８（1983）'!$AI$140</f>
        <v>0</v>
      </c>
      <c r="BX24" s="1385">
        <f>'Ｓ５８（1983）'!$AL$140</f>
        <v>0</v>
      </c>
      <c r="BY24" s="1385">
        <f t="shared" si="113"/>
        <v>0</v>
      </c>
      <c r="BZ24" s="418">
        <f t="shared" si="27"/>
        <v>0</v>
      </c>
      <c r="CA24" s="418">
        <f t="shared" si="28"/>
        <v>0</v>
      </c>
      <c r="CB24" s="409">
        <f>'Ｓ５８（1983）'!$AI$141</f>
        <v>57544</v>
      </c>
      <c r="CC24" s="1385">
        <f>'Ｓ５８（1983）'!$AL$141</f>
        <v>11472</v>
      </c>
      <c r="CD24" s="1385">
        <f t="shared" si="114"/>
        <v>11472</v>
      </c>
      <c r="CE24" s="418">
        <f t="shared" si="29"/>
        <v>0</v>
      </c>
      <c r="CF24" s="418">
        <f t="shared" si="30"/>
        <v>57544</v>
      </c>
      <c r="CG24" s="409">
        <f>'Ｓ５８（1983）'!$AI$142</f>
        <v>0</v>
      </c>
      <c r="CH24" s="1385">
        <f>'Ｓ５８（1983）'!$AL$142</f>
        <v>0</v>
      </c>
      <c r="CI24" s="1385">
        <f t="shared" si="115"/>
        <v>0</v>
      </c>
      <c r="CJ24" s="418">
        <f t="shared" si="31"/>
        <v>0</v>
      </c>
      <c r="CK24" s="418">
        <f t="shared" si="32"/>
        <v>0</v>
      </c>
      <c r="CL24" s="409">
        <f>'Ｓ５８（1983）'!$AI$143</f>
        <v>38776</v>
      </c>
      <c r="CM24" s="1385">
        <f>'Ｓ５８（1983）'!$AL$143</f>
        <v>126452</v>
      </c>
      <c r="CN24" s="1385">
        <f t="shared" si="116"/>
        <v>126452</v>
      </c>
      <c r="CO24" s="418">
        <f t="shared" si="33"/>
        <v>0</v>
      </c>
      <c r="CP24" s="417">
        <f t="shared" si="34"/>
        <v>38776</v>
      </c>
      <c r="CQ24" s="407">
        <f>'Ｓ５８（1983）'!$AI$145</f>
        <v>0</v>
      </c>
      <c r="CR24" s="1385">
        <f>'Ｓ５８（1983）'!$AL$145</f>
        <v>0</v>
      </c>
      <c r="CS24" s="1385">
        <f t="shared" si="117"/>
        <v>0</v>
      </c>
      <c r="CT24" s="418">
        <f t="shared" si="35"/>
        <v>0</v>
      </c>
      <c r="CU24" s="418">
        <f t="shared" si="36"/>
        <v>0</v>
      </c>
      <c r="CV24" s="409">
        <f>'Ｓ５８（1983）'!$AI$146</f>
        <v>1782</v>
      </c>
      <c r="CW24" s="1385">
        <f>'Ｓ５８（1983）'!$AL$146</f>
        <v>0</v>
      </c>
      <c r="CX24" s="1385">
        <f t="shared" si="118"/>
        <v>0</v>
      </c>
      <c r="CY24" s="418">
        <f t="shared" si="37"/>
        <v>0</v>
      </c>
      <c r="CZ24" s="418">
        <f t="shared" si="38"/>
        <v>1782</v>
      </c>
      <c r="DA24" s="409">
        <f>'Ｓ５８（1983）'!$AI$147</f>
        <v>0</v>
      </c>
      <c r="DB24" s="1385">
        <f>'Ｓ５８（1983）'!$AL$147</f>
        <v>0</v>
      </c>
      <c r="DC24" s="1385">
        <f t="shared" si="119"/>
        <v>0</v>
      </c>
      <c r="DD24" s="418">
        <f t="shared" si="39"/>
        <v>0</v>
      </c>
      <c r="DE24" s="417">
        <f t="shared" si="40"/>
        <v>0</v>
      </c>
      <c r="DF24" s="407">
        <f>'Ｓ５８（1983）'!$AI$148</f>
        <v>246262</v>
      </c>
      <c r="DG24" s="1385">
        <f>'Ｓ５８（1983）'!$AL$148</f>
        <v>0</v>
      </c>
      <c r="DH24" s="1385">
        <f t="shared" si="120"/>
        <v>0</v>
      </c>
      <c r="DI24" s="418">
        <f t="shared" si="41"/>
        <v>5130</v>
      </c>
      <c r="DJ24" s="418">
        <f t="shared" si="42"/>
        <v>148770</v>
      </c>
      <c r="DK24" s="409">
        <f>'Ｓ５８（1983）'!$AI$149</f>
        <v>0</v>
      </c>
      <c r="DL24" s="1385">
        <f>'Ｓ５８（1983）'!$AL$149</f>
        <v>0</v>
      </c>
      <c r="DM24" s="1385">
        <f t="shared" si="121"/>
        <v>0</v>
      </c>
      <c r="DN24" s="418">
        <f t="shared" si="43"/>
        <v>0</v>
      </c>
      <c r="DO24" s="418">
        <f t="shared" si="44"/>
        <v>0</v>
      </c>
      <c r="DP24" s="409">
        <f>'Ｓ５８（1983）'!$AI$150</f>
        <v>0</v>
      </c>
      <c r="DQ24" s="1385">
        <f>'Ｓ５８（1983）'!$AL$150</f>
        <v>0</v>
      </c>
      <c r="DR24" s="1385">
        <f t="shared" si="122"/>
        <v>0</v>
      </c>
      <c r="DS24" s="418">
        <f t="shared" si="45"/>
        <v>0</v>
      </c>
      <c r="DT24" s="418">
        <f t="shared" si="46"/>
        <v>0</v>
      </c>
      <c r="DU24" s="409">
        <f>'Ｓ５８（1983）'!$AI$151</f>
        <v>0</v>
      </c>
      <c r="DV24" s="1385">
        <f>'Ｓ５８（1983）'!$AL$151</f>
        <v>0</v>
      </c>
      <c r="DW24" s="1385">
        <f t="shared" si="123"/>
        <v>0</v>
      </c>
      <c r="DX24" s="418">
        <f t="shared" si="47"/>
        <v>0</v>
      </c>
      <c r="DY24" s="418">
        <f t="shared" si="48"/>
        <v>0</v>
      </c>
      <c r="DZ24" s="409">
        <f>'Ｓ５８（1983）'!$AI$152</f>
        <v>0</v>
      </c>
      <c r="EA24" s="1385"/>
      <c r="EB24" s="1385"/>
      <c r="EC24" s="418">
        <f t="shared" si="49"/>
        <v>0</v>
      </c>
      <c r="ED24" s="418">
        <f t="shared" si="50"/>
        <v>0</v>
      </c>
      <c r="EE24" s="409">
        <f>'Ｓ５８（1983）'!$AI$153</f>
        <v>0</v>
      </c>
      <c r="EF24" s="1385"/>
      <c r="EG24" s="1385"/>
      <c r="EH24" s="418">
        <f t="shared" si="51"/>
        <v>0</v>
      </c>
      <c r="EI24" s="418">
        <f t="shared" si="52"/>
        <v>0</v>
      </c>
      <c r="EJ24" s="409">
        <f>'Ｓ５８（1983）'!$AI$155</f>
        <v>0</v>
      </c>
      <c r="EK24" s="1385">
        <f>'Ｓ５８（1983）'!$AL$155</f>
        <v>0</v>
      </c>
      <c r="EL24" s="1385">
        <f t="shared" si="124"/>
        <v>0</v>
      </c>
      <c r="EM24" s="418">
        <f t="shared" si="53"/>
        <v>0</v>
      </c>
      <c r="EN24" s="418">
        <f t="shared" si="54"/>
        <v>0</v>
      </c>
      <c r="EO24" s="409">
        <f>'Ｓ５８（1983）'!$AI$156</f>
        <v>0</v>
      </c>
      <c r="EP24" s="1385">
        <f>'Ｓ５８（1983）'!$AL$156</f>
        <v>0</v>
      </c>
      <c r="EQ24" s="1385">
        <f t="shared" si="125"/>
        <v>0</v>
      </c>
      <c r="ER24" s="418">
        <f t="shared" si="55"/>
        <v>0</v>
      </c>
      <c r="ES24" s="418">
        <f t="shared" si="56"/>
        <v>0</v>
      </c>
      <c r="ET24" s="409">
        <f>'Ｓ５８（1983）'!$AI$157</f>
        <v>0</v>
      </c>
      <c r="EU24" s="1385">
        <f>'Ｓ５８（1983）'!$AL$157</f>
        <v>0</v>
      </c>
      <c r="EV24" s="1385">
        <f t="shared" si="126"/>
        <v>0</v>
      </c>
      <c r="EW24" s="418">
        <f t="shared" si="57"/>
        <v>0</v>
      </c>
      <c r="EX24" s="418">
        <f t="shared" si="58"/>
        <v>0</v>
      </c>
      <c r="EY24" s="409">
        <f>'Ｓ５８（1983）'!$AI$158</f>
        <v>1530</v>
      </c>
      <c r="EZ24" s="1385">
        <f>'Ｓ５８（1983）'!$AL$158</f>
        <v>0</v>
      </c>
      <c r="FA24" s="1385">
        <f t="shared" si="127"/>
        <v>0</v>
      </c>
      <c r="FB24" s="418">
        <f t="shared" si="59"/>
        <v>38</v>
      </c>
      <c r="FC24" s="418">
        <f t="shared" si="60"/>
        <v>1102</v>
      </c>
      <c r="FD24" s="409">
        <f>'Ｓ５８（1983）'!$AI$159</f>
        <v>0</v>
      </c>
      <c r="FE24" s="1385">
        <f>'Ｓ５８（1983）'!$AL$159</f>
        <v>0</v>
      </c>
      <c r="FF24" s="1385">
        <f t="shared" si="128"/>
        <v>0</v>
      </c>
      <c r="FG24" s="418">
        <f t="shared" si="61"/>
        <v>0</v>
      </c>
      <c r="FH24" s="418">
        <f t="shared" si="62"/>
        <v>0</v>
      </c>
      <c r="FI24" s="409">
        <f>'Ｓ５８（1983）'!$AI$160</f>
        <v>56691</v>
      </c>
      <c r="FJ24" s="1385">
        <f>'Ｓ５８（1983）'!$AL$160</f>
        <v>0</v>
      </c>
      <c r="FK24" s="1385">
        <f t="shared" si="129"/>
        <v>0</v>
      </c>
      <c r="FL24" s="418">
        <f t="shared" si="63"/>
        <v>1417</v>
      </c>
      <c r="FM24" s="418">
        <f t="shared" si="64"/>
        <v>41093</v>
      </c>
      <c r="FN24" s="409">
        <f>'Ｓ５８（1983）'!$AI$161</f>
        <v>0</v>
      </c>
      <c r="FO24" s="1385"/>
      <c r="FP24" s="1385"/>
      <c r="FQ24" s="418">
        <f t="shared" si="65"/>
        <v>0</v>
      </c>
      <c r="FR24" s="418">
        <f t="shared" si="66"/>
        <v>0</v>
      </c>
      <c r="FS24" s="409">
        <f>'Ｓ５８（1983）'!$AI$162</f>
        <v>0</v>
      </c>
      <c r="FT24" s="1385">
        <f>'Ｓ５８（1983）'!$AL$162</f>
        <v>0</v>
      </c>
      <c r="FU24" s="1385">
        <f t="shared" si="130"/>
        <v>0</v>
      </c>
      <c r="FV24" s="418">
        <f t="shared" si="67"/>
        <v>0</v>
      </c>
      <c r="FW24" s="417">
        <f t="shared" si="68"/>
        <v>0</v>
      </c>
      <c r="FX24" s="407">
        <f>'Ｓ５８（1983）'!$AI$164</f>
        <v>0</v>
      </c>
      <c r="FY24" s="1385">
        <f>'Ｓ５８（1983）'!$AL$164</f>
        <v>0</v>
      </c>
      <c r="FZ24" s="1385">
        <f t="shared" si="131"/>
        <v>0</v>
      </c>
      <c r="GA24" s="418">
        <f t="shared" si="69"/>
        <v>0</v>
      </c>
      <c r="GB24" s="418">
        <f t="shared" si="70"/>
        <v>0</v>
      </c>
      <c r="GC24" s="409">
        <f>'Ｓ５８（1983）'!$AI$165</f>
        <v>14412</v>
      </c>
      <c r="GD24" s="1385">
        <f>'Ｓ５８（1983）'!$AL$165</f>
        <v>0</v>
      </c>
      <c r="GE24" s="1385">
        <f t="shared" si="132"/>
        <v>0</v>
      </c>
      <c r="GF24" s="416">
        <f t="shared" si="71"/>
        <v>0</v>
      </c>
      <c r="GG24" s="417">
        <f t="shared" si="72"/>
        <v>14412</v>
      </c>
      <c r="GH24" s="407">
        <f>'Ｓ５８（1983）'!$AI$166</f>
        <v>6700</v>
      </c>
      <c r="GI24" s="1385">
        <f>'Ｓ５８（1983）'!$AL$166</f>
        <v>0</v>
      </c>
      <c r="GJ24" s="1385">
        <f t="shared" si="133"/>
        <v>0</v>
      </c>
      <c r="GK24" s="418">
        <f t="shared" si="73"/>
        <v>134</v>
      </c>
      <c r="GL24" s="418">
        <f t="shared" si="74"/>
        <v>3886</v>
      </c>
      <c r="GM24" s="409">
        <f>'Ｓ５８（1983）'!$AI$167</f>
        <v>2475</v>
      </c>
      <c r="GN24" s="1385">
        <f>'Ｓ５８（1983）'!$AL$167</f>
        <v>0</v>
      </c>
      <c r="GO24" s="1385">
        <f t="shared" si="134"/>
        <v>0</v>
      </c>
      <c r="GP24" s="418">
        <f t="shared" si="75"/>
        <v>50</v>
      </c>
      <c r="GQ24" s="418">
        <f t="shared" si="76"/>
        <v>1450</v>
      </c>
      <c r="GR24" s="409">
        <f>'Ｓ５８（1983）'!$AI$168</f>
        <v>0</v>
      </c>
      <c r="GS24" s="1385">
        <f>'Ｓ５８（1983）'!$AL$168</f>
        <v>0</v>
      </c>
      <c r="GT24" s="1385"/>
      <c r="GU24" s="418">
        <f t="shared" si="77"/>
        <v>0</v>
      </c>
      <c r="GV24" s="418">
        <f t="shared" si="78"/>
        <v>0</v>
      </c>
      <c r="GW24" s="409">
        <f>'Ｓ５８（1983）'!$AI$169</f>
        <v>0</v>
      </c>
      <c r="GX24" s="1385">
        <f>'Ｓ５８（1983）'!$AL$169</f>
        <v>0</v>
      </c>
      <c r="GY24" s="1385">
        <f t="shared" si="135"/>
        <v>0</v>
      </c>
      <c r="GZ24" s="418">
        <f t="shared" si="79"/>
        <v>0</v>
      </c>
      <c r="HA24" s="418">
        <f t="shared" si="80"/>
        <v>0</v>
      </c>
      <c r="HB24" s="409">
        <f>'Ｓ５８（1983）'!$AI$170</f>
        <v>0</v>
      </c>
      <c r="HC24" s="1385"/>
      <c r="HD24" s="1385"/>
      <c r="HE24" s="418">
        <f t="shared" si="81"/>
        <v>0</v>
      </c>
      <c r="HF24" s="418">
        <f t="shared" si="82"/>
        <v>0</v>
      </c>
      <c r="HG24" s="409">
        <f>'Ｓ５８（1983）'!$AI$171</f>
        <v>0</v>
      </c>
      <c r="HH24" s="1385"/>
      <c r="HI24" s="1385"/>
      <c r="HJ24" s="418">
        <f t="shared" si="83"/>
        <v>0</v>
      </c>
      <c r="HK24" s="418">
        <f t="shared" si="84"/>
        <v>0</v>
      </c>
      <c r="HL24" s="409">
        <f>'Ｓ５８（1983）'!$AI$172</f>
        <v>0</v>
      </c>
      <c r="HM24" s="1385"/>
      <c r="HN24" s="1385"/>
      <c r="HO24" s="418">
        <f t="shared" si="85"/>
        <v>0</v>
      </c>
      <c r="HP24" s="418">
        <f t="shared" si="86"/>
        <v>0</v>
      </c>
      <c r="HQ24" s="409">
        <f>'Ｓ５８（1983）'!$AI$173</f>
        <v>0</v>
      </c>
      <c r="HR24" s="1385">
        <f>'Ｓ５８（1983）'!$AL$173</f>
        <v>0</v>
      </c>
      <c r="HS24" s="1385">
        <f t="shared" si="136"/>
        <v>0</v>
      </c>
      <c r="HT24" s="418">
        <f t="shared" si="87"/>
        <v>0</v>
      </c>
      <c r="HU24" s="418">
        <f t="shared" si="88"/>
        <v>0</v>
      </c>
      <c r="HV24" s="409">
        <f>'Ｓ５８（1983）'!$AI$174</f>
        <v>25658</v>
      </c>
      <c r="HW24" s="1385">
        <f>'Ｓ５８（1983）'!$AL$174</f>
        <v>0</v>
      </c>
      <c r="HX24" s="1385">
        <f t="shared" si="137"/>
        <v>0</v>
      </c>
      <c r="HY24" s="418">
        <f t="shared" si="89"/>
        <v>513</v>
      </c>
      <c r="HZ24" s="417">
        <f t="shared" si="90"/>
        <v>14877</v>
      </c>
      <c r="IA24" s="407">
        <f>'Ｓ５８（1983）'!$AI$175</f>
        <v>1</v>
      </c>
      <c r="IB24" s="1385">
        <f>'Ｓ５８（1983）'!$AL$175</f>
        <v>0</v>
      </c>
      <c r="IC24" s="1385">
        <f t="shared" si="138"/>
        <v>0</v>
      </c>
      <c r="ID24" s="418">
        <f t="shared" si="91"/>
        <v>0</v>
      </c>
      <c r="IE24" s="417">
        <f t="shared" si="92"/>
        <v>1</v>
      </c>
      <c r="IF24" s="409">
        <f t="shared" si="93"/>
        <v>551318</v>
      </c>
      <c r="IG24" s="1386">
        <f t="shared" si="139"/>
        <v>145208</v>
      </c>
      <c r="IH24" s="1386">
        <f t="shared" si="140"/>
        <v>145208</v>
      </c>
      <c r="II24" s="412">
        <f t="shared" si="96"/>
        <v>8825</v>
      </c>
      <c r="IJ24" s="410">
        <f t="shared" si="97"/>
        <v>393163</v>
      </c>
    </row>
    <row r="25" spans="1:244" ht="17.100000000000001" customHeight="1">
      <c r="A25" s="376"/>
      <c r="B25" s="413"/>
      <c r="C25" s="414">
        <v>59</v>
      </c>
      <c r="D25" s="415">
        <f t="shared" si="141"/>
        <v>28</v>
      </c>
      <c r="E25" s="407">
        <f>'Ｓ５９（1984）'!$AI$124</f>
        <v>0</v>
      </c>
      <c r="F25" s="1385">
        <f>'Ｓ５９（1984）'!$AL$124</f>
        <v>0</v>
      </c>
      <c r="G25" s="1385">
        <f t="shared" si="98"/>
        <v>0</v>
      </c>
      <c r="H25" s="408">
        <f t="shared" si="99"/>
        <v>0</v>
      </c>
      <c r="I25" s="408">
        <f t="shared" si="0"/>
        <v>0</v>
      </c>
      <c r="J25" s="409">
        <f>'Ｓ５９（1984）'!$AI$125</f>
        <v>7451</v>
      </c>
      <c r="K25" s="1385">
        <f>'Ｓ５９（1984）'!$AL$125</f>
        <v>0</v>
      </c>
      <c r="L25" s="1385">
        <f t="shared" si="100"/>
        <v>0</v>
      </c>
      <c r="M25" s="408">
        <f t="shared" si="1"/>
        <v>0</v>
      </c>
      <c r="N25" s="410">
        <f t="shared" si="2"/>
        <v>7451</v>
      </c>
      <c r="O25" s="409">
        <f>'Ｓ５９（1984）'!$AI$127</f>
        <v>500</v>
      </c>
      <c r="P25" s="1385">
        <f>'Ｓ５９（1984）'!$AL$127</f>
        <v>0</v>
      </c>
      <c r="Q25" s="1385">
        <f t="shared" si="101"/>
        <v>0</v>
      </c>
      <c r="R25" s="408">
        <f t="shared" si="3"/>
        <v>17</v>
      </c>
      <c r="S25" s="408">
        <f t="shared" si="4"/>
        <v>476</v>
      </c>
      <c r="T25" s="409">
        <f>'Ｓ５９（1984）'!$AI$128</f>
        <v>0</v>
      </c>
      <c r="U25" s="1385">
        <f>'Ｓ５９（1984）'!$AL$128</f>
        <v>0</v>
      </c>
      <c r="V25" s="1385">
        <f t="shared" si="102"/>
        <v>0</v>
      </c>
      <c r="W25" s="408">
        <f t="shared" si="5"/>
        <v>0</v>
      </c>
      <c r="X25" s="411">
        <f t="shared" si="6"/>
        <v>0</v>
      </c>
      <c r="Y25" s="407">
        <f>'Ｓ５９（1984）'!$AI$130</f>
        <v>0</v>
      </c>
      <c r="Z25" s="1385">
        <f>'Ｓ５９（1984）'!$AL$130</f>
        <v>0</v>
      </c>
      <c r="AA25" s="1385">
        <f t="shared" si="103"/>
        <v>0</v>
      </c>
      <c r="AB25" s="408">
        <f t="shared" si="7"/>
        <v>0</v>
      </c>
      <c r="AC25" s="408">
        <f t="shared" si="8"/>
        <v>0</v>
      </c>
      <c r="AD25" s="409">
        <f>'Ｓ５９（1984）'!$AI$131</f>
        <v>3500</v>
      </c>
      <c r="AE25" s="1385">
        <f>'Ｓ５９（1984）'!$AL$131</f>
        <v>0</v>
      </c>
      <c r="AF25" s="1385">
        <f t="shared" si="104"/>
        <v>0</v>
      </c>
      <c r="AG25" s="408">
        <f t="shared" si="9"/>
        <v>0</v>
      </c>
      <c r="AH25" s="408">
        <f t="shared" si="10"/>
        <v>3500</v>
      </c>
      <c r="AI25" s="409">
        <f>'Ｓ５９（1984）'!$AI$132</f>
        <v>0</v>
      </c>
      <c r="AJ25" s="1385">
        <f>'Ｓ５９（1984）'!$AL$132</f>
        <v>0</v>
      </c>
      <c r="AK25" s="1385">
        <f t="shared" si="105"/>
        <v>0</v>
      </c>
      <c r="AL25" s="408">
        <f t="shared" si="11"/>
        <v>0</v>
      </c>
      <c r="AM25" s="408">
        <f t="shared" si="12"/>
        <v>0</v>
      </c>
      <c r="AN25" s="409">
        <f>'Ｓ５９（1984）'!$AI$133</f>
        <v>0</v>
      </c>
      <c r="AO25" s="1385">
        <f>'Ｓ５９（1984）'!$AL$133</f>
        <v>0</v>
      </c>
      <c r="AP25" s="1385">
        <f t="shared" si="106"/>
        <v>0</v>
      </c>
      <c r="AQ25" s="408">
        <f t="shared" si="13"/>
        <v>0</v>
      </c>
      <c r="AR25" s="408">
        <f t="shared" si="14"/>
        <v>0</v>
      </c>
      <c r="AS25" s="409">
        <f>'Ｓ５９（1984）'!$AI$134</f>
        <v>0</v>
      </c>
      <c r="AT25" s="1385">
        <f>'Ｓ５９（1984）'!$AL$134</f>
        <v>0</v>
      </c>
      <c r="AU25" s="1385">
        <f t="shared" si="107"/>
        <v>0</v>
      </c>
      <c r="AV25" s="408">
        <f t="shared" si="15"/>
        <v>0</v>
      </c>
      <c r="AW25" s="410">
        <f t="shared" si="16"/>
        <v>0</v>
      </c>
      <c r="AX25" s="407">
        <f>'Ｓ５９（1984）'!$AI$135</f>
        <v>0</v>
      </c>
      <c r="AY25" s="1385">
        <f>'Ｓ５９（1984）'!$AL$135</f>
        <v>0</v>
      </c>
      <c r="AZ25" s="1385">
        <f t="shared" si="108"/>
        <v>0</v>
      </c>
      <c r="BA25" s="418">
        <f t="shared" si="17"/>
        <v>0</v>
      </c>
      <c r="BB25" s="417">
        <f t="shared" si="18"/>
        <v>0</v>
      </c>
      <c r="BC25" s="407">
        <f>'Ｓ５９（1984）'!$AI$136</f>
        <v>17473</v>
      </c>
      <c r="BD25" s="1385">
        <f>'Ｓ５９（1984）'!$AL$136</f>
        <v>5888</v>
      </c>
      <c r="BE25" s="1385">
        <f t="shared" si="109"/>
        <v>5888</v>
      </c>
      <c r="BF25" s="418">
        <f t="shared" si="19"/>
        <v>0</v>
      </c>
      <c r="BG25" s="418">
        <f t="shared" si="20"/>
        <v>17473</v>
      </c>
      <c r="BH25" s="409">
        <f>'Ｓ５９（1984）'!$AI$137</f>
        <v>57472</v>
      </c>
      <c r="BI25" s="1385">
        <f>'Ｓ５９（1984）'!$AL$137</f>
        <v>500</v>
      </c>
      <c r="BJ25" s="1385">
        <f t="shared" si="110"/>
        <v>280</v>
      </c>
      <c r="BK25" s="418">
        <f t="shared" si="21"/>
        <v>1197</v>
      </c>
      <c r="BL25" s="418">
        <f t="shared" si="22"/>
        <v>33516</v>
      </c>
      <c r="BM25" s="409">
        <f>'Ｓ５９（1984）'!$AI$138</f>
        <v>0</v>
      </c>
      <c r="BN25" s="1385">
        <f>'Ｓ５９（1984）'!$AL$138</f>
        <v>0</v>
      </c>
      <c r="BO25" s="1385">
        <f t="shared" si="111"/>
        <v>0</v>
      </c>
      <c r="BP25" s="418">
        <f t="shared" si="23"/>
        <v>0</v>
      </c>
      <c r="BQ25" s="418">
        <f t="shared" si="24"/>
        <v>0</v>
      </c>
      <c r="BR25" s="409">
        <f>'Ｓ５９（1984）'!$AI$139</f>
        <v>0</v>
      </c>
      <c r="BS25" s="1385">
        <f>'Ｓ５９（1984）'!$AL$139</f>
        <v>0</v>
      </c>
      <c r="BT25" s="1385">
        <f t="shared" si="112"/>
        <v>0</v>
      </c>
      <c r="BU25" s="418">
        <f t="shared" si="25"/>
        <v>0</v>
      </c>
      <c r="BV25" s="418">
        <f t="shared" si="26"/>
        <v>0</v>
      </c>
      <c r="BW25" s="409">
        <f>'Ｓ５９（1984）'!$AI$140</f>
        <v>0</v>
      </c>
      <c r="BX25" s="1385">
        <f>'Ｓ５９（1984）'!$AL$140</f>
        <v>0</v>
      </c>
      <c r="BY25" s="1385">
        <f t="shared" si="113"/>
        <v>0</v>
      </c>
      <c r="BZ25" s="418">
        <f t="shared" si="27"/>
        <v>0</v>
      </c>
      <c r="CA25" s="418">
        <f t="shared" si="28"/>
        <v>0</v>
      </c>
      <c r="CB25" s="409">
        <f>'Ｓ５９（1984）'!$AI$141</f>
        <v>43461</v>
      </c>
      <c r="CC25" s="1385">
        <f>'Ｓ５９（1984）'!$AL$141</f>
        <v>16706</v>
      </c>
      <c r="CD25" s="1385">
        <f t="shared" si="114"/>
        <v>16706</v>
      </c>
      <c r="CE25" s="418">
        <f t="shared" si="29"/>
        <v>0</v>
      </c>
      <c r="CF25" s="418">
        <f t="shared" si="30"/>
        <v>43461</v>
      </c>
      <c r="CG25" s="409">
        <f>'Ｓ５９（1984）'!$AI$142</f>
        <v>0</v>
      </c>
      <c r="CH25" s="1385">
        <f>'Ｓ５９（1984）'!$AL$142</f>
        <v>0</v>
      </c>
      <c r="CI25" s="1385">
        <f t="shared" si="115"/>
        <v>0</v>
      </c>
      <c r="CJ25" s="418">
        <f t="shared" si="31"/>
        <v>0</v>
      </c>
      <c r="CK25" s="418">
        <f t="shared" si="32"/>
        <v>0</v>
      </c>
      <c r="CL25" s="409">
        <f>'Ｓ５９（1984）'!$AI$143</f>
        <v>26765</v>
      </c>
      <c r="CM25" s="1385">
        <f>'Ｓ５９（1984）'!$AL$143</f>
        <v>110728</v>
      </c>
      <c r="CN25" s="1385">
        <f t="shared" si="116"/>
        <v>110728</v>
      </c>
      <c r="CO25" s="418">
        <f t="shared" si="33"/>
        <v>0</v>
      </c>
      <c r="CP25" s="417">
        <f t="shared" si="34"/>
        <v>26765</v>
      </c>
      <c r="CQ25" s="407">
        <f>'Ｓ５９（1984）'!$AI$145</f>
        <v>0</v>
      </c>
      <c r="CR25" s="1385">
        <f>'Ｓ５９（1984）'!$AL$145</f>
        <v>0</v>
      </c>
      <c r="CS25" s="1385">
        <f t="shared" si="117"/>
        <v>0</v>
      </c>
      <c r="CT25" s="418">
        <f t="shared" si="35"/>
        <v>0</v>
      </c>
      <c r="CU25" s="418">
        <f t="shared" si="36"/>
        <v>0</v>
      </c>
      <c r="CV25" s="409">
        <f>'Ｓ５９（1984）'!$AI$146</f>
        <v>1622</v>
      </c>
      <c r="CW25" s="1385">
        <f>'Ｓ５９（1984）'!$AL$146</f>
        <v>0</v>
      </c>
      <c r="CX25" s="1385">
        <f t="shared" si="118"/>
        <v>0</v>
      </c>
      <c r="CY25" s="418">
        <f t="shared" si="37"/>
        <v>0</v>
      </c>
      <c r="CZ25" s="418">
        <f t="shared" si="38"/>
        <v>1622</v>
      </c>
      <c r="DA25" s="409">
        <f>'Ｓ５９（1984）'!$AI$147</f>
        <v>0</v>
      </c>
      <c r="DB25" s="1385">
        <f>'Ｓ５９（1984）'!$AL$147</f>
        <v>0</v>
      </c>
      <c r="DC25" s="1385">
        <f t="shared" si="119"/>
        <v>0</v>
      </c>
      <c r="DD25" s="418">
        <f t="shared" si="39"/>
        <v>0</v>
      </c>
      <c r="DE25" s="417">
        <f t="shared" si="40"/>
        <v>0</v>
      </c>
      <c r="DF25" s="407">
        <f>'Ｓ５９（1984）'!$AI$148</f>
        <v>88806</v>
      </c>
      <c r="DG25" s="1385">
        <f>'Ｓ５９（1984）'!$AL$148</f>
        <v>0</v>
      </c>
      <c r="DH25" s="1385">
        <f t="shared" si="120"/>
        <v>0</v>
      </c>
      <c r="DI25" s="418">
        <f t="shared" si="41"/>
        <v>1850</v>
      </c>
      <c r="DJ25" s="418">
        <f t="shared" si="42"/>
        <v>51800</v>
      </c>
      <c r="DK25" s="409">
        <f>'Ｓ５９（1984）'!$AI$149</f>
        <v>3008</v>
      </c>
      <c r="DL25" s="1385">
        <f>'Ｓ５９（1984）'!$AL$149</f>
        <v>0</v>
      </c>
      <c r="DM25" s="1385">
        <f t="shared" si="121"/>
        <v>0</v>
      </c>
      <c r="DN25" s="418">
        <f t="shared" si="43"/>
        <v>50</v>
      </c>
      <c r="DO25" s="418">
        <f t="shared" si="44"/>
        <v>1400</v>
      </c>
      <c r="DP25" s="409">
        <f>'Ｓ５９（1984）'!$AI$150</f>
        <v>0</v>
      </c>
      <c r="DQ25" s="1385">
        <f>'Ｓ５９（1984）'!$AL$150</f>
        <v>0</v>
      </c>
      <c r="DR25" s="1385">
        <f t="shared" si="122"/>
        <v>0</v>
      </c>
      <c r="DS25" s="418">
        <f t="shared" si="45"/>
        <v>0</v>
      </c>
      <c r="DT25" s="418">
        <f t="shared" si="46"/>
        <v>0</v>
      </c>
      <c r="DU25" s="409">
        <f>'Ｓ５９（1984）'!$AI$151</f>
        <v>0</v>
      </c>
      <c r="DV25" s="1385">
        <f>'Ｓ５９（1984）'!$AL$151</f>
        <v>0</v>
      </c>
      <c r="DW25" s="1385">
        <f t="shared" si="123"/>
        <v>0</v>
      </c>
      <c r="DX25" s="418">
        <f t="shared" si="47"/>
        <v>0</v>
      </c>
      <c r="DY25" s="418">
        <f t="shared" si="48"/>
        <v>0</v>
      </c>
      <c r="DZ25" s="409">
        <f>'Ｓ５９（1984）'!$AI$152</f>
        <v>0</v>
      </c>
      <c r="EA25" s="1385"/>
      <c r="EB25" s="1385"/>
      <c r="EC25" s="418">
        <f t="shared" si="49"/>
        <v>0</v>
      </c>
      <c r="ED25" s="418">
        <f t="shared" si="50"/>
        <v>0</v>
      </c>
      <c r="EE25" s="409">
        <f>'Ｓ５９（1984）'!$AI$153</f>
        <v>0</v>
      </c>
      <c r="EF25" s="1385"/>
      <c r="EG25" s="1385"/>
      <c r="EH25" s="418">
        <f t="shared" si="51"/>
        <v>0</v>
      </c>
      <c r="EI25" s="418">
        <f t="shared" si="52"/>
        <v>0</v>
      </c>
      <c r="EJ25" s="409">
        <f>'Ｓ５９（1984）'!$AI$155</f>
        <v>0</v>
      </c>
      <c r="EK25" s="1385">
        <f>'Ｓ５９（1984）'!$AL$155</f>
        <v>0</v>
      </c>
      <c r="EL25" s="1385">
        <f t="shared" si="124"/>
        <v>0</v>
      </c>
      <c r="EM25" s="418">
        <f t="shared" si="53"/>
        <v>0</v>
      </c>
      <c r="EN25" s="418">
        <f t="shared" si="54"/>
        <v>0</v>
      </c>
      <c r="EO25" s="409">
        <f>'Ｓ５９（1984）'!$AI$156</f>
        <v>0</v>
      </c>
      <c r="EP25" s="1385">
        <f>'Ｓ５９（1984）'!$AL$156</f>
        <v>0</v>
      </c>
      <c r="EQ25" s="1385">
        <f t="shared" si="125"/>
        <v>0</v>
      </c>
      <c r="ER25" s="418">
        <f t="shared" si="55"/>
        <v>0</v>
      </c>
      <c r="ES25" s="418">
        <f t="shared" si="56"/>
        <v>0</v>
      </c>
      <c r="ET25" s="409">
        <f>'Ｓ５９（1984）'!$AI$157</f>
        <v>0</v>
      </c>
      <c r="EU25" s="1385">
        <f>'Ｓ５９（1984）'!$AL$157</f>
        <v>0</v>
      </c>
      <c r="EV25" s="1385">
        <f t="shared" si="126"/>
        <v>0</v>
      </c>
      <c r="EW25" s="418">
        <f t="shared" si="57"/>
        <v>0</v>
      </c>
      <c r="EX25" s="418">
        <f t="shared" si="58"/>
        <v>0</v>
      </c>
      <c r="EY25" s="409">
        <f>'Ｓ５９（1984）'!$AI$158</f>
        <v>1000</v>
      </c>
      <c r="EZ25" s="1385">
        <f>'Ｓ５９（1984）'!$AL$158</f>
        <v>0</v>
      </c>
      <c r="FA25" s="1385">
        <f t="shared" si="127"/>
        <v>0</v>
      </c>
      <c r="FB25" s="418">
        <f t="shared" si="59"/>
        <v>25</v>
      </c>
      <c r="FC25" s="418">
        <f t="shared" si="60"/>
        <v>700</v>
      </c>
      <c r="FD25" s="409">
        <f>'Ｓ５９（1984）'!$AI$159</f>
        <v>0</v>
      </c>
      <c r="FE25" s="1385">
        <f>'Ｓ５９（1984）'!$AL$159</f>
        <v>0</v>
      </c>
      <c r="FF25" s="1385">
        <f t="shared" si="128"/>
        <v>0</v>
      </c>
      <c r="FG25" s="418">
        <f t="shared" si="61"/>
        <v>0</v>
      </c>
      <c r="FH25" s="418">
        <f t="shared" si="62"/>
        <v>0</v>
      </c>
      <c r="FI25" s="409">
        <f>'Ｓ５９（1984）'!$AI$160</f>
        <v>49586</v>
      </c>
      <c r="FJ25" s="1385">
        <f>'Ｓ５９（1984）'!$AL$160</f>
        <v>0</v>
      </c>
      <c r="FK25" s="1385">
        <f t="shared" si="129"/>
        <v>0</v>
      </c>
      <c r="FL25" s="418">
        <f t="shared" si="63"/>
        <v>1240</v>
      </c>
      <c r="FM25" s="418">
        <f t="shared" si="64"/>
        <v>34720</v>
      </c>
      <c r="FN25" s="409">
        <f>'Ｓ５９（1984）'!$AI$161</f>
        <v>0</v>
      </c>
      <c r="FO25" s="1385"/>
      <c r="FP25" s="1385"/>
      <c r="FQ25" s="418">
        <f t="shared" si="65"/>
        <v>0</v>
      </c>
      <c r="FR25" s="418">
        <f t="shared" si="66"/>
        <v>0</v>
      </c>
      <c r="FS25" s="409">
        <f>'Ｓ５９（1984）'!$AI$162</f>
        <v>0</v>
      </c>
      <c r="FT25" s="1385">
        <f>'Ｓ５９（1984）'!$AL$162</f>
        <v>0</v>
      </c>
      <c r="FU25" s="1385">
        <f t="shared" si="130"/>
        <v>0</v>
      </c>
      <c r="FV25" s="418">
        <f t="shared" si="67"/>
        <v>0</v>
      </c>
      <c r="FW25" s="417">
        <f t="shared" si="68"/>
        <v>0</v>
      </c>
      <c r="FX25" s="407">
        <f>'Ｓ５９（1984）'!$AI$164</f>
        <v>0</v>
      </c>
      <c r="FY25" s="1385">
        <f>'Ｓ５９（1984）'!$AL$164</f>
        <v>0</v>
      </c>
      <c r="FZ25" s="1385">
        <f t="shared" si="131"/>
        <v>0</v>
      </c>
      <c r="GA25" s="418">
        <f t="shared" si="69"/>
        <v>0</v>
      </c>
      <c r="GB25" s="418">
        <f t="shared" si="70"/>
        <v>0</v>
      </c>
      <c r="GC25" s="409">
        <f>'Ｓ５９（1984）'!$AI$165</f>
        <v>7189</v>
      </c>
      <c r="GD25" s="1385">
        <f>'Ｓ５９（1984）'!$AL$165</f>
        <v>0</v>
      </c>
      <c r="GE25" s="1385">
        <f t="shared" si="132"/>
        <v>0</v>
      </c>
      <c r="GF25" s="416">
        <f t="shared" si="71"/>
        <v>0</v>
      </c>
      <c r="GG25" s="417">
        <f t="shared" si="72"/>
        <v>7189</v>
      </c>
      <c r="GH25" s="407">
        <f>'Ｓ５９（1984）'!$AI$166</f>
        <v>244351</v>
      </c>
      <c r="GI25" s="1385">
        <f>'Ｓ５９（1984）'!$AL$166</f>
        <v>0</v>
      </c>
      <c r="GJ25" s="1385">
        <f t="shared" si="133"/>
        <v>0</v>
      </c>
      <c r="GK25" s="418">
        <f t="shared" si="73"/>
        <v>4887</v>
      </c>
      <c r="GL25" s="418">
        <f t="shared" si="74"/>
        <v>136836</v>
      </c>
      <c r="GM25" s="409">
        <f>'Ｓ５９（1984）'!$AI$167</f>
        <v>950</v>
      </c>
      <c r="GN25" s="1385">
        <f>'Ｓ５９（1984）'!$AL$167</f>
        <v>0</v>
      </c>
      <c r="GO25" s="1385">
        <f t="shared" si="134"/>
        <v>0</v>
      </c>
      <c r="GP25" s="418">
        <f t="shared" si="75"/>
        <v>19</v>
      </c>
      <c r="GQ25" s="418">
        <f t="shared" si="76"/>
        <v>532</v>
      </c>
      <c r="GR25" s="409">
        <f>'Ｓ５９（1984）'!$AI$168</f>
        <v>0</v>
      </c>
      <c r="GS25" s="1385">
        <f>'Ｓ５９（1984）'!$AL$168</f>
        <v>0</v>
      </c>
      <c r="GT25" s="1385"/>
      <c r="GU25" s="418">
        <f t="shared" si="77"/>
        <v>0</v>
      </c>
      <c r="GV25" s="418">
        <f t="shared" si="78"/>
        <v>0</v>
      </c>
      <c r="GW25" s="409">
        <f>'Ｓ５９（1984）'!$AI$169</f>
        <v>0</v>
      </c>
      <c r="GX25" s="1385">
        <f>'Ｓ５９（1984）'!$AL$169</f>
        <v>0</v>
      </c>
      <c r="GY25" s="1385">
        <f t="shared" si="135"/>
        <v>0</v>
      </c>
      <c r="GZ25" s="418">
        <f t="shared" si="79"/>
        <v>0</v>
      </c>
      <c r="HA25" s="418">
        <f t="shared" si="80"/>
        <v>0</v>
      </c>
      <c r="HB25" s="409">
        <f>'Ｓ５９（1984）'!$AI$170</f>
        <v>0</v>
      </c>
      <c r="HC25" s="1385"/>
      <c r="HD25" s="1385"/>
      <c r="HE25" s="418">
        <f t="shared" si="81"/>
        <v>0</v>
      </c>
      <c r="HF25" s="418">
        <f t="shared" si="82"/>
        <v>0</v>
      </c>
      <c r="HG25" s="409">
        <f>'Ｓ５９（1984）'!$AI$171</f>
        <v>0</v>
      </c>
      <c r="HH25" s="1385"/>
      <c r="HI25" s="1385"/>
      <c r="HJ25" s="418">
        <f t="shared" si="83"/>
        <v>0</v>
      </c>
      <c r="HK25" s="418">
        <f t="shared" si="84"/>
        <v>0</v>
      </c>
      <c r="HL25" s="409">
        <f>'Ｓ５９（1984）'!$AI$172</f>
        <v>0</v>
      </c>
      <c r="HM25" s="1385"/>
      <c r="HN25" s="1385"/>
      <c r="HO25" s="418">
        <f t="shared" si="85"/>
        <v>0</v>
      </c>
      <c r="HP25" s="418">
        <f t="shared" si="86"/>
        <v>0</v>
      </c>
      <c r="HQ25" s="409">
        <f>'Ｓ５９（1984）'!$AI$173</f>
        <v>0</v>
      </c>
      <c r="HR25" s="1385">
        <f>'Ｓ５９（1984）'!$AL$173</f>
        <v>0</v>
      </c>
      <c r="HS25" s="1385">
        <f t="shared" si="136"/>
        <v>0</v>
      </c>
      <c r="HT25" s="418">
        <f t="shared" si="87"/>
        <v>0</v>
      </c>
      <c r="HU25" s="418">
        <f t="shared" si="88"/>
        <v>0</v>
      </c>
      <c r="HV25" s="409">
        <f>'Ｓ５９（1984）'!$AI$174</f>
        <v>37114</v>
      </c>
      <c r="HW25" s="1385">
        <f>'Ｓ５９（1984）'!$AL$174</f>
        <v>0</v>
      </c>
      <c r="HX25" s="1385">
        <f t="shared" si="137"/>
        <v>0</v>
      </c>
      <c r="HY25" s="418">
        <f t="shared" si="89"/>
        <v>742</v>
      </c>
      <c r="HZ25" s="417">
        <f t="shared" si="90"/>
        <v>20776</v>
      </c>
      <c r="IA25" s="407">
        <f>'Ｓ５９（1984）'!$AI$175</f>
        <v>0</v>
      </c>
      <c r="IB25" s="1385">
        <f>'Ｓ５９（1984）'!$AL$175</f>
        <v>0</v>
      </c>
      <c r="IC25" s="1385">
        <f t="shared" si="138"/>
        <v>0</v>
      </c>
      <c r="ID25" s="418">
        <f t="shared" si="91"/>
        <v>0</v>
      </c>
      <c r="IE25" s="417">
        <f t="shared" si="92"/>
        <v>0</v>
      </c>
      <c r="IF25" s="409">
        <f t="shared" si="93"/>
        <v>590248</v>
      </c>
      <c r="IG25" s="1386">
        <f t="shared" si="139"/>
        <v>133822</v>
      </c>
      <c r="IH25" s="1386">
        <f t="shared" si="140"/>
        <v>133602</v>
      </c>
      <c r="II25" s="412">
        <f t="shared" si="96"/>
        <v>10027</v>
      </c>
      <c r="IJ25" s="410">
        <f t="shared" si="97"/>
        <v>388217</v>
      </c>
    </row>
    <row r="26" spans="1:244" ht="17.100000000000001" customHeight="1">
      <c r="A26" s="376"/>
      <c r="B26" s="413"/>
      <c r="C26" s="414">
        <v>60</v>
      </c>
      <c r="D26" s="415">
        <f t="shared" si="141"/>
        <v>27</v>
      </c>
      <c r="E26" s="407">
        <f>'Ｓ６０（1985）'!$AI$124</f>
        <v>2915</v>
      </c>
      <c r="F26" s="1385">
        <f>'Ｓ６０（1985）'!$AL$124</f>
        <v>0</v>
      </c>
      <c r="G26" s="1385">
        <f t="shared" si="98"/>
        <v>0</v>
      </c>
      <c r="H26" s="408">
        <f t="shared" si="99"/>
        <v>58</v>
      </c>
      <c r="I26" s="408">
        <f t="shared" si="0"/>
        <v>1566</v>
      </c>
      <c r="J26" s="409">
        <f>'Ｓ６０（1985）'!$AI$125</f>
        <v>0</v>
      </c>
      <c r="K26" s="1385">
        <f>'Ｓ６０（1985）'!$AL$125</f>
        <v>0</v>
      </c>
      <c r="L26" s="1385">
        <f t="shared" si="100"/>
        <v>0</v>
      </c>
      <c r="M26" s="408">
        <f t="shared" si="1"/>
        <v>0</v>
      </c>
      <c r="N26" s="410">
        <f t="shared" si="2"/>
        <v>0</v>
      </c>
      <c r="O26" s="409">
        <f>'Ｓ６０（1985）'!$AI$127</f>
        <v>0</v>
      </c>
      <c r="P26" s="1385">
        <f>'Ｓ６０（1985）'!$AL$127</f>
        <v>0</v>
      </c>
      <c r="Q26" s="1385">
        <f t="shared" si="101"/>
        <v>0</v>
      </c>
      <c r="R26" s="408">
        <f t="shared" si="3"/>
        <v>0</v>
      </c>
      <c r="S26" s="408">
        <f t="shared" si="4"/>
        <v>0</v>
      </c>
      <c r="T26" s="409">
        <f>'Ｓ６０（1985）'!$AI$128</f>
        <v>0</v>
      </c>
      <c r="U26" s="1385">
        <f>'Ｓ６０（1985）'!$AL$128</f>
        <v>0</v>
      </c>
      <c r="V26" s="1385">
        <f t="shared" si="102"/>
        <v>0</v>
      </c>
      <c r="W26" s="408">
        <f t="shared" si="5"/>
        <v>0</v>
      </c>
      <c r="X26" s="411">
        <f t="shared" si="6"/>
        <v>0</v>
      </c>
      <c r="Y26" s="407">
        <f>'Ｓ６０（1985）'!$AI$130</f>
        <v>0</v>
      </c>
      <c r="Z26" s="1385">
        <f>'Ｓ６０（1985）'!$AL$130</f>
        <v>0</v>
      </c>
      <c r="AA26" s="1385">
        <f t="shared" si="103"/>
        <v>0</v>
      </c>
      <c r="AB26" s="408">
        <f t="shared" si="7"/>
        <v>0</v>
      </c>
      <c r="AC26" s="408">
        <f t="shared" si="8"/>
        <v>0</v>
      </c>
      <c r="AD26" s="409">
        <f>'Ｓ６０（1985）'!$AI$131</f>
        <v>121989</v>
      </c>
      <c r="AE26" s="1385">
        <f>'Ｓ６０（1985）'!$AL$131</f>
        <v>0</v>
      </c>
      <c r="AF26" s="1385">
        <f t="shared" si="104"/>
        <v>0</v>
      </c>
      <c r="AG26" s="408">
        <f t="shared" si="9"/>
        <v>0</v>
      </c>
      <c r="AH26" s="408">
        <f t="shared" si="10"/>
        <v>121989</v>
      </c>
      <c r="AI26" s="409">
        <f>'Ｓ６０（1985）'!$AI$132</f>
        <v>0</v>
      </c>
      <c r="AJ26" s="1385">
        <f>'Ｓ６０（1985）'!$AL$132</f>
        <v>0</v>
      </c>
      <c r="AK26" s="1385">
        <f t="shared" si="105"/>
        <v>0</v>
      </c>
      <c r="AL26" s="408">
        <f t="shared" si="11"/>
        <v>0</v>
      </c>
      <c r="AM26" s="408">
        <f t="shared" si="12"/>
        <v>0</v>
      </c>
      <c r="AN26" s="409">
        <f>'Ｓ６０（1985）'!$AI$133</f>
        <v>0</v>
      </c>
      <c r="AO26" s="1385">
        <f>'Ｓ６０（1985）'!$AL$133</f>
        <v>0</v>
      </c>
      <c r="AP26" s="1385">
        <f t="shared" si="106"/>
        <v>0</v>
      </c>
      <c r="AQ26" s="408">
        <f t="shared" si="13"/>
        <v>0</v>
      </c>
      <c r="AR26" s="408">
        <f t="shared" si="14"/>
        <v>0</v>
      </c>
      <c r="AS26" s="409">
        <f>'Ｓ６０（1985）'!$AI$134</f>
        <v>0</v>
      </c>
      <c r="AT26" s="1385">
        <f>'Ｓ６０（1985）'!$AL$134</f>
        <v>0</v>
      </c>
      <c r="AU26" s="1385">
        <f t="shared" si="107"/>
        <v>0</v>
      </c>
      <c r="AV26" s="408">
        <f t="shared" si="15"/>
        <v>0</v>
      </c>
      <c r="AW26" s="410">
        <f t="shared" si="16"/>
        <v>0</v>
      </c>
      <c r="AX26" s="407">
        <f>'Ｓ６０（1985）'!$AI$135</f>
        <v>0</v>
      </c>
      <c r="AY26" s="1385">
        <f>'Ｓ６０（1985）'!$AL$135</f>
        <v>0</v>
      </c>
      <c r="AZ26" s="1385">
        <f t="shared" si="108"/>
        <v>0</v>
      </c>
      <c r="BA26" s="418">
        <f t="shared" si="17"/>
        <v>0</v>
      </c>
      <c r="BB26" s="417">
        <f t="shared" si="18"/>
        <v>0</v>
      </c>
      <c r="BC26" s="407">
        <f>'Ｓ６０（1985）'!$AI$136</f>
        <v>19064</v>
      </c>
      <c r="BD26" s="1385">
        <f>'Ｓ６０（1985）'!$AL$136</f>
        <v>887</v>
      </c>
      <c r="BE26" s="1385">
        <f t="shared" si="109"/>
        <v>887</v>
      </c>
      <c r="BF26" s="418">
        <f t="shared" si="19"/>
        <v>0</v>
      </c>
      <c r="BG26" s="418">
        <f t="shared" si="20"/>
        <v>19064</v>
      </c>
      <c r="BH26" s="409">
        <f>'Ｓ６０（1985）'!$AI$137</f>
        <v>38462</v>
      </c>
      <c r="BI26" s="1385">
        <f>'Ｓ６０（1985）'!$AL$137</f>
        <v>0</v>
      </c>
      <c r="BJ26" s="1385">
        <f t="shared" si="110"/>
        <v>0</v>
      </c>
      <c r="BK26" s="418">
        <f t="shared" si="21"/>
        <v>801</v>
      </c>
      <c r="BL26" s="418">
        <f t="shared" si="22"/>
        <v>21627</v>
      </c>
      <c r="BM26" s="409">
        <f>'Ｓ６０（1985）'!$AI$138</f>
        <v>0</v>
      </c>
      <c r="BN26" s="1385">
        <f>'Ｓ６０（1985）'!$AL$138</f>
        <v>0</v>
      </c>
      <c r="BO26" s="1385">
        <f t="shared" si="111"/>
        <v>0</v>
      </c>
      <c r="BP26" s="418">
        <f t="shared" si="23"/>
        <v>0</v>
      </c>
      <c r="BQ26" s="418">
        <f t="shared" si="24"/>
        <v>0</v>
      </c>
      <c r="BR26" s="409">
        <f>'Ｓ６０（1985）'!$AI$139</f>
        <v>0</v>
      </c>
      <c r="BS26" s="1385">
        <f>'Ｓ６０（1985）'!$AL$139</f>
        <v>0</v>
      </c>
      <c r="BT26" s="1385">
        <f t="shared" si="112"/>
        <v>0</v>
      </c>
      <c r="BU26" s="418">
        <f t="shared" si="25"/>
        <v>0</v>
      </c>
      <c r="BV26" s="418">
        <f t="shared" si="26"/>
        <v>0</v>
      </c>
      <c r="BW26" s="409">
        <f>'Ｓ６０（1985）'!$AI$140</f>
        <v>0</v>
      </c>
      <c r="BX26" s="1385">
        <f>'Ｓ６０（1985）'!$AL$140</f>
        <v>0</v>
      </c>
      <c r="BY26" s="1385">
        <f t="shared" si="113"/>
        <v>0</v>
      </c>
      <c r="BZ26" s="418">
        <f t="shared" si="27"/>
        <v>0</v>
      </c>
      <c r="CA26" s="418">
        <f t="shared" si="28"/>
        <v>0</v>
      </c>
      <c r="CB26" s="409">
        <f>'Ｓ６０（1985）'!$AI$141</f>
        <v>58131</v>
      </c>
      <c r="CC26" s="1385">
        <f>'Ｓ６０（1985）'!$AL$141</f>
        <v>4934</v>
      </c>
      <c r="CD26" s="1385">
        <f t="shared" si="114"/>
        <v>4934</v>
      </c>
      <c r="CE26" s="418">
        <f t="shared" si="29"/>
        <v>0</v>
      </c>
      <c r="CF26" s="418">
        <f t="shared" si="30"/>
        <v>58131</v>
      </c>
      <c r="CG26" s="409">
        <f>'Ｓ６０（1985）'!$AI$142</f>
        <v>0</v>
      </c>
      <c r="CH26" s="1385">
        <f>'Ｓ６０（1985）'!$AL$142</f>
        <v>0</v>
      </c>
      <c r="CI26" s="1385">
        <f t="shared" si="115"/>
        <v>0</v>
      </c>
      <c r="CJ26" s="418">
        <f t="shared" si="31"/>
        <v>0</v>
      </c>
      <c r="CK26" s="418">
        <f t="shared" si="32"/>
        <v>0</v>
      </c>
      <c r="CL26" s="409">
        <f>'Ｓ６０（1985）'!$AI$143</f>
        <v>15558</v>
      </c>
      <c r="CM26" s="1385">
        <f>'Ｓ６０（1985）'!$AL$143</f>
        <v>98115</v>
      </c>
      <c r="CN26" s="1385">
        <f t="shared" si="116"/>
        <v>98115</v>
      </c>
      <c r="CO26" s="418">
        <f t="shared" si="33"/>
        <v>0</v>
      </c>
      <c r="CP26" s="417">
        <f t="shared" si="34"/>
        <v>15558</v>
      </c>
      <c r="CQ26" s="407">
        <f>'Ｓ６０（1985）'!$AI$145</f>
        <v>0</v>
      </c>
      <c r="CR26" s="1385">
        <f>'Ｓ６０（1985）'!$AL$145</f>
        <v>0</v>
      </c>
      <c r="CS26" s="1385">
        <f t="shared" si="117"/>
        <v>0</v>
      </c>
      <c r="CT26" s="418">
        <f t="shared" si="35"/>
        <v>0</v>
      </c>
      <c r="CU26" s="418">
        <f t="shared" si="36"/>
        <v>0</v>
      </c>
      <c r="CV26" s="409">
        <f>'Ｓ６０（1985）'!$AI$146</f>
        <v>3190</v>
      </c>
      <c r="CW26" s="1385">
        <f>'Ｓ６０（1985）'!$AL$146</f>
        <v>0</v>
      </c>
      <c r="CX26" s="1385">
        <f t="shared" si="118"/>
        <v>0</v>
      </c>
      <c r="CY26" s="418">
        <f t="shared" si="37"/>
        <v>0</v>
      </c>
      <c r="CZ26" s="418">
        <f t="shared" si="38"/>
        <v>3190</v>
      </c>
      <c r="DA26" s="409">
        <f>'Ｓ６０（1985）'!$AI$147</f>
        <v>0</v>
      </c>
      <c r="DB26" s="1385">
        <f>'Ｓ６０（1985）'!$AL$147</f>
        <v>0</v>
      </c>
      <c r="DC26" s="1385">
        <f t="shared" si="119"/>
        <v>0</v>
      </c>
      <c r="DD26" s="418">
        <f t="shared" si="39"/>
        <v>0</v>
      </c>
      <c r="DE26" s="417">
        <f t="shared" si="40"/>
        <v>0</v>
      </c>
      <c r="DF26" s="407">
        <f>'Ｓ６０（1985）'!$AI$148</f>
        <v>95057</v>
      </c>
      <c r="DG26" s="1385">
        <f>'Ｓ６０（1985）'!$AL$148</f>
        <v>0</v>
      </c>
      <c r="DH26" s="1385">
        <f t="shared" si="120"/>
        <v>0</v>
      </c>
      <c r="DI26" s="418">
        <f t="shared" si="41"/>
        <v>1980</v>
      </c>
      <c r="DJ26" s="418">
        <f t="shared" si="42"/>
        <v>53460</v>
      </c>
      <c r="DK26" s="409">
        <f>'Ｓ６０（1985）'!$AI$149</f>
        <v>0</v>
      </c>
      <c r="DL26" s="1385">
        <f>'Ｓ６０（1985）'!$AL$149</f>
        <v>0</v>
      </c>
      <c r="DM26" s="1385">
        <f t="shared" si="121"/>
        <v>0</v>
      </c>
      <c r="DN26" s="418">
        <f t="shared" si="43"/>
        <v>0</v>
      </c>
      <c r="DO26" s="418">
        <f t="shared" si="44"/>
        <v>0</v>
      </c>
      <c r="DP26" s="409">
        <f>'Ｓ６０（1985）'!$AI$150</f>
        <v>0</v>
      </c>
      <c r="DQ26" s="1385">
        <f>'Ｓ６０（1985）'!$AL$150</f>
        <v>0</v>
      </c>
      <c r="DR26" s="1385">
        <f t="shared" si="122"/>
        <v>0</v>
      </c>
      <c r="DS26" s="418">
        <f t="shared" si="45"/>
        <v>0</v>
      </c>
      <c r="DT26" s="418">
        <f t="shared" si="46"/>
        <v>0</v>
      </c>
      <c r="DU26" s="409">
        <f>'Ｓ６０（1985）'!$AI$151</f>
        <v>0</v>
      </c>
      <c r="DV26" s="1385">
        <f>'Ｓ６０（1985）'!$AL$151</f>
        <v>0</v>
      </c>
      <c r="DW26" s="1385">
        <f t="shared" si="123"/>
        <v>0</v>
      </c>
      <c r="DX26" s="418">
        <f t="shared" si="47"/>
        <v>0</v>
      </c>
      <c r="DY26" s="418">
        <f t="shared" si="48"/>
        <v>0</v>
      </c>
      <c r="DZ26" s="409">
        <f>'Ｓ６０（1985）'!$AI$152</f>
        <v>0</v>
      </c>
      <c r="EA26" s="1385"/>
      <c r="EB26" s="1385"/>
      <c r="EC26" s="418">
        <f t="shared" si="49"/>
        <v>0</v>
      </c>
      <c r="ED26" s="418">
        <f t="shared" si="50"/>
        <v>0</v>
      </c>
      <c r="EE26" s="409">
        <f>'Ｓ６０（1985）'!$AI$153</f>
        <v>0</v>
      </c>
      <c r="EF26" s="1385"/>
      <c r="EG26" s="1385"/>
      <c r="EH26" s="418">
        <f t="shared" si="51"/>
        <v>0</v>
      </c>
      <c r="EI26" s="418">
        <f t="shared" si="52"/>
        <v>0</v>
      </c>
      <c r="EJ26" s="409">
        <f>'Ｓ６０（1985）'!$AI$155</f>
        <v>0</v>
      </c>
      <c r="EK26" s="1385">
        <f>'Ｓ６０（1985）'!$AL$155</f>
        <v>0</v>
      </c>
      <c r="EL26" s="1385">
        <f t="shared" si="124"/>
        <v>0</v>
      </c>
      <c r="EM26" s="418">
        <f t="shared" si="53"/>
        <v>0</v>
      </c>
      <c r="EN26" s="418">
        <f t="shared" si="54"/>
        <v>0</v>
      </c>
      <c r="EO26" s="409">
        <f>'Ｓ６０（1985）'!$AI$156</f>
        <v>0</v>
      </c>
      <c r="EP26" s="1385">
        <f>'Ｓ６０（1985）'!$AL$156</f>
        <v>0</v>
      </c>
      <c r="EQ26" s="1385">
        <f t="shared" si="125"/>
        <v>0</v>
      </c>
      <c r="ER26" s="418">
        <f t="shared" si="55"/>
        <v>0</v>
      </c>
      <c r="ES26" s="418">
        <f t="shared" si="56"/>
        <v>0</v>
      </c>
      <c r="ET26" s="409">
        <f>'Ｓ６０（1985）'!$AI$157</f>
        <v>0</v>
      </c>
      <c r="EU26" s="1385">
        <f>'Ｓ６０（1985）'!$AL$157</f>
        <v>0</v>
      </c>
      <c r="EV26" s="1385">
        <f t="shared" si="126"/>
        <v>0</v>
      </c>
      <c r="EW26" s="418">
        <f t="shared" si="57"/>
        <v>0</v>
      </c>
      <c r="EX26" s="418">
        <f t="shared" si="58"/>
        <v>0</v>
      </c>
      <c r="EY26" s="409">
        <f>'Ｓ６０（1985）'!$AI$158</f>
        <v>0</v>
      </c>
      <c r="EZ26" s="1385">
        <f>'Ｓ６０（1985）'!$AL$158</f>
        <v>0</v>
      </c>
      <c r="FA26" s="1385">
        <f t="shared" si="127"/>
        <v>0</v>
      </c>
      <c r="FB26" s="418">
        <f t="shared" si="59"/>
        <v>0</v>
      </c>
      <c r="FC26" s="418">
        <f t="shared" si="60"/>
        <v>0</v>
      </c>
      <c r="FD26" s="409">
        <f>'Ｓ６０（1985）'!$AI$159</f>
        <v>0</v>
      </c>
      <c r="FE26" s="1385">
        <f>'Ｓ６０（1985）'!$AL$159</f>
        <v>0</v>
      </c>
      <c r="FF26" s="1385">
        <f t="shared" si="128"/>
        <v>0</v>
      </c>
      <c r="FG26" s="418">
        <f t="shared" si="61"/>
        <v>0</v>
      </c>
      <c r="FH26" s="418">
        <f t="shared" si="62"/>
        <v>0</v>
      </c>
      <c r="FI26" s="409">
        <f>'Ｓ６０（1985）'!$AI$160</f>
        <v>40370</v>
      </c>
      <c r="FJ26" s="1385">
        <f>'Ｓ６０（1985）'!$AL$160</f>
        <v>0</v>
      </c>
      <c r="FK26" s="1385">
        <f t="shared" si="129"/>
        <v>0</v>
      </c>
      <c r="FL26" s="418">
        <f t="shared" si="63"/>
        <v>1009</v>
      </c>
      <c r="FM26" s="418">
        <f t="shared" si="64"/>
        <v>27243</v>
      </c>
      <c r="FN26" s="409">
        <f>'Ｓ６０（1985）'!$AI$161</f>
        <v>0</v>
      </c>
      <c r="FO26" s="1385"/>
      <c r="FP26" s="1385"/>
      <c r="FQ26" s="418">
        <f t="shared" si="65"/>
        <v>0</v>
      </c>
      <c r="FR26" s="418">
        <f t="shared" si="66"/>
        <v>0</v>
      </c>
      <c r="FS26" s="409">
        <f>'Ｓ６０（1985）'!$AI$162</f>
        <v>0</v>
      </c>
      <c r="FT26" s="1385">
        <f>'Ｓ６０（1985）'!$AL$162</f>
        <v>0</v>
      </c>
      <c r="FU26" s="1385">
        <f t="shared" si="130"/>
        <v>0</v>
      </c>
      <c r="FV26" s="418">
        <f t="shared" si="67"/>
        <v>0</v>
      </c>
      <c r="FW26" s="417">
        <f t="shared" si="68"/>
        <v>0</v>
      </c>
      <c r="FX26" s="407">
        <f>'Ｓ６０（1985）'!$AI$164</f>
        <v>0</v>
      </c>
      <c r="FY26" s="1385">
        <f>'Ｓ６０（1985）'!$AL$164</f>
        <v>0</v>
      </c>
      <c r="FZ26" s="1385">
        <f t="shared" si="131"/>
        <v>0</v>
      </c>
      <c r="GA26" s="418">
        <f t="shared" si="69"/>
        <v>0</v>
      </c>
      <c r="GB26" s="418">
        <f t="shared" si="70"/>
        <v>0</v>
      </c>
      <c r="GC26" s="409">
        <f>'Ｓ６０（1985）'!$AI$165</f>
        <v>5916</v>
      </c>
      <c r="GD26" s="1385">
        <f>'Ｓ６０（1985）'!$AL$165</f>
        <v>0</v>
      </c>
      <c r="GE26" s="1385">
        <f t="shared" si="132"/>
        <v>0</v>
      </c>
      <c r="GF26" s="416">
        <f t="shared" si="71"/>
        <v>0</v>
      </c>
      <c r="GG26" s="417">
        <f t="shared" si="72"/>
        <v>5916</v>
      </c>
      <c r="GH26" s="407">
        <f>'Ｓ６０（1985）'!$AI$166</f>
        <v>3159</v>
      </c>
      <c r="GI26" s="1385">
        <f>'Ｓ６０（1985）'!$AL$166</f>
        <v>0</v>
      </c>
      <c r="GJ26" s="1385">
        <f t="shared" si="133"/>
        <v>0</v>
      </c>
      <c r="GK26" s="418">
        <f t="shared" si="73"/>
        <v>63</v>
      </c>
      <c r="GL26" s="418">
        <f t="shared" si="74"/>
        <v>1701</v>
      </c>
      <c r="GM26" s="409">
        <f>'Ｓ６０（1985）'!$AI$167</f>
        <v>0</v>
      </c>
      <c r="GN26" s="1385">
        <f>'Ｓ６０（1985）'!$AL$167</f>
        <v>0</v>
      </c>
      <c r="GO26" s="1385">
        <f t="shared" si="134"/>
        <v>0</v>
      </c>
      <c r="GP26" s="418">
        <f t="shared" si="75"/>
        <v>0</v>
      </c>
      <c r="GQ26" s="418">
        <f t="shared" si="76"/>
        <v>0</v>
      </c>
      <c r="GR26" s="409">
        <f>'Ｓ６０（1985）'!$AI$168</f>
        <v>0</v>
      </c>
      <c r="GS26" s="1385">
        <f>'Ｓ６０（1985）'!$AL$168</f>
        <v>0</v>
      </c>
      <c r="GT26" s="1385"/>
      <c r="GU26" s="418">
        <f t="shared" si="77"/>
        <v>0</v>
      </c>
      <c r="GV26" s="418">
        <f t="shared" si="78"/>
        <v>0</v>
      </c>
      <c r="GW26" s="409">
        <f>'Ｓ６０（1985）'!$AI$169</f>
        <v>0</v>
      </c>
      <c r="GX26" s="1385">
        <f>'Ｓ６０（1985）'!$AL$169</f>
        <v>0</v>
      </c>
      <c r="GY26" s="1385">
        <f t="shared" si="135"/>
        <v>0</v>
      </c>
      <c r="GZ26" s="418">
        <f t="shared" si="79"/>
        <v>0</v>
      </c>
      <c r="HA26" s="418">
        <f t="shared" si="80"/>
        <v>0</v>
      </c>
      <c r="HB26" s="409">
        <f>'Ｓ６０（1985）'!$AI$170</f>
        <v>0</v>
      </c>
      <c r="HC26" s="1385"/>
      <c r="HD26" s="1385"/>
      <c r="HE26" s="418">
        <f t="shared" si="81"/>
        <v>0</v>
      </c>
      <c r="HF26" s="418">
        <f t="shared" si="82"/>
        <v>0</v>
      </c>
      <c r="HG26" s="409">
        <f>'Ｓ６０（1985）'!$AI$171</f>
        <v>0</v>
      </c>
      <c r="HH26" s="1385"/>
      <c r="HI26" s="1385"/>
      <c r="HJ26" s="418">
        <f t="shared" si="83"/>
        <v>0</v>
      </c>
      <c r="HK26" s="418">
        <f t="shared" si="84"/>
        <v>0</v>
      </c>
      <c r="HL26" s="409">
        <f>'Ｓ６０（1985）'!$AI$172</f>
        <v>0</v>
      </c>
      <c r="HM26" s="1385"/>
      <c r="HN26" s="1385"/>
      <c r="HO26" s="418">
        <f t="shared" si="85"/>
        <v>0</v>
      </c>
      <c r="HP26" s="418">
        <f t="shared" si="86"/>
        <v>0</v>
      </c>
      <c r="HQ26" s="409">
        <f>'Ｓ６０（1985）'!$AI$173</f>
        <v>1947</v>
      </c>
      <c r="HR26" s="1385">
        <f>'Ｓ６０（1985）'!$AL$173</f>
        <v>0</v>
      </c>
      <c r="HS26" s="1385">
        <f t="shared" si="136"/>
        <v>0</v>
      </c>
      <c r="HT26" s="418">
        <f t="shared" si="87"/>
        <v>39</v>
      </c>
      <c r="HU26" s="418">
        <f t="shared" si="88"/>
        <v>1053</v>
      </c>
      <c r="HV26" s="409">
        <f>'Ｓ６０（1985）'!$AI$174</f>
        <v>2104</v>
      </c>
      <c r="HW26" s="1385">
        <f>'Ｓ６０（1985）'!$AL$174</f>
        <v>0</v>
      </c>
      <c r="HX26" s="1385">
        <f t="shared" si="137"/>
        <v>0</v>
      </c>
      <c r="HY26" s="418">
        <f t="shared" si="89"/>
        <v>42</v>
      </c>
      <c r="HZ26" s="417">
        <f t="shared" si="90"/>
        <v>1134</v>
      </c>
      <c r="IA26" s="407">
        <f>'Ｓ６０（1985）'!$AI$175</f>
        <v>0</v>
      </c>
      <c r="IB26" s="1385">
        <f>'Ｓ６０（1985）'!$AL$175</f>
        <v>0</v>
      </c>
      <c r="IC26" s="1385">
        <f t="shared" si="138"/>
        <v>0</v>
      </c>
      <c r="ID26" s="418">
        <f t="shared" si="91"/>
        <v>0</v>
      </c>
      <c r="IE26" s="417">
        <f t="shared" si="92"/>
        <v>0</v>
      </c>
      <c r="IF26" s="409">
        <f t="shared" si="93"/>
        <v>407862</v>
      </c>
      <c r="IG26" s="1386">
        <f t="shared" si="139"/>
        <v>103936</v>
      </c>
      <c r="IH26" s="1386">
        <f t="shared" si="140"/>
        <v>103936</v>
      </c>
      <c r="II26" s="412">
        <f t="shared" si="96"/>
        <v>3992</v>
      </c>
      <c r="IJ26" s="410">
        <f t="shared" si="97"/>
        <v>331632</v>
      </c>
    </row>
    <row r="27" spans="1:244" ht="17.100000000000001" customHeight="1">
      <c r="A27" s="376"/>
      <c r="B27" s="413"/>
      <c r="C27" s="414">
        <v>61</v>
      </c>
      <c r="D27" s="415">
        <f t="shared" si="141"/>
        <v>26</v>
      </c>
      <c r="E27" s="407">
        <f>'Ｓ６１（1986）'!$AI$124</f>
        <v>5680</v>
      </c>
      <c r="F27" s="1385">
        <f>'Ｓ６１（1986）'!$AL$124</f>
        <v>0</v>
      </c>
      <c r="G27" s="1385">
        <f t="shared" si="98"/>
        <v>0</v>
      </c>
      <c r="H27" s="408">
        <f t="shared" si="99"/>
        <v>114</v>
      </c>
      <c r="I27" s="408">
        <f t="shared" si="0"/>
        <v>2964</v>
      </c>
      <c r="J27" s="409">
        <f>'Ｓ６１（1986）'!$AI$125</f>
        <v>3950</v>
      </c>
      <c r="K27" s="1385">
        <f>'Ｓ６１（1986）'!$AL$125</f>
        <v>0</v>
      </c>
      <c r="L27" s="1385">
        <f t="shared" si="100"/>
        <v>0</v>
      </c>
      <c r="M27" s="408">
        <f t="shared" si="1"/>
        <v>0</v>
      </c>
      <c r="N27" s="410">
        <f t="shared" si="2"/>
        <v>3950</v>
      </c>
      <c r="O27" s="409">
        <f>'Ｓ６１（1986）'!$AI$127</f>
        <v>867</v>
      </c>
      <c r="P27" s="1385">
        <f>'Ｓ６１（1986）'!$AL$127</f>
        <v>0</v>
      </c>
      <c r="Q27" s="1385">
        <f t="shared" si="101"/>
        <v>0</v>
      </c>
      <c r="R27" s="408">
        <f t="shared" si="3"/>
        <v>29</v>
      </c>
      <c r="S27" s="408">
        <f t="shared" si="4"/>
        <v>754</v>
      </c>
      <c r="T27" s="409">
        <f>'Ｓ６１（1986）'!$AI$128</f>
        <v>0</v>
      </c>
      <c r="U27" s="1385">
        <f>'Ｓ６１（1986）'!$AL$128</f>
        <v>0</v>
      </c>
      <c r="V27" s="1385">
        <f t="shared" si="102"/>
        <v>0</v>
      </c>
      <c r="W27" s="408">
        <f t="shared" si="5"/>
        <v>0</v>
      </c>
      <c r="X27" s="411">
        <f t="shared" si="6"/>
        <v>0</v>
      </c>
      <c r="Y27" s="407">
        <f>'Ｓ６１（1986）'!$AI$130</f>
        <v>0</v>
      </c>
      <c r="Z27" s="1385">
        <f>'Ｓ６１（1986）'!$AL$130</f>
        <v>0</v>
      </c>
      <c r="AA27" s="1385">
        <f t="shared" si="103"/>
        <v>0</v>
      </c>
      <c r="AB27" s="408">
        <f t="shared" si="7"/>
        <v>0</v>
      </c>
      <c r="AC27" s="408">
        <f t="shared" si="8"/>
        <v>0</v>
      </c>
      <c r="AD27" s="409">
        <f>'Ｓ６１（1986）'!$AI$131</f>
        <v>4100</v>
      </c>
      <c r="AE27" s="1385">
        <f>'Ｓ６１（1986）'!$AL$131</f>
        <v>0</v>
      </c>
      <c r="AF27" s="1385">
        <f t="shared" si="104"/>
        <v>0</v>
      </c>
      <c r="AG27" s="408">
        <f t="shared" si="9"/>
        <v>0</v>
      </c>
      <c r="AH27" s="408">
        <f t="shared" si="10"/>
        <v>4100</v>
      </c>
      <c r="AI27" s="409">
        <f>'Ｓ６１（1986）'!$AI$132</f>
        <v>0</v>
      </c>
      <c r="AJ27" s="1385">
        <f>'Ｓ６１（1986）'!$AL$132</f>
        <v>0</v>
      </c>
      <c r="AK27" s="1385">
        <f t="shared" si="105"/>
        <v>0</v>
      </c>
      <c r="AL27" s="408">
        <f t="shared" si="11"/>
        <v>0</v>
      </c>
      <c r="AM27" s="408">
        <f t="shared" si="12"/>
        <v>0</v>
      </c>
      <c r="AN27" s="409">
        <f>'Ｓ６１（1986）'!$AI$133</f>
        <v>0</v>
      </c>
      <c r="AO27" s="1385">
        <f>'Ｓ６１（1986）'!$AL$133</f>
        <v>0</v>
      </c>
      <c r="AP27" s="1385">
        <f t="shared" si="106"/>
        <v>0</v>
      </c>
      <c r="AQ27" s="408">
        <f t="shared" si="13"/>
        <v>0</v>
      </c>
      <c r="AR27" s="408">
        <f t="shared" si="14"/>
        <v>0</v>
      </c>
      <c r="AS27" s="409">
        <f>'Ｓ６１（1986）'!$AI$134</f>
        <v>0</v>
      </c>
      <c r="AT27" s="1385">
        <f>'Ｓ６１（1986）'!$AL$134</f>
        <v>0</v>
      </c>
      <c r="AU27" s="1385">
        <f t="shared" si="107"/>
        <v>0</v>
      </c>
      <c r="AV27" s="408">
        <f t="shared" si="15"/>
        <v>0</v>
      </c>
      <c r="AW27" s="410">
        <f t="shared" si="16"/>
        <v>0</v>
      </c>
      <c r="AX27" s="407">
        <f>'Ｓ６１（1986）'!$AI$135</f>
        <v>0</v>
      </c>
      <c r="AY27" s="1385">
        <f>'Ｓ６１（1986）'!$AL$135</f>
        <v>0</v>
      </c>
      <c r="AZ27" s="1385">
        <f t="shared" si="108"/>
        <v>0</v>
      </c>
      <c r="BA27" s="418">
        <f t="shared" si="17"/>
        <v>0</v>
      </c>
      <c r="BB27" s="417">
        <f t="shared" si="18"/>
        <v>0</v>
      </c>
      <c r="BC27" s="407">
        <f>'Ｓ６１（1986）'!$AI$136</f>
        <v>18320</v>
      </c>
      <c r="BD27" s="1385">
        <f>'Ｓ６１（1986）'!$AL$136</f>
        <v>4082</v>
      </c>
      <c r="BE27" s="1385">
        <f t="shared" si="109"/>
        <v>4082</v>
      </c>
      <c r="BF27" s="418">
        <f t="shared" si="19"/>
        <v>0</v>
      </c>
      <c r="BG27" s="418">
        <f t="shared" si="20"/>
        <v>18320</v>
      </c>
      <c r="BH27" s="409">
        <f>'Ｓ６１（1986）'!$AI$137</f>
        <v>47631</v>
      </c>
      <c r="BI27" s="1385">
        <f>'Ｓ６１（1986）'!$AL$137</f>
        <v>0</v>
      </c>
      <c r="BJ27" s="1385">
        <f t="shared" si="110"/>
        <v>0</v>
      </c>
      <c r="BK27" s="418">
        <f t="shared" si="21"/>
        <v>992</v>
      </c>
      <c r="BL27" s="418">
        <f t="shared" si="22"/>
        <v>25792</v>
      </c>
      <c r="BM27" s="409">
        <f>'Ｓ６１（1986）'!$AI$138</f>
        <v>0</v>
      </c>
      <c r="BN27" s="1385">
        <f>'Ｓ６１（1986）'!$AL$138</f>
        <v>0</v>
      </c>
      <c r="BO27" s="1385">
        <f t="shared" si="111"/>
        <v>0</v>
      </c>
      <c r="BP27" s="418">
        <f t="shared" si="23"/>
        <v>0</v>
      </c>
      <c r="BQ27" s="418">
        <f t="shared" si="24"/>
        <v>0</v>
      </c>
      <c r="BR27" s="409">
        <f>'Ｓ６１（1986）'!$AI$139</f>
        <v>0</v>
      </c>
      <c r="BS27" s="1385">
        <f>'Ｓ６１（1986）'!$AL$139</f>
        <v>0</v>
      </c>
      <c r="BT27" s="1385">
        <f t="shared" si="112"/>
        <v>0</v>
      </c>
      <c r="BU27" s="418">
        <f t="shared" si="25"/>
        <v>0</v>
      </c>
      <c r="BV27" s="418">
        <f t="shared" si="26"/>
        <v>0</v>
      </c>
      <c r="BW27" s="409">
        <f>'Ｓ６１（1986）'!$AI$140</f>
        <v>0</v>
      </c>
      <c r="BX27" s="1385">
        <f>'Ｓ６１（1986）'!$AL$140</f>
        <v>0</v>
      </c>
      <c r="BY27" s="1385">
        <f t="shared" si="113"/>
        <v>0</v>
      </c>
      <c r="BZ27" s="418">
        <f t="shared" si="27"/>
        <v>0</v>
      </c>
      <c r="CA27" s="418">
        <f t="shared" si="28"/>
        <v>0</v>
      </c>
      <c r="CB27" s="409">
        <f>'Ｓ６１（1986）'!$AI$141</f>
        <v>63084</v>
      </c>
      <c r="CC27" s="1385">
        <f>'Ｓ６１（1986）'!$AL$141</f>
        <v>4951</v>
      </c>
      <c r="CD27" s="1385">
        <f t="shared" si="114"/>
        <v>4951</v>
      </c>
      <c r="CE27" s="418">
        <f t="shared" si="29"/>
        <v>0</v>
      </c>
      <c r="CF27" s="418">
        <f t="shared" si="30"/>
        <v>63084</v>
      </c>
      <c r="CG27" s="409">
        <f>'Ｓ６１（1986）'!$AI$142</f>
        <v>0</v>
      </c>
      <c r="CH27" s="1385">
        <f>'Ｓ６１（1986）'!$AL$142</f>
        <v>0</v>
      </c>
      <c r="CI27" s="1385">
        <f t="shared" si="115"/>
        <v>0</v>
      </c>
      <c r="CJ27" s="418">
        <f t="shared" si="31"/>
        <v>0</v>
      </c>
      <c r="CK27" s="418">
        <f t="shared" si="32"/>
        <v>0</v>
      </c>
      <c r="CL27" s="409">
        <f>'Ｓ６１（1986）'!$AI$143</f>
        <v>35124</v>
      </c>
      <c r="CM27" s="1385">
        <f>'Ｓ６１（1986）'!$AL$143</f>
        <v>51703</v>
      </c>
      <c r="CN27" s="1385">
        <f t="shared" si="116"/>
        <v>51703</v>
      </c>
      <c r="CO27" s="418">
        <f t="shared" si="33"/>
        <v>0</v>
      </c>
      <c r="CP27" s="417">
        <f t="shared" si="34"/>
        <v>35124</v>
      </c>
      <c r="CQ27" s="407">
        <f>'Ｓ６１（1986）'!$AI$145</f>
        <v>0</v>
      </c>
      <c r="CR27" s="1385">
        <f>'Ｓ６１（1986）'!$AL$145</f>
        <v>0</v>
      </c>
      <c r="CS27" s="1385">
        <f t="shared" si="117"/>
        <v>0</v>
      </c>
      <c r="CT27" s="418">
        <f t="shared" si="35"/>
        <v>0</v>
      </c>
      <c r="CU27" s="418">
        <f t="shared" si="36"/>
        <v>0</v>
      </c>
      <c r="CV27" s="409">
        <f>'Ｓ６１（1986）'!$AI$146</f>
        <v>0</v>
      </c>
      <c r="CW27" s="1385">
        <f>'Ｓ６１（1986）'!$AL$146</f>
        <v>0</v>
      </c>
      <c r="CX27" s="1385">
        <f t="shared" si="118"/>
        <v>0</v>
      </c>
      <c r="CY27" s="418">
        <f t="shared" si="37"/>
        <v>0</v>
      </c>
      <c r="CZ27" s="418">
        <f t="shared" si="38"/>
        <v>0</v>
      </c>
      <c r="DA27" s="409">
        <f>'Ｓ６１（1986）'!$AI$147</f>
        <v>0</v>
      </c>
      <c r="DB27" s="1385">
        <f>'Ｓ６１（1986）'!$AL$147</f>
        <v>0</v>
      </c>
      <c r="DC27" s="1385">
        <f t="shared" si="119"/>
        <v>0</v>
      </c>
      <c r="DD27" s="418">
        <f t="shared" si="39"/>
        <v>0</v>
      </c>
      <c r="DE27" s="417">
        <f t="shared" si="40"/>
        <v>0</v>
      </c>
      <c r="DF27" s="407">
        <f>'Ｓ６１（1986）'!$AI$148</f>
        <v>93583</v>
      </c>
      <c r="DG27" s="1385">
        <f>'Ｓ６１（1986）'!$AL$148</f>
        <v>0</v>
      </c>
      <c r="DH27" s="1385">
        <f t="shared" si="120"/>
        <v>0</v>
      </c>
      <c r="DI27" s="418">
        <f t="shared" si="41"/>
        <v>1950</v>
      </c>
      <c r="DJ27" s="418">
        <f t="shared" si="42"/>
        <v>50700</v>
      </c>
      <c r="DK27" s="409">
        <f>'Ｓ６１（1986）'!$AI$149</f>
        <v>0</v>
      </c>
      <c r="DL27" s="1385">
        <f>'Ｓ６１（1986）'!$AL$149</f>
        <v>0</v>
      </c>
      <c r="DM27" s="1385">
        <f t="shared" si="121"/>
        <v>0</v>
      </c>
      <c r="DN27" s="418">
        <f t="shared" si="43"/>
        <v>0</v>
      </c>
      <c r="DO27" s="418">
        <f t="shared" si="44"/>
        <v>0</v>
      </c>
      <c r="DP27" s="409">
        <f>'Ｓ６１（1986）'!$AI$150</f>
        <v>220</v>
      </c>
      <c r="DQ27" s="1385">
        <f>'Ｓ６１（1986）'!$AL$150</f>
        <v>0</v>
      </c>
      <c r="DR27" s="1385">
        <f t="shared" si="122"/>
        <v>0</v>
      </c>
      <c r="DS27" s="418">
        <f t="shared" si="45"/>
        <v>4</v>
      </c>
      <c r="DT27" s="418">
        <f t="shared" si="46"/>
        <v>104</v>
      </c>
      <c r="DU27" s="409">
        <f>'Ｓ６１（1986）'!$AI$151</f>
        <v>0</v>
      </c>
      <c r="DV27" s="1385">
        <f>'Ｓ６１（1986）'!$AL$151</f>
        <v>0</v>
      </c>
      <c r="DW27" s="1385">
        <f t="shared" si="123"/>
        <v>0</v>
      </c>
      <c r="DX27" s="418">
        <f t="shared" si="47"/>
        <v>0</v>
      </c>
      <c r="DY27" s="418">
        <f t="shared" si="48"/>
        <v>0</v>
      </c>
      <c r="DZ27" s="409">
        <f>'Ｓ６１（1986）'!$AI$152</f>
        <v>0</v>
      </c>
      <c r="EA27" s="1385"/>
      <c r="EB27" s="1385"/>
      <c r="EC27" s="418">
        <f t="shared" si="49"/>
        <v>0</v>
      </c>
      <c r="ED27" s="418">
        <f t="shared" si="50"/>
        <v>0</v>
      </c>
      <c r="EE27" s="409">
        <f>'Ｓ６１（1986）'!$AI$153</f>
        <v>0</v>
      </c>
      <c r="EF27" s="1385"/>
      <c r="EG27" s="1385"/>
      <c r="EH27" s="418">
        <f t="shared" si="51"/>
        <v>0</v>
      </c>
      <c r="EI27" s="418">
        <f t="shared" si="52"/>
        <v>0</v>
      </c>
      <c r="EJ27" s="409">
        <f>'Ｓ６１（1986）'!$AI$155</f>
        <v>0</v>
      </c>
      <c r="EK27" s="1385">
        <f>'Ｓ６１（1986）'!$AL$155</f>
        <v>0</v>
      </c>
      <c r="EL27" s="1385">
        <f t="shared" si="124"/>
        <v>0</v>
      </c>
      <c r="EM27" s="418">
        <f t="shared" si="53"/>
        <v>0</v>
      </c>
      <c r="EN27" s="418">
        <f t="shared" si="54"/>
        <v>0</v>
      </c>
      <c r="EO27" s="409">
        <f>'Ｓ６１（1986）'!$AI$156</f>
        <v>0</v>
      </c>
      <c r="EP27" s="1385">
        <f>'Ｓ６１（1986）'!$AL$156</f>
        <v>0</v>
      </c>
      <c r="EQ27" s="1385">
        <f t="shared" si="125"/>
        <v>0</v>
      </c>
      <c r="ER27" s="418">
        <f t="shared" si="55"/>
        <v>0</v>
      </c>
      <c r="ES27" s="418">
        <f t="shared" si="56"/>
        <v>0</v>
      </c>
      <c r="ET27" s="409">
        <f>'Ｓ６１（1986）'!$AI$157</f>
        <v>0</v>
      </c>
      <c r="EU27" s="1385">
        <f>'Ｓ６１（1986）'!$AL$157</f>
        <v>0</v>
      </c>
      <c r="EV27" s="1385">
        <f t="shared" si="126"/>
        <v>0</v>
      </c>
      <c r="EW27" s="418">
        <f t="shared" si="57"/>
        <v>0</v>
      </c>
      <c r="EX27" s="418">
        <f t="shared" si="58"/>
        <v>0</v>
      </c>
      <c r="EY27" s="409">
        <f>'Ｓ６１（1986）'!$AI$158</f>
        <v>0</v>
      </c>
      <c r="EZ27" s="1385">
        <f>'Ｓ６１（1986）'!$AL$158</f>
        <v>0</v>
      </c>
      <c r="FA27" s="1385">
        <f t="shared" si="127"/>
        <v>0</v>
      </c>
      <c r="FB27" s="418">
        <f t="shared" si="59"/>
        <v>0</v>
      </c>
      <c r="FC27" s="418">
        <f t="shared" si="60"/>
        <v>0</v>
      </c>
      <c r="FD27" s="409">
        <f>'Ｓ６１（1986）'!$AI$159</f>
        <v>0</v>
      </c>
      <c r="FE27" s="1385">
        <f>'Ｓ６１（1986）'!$AL$159</f>
        <v>0</v>
      </c>
      <c r="FF27" s="1385">
        <f t="shared" si="128"/>
        <v>0</v>
      </c>
      <c r="FG27" s="418">
        <f t="shared" si="61"/>
        <v>0</v>
      </c>
      <c r="FH27" s="418">
        <f t="shared" si="62"/>
        <v>0</v>
      </c>
      <c r="FI27" s="409">
        <f>'Ｓ６１（1986）'!$AI$160</f>
        <v>8305</v>
      </c>
      <c r="FJ27" s="1385">
        <f>'Ｓ６１（1986）'!$AL$160</f>
        <v>0</v>
      </c>
      <c r="FK27" s="1385">
        <f t="shared" si="129"/>
        <v>0</v>
      </c>
      <c r="FL27" s="418">
        <f t="shared" si="63"/>
        <v>208</v>
      </c>
      <c r="FM27" s="418">
        <f t="shared" si="64"/>
        <v>5408</v>
      </c>
      <c r="FN27" s="409">
        <f>'Ｓ６１（1986）'!$AI$161</f>
        <v>0</v>
      </c>
      <c r="FO27" s="1385"/>
      <c r="FP27" s="1385"/>
      <c r="FQ27" s="418">
        <f t="shared" si="65"/>
        <v>0</v>
      </c>
      <c r="FR27" s="418">
        <f t="shared" si="66"/>
        <v>0</v>
      </c>
      <c r="FS27" s="409">
        <f>'Ｓ６１（1986）'!$AI$162</f>
        <v>0</v>
      </c>
      <c r="FT27" s="1385">
        <f>'Ｓ６１（1986）'!$AL$162</f>
        <v>0</v>
      </c>
      <c r="FU27" s="1385">
        <f t="shared" si="130"/>
        <v>0</v>
      </c>
      <c r="FV27" s="418">
        <f t="shared" si="67"/>
        <v>0</v>
      </c>
      <c r="FW27" s="417">
        <f t="shared" si="68"/>
        <v>0</v>
      </c>
      <c r="FX27" s="407">
        <f>'Ｓ６１（1986）'!$AI$164</f>
        <v>5736</v>
      </c>
      <c r="FY27" s="1385">
        <f>'Ｓ６１（1986）'!$AL$164</f>
        <v>0</v>
      </c>
      <c r="FZ27" s="1385">
        <f t="shared" si="131"/>
        <v>0</v>
      </c>
      <c r="GA27" s="418">
        <f t="shared" si="69"/>
        <v>115</v>
      </c>
      <c r="GB27" s="418">
        <f t="shared" si="70"/>
        <v>2990</v>
      </c>
      <c r="GC27" s="409">
        <f>'Ｓ６１（1986）'!$AI$165</f>
        <v>986</v>
      </c>
      <c r="GD27" s="1385">
        <f>'Ｓ６１（1986）'!$AL$165</f>
        <v>0</v>
      </c>
      <c r="GE27" s="1385">
        <f t="shared" si="132"/>
        <v>0</v>
      </c>
      <c r="GF27" s="416">
        <f t="shared" si="71"/>
        <v>0</v>
      </c>
      <c r="GG27" s="417">
        <f t="shared" si="72"/>
        <v>986</v>
      </c>
      <c r="GH27" s="407">
        <f>'Ｓ６１（1986）'!$AI$166</f>
        <v>216044</v>
      </c>
      <c r="GI27" s="1385">
        <f>'Ｓ６１（1986）'!$AL$166</f>
        <v>0</v>
      </c>
      <c r="GJ27" s="1385">
        <f t="shared" si="133"/>
        <v>0</v>
      </c>
      <c r="GK27" s="418">
        <f t="shared" si="73"/>
        <v>4321</v>
      </c>
      <c r="GL27" s="418">
        <f t="shared" si="74"/>
        <v>112346</v>
      </c>
      <c r="GM27" s="409">
        <f>'Ｓ６１（1986）'!$AI$167</f>
        <v>7701</v>
      </c>
      <c r="GN27" s="1385">
        <f>'Ｓ６１（1986）'!$AL$167</f>
        <v>0</v>
      </c>
      <c r="GO27" s="1385">
        <f t="shared" si="134"/>
        <v>0</v>
      </c>
      <c r="GP27" s="418">
        <f t="shared" si="75"/>
        <v>154</v>
      </c>
      <c r="GQ27" s="418">
        <f t="shared" si="76"/>
        <v>4004</v>
      </c>
      <c r="GR27" s="409">
        <f>'Ｓ６１（1986）'!$AI$168</f>
        <v>0</v>
      </c>
      <c r="GS27" s="1385">
        <f>'Ｓ６１（1986）'!$AL$168</f>
        <v>0</v>
      </c>
      <c r="GT27" s="1385"/>
      <c r="GU27" s="418">
        <f t="shared" si="77"/>
        <v>0</v>
      </c>
      <c r="GV27" s="418">
        <f t="shared" si="78"/>
        <v>0</v>
      </c>
      <c r="GW27" s="409">
        <f>'Ｓ６１（1986）'!$AI$169</f>
        <v>0</v>
      </c>
      <c r="GX27" s="1385">
        <f>'Ｓ６１（1986）'!$AL$169</f>
        <v>0</v>
      </c>
      <c r="GY27" s="1385">
        <f t="shared" si="135"/>
        <v>0</v>
      </c>
      <c r="GZ27" s="418">
        <f t="shared" si="79"/>
        <v>0</v>
      </c>
      <c r="HA27" s="418">
        <f t="shared" si="80"/>
        <v>0</v>
      </c>
      <c r="HB27" s="409">
        <f>'Ｓ６１（1986）'!$AI$170</f>
        <v>0</v>
      </c>
      <c r="HC27" s="1385"/>
      <c r="HD27" s="1385"/>
      <c r="HE27" s="418">
        <f t="shared" si="81"/>
        <v>0</v>
      </c>
      <c r="HF27" s="418">
        <f t="shared" si="82"/>
        <v>0</v>
      </c>
      <c r="HG27" s="409">
        <f>'Ｓ６１（1986）'!$AI$171</f>
        <v>0</v>
      </c>
      <c r="HH27" s="1385"/>
      <c r="HI27" s="1385"/>
      <c r="HJ27" s="418">
        <f t="shared" si="83"/>
        <v>0</v>
      </c>
      <c r="HK27" s="418">
        <f t="shared" si="84"/>
        <v>0</v>
      </c>
      <c r="HL27" s="409">
        <f>'Ｓ６１（1986）'!$AI$172</f>
        <v>0</v>
      </c>
      <c r="HM27" s="1385"/>
      <c r="HN27" s="1385"/>
      <c r="HO27" s="418">
        <f t="shared" si="85"/>
        <v>0</v>
      </c>
      <c r="HP27" s="418">
        <f t="shared" si="86"/>
        <v>0</v>
      </c>
      <c r="HQ27" s="409">
        <f>'Ｓ６１（1986）'!$AI$173</f>
        <v>20339</v>
      </c>
      <c r="HR27" s="1385">
        <f>'Ｓ６１（1986）'!$AL$173</f>
        <v>0</v>
      </c>
      <c r="HS27" s="1385">
        <f t="shared" si="136"/>
        <v>0</v>
      </c>
      <c r="HT27" s="418">
        <f t="shared" si="87"/>
        <v>407</v>
      </c>
      <c r="HU27" s="418">
        <f t="shared" si="88"/>
        <v>10582</v>
      </c>
      <c r="HV27" s="409">
        <f>'Ｓ６１（1986）'!$AI$174</f>
        <v>53615</v>
      </c>
      <c r="HW27" s="1385">
        <f>'Ｓ６１（1986）'!$AL$174</f>
        <v>0</v>
      </c>
      <c r="HX27" s="1385">
        <f t="shared" si="137"/>
        <v>0</v>
      </c>
      <c r="HY27" s="418">
        <f t="shared" si="89"/>
        <v>1072</v>
      </c>
      <c r="HZ27" s="417">
        <f t="shared" si="90"/>
        <v>27872</v>
      </c>
      <c r="IA27" s="407">
        <f>'Ｓ６１（1986）'!$AI$175</f>
        <v>1</v>
      </c>
      <c r="IB27" s="1385">
        <f>'Ｓ６１（1986）'!$AL$175</f>
        <v>0</v>
      </c>
      <c r="IC27" s="1385">
        <f t="shared" si="138"/>
        <v>0</v>
      </c>
      <c r="ID27" s="418">
        <f t="shared" si="91"/>
        <v>0</v>
      </c>
      <c r="IE27" s="417">
        <f t="shared" si="92"/>
        <v>1</v>
      </c>
      <c r="IF27" s="409">
        <f t="shared" si="93"/>
        <v>585286</v>
      </c>
      <c r="IG27" s="1386">
        <f t="shared" si="139"/>
        <v>60736</v>
      </c>
      <c r="IH27" s="1386">
        <f t="shared" si="140"/>
        <v>60736</v>
      </c>
      <c r="II27" s="412">
        <f t="shared" si="96"/>
        <v>9366</v>
      </c>
      <c r="IJ27" s="410">
        <f t="shared" si="97"/>
        <v>369081</v>
      </c>
    </row>
    <row r="28" spans="1:244" ht="17.100000000000001" customHeight="1">
      <c r="A28" s="376"/>
      <c r="B28" s="413"/>
      <c r="C28" s="414">
        <v>62</v>
      </c>
      <c r="D28" s="415">
        <f t="shared" si="141"/>
        <v>25</v>
      </c>
      <c r="E28" s="407">
        <f>'Ｓ６２（1987）'!$AI$124</f>
        <v>100000</v>
      </c>
      <c r="F28" s="1385">
        <f>'Ｓ６２（1987）'!$AL$124</f>
        <v>0</v>
      </c>
      <c r="G28" s="1385">
        <f t="shared" si="98"/>
        <v>0</v>
      </c>
      <c r="H28" s="408">
        <f t="shared" si="99"/>
        <v>2000</v>
      </c>
      <c r="I28" s="408">
        <f t="shared" si="0"/>
        <v>50000</v>
      </c>
      <c r="J28" s="409">
        <f>'Ｓ６２（1987）'!$AI$125</f>
        <v>760</v>
      </c>
      <c r="K28" s="1385">
        <f>'Ｓ６２（1987）'!$AL$125</f>
        <v>237</v>
      </c>
      <c r="L28" s="1385">
        <f t="shared" si="100"/>
        <v>237</v>
      </c>
      <c r="M28" s="408">
        <f t="shared" si="1"/>
        <v>40</v>
      </c>
      <c r="N28" s="410">
        <f t="shared" si="2"/>
        <v>760</v>
      </c>
      <c r="O28" s="409">
        <f>'Ｓ６２（1987）'!$AI$127</f>
        <v>162154</v>
      </c>
      <c r="P28" s="1385">
        <f>'Ｓ６２（1987）'!$AL$127</f>
        <v>0</v>
      </c>
      <c r="Q28" s="1385">
        <f t="shared" si="101"/>
        <v>0</v>
      </c>
      <c r="R28" s="408">
        <f t="shared" si="3"/>
        <v>5405</v>
      </c>
      <c r="S28" s="408">
        <f t="shared" si="4"/>
        <v>135125</v>
      </c>
      <c r="T28" s="409">
        <f>'Ｓ６２（1987）'!$AI$128</f>
        <v>0</v>
      </c>
      <c r="U28" s="1385">
        <f>'Ｓ６２（1987）'!$AL$128</f>
        <v>0</v>
      </c>
      <c r="V28" s="1385">
        <f t="shared" si="102"/>
        <v>0</v>
      </c>
      <c r="W28" s="408">
        <f t="shared" si="5"/>
        <v>0</v>
      </c>
      <c r="X28" s="411">
        <f t="shared" si="6"/>
        <v>0</v>
      </c>
      <c r="Y28" s="407">
        <f>'Ｓ６２（1987）'!$AI$130</f>
        <v>0</v>
      </c>
      <c r="Z28" s="1385">
        <f>'Ｓ６２（1987）'!$AL$130</f>
        <v>0</v>
      </c>
      <c r="AA28" s="1385">
        <f t="shared" si="103"/>
        <v>0</v>
      </c>
      <c r="AB28" s="408">
        <f t="shared" si="7"/>
        <v>0</v>
      </c>
      <c r="AC28" s="408">
        <f t="shared" si="8"/>
        <v>0</v>
      </c>
      <c r="AD28" s="409">
        <f>'Ｓ６２（1987）'!$AI$131</f>
        <v>0</v>
      </c>
      <c r="AE28" s="1385">
        <f>'Ｓ６２（1987）'!$AL$131</f>
        <v>0</v>
      </c>
      <c r="AF28" s="1385">
        <f t="shared" si="104"/>
        <v>0</v>
      </c>
      <c r="AG28" s="408">
        <f t="shared" si="9"/>
        <v>0</v>
      </c>
      <c r="AH28" s="408">
        <f t="shared" si="10"/>
        <v>0</v>
      </c>
      <c r="AI28" s="409">
        <f>'Ｓ６２（1987）'!$AI$132</f>
        <v>0</v>
      </c>
      <c r="AJ28" s="1385">
        <f>'Ｓ６２（1987）'!$AL$132</f>
        <v>0</v>
      </c>
      <c r="AK28" s="1385">
        <f t="shared" si="105"/>
        <v>0</v>
      </c>
      <c r="AL28" s="408">
        <f t="shared" si="11"/>
        <v>0</v>
      </c>
      <c r="AM28" s="408">
        <f t="shared" si="12"/>
        <v>0</v>
      </c>
      <c r="AN28" s="409">
        <f>'Ｓ６２（1987）'!$AI$133</f>
        <v>0</v>
      </c>
      <c r="AO28" s="1385">
        <f>'Ｓ６２（1987）'!$AL$133</f>
        <v>0</v>
      </c>
      <c r="AP28" s="1385">
        <f t="shared" si="106"/>
        <v>0</v>
      </c>
      <c r="AQ28" s="408">
        <f t="shared" si="13"/>
        <v>0</v>
      </c>
      <c r="AR28" s="408">
        <f t="shared" si="14"/>
        <v>0</v>
      </c>
      <c r="AS28" s="409">
        <f>'Ｓ６２（1987）'!$AI$134</f>
        <v>0</v>
      </c>
      <c r="AT28" s="1385">
        <f>'Ｓ６２（1987）'!$AL$134</f>
        <v>0</v>
      </c>
      <c r="AU28" s="1385">
        <f t="shared" si="107"/>
        <v>0</v>
      </c>
      <c r="AV28" s="408">
        <f t="shared" si="15"/>
        <v>0</v>
      </c>
      <c r="AW28" s="410">
        <f t="shared" si="16"/>
        <v>0</v>
      </c>
      <c r="AX28" s="407">
        <f>'Ｓ６２（1987）'!$AI$135</f>
        <v>0</v>
      </c>
      <c r="AY28" s="1385">
        <f>'Ｓ６２（1987）'!$AL$135</f>
        <v>0</v>
      </c>
      <c r="AZ28" s="1385">
        <f t="shared" si="108"/>
        <v>0</v>
      </c>
      <c r="BA28" s="418">
        <f t="shared" si="17"/>
        <v>0</v>
      </c>
      <c r="BB28" s="417">
        <f t="shared" si="18"/>
        <v>0</v>
      </c>
      <c r="BC28" s="407">
        <f>'Ｓ６２（1987）'!$AI$136</f>
        <v>10120</v>
      </c>
      <c r="BD28" s="1385">
        <f>'Ｓ６２（1987）'!$AL$136</f>
        <v>118</v>
      </c>
      <c r="BE28" s="1385">
        <f t="shared" si="109"/>
        <v>118</v>
      </c>
      <c r="BF28" s="418">
        <f t="shared" si="19"/>
        <v>400</v>
      </c>
      <c r="BG28" s="418">
        <f t="shared" si="20"/>
        <v>10120</v>
      </c>
      <c r="BH28" s="409">
        <f>'Ｓ６２（1987）'!$AI$137</f>
        <v>37829</v>
      </c>
      <c r="BI28" s="1385">
        <f>'Ｓ６２（1987）'!$AL$137</f>
        <v>0</v>
      </c>
      <c r="BJ28" s="1385">
        <f t="shared" si="110"/>
        <v>0</v>
      </c>
      <c r="BK28" s="418">
        <f t="shared" si="21"/>
        <v>788</v>
      </c>
      <c r="BL28" s="418">
        <f t="shared" si="22"/>
        <v>19700</v>
      </c>
      <c r="BM28" s="409">
        <f>'Ｓ６２（1987）'!$AI$138</f>
        <v>0</v>
      </c>
      <c r="BN28" s="1385">
        <f>'Ｓ６２（1987）'!$AL$138</f>
        <v>0</v>
      </c>
      <c r="BO28" s="1385">
        <f t="shared" si="111"/>
        <v>0</v>
      </c>
      <c r="BP28" s="418">
        <f t="shared" si="23"/>
        <v>0</v>
      </c>
      <c r="BQ28" s="418">
        <f t="shared" si="24"/>
        <v>0</v>
      </c>
      <c r="BR28" s="409">
        <f>'Ｓ６２（1987）'!$AI$139</f>
        <v>0</v>
      </c>
      <c r="BS28" s="1385">
        <f>'Ｓ６２（1987）'!$AL$139</f>
        <v>0</v>
      </c>
      <c r="BT28" s="1385">
        <f t="shared" si="112"/>
        <v>0</v>
      </c>
      <c r="BU28" s="418">
        <f t="shared" si="25"/>
        <v>0</v>
      </c>
      <c r="BV28" s="418">
        <f t="shared" si="26"/>
        <v>0</v>
      </c>
      <c r="BW28" s="409">
        <f>'Ｓ６２（1987）'!$AI$140</f>
        <v>0</v>
      </c>
      <c r="BX28" s="1385">
        <f>'Ｓ６２（1987）'!$AL$140</f>
        <v>0</v>
      </c>
      <c r="BY28" s="1385">
        <f t="shared" si="113"/>
        <v>0</v>
      </c>
      <c r="BZ28" s="418">
        <f t="shared" si="27"/>
        <v>0</v>
      </c>
      <c r="CA28" s="418">
        <f t="shared" si="28"/>
        <v>0</v>
      </c>
      <c r="CB28" s="409">
        <f>'Ｓ６２（1987）'!$AI$141</f>
        <v>82406</v>
      </c>
      <c r="CC28" s="1385">
        <f>'Ｓ６２（1987）'!$AL$141</f>
        <v>8771</v>
      </c>
      <c r="CD28" s="1385">
        <f t="shared" si="114"/>
        <v>8771</v>
      </c>
      <c r="CE28" s="418">
        <f t="shared" si="29"/>
        <v>0</v>
      </c>
      <c r="CF28" s="418">
        <f t="shared" si="30"/>
        <v>82406</v>
      </c>
      <c r="CG28" s="409">
        <f>'Ｓ６２（1987）'!$AI$142</f>
        <v>0</v>
      </c>
      <c r="CH28" s="1385">
        <f>'Ｓ６２（1987）'!$AL$142</f>
        <v>0</v>
      </c>
      <c r="CI28" s="1385">
        <f t="shared" si="115"/>
        <v>0</v>
      </c>
      <c r="CJ28" s="418">
        <f t="shared" si="31"/>
        <v>0</v>
      </c>
      <c r="CK28" s="418">
        <f t="shared" si="32"/>
        <v>0</v>
      </c>
      <c r="CL28" s="409">
        <f>'Ｓ６２（1987）'!$AI$143</f>
        <v>19790</v>
      </c>
      <c r="CM28" s="1385">
        <f>'Ｓ６２（1987）'!$AL$143</f>
        <v>14754</v>
      </c>
      <c r="CN28" s="1385">
        <f t="shared" si="116"/>
        <v>14754</v>
      </c>
      <c r="CO28" s="418">
        <f t="shared" si="33"/>
        <v>782</v>
      </c>
      <c r="CP28" s="417">
        <f t="shared" si="34"/>
        <v>19790</v>
      </c>
      <c r="CQ28" s="407">
        <f>'Ｓ６２（1987）'!$AI$145</f>
        <v>0</v>
      </c>
      <c r="CR28" s="1385">
        <f>'Ｓ６２（1987）'!$AL$145</f>
        <v>0</v>
      </c>
      <c r="CS28" s="1385">
        <f t="shared" si="117"/>
        <v>0</v>
      </c>
      <c r="CT28" s="418">
        <f t="shared" si="35"/>
        <v>0</v>
      </c>
      <c r="CU28" s="418">
        <f t="shared" si="36"/>
        <v>0</v>
      </c>
      <c r="CV28" s="409">
        <f>'Ｓ６２（1987）'!$AI$146</f>
        <v>0</v>
      </c>
      <c r="CW28" s="1385">
        <f>'Ｓ６２（1987）'!$AL$146</f>
        <v>0</v>
      </c>
      <c r="CX28" s="1385">
        <f t="shared" si="118"/>
        <v>0</v>
      </c>
      <c r="CY28" s="418">
        <f t="shared" si="37"/>
        <v>0</v>
      </c>
      <c r="CZ28" s="418">
        <f t="shared" si="38"/>
        <v>0</v>
      </c>
      <c r="DA28" s="409">
        <f>'Ｓ６２（1987）'!$AI$147</f>
        <v>0</v>
      </c>
      <c r="DB28" s="1385">
        <f>'Ｓ６２（1987）'!$AL$147</f>
        <v>0</v>
      </c>
      <c r="DC28" s="1385">
        <f t="shared" si="119"/>
        <v>0</v>
      </c>
      <c r="DD28" s="418">
        <f t="shared" si="39"/>
        <v>0</v>
      </c>
      <c r="DE28" s="417">
        <f t="shared" si="40"/>
        <v>0</v>
      </c>
      <c r="DF28" s="407">
        <f>'Ｓ６２（1987）'!$AI$148</f>
        <v>155161</v>
      </c>
      <c r="DG28" s="1385">
        <f>'Ｓ６２（1987）'!$AL$148</f>
        <v>0</v>
      </c>
      <c r="DH28" s="1385">
        <f t="shared" si="120"/>
        <v>0</v>
      </c>
      <c r="DI28" s="418">
        <f t="shared" si="41"/>
        <v>3233</v>
      </c>
      <c r="DJ28" s="418">
        <f t="shared" si="42"/>
        <v>80825</v>
      </c>
      <c r="DK28" s="409">
        <f>'Ｓ６２（1987）'!$AI$149</f>
        <v>0</v>
      </c>
      <c r="DL28" s="1385">
        <f>'Ｓ６２（1987）'!$AL$149</f>
        <v>0</v>
      </c>
      <c r="DM28" s="1385">
        <f t="shared" si="121"/>
        <v>0</v>
      </c>
      <c r="DN28" s="418">
        <f t="shared" si="43"/>
        <v>0</v>
      </c>
      <c r="DO28" s="418">
        <f t="shared" si="44"/>
        <v>0</v>
      </c>
      <c r="DP28" s="409">
        <f>'Ｓ６２（1987）'!$AI$150</f>
        <v>0</v>
      </c>
      <c r="DQ28" s="1385">
        <f>'Ｓ６２（1987）'!$AL$150</f>
        <v>0</v>
      </c>
      <c r="DR28" s="1385">
        <f t="shared" si="122"/>
        <v>0</v>
      </c>
      <c r="DS28" s="418">
        <f t="shared" si="45"/>
        <v>0</v>
      </c>
      <c r="DT28" s="418">
        <f t="shared" si="46"/>
        <v>0</v>
      </c>
      <c r="DU28" s="409">
        <f>'Ｓ６２（1987）'!$AI$151</f>
        <v>0</v>
      </c>
      <c r="DV28" s="1385">
        <f>'Ｓ６２（1987）'!$AL$151</f>
        <v>0</v>
      </c>
      <c r="DW28" s="1385">
        <f t="shared" si="123"/>
        <v>0</v>
      </c>
      <c r="DX28" s="418">
        <f t="shared" si="47"/>
        <v>0</v>
      </c>
      <c r="DY28" s="418">
        <f t="shared" si="48"/>
        <v>0</v>
      </c>
      <c r="DZ28" s="409">
        <f>'Ｓ６２（1987）'!$AI$152</f>
        <v>0</v>
      </c>
      <c r="EA28" s="1385"/>
      <c r="EB28" s="1385"/>
      <c r="EC28" s="418">
        <f t="shared" si="49"/>
        <v>0</v>
      </c>
      <c r="ED28" s="418">
        <f t="shared" si="50"/>
        <v>0</v>
      </c>
      <c r="EE28" s="409">
        <f>'Ｓ６２（1987）'!$AI$153</f>
        <v>0</v>
      </c>
      <c r="EF28" s="1385"/>
      <c r="EG28" s="1385"/>
      <c r="EH28" s="418">
        <f t="shared" si="51"/>
        <v>0</v>
      </c>
      <c r="EI28" s="418">
        <f t="shared" si="52"/>
        <v>0</v>
      </c>
      <c r="EJ28" s="409">
        <f>'Ｓ６２（1987）'!$AI$155</f>
        <v>0</v>
      </c>
      <c r="EK28" s="1385">
        <f>'Ｓ６２（1987）'!$AL$155</f>
        <v>0</v>
      </c>
      <c r="EL28" s="1385">
        <f t="shared" si="124"/>
        <v>0</v>
      </c>
      <c r="EM28" s="418">
        <f t="shared" si="53"/>
        <v>0</v>
      </c>
      <c r="EN28" s="418">
        <f t="shared" si="54"/>
        <v>0</v>
      </c>
      <c r="EO28" s="409">
        <f>'Ｓ６２（1987）'!$AI$156</f>
        <v>0</v>
      </c>
      <c r="EP28" s="1385">
        <f>'Ｓ６２（1987）'!$AL$156</f>
        <v>0</v>
      </c>
      <c r="EQ28" s="1385">
        <f t="shared" si="125"/>
        <v>0</v>
      </c>
      <c r="ER28" s="418">
        <f t="shared" si="55"/>
        <v>0</v>
      </c>
      <c r="ES28" s="418">
        <f t="shared" si="56"/>
        <v>0</v>
      </c>
      <c r="ET28" s="409">
        <f>'Ｓ６２（1987）'!$AI$157</f>
        <v>0</v>
      </c>
      <c r="EU28" s="1385">
        <f>'Ｓ６２（1987）'!$AL$157</f>
        <v>0</v>
      </c>
      <c r="EV28" s="1385">
        <f t="shared" si="126"/>
        <v>0</v>
      </c>
      <c r="EW28" s="418">
        <f t="shared" si="57"/>
        <v>0</v>
      </c>
      <c r="EX28" s="418">
        <f t="shared" si="58"/>
        <v>0</v>
      </c>
      <c r="EY28" s="409">
        <f>'Ｓ６２（1987）'!$AI$158</f>
        <v>0</v>
      </c>
      <c r="EZ28" s="1385">
        <f>'Ｓ６２（1987）'!$AL$158</f>
        <v>0</v>
      </c>
      <c r="FA28" s="1385">
        <f t="shared" si="127"/>
        <v>0</v>
      </c>
      <c r="FB28" s="418">
        <f t="shared" si="59"/>
        <v>0</v>
      </c>
      <c r="FC28" s="418">
        <f t="shared" si="60"/>
        <v>0</v>
      </c>
      <c r="FD28" s="409">
        <f>'Ｓ６２（1987）'!$AI$159</f>
        <v>0</v>
      </c>
      <c r="FE28" s="1385">
        <f>'Ｓ６２（1987）'!$AL$159</f>
        <v>0</v>
      </c>
      <c r="FF28" s="1385">
        <f t="shared" si="128"/>
        <v>0</v>
      </c>
      <c r="FG28" s="418">
        <f t="shared" si="61"/>
        <v>0</v>
      </c>
      <c r="FH28" s="418">
        <f t="shared" si="62"/>
        <v>0</v>
      </c>
      <c r="FI28" s="409">
        <f>'Ｓ６２（1987）'!$AI$160</f>
        <v>0</v>
      </c>
      <c r="FJ28" s="1385">
        <f>'Ｓ６２（1987）'!$AL$160</f>
        <v>0</v>
      </c>
      <c r="FK28" s="1385">
        <f t="shared" si="129"/>
        <v>0</v>
      </c>
      <c r="FL28" s="418">
        <f t="shared" si="63"/>
        <v>0</v>
      </c>
      <c r="FM28" s="418">
        <f t="shared" si="64"/>
        <v>0</v>
      </c>
      <c r="FN28" s="409">
        <f>'Ｓ６２（1987）'!$AI$161</f>
        <v>0</v>
      </c>
      <c r="FO28" s="1385"/>
      <c r="FP28" s="1385"/>
      <c r="FQ28" s="418">
        <f t="shared" si="65"/>
        <v>0</v>
      </c>
      <c r="FR28" s="418">
        <f t="shared" si="66"/>
        <v>0</v>
      </c>
      <c r="FS28" s="409">
        <f>'Ｓ６２（1987）'!$AI$162</f>
        <v>0</v>
      </c>
      <c r="FT28" s="1385">
        <f>'Ｓ６２（1987）'!$AL$162</f>
        <v>0</v>
      </c>
      <c r="FU28" s="1385">
        <f t="shared" si="130"/>
        <v>0</v>
      </c>
      <c r="FV28" s="418">
        <f t="shared" si="67"/>
        <v>0</v>
      </c>
      <c r="FW28" s="417">
        <f t="shared" si="68"/>
        <v>0</v>
      </c>
      <c r="FX28" s="407">
        <f>'Ｓ６２（1987）'!$AI$164</f>
        <v>3200</v>
      </c>
      <c r="FY28" s="1385">
        <f>'Ｓ６２（1987）'!$AL$164</f>
        <v>0</v>
      </c>
      <c r="FZ28" s="1385">
        <f t="shared" si="131"/>
        <v>0</v>
      </c>
      <c r="GA28" s="418">
        <f t="shared" si="69"/>
        <v>64</v>
      </c>
      <c r="GB28" s="418">
        <f t="shared" si="70"/>
        <v>1600</v>
      </c>
      <c r="GC28" s="409">
        <f>'Ｓ６２（1987）'!$AI$165</f>
        <v>10211</v>
      </c>
      <c r="GD28" s="1385">
        <f>'Ｓ６２（1987）'!$AL$165</f>
        <v>0</v>
      </c>
      <c r="GE28" s="1385">
        <f t="shared" si="132"/>
        <v>0</v>
      </c>
      <c r="GF28" s="416">
        <f t="shared" si="71"/>
        <v>0</v>
      </c>
      <c r="GG28" s="417">
        <f t="shared" si="72"/>
        <v>10211</v>
      </c>
      <c r="GH28" s="407">
        <f>'Ｓ６２（1987）'!$AI$166</f>
        <v>96224</v>
      </c>
      <c r="GI28" s="1385">
        <f>'Ｓ６２（1987）'!$AL$166</f>
        <v>0</v>
      </c>
      <c r="GJ28" s="1385">
        <f t="shared" si="133"/>
        <v>0</v>
      </c>
      <c r="GK28" s="418">
        <f t="shared" si="73"/>
        <v>1924</v>
      </c>
      <c r="GL28" s="418">
        <f t="shared" si="74"/>
        <v>48100</v>
      </c>
      <c r="GM28" s="409">
        <f>'Ｓ６２（1987）'!$AI$167</f>
        <v>16098</v>
      </c>
      <c r="GN28" s="1385">
        <f>'Ｓ６２（1987）'!$AL$167</f>
        <v>0</v>
      </c>
      <c r="GO28" s="1385">
        <f t="shared" si="134"/>
        <v>0</v>
      </c>
      <c r="GP28" s="418">
        <f t="shared" si="75"/>
        <v>322</v>
      </c>
      <c r="GQ28" s="418">
        <f t="shared" si="76"/>
        <v>8050</v>
      </c>
      <c r="GR28" s="409">
        <f>'Ｓ６２（1987）'!$AI$168</f>
        <v>0</v>
      </c>
      <c r="GS28" s="1385">
        <f>'Ｓ６２（1987）'!$AL$168</f>
        <v>0</v>
      </c>
      <c r="GT28" s="1385"/>
      <c r="GU28" s="418">
        <f t="shared" si="77"/>
        <v>0</v>
      </c>
      <c r="GV28" s="418">
        <f t="shared" si="78"/>
        <v>0</v>
      </c>
      <c r="GW28" s="409">
        <f>'Ｓ６２（1987）'!$AI$169</f>
        <v>0</v>
      </c>
      <c r="GX28" s="1385">
        <f>'Ｓ６２（1987）'!$AL$169</f>
        <v>0</v>
      </c>
      <c r="GY28" s="1385">
        <f t="shared" si="135"/>
        <v>0</v>
      </c>
      <c r="GZ28" s="418">
        <f t="shared" si="79"/>
        <v>0</v>
      </c>
      <c r="HA28" s="418">
        <f t="shared" si="80"/>
        <v>0</v>
      </c>
      <c r="HB28" s="409">
        <f>'Ｓ６２（1987）'!$AI$170</f>
        <v>0</v>
      </c>
      <c r="HC28" s="1385"/>
      <c r="HD28" s="1385"/>
      <c r="HE28" s="418">
        <f t="shared" si="81"/>
        <v>0</v>
      </c>
      <c r="HF28" s="418">
        <f t="shared" si="82"/>
        <v>0</v>
      </c>
      <c r="HG28" s="409">
        <f>'Ｓ６２（1987）'!$AI$171</f>
        <v>0</v>
      </c>
      <c r="HH28" s="1385"/>
      <c r="HI28" s="1385"/>
      <c r="HJ28" s="418">
        <f t="shared" si="83"/>
        <v>0</v>
      </c>
      <c r="HK28" s="418">
        <f t="shared" si="84"/>
        <v>0</v>
      </c>
      <c r="HL28" s="409">
        <f>'Ｓ６２（1987）'!$AI$172</f>
        <v>0</v>
      </c>
      <c r="HM28" s="1385"/>
      <c r="HN28" s="1385"/>
      <c r="HO28" s="418">
        <f t="shared" si="85"/>
        <v>0</v>
      </c>
      <c r="HP28" s="418">
        <f t="shared" si="86"/>
        <v>0</v>
      </c>
      <c r="HQ28" s="409">
        <f>'Ｓ６２（1987）'!$AI$173</f>
        <v>52350</v>
      </c>
      <c r="HR28" s="1385">
        <f>'Ｓ６２（1987）'!$AL$173</f>
        <v>0</v>
      </c>
      <c r="HS28" s="1385">
        <f t="shared" si="136"/>
        <v>0</v>
      </c>
      <c r="HT28" s="418">
        <f t="shared" si="87"/>
        <v>1047</v>
      </c>
      <c r="HU28" s="418">
        <f t="shared" si="88"/>
        <v>26175</v>
      </c>
      <c r="HV28" s="409">
        <f>'Ｓ６２（1987）'!$AI$174</f>
        <v>62365</v>
      </c>
      <c r="HW28" s="1385">
        <f>'Ｓ６２（1987）'!$AL$174</f>
        <v>0</v>
      </c>
      <c r="HX28" s="1385">
        <f t="shared" si="137"/>
        <v>0</v>
      </c>
      <c r="HY28" s="418">
        <f t="shared" si="89"/>
        <v>1247</v>
      </c>
      <c r="HZ28" s="417">
        <f t="shared" si="90"/>
        <v>31175</v>
      </c>
      <c r="IA28" s="407">
        <f>'Ｓ６２（1987）'!$AI$175</f>
        <v>0</v>
      </c>
      <c r="IB28" s="1385">
        <f>'Ｓ６２（1987）'!$AL$175</f>
        <v>0</v>
      </c>
      <c r="IC28" s="1385">
        <f t="shared" si="138"/>
        <v>0</v>
      </c>
      <c r="ID28" s="418">
        <f t="shared" si="91"/>
        <v>0</v>
      </c>
      <c r="IE28" s="417">
        <f t="shared" si="92"/>
        <v>0</v>
      </c>
      <c r="IF28" s="409">
        <f t="shared" si="93"/>
        <v>808668</v>
      </c>
      <c r="IG28" s="1386">
        <f t="shared" si="139"/>
        <v>23880</v>
      </c>
      <c r="IH28" s="1386">
        <f t="shared" si="140"/>
        <v>23880</v>
      </c>
      <c r="II28" s="412">
        <f t="shared" si="96"/>
        <v>17252</v>
      </c>
      <c r="IJ28" s="410">
        <f t="shared" si="97"/>
        <v>524037</v>
      </c>
    </row>
    <row r="29" spans="1:244" ht="17.100000000000001" customHeight="1">
      <c r="A29" s="376"/>
      <c r="B29" s="413"/>
      <c r="C29" s="414">
        <v>63</v>
      </c>
      <c r="D29" s="415">
        <f t="shared" si="141"/>
        <v>24</v>
      </c>
      <c r="E29" s="407">
        <f>'Ｓ６３（1988）'!$AI$124</f>
        <v>111439</v>
      </c>
      <c r="F29" s="1385">
        <f>'Ｓ６３（1988）'!$AL$124</f>
        <v>0</v>
      </c>
      <c r="G29" s="1385">
        <f t="shared" si="98"/>
        <v>0</v>
      </c>
      <c r="H29" s="408">
        <f t="shared" si="99"/>
        <v>2229</v>
      </c>
      <c r="I29" s="408">
        <f t="shared" si="0"/>
        <v>53496</v>
      </c>
      <c r="J29" s="409">
        <f>'Ｓ６３（1988）'!$AI$125</f>
        <v>0</v>
      </c>
      <c r="K29" s="1385">
        <f>'Ｓ６３（1988）'!$AL$125</f>
        <v>0</v>
      </c>
      <c r="L29" s="1385">
        <f t="shared" si="100"/>
        <v>0</v>
      </c>
      <c r="M29" s="408">
        <f t="shared" si="1"/>
        <v>0</v>
      </c>
      <c r="N29" s="410">
        <f t="shared" si="2"/>
        <v>0</v>
      </c>
      <c r="O29" s="409">
        <f>'Ｓ６３（1988）'!$AI$127</f>
        <v>0</v>
      </c>
      <c r="P29" s="1385">
        <f>'Ｓ６３（1988）'!$AL$127</f>
        <v>0</v>
      </c>
      <c r="Q29" s="1385">
        <f t="shared" si="101"/>
        <v>0</v>
      </c>
      <c r="R29" s="408">
        <f t="shared" si="3"/>
        <v>0</v>
      </c>
      <c r="S29" s="408">
        <f t="shared" si="4"/>
        <v>0</v>
      </c>
      <c r="T29" s="409">
        <f>'Ｓ６３（1988）'!$AI$128</f>
        <v>0</v>
      </c>
      <c r="U29" s="1385">
        <f>'Ｓ６３（1988）'!$AL$128</f>
        <v>0</v>
      </c>
      <c r="V29" s="1385">
        <f t="shared" si="102"/>
        <v>0</v>
      </c>
      <c r="W29" s="408">
        <f t="shared" si="5"/>
        <v>0</v>
      </c>
      <c r="X29" s="411">
        <f t="shared" si="6"/>
        <v>0</v>
      </c>
      <c r="Y29" s="407">
        <f>'Ｓ６３（1988）'!$AI$130</f>
        <v>0</v>
      </c>
      <c r="Z29" s="1385">
        <f>'Ｓ６３（1988）'!$AL$130</f>
        <v>0</v>
      </c>
      <c r="AA29" s="1385">
        <f t="shared" si="103"/>
        <v>0</v>
      </c>
      <c r="AB29" s="408">
        <f t="shared" si="7"/>
        <v>0</v>
      </c>
      <c r="AC29" s="408">
        <f t="shared" si="8"/>
        <v>0</v>
      </c>
      <c r="AD29" s="409">
        <f>'Ｓ６３（1988）'!$AI$131</f>
        <v>0</v>
      </c>
      <c r="AE29" s="1385">
        <f>'Ｓ６３（1988）'!$AL$131</f>
        <v>0</v>
      </c>
      <c r="AF29" s="1385">
        <f t="shared" si="104"/>
        <v>0</v>
      </c>
      <c r="AG29" s="408">
        <f t="shared" si="9"/>
        <v>0</v>
      </c>
      <c r="AH29" s="408">
        <f t="shared" si="10"/>
        <v>0</v>
      </c>
      <c r="AI29" s="409">
        <f>'Ｓ６３（1988）'!$AI$132</f>
        <v>0</v>
      </c>
      <c r="AJ29" s="1385">
        <f>'Ｓ６３（1988）'!$AL$132</f>
        <v>0</v>
      </c>
      <c r="AK29" s="1385">
        <f t="shared" si="105"/>
        <v>0</v>
      </c>
      <c r="AL29" s="408">
        <f t="shared" si="11"/>
        <v>0</v>
      </c>
      <c r="AM29" s="408">
        <f t="shared" si="12"/>
        <v>0</v>
      </c>
      <c r="AN29" s="409">
        <f>'Ｓ６３（1988）'!$AI$133</f>
        <v>440</v>
      </c>
      <c r="AO29" s="1385">
        <f>'Ｓ６３（1988）'!$AL$133</f>
        <v>0</v>
      </c>
      <c r="AP29" s="1385">
        <f t="shared" si="106"/>
        <v>0</v>
      </c>
      <c r="AQ29" s="408">
        <f t="shared" si="13"/>
        <v>18</v>
      </c>
      <c r="AR29" s="408">
        <f t="shared" si="14"/>
        <v>432</v>
      </c>
      <c r="AS29" s="409">
        <f>'Ｓ６３（1988）'!$AI$134</f>
        <v>0</v>
      </c>
      <c r="AT29" s="1385">
        <f>'Ｓ６３（1988）'!$AL$134</f>
        <v>0</v>
      </c>
      <c r="AU29" s="1385">
        <f t="shared" si="107"/>
        <v>0</v>
      </c>
      <c r="AV29" s="408">
        <f t="shared" si="15"/>
        <v>0</v>
      </c>
      <c r="AW29" s="410">
        <f t="shared" si="16"/>
        <v>0</v>
      </c>
      <c r="AX29" s="407">
        <f>'Ｓ６３（1988）'!$AI$135</f>
        <v>0</v>
      </c>
      <c r="AY29" s="1385">
        <f>'Ｓ６３（1988）'!$AL$135</f>
        <v>0</v>
      </c>
      <c r="AZ29" s="1385">
        <f t="shared" si="108"/>
        <v>0</v>
      </c>
      <c r="BA29" s="418">
        <f t="shared" si="17"/>
        <v>0</v>
      </c>
      <c r="BB29" s="417">
        <f t="shared" si="18"/>
        <v>0</v>
      </c>
      <c r="BC29" s="407">
        <f>'Ｓ６３（1988）'!$AI$136</f>
        <v>7556</v>
      </c>
      <c r="BD29" s="1385">
        <f>'Ｓ６３（1988）'!$AL$136</f>
        <v>295</v>
      </c>
      <c r="BE29" s="1385">
        <f t="shared" si="109"/>
        <v>288</v>
      </c>
      <c r="BF29" s="418">
        <f t="shared" si="19"/>
        <v>302</v>
      </c>
      <c r="BG29" s="418">
        <f t="shared" si="20"/>
        <v>7248</v>
      </c>
      <c r="BH29" s="409">
        <f>'Ｓ６３（1988）'!$AI$137</f>
        <v>35995</v>
      </c>
      <c r="BI29" s="1385">
        <f>'Ｓ６３（1988）'!$AL$137</f>
        <v>0</v>
      </c>
      <c r="BJ29" s="1385">
        <f t="shared" si="110"/>
        <v>0</v>
      </c>
      <c r="BK29" s="418">
        <f t="shared" si="21"/>
        <v>750</v>
      </c>
      <c r="BL29" s="418">
        <f t="shared" si="22"/>
        <v>18000</v>
      </c>
      <c r="BM29" s="409">
        <f>'Ｓ６３（1988）'!$AI$138</f>
        <v>0</v>
      </c>
      <c r="BN29" s="1385">
        <f>'Ｓ６３（1988）'!$AL$138</f>
        <v>0</v>
      </c>
      <c r="BO29" s="1385">
        <f t="shared" si="111"/>
        <v>0</v>
      </c>
      <c r="BP29" s="418">
        <f t="shared" si="23"/>
        <v>0</v>
      </c>
      <c r="BQ29" s="418">
        <f t="shared" si="24"/>
        <v>0</v>
      </c>
      <c r="BR29" s="409">
        <f>'Ｓ６３（1988）'!$AI$139</f>
        <v>0</v>
      </c>
      <c r="BS29" s="1385">
        <f>'Ｓ６３（1988）'!$AL$139</f>
        <v>0</v>
      </c>
      <c r="BT29" s="1385">
        <f t="shared" si="112"/>
        <v>0</v>
      </c>
      <c r="BU29" s="418">
        <f t="shared" si="25"/>
        <v>0</v>
      </c>
      <c r="BV29" s="418">
        <f t="shared" si="26"/>
        <v>0</v>
      </c>
      <c r="BW29" s="409">
        <f>'Ｓ６３（1988）'!$AI$140</f>
        <v>0</v>
      </c>
      <c r="BX29" s="1385">
        <f>'Ｓ６３（1988）'!$AL$140</f>
        <v>0</v>
      </c>
      <c r="BY29" s="1385">
        <f t="shared" si="113"/>
        <v>0</v>
      </c>
      <c r="BZ29" s="418">
        <f t="shared" si="27"/>
        <v>0</v>
      </c>
      <c r="CA29" s="418">
        <f t="shared" si="28"/>
        <v>0</v>
      </c>
      <c r="CB29" s="409">
        <f>'Ｓ６３（1988）'!$AI$141</f>
        <v>94781</v>
      </c>
      <c r="CC29" s="1385">
        <f>'Ｓ６３（1988）'!$AL$141</f>
        <v>31554</v>
      </c>
      <c r="CD29" s="1385">
        <f t="shared" si="114"/>
        <v>31554</v>
      </c>
      <c r="CE29" s="418">
        <f t="shared" si="29"/>
        <v>0</v>
      </c>
      <c r="CF29" s="418">
        <f t="shared" si="30"/>
        <v>94781</v>
      </c>
      <c r="CG29" s="409">
        <f>'Ｓ６３（1988）'!$AI$142</f>
        <v>0</v>
      </c>
      <c r="CH29" s="1385">
        <f>'Ｓ６３（1988）'!$AL$142</f>
        <v>0</v>
      </c>
      <c r="CI29" s="1385">
        <f t="shared" si="115"/>
        <v>0</v>
      </c>
      <c r="CJ29" s="418">
        <f t="shared" si="31"/>
        <v>0</v>
      </c>
      <c r="CK29" s="418">
        <f t="shared" si="32"/>
        <v>0</v>
      </c>
      <c r="CL29" s="409">
        <f>'Ｓ６３（1988）'!$AI$143</f>
        <v>3361</v>
      </c>
      <c r="CM29" s="1385">
        <f>'Ｓ６３（1988）'!$AL$143</f>
        <v>18347</v>
      </c>
      <c r="CN29" s="1385">
        <f t="shared" si="116"/>
        <v>17616</v>
      </c>
      <c r="CO29" s="418">
        <f t="shared" si="33"/>
        <v>134</v>
      </c>
      <c r="CP29" s="417">
        <f t="shared" si="34"/>
        <v>3216</v>
      </c>
      <c r="CQ29" s="407">
        <f>'Ｓ６３（1988）'!$AI$145</f>
        <v>0</v>
      </c>
      <c r="CR29" s="1385">
        <f>'Ｓ６３（1988）'!$AL$145</f>
        <v>0</v>
      </c>
      <c r="CS29" s="1385">
        <f t="shared" si="117"/>
        <v>0</v>
      </c>
      <c r="CT29" s="418">
        <f t="shared" si="35"/>
        <v>0</v>
      </c>
      <c r="CU29" s="418">
        <f t="shared" si="36"/>
        <v>0</v>
      </c>
      <c r="CV29" s="409">
        <f>'Ｓ６３（1988）'!$AI$146</f>
        <v>0</v>
      </c>
      <c r="CW29" s="1385">
        <f>'Ｓ６３（1988）'!$AL$146</f>
        <v>0</v>
      </c>
      <c r="CX29" s="1385">
        <f t="shared" si="118"/>
        <v>0</v>
      </c>
      <c r="CY29" s="418">
        <f t="shared" si="37"/>
        <v>0</v>
      </c>
      <c r="CZ29" s="418">
        <f t="shared" si="38"/>
        <v>0</v>
      </c>
      <c r="DA29" s="409">
        <f>'Ｓ６３（1988）'!$AI$147</f>
        <v>0</v>
      </c>
      <c r="DB29" s="1385">
        <f>'Ｓ６３（1988）'!$AL$147</f>
        <v>0</v>
      </c>
      <c r="DC29" s="1385">
        <f t="shared" si="119"/>
        <v>0</v>
      </c>
      <c r="DD29" s="418">
        <f t="shared" si="39"/>
        <v>0</v>
      </c>
      <c r="DE29" s="417">
        <f t="shared" si="40"/>
        <v>0</v>
      </c>
      <c r="DF29" s="407">
        <f>'Ｓ６３（1988）'!$AI$148</f>
        <v>116117</v>
      </c>
      <c r="DG29" s="1385">
        <f>'Ｓ６３（1988）'!$AL$148</f>
        <v>0</v>
      </c>
      <c r="DH29" s="1385">
        <f t="shared" si="120"/>
        <v>0</v>
      </c>
      <c r="DI29" s="418">
        <f t="shared" si="41"/>
        <v>2419</v>
      </c>
      <c r="DJ29" s="418">
        <f t="shared" si="42"/>
        <v>58056</v>
      </c>
      <c r="DK29" s="409">
        <f>'Ｓ６３（1988）'!$AI$149</f>
        <v>19075</v>
      </c>
      <c r="DL29" s="1385">
        <f>'Ｓ６３（1988）'!$AL$149</f>
        <v>9358</v>
      </c>
      <c r="DM29" s="1385">
        <f t="shared" si="121"/>
        <v>3744</v>
      </c>
      <c r="DN29" s="418">
        <f t="shared" si="43"/>
        <v>318</v>
      </c>
      <c r="DO29" s="418">
        <f t="shared" si="44"/>
        <v>7632</v>
      </c>
      <c r="DP29" s="409">
        <f>'Ｓ６３（1988）'!$AI$150</f>
        <v>0</v>
      </c>
      <c r="DQ29" s="1385">
        <f>'Ｓ６３（1988）'!$AL$150</f>
        <v>0</v>
      </c>
      <c r="DR29" s="1385">
        <f t="shared" si="122"/>
        <v>0</v>
      </c>
      <c r="DS29" s="418">
        <f t="shared" si="45"/>
        <v>0</v>
      </c>
      <c r="DT29" s="418">
        <f t="shared" si="46"/>
        <v>0</v>
      </c>
      <c r="DU29" s="409">
        <f>'Ｓ６３（1988）'!$AI$151</f>
        <v>0</v>
      </c>
      <c r="DV29" s="1385">
        <f>'Ｓ６３（1988）'!$AL$151</f>
        <v>0</v>
      </c>
      <c r="DW29" s="1385">
        <f t="shared" si="123"/>
        <v>0</v>
      </c>
      <c r="DX29" s="418">
        <f t="shared" si="47"/>
        <v>0</v>
      </c>
      <c r="DY29" s="418">
        <f t="shared" si="48"/>
        <v>0</v>
      </c>
      <c r="DZ29" s="409">
        <f>'Ｓ６３（1988）'!$AI$152</f>
        <v>0</v>
      </c>
      <c r="EA29" s="1385"/>
      <c r="EB29" s="1385"/>
      <c r="EC29" s="418">
        <f t="shared" si="49"/>
        <v>0</v>
      </c>
      <c r="ED29" s="418">
        <f t="shared" si="50"/>
        <v>0</v>
      </c>
      <c r="EE29" s="409">
        <f>'Ｓ６３（1988）'!$AI$153</f>
        <v>0</v>
      </c>
      <c r="EF29" s="1385"/>
      <c r="EG29" s="1385"/>
      <c r="EH29" s="418">
        <f t="shared" si="51"/>
        <v>0</v>
      </c>
      <c r="EI29" s="418">
        <f t="shared" si="52"/>
        <v>0</v>
      </c>
      <c r="EJ29" s="409">
        <f>'Ｓ６３（1988）'!$AI$155</f>
        <v>0</v>
      </c>
      <c r="EK29" s="1385">
        <f>'Ｓ６３（1988）'!$AL$155</f>
        <v>0</v>
      </c>
      <c r="EL29" s="1385">
        <f t="shared" si="124"/>
        <v>0</v>
      </c>
      <c r="EM29" s="418">
        <f t="shared" si="53"/>
        <v>0</v>
      </c>
      <c r="EN29" s="418">
        <f t="shared" si="54"/>
        <v>0</v>
      </c>
      <c r="EO29" s="409">
        <f>'Ｓ６３（1988）'!$AI$156</f>
        <v>0</v>
      </c>
      <c r="EP29" s="1385">
        <f>'Ｓ６３（1988）'!$AL$156</f>
        <v>0</v>
      </c>
      <c r="EQ29" s="1385">
        <f t="shared" si="125"/>
        <v>0</v>
      </c>
      <c r="ER29" s="418">
        <f t="shared" si="55"/>
        <v>0</v>
      </c>
      <c r="ES29" s="418">
        <f t="shared" si="56"/>
        <v>0</v>
      </c>
      <c r="ET29" s="409">
        <f>'Ｓ６３（1988）'!$AI$157</f>
        <v>0</v>
      </c>
      <c r="EU29" s="1385">
        <f>'Ｓ６３（1988）'!$AL$157</f>
        <v>0</v>
      </c>
      <c r="EV29" s="1385">
        <f t="shared" si="126"/>
        <v>0</v>
      </c>
      <c r="EW29" s="418">
        <f t="shared" si="57"/>
        <v>0</v>
      </c>
      <c r="EX29" s="418">
        <f t="shared" si="58"/>
        <v>0</v>
      </c>
      <c r="EY29" s="409">
        <f>'Ｓ６３（1988）'!$AI$158</f>
        <v>0</v>
      </c>
      <c r="EZ29" s="1385">
        <f>'Ｓ６３（1988）'!$AL$158</f>
        <v>0</v>
      </c>
      <c r="FA29" s="1385">
        <f t="shared" si="127"/>
        <v>0</v>
      </c>
      <c r="FB29" s="418">
        <f t="shared" si="59"/>
        <v>0</v>
      </c>
      <c r="FC29" s="418">
        <f t="shared" si="60"/>
        <v>0</v>
      </c>
      <c r="FD29" s="409">
        <f>'Ｓ６３（1988）'!$AI$159</f>
        <v>0</v>
      </c>
      <c r="FE29" s="1385">
        <f>'Ｓ６３（1988）'!$AL$159</f>
        <v>0</v>
      </c>
      <c r="FF29" s="1385">
        <f t="shared" si="128"/>
        <v>0</v>
      </c>
      <c r="FG29" s="418">
        <f t="shared" si="61"/>
        <v>0</v>
      </c>
      <c r="FH29" s="418">
        <f t="shared" si="62"/>
        <v>0</v>
      </c>
      <c r="FI29" s="409">
        <f>'Ｓ６３（1988）'!$AI$160</f>
        <v>0</v>
      </c>
      <c r="FJ29" s="1385">
        <f>'Ｓ６３（1988）'!$AL$160</f>
        <v>0</v>
      </c>
      <c r="FK29" s="1385">
        <f t="shared" si="129"/>
        <v>0</v>
      </c>
      <c r="FL29" s="418">
        <f t="shared" si="63"/>
        <v>0</v>
      </c>
      <c r="FM29" s="418">
        <f t="shared" si="64"/>
        <v>0</v>
      </c>
      <c r="FN29" s="409">
        <f>'Ｓ６３（1988）'!$AI$161</f>
        <v>0</v>
      </c>
      <c r="FO29" s="1385"/>
      <c r="FP29" s="1385"/>
      <c r="FQ29" s="418">
        <f t="shared" si="65"/>
        <v>0</v>
      </c>
      <c r="FR29" s="418">
        <f t="shared" si="66"/>
        <v>0</v>
      </c>
      <c r="FS29" s="409">
        <f>'Ｓ６３（1988）'!$AI$162</f>
        <v>0</v>
      </c>
      <c r="FT29" s="1385">
        <f>'Ｓ６３（1988）'!$AL$162</f>
        <v>0</v>
      </c>
      <c r="FU29" s="1385">
        <f t="shared" si="130"/>
        <v>0</v>
      </c>
      <c r="FV29" s="418">
        <f t="shared" si="67"/>
        <v>0</v>
      </c>
      <c r="FW29" s="417">
        <f t="shared" si="68"/>
        <v>0</v>
      </c>
      <c r="FX29" s="407">
        <f>'Ｓ６３（1988）'!$AI$164</f>
        <v>0</v>
      </c>
      <c r="FY29" s="1385">
        <f>'Ｓ６３（1988）'!$AL$164</f>
        <v>0</v>
      </c>
      <c r="FZ29" s="1385">
        <f t="shared" si="131"/>
        <v>0</v>
      </c>
      <c r="GA29" s="418">
        <f t="shared" si="69"/>
        <v>0</v>
      </c>
      <c r="GB29" s="418">
        <f t="shared" si="70"/>
        <v>0</v>
      </c>
      <c r="GC29" s="409">
        <f>'Ｓ６３（1988）'!$AI$165</f>
        <v>9600</v>
      </c>
      <c r="GD29" s="1385">
        <f>'Ｓ６３（1988）'!$AL$165</f>
        <v>0</v>
      </c>
      <c r="GE29" s="1385">
        <f t="shared" si="132"/>
        <v>0</v>
      </c>
      <c r="GF29" s="416">
        <f t="shared" si="71"/>
        <v>0</v>
      </c>
      <c r="GG29" s="417">
        <f t="shared" si="72"/>
        <v>9600</v>
      </c>
      <c r="GH29" s="407">
        <f>'Ｓ６３（1988）'!$AI$166</f>
        <v>239102</v>
      </c>
      <c r="GI29" s="1385">
        <f>'Ｓ６３（1988）'!$AL$166</f>
        <v>0</v>
      </c>
      <c r="GJ29" s="1385">
        <f t="shared" si="133"/>
        <v>0</v>
      </c>
      <c r="GK29" s="418">
        <f t="shared" si="73"/>
        <v>4782</v>
      </c>
      <c r="GL29" s="418">
        <f t="shared" si="74"/>
        <v>114768</v>
      </c>
      <c r="GM29" s="409">
        <f>'Ｓ６３（1988）'!$AI$167</f>
        <v>0</v>
      </c>
      <c r="GN29" s="1385">
        <f>'Ｓ６３（1988）'!$AL$167</f>
        <v>0</v>
      </c>
      <c r="GO29" s="1385">
        <f t="shared" si="134"/>
        <v>0</v>
      </c>
      <c r="GP29" s="418">
        <f t="shared" si="75"/>
        <v>0</v>
      </c>
      <c r="GQ29" s="418">
        <f t="shared" si="76"/>
        <v>0</v>
      </c>
      <c r="GR29" s="409">
        <f>'Ｓ６３（1988）'!$AI$168</f>
        <v>0</v>
      </c>
      <c r="GS29" s="1385">
        <f>'Ｓ６３（1988）'!$AL$168</f>
        <v>0</v>
      </c>
      <c r="GT29" s="1385"/>
      <c r="GU29" s="418">
        <f t="shared" si="77"/>
        <v>0</v>
      </c>
      <c r="GV29" s="418">
        <f t="shared" si="78"/>
        <v>0</v>
      </c>
      <c r="GW29" s="409">
        <f>'Ｓ６３（1988）'!$AI$169</f>
        <v>0</v>
      </c>
      <c r="GX29" s="1385">
        <f>'Ｓ６３（1988）'!$AL$169</f>
        <v>0</v>
      </c>
      <c r="GY29" s="1385">
        <f t="shared" si="135"/>
        <v>0</v>
      </c>
      <c r="GZ29" s="418">
        <f t="shared" si="79"/>
        <v>0</v>
      </c>
      <c r="HA29" s="418">
        <f t="shared" si="80"/>
        <v>0</v>
      </c>
      <c r="HB29" s="409">
        <f>'Ｓ６３（1988）'!$AI$170</f>
        <v>0</v>
      </c>
      <c r="HC29" s="1385"/>
      <c r="HD29" s="1385"/>
      <c r="HE29" s="418">
        <f t="shared" si="81"/>
        <v>0</v>
      </c>
      <c r="HF29" s="418">
        <f t="shared" si="82"/>
        <v>0</v>
      </c>
      <c r="HG29" s="409">
        <f>'Ｓ６３（1988）'!$AI$171</f>
        <v>0</v>
      </c>
      <c r="HH29" s="1385"/>
      <c r="HI29" s="1385"/>
      <c r="HJ29" s="418">
        <f t="shared" si="83"/>
        <v>0</v>
      </c>
      <c r="HK29" s="418">
        <f t="shared" si="84"/>
        <v>0</v>
      </c>
      <c r="HL29" s="409">
        <f>'Ｓ６３（1988）'!$AI$172</f>
        <v>0</v>
      </c>
      <c r="HM29" s="1385"/>
      <c r="HN29" s="1385"/>
      <c r="HO29" s="418">
        <f t="shared" si="85"/>
        <v>0</v>
      </c>
      <c r="HP29" s="418">
        <f t="shared" si="86"/>
        <v>0</v>
      </c>
      <c r="HQ29" s="409">
        <f>'Ｓ６３（1988）'!$AI$173</f>
        <v>16590</v>
      </c>
      <c r="HR29" s="1385">
        <f>'Ｓ６３（1988）'!$AL$173</f>
        <v>0</v>
      </c>
      <c r="HS29" s="1385">
        <f t="shared" si="136"/>
        <v>0</v>
      </c>
      <c r="HT29" s="418">
        <f t="shared" si="87"/>
        <v>332</v>
      </c>
      <c r="HU29" s="418">
        <f t="shared" si="88"/>
        <v>7968</v>
      </c>
      <c r="HV29" s="409">
        <f>'Ｓ６３（1988）'!$AI$174</f>
        <v>1214</v>
      </c>
      <c r="HW29" s="1385">
        <f>'Ｓ６３（1988）'!$AL$174</f>
        <v>0</v>
      </c>
      <c r="HX29" s="1385">
        <f t="shared" si="137"/>
        <v>0</v>
      </c>
      <c r="HY29" s="418">
        <f t="shared" si="89"/>
        <v>24</v>
      </c>
      <c r="HZ29" s="417">
        <f t="shared" si="90"/>
        <v>576</v>
      </c>
      <c r="IA29" s="407">
        <f>'Ｓ６３（1988）'!$AI$175</f>
        <v>0</v>
      </c>
      <c r="IB29" s="1385">
        <f>'Ｓ６３（1988）'!$AL$175</f>
        <v>0</v>
      </c>
      <c r="IC29" s="1385">
        <f t="shared" si="138"/>
        <v>0</v>
      </c>
      <c r="ID29" s="418">
        <f t="shared" si="91"/>
        <v>0</v>
      </c>
      <c r="IE29" s="417">
        <f t="shared" si="92"/>
        <v>0</v>
      </c>
      <c r="IF29" s="409">
        <f t="shared" si="93"/>
        <v>655270</v>
      </c>
      <c r="IG29" s="1386">
        <f t="shared" si="139"/>
        <v>59554</v>
      </c>
      <c r="IH29" s="1386">
        <f t="shared" si="140"/>
        <v>53202</v>
      </c>
      <c r="II29" s="412">
        <f t="shared" si="96"/>
        <v>11308</v>
      </c>
      <c r="IJ29" s="410">
        <f t="shared" si="97"/>
        <v>375773</v>
      </c>
    </row>
    <row r="30" spans="1:244" ht="17.100000000000001" customHeight="1">
      <c r="A30" s="376"/>
      <c r="B30" s="413" t="s">
        <v>505</v>
      </c>
      <c r="C30" s="414" t="s">
        <v>506</v>
      </c>
      <c r="D30" s="415">
        <f t="shared" si="141"/>
        <v>23</v>
      </c>
      <c r="E30" s="407">
        <f>'Ｈ元（1989）'!$AI$124</f>
        <v>0</v>
      </c>
      <c r="F30" s="1385">
        <f>'Ｈ元（1989）'!$AL$124</f>
        <v>0</v>
      </c>
      <c r="G30" s="1385">
        <f t="shared" si="98"/>
        <v>0</v>
      </c>
      <c r="H30" s="408">
        <f t="shared" si="99"/>
        <v>0</v>
      </c>
      <c r="I30" s="408">
        <f t="shared" si="0"/>
        <v>0</v>
      </c>
      <c r="J30" s="409">
        <f>'Ｈ元（1989）'!$AI$125</f>
        <v>3922</v>
      </c>
      <c r="K30" s="1385">
        <f>'Ｈ元（1989）'!$AL$125</f>
        <v>0</v>
      </c>
      <c r="L30" s="1385">
        <f t="shared" si="100"/>
        <v>0</v>
      </c>
      <c r="M30" s="408">
        <f t="shared" si="1"/>
        <v>157</v>
      </c>
      <c r="N30" s="410">
        <f t="shared" si="2"/>
        <v>3611</v>
      </c>
      <c r="O30" s="409">
        <f>'Ｈ元（1989）'!$AI$127</f>
        <v>2684</v>
      </c>
      <c r="P30" s="1385">
        <f>'Ｈ元（1989）'!$AL$127</f>
        <v>0</v>
      </c>
      <c r="Q30" s="1385">
        <f t="shared" si="101"/>
        <v>0</v>
      </c>
      <c r="R30" s="408">
        <f t="shared" si="3"/>
        <v>89</v>
      </c>
      <c r="S30" s="408">
        <f t="shared" si="4"/>
        <v>2047</v>
      </c>
      <c r="T30" s="409">
        <f>'Ｈ元（1989）'!$AI$128</f>
        <v>0</v>
      </c>
      <c r="U30" s="1385">
        <f>'Ｈ元（1989）'!$AL$128</f>
        <v>1115</v>
      </c>
      <c r="V30" s="1385">
        <f t="shared" si="102"/>
        <v>1035</v>
      </c>
      <c r="W30" s="408">
        <f t="shared" si="5"/>
        <v>0</v>
      </c>
      <c r="X30" s="411">
        <f t="shared" si="6"/>
        <v>0</v>
      </c>
      <c r="Y30" s="407">
        <f>'Ｈ元（1989）'!$AI$130</f>
        <v>0</v>
      </c>
      <c r="Z30" s="1385">
        <f>'Ｈ元（1989）'!$AL$130</f>
        <v>0</v>
      </c>
      <c r="AA30" s="1385">
        <f t="shared" si="103"/>
        <v>0</v>
      </c>
      <c r="AB30" s="408">
        <f t="shared" si="7"/>
        <v>0</v>
      </c>
      <c r="AC30" s="408">
        <f t="shared" si="8"/>
        <v>0</v>
      </c>
      <c r="AD30" s="409">
        <f>'Ｈ元（1989）'!$AI$131</f>
        <v>371</v>
      </c>
      <c r="AE30" s="1385">
        <f>'Ｈ元（1989）'!$AL$131</f>
        <v>4141</v>
      </c>
      <c r="AF30" s="1385">
        <f t="shared" si="104"/>
        <v>3818</v>
      </c>
      <c r="AG30" s="408">
        <f t="shared" si="9"/>
        <v>15</v>
      </c>
      <c r="AH30" s="408">
        <f t="shared" si="10"/>
        <v>345</v>
      </c>
      <c r="AI30" s="409">
        <f>'Ｈ元（1989）'!$AI$132</f>
        <v>0</v>
      </c>
      <c r="AJ30" s="1385">
        <f>'Ｈ元（1989）'!$AL$132</f>
        <v>0</v>
      </c>
      <c r="AK30" s="1385">
        <f t="shared" si="105"/>
        <v>0</v>
      </c>
      <c r="AL30" s="408">
        <f t="shared" si="11"/>
        <v>0</v>
      </c>
      <c r="AM30" s="408">
        <f t="shared" si="12"/>
        <v>0</v>
      </c>
      <c r="AN30" s="409">
        <f>'Ｈ元（1989）'!$AI$133</f>
        <v>0</v>
      </c>
      <c r="AO30" s="1385">
        <f>'Ｈ元（1989）'!$AL$133</f>
        <v>0</v>
      </c>
      <c r="AP30" s="1385">
        <f t="shared" si="106"/>
        <v>0</v>
      </c>
      <c r="AQ30" s="408">
        <f t="shared" si="13"/>
        <v>0</v>
      </c>
      <c r="AR30" s="408">
        <f t="shared" si="14"/>
        <v>0</v>
      </c>
      <c r="AS30" s="409">
        <f>'Ｈ元（1989）'!$AI$134</f>
        <v>9279</v>
      </c>
      <c r="AT30" s="1385">
        <f>'Ｈ元（1989）'!$AL$134</f>
        <v>0</v>
      </c>
      <c r="AU30" s="1385">
        <f t="shared" si="107"/>
        <v>0</v>
      </c>
      <c r="AV30" s="408">
        <f t="shared" si="15"/>
        <v>371</v>
      </c>
      <c r="AW30" s="410">
        <f t="shared" si="16"/>
        <v>8533</v>
      </c>
      <c r="AX30" s="407">
        <f>'Ｈ元（1989）'!$AI$135</f>
        <v>0</v>
      </c>
      <c r="AY30" s="1385">
        <f>'Ｈ元（1989）'!$AL$135</f>
        <v>0</v>
      </c>
      <c r="AZ30" s="1385">
        <f t="shared" si="108"/>
        <v>0</v>
      </c>
      <c r="BA30" s="418">
        <f t="shared" si="17"/>
        <v>0</v>
      </c>
      <c r="BB30" s="417">
        <f t="shared" si="18"/>
        <v>0</v>
      </c>
      <c r="BC30" s="407">
        <f>'Ｈ元（1989）'!$AI$136</f>
        <v>10998</v>
      </c>
      <c r="BD30" s="1385">
        <f>'Ｈ元（1989）'!$AL$136</f>
        <v>6404</v>
      </c>
      <c r="BE30" s="1385">
        <f t="shared" si="109"/>
        <v>5888</v>
      </c>
      <c r="BF30" s="418">
        <f t="shared" si="19"/>
        <v>440</v>
      </c>
      <c r="BG30" s="418">
        <f t="shared" si="20"/>
        <v>10120</v>
      </c>
      <c r="BH30" s="409">
        <f>'Ｈ元（1989）'!$AI$137</f>
        <v>36860</v>
      </c>
      <c r="BI30" s="1385">
        <f>'Ｈ元（1989）'!$AL$137</f>
        <v>0</v>
      </c>
      <c r="BJ30" s="1385">
        <f t="shared" si="110"/>
        <v>0</v>
      </c>
      <c r="BK30" s="418">
        <f t="shared" si="21"/>
        <v>768</v>
      </c>
      <c r="BL30" s="418">
        <f t="shared" si="22"/>
        <v>17664</v>
      </c>
      <c r="BM30" s="409">
        <f>'Ｈ元（1989）'!$AI$138</f>
        <v>0</v>
      </c>
      <c r="BN30" s="1385">
        <f>'Ｈ元（1989）'!$AL$138</f>
        <v>0</v>
      </c>
      <c r="BO30" s="1385">
        <f t="shared" si="111"/>
        <v>0</v>
      </c>
      <c r="BP30" s="418">
        <f t="shared" si="23"/>
        <v>0</v>
      </c>
      <c r="BQ30" s="418">
        <f t="shared" si="24"/>
        <v>0</v>
      </c>
      <c r="BR30" s="409">
        <f>'Ｈ元（1989）'!$AI$139</f>
        <v>0</v>
      </c>
      <c r="BS30" s="1385">
        <f>'Ｈ元（1989）'!$AL$139</f>
        <v>0</v>
      </c>
      <c r="BT30" s="1385">
        <f t="shared" si="112"/>
        <v>0</v>
      </c>
      <c r="BU30" s="418">
        <f t="shared" si="25"/>
        <v>0</v>
      </c>
      <c r="BV30" s="418">
        <f t="shared" si="26"/>
        <v>0</v>
      </c>
      <c r="BW30" s="409">
        <f>'Ｈ元（1989）'!$AI$140</f>
        <v>0</v>
      </c>
      <c r="BX30" s="1385">
        <f>'Ｈ元（1989）'!$AL$140</f>
        <v>0</v>
      </c>
      <c r="BY30" s="1385">
        <f t="shared" si="113"/>
        <v>0</v>
      </c>
      <c r="BZ30" s="418">
        <f t="shared" si="27"/>
        <v>0</v>
      </c>
      <c r="CA30" s="418">
        <f t="shared" si="28"/>
        <v>0</v>
      </c>
      <c r="CB30" s="409">
        <f>'Ｈ元（1989）'!$AI$141</f>
        <v>28604</v>
      </c>
      <c r="CC30" s="1385">
        <f>'Ｈ元（1989）'!$AL$141</f>
        <v>8613</v>
      </c>
      <c r="CD30" s="1385">
        <f t="shared" si="114"/>
        <v>8613</v>
      </c>
      <c r="CE30" s="418">
        <f t="shared" si="29"/>
        <v>0</v>
      </c>
      <c r="CF30" s="418">
        <f t="shared" si="30"/>
        <v>28604</v>
      </c>
      <c r="CG30" s="409">
        <f>'Ｈ元（1989）'!$AI$142</f>
        <v>0</v>
      </c>
      <c r="CH30" s="1385">
        <f>'Ｈ元（1989）'!$AL$142</f>
        <v>0</v>
      </c>
      <c r="CI30" s="1385">
        <f t="shared" si="115"/>
        <v>0</v>
      </c>
      <c r="CJ30" s="418">
        <f t="shared" si="31"/>
        <v>0</v>
      </c>
      <c r="CK30" s="418">
        <f t="shared" si="32"/>
        <v>0</v>
      </c>
      <c r="CL30" s="409">
        <f>'Ｈ元（1989）'!$AI$143</f>
        <v>9747</v>
      </c>
      <c r="CM30" s="1385">
        <f>'Ｈ元（1989）'!$AL$143</f>
        <v>144564</v>
      </c>
      <c r="CN30" s="1385">
        <f t="shared" si="116"/>
        <v>133009</v>
      </c>
      <c r="CO30" s="418">
        <f t="shared" si="33"/>
        <v>390</v>
      </c>
      <c r="CP30" s="417">
        <f t="shared" si="34"/>
        <v>8970</v>
      </c>
      <c r="CQ30" s="407">
        <f>'Ｈ元（1989）'!$AI$145</f>
        <v>0</v>
      </c>
      <c r="CR30" s="1385">
        <f>'Ｈ元（1989）'!$AL$145</f>
        <v>0</v>
      </c>
      <c r="CS30" s="1385">
        <f t="shared" si="117"/>
        <v>0</v>
      </c>
      <c r="CT30" s="418">
        <f t="shared" si="35"/>
        <v>0</v>
      </c>
      <c r="CU30" s="418">
        <f t="shared" si="36"/>
        <v>0</v>
      </c>
      <c r="CV30" s="409">
        <f>'Ｈ元（1989）'!$AI$146</f>
        <v>2716</v>
      </c>
      <c r="CW30" s="1385">
        <f>'Ｈ元（1989）'!$AL$146</f>
        <v>16250</v>
      </c>
      <c r="CX30" s="1385">
        <f t="shared" si="118"/>
        <v>14950</v>
      </c>
      <c r="CY30" s="418">
        <f t="shared" si="37"/>
        <v>109</v>
      </c>
      <c r="CZ30" s="418">
        <f t="shared" si="38"/>
        <v>2507</v>
      </c>
      <c r="DA30" s="409">
        <f>'Ｈ元（1989）'!$AI$147</f>
        <v>0</v>
      </c>
      <c r="DB30" s="1385">
        <f>'Ｈ元（1989）'!$AL$147</f>
        <v>0</v>
      </c>
      <c r="DC30" s="1385">
        <f t="shared" si="119"/>
        <v>0</v>
      </c>
      <c r="DD30" s="418">
        <f t="shared" si="39"/>
        <v>0</v>
      </c>
      <c r="DE30" s="417">
        <f t="shared" si="40"/>
        <v>0</v>
      </c>
      <c r="DF30" s="407">
        <f>'Ｈ元（1989）'!$AI$148</f>
        <v>81036</v>
      </c>
      <c r="DG30" s="1385">
        <f>'Ｈ元（1989）'!$AL$148</f>
        <v>0</v>
      </c>
      <c r="DH30" s="1385">
        <f t="shared" si="120"/>
        <v>0</v>
      </c>
      <c r="DI30" s="418">
        <f t="shared" si="41"/>
        <v>1688</v>
      </c>
      <c r="DJ30" s="418">
        <f t="shared" si="42"/>
        <v>38824</v>
      </c>
      <c r="DK30" s="409">
        <f>'Ｈ元（1989）'!$AI$149</f>
        <v>59910</v>
      </c>
      <c r="DL30" s="1385">
        <f>'Ｈ元（1989）'!$AL$149</f>
        <v>0</v>
      </c>
      <c r="DM30" s="1385">
        <f t="shared" si="121"/>
        <v>0</v>
      </c>
      <c r="DN30" s="418">
        <f t="shared" si="43"/>
        <v>999</v>
      </c>
      <c r="DO30" s="418">
        <f t="shared" si="44"/>
        <v>22977</v>
      </c>
      <c r="DP30" s="409">
        <f>'Ｈ元（1989）'!$AI$150</f>
        <v>0</v>
      </c>
      <c r="DQ30" s="1385">
        <f>'Ｈ元（1989）'!$AL$150</f>
        <v>0</v>
      </c>
      <c r="DR30" s="1385">
        <f t="shared" si="122"/>
        <v>0</v>
      </c>
      <c r="DS30" s="418">
        <f t="shared" si="45"/>
        <v>0</v>
      </c>
      <c r="DT30" s="418">
        <f t="shared" si="46"/>
        <v>0</v>
      </c>
      <c r="DU30" s="409">
        <f>'Ｈ元（1989）'!$AI$151</f>
        <v>0</v>
      </c>
      <c r="DV30" s="1385">
        <f>'Ｈ元（1989）'!$AL$151</f>
        <v>0</v>
      </c>
      <c r="DW30" s="1385">
        <f t="shared" si="123"/>
        <v>0</v>
      </c>
      <c r="DX30" s="418">
        <f t="shared" si="47"/>
        <v>0</v>
      </c>
      <c r="DY30" s="418">
        <f t="shared" si="48"/>
        <v>0</v>
      </c>
      <c r="DZ30" s="409">
        <f>'Ｈ元（1989）'!$AI$152</f>
        <v>0</v>
      </c>
      <c r="EA30" s="1385"/>
      <c r="EB30" s="1385"/>
      <c r="EC30" s="418">
        <f t="shared" si="49"/>
        <v>0</v>
      </c>
      <c r="ED30" s="418">
        <f t="shared" si="50"/>
        <v>0</v>
      </c>
      <c r="EE30" s="409">
        <f>'Ｈ元（1989）'!$AI$153</f>
        <v>0</v>
      </c>
      <c r="EF30" s="1385"/>
      <c r="EG30" s="1385"/>
      <c r="EH30" s="418">
        <f t="shared" si="51"/>
        <v>0</v>
      </c>
      <c r="EI30" s="418">
        <f t="shared" si="52"/>
        <v>0</v>
      </c>
      <c r="EJ30" s="409">
        <f>'Ｈ元（1989）'!$AI$155</f>
        <v>0</v>
      </c>
      <c r="EK30" s="1385">
        <f>'Ｈ元（1989）'!$AL$155</f>
        <v>0</v>
      </c>
      <c r="EL30" s="1385">
        <f t="shared" si="124"/>
        <v>0</v>
      </c>
      <c r="EM30" s="418">
        <f t="shared" si="53"/>
        <v>0</v>
      </c>
      <c r="EN30" s="418">
        <f t="shared" si="54"/>
        <v>0</v>
      </c>
      <c r="EO30" s="409">
        <f>'Ｈ元（1989）'!$AI$156</f>
        <v>0</v>
      </c>
      <c r="EP30" s="1385">
        <f>'Ｈ元（1989）'!$AL$156</f>
        <v>0</v>
      </c>
      <c r="EQ30" s="1385">
        <f t="shared" si="125"/>
        <v>0</v>
      </c>
      <c r="ER30" s="418">
        <f t="shared" si="55"/>
        <v>0</v>
      </c>
      <c r="ES30" s="418">
        <f t="shared" si="56"/>
        <v>0</v>
      </c>
      <c r="ET30" s="409">
        <f>'Ｈ元（1989）'!$AI$157</f>
        <v>0</v>
      </c>
      <c r="EU30" s="1385">
        <f>'Ｈ元（1989）'!$AL$157</f>
        <v>0</v>
      </c>
      <c r="EV30" s="1385">
        <f t="shared" si="126"/>
        <v>0</v>
      </c>
      <c r="EW30" s="418">
        <f t="shared" si="57"/>
        <v>0</v>
      </c>
      <c r="EX30" s="418">
        <f t="shared" si="58"/>
        <v>0</v>
      </c>
      <c r="EY30" s="409">
        <f>'Ｈ元（1989）'!$AI$158</f>
        <v>2472</v>
      </c>
      <c r="EZ30" s="1385">
        <f>'Ｈ元（1989）'!$AL$158</f>
        <v>0</v>
      </c>
      <c r="FA30" s="1385">
        <f t="shared" si="127"/>
        <v>0</v>
      </c>
      <c r="FB30" s="418">
        <f t="shared" si="59"/>
        <v>62</v>
      </c>
      <c r="FC30" s="418">
        <f t="shared" si="60"/>
        <v>1426</v>
      </c>
      <c r="FD30" s="409">
        <f>'Ｈ元（1989）'!$AI$159</f>
        <v>0</v>
      </c>
      <c r="FE30" s="1385">
        <f>'Ｈ元（1989）'!$AL$159</f>
        <v>0</v>
      </c>
      <c r="FF30" s="1385">
        <f t="shared" si="128"/>
        <v>0</v>
      </c>
      <c r="FG30" s="418">
        <f t="shared" si="61"/>
        <v>0</v>
      </c>
      <c r="FH30" s="418">
        <f t="shared" si="62"/>
        <v>0</v>
      </c>
      <c r="FI30" s="409">
        <f>'Ｈ元（1989）'!$AI$160</f>
        <v>0</v>
      </c>
      <c r="FJ30" s="1385">
        <f>'Ｈ元（1989）'!$AL$160</f>
        <v>0</v>
      </c>
      <c r="FK30" s="1385">
        <f t="shared" si="129"/>
        <v>0</v>
      </c>
      <c r="FL30" s="418">
        <f t="shared" si="63"/>
        <v>0</v>
      </c>
      <c r="FM30" s="418">
        <f t="shared" si="64"/>
        <v>0</v>
      </c>
      <c r="FN30" s="409">
        <f>'Ｈ元（1989）'!$AI$161</f>
        <v>0</v>
      </c>
      <c r="FO30" s="1385"/>
      <c r="FP30" s="1385"/>
      <c r="FQ30" s="418">
        <f t="shared" si="65"/>
        <v>0</v>
      </c>
      <c r="FR30" s="418">
        <f t="shared" si="66"/>
        <v>0</v>
      </c>
      <c r="FS30" s="409">
        <f>'Ｈ元（1989）'!$AI$162</f>
        <v>0</v>
      </c>
      <c r="FT30" s="1385">
        <f>'Ｈ元（1989）'!$AL$162</f>
        <v>0</v>
      </c>
      <c r="FU30" s="1385">
        <f t="shared" si="130"/>
        <v>0</v>
      </c>
      <c r="FV30" s="418">
        <f t="shared" si="67"/>
        <v>0</v>
      </c>
      <c r="FW30" s="417">
        <f t="shared" si="68"/>
        <v>0</v>
      </c>
      <c r="FX30" s="407">
        <f>'Ｈ元（1989）'!$AI$164</f>
        <v>0</v>
      </c>
      <c r="FY30" s="1385">
        <f>'Ｈ元（1989）'!$AL$164</f>
        <v>0</v>
      </c>
      <c r="FZ30" s="1385">
        <f t="shared" si="131"/>
        <v>0</v>
      </c>
      <c r="GA30" s="418">
        <f t="shared" si="69"/>
        <v>0</v>
      </c>
      <c r="GB30" s="418">
        <f t="shared" si="70"/>
        <v>0</v>
      </c>
      <c r="GC30" s="409">
        <f>'Ｈ元（1989）'!$AI$165</f>
        <v>10167</v>
      </c>
      <c r="GD30" s="1385">
        <f>'Ｈ元（1989）'!$AL$165</f>
        <v>0</v>
      </c>
      <c r="GE30" s="1385">
        <f t="shared" si="132"/>
        <v>0</v>
      </c>
      <c r="GF30" s="416">
        <f t="shared" si="71"/>
        <v>0</v>
      </c>
      <c r="GG30" s="417">
        <f t="shared" si="72"/>
        <v>10167</v>
      </c>
      <c r="GH30" s="407">
        <f>'Ｈ元（1989）'!$AI$166</f>
        <v>704125</v>
      </c>
      <c r="GI30" s="1385">
        <f>'Ｈ元（1989）'!$AL$166</f>
        <v>0</v>
      </c>
      <c r="GJ30" s="1385">
        <f t="shared" si="133"/>
        <v>0</v>
      </c>
      <c r="GK30" s="418">
        <f t="shared" si="73"/>
        <v>14083</v>
      </c>
      <c r="GL30" s="418">
        <f t="shared" si="74"/>
        <v>323909</v>
      </c>
      <c r="GM30" s="409">
        <f>'Ｈ元（1989）'!$AI$167</f>
        <v>14960</v>
      </c>
      <c r="GN30" s="1385">
        <f>'Ｈ元（1989）'!$AL$167</f>
        <v>0</v>
      </c>
      <c r="GO30" s="1385">
        <f t="shared" si="134"/>
        <v>0</v>
      </c>
      <c r="GP30" s="418">
        <f t="shared" si="75"/>
        <v>299</v>
      </c>
      <c r="GQ30" s="418">
        <f t="shared" si="76"/>
        <v>6877</v>
      </c>
      <c r="GR30" s="409">
        <f>'Ｈ元（1989）'!$AI$168</f>
        <v>0</v>
      </c>
      <c r="GS30" s="1385">
        <f>'Ｈ元（1989）'!$AL$168</f>
        <v>0</v>
      </c>
      <c r="GT30" s="1385"/>
      <c r="GU30" s="418">
        <f t="shared" si="77"/>
        <v>0</v>
      </c>
      <c r="GV30" s="418">
        <f t="shared" si="78"/>
        <v>0</v>
      </c>
      <c r="GW30" s="409">
        <f>'Ｈ元（1989）'!$AI$169</f>
        <v>0</v>
      </c>
      <c r="GX30" s="1385">
        <f>'Ｈ元（1989）'!$AL$169</f>
        <v>0</v>
      </c>
      <c r="GY30" s="1385">
        <f t="shared" si="135"/>
        <v>0</v>
      </c>
      <c r="GZ30" s="418">
        <f t="shared" si="79"/>
        <v>0</v>
      </c>
      <c r="HA30" s="418">
        <f t="shared" si="80"/>
        <v>0</v>
      </c>
      <c r="HB30" s="409">
        <f>'Ｈ元（1989）'!$AI$170</f>
        <v>0</v>
      </c>
      <c r="HC30" s="1385"/>
      <c r="HD30" s="1385"/>
      <c r="HE30" s="418">
        <f t="shared" si="81"/>
        <v>0</v>
      </c>
      <c r="HF30" s="418">
        <f t="shared" si="82"/>
        <v>0</v>
      </c>
      <c r="HG30" s="409">
        <f>'Ｈ元（1989）'!$AI$171</f>
        <v>0</v>
      </c>
      <c r="HH30" s="1385"/>
      <c r="HI30" s="1385"/>
      <c r="HJ30" s="418">
        <f t="shared" si="83"/>
        <v>0</v>
      </c>
      <c r="HK30" s="418">
        <f t="shared" si="84"/>
        <v>0</v>
      </c>
      <c r="HL30" s="409">
        <f>'Ｈ元（1989）'!$AI$172</f>
        <v>0</v>
      </c>
      <c r="HM30" s="1385"/>
      <c r="HN30" s="1385"/>
      <c r="HO30" s="418">
        <f t="shared" si="85"/>
        <v>0</v>
      </c>
      <c r="HP30" s="418">
        <f t="shared" si="86"/>
        <v>0</v>
      </c>
      <c r="HQ30" s="409">
        <f>'Ｈ元（1989）'!$AI$173</f>
        <v>1106</v>
      </c>
      <c r="HR30" s="1385">
        <f>'Ｈ元（1989）'!$AL$173</f>
        <v>0</v>
      </c>
      <c r="HS30" s="1385">
        <f t="shared" si="136"/>
        <v>0</v>
      </c>
      <c r="HT30" s="418">
        <f t="shared" si="87"/>
        <v>22</v>
      </c>
      <c r="HU30" s="418">
        <f t="shared" si="88"/>
        <v>506</v>
      </c>
      <c r="HV30" s="409">
        <f>'Ｈ元（1989）'!$AI$174</f>
        <v>129612</v>
      </c>
      <c r="HW30" s="1385">
        <f>'Ｈ元（1989）'!$AL$174</f>
        <v>0</v>
      </c>
      <c r="HX30" s="1385">
        <f t="shared" si="137"/>
        <v>0</v>
      </c>
      <c r="HY30" s="418">
        <f t="shared" si="89"/>
        <v>2592</v>
      </c>
      <c r="HZ30" s="417">
        <f t="shared" si="90"/>
        <v>59616</v>
      </c>
      <c r="IA30" s="407">
        <f>'Ｈ元（1989）'!$AI$175</f>
        <v>0</v>
      </c>
      <c r="IB30" s="1385">
        <f>'Ｈ元（1989）'!$AL$175</f>
        <v>0</v>
      </c>
      <c r="IC30" s="1385">
        <f t="shared" si="138"/>
        <v>0</v>
      </c>
      <c r="ID30" s="418">
        <f t="shared" si="91"/>
        <v>0</v>
      </c>
      <c r="IE30" s="417">
        <f t="shared" si="92"/>
        <v>0</v>
      </c>
      <c r="IF30" s="409">
        <f t="shared" si="93"/>
        <v>1108569</v>
      </c>
      <c r="IG30" s="1386">
        <f t="shared" si="139"/>
        <v>181087</v>
      </c>
      <c r="IH30" s="1386">
        <f t="shared" si="140"/>
        <v>167313</v>
      </c>
      <c r="II30" s="412">
        <f t="shared" si="96"/>
        <v>22084</v>
      </c>
      <c r="IJ30" s="410">
        <f t="shared" si="97"/>
        <v>546703</v>
      </c>
    </row>
    <row r="31" spans="1:244" ht="17.100000000000001" customHeight="1">
      <c r="A31" s="376"/>
      <c r="B31" s="413"/>
      <c r="C31" s="414">
        <v>2</v>
      </c>
      <c r="D31" s="415">
        <f t="shared" si="141"/>
        <v>22</v>
      </c>
      <c r="E31" s="407">
        <f>'Ｈ２（1990）'!$AI$124</f>
        <v>0</v>
      </c>
      <c r="F31" s="1385">
        <f>'Ｈ２（1990）'!$AL$124</f>
        <v>0</v>
      </c>
      <c r="G31" s="1385">
        <f t="shared" si="98"/>
        <v>0</v>
      </c>
      <c r="H31" s="408">
        <f t="shared" si="99"/>
        <v>0</v>
      </c>
      <c r="I31" s="408">
        <f t="shared" si="0"/>
        <v>0</v>
      </c>
      <c r="J31" s="409">
        <f>'Ｈ２（1990）'!$AI$125</f>
        <v>15070</v>
      </c>
      <c r="K31" s="1385">
        <f>'Ｈ２（1990）'!$AL$125</f>
        <v>0</v>
      </c>
      <c r="L31" s="1385">
        <f t="shared" si="100"/>
        <v>0</v>
      </c>
      <c r="M31" s="408">
        <f t="shared" si="1"/>
        <v>603</v>
      </c>
      <c r="N31" s="410">
        <f t="shared" si="2"/>
        <v>13266</v>
      </c>
      <c r="O31" s="409">
        <f>'Ｈ２（1990）'!$AI$127</f>
        <v>1597</v>
      </c>
      <c r="P31" s="1385">
        <f>'Ｈ２（1990）'!$AL$127</f>
        <v>0</v>
      </c>
      <c r="Q31" s="1385">
        <f t="shared" si="101"/>
        <v>0</v>
      </c>
      <c r="R31" s="408">
        <f t="shared" si="3"/>
        <v>53</v>
      </c>
      <c r="S31" s="408">
        <f t="shared" si="4"/>
        <v>1166</v>
      </c>
      <c r="T31" s="409">
        <f>'Ｈ２（1990）'!$AI$128</f>
        <v>0</v>
      </c>
      <c r="U31" s="1385">
        <f>'Ｈ２（1990）'!$AL$128</f>
        <v>876</v>
      </c>
      <c r="V31" s="1385">
        <f t="shared" si="102"/>
        <v>770</v>
      </c>
      <c r="W31" s="408">
        <f t="shared" si="5"/>
        <v>0</v>
      </c>
      <c r="X31" s="411">
        <f t="shared" si="6"/>
        <v>0</v>
      </c>
      <c r="Y31" s="407">
        <f>'Ｈ２（1990）'!$AI$130</f>
        <v>3409</v>
      </c>
      <c r="Z31" s="1385">
        <f>'Ｈ２（1990）'!$AL$130</f>
        <v>2877</v>
      </c>
      <c r="AA31" s="1385">
        <f t="shared" si="103"/>
        <v>2530</v>
      </c>
      <c r="AB31" s="408">
        <f t="shared" si="7"/>
        <v>136</v>
      </c>
      <c r="AC31" s="408">
        <f t="shared" si="8"/>
        <v>2992</v>
      </c>
      <c r="AD31" s="409">
        <f>'Ｈ２（1990）'!$AI$131</f>
        <v>0</v>
      </c>
      <c r="AE31" s="1385">
        <f>'Ｈ２（1990）'!$AL$131</f>
        <v>15934</v>
      </c>
      <c r="AF31" s="1385">
        <f t="shared" si="104"/>
        <v>14014</v>
      </c>
      <c r="AG31" s="408">
        <f t="shared" si="9"/>
        <v>0</v>
      </c>
      <c r="AH31" s="408">
        <f t="shared" si="10"/>
        <v>0</v>
      </c>
      <c r="AI31" s="409">
        <f>'Ｈ２（1990）'!$AI$132</f>
        <v>0</v>
      </c>
      <c r="AJ31" s="1385">
        <f>'Ｈ２（1990）'!$AL$132</f>
        <v>0</v>
      </c>
      <c r="AK31" s="1385">
        <f t="shared" si="105"/>
        <v>0</v>
      </c>
      <c r="AL31" s="408">
        <f t="shared" si="11"/>
        <v>0</v>
      </c>
      <c r="AM31" s="408">
        <f t="shared" si="12"/>
        <v>0</v>
      </c>
      <c r="AN31" s="409">
        <f>'Ｈ２（1990）'!$AI$133</f>
        <v>0</v>
      </c>
      <c r="AO31" s="1385">
        <f>'Ｈ２（1990）'!$AL$133</f>
        <v>0</v>
      </c>
      <c r="AP31" s="1385">
        <f t="shared" si="106"/>
        <v>0</v>
      </c>
      <c r="AQ31" s="408">
        <f t="shared" si="13"/>
        <v>0</v>
      </c>
      <c r="AR31" s="408">
        <f t="shared" si="14"/>
        <v>0</v>
      </c>
      <c r="AS31" s="409">
        <f>'Ｈ２（1990）'!$AI$134</f>
        <v>0</v>
      </c>
      <c r="AT31" s="1385">
        <f>'Ｈ２（1990）'!$AL$134</f>
        <v>0</v>
      </c>
      <c r="AU31" s="1385">
        <f t="shared" si="107"/>
        <v>0</v>
      </c>
      <c r="AV31" s="408">
        <f t="shared" si="15"/>
        <v>0</v>
      </c>
      <c r="AW31" s="410">
        <f t="shared" si="16"/>
        <v>0</v>
      </c>
      <c r="AX31" s="407">
        <f>'Ｈ２（1990）'!$AI$135</f>
        <v>0</v>
      </c>
      <c r="AY31" s="1385">
        <f>'Ｈ２（1990）'!$AL$135</f>
        <v>0</v>
      </c>
      <c r="AZ31" s="1385">
        <f t="shared" si="108"/>
        <v>0</v>
      </c>
      <c r="BA31" s="418">
        <f t="shared" si="17"/>
        <v>0</v>
      </c>
      <c r="BB31" s="417">
        <f t="shared" si="18"/>
        <v>0</v>
      </c>
      <c r="BC31" s="407">
        <f>'Ｈ２（1990）'!$AI$136</f>
        <v>14831</v>
      </c>
      <c r="BD31" s="1385">
        <f>'Ｈ２（1990）'!$AL$136</f>
        <v>4824</v>
      </c>
      <c r="BE31" s="1385">
        <f t="shared" si="109"/>
        <v>4246</v>
      </c>
      <c r="BF31" s="418">
        <f t="shared" si="19"/>
        <v>593</v>
      </c>
      <c r="BG31" s="418">
        <f t="shared" si="20"/>
        <v>13046</v>
      </c>
      <c r="BH31" s="409">
        <f>'Ｈ２（1990）'!$AI$137</f>
        <v>34237</v>
      </c>
      <c r="BI31" s="1385">
        <f>'Ｈ２（1990）'!$AL$137</f>
        <v>0</v>
      </c>
      <c r="BJ31" s="1385">
        <f t="shared" si="110"/>
        <v>0</v>
      </c>
      <c r="BK31" s="418">
        <f t="shared" si="21"/>
        <v>713</v>
      </c>
      <c r="BL31" s="418">
        <f t="shared" si="22"/>
        <v>15686</v>
      </c>
      <c r="BM31" s="409">
        <f>'Ｈ２（1990）'!$AI$138</f>
        <v>0</v>
      </c>
      <c r="BN31" s="1385">
        <f>'Ｈ２（1990）'!$AL$138</f>
        <v>0</v>
      </c>
      <c r="BO31" s="1385">
        <f t="shared" si="111"/>
        <v>0</v>
      </c>
      <c r="BP31" s="418">
        <f t="shared" si="23"/>
        <v>0</v>
      </c>
      <c r="BQ31" s="418">
        <f t="shared" si="24"/>
        <v>0</v>
      </c>
      <c r="BR31" s="409">
        <f>'Ｈ２（1990）'!$AI$139</f>
        <v>0</v>
      </c>
      <c r="BS31" s="1385">
        <f>'Ｈ２（1990）'!$AL$139</f>
        <v>0</v>
      </c>
      <c r="BT31" s="1385">
        <f t="shared" si="112"/>
        <v>0</v>
      </c>
      <c r="BU31" s="418">
        <f t="shared" si="25"/>
        <v>0</v>
      </c>
      <c r="BV31" s="418">
        <f t="shared" si="26"/>
        <v>0</v>
      </c>
      <c r="BW31" s="409">
        <f>'Ｈ２（1990）'!$AI$140</f>
        <v>0</v>
      </c>
      <c r="BX31" s="1385">
        <f>'Ｈ２（1990）'!$AL$140</f>
        <v>0</v>
      </c>
      <c r="BY31" s="1385">
        <f t="shared" si="113"/>
        <v>0</v>
      </c>
      <c r="BZ31" s="418">
        <f t="shared" si="27"/>
        <v>0</v>
      </c>
      <c r="CA31" s="418">
        <f t="shared" si="28"/>
        <v>0</v>
      </c>
      <c r="CB31" s="409">
        <f>'Ｈ２（1990）'!$AI$141</f>
        <v>180610</v>
      </c>
      <c r="CC31" s="1385">
        <f>'Ｈ２（1990）'!$AL$141</f>
        <v>25200</v>
      </c>
      <c r="CD31" s="1385">
        <f t="shared" si="114"/>
        <v>25200</v>
      </c>
      <c r="CE31" s="418">
        <f t="shared" si="29"/>
        <v>0</v>
      </c>
      <c r="CF31" s="418">
        <f t="shared" si="30"/>
        <v>180610</v>
      </c>
      <c r="CG31" s="409">
        <f>'Ｈ２（1990）'!$AI$142</f>
        <v>0</v>
      </c>
      <c r="CH31" s="1385">
        <f>'Ｈ２（1990）'!$AL$142</f>
        <v>0</v>
      </c>
      <c r="CI31" s="1385">
        <f t="shared" si="115"/>
        <v>0</v>
      </c>
      <c r="CJ31" s="418">
        <f t="shared" si="31"/>
        <v>0</v>
      </c>
      <c r="CK31" s="418">
        <f t="shared" si="32"/>
        <v>0</v>
      </c>
      <c r="CL31" s="409">
        <f>'Ｈ２（1990）'!$AI$143</f>
        <v>5740</v>
      </c>
      <c r="CM31" s="1385">
        <f>'Ｈ２（1990）'!$AL$143</f>
        <v>655900</v>
      </c>
      <c r="CN31" s="1385">
        <f t="shared" si="116"/>
        <v>577192</v>
      </c>
      <c r="CO31" s="418">
        <f t="shared" si="33"/>
        <v>230</v>
      </c>
      <c r="CP31" s="417">
        <f t="shared" si="34"/>
        <v>5060</v>
      </c>
      <c r="CQ31" s="407">
        <f>'Ｈ２（1990）'!$AI$145</f>
        <v>0</v>
      </c>
      <c r="CR31" s="1385">
        <f>'Ｈ２（1990）'!$AL$145</f>
        <v>0</v>
      </c>
      <c r="CS31" s="1385">
        <f t="shared" si="117"/>
        <v>0</v>
      </c>
      <c r="CT31" s="418">
        <f t="shared" si="35"/>
        <v>0</v>
      </c>
      <c r="CU31" s="418">
        <f t="shared" si="36"/>
        <v>0</v>
      </c>
      <c r="CV31" s="409">
        <f>'Ｈ２（1990）'!$AI$146</f>
        <v>0</v>
      </c>
      <c r="CW31" s="1385">
        <f>'Ｈ２（1990）'!$AL$146</f>
        <v>0</v>
      </c>
      <c r="CX31" s="1385">
        <f t="shared" si="118"/>
        <v>0</v>
      </c>
      <c r="CY31" s="418">
        <f t="shared" si="37"/>
        <v>0</v>
      </c>
      <c r="CZ31" s="418">
        <f t="shared" si="38"/>
        <v>0</v>
      </c>
      <c r="DA31" s="409">
        <f>'Ｈ２（1990）'!$AI$147</f>
        <v>0</v>
      </c>
      <c r="DB31" s="1385">
        <f>'Ｈ２（1990）'!$AL$147</f>
        <v>0</v>
      </c>
      <c r="DC31" s="1385">
        <f t="shared" si="119"/>
        <v>0</v>
      </c>
      <c r="DD31" s="418">
        <f t="shared" si="39"/>
        <v>0</v>
      </c>
      <c r="DE31" s="417">
        <f t="shared" si="40"/>
        <v>0</v>
      </c>
      <c r="DF31" s="407">
        <f>'Ｈ２（1990）'!$AI$148</f>
        <v>188668</v>
      </c>
      <c r="DG31" s="1385">
        <f>'Ｈ２（1990）'!$AL$148</f>
        <v>6600</v>
      </c>
      <c r="DH31" s="1385">
        <f t="shared" si="120"/>
        <v>3036</v>
      </c>
      <c r="DI31" s="418">
        <f t="shared" si="41"/>
        <v>3931</v>
      </c>
      <c r="DJ31" s="418">
        <f t="shared" si="42"/>
        <v>86482</v>
      </c>
      <c r="DK31" s="409">
        <f>'Ｈ２（1990）'!$AI$149</f>
        <v>93060</v>
      </c>
      <c r="DL31" s="1385">
        <f>'Ｈ２（1990）'!$AL$149</f>
        <v>0</v>
      </c>
      <c r="DM31" s="1385">
        <f t="shared" si="121"/>
        <v>0</v>
      </c>
      <c r="DN31" s="418">
        <f t="shared" si="43"/>
        <v>1551</v>
      </c>
      <c r="DO31" s="418">
        <f t="shared" si="44"/>
        <v>34122</v>
      </c>
      <c r="DP31" s="409">
        <f>'Ｈ２（1990）'!$AI$150</f>
        <v>0</v>
      </c>
      <c r="DQ31" s="1385">
        <f>'Ｈ２（1990）'!$AL$150</f>
        <v>0</v>
      </c>
      <c r="DR31" s="1385">
        <f t="shared" si="122"/>
        <v>0</v>
      </c>
      <c r="DS31" s="418">
        <f t="shared" si="45"/>
        <v>0</v>
      </c>
      <c r="DT31" s="418">
        <f t="shared" si="46"/>
        <v>0</v>
      </c>
      <c r="DU31" s="409">
        <f>'Ｈ２（1990）'!$AI$151</f>
        <v>0</v>
      </c>
      <c r="DV31" s="1385">
        <f>'Ｈ２（1990）'!$AL$151</f>
        <v>0</v>
      </c>
      <c r="DW31" s="1385">
        <f t="shared" si="123"/>
        <v>0</v>
      </c>
      <c r="DX31" s="418">
        <f t="shared" si="47"/>
        <v>0</v>
      </c>
      <c r="DY31" s="418">
        <f t="shared" si="48"/>
        <v>0</v>
      </c>
      <c r="DZ31" s="409">
        <f>'Ｈ２（1990）'!$AI$152</f>
        <v>0</v>
      </c>
      <c r="EA31" s="1385"/>
      <c r="EB31" s="1385"/>
      <c r="EC31" s="418">
        <f t="shared" si="49"/>
        <v>0</v>
      </c>
      <c r="ED31" s="418">
        <f t="shared" si="50"/>
        <v>0</v>
      </c>
      <c r="EE31" s="409">
        <f>'Ｈ２（1990）'!$AI$153</f>
        <v>0</v>
      </c>
      <c r="EF31" s="1385"/>
      <c r="EG31" s="1385"/>
      <c r="EH31" s="418">
        <f t="shared" si="51"/>
        <v>0</v>
      </c>
      <c r="EI31" s="418">
        <f t="shared" si="52"/>
        <v>0</v>
      </c>
      <c r="EJ31" s="409">
        <f>'Ｈ２（1990）'!$AI$155</f>
        <v>0</v>
      </c>
      <c r="EK31" s="1385">
        <f>'Ｈ２（1990）'!$AL$155</f>
        <v>0</v>
      </c>
      <c r="EL31" s="1385">
        <f t="shared" si="124"/>
        <v>0</v>
      </c>
      <c r="EM31" s="418">
        <f t="shared" si="53"/>
        <v>0</v>
      </c>
      <c r="EN31" s="418">
        <f t="shared" si="54"/>
        <v>0</v>
      </c>
      <c r="EO31" s="409">
        <f>'Ｈ２（1990）'!$AI$156</f>
        <v>0</v>
      </c>
      <c r="EP31" s="1385">
        <f>'Ｈ２（1990）'!$AL$156</f>
        <v>0</v>
      </c>
      <c r="EQ31" s="1385">
        <f t="shared" si="125"/>
        <v>0</v>
      </c>
      <c r="ER31" s="418">
        <f t="shared" si="55"/>
        <v>0</v>
      </c>
      <c r="ES31" s="418">
        <f t="shared" si="56"/>
        <v>0</v>
      </c>
      <c r="ET31" s="409">
        <f>'Ｈ２（1990）'!$AI$157</f>
        <v>0</v>
      </c>
      <c r="EU31" s="1385">
        <f>'Ｈ２（1990）'!$AL$157</f>
        <v>0</v>
      </c>
      <c r="EV31" s="1385">
        <f t="shared" si="126"/>
        <v>0</v>
      </c>
      <c r="EW31" s="418">
        <f t="shared" si="57"/>
        <v>0</v>
      </c>
      <c r="EX31" s="418">
        <f t="shared" si="58"/>
        <v>0</v>
      </c>
      <c r="EY31" s="409">
        <f>'Ｈ２（1990）'!$AI$158</f>
        <v>29793</v>
      </c>
      <c r="EZ31" s="1385">
        <f>'Ｈ２（1990）'!$AL$158</f>
        <v>0</v>
      </c>
      <c r="FA31" s="1385">
        <f t="shared" si="127"/>
        <v>0</v>
      </c>
      <c r="FB31" s="418">
        <f t="shared" si="59"/>
        <v>745</v>
      </c>
      <c r="FC31" s="418">
        <f t="shared" si="60"/>
        <v>16390</v>
      </c>
      <c r="FD31" s="409">
        <f>'Ｈ２（1990）'!$AI$159</f>
        <v>0</v>
      </c>
      <c r="FE31" s="1385">
        <f>'Ｈ２（1990）'!$AL$159</f>
        <v>0</v>
      </c>
      <c r="FF31" s="1385">
        <f t="shared" si="128"/>
        <v>0</v>
      </c>
      <c r="FG31" s="418">
        <f t="shared" si="61"/>
        <v>0</v>
      </c>
      <c r="FH31" s="418">
        <f t="shared" si="62"/>
        <v>0</v>
      </c>
      <c r="FI31" s="409">
        <f>'Ｈ２（1990）'!$AI$160</f>
        <v>8954</v>
      </c>
      <c r="FJ31" s="1385">
        <f>'Ｈ２（1990）'!$AL$160</f>
        <v>0</v>
      </c>
      <c r="FK31" s="1385">
        <f t="shared" si="129"/>
        <v>0</v>
      </c>
      <c r="FL31" s="418">
        <f t="shared" si="63"/>
        <v>224</v>
      </c>
      <c r="FM31" s="418">
        <f t="shared" si="64"/>
        <v>4928</v>
      </c>
      <c r="FN31" s="409">
        <f>'Ｈ２（1990）'!$AI$161</f>
        <v>0</v>
      </c>
      <c r="FO31" s="1385"/>
      <c r="FP31" s="1385"/>
      <c r="FQ31" s="418">
        <f t="shared" si="65"/>
        <v>0</v>
      </c>
      <c r="FR31" s="418">
        <f t="shared" si="66"/>
        <v>0</v>
      </c>
      <c r="FS31" s="409">
        <f>'Ｈ２（1990）'!$AI$162</f>
        <v>0</v>
      </c>
      <c r="FT31" s="1385">
        <f>'Ｈ２（1990）'!$AL$162</f>
        <v>0</v>
      </c>
      <c r="FU31" s="1385">
        <f t="shared" si="130"/>
        <v>0</v>
      </c>
      <c r="FV31" s="418">
        <f t="shared" si="67"/>
        <v>0</v>
      </c>
      <c r="FW31" s="417">
        <f t="shared" si="68"/>
        <v>0</v>
      </c>
      <c r="FX31" s="407">
        <f>'Ｈ２（1990）'!$AI$164</f>
        <v>0</v>
      </c>
      <c r="FY31" s="1385">
        <f>'Ｈ２（1990）'!$AL$164</f>
        <v>0</v>
      </c>
      <c r="FZ31" s="1385">
        <f t="shared" si="131"/>
        <v>0</v>
      </c>
      <c r="GA31" s="418">
        <f t="shared" si="69"/>
        <v>0</v>
      </c>
      <c r="GB31" s="418">
        <f t="shared" si="70"/>
        <v>0</v>
      </c>
      <c r="GC31" s="409">
        <f>'Ｈ２（1990）'!$AI$165</f>
        <v>13269</v>
      </c>
      <c r="GD31" s="1385">
        <f>'Ｈ２（1990）'!$AL$165</f>
        <v>0</v>
      </c>
      <c r="GE31" s="1385">
        <f t="shared" si="132"/>
        <v>0</v>
      </c>
      <c r="GF31" s="416">
        <f t="shared" si="71"/>
        <v>0</v>
      </c>
      <c r="GG31" s="417">
        <f t="shared" si="72"/>
        <v>13269</v>
      </c>
      <c r="GH31" s="407">
        <f>'Ｈ２（1990）'!$AI$166</f>
        <v>9400</v>
      </c>
      <c r="GI31" s="1385">
        <f>'Ｈ２（1990）'!$AL$166</f>
        <v>0</v>
      </c>
      <c r="GJ31" s="1385">
        <f t="shared" si="133"/>
        <v>0</v>
      </c>
      <c r="GK31" s="418">
        <f t="shared" si="73"/>
        <v>188</v>
      </c>
      <c r="GL31" s="418">
        <f t="shared" si="74"/>
        <v>4136</v>
      </c>
      <c r="GM31" s="409">
        <f>'Ｈ２（1990）'!$AI$167</f>
        <v>412989</v>
      </c>
      <c r="GN31" s="1385">
        <f>'Ｈ２（1990）'!$AL$167</f>
        <v>0</v>
      </c>
      <c r="GO31" s="1385">
        <f t="shared" si="134"/>
        <v>0</v>
      </c>
      <c r="GP31" s="418">
        <f t="shared" si="75"/>
        <v>8260</v>
      </c>
      <c r="GQ31" s="418">
        <f t="shared" si="76"/>
        <v>181720</v>
      </c>
      <c r="GR31" s="409">
        <f>'Ｈ２（1990）'!$AI$168</f>
        <v>0</v>
      </c>
      <c r="GS31" s="1385">
        <f>'Ｈ２（1990）'!$AL$168</f>
        <v>0</v>
      </c>
      <c r="GT31" s="1385"/>
      <c r="GU31" s="418">
        <f t="shared" si="77"/>
        <v>0</v>
      </c>
      <c r="GV31" s="418">
        <f t="shared" si="78"/>
        <v>0</v>
      </c>
      <c r="GW31" s="409">
        <f>'Ｈ２（1990）'!$AI$169</f>
        <v>0</v>
      </c>
      <c r="GX31" s="1385">
        <f>'Ｈ２（1990）'!$AL$169</f>
        <v>0</v>
      </c>
      <c r="GY31" s="1385">
        <f t="shared" si="135"/>
        <v>0</v>
      </c>
      <c r="GZ31" s="418">
        <f t="shared" si="79"/>
        <v>0</v>
      </c>
      <c r="HA31" s="418">
        <f t="shared" si="80"/>
        <v>0</v>
      </c>
      <c r="HB31" s="409">
        <f>'Ｈ２（1990）'!$AI$170</f>
        <v>0</v>
      </c>
      <c r="HC31" s="1385"/>
      <c r="HD31" s="1385"/>
      <c r="HE31" s="418">
        <f t="shared" si="81"/>
        <v>0</v>
      </c>
      <c r="HF31" s="418">
        <f t="shared" si="82"/>
        <v>0</v>
      </c>
      <c r="HG31" s="409">
        <f>'Ｈ２（1990）'!$AI$171</f>
        <v>0</v>
      </c>
      <c r="HH31" s="1385"/>
      <c r="HI31" s="1385"/>
      <c r="HJ31" s="418">
        <f t="shared" si="83"/>
        <v>0</v>
      </c>
      <c r="HK31" s="418">
        <f t="shared" si="84"/>
        <v>0</v>
      </c>
      <c r="HL31" s="409">
        <f>'Ｈ２（1990）'!$AI$172</f>
        <v>0</v>
      </c>
      <c r="HM31" s="1385"/>
      <c r="HN31" s="1385"/>
      <c r="HO31" s="418">
        <f t="shared" si="85"/>
        <v>0</v>
      </c>
      <c r="HP31" s="418">
        <f t="shared" si="86"/>
        <v>0</v>
      </c>
      <c r="HQ31" s="409">
        <f>'Ｈ２（1990）'!$AI$173</f>
        <v>3930</v>
      </c>
      <c r="HR31" s="1385">
        <f>'Ｈ２（1990）'!$AL$173</f>
        <v>0</v>
      </c>
      <c r="HS31" s="1385">
        <f t="shared" si="136"/>
        <v>0</v>
      </c>
      <c r="HT31" s="418">
        <f t="shared" si="87"/>
        <v>79</v>
      </c>
      <c r="HU31" s="418">
        <f t="shared" si="88"/>
        <v>1738</v>
      </c>
      <c r="HV31" s="409">
        <f>'Ｈ２（1990）'!$AI$174</f>
        <v>3399</v>
      </c>
      <c r="HW31" s="1385">
        <f>'Ｈ２（1990）'!$AL$174</f>
        <v>335</v>
      </c>
      <c r="HX31" s="1385">
        <f t="shared" si="137"/>
        <v>154</v>
      </c>
      <c r="HY31" s="418">
        <f t="shared" si="89"/>
        <v>68</v>
      </c>
      <c r="HZ31" s="417">
        <f t="shared" si="90"/>
        <v>1496</v>
      </c>
      <c r="IA31" s="407">
        <f>'Ｈ２（1990）'!$AI$175</f>
        <v>0</v>
      </c>
      <c r="IB31" s="1385">
        <f>'Ｈ２（1990）'!$AL$175</f>
        <v>0</v>
      </c>
      <c r="IC31" s="1385">
        <f t="shared" si="138"/>
        <v>0</v>
      </c>
      <c r="ID31" s="418">
        <f t="shared" si="91"/>
        <v>0</v>
      </c>
      <c r="IE31" s="417">
        <f t="shared" si="92"/>
        <v>0</v>
      </c>
      <c r="IF31" s="409">
        <f t="shared" si="93"/>
        <v>1018956</v>
      </c>
      <c r="IG31" s="1386">
        <f t="shared" si="139"/>
        <v>712546</v>
      </c>
      <c r="IH31" s="1386">
        <f t="shared" si="140"/>
        <v>627142</v>
      </c>
      <c r="II31" s="412">
        <f t="shared" si="96"/>
        <v>17374</v>
      </c>
      <c r="IJ31" s="410">
        <f t="shared" si="97"/>
        <v>576107</v>
      </c>
    </row>
    <row r="32" spans="1:244" ht="17.100000000000001" customHeight="1">
      <c r="A32" s="376"/>
      <c r="B32" s="413"/>
      <c r="C32" s="414">
        <v>3</v>
      </c>
      <c r="D32" s="415">
        <f t="shared" si="141"/>
        <v>21</v>
      </c>
      <c r="E32" s="407">
        <f>'Ｈ３（1991）'!$AI$124</f>
        <v>13025</v>
      </c>
      <c r="F32" s="1385">
        <f>'Ｈ３（1991）'!$AL$124</f>
        <v>0</v>
      </c>
      <c r="G32" s="1385">
        <f t="shared" si="98"/>
        <v>0</v>
      </c>
      <c r="H32" s="408">
        <f t="shared" si="99"/>
        <v>261</v>
      </c>
      <c r="I32" s="408">
        <f t="shared" si="0"/>
        <v>5481</v>
      </c>
      <c r="J32" s="409">
        <f>'Ｈ３（1991）'!$AI$125</f>
        <v>6959</v>
      </c>
      <c r="K32" s="1385">
        <f>'Ｈ３（1991）'!$AL$125</f>
        <v>0</v>
      </c>
      <c r="L32" s="1385">
        <f t="shared" si="100"/>
        <v>0</v>
      </c>
      <c r="M32" s="408">
        <f t="shared" si="1"/>
        <v>278</v>
      </c>
      <c r="N32" s="410">
        <f t="shared" si="2"/>
        <v>5838</v>
      </c>
      <c r="O32" s="409">
        <f>'Ｈ３（1991）'!$AI$127</f>
        <v>3844</v>
      </c>
      <c r="P32" s="1385">
        <f>'Ｈ３（1991）'!$AL$127</f>
        <v>0</v>
      </c>
      <c r="Q32" s="1385">
        <f t="shared" si="101"/>
        <v>0</v>
      </c>
      <c r="R32" s="408">
        <f t="shared" si="3"/>
        <v>128</v>
      </c>
      <c r="S32" s="408">
        <f t="shared" si="4"/>
        <v>2688</v>
      </c>
      <c r="T32" s="409">
        <f>'Ｈ３（1991）'!$AI$128</f>
        <v>79371</v>
      </c>
      <c r="U32" s="1385">
        <f>'Ｈ３（1991）'!$AL$128</f>
        <v>1447</v>
      </c>
      <c r="V32" s="1385">
        <f t="shared" si="102"/>
        <v>1218</v>
      </c>
      <c r="W32" s="408">
        <f t="shared" si="5"/>
        <v>3175</v>
      </c>
      <c r="X32" s="411">
        <f t="shared" si="6"/>
        <v>66675</v>
      </c>
      <c r="Y32" s="407">
        <f>'Ｈ３（1991）'!$AI$130</f>
        <v>4841</v>
      </c>
      <c r="Z32" s="1385">
        <f>'Ｈ３（1991）'!$AL$130</f>
        <v>0</v>
      </c>
      <c r="AA32" s="1385">
        <f t="shared" si="103"/>
        <v>0</v>
      </c>
      <c r="AB32" s="408">
        <f t="shared" si="7"/>
        <v>194</v>
      </c>
      <c r="AC32" s="408">
        <f t="shared" si="8"/>
        <v>4074</v>
      </c>
      <c r="AD32" s="409">
        <f>'Ｈ３（1991）'!$AI$131</f>
        <v>2935</v>
      </c>
      <c r="AE32" s="1385">
        <f>'Ｈ３（1991）'!$AL$131</f>
        <v>11556</v>
      </c>
      <c r="AF32" s="1385">
        <f t="shared" si="104"/>
        <v>9702</v>
      </c>
      <c r="AG32" s="408">
        <f t="shared" si="9"/>
        <v>117</v>
      </c>
      <c r="AH32" s="408">
        <f t="shared" si="10"/>
        <v>2457</v>
      </c>
      <c r="AI32" s="409">
        <f>'Ｈ３（1991）'!$AI$132</f>
        <v>0</v>
      </c>
      <c r="AJ32" s="1385">
        <f>'Ｈ３（1991）'!$AL$132</f>
        <v>0</v>
      </c>
      <c r="AK32" s="1385">
        <f t="shared" si="105"/>
        <v>0</v>
      </c>
      <c r="AL32" s="408">
        <f t="shared" si="11"/>
        <v>0</v>
      </c>
      <c r="AM32" s="408">
        <f t="shared" si="12"/>
        <v>0</v>
      </c>
      <c r="AN32" s="409">
        <f>'Ｈ３（1991）'!$AI$133</f>
        <v>0</v>
      </c>
      <c r="AO32" s="1385">
        <f>'Ｈ３（1991）'!$AL$133</f>
        <v>0</v>
      </c>
      <c r="AP32" s="1385">
        <f t="shared" si="106"/>
        <v>0</v>
      </c>
      <c r="AQ32" s="408">
        <f t="shared" si="13"/>
        <v>0</v>
      </c>
      <c r="AR32" s="408">
        <f t="shared" si="14"/>
        <v>0</v>
      </c>
      <c r="AS32" s="409">
        <f>'Ｈ３（1991）'!$AI$134</f>
        <v>9682</v>
      </c>
      <c r="AT32" s="1385">
        <f>'Ｈ３（1991）'!$AL$134</f>
        <v>0</v>
      </c>
      <c r="AU32" s="1385">
        <f t="shared" si="107"/>
        <v>0</v>
      </c>
      <c r="AV32" s="408">
        <f t="shared" si="15"/>
        <v>387</v>
      </c>
      <c r="AW32" s="410">
        <f t="shared" si="16"/>
        <v>8127</v>
      </c>
      <c r="AX32" s="407">
        <f>'Ｈ３（1991）'!$AI$135</f>
        <v>0</v>
      </c>
      <c r="AY32" s="1385">
        <f>'Ｈ３（1991）'!$AL$135</f>
        <v>0</v>
      </c>
      <c r="AZ32" s="1385">
        <f t="shared" si="108"/>
        <v>0</v>
      </c>
      <c r="BA32" s="418">
        <f t="shared" si="17"/>
        <v>0</v>
      </c>
      <c r="BB32" s="417">
        <f t="shared" si="18"/>
        <v>0</v>
      </c>
      <c r="BC32" s="407">
        <f>'Ｈ３（1991）'!$AI$136</f>
        <v>12737</v>
      </c>
      <c r="BD32" s="1385">
        <f>'Ｈ３（1991）'!$AL$136</f>
        <v>4878</v>
      </c>
      <c r="BE32" s="1385">
        <f t="shared" si="109"/>
        <v>4095</v>
      </c>
      <c r="BF32" s="418">
        <f t="shared" si="19"/>
        <v>509</v>
      </c>
      <c r="BG32" s="418">
        <f t="shared" si="20"/>
        <v>10689</v>
      </c>
      <c r="BH32" s="409">
        <f>'Ｈ３（1991）'!$AI$137</f>
        <v>50737</v>
      </c>
      <c r="BI32" s="1385">
        <f>'Ｈ３（1991）'!$AL$137</f>
        <v>0</v>
      </c>
      <c r="BJ32" s="1385">
        <f t="shared" si="110"/>
        <v>0</v>
      </c>
      <c r="BK32" s="418">
        <f t="shared" si="21"/>
        <v>1057</v>
      </c>
      <c r="BL32" s="418">
        <f t="shared" si="22"/>
        <v>22197</v>
      </c>
      <c r="BM32" s="409">
        <f>'Ｈ３（1991）'!$AI$138</f>
        <v>0</v>
      </c>
      <c r="BN32" s="1385">
        <f>'Ｈ３（1991）'!$AL$138</f>
        <v>0</v>
      </c>
      <c r="BO32" s="1385">
        <f t="shared" si="111"/>
        <v>0</v>
      </c>
      <c r="BP32" s="418">
        <f t="shared" si="23"/>
        <v>0</v>
      </c>
      <c r="BQ32" s="418">
        <f t="shared" si="24"/>
        <v>0</v>
      </c>
      <c r="BR32" s="409">
        <f>'Ｈ３（1991）'!$AI$139</f>
        <v>0</v>
      </c>
      <c r="BS32" s="1385">
        <f>'Ｈ３（1991）'!$AL$139</f>
        <v>0</v>
      </c>
      <c r="BT32" s="1385">
        <f t="shared" si="112"/>
        <v>0</v>
      </c>
      <c r="BU32" s="418">
        <f t="shared" si="25"/>
        <v>0</v>
      </c>
      <c r="BV32" s="418">
        <f t="shared" si="26"/>
        <v>0</v>
      </c>
      <c r="BW32" s="409">
        <f>'Ｈ３（1991）'!$AI$140</f>
        <v>0</v>
      </c>
      <c r="BX32" s="1385">
        <f>'Ｈ３（1991）'!$AL$140</f>
        <v>0</v>
      </c>
      <c r="BY32" s="1385">
        <f t="shared" si="113"/>
        <v>0</v>
      </c>
      <c r="BZ32" s="418">
        <f t="shared" si="27"/>
        <v>0</v>
      </c>
      <c r="CA32" s="418">
        <f t="shared" si="28"/>
        <v>0</v>
      </c>
      <c r="CB32" s="409">
        <f>'Ｈ３（1991）'!$AI$141</f>
        <v>93734</v>
      </c>
      <c r="CC32" s="1385">
        <f>'Ｈ３（1991）'!$AL$141</f>
        <v>25684</v>
      </c>
      <c r="CD32" s="1385">
        <f t="shared" si="114"/>
        <v>25684</v>
      </c>
      <c r="CE32" s="418">
        <f t="shared" si="29"/>
        <v>0</v>
      </c>
      <c r="CF32" s="418">
        <f t="shared" si="30"/>
        <v>93734</v>
      </c>
      <c r="CG32" s="409">
        <f>'Ｈ３（1991）'!$AI$142</f>
        <v>0</v>
      </c>
      <c r="CH32" s="1385">
        <f>'Ｈ３（1991）'!$AL$142</f>
        <v>0</v>
      </c>
      <c r="CI32" s="1385">
        <f t="shared" si="115"/>
        <v>0</v>
      </c>
      <c r="CJ32" s="418">
        <f t="shared" si="31"/>
        <v>0</v>
      </c>
      <c r="CK32" s="418">
        <f t="shared" si="32"/>
        <v>0</v>
      </c>
      <c r="CL32" s="409">
        <f>'Ｈ３（1991）'!$AI$143</f>
        <v>13013</v>
      </c>
      <c r="CM32" s="1385">
        <f>'Ｈ３（1991）'!$AL$143</f>
        <v>40687</v>
      </c>
      <c r="CN32" s="1385">
        <f t="shared" si="116"/>
        <v>34167</v>
      </c>
      <c r="CO32" s="418">
        <f t="shared" si="33"/>
        <v>521</v>
      </c>
      <c r="CP32" s="417">
        <f t="shared" si="34"/>
        <v>10941</v>
      </c>
      <c r="CQ32" s="407">
        <f>'Ｈ３（1991）'!$AI$145</f>
        <v>0</v>
      </c>
      <c r="CR32" s="1385">
        <f>'Ｈ３（1991）'!$AL$145</f>
        <v>0</v>
      </c>
      <c r="CS32" s="1385">
        <f t="shared" si="117"/>
        <v>0</v>
      </c>
      <c r="CT32" s="418">
        <f t="shared" si="35"/>
        <v>0</v>
      </c>
      <c r="CU32" s="418">
        <f t="shared" si="36"/>
        <v>0</v>
      </c>
      <c r="CV32" s="409">
        <f>'Ｈ３（1991）'!$AI$146</f>
        <v>159</v>
      </c>
      <c r="CW32" s="1385">
        <f>'Ｈ３（1991）'!$AL$146</f>
        <v>1000</v>
      </c>
      <c r="CX32" s="1385">
        <f t="shared" si="118"/>
        <v>840</v>
      </c>
      <c r="CY32" s="418">
        <f t="shared" si="37"/>
        <v>6</v>
      </c>
      <c r="CZ32" s="418">
        <f t="shared" si="38"/>
        <v>126</v>
      </c>
      <c r="DA32" s="409">
        <f>'Ｈ３（1991）'!$AI$147</f>
        <v>0</v>
      </c>
      <c r="DB32" s="1385">
        <f>'Ｈ３（1991）'!$AL$147</f>
        <v>290</v>
      </c>
      <c r="DC32" s="1385">
        <f t="shared" si="119"/>
        <v>252</v>
      </c>
      <c r="DD32" s="418">
        <f t="shared" si="39"/>
        <v>0</v>
      </c>
      <c r="DE32" s="417">
        <f t="shared" si="40"/>
        <v>0</v>
      </c>
      <c r="DF32" s="407">
        <f>'Ｈ３（1991）'!$AI$148</f>
        <v>246951</v>
      </c>
      <c r="DG32" s="1385">
        <f>'Ｈ３（1991）'!$AL$148</f>
        <v>780</v>
      </c>
      <c r="DH32" s="1385">
        <f t="shared" si="120"/>
        <v>336</v>
      </c>
      <c r="DI32" s="418">
        <f t="shared" si="41"/>
        <v>5145</v>
      </c>
      <c r="DJ32" s="418">
        <f t="shared" si="42"/>
        <v>108045</v>
      </c>
      <c r="DK32" s="409">
        <f>'Ｈ３（1991）'!$AI$149</f>
        <v>22214</v>
      </c>
      <c r="DL32" s="1385">
        <f>'Ｈ３（1991）'!$AL$149</f>
        <v>0</v>
      </c>
      <c r="DM32" s="1385">
        <f t="shared" si="121"/>
        <v>0</v>
      </c>
      <c r="DN32" s="418">
        <f t="shared" si="43"/>
        <v>370</v>
      </c>
      <c r="DO32" s="418">
        <f t="shared" si="44"/>
        <v>7770</v>
      </c>
      <c r="DP32" s="409">
        <f>'Ｈ３（1991）'!$AI$150</f>
        <v>0</v>
      </c>
      <c r="DQ32" s="1385">
        <f>'Ｈ３（1991）'!$AL$150</f>
        <v>100</v>
      </c>
      <c r="DR32" s="1385">
        <f t="shared" si="122"/>
        <v>42</v>
      </c>
      <c r="DS32" s="418">
        <f t="shared" si="45"/>
        <v>0</v>
      </c>
      <c r="DT32" s="418">
        <f t="shared" si="46"/>
        <v>0</v>
      </c>
      <c r="DU32" s="409">
        <f>'Ｈ３（1991）'!$AI$151</f>
        <v>0</v>
      </c>
      <c r="DV32" s="1385">
        <f>'Ｈ３（1991）'!$AL$151</f>
        <v>0</v>
      </c>
      <c r="DW32" s="1385">
        <f t="shared" si="123"/>
        <v>0</v>
      </c>
      <c r="DX32" s="418">
        <f t="shared" si="47"/>
        <v>0</v>
      </c>
      <c r="DY32" s="418">
        <f t="shared" si="48"/>
        <v>0</v>
      </c>
      <c r="DZ32" s="409">
        <f>'Ｈ３（1991）'!$AI$152</f>
        <v>0</v>
      </c>
      <c r="EA32" s="1385"/>
      <c r="EB32" s="1385"/>
      <c r="EC32" s="418">
        <f t="shared" si="49"/>
        <v>0</v>
      </c>
      <c r="ED32" s="418">
        <f t="shared" si="50"/>
        <v>0</v>
      </c>
      <c r="EE32" s="409">
        <f>'Ｈ３（1991）'!$AI$153</f>
        <v>0</v>
      </c>
      <c r="EF32" s="1385"/>
      <c r="EG32" s="1385"/>
      <c r="EH32" s="418">
        <f t="shared" si="51"/>
        <v>0</v>
      </c>
      <c r="EI32" s="418">
        <f t="shared" si="52"/>
        <v>0</v>
      </c>
      <c r="EJ32" s="409">
        <f>'Ｈ３（1991）'!$AI$155</f>
        <v>0</v>
      </c>
      <c r="EK32" s="1385">
        <f>'Ｈ３（1991）'!$AL$155</f>
        <v>0</v>
      </c>
      <c r="EL32" s="1385">
        <f t="shared" si="124"/>
        <v>0</v>
      </c>
      <c r="EM32" s="418">
        <f t="shared" si="53"/>
        <v>0</v>
      </c>
      <c r="EN32" s="418">
        <f t="shared" si="54"/>
        <v>0</v>
      </c>
      <c r="EO32" s="409">
        <f>'Ｈ３（1991）'!$AI$156</f>
        <v>0</v>
      </c>
      <c r="EP32" s="1385">
        <f>'Ｈ３（1991）'!$AL$156</f>
        <v>0</v>
      </c>
      <c r="EQ32" s="1385">
        <f t="shared" si="125"/>
        <v>0</v>
      </c>
      <c r="ER32" s="418">
        <f t="shared" si="55"/>
        <v>0</v>
      </c>
      <c r="ES32" s="418">
        <f t="shared" si="56"/>
        <v>0</v>
      </c>
      <c r="ET32" s="409">
        <f>'Ｈ３（1991）'!$AI$157</f>
        <v>0</v>
      </c>
      <c r="EU32" s="1385">
        <f>'Ｈ３（1991）'!$AL$157</f>
        <v>0</v>
      </c>
      <c r="EV32" s="1385">
        <f t="shared" si="126"/>
        <v>0</v>
      </c>
      <c r="EW32" s="418">
        <f t="shared" si="57"/>
        <v>0</v>
      </c>
      <c r="EX32" s="418">
        <f t="shared" si="58"/>
        <v>0</v>
      </c>
      <c r="EY32" s="409">
        <f>'Ｈ３（1991）'!$AI$158</f>
        <v>46546</v>
      </c>
      <c r="EZ32" s="1385">
        <f>'Ｈ３（1991）'!$AL$158</f>
        <v>0</v>
      </c>
      <c r="FA32" s="1385">
        <f t="shared" si="127"/>
        <v>0</v>
      </c>
      <c r="FB32" s="418">
        <f t="shared" si="59"/>
        <v>1164</v>
      </c>
      <c r="FC32" s="418">
        <f t="shared" si="60"/>
        <v>24444</v>
      </c>
      <c r="FD32" s="409">
        <f>'Ｈ３（1991）'!$AI$159</f>
        <v>0</v>
      </c>
      <c r="FE32" s="1385">
        <f>'Ｈ３（1991）'!$AL$159</f>
        <v>0</v>
      </c>
      <c r="FF32" s="1385">
        <f t="shared" si="128"/>
        <v>0</v>
      </c>
      <c r="FG32" s="418">
        <f t="shared" si="61"/>
        <v>0</v>
      </c>
      <c r="FH32" s="418">
        <f t="shared" si="62"/>
        <v>0</v>
      </c>
      <c r="FI32" s="409">
        <f>'Ｈ３（1991）'!$AI$160</f>
        <v>0</v>
      </c>
      <c r="FJ32" s="1385">
        <f>'Ｈ３（1991）'!$AL$160</f>
        <v>0</v>
      </c>
      <c r="FK32" s="1385">
        <f t="shared" si="129"/>
        <v>0</v>
      </c>
      <c r="FL32" s="418">
        <f t="shared" si="63"/>
        <v>0</v>
      </c>
      <c r="FM32" s="418">
        <f t="shared" si="64"/>
        <v>0</v>
      </c>
      <c r="FN32" s="409">
        <f>'Ｈ３（1991）'!$AI$161</f>
        <v>0</v>
      </c>
      <c r="FO32" s="1385"/>
      <c r="FP32" s="1385"/>
      <c r="FQ32" s="418">
        <f t="shared" si="65"/>
        <v>0</v>
      </c>
      <c r="FR32" s="418">
        <f t="shared" si="66"/>
        <v>0</v>
      </c>
      <c r="FS32" s="409">
        <f>'Ｈ３（1991）'!$AI$162</f>
        <v>0</v>
      </c>
      <c r="FT32" s="1385">
        <f>'Ｈ３（1991）'!$AL$162</f>
        <v>0</v>
      </c>
      <c r="FU32" s="1385">
        <f t="shared" si="130"/>
        <v>0</v>
      </c>
      <c r="FV32" s="418">
        <f t="shared" si="67"/>
        <v>0</v>
      </c>
      <c r="FW32" s="417">
        <f t="shared" si="68"/>
        <v>0</v>
      </c>
      <c r="FX32" s="407">
        <f>'Ｈ３（1991）'!$AI$164</f>
        <v>0</v>
      </c>
      <c r="FY32" s="1385">
        <f>'Ｈ３（1991）'!$AL$164</f>
        <v>0</v>
      </c>
      <c r="FZ32" s="1385">
        <f t="shared" si="131"/>
        <v>0</v>
      </c>
      <c r="GA32" s="418">
        <f t="shared" si="69"/>
        <v>0</v>
      </c>
      <c r="GB32" s="418">
        <f t="shared" si="70"/>
        <v>0</v>
      </c>
      <c r="GC32" s="409">
        <f>'Ｈ３（1991）'!$AI$165</f>
        <v>44040</v>
      </c>
      <c r="GD32" s="1385">
        <f>'Ｈ３（1991）'!$AL$165</f>
        <v>0</v>
      </c>
      <c r="GE32" s="1385">
        <f t="shared" si="132"/>
        <v>0</v>
      </c>
      <c r="GF32" s="416">
        <f t="shared" si="71"/>
        <v>0</v>
      </c>
      <c r="GG32" s="417">
        <f t="shared" si="72"/>
        <v>44040</v>
      </c>
      <c r="GH32" s="407">
        <f>'Ｈ３（1991）'!$AI$166</f>
        <v>241694</v>
      </c>
      <c r="GI32" s="1385">
        <f>'Ｈ３（1991）'!$AL$166</f>
        <v>0</v>
      </c>
      <c r="GJ32" s="1385">
        <f t="shared" si="133"/>
        <v>0</v>
      </c>
      <c r="GK32" s="418">
        <f t="shared" si="73"/>
        <v>4834</v>
      </c>
      <c r="GL32" s="418">
        <f t="shared" si="74"/>
        <v>101514</v>
      </c>
      <c r="GM32" s="409">
        <f>'Ｈ３（1991）'!$AI$167</f>
        <v>325003</v>
      </c>
      <c r="GN32" s="1385">
        <f>'Ｈ３（1991）'!$AL$167</f>
        <v>0</v>
      </c>
      <c r="GO32" s="1385">
        <f t="shared" si="134"/>
        <v>0</v>
      </c>
      <c r="GP32" s="418">
        <f t="shared" si="75"/>
        <v>6500</v>
      </c>
      <c r="GQ32" s="418">
        <f t="shared" si="76"/>
        <v>136500</v>
      </c>
      <c r="GR32" s="409">
        <f>'Ｈ３（1991）'!$AI$168</f>
        <v>0</v>
      </c>
      <c r="GS32" s="1385">
        <f>'Ｈ３（1991）'!$AL$168</f>
        <v>0</v>
      </c>
      <c r="GT32" s="1385"/>
      <c r="GU32" s="418">
        <f t="shared" si="77"/>
        <v>0</v>
      </c>
      <c r="GV32" s="418">
        <f t="shared" si="78"/>
        <v>0</v>
      </c>
      <c r="GW32" s="409">
        <f>'Ｈ３（1991）'!$AI$169</f>
        <v>0</v>
      </c>
      <c r="GX32" s="1385">
        <f>'Ｈ３（1991）'!$AL$169</f>
        <v>0</v>
      </c>
      <c r="GY32" s="1385">
        <f t="shared" si="135"/>
        <v>0</v>
      </c>
      <c r="GZ32" s="418">
        <f t="shared" si="79"/>
        <v>0</v>
      </c>
      <c r="HA32" s="418">
        <f t="shared" si="80"/>
        <v>0</v>
      </c>
      <c r="HB32" s="409">
        <f>'Ｈ３（1991）'!$AI$170</f>
        <v>0</v>
      </c>
      <c r="HC32" s="1385"/>
      <c r="HD32" s="1385"/>
      <c r="HE32" s="418">
        <f t="shared" si="81"/>
        <v>0</v>
      </c>
      <c r="HF32" s="418">
        <f t="shared" si="82"/>
        <v>0</v>
      </c>
      <c r="HG32" s="409">
        <f>'Ｈ３（1991）'!$AI$171</f>
        <v>0</v>
      </c>
      <c r="HH32" s="1385"/>
      <c r="HI32" s="1385"/>
      <c r="HJ32" s="418">
        <f t="shared" si="83"/>
        <v>0</v>
      </c>
      <c r="HK32" s="418">
        <f t="shared" si="84"/>
        <v>0</v>
      </c>
      <c r="HL32" s="409">
        <f>'Ｈ３（1991）'!$AI$172</f>
        <v>0</v>
      </c>
      <c r="HM32" s="1385"/>
      <c r="HN32" s="1385"/>
      <c r="HO32" s="418">
        <f t="shared" si="85"/>
        <v>0</v>
      </c>
      <c r="HP32" s="418">
        <f t="shared" si="86"/>
        <v>0</v>
      </c>
      <c r="HQ32" s="409">
        <f>'Ｈ３（1991）'!$AI$173</f>
        <v>101373</v>
      </c>
      <c r="HR32" s="1385">
        <f>'Ｈ３（1991）'!$AL$173</f>
        <v>0</v>
      </c>
      <c r="HS32" s="1385">
        <f t="shared" si="136"/>
        <v>0</v>
      </c>
      <c r="HT32" s="418">
        <f t="shared" si="87"/>
        <v>2027</v>
      </c>
      <c r="HU32" s="418">
        <f t="shared" si="88"/>
        <v>42567</v>
      </c>
      <c r="HV32" s="409">
        <f>'Ｈ３（1991）'!$AI$174</f>
        <v>165377</v>
      </c>
      <c r="HW32" s="1385">
        <f>'Ｈ３（1991）'!$AL$174</f>
        <v>0</v>
      </c>
      <c r="HX32" s="1385">
        <f t="shared" si="137"/>
        <v>0</v>
      </c>
      <c r="HY32" s="418">
        <f t="shared" si="89"/>
        <v>3308</v>
      </c>
      <c r="HZ32" s="417">
        <f t="shared" si="90"/>
        <v>69468</v>
      </c>
      <c r="IA32" s="407">
        <f>'Ｈ３（1991）'!$AI$175</f>
        <v>0</v>
      </c>
      <c r="IB32" s="1385">
        <f>'Ｈ３（1991）'!$AL$175</f>
        <v>0</v>
      </c>
      <c r="IC32" s="1385">
        <f t="shared" si="138"/>
        <v>0</v>
      </c>
      <c r="ID32" s="418">
        <f t="shared" si="91"/>
        <v>0</v>
      </c>
      <c r="IE32" s="417">
        <f t="shared" si="92"/>
        <v>0</v>
      </c>
      <c r="IF32" s="409">
        <f t="shared" si="93"/>
        <v>1484235</v>
      </c>
      <c r="IG32" s="1386">
        <f t="shared" si="139"/>
        <v>86422</v>
      </c>
      <c r="IH32" s="1386">
        <f t="shared" si="140"/>
        <v>76336</v>
      </c>
      <c r="II32" s="412">
        <f t="shared" si="96"/>
        <v>29981</v>
      </c>
      <c r="IJ32" s="410">
        <f t="shared" si="97"/>
        <v>767375</v>
      </c>
    </row>
    <row r="33" spans="1:244" ht="17.100000000000001" customHeight="1">
      <c r="A33" s="376"/>
      <c r="B33" s="413"/>
      <c r="C33" s="414">
        <v>4</v>
      </c>
      <c r="D33" s="415">
        <f t="shared" si="141"/>
        <v>20</v>
      </c>
      <c r="E33" s="407">
        <f>'Ｈ４（1992）'!$AI$124</f>
        <v>12985</v>
      </c>
      <c r="F33" s="1385">
        <f>'Ｈ４（1992）'!$AL$124</f>
        <v>0</v>
      </c>
      <c r="G33" s="1385">
        <f t="shared" si="98"/>
        <v>0</v>
      </c>
      <c r="H33" s="408">
        <f t="shared" si="99"/>
        <v>260</v>
      </c>
      <c r="I33" s="408">
        <f t="shared" si="0"/>
        <v>5200</v>
      </c>
      <c r="J33" s="409">
        <f>'Ｈ４（1992）'!$AI$125</f>
        <v>24680</v>
      </c>
      <c r="K33" s="1385">
        <f>'Ｈ４（1992）'!$AL$125</f>
        <v>0</v>
      </c>
      <c r="L33" s="1385">
        <f t="shared" si="100"/>
        <v>0</v>
      </c>
      <c r="M33" s="408">
        <f t="shared" si="1"/>
        <v>987</v>
      </c>
      <c r="N33" s="410">
        <f t="shared" si="2"/>
        <v>19740</v>
      </c>
      <c r="O33" s="409">
        <f>'Ｈ４（1992）'!$AI$127</f>
        <v>4684</v>
      </c>
      <c r="P33" s="1385">
        <f>'Ｈ４（1992）'!$AL$127</f>
        <v>0</v>
      </c>
      <c r="Q33" s="1385">
        <f t="shared" si="101"/>
        <v>0</v>
      </c>
      <c r="R33" s="408">
        <f t="shared" si="3"/>
        <v>156</v>
      </c>
      <c r="S33" s="408">
        <f t="shared" si="4"/>
        <v>3120</v>
      </c>
      <c r="T33" s="409">
        <f>'Ｈ４（1992）'!$AI$128</f>
        <v>12939</v>
      </c>
      <c r="U33" s="1385">
        <f>'Ｈ４（1992）'!$AL$128</f>
        <v>0</v>
      </c>
      <c r="V33" s="1385">
        <f t="shared" si="102"/>
        <v>0</v>
      </c>
      <c r="W33" s="408">
        <f t="shared" si="5"/>
        <v>518</v>
      </c>
      <c r="X33" s="411">
        <f t="shared" si="6"/>
        <v>10360</v>
      </c>
      <c r="Y33" s="407">
        <f>'Ｈ４（1992）'!$AI$130</f>
        <v>4412</v>
      </c>
      <c r="Z33" s="1385">
        <f>'Ｈ４（1992）'!$AL$130</f>
        <v>0</v>
      </c>
      <c r="AA33" s="1385">
        <f t="shared" si="103"/>
        <v>0</v>
      </c>
      <c r="AB33" s="408">
        <f t="shared" si="7"/>
        <v>176</v>
      </c>
      <c r="AC33" s="408">
        <f t="shared" si="8"/>
        <v>3520</v>
      </c>
      <c r="AD33" s="409">
        <f>'Ｈ４（1992）'!$AI$131</f>
        <v>2987</v>
      </c>
      <c r="AE33" s="1385">
        <f>'Ｈ４（1992）'!$AL$131</f>
        <v>16242</v>
      </c>
      <c r="AF33" s="1385">
        <f t="shared" si="104"/>
        <v>13000</v>
      </c>
      <c r="AG33" s="408">
        <f t="shared" si="9"/>
        <v>119</v>
      </c>
      <c r="AH33" s="408">
        <f t="shared" si="10"/>
        <v>2380</v>
      </c>
      <c r="AI33" s="409">
        <f>'Ｈ４（1992）'!$AI$132</f>
        <v>0</v>
      </c>
      <c r="AJ33" s="1385">
        <f>'Ｈ４（1992）'!$AL$132</f>
        <v>0</v>
      </c>
      <c r="AK33" s="1385">
        <f t="shared" si="105"/>
        <v>0</v>
      </c>
      <c r="AL33" s="408">
        <f t="shared" si="11"/>
        <v>0</v>
      </c>
      <c r="AM33" s="408">
        <f t="shared" si="12"/>
        <v>0</v>
      </c>
      <c r="AN33" s="409">
        <f>'Ｈ４（1992）'!$AI$133</f>
        <v>0</v>
      </c>
      <c r="AO33" s="1385">
        <f>'Ｈ４（1992）'!$AL$133</f>
        <v>0</v>
      </c>
      <c r="AP33" s="1385">
        <f t="shared" si="106"/>
        <v>0</v>
      </c>
      <c r="AQ33" s="408">
        <f t="shared" si="13"/>
        <v>0</v>
      </c>
      <c r="AR33" s="408">
        <f t="shared" si="14"/>
        <v>0</v>
      </c>
      <c r="AS33" s="409">
        <f>'Ｈ４（1992）'!$AI$134</f>
        <v>50122</v>
      </c>
      <c r="AT33" s="1385">
        <f>'Ｈ４（1992）'!$AL$134</f>
        <v>0</v>
      </c>
      <c r="AU33" s="1385">
        <f t="shared" si="107"/>
        <v>0</v>
      </c>
      <c r="AV33" s="408">
        <f t="shared" si="15"/>
        <v>2005</v>
      </c>
      <c r="AW33" s="410">
        <f t="shared" si="16"/>
        <v>40100</v>
      </c>
      <c r="AX33" s="407">
        <f>'Ｈ４（1992）'!$AI$135</f>
        <v>0</v>
      </c>
      <c r="AY33" s="1385">
        <f>'Ｈ４（1992）'!$AL$135</f>
        <v>0</v>
      </c>
      <c r="AZ33" s="1385">
        <f t="shared" si="108"/>
        <v>0</v>
      </c>
      <c r="BA33" s="418">
        <f t="shared" si="17"/>
        <v>0</v>
      </c>
      <c r="BB33" s="417">
        <f t="shared" si="18"/>
        <v>0</v>
      </c>
      <c r="BC33" s="407">
        <f>'Ｈ４（1992）'!$AI$136</f>
        <v>26731</v>
      </c>
      <c r="BD33" s="1385">
        <f>'Ｈ４（1992）'!$AL$136</f>
        <v>10713</v>
      </c>
      <c r="BE33" s="1385">
        <f t="shared" si="109"/>
        <v>8580</v>
      </c>
      <c r="BF33" s="418">
        <f t="shared" si="19"/>
        <v>1069</v>
      </c>
      <c r="BG33" s="418">
        <f t="shared" si="20"/>
        <v>21380</v>
      </c>
      <c r="BH33" s="409">
        <f>'Ｈ４（1992）'!$AI$137</f>
        <v>40146</v>
      </c>
      <c r="BI33" s="1385">
        <f>'Ｈ４（1992）'!$AL$137</f>
        <v>0</v>
      </c>
      <c r="BJ33" s="1385">
        <f t="shared" si="110"/>
        <v>0</v>
      </c>
      <c r="BK33" s="418">
        <f t="shared" si="21"/>
        <v>836</v>
      </c>
      <c r="BL33" s="418">
        <f t="shared" si="22"/>
        <v>16720</v>
      </c>
      <c r="BM33" s="409">
        <f>'Ｈ４（1992）'!$AI$138</f>
        <v>0</v>
      </c>
      <c r="BN33" s="1385">
        <f>'Ｈ４（1992）'!$AL$138</f>
        <v>0</v>
      </c>
      <c r="BO33" s="1385">
        <f t="shared" si="111"/>
        <v>0</v>
      </c>
      <c r="BP33" s="418">
        <f t="shared" si="23"/>
        <v>0</v>
      </c>
      <c r="BQ33" s="418">
        <f t="shared" si="24"/>
        <v>0</v>
      </c>
      <c r="BR33" s="409">
        <f>'Ｈ４（1992）'!$AI$139</f>
        <v>0</v>
      </c>
      <c r="BS33" s="1385">
        <f>'Ｈ４（1992）'!$AL$139</f>
        <v>0</v>
      </c>
      <c r="BT33" s="1385">
        <f t="shared" si="112"/>
        <v>0</v>
      </c>
      <c r="BU33" s="418">
        <f t="shared" si="25"/>
        <v>0</v>
      </c>
      <c r="BV33" s="418">
        <f t="shared" si="26"/>
        <v>0</v>
      </c>
      <c r="BW33" s="409">
        <f>'Ｈ４（1992）'!$AI$140</f>
        <v>0</v>
      </c>
      <c r="BX33" s="1385">
        <f>'Ｈ４（1992）'!$AL$140</f>
        <v>0</v>
      </c>
      <c r="BY33" s="1385">
        <f t="shared" si="113"/>
        <v>0</v>
      </c>
      <c r="BZ33" s="418">
        <f t="shared" si="27"/>
        <v>0</v>
      </c>
      <c r="CA33" s="418">
        <f t="shared" si="28"/>
        <v>0</v>
      </c>
      <c r="CB33" s="409">
        <f>'Ｈ４（1992）'!$AI$141</f>
        <v>309672</v>
      </c>
      <c r="CC33" s="1385">
        <f>'Ｈ４（1992）'!$AL$141</f>
        <v>30402</v>
      </c>
      <c r="CD33" s="1385">
        <f t="shared" si="114"/>
        <v>30402</v>
      </c>
      <c r="CE33" s="418">
        <f t="shared" si="29"/>
        <v>15476</v>
      </c>
      <c r="CF33" s="418">
        <f t="shared" si="30"/>
        <v>309672</v>
      </c>
      <c r="CG33" s="409">
        <f>'Ｈ４（1992）'!$AI$142</f>
        <v>0</v>
      </c>
      <c r="CH33" s="1385">
        <f>'Ｈ４（1992）'!$AL$142</f>
        <v>0</v>
      </c>
      <c r="CI33" s="1385">
        <f t="shared" si="115"/>
        <v>0</v>
      </c>
      <c r="CJ33" s="418">
        <f t="shared" si="31"/>
        <v>0</v>
      </c>
      <c r="CK33" s="418">
        <f t="shared" si="32"/>
        <v>0</v>
      </c>
      <c r="CL33" s="409">
        <f>'Ｈ４（1992）'!$AI$143</f>
        <v>8262</v>
      </c>
      <c r="CM33" s="1385">
        <f>'Ｈ４（1992）'!$AL$143</f>
        <v>63717</v>
      </c>
      <c r="CN33" s="1385">
        <f t="shared" si="116"/>
        <v>50980</v>
      </c>
      <c r="CO33" s="418">
        <f t="shared" si="33"/>
        <v>330</v>
      </c>
      <c r="CP33" s="417">
        <f t="shared" si="34"/>
        <v>6600</v>
      </c>
      <c r="CQ33" s="407">
        <f>'Ｈ４（1992）'!$AI$145</f>
        <v>0</v>
      </c>
      <c r="CR33" s="1385">
        <f>'Ｈ４（1992）'!$AL$145</f>
        <v>0</v>
      </c>
      <c r="CS33" s="1385">
        <f t="shared" si="117"/>
        <v>0</v>
      </c>
      <c r="CT33" s="418">
        <f t="shared" si="35"/>
        <v>0</v>
      </c>
      <c r="CU33" s="418">
        <f t="shared" si="36"/>
        <v>0</v>
      </c>
      <c r="CV33" s="409">
        <f>'Ｈ４（1992）'!$AI$146</f>
        <v>0</v>
      </c>
      <c r="CW33" s="1385">
        <f>'Ｈ４（1992）'!$AL$146</f>
        <v>0</v>
      </c>
      <c r="CX33" s="1385">
        <f t="shared" si="118"/>
        <v>0</v>
      </c>
      <c r="CY33" s="418">
        <f t="shared" si="37"/>
        <v>0</v>
      </c>
      <c r="CZ33" s="418">
        <f t="shared" si="38"/>
        <v>0</v>
      </c>
      <c r="DA33" s="409">
        <f>'Ｈ４（1992）'!$AI$147</f>
        <v>0</v>
      </c>
      <c r="DB33" s="1385">
        <f>'Ｈ４（1992）'!$AL$147</f>
        <v>0</v>
      </c>
      <c r="DC33" s="1385">
        <f t="shared" si="119"/>
        <v>0</v>
      </c>
      <c r="DD33" s="418">
        <f t="shared" si="39"/>
        <v>0</v>
      </c>
      <c r="DE33" s="417">
        <f t="shared" si="40"/>
        <v>0</v>
      </c>
      <c r="DF33" s="407">
        <f>'Ｈ４（1992）'!$AI$148</f>
        <v>279681</v>
      </c>
      <c r="DG33" s="1385">
        <f>'Ｈ４（1992）'!$AL$148</f>
        <v>0</v>
      </c>
      <c r="DH33" s="1385">
        <f t="shared" si="120"/>
        <v>0</v>
      </c>
      <c r="DI33" s="418">
        <f t="shared" si="41"/>
        <v>5827</v>
      </c>
      <c r="DJ33" s="418">
        <f t="shared" si="42"/>
        <v>116540</v>
      </c>
      <c r="DK33" s="409">
        <f>'Ｈ４（1992）'!$AI$149</f>
        <v>0</v>
      </c>
      <c r="DL33" s="1385">
        <f>'Ｈ４（1992）'!$AL$149</f>
        <v>0</v>
      </c>
      <c r="DM33" s="1385">
        <f t="shared" si="121"/>
        <v>0</v>
      </c>
      <c r="DN33" s="418">
        <f t="shared" si="43"/>
        <v>0</v>
      </c>
      <c r="DO33" s="418">
        <f t="shared" si="44"/>
        <v>0</v>
      </c>
      <c r="DP33" s="409">
        <f>'Ｈ４（1992）'!$AI$150</f>
        <v>0</v>
      </c>
      <c r="DQ33" s="1385">
        <f>'Ｈ４（1992）'!$AL$150</f>
        <v>0</v>
      </c>
      <c r="DR33" s="1385">
        <f t="shared" si="122"/>
        <v>0</v>
      </c>
      <c r="DS33" s="418">
        <f t="shared" si="45"/>
        <v>0</v>
      </c>
      <c r="DT33" s="418">
        <f t="shared" si="46"/>
        <v>0</v>
      </c>
      <c r="DU33" s="409">
        <f>'Ｈ４（1992）'!$AI$151</f>
        <v>0</v>
      </c>
      <c r="DV33" s="1385">
        <f>'Ｈ４（1992）'!$AL$151</f>
        <v>0</v>
      </c>
      <c r="DW33" s="1385">
        <f t="shared" si="123"/>
        <v>0</v>
      </c>
      <c r="DX33" s="418">
        <f t="shared" si="47"/>
        <v>0</v>
      </c>
      <c r="DY33" s="418">
        <f t="shared" si="48"/>
        <v>0</v>
      </c>
      <c r="DZ33" s="409">
        <f>'Ｈ４（1992）'!$AI$152</f>
        <v>0</v>
      </c>
      <c r="EA33" s="1385"/>
      <c r="EB33" s="1385"/>
      <c r="EC33" s="418">
        <f t="shared" si="49"/>
        <v>0</v>
      </c>
      <c r="ED33" s="418">
        <f t="shared" si="50"/>
        <v>0</v>
      </c>
      <c r="EE33" s="409">
        <f>'Ｈ４（1992）'!$AI$153</f>
        <v>0</v>
      </c>
      <c r="EF33" s="1385"/>
      <c r="EG33" s="1385"/>
      <c r="EH33" s="418">
        <f t="shared" si="51"/>
        <v>0</v>
      </c>
      <c r="EI33" s="418">
        <f t="shared" si="52"/>
        <v>0</v>
      </c>
      <c r="EJ33" s="409">
        <f>'Ｈ４（1992）'!$AI$155</f>
        <v>0</v>
      </c>
      <c r="EK33" s="1385">
        <f>'Ｈ４（1992）'!$AL$155</f>
        <v>0</v>
      </c>
      <c r="EL33" s="1385">
        <f t="shared" si="124"/>
        <v>0</v>
      </c>
      <c r="EM33" s="418">
        <f t="shared" si="53"/>
        <v>0</v>
      </c>
      <c r="EN33" s="418">
        <f t="shared" si="54"/>
        <v>0</v>
      </c>
      <c r="EO33" s="409">
        <f>'Ｈ４（1992）'!$AI$156</f>
        <v>0</v>
      </c>
      <c r="EP33" s="1385">
        <f>'Ｈ４（1992）'!$AL$156</f>
        <v>0</v>
      </c>
      <c r="EQ33" s="1385">
        <f t="shared" si="125"/>
        <v>0</v>
      </c>
      <c r="ER33" s="418">
        <f t="shared" si="55"/>
        <v>0</v>
      </c>
      <c r="ES33" s="418">
        <f t="shared" si="56"/>
        <v>0</v>
      </c>
      <c r="ET33" s="409">
        <f>'Ｈ４（1992）'!$AI$157</f>
        <v>0</v>
      </c>
      <c r="EU33" s="1385">
        <f>'Ｈ４（1992）'!$AL$157</f>
        <v>0</v>
      </c>
      <c r="EV33" s="1385">
        <f t="shared" si="126"/>
        <v>0</v>
      </c>
      <c r="EW33" s="418">
        <f t="shared" si="57"/>
        <v>0</v>
      </c>
      <c r="EX33" s="418">
        <f t="shared" si="58"/>
        <v>0</v>
      </c>
      <c r="EY33" s="409">
        <f>'Ｈ４（1992）'!$AI$158</f>
        <v>2503</v>
      </c>
      <c r="EZ33" s="1385">
        <f>'Ｈ４（1992）'!$AL$158</f>
        <v>0</v>
      </c>
      <c r="FA33" s="1385">
        <f t="shared" si="127"/>
        <v>0</v>
      </c>
      <c r="FB33" s="418">
        <f t="shared" si="59"/>
        <v>63</v>
      </c>
      <c r="FC33" s="418">
        <f t="shared" si="60"/>
        <v>1260</v>
      </c>
      <c r="FD33" s="409">
        <f>'Ｈ４（1992）'!$AI$159</f>
        <v>0</v>
      </c>
      <c r="FE33" s="1385">
        <f>'Ｈ４（1992）'!$AL$159</f>
        <v>0</v>
      </c>
      <c r="FF33" s="1385">
        <f t="shared" si="128"/>
        <v>0</v>
      </c>
      <c r="FG33" s="418">
        <f t="shared" si="61"/>
        <v>0</v>
      </c>
      <c r="FH33" s="418">
        <f t="shared" si="62"/>
        <v>0</v>
      </c>
      <c r="FI33" s="409">
        <f>'Ｈ４（1992）'!$AI$160</f>
        <v>0</v>
      </c>
      <c r="FJ33" s="1385">
        <f>'Ｈ４（1992）'!$AL$160</f>
        <v>0</v>
      </c>
      <c r="FK33" s="1385">
        <f t="shared" si="129"/>
        <v>0</v>
      </c>
      <c r="FL33" s="418">
        <f t="shared" si="63"/>
        <v>0</v>
      </c>
      <c r="FM33" s="418">
        <f t="shared" si="64"/>
        <v>0</v>
      </c>
      <c r="FN33" s="409">
        <f>'Ｈ４（1992）'!$AI$161</f>
        <v>0</v>
      </c>
      <c r="FO33" s="1385"/>
      <c r="FP33" s="1385"/>
      <c r="FQ33" s="418">
        <f t="shared" si="65"/>
        <v>0</v>
      </c>
      <c r="FR33" s="418">
        <f t="shared" si="66"/>
        <v>0</v>
      </c>
      <c r="FS33" s="409">
        <f>'Ｈ４（1992）'!$AI$162</f>
        <v>0</v>
      </c>
      <c r="FT33" s="1385">
        <f>'Ｈ４（1992）'!$AL$162</f>
        <v>0</v>
      </c>
      <c r="FU33" s="1385">
        <f t="shared" si="130"/>
        <v>0</v>
      </c>
      <c r="FV33" s="418">
        <f t="shared" si="67"/>
        <v>0</v>
      </c>
      <c r="FW33" s="417">
        <f t="shared" si="68"/>
        <v>0</v>
      </c>
      <c r="FX33" s="407">
        <f>'Ｈ４（1992）'!$AI$164</f>
        <v>0</v>
      </c>
      <c r="FY33" s="1385">
        <f>'Ｈ４（1992）'!$AL$164</f>
        <v>0</v>
      </c>
      <c r="FZ33" s="1385">
        <f t="shared" si="131"/>
        <v>0</v>
      </c>
      <c r="GA33" s="418">
        <f t="shared" si="69"/>
        <v>0</v>
      </c>
      <c r="GB33" s="418">
        <f t="shared" si="70"/>
        <v>0</v>
      </c>
      <c r="GC33" s="409">
        <f>'Ｈ４（1992）'!$AI$165</f>
        <v>55496</v>
      </c>
      <c r="GD33" s="1385">
        <f>'Ｈ４（1992）'!$AL$165</f>
        <v>0</v>
      </c>
      <c r="GE33" s="1385">
        <f t="shared" si="132"/>
        <v>0</v>
      </c>
      <c r="GF33" s="416">
        <f t="shared" si="71"/>
        <v>0</v>
      </c>
      <c r="GG33" s="417">
        <f t="shared" si="72"/>
        <v>55496</v>
      </c>
      <c r="GH33" s="407">
        <f>'Ｈ４（1992）'!$AI$166</f>
        <v>134565</v>
      </c>
      <c r="GI33" s="1385">
        <f>'Ｈ４（1992）'!$AL$166</f>
        <v>0</v>
      </c>
      <c r="GJ33" s="1385">
        <f t="shared" si="133"/>
        <v>0</v>
      </c>
      <c r="GK33" s="418">
        <f t="shared" si="73"/>
        <v>2691</v>
      </c>
      <c r="GL33" s="418">
        <f t="shared" si="74"/>
        <v>53820</v>
      </c>
      <c r="GM33" s="409">
        <f>'Ｈ４（1992）'!$AI$167</f>
        <v>10414</v>
      </c>
      <c r="GN33" s="1385">
        <f>'Ｈ４（1992）'!$AL$167</f>
        <v>0</v>
      </c>
      <c r="GO33" s="1385">
        <f t="shared" si="134"/>
        <v>0</v>
      </c>
      <c r="GP33" s="418">
        <f t="shared" si="75"/>
        <v>208</v>
      </c>
      <c r="GQ33" s="418">
        <f t="shared" si="76"/>
        <v>4160</v>
      </c>
      <c r="GR33" s="409">
        <f>'Ｈ４（1992）'!$AI$168</f>
        <v>0</v>
      </c>
      <c r="GS33" s="1385">
        <f>'Ｈ４（1992）'!$AL$168</f>
        <v>0</v>
      </c>
      <c r="GT33" s="1385"/>
      <c r="GU33" s="418">
        <f t="shared" si="77"/>
        <v>0</v>
      </c>
      <c r="GV33" s="418">
        <f t="shared" si="78"/>
        <v>0</v>
      </c>
      <c r="GW33" s="409">
        <f>'Ｈ４（1992）'!$AI$169</f>
        <v>132264</v>
      </c>
      <c r="GX33" s="1385">
        <f>'Ｈ４（1992）'!$AL$169</f>
        <v>0</v>
      </c>
      <c r="GY33" s="1385">
        <f t="shared" si="135"/>
        <v>0</v>
      </c>
      <c r="GZ33" s="418">
        <f t="shared" si="79"/>
        <v>2645</v>
      </c>
      <c r="HA33" s="418">
        <f t="shared" si="80"/>
        <v>52900</v>
      </c>
      <c r="HB33" s="409">
        <f>'Ｈ４（1992）'!$AI$170</f>
        <v>0</v>
      </c>
      <c r="HC33" s="1385"/>
      <c r="HD33" s="1385"/>
      <c r="HE33" s="418">
        <f t="shared" si="81"/>
        <v>0</v>
      </c>
      <c r="HF33" s="418">
        <f t="shared" si="82"/>
        <v>0</v>
      </c>
      <c r="HG33" s="409">
        <f>'Ｈ４（1992）'!$AI$171</f>
        <v>0</v>
      </c>
      <c r="HH33" s="1385"/>
      <c r="HI33" s="1385"/>
      <c r="HJ33" s="418">
        <f t="shared" si="83"/>
        <v>0</v>
      </c>
      <c r="HK33" s="418">
        <f t="shared" si="84"/>
        <v>0</v>
      </c>
      <c r="HL33" s="409">
        <f>'Ｈ４（1992）'!$AI$172</f>
        <v>0</v>
      </c>
      <c r="HM33" s="1385"/>
      <c r="HN33" s="1385"/>
      <c r="HO33" s="418">
        <f t="shared" si="85"/>
        <v>0</v>
      </c>
      <c r="HP33" s="418">
        <f t="shared" si="86"/>
        <v>0</v>
      </c>
      <c r="HQ33" s="409">
        <f>'Ｈ４（1992）'!$AI$173</f>
        <v>5694</v>
      </c>
      <c r="HR33" s="1385">
        <f>'Ｈ４（1992）'!$AL$173</f>
        <v>0</v>
      </c>
      <c r="HS33" s="1385">
        <f t="shared" si="136"/>
        <v>0</v>
      </c>
      <c r="HT33" s="418">
        <f t="shared" si="87"/>
        <v>114</v>
      </c>
      <c r="HU33" s="418">
        <f t="shared" si="88"/>
        <v>2280</v>
      </c>
      <c r="HV33" s="409">
        <f>'Ｈ４（1992）'!$AI$174</f>
        <v>0</v>
      </c>
      <c r="HW33" s="1385">
        <f>'Ｈ４（1992）'!$AL$174</f>
        <v>0</v>
      </c>
      <c r="HX33" s="1385">
        <f t="shared" si="137"/>
        <v>0</v>
      </c>
      <c r="HY33" s="418">
        <f t="shared" si="89"/>
        <v>0</v>
      </c>
      <c r="HZ33" s="417">
        <f t="shared" si="90"/>
        <v>0</v>
      </c>
      <c r="IA33" s="407">
        <f>'Ｈ４（1992）'!$AI$175</f>
        <v>1</v>
      </c>
      <c r="IB33" s="1385">
        <f>'Ｈ４（1992）'!$AL$175</f>
        <v>0</v>
      </c>
      <c r="IC33" s="1385">
        <f t="shared" si="138"/>
        <v>0</v>
      </c>
      <c r="ID33" s="418">
        <f t="shared" si="91"/>
        <v>0</v>
      </c>
      <c r="IE33" s="417">
        <f t="shared" si="92"/>
        <v>0</v>
      </c>
      <c r="IF33" s="409">
        <f t="shared" si="93"/>
        <v>1118238</v>
      </c>
      <c r="IG33" s="1386">
        <f t="shared" si="139"/>
        <v>121074</v>
      </c>
      <c r="IH33" s="1386">
        <f t="shared" si="140"/>
        <v>102962</v>
      </c>
      <c r="II33" s="412">
        <f t="shared" si="96"/>
        <v>33480</v>
      </c>
      <c r="IJ33" s="410">
        <f t="shared" si="97"/>
        <v>725248</v>
      </c>
    </row>
    <row r="34" spans="1:244" ht="17.100000000000001" customHeight="1">
      <c r="A34" s="376"/>
      <c r="B34" s="413"/>
      <c r="C34" s="414">
        <v>5</v>
      </c>
      <c r="D34" s="415">
        <f t="shared" si="141"/>
        <v>19</v>
      </c>
      <c r="E34" s="407">
        <f>'Ｈ５（1993）'!$AI$124</f>
        <v>0</v>
      </c>
      <c r="F34" s="1385">
        <f>'Ｈ５（1993）'!$AL$124</f>
        <v>0</v>
      </c>
      <c r="G34" s="1385">
        <f t="shared" si="98"/>
        <v>0</v>
      </c>
      <c r="H34" s="408">
        <f t="shared" si="99"/>
        <v>0</v>
      </c>
      <c r="I34" s="408">
        <f t="shared" si="0"/>
        <v>0</v>
      </c>
      <c r="J34" s="409">
        <f>'Ｈ５（1993）'!$AI$125</f>
        <v>0</v>
      </c>
      <c r="K34" s="1385">
        <f>'Ｈ５（1993）'!$AL$125</f>
        <v>0</v>
      </c>
      <c r="L34" s="1385">
        <f t="shared" si="100"/>
        <v>0</v>
      </c>
      <c r="M34" s="408">
        <f t="shared" si="1"/>
        <v>0</v>
      </c>
      <c r="N34" s="410">
        <f t="shared" si="2"/>
        <v>0</v>
      </c>
      <c r="O34" s="409">
        <f>'Ｈ５（1993）'!$AI$127</f>
        <v>532</v>
      </c>
      <c r="P34" s="1385">
        <f>'Ｈ５（1993）'!$AL$127</f>
        <v>0</v>
      </c>
      <c r="Q34" s="1385">
        <f t="shared" si="101"/>
        <v>0</v>
      </c>
      <c r="R34" s="408">
        <f t="shared" si="3"/>
        <v>18</v>
      </c>
      <c r="S34" s="408">
        <f t="shared" si="4"/>
        <v>342</v>
      </c>
      <c r="T34" s="409">
        <f>'Ｈ５（1993）'!$AI$128</f>
        <v>32294</v>
      </c>
      <c r="U34" s="1385">
        <f>'Ｈ５（1993）'!$AL$128</f>
        <v>0</v>
      </c>
      <c r="V34" s="1385">
        <f t="shared" si="102"/>
        <v>0</v>
      </c>
      <c r="W34" s="408">
        <f t="shared" si="5"/>
        <v>1292</v>
      </c>
      <c r="X34" s="411">
        <f t="shared" si="6"/>
        <v>24548</v>
      </c>
      <c r="Y34" s="407">
        <f>'Ｈ５（1993）'!$AI$130</f>
        <v>4820</v>
      </c>
      <c r="Z34" s="1385">
        <f>'Ｈ５（1993）'!$AL$130</f>
        <v>0</v>
      </c>
      <c r="AA34" s="1385">
        <f t="shared" si="103"/>
        <v>0</v>
      </c>
      <c r="AB34" s="408">
        <f t="shared" si="7"/>
        <v>193</v>
      </c>
      <c r="AC34" s="408">
        <f t="shared" si="8"/>
        <v>3667</v>
      </c>
      <c r="AD34" s="409">
        <f>'Ｈ５（1993）'!$AI$131</f>
        <v>3655</v>
      </c>
      <c r="AE34" s="1385">
        <f>'Ｈ５（1993）'!$AL$131</f>
        <v>16196</v>
      </c>
      <c r="AF34" s="1385">
        <f t="shared" si="104"/>
        <v>12312</v>
      </c>
      <c r="AG34" s="408">
        <f t="shared" si="9"/>
        <v>146</v>
      </c>
      <c r="AH34" s="408">
        <f t="shared" si="10"/>
        <v>2774</v>
      </c>
      <c r="AI34" s="409">
        <f>'Ｈ５（1993）'!$AI$132</f>
        <v>0</v>
      </c>
      <c r="AJ34" s="1385">
        <f>'Ｈ５（1993）'!$AL$132</f>
        <v>0</v>
      </c>
      <c r="AK34" s="1385">
        <f t="shared" si="105"/>
        <v>0</v>
      </c>
      <c r="AL34" s="408">
        <f t="shared" si="11"/>
        <v>0</v>
      </c>
      <c r="AM34" s="408">
        <f t="shared" si="12"/>
        <v>0</v>
      </c>
      <c r="AN34" s="409">
        <f>'Ｈ５（1993）'!$AI$133</f>
        <v>0</v>
      </c>
      <c r="AO34" s="1385">
        <f>'Ｈ５（1993）'!$AL$133</f>
        <v>0</v>
      </c>
      <c r="AP34" s="1385">
        <f t="shared" si="106"/>
        <v>0</v>
      </c>
      <c r="AQ34" s="408">
        <f t="shared" si="13"/>
        <v>0</v>
      </c>
      <c r="AR34" s="408">
        <f t="shared" si="14"/>
        <v>0</v>
      </c>
      <c r="AS34" s="409">
        <f>'Ｈ５（1993）'!$AI$134</f>
        <v>1207834</v>
      </c>
      <c r="AT34" s="1385">
        <f>'Ｈ５（1993）'!$AL$134</f>
        <v>0</v>
      </c>
      <c r="AU34" s="1385">
        <f t="shared" si="107"/>
        <v>0</v>
      </c>
      <c r="AV34" s="408">
        <f t="shared" si="15"/>
        <v>48313</v>
      </c>
      <c r="AW34" s="410">
        <f t="shared" si="16"/>
        <v>917947</v>
      </c>
      <c r="AX34" s="407">
        <f>'Ｈ５（1993）'!$AI$135</f>
        <v>0</v>
      </c>
      <c r="AY34" s="1385">
        <f>'Ｈ５（1993）'!$AL$135</f>
        <v>0</v>
      </c>
      <c r="AZ34" s="1385">
        <f t="shared" si="108"/>
        <v>0</v>
      </c>
      <c r="BA34" s="418">
        <f t="shared" si="17"/>
        <v>0</v>
      </c>
      <c r="BB34" s="417">
        <f t="shared" si="18"/>
        <v>0</v>
      </c>
      <c r="BC34" s="407">
        <f>'Ｈ５（1993）'!$AI$136</f>
        <v>22061</v>
      </c>
      <c r="BD34" s="1385">
        <f>'Ｈ５（1993）'!$AL$136</f>
        <v>21936</v>
      </c>
      <c r="BE34" s="1385">
        <f t="shared" si="109"/>
        <v>16663</v>
      </c>
      <c r="BF34" s="418">
        <f t="shared" si="19"/>
        <v>882</v>
      </c>
      <c r="BG34" s="418">
        <f t="shared" si="20"/>
        <v>16758</v>
      </c>
      <c r="BH34" s="409">
        <f>'Ｈ５（1993）'!$AI$137</f>
        <v>65377</v>
      </c>
      <c r="BI34" s="1385">
        <f>'Ｈ５（1993）'!$AL$137</f>
        <v>0</v>
      </c>
      <c r="BJ34" s="1385">
        <f t="shared" si="110"/>
        <v>0</v>
      </c>
      <c r="BK34" s="418">
        <f t="shared" si="21"/>
        <v>1362</v>
      </c>
      <c r="BL34" s="418">
        <f t="shared" si="22"/>
        <v>25878</v>
      </c>
      <c r="BM34" s="409">
        <f>'Ｈ５（1993）'!$AI$138</f>
        <v>0</v>
      </c>
      <c r="BN34" s="1385">
        <f>'Ｈ５（1993）'!$AL$138</f>
        <v>0</v>
      </c>
      <c r="BO34" s="1385">
        <f t="shared" si="111"/>
        <v>0</v>
      </c>
      <c r="BP34" s="418">
        <f t="shared" si="23"/>
        <v>0</v>
      </c>
      <c r="BQ34" s="418">
        <f t="shared" si="24"/>
        <v>0</v>
      </c>
      <c r="BR34" s="409">
        <f>'Ｈ５（1993）'!$AI$139</f>
        <v>0</v>
      </c>
      <c r="BS34" s="1385">
        <f>'Ｈ５（1993）'!$AL$139</f>
        <v>0</v>
      </c>
      <c r="BT34" s="1385">
        <f t="shared" si="112"/>
        <v>0</v>
      </c>
      <c r="BU34" s="418">
        <f t="shared" si="25"/>
        <v>0</v>
      </c>
      <c r="BV34" s="418">
        <f t="shared" si="26"/>
        <v>0</v>
      </c>
      <c r="BW34" s="409">
        <f>'Ｈ５（1993）'!$AI$140</f>
        <v>0</v>
      </c>
      <c r="BX34" s="1385">
        <f>'Ｈ５（1993）'!$AL$140</f>
        <v>0</v>
      </c>
      <c r="BY34" s="1385">
        <f t="shared" si="113"/>
        <v>0</v>
      </c>
      <c r="BZ34" s="418">
        <f t="shared" si="27"/>
        <v>0</v>
      </c>
      <c r="CA34" s="418">
        <f t="shared" si="28"/>
        <v>0</v>
      </c>
      <c r="CB34" s="409">
        <f>'Ｈ５（1993）'!$AI$141</f>
        <v>382796</v>
      </c>
      <c r="CC34" s="1385">
        <f>'Ｈ５（1993）'!$AL$141</f>
        <v>14000</v>
      </c>
      <c r="CD34" s="1385">
        <f t="shared" si="114"/>
        <v>13300</v>
      </c>
      <c r="CE34" s="418">
        <f t="shared" si="29"/>
        <v>19140</v>
      </c>
      <c r="CF34" s="418">
        <f t="shared" si="30"/>
        <v>363660</v>
      </c>
      <c r="CG34" s="409">
        <f>'Ｈ５（1993）'!$AI$142</f>
        <v>0</v>
      </c>
      <c r="CH34" s="1385">
        <f>'Ｈ５（1993）'!$AL$142</f>
        <v>0</v>
      </c>
      <c r="CI34" s="1385">
        <f t="shared" si="115"/>
        <v>0</v>
      </c>
      <c r="CJ34" s="418">
        <f t="shared" si="31"/>
        <v>0</v>
      </c>
      <c r="CK34" s="418">
        <f t="shared" si="32"/>
        <v>0</v>
      </c>
      <c r="CL34" s="409">
        <f>'Ｈ５（1993）'!$AI$143</f>
        <v>172156</v>
      </c>
      <c r="CM34" s="1385">
        <f>'Ｈ５（1993）'!$AL$143</f>
        <v>46115</v>
      </c>
      <c r="CN34" s="1385">
        <f t="shared" si="116"/>
        <v>35055</v>
      </c>
      <c r="CO34" s="418">
        <f t="shared" si="33"/>
        <v>6886</v>
      </c>
      <c r="CP34" s="417">
        <f t="shared" si="34"/>
        <v>130834</v>
      </c>
      <c r="CQ34" s="407">
        <f>'Ｈ５（1993）'!$AI$145</f>
        <v>0</v>
      </c>
      <c r="CR34" s="1385">
        <f>'Ｈ５（1993）'!$AL$145</f>
        <v>0</v>
      </c>
      <c r="CS34" s="1385">
        <f t="shared" si="117"/>
        <v>0</v>
      </c>
      <c r="CT34" s="418">
        <f t="shared" si="35"/>
        <v>0</v>
      </c>
      <c r="CU34" s="418">
        <f t="shared" si="36"/>
        <v>0</v>
      </c>
      <c r="CV34" s="409">
        <f>'Ｈ５（1993）'!$AI$146</f>
        <v>3834</v>
      </c>
      <c r="CW34" s="1385">
        <f>'Ｈ５（1993）'!$AL$146</f>
        <v>0</v>
      </c>
      <c r="CX34" s="1385">
        <f t="shared" si="118"/>
        <v>0</v>
      </c>
      <c r="CY34" s="418">
        <f t="shared" si="37"/>
        <v>153</v>
      </c>
      <c r="CZ34" s="418">
        <f t="shared" si="38"/>
        <v>2907</v>
      </c>
      <c r="DA34" s="409">
        <f>'Ｈ５（1993）'!$AI$147</f>
        <v>0</v>
      </c>
      <c r="DB34" s="1385">
        <f>'Ｈ５（1993）'!$AL$147</f>
        <v>4873</v>
      </c>
      <c r="DC34" s="1385">
        <f t="shared" si="119"/>
        <v>3705</v>
      </c>
      <c r="DD34" s="418">
        <f t="shared" si="39"/>
        <v>0</v>
      </c>
      <c r="DE34" s="417">
        <f t="shared" si="40"/>
        <v>0</v>
      </c>
      <c r="DF34" s="407">
        <f>'Ｈ５（1993）'!$AI$148</f>
        <v>330347</v>
      </c>
      <c r="DG34" s="1385">
        <f>'Ｈ５（1993）'!$AL$148</f>
        <v>0</v>
      </c>
      <c r="DH34" s="1385">
        <f t="shared" si="120"/>
        <v>0</v>
      </c>
      <c r="DI34" s="418">
        <f t="shared" si="41"/>
        <v>6882</v>
      </c>
      <c r="DJ34" s="418">
        <f t="shared" si="42"/>
        <v>130758</v>
      </c>
      <c r="DK34" s="409">
        <f>'Ｈ５（1993）'!$AI$149</f>
        <v>0</v>
      </c>
      <c r="DL34" s="1385">
        <f>'Ｈ５（1993）'!$AL$149</f>
        <v>0</v>
      </c>
      <c r="DM34" s="1385">
        <f t="shared" si="121"/>
        <v>0</v>
      </c>
      <c r="DN34" s="418">
        <f t="shared" si="43"/>
        <v>0</v>
      </c>
      <c r="DO34" s="418">
        <f t="shared" si="44"/>
        <v>0</v>
      </c>
      <c r="DP34" s="409">
        <f>'Ｈ５（1993）'!$AI$150</f>
        <v>0</v>
      </c>
      <c r="DQ34" s="1385">
        <f>'Ｈ５（1993）'!$AL$150</f>
        <v>0</v>
      </c>
      <c r="DR34" s="1385">
        <f t="shared" si="122"/>
        <v>0</v>
      </c>
      <c r="DS34" s="418">
        <f t="shared" si="45"/>
        <v>0</v>
      </c>
      <c r="DT34" s="418">
        <f t="shared" si="46"/>
        <v>0</v>
      </c>
      <c r="DU34" s="409">
        <f>'Ｈ５（1993）'!$AI$151</f>
        <v>0</v>
      </c>
      <c r="DV34" s="1385">
        <f>'Ｈ５（1993）'!$AL$151</f>
        <v>0</v>
      </c>
      <c r="DW34" s="1385">
        <f t="shared" si="123"/>
        <v>0</v>
      </c>
      <c r="DX34" s="418">
        <f t="shared" si="47"/>
        <v>0</v>
      </c>
      <c r="DY34" s="418">
        <f t="shared" si="48"/>
        <v>0</v>
      </c>
      <c r="DZ34" s="409">
        <f>'Ｈ５（1993）'!$AI$152</f>
        <v>0</v>
      </c>
      <c r="EA34" s="1385"/>
      <c r="EB34" s="1385"/>
      <c r="EC34" s="418">
        <f t="shared" si="49"/>
        <v>0</v>
      </c>
      <c r="ED34" s="418">
        <f t="shared" si="50"/>
        <v>0</v>
      </c>
      <c r="EE34" s="409">
        <f>'Ｈ５（1993）'!$AI$153</f>
        <v>0</v>
      </c>
      <c r="EF34" s="1385"/>
      <c r="EG34" s="1385"/>
      <c r="EH34" s="418">
        <f t="shared" si="51"/>
        <v>0</v>
      </c>
      <c r="EI34" s="418">
        <f t="shared" si="52"/>
        <v>0</v>
      </c>
      <c r="EJ34" s="409">
        <f>'Ｈ５（1993）'!$AI$155</f>
        <v>0</v>
      </c>
      <c r="EK34" s="1385">
        <f>'Ｈ５（1993）'!$AL$155</f>
        <v>0</v>
      </c>
      <c r="EL34" s="1385">
        <f t="shared" si="124"/>
        <v>0</v>
      </c>
      <c r="EM34" s="418">
        <f t="shared" si="53"/>
        <v>0</v>
      </c>
      <c r="EN34" s="418">
        <f t="shared" si="54"/>
        <v>0</v>
      </c>
      <c r="EO34" s="409">
        <f>'Ｈ５（1993）'!$AI$156</f>
        <v>0</v>
      </c>
      <c r="EP34" s="1385">
        <f>'Ｈ５（1993）'!$AL$156</f>
        <v>0</v>
      </c>
      <c r="EQ34" s="1385">
        <f t="shared" si="125"/>
        <v>0</v>
      </c>
      <c r="ER34" s="418">
        <f t="shared" si="55"/>
        <v>0</v>
      </c>
      <c r="ES34" s="418">
        <f t="shared" si="56"/>
        <v>0</v>
      </c>
      <c r="ET34" s="409">
        <f>'Ｈ５（1993）'!$AI$157</f>
        <v>0</v>
      </c>
      <c r="EU34" s="1385">
        <f>'Ｈ５（1993）'!$AL$157</f>
        <v>0</v>
      </c>
      <c r="EV34" s="1385">
        <f t="shared" si="126"/>
        <v>0</v>
      </c>
      <c r="EW34" s="418">
        <f t="shared" si="57"/>
        <v>0</v>
      </c>
      <c r="EX34" s="418">
        <f t="shared" si="58"/>
        <v>0</v>
      </c>
      <c r="EY34" s="409">
        <f>'Ｈ５（1993）'!$AI$158</f>
        <v>0</v>
      </c>
      <c r="EZ34" s="1385">
        <f>'Ｈ５（1993）'!$AL$158</f>
        <v>0</v>
      </c>
      <c r="FA34" s="1385">
        <f t="shared" si="127"/>
        <v>0</v>
      </c>
      <c r="FB34" s="418">
        <f t="shared" si="59"/>
        <v>0</v>
      </c>
      <c r="FC34" s="418">
        <f t="shared" si="60"/>
        <v>0</v>
      </c>
      <c r="FD34" s="409">
        <f>'Ｈ５（1993）'!$AI$159</f>
        <v>0</v>
      </c>
      <c r="FE34" s="1385">
        <f>'Ｈ５（1993）'!$AL$159</f>
        <v>0</v>
      </c>
      <c r="FF34" s="1385">
        <f t="shared" si="128"/>
        <v>0</v>
      </c>
      <c r="FG34" s="418">
        <f t="shared" si="61"/>
        <v>0</v>
      </c>
      <c r="FH34" s="418">
        <f t="shared" si="62"/>
        <v>0</v>
      </c>
      <c r="FI34" s="409">
        <f>'Ｈ５（1993）'!$AI$160</f>
        <v>0</v>
      </c>
      <c r="FJ34" s="1385">
        <f>'Ｈ５（1993）'!$AL$160</f>
        <v>0</v>
      </c>
      <c r="FK34" s="1385">
        <f t="shared" si="129"/>
        <v>0</v>
      </c>
      <c r="FL34" s="418">
        <f t="shared" si="63"/>
        <v>0</v>
      </c>
      <c r="FM34" s="418">
        <f t="shared" si="64"/>
        <v>0</v>
      </c>
      <c r="FN34" s="409">
        <f>'Ｈ５（1993）'!$AI$161</f>
        <v>0</v>
      </c>
      <c r="FO34" s="1385"/>
      <c r="FP34" s="1385"/>
      <c r="FQ34" s="418">
        <f t="shared" si="65"/>
        <v>0</v>
      </c>
      <c r="FR34" s="418">
        <f t="shared" si="66"/>
        <v>0</v>
      </c>
      <c r="FS34" s="409">
        <f>'Ｈ５（1993）'!$AI$162</f>
        <v>8858</v>
      </c>
      <c r="FT34" s="1385">
        <f>'Ｈ５（1993）'!$AL$162</f>
        <v>0</v>
      </c>
      <c r="FU34" s="1385">
        <f t="shared" si="130"/>
        <v>0</v>
      </c>
      <c r="FV34" s="418">
        <f t="shared" si="67"/>
        <v>354</v>
      </c>
      <c r="FW34" s="417">
        <f t="shared" si="68"/>
        <v>6726</v>
      </c>
      <c r="FX34" s="407">
        <f>'Ｈ５（1993）'!$AI$164</f>
        <v>0</v>
      </c>
      <c r="FY34" s="1385">
        <f>'Ｈ５（1993）'!$AL$164</f>
        <v>0</v>
      </c>
      <c r="FZ34" s="1385">
        <f t="shared" si="131"/>
        <v>0</v>
      </c>
      <c r="GA34" s="418">
        <f t="shared" si="69"/>
        <v>0</v>
      </c>
      <c r="GB34" s="418">
        <f t="shared" si="70"/>
        <v>0</v>
      </c>
      <c r="GC34" s="409">
        <f>'Ｈ５（1993）'!$AI$165</f>
        <v>43088</v>
      </c>
      <c r="GD34" s="1385">
        <f>'Ｈ５（1993）'!$AL$165</f>
        <v>0</v>
      </c>
      <c r="GE34" s="1385">
        <f t="shared" si="132"/>
        <v>0</v>
      </c>
      <c r="GF34" s="416">
        <f t="shared" si="71"/>
        <v>0</v>
      </c>
      <c r="GG34" s="417">
        <f t="shared" si="72"/>
        <v>43088</v>
      </c>
      <c r="GH34" s="407">
        <f>'Ｈ５（1993）'!$AI$166</f>
        <v>938531</v>
      </c>
      <c r="GI34" s="1385">
        <f>'Ｈ５（1993）'!$AL$166</f>
        <v>0</v>
      </c>
      <c r="GJ34" s="1385">
        <f t="shared" si="133"/>
        <v>0</v>
      </c>
      <c r="GK34" s="418">
        <f t="shared" si="73"/>
        <v>18771</v>
      </c>
      <c r="GL34" s="418">
        <f t="shared" si="74"/>
        <v>356649</v>
      </c>
      <c r="GM34" s="409">
        <f>'Ｈ５（1993）'!$AI$167</f>
        <v>2272</v>
      </c>
      <c r="GN34" s="1385">
        <f>'Ｈ５（1993）'!$AL$167</f>
        <v>0</v>
      </c>
      <c r="GO34" s="1385">
        <f t="shared" si="134"/>
        <v>0</v>
      </c>
      <c r="GP34" s="418">
        <f t="shared" si="75"/>
        <v>45</v>
      </c>
      <c r="GQ34" s="418">
        <f t="shared" si="76"/>
        <v>855</v>
      </c>
      <c r="GR34" s="409">
        <f>'Ｈ５（1993）'!$AI$168</f>
        <v>0</v>
      </c>
      <c r="GS34" s="1385">
        <f>'Ｈ５（1993）'!$AL$168</f>
        <v>0</v>
      </c>
      <c r="GT34" s="1385"/>
      <c r="GU34" s="418">
        <f t="shared" si="77"/>
        <v>0</v>
      </c>
      <c r="GV34" s="418">
        <f t="shared" si="78"/>
        <v>0</v>
      </c>
      <c r="GW34" s="409">
        <f>'Ｈ５（1993）'!$AI$169</f>
        <v>105</v>
      </c>
      <c r="GX34" s="1385">
        <f>'Ｈ５（1993）'!$AL$169</f>
        <v>0</v>
      </c>
      <c r="GY34" s="1385">
        <f t="shared" si="135"/>
        <v>0</v>
      </c>
      <c r="GZ34" s="418">
        <f t="shared" si="79"/>
        <v>2</v>
      </c>
      <c r="HA34" s="418">
        <f t="shared" si="80"/>
        <v>38</v>
      </c>
      <c r="HB34" s="409">
        <f>'Ｈ５（1993）'!$AI$170</f>
        <v>0</v>
      </c>
      <c r="HC34" s="1385"/>
      <c r="HD34" s="1385"/>
      <c r="HE34" s="418">
        <f t="shared" si="81"/>
        <v>0</v>
      </c>
      <c r="HF34" s="418">
        <f t="shared" si="82"/>
        <v>0</v>
      </c>
      <c r="HG34" s="409">
        <f>'Ｈ５（1993）'!$AI$171</f>
        <v>0</v>
      </c>
      <c r="HH34" s="1385"/>
      <c r="HI34" s="1385"/>
      <c r="HJ34" s="418">
        <f t="shared" si="83"/>
        <v>0</v>
      </c>
      <c r="HK34" s="418">
        <f t="shared" si="84"/>
        <v>0</v>
      </c>
      <c r="HL34" s="409">
        <f>'Ｈ５（1993）'!$AI$172</f>
        <v>0</v>
      </c>
      <c r="HM34" s="1385"/>
      <c r="HN34" s="1385"/>
      <c r="HO34" s="418">
        <f t="shared" si="85"/>
        <v>0</v>
      </c>
      <c r="HP34" s="418">
        <f t="shared" si="86"/>
        <v>0</v>
      </c>
      <c r="HQ34" s="409">
        <f>'Ｈ５（1993）'!$AI$173</f>
        <v>65869</v>
      </c>
      <c r="HR34" s="1385">
        <f>'Ｈ５（1993）'!$AL$173</f>
        <v>2346</v>
      </c>
      <c r="HS34" s="1385">
        <f t="shared" si="136"/>
        <v>893</v>
      </c>
      <c r="HT34" s="418">
        <f t="shared" si="87"/>
        <v>1317</v>
      </c>
      <c r="HU34" s="418">
        <f t="shared" si="88"/>
        <v>25023</v>
      </c>
      <c r="HV34" s="409">
        <f>'Ｈ５（1993）'!$AI$174</f>
        <v>2000</v>
      </c>
      <c r="HW34" s="1385">
        <f>'Ｈ５（1993）'!$AL$174</f>
        <v>0</v>
      </c>
      <c r="HX34" s="1385">
        <f t="shared" si="137"/>
        <v>0</v>
      </c>
      <c r="HY34" s="418">
        <f t="shared" si="89"/>
        <v>40</v>
      </c>
      <c r="HZ34" s="417">
        <f t="shared" si="90"/>
        <v>760</v>
      </c>
      <c r="IA34" s="407">
        <f>'Ｈ５（1993）'!$AI$175</f>
        <v>0</v>
      </c>
      <c r="IB34" s="1385">
        <f>'Ｈ５（1993）'!$AL$175</f>
        <v>0</v>
      </c>
      <c r="IC34" s="1385">
        <f t="shared" si="138"/>
        <v>0</v>
      </c>
      <c r="ID34" s="418">
        <f t="shared" si="91"/>
        <v>0</v>
      </c>
      <c r="IE34" s="417">
        <f t="shared" si="92"/>
        <v>0</v>
      </c>
      <c r="IF34" s="409">
        <f t="shared" si="93"/>
        <v>3286429</v>
      </c>
      <c r="IG34" s="1386">
        <f t="shared" si="139"/>
        <v>105466</v>
      </c>
      <c r="IH34" s="1386">
        <f t="shared" si="140"/>
        <v>81928</v>
      </c>
      <c r="II34" s="412">
        <f t="shared" si="96"/>
        <v>105796</v>
      </c>
      <c r="IJ34" s="410">
        <f t="shared" si="97"/>
        <v>2053212</v>
      </c>
    </row>
    <row r="35" spans="1:244" ht="17.100000000000001" customHeight="1">
      <c r="A35" s="376"/>
      <c r="B35" s="413"/>
      <c r="C35" s="414">
        <v>6</v>
      </c>
      <c r="D35" s="415">
        <f t="shared" si="141"/>
        <v>18</v>
      </c>
      <c r="E35" s="407">
        <f>'Ｈ６（1994）'!$AI$124</f>
        <v>1030</v>
      </c>
      <c r="F35" s="1385">
        <f>'Ｈ６（1994）'!$AL$124</f>
        <v>0</v>
      </c>
      <c r="G35" s="1385">
        <f t="shared" si="98"/>
        <v>0</v>
      </c>
      <c r="H35" s="408">
        <f t="shared" si="99"/>
        <v>21</v>
      </c>
      <c r="I35" s="408">
        <f t="shared" si="0"/>
        <v>378</v>
      </c>
      <c r="J35" s="409">
        <f>'Ｈ６（1994）'!$AI$125</f>
        <v>2996</v>
      </c>
      <c r="K35" s="1385">
        <f>'Ｈ６（1994）'!$AL$125</f>
        <v>0</v>
      </c>
      <c r="L35" s="1385">
        <f t="shared" si="100"/>
        <v>0</v>
      </c>
      <c r="M35" s="408">
        <f t="shared" si="1"/>
        <v>120</v>
      </c>
      <c r="N35" s="410">
        <f t="shared" si="2"/>
        <v>2160</v>
      </c>
      <c r="O35" s="409">
        <f>'Ｈ６（1994）'!$AI$127</f>
        <v>0</v>
      </c>
      <c r="P35" s="1385">
        <f>'Ｈ６（1994）'!$AL$127</f>
        <v>0</v>
      </c>
      <c r="Q35" s="1385">
        <f t="shared" si="101"/>
        <v>0</v>
      </c>
      <c r="R35" s="408">
        <f t="shared" si="3"/>
        <v>0</v>
      </c>
      <c r="S35" s="408">
        <f t="shared" si="4"/>
        <v>0</v>
      </c>
      <c r="T35" s="409">
        <f>'Ｈ６（1994）'!$AI$128</f>
        <v>41587</v>
      </c>
      <c r="U35" s="1385">
        <f>'Ｈ６（1994）'!$AL$128</f>
        <v>0</v>
      </c>
      <c r="V35" s="1385">
        <f t="shared" si="102"/>
        <v>0</v>
      </c>
      <c r="W35" s="408">
        <f t="shared" si="5"/>
        <v>1663</v>
      </c>
      <c r="X35" s="411">
        <f t="shared" si="6"/>
        <v>29934</v>
      </c>
      <c r="Y35" s="407">
        <f>'Ｈ６（1994）'!$AI$130</f>
        <v>0</v>
      </c>
      <c r="Z35" s="1385">
        <f>'Ｈ６（1994）'!$AL$130</f>
        <v>860</v>
      </c>
      <c r="AA35" s="1385">
        <f t="shared" si="103"/>
        <v>612</v>
      </c>
      <c r="AB35" s="408">
        <f t="shared" si="7"/>
        <v>0</v>
      </c>
      <c r="AC35" s="408">
        <f t="shared" si="8"/>
        <v>0</v>
      </c>
      <c r="AD35" s="409">
        <f>'Ｈ６（1994）'!$AI$131</f>
        <v>3012</v>
      </c>
      <c r="AE35" s="1385">
        <f>'Ｈ６（1994）'!$AL$131</f>
        <v>22604</v>
      </c>
      <c r="AF35" s="1385">
        <f t="shared" si="104"/>
        <v>16272</v>
      </c>
      <c r="AG35" s="408">
        <f t="shared" si="9"/>
        <v>120</v>
      </c>
      <c r="AH35" s="408">
        <f t="shared" si="10"/>
        <v>2160</v>
      </c>
      <c r="AI35" s="409">
        <f>'Ｈ６（1994）'!$AI$132</f>
        <v>0</v>
      </c>
      <c r="AJ35" s="1385">
        <f>'Ｈ６（1994）'!$AL$132</f>
        <v>0</v>
      </c>
      <c r="AK35" s="1385">
        <f t="shared" si="105"/>
        <v>0</v>
      </c>
      <c r="AL35" s="408">
        <f t="shared" si="11"/>
        <v>0</v>
      </c>
      <c r="AM35" s="408">
        <f t="shared" si="12"/>
        <v>0</v>
      </c>
      <c r="AN35" s="409">
        <f>'Ｈ６（1994）'!$AI$133</f>
        <v>0</v>
      </c>
      <c r="AO35" s="1385">
        <f>'Ｈ６（1994）'!$AL$133</f>
        <v>0</v>
      </c>
      <c r="AP35" s="1385">
        <f t="shared" si="106"/>
        <v>0</v>
      </c>
      <c r="AQ35" s="408">
        <f t="shared" si="13"/>
        <v>0</v>
      </c>
      <c r="AR35" s="408">
        <f t="shared" si="14"/>
        <v>0</v>
      </c>
      <c r="AS35" s="409">
        <f>'Ｈ６（1994）'!$AI$134</f>
        <v>59244</v>
      </c>
      <c r="AT35" s="1385">
        <f>'Ｈ６（1994）'!$AL$134</f>
        <v>0</v>
      </c>
      <c r="AU35" s="1385">
        <f t="shared" si="107"/>
        <v>0</v>
      </c>
      <c r="AV35" s="408">
        <f t="shared" si="15"/>
        <v>2370</v>
      </c>
      <c r="AW35" s="410">
        <f t="shared" si="16"/>
        <v>42660</v>
      </c>
      <c r="AX35" s="407">
        <f>'Ｈ６（1994）'!$AI$135</f>
        <v>0</v>
      </c>
      <c r="AY35" s="1385">
        <f>'Ｈ６（1994）'!$AL$135</f>
        <v>0</v>
      </c>
      <c r="AZ35" s="1385">
        <f t="shared" si="108"/>
        <v>0</v>
      </c>
      <c r="BA35" s="418">
        <f t="shared" si="17"/>
        <v>0</v>
      </c>
      <c r="BB35" s="417">
        <f t="shared" si="18"/>
        <v>0</v>
      </c>
      <c r="BC35" s="407">
        <f>'Ｈ６（1994）'!$AI$136</f>
        <v>35278</v>
      </c>
      <c r="BD35" s="1385">
        <f>'Ｈ６（1994）'!$AL$136</f>
        <v>7455</v>
      </c>
      <c r="BE35" s="1385">
        <f t="shared" si="109"/>
        <v>5364</v>
      </c>
      <c r="BF35" s="418">
        <f t="shared" si="19"/>
        <v>1411</v>
      </c>
      <c r="BG35" s="418">
        <f t="shared" si="20"/>
        <v>25398</v>
      </c>
      <c r="BH35" s="409">
        <f>'Ｈ６（1994）'!$AI$137</f>
        <v>56498</v>
      </c>
      <c r="BI35" s="1385">
        <f>'Ｈ６（1994）'!$AL$137</f>
        <v>0</v>
      </c>
      <c r="BJ35" s="1385">
        <f t="shared" si="110"/>
        <v>0</v>
      </c>
      <c r="BK35" s="418">
        <f t="shared" si="21"/>
        <v>1177</v>
      </c>
      <c r="BL35" s="418">
        <f t="shared" si="22"/>
        <v>21186</v>
      </c>
      <c r="BM35" s="409">
        <f>'Ｈ６（1994）'!$AI$138</f>
        <v>0</v>
      </c>
      <c r="BN35" s="1385">
        <f>'Ｈ６（1994）'!$AL$138</f>
        <v>0</v>
      </c>
      <c r="BO35" s="1385">
        <f t="shared" si="111"/>
        <v>0</v>
      </c>
      <c r="BP35" s="418">
        <f t="shared" si="23"/>
        <v>0</v>
      </c>
      <c r="BQ35" s="418">
        <f t="shared" si="24"/>
        <v>0</v>
      </c>
      <c r="BR35" s="409">
        <f>'Ｈ６（1994）'!$AI$139</f>
        <v>0</v>
      </c>
      <c r="BS35" s="1385">
        <f>'Ｈ６（1994）'!$AL$139</f>
        <v>0</v>
      </c>
      <c r="BT35" s="1385">
        <f t="shared" si="112"/>
        <v>0</v>
      </c>
      <c r="BU35" s="418">
        <f t="shared" si="25"/>
        <v>0</v>
      </c>
      <c r="BV35" s="418">
        <f t="shared" si="26"/>
        <v>0</v>
      </c>
      <c r="BW35" s="409">
        <f>'Ｈ６（1994）'!$AI$140</f>
        <v>0</v>
      </c>
      <c r="BX35" s="1385">
        <f>'Ｈ６（1994）'!$AL$140</f>
        <v>0</v>
      </c>
      <c r="BY35" s="1385">
        <f t="shared" si="113"/>
        <v>0</v>
      </c>
      <c r="BZ35" s="418">
        <f t="shared" si="27"/>
        <v>0</v>
      </c>
      <c r="CA35" s="418">
        <f t="shared" si="28"/>
        <v>0</v>
      </c>
      <c r="CB35" s="409">
        <f>'Ｈ６（1994）'!$AI$141</f>
        <v>527431</v>
      </c>
      <c r="CC35" s="1385">
        <f>'Ｈ６（1994）'!$AL$141</f>
        <v>3569</v>
      </c>
      <c r="CD35" s="1385">
        <f t="shared" si="114"/>
        <v>3204</v>
      </c>
      <c r="CE35" s="418">
        <f t="shared" si="29"/>
        <v>26372</v>
      </c>
      <c r="CF35" s="418">
        <f t="shared" si="30"/>
        <v>474696</v>
      </c>
      <c r="CG35" s="409">
        <f>'Ｈ６（1994）'!$AI$142</f>
        <v>0</v>
      </c>
      <c r="CH35" s="1385">
        <f>'Ｈ６（1994）'!$AL$142</f>
        <v>0</v>
      </c>
      <c r="CI35" s="1385">
        <f t="shared" si="115"/>
        <v>0</v>
      </c>
      <c r="CJ35" s="418">
        <f t="shared" si="31"/>
        <v>0</v>
      </c>
      <c r="CK35" s="418">
        <f t="shared" si="32"/>
        <v>0</v>
      </c>
      <c r="CL35" s="409">
        <f>'Ｈ６（1994）'!$AI$143</f>
        <v>91851</v>
      </c>
      <c r="CM35" s="1385">
        <f>'Ｈ６（1994）'!$AL$143</f>
        <v>50201</v>
      </c>
      <c r="CN35" s="1385">
        <f t="shared" si="116"/>
        <v>36144</v>
      </c>
      <c r="CO35" s="418">
        <f t="shared" si="33"/>
        <v>3674</v>
      </c>
      <c r="CP35" s="417">
        <f t="shared" si="34"/>
        <v>66132</v>
      </c>
      <c r="CQ35" s="407">
        <f>'Ｈ６（1994）'!$AI$145</f>
        <v>0</v>
      </c>
      <c r="CR35" s="1385">
        <f>'Ｈ６（1994）'!$AL$145</f>
        <v>0</v>
      </c>
      <c r="CS35" s="1385">
        <f t="shared" si="117"/>
        <v>0</v>
      </c>
      <c r="CT35" s="418">
        <f t="shared" si="35"/>
        <v>0</v>
      </c>
      <c r="CU35" s="418">
        <f t="shared" si="36"/>
        <v>0</v>
      </c>
      <c r="CV35" s="409">
        <f>'Ｈ６（1994）'!$AI$146</f>
        <v>2101</v>
      </c>
      <c r="CW35" s="1385">
        <f>'Ｈ６（1994）'!$AL$146</f>
        <v>0</v>
      </c>
      <c r="CX35" s="1385">
        <f t="shared" si="118"/>
        <v>0</v>
      </c>
      <c r="CY35" s="418">
        <f t="shared" si="37"/>
        <v>84</v>
      </c>
      <c r="CZ35" s="418">
        <f t="shared" si="38"/>
        <v>1512</v>
      </c>
      <c r="DA35" s="409">
        <f>'Ｈ６（1994）'!$AI$147</f>
        <v>0</v>
      </c>
      <c r="DB35" s="1385">
        <f>'Ｈ６（1994）'!$AL$147</f>
        <v>0</v>
      </c>
      <c r="DC35" s="1385">
        <f t="shared" si="119"/>
        <v>0</v>
      </c>
      <c r="DD35" s="418">
        <f t="shared" si="39"/>
        <v>0</v>
      </c>
      <c r="DE35" s="417">
        <f t="shared" si="40"/>
        <v>0</v>
      </c>
      <c r="DF35" s="407">
        <f>'Ｈ６（1994）'!$AI$148</f>
        <v>323807</v>
      </c>
      <c r="DG35" s="1385">
        <f>'Ｈ６（1994）'!$AL$148</f>
        <v>0</v>
      </c>
      <c r="DH35" s="1385">
        <f t="shared" si="120"/>
        <v>0</v>
      </c>
      <c r="DI35" s="418">
        <f t="shared" si="41"/>
        <v>6746</v>
      </c>
      <c r="DJ35" s="418">
        <f t="shared" si="42"/>
        <v>121428</v>
      </c>
      <c r="DK35" s="409">
        <f>'Ｈ６（1994）'!$AI$149</f>
        <v>0</v>
      </c>
      <c r="DL35" s="1385">
        <f>'Ｈ６（1994）'!$AL$149</f>
        <v>0</v>
      </c>
      <c r="DM35" s="1385">
        <f t="shared" si="121"/>
        <v>0</v>
      </c>
      <c r="DN35" s="418">
        <f t="shared" si="43"/>
        <v>0</v>
      </c>
      <c r="DO35" s="418">
        <f t="shared" si="44"/>
        <v>0</v>
      </c>
      <c r="DP35" s="409">
        <f>'Ｈ６（1994）'!$AI$150</f>
        <v>0</v>
      </c>
      <c r="DQ35" s="1385">
        <f>'Ｈ６（1994）'!$AL$150</f>
        <v>0</v>
      </c>
      <c r="DR35" s="1385">
        <f t="shared" si="122"/>
        <v>0</v>
      </c>
      <c r="DS35" s="418">
        <f t="shared" si="45"/>
        <v>0</v>
      </c>
      <c r="DT35" s="418">
        <f t="shared" si="46"/>
        <v>0</v>
      </c>
      <c r="DU35" s="409">
        <f>'Ｈ６（1994）'!$AI$151</f>
        <v>0</v>
      </c>
      <c r="DV35" s="1385">
        <f>'Ｈ６（1994）'!$AL$151</f>
        <v>0</v>
      </c>
      <c r="DW35" s="1385">
        <f t="shared" si="123"/>
        <v>0</v>
      </c>
      <c r="DX35" s="418">
        <f t="shared" si="47"/>
        <v>0</v>
      </c>
      <c r="DY35" s="418">
        <f t="shared" si="48"/>
        <v>0</v>
      </c>
      <c r="DZ35" s="409">
        <f>'Ｈ６（1994）'!$AI$152</f>
        <v>0</v>
      </c>
      <c r="EA35" s="1385"/>
      <c r="EB35" s="1385"/>
      <c r="EC35" s="418">
        <f t="shared" si="49"/>
        <v>0</v>
      </c>
      <c r="ED35" s="418">
        <f t="shared" si="50"/>
        <v>0</v>
      </c>
      <c r="EE35" s="409">
        <f>'Ｈ６（1994）'!$AI$153</f>
        <v>0</v>
      </c>
      <c r="EF35" s="1385"/>
      <c r="EG35" s="1385"/>
      <c r="EH35" s="418">
        <f t="shared" si="51"/>
        <v>0</v>
      </c>
      <c r="EI35" s="418">
        <f t="shared" si="52"/>
        <v>0</v>
      </c>
      <c r="EJ35" s="409">
        <f>'Ｈ６（1994）'!$AI$155</f>
        <v>0</v>
      </c>
      <c r="EK35" s="1385">
        <f>'Ｈ６（1994）'!$AL$155</f>
        <v>0</v>
      </c>
      <c r="EL35" s="1385">
        <f t="shared" si="124"/>
        <v>0</v>
      </c>
      <c r="EM35" s="418">
        <f t="shared" si="53"/>
        <v>0</v>
      </c>
      <c r="EN35" s="418">
        <f t="shared" si="54"/>
        <v>0</v>
      </c>
      <c r="EO35" s="409">
        <f>'Ｈ６（1994）'!$AI$156</f>
        <v>0</v>
      </c>
      <c r="EP35" s="1385">
        <f>'Ｈ６（1994）'!$AL$156</f>
        <v>0</v>
      </c>
      <c r="EQ35" s="1385">
        <f t="shared" si="125"/>
        <v>0</v>
      </c>
      <c r="ER35" s="418">
        <f t="shared" si="55"/>
        <v>0</v>
      </c>
      <c r="ES35" s="418">
        <f t="shared" si="56"/>
        <v>0</v>
      </c>
      <c r="ET35" s="409">
        <f>'Ｈ６（1994）'!$AI$157</f>
        <v>0</v>
      </c>
      <c r="EU35" s="1385">
        <f>'Ｈ６（1994）'!$AL$157</f>
        <v>0</v>
      </c>
      <c r="EV35" s="1385">
        <f t="shared" si="126"/>
        <v>0</v>
      </c>
      <c r="EW35" s="418">
        <f t="shared" si="57"/>
        <v>0</v>
      </c>
      <c r="EX35" s="418">
        <f t="shared" si="58"/>
        <v>0</v>
      </c>
      <c r="EY35" s="409">
        <f>'Ｈ６（1994）'!$AI$158</f>
        <v>0</v>
      </c>
      <c r="EZ35" s="1385">
        <f>'Ｈ６（1994）'!$AL$158</f>
        <v>0</v>
      </c>
      <c r="FA35" s="1385">
        <f t="shared" si="127"/>
        <v>0</v>
      </c>
      <c r="FB35" s="418">
        <f t="shared" si="59"/>
        <v>0</v>
      </c>
      <c r="FC35" s="418">
        <f t="shared" si="60"/>
        <v>0</v>
      </c>
      <c r="FD35" s="409">
        <f>'Ｈ６（1994）'!$AI$159</f>
        <v>0</v>
      </c>
      <c r="FE35" s="1385">
        <f>'Ｈ６（1994）'!$AL$159</f>
        <v>0</v>
      </c>
      <c r="FF35" s="1385">
        <f t="shared" si="128"/>
        <v>0</v>
      </c>
      <c r="FG35" s="418">
        <f t="shared" si="61"/>
        <v>0</v>
      </c>
      <c r="FH35" s="418">
        <f t="shared" si="62"/>
        <v>0</v>
      </c>
      <c r="FI35" s="409">
        <f>'Ｈ６（1994）'!$AI$160</f>
        <v>0</v>
      </c>
      <c r="FJ35" s="1385">
        <f>'Ｈ６（1994）'!$AL$160</f>
        <v>0</v>
      </c>
      <c r="FK35" s="1385">
        <f t="shared" si="129"/>
        <v>0</v>
      </c>
      <c r="FL35" s="418">
        <f t="shared" si="63"/>
        <v>0</v>
      </c>
      <c r="FM35" s="418">
        <f t="shared" si="64"/>
        <v>0</v>
      </c>
      <c r="FN35" s="409">
        <f>'Ｈ６（1994）'!$AI$161</f>
        <v>0</v>
      </c>
      <c r="FO35" s="1385"/>
      <c r="FP35" s="1385"/>
      <c r="FQ35" s="418">
        <f t="shared" si="65"/>
        <v>0</v>
      </c>
      <c r="FR35" s="418">
        <f t="shared" si="66"/>
        <v>0</v>
      </c>
      <c r="FS35" s="409">
        <f>'Ｈ６（1994）'!$AI$162</f>
        <v>699</v>
      </c>
      <c r="FT35" s="1385">
        <f>'Ｈ６（1994）'!$AL$162</f>
        <v>0</v>
      </c>
      <c r="FU35" s="1385">
        <f t="shared" si="130"/>
        <v>0</v>
      </c>
      <c r="FV35" s="418">
        <f t="shared" si="67"/>
        <v>28</v>
      </c>
      <c r="FW35" s="417">
        <f t="shared" si="68"/>
        <v>504</v>
      </c>
      <c r="FX35" s="407">
        <f>'Ｈ６（1994）'!$AI$164</f>
        <v>0</v>
      </c>
      <c r="FY35" s="1385">
        <f>'Ｈ６（1994）'!$AL$164</f>
        <v>0</v>
      </c>
      <c r="FZ35" s="1385">
        <f t="shared" si="131"/>
        <v>0</v>
      </c>
      <c r="GA35" s="418">
        <f t="shared" si="69"/>
        <v>0</v>
      </c>
      <c r="GB35" s="418">
        <f t="shared" si="70"/>
        <v>0</v>
      </c>
      <c r="GC35" s="409">
        <f>'Ｈ６（1994）'!$AI$165</f>
        <v>24822</v>
      </c>
      <c r="GD35" s="1385">
        <f>'Ｈ６（1994）'!$AL$165</f>
        <v>0</v>
      </c>
      <c r="GE35" s="1385">
        <f t="shared" si="132"/>
        <v>0</v>
      </c>
      <c r="GF35" s="416">
        <f t="shared" si="71"/>
        <v>0</v>
      </c>
      <c r="GG35" s="417">
        <f t="shared" si="72"/>
        <v>24822</v>
      </c>
      <c r="GH35" s="407">
        <f>'Ｈ６（1994）'!$AI$166</f>
        <v>1289439</v>
      </c>
      <c r="GI35" s="1385">
        <f>'Ｈ６（1994）'!$AL$166</f>
        <v>0</v>
      </c>
      <c r="GJ35" s="1385">
        <f t="shared" si="133"/>
        <v>0</v>
      </c>
      <c r="GK35" s="418">
        <f t="shared" si="73"/>
        <v>25789</v>
      </c>
      <c r="GL35" s="418">
        <f t="shared" si="74"/>
        <v>464202</v>
      </c>
      <c r="GM35" s="409">
        <f>'Ｈ６（1994）'!$AI$167</f>
        <v>11969</v>
      </c>
      <c r="GN35" s="1385">
        <f>'Ｈ６（1994）'!$AL$167</f>
        <v>0</v>
      </c>
      <c r="GO35" s="1385">
        <f t="shared" si="134"/>
        <v>0</v>
      </c>
      <c r="GP35" s="418">
        <f t="shared" si="75"/>
        <v>239</v>
      </c>
      <c r="GQ35" s="418">
        <f t="shared" si="76"/>
        <v>4302</v>
      </c>
      <c r="GR35" s="409">
        <f>'Ｈ６（1994）'!$AI$168</f>
        <v>0</v>
      </c>
      <c r="GS35" s="1385">
        <f>'Ｈ６（1994）'!$AL$168</f>
        <v>0</v>
      </c>
      <c r="GT35" s="1385"/>
      <c r="GU35" s="418">
        <f t="shared" si="77"/>
        <v>0</v>
      </c>
      <c r="GV35" s="418">
        <f t="shared" si="78"/>
        <v>0</v>
      </c>
      <c r="GW35" s="409">
        <f>'Ｈ６（1994）'!$AI$169</f>
        <v>0</v>
      </c>
      <c r="GX35" s="1385">
        <f>'Ｈ６（1994）'!$AL$169</f>
        <v>0</v>
      </c>
      <c r="GY35" s="1385">
        <f t="shared" si="135"/>
        <v>0</v>
      </c>
      <c r="GZ35" s="418">
        <f t="shared" si="79"/>
        <v>0</v>
      </c>
      <c r="HA35" s="418">
        <f t="shared" si="80"/>
        <v>0</v>
      </c>
      <c r="HB35" s="409">
        <f>'Ｈ６（1994）'!$AI$170</f>
        <v>0</v>
      </c>
      <c r="HC35" s="1385"/>
      <c r="HD35" s="1385"/>
      <c r="HE35" s="418">
        <f t="shared" si="81"/>
        <v>0</v>
      </c>
      <c r="HF35" s="418">
        <f t="shared" si="82"/>
        <v>0</v>
      </c>
      <c r="HG35" s="409">
        <f>'Ｈ６（1994）'!$AI$171</f>
        <v>0</v>
      </c>
      <c r="HH35" s="1385"/>
      <c r="HI35" s="1385"/>
      <c r="HJ35" s="418">
        <f t="shared" si="83"/>
        <v>0</v>
      </c>
      <c r="HK35" s="418">
        <f t="shared" si="84"/>
        <v>0</v>
      </c>
      <c r="HL35" s="409">
        <f>'Ｈ６（1994）'!$AI$172</f>
        <v>0</v>
      </c>
      <c r="HM35" s="1385"/>
      <c r="HN35" s="1385"/>
      <c r="HO35" s="418">
        <f t="shared" si="85"/>
        <v>0</v>
      </c>
      <c r="HP35" s="418">
        <f t="shared" si="86"/>
        <v>0</v>
      </c>
      <c r="HQ35" s="409">
        <f>'Ｈ６（1994）'!$AI$173</f>
        <v>4229</v>
      </c>
      <c r="HR35" s="1385">
        <f>'Ｈ６（1994）'!$AL$173</f>
        <v>0</v>
      </c>
      <c r="HS35" s="1385">
        <f t="shared" si="136"/>
        <v>0</v>
      </c>
      <c r="HT35" s="418">
        <f t="shared" si="87"/>
        <v>85</v>
      </c>
      <c r="HU35" s="418">
        <f t="shared" si="88"/>
        <v>1530</v>
      </c>
      <c r="HV35" s="409">
        <f>'Ｈ６（1994）'!$AI$174</f>
        <v>0</v>
      </c>
      <c r="HW35" s="1385">
        <f>'Ｈ６（1994）'!$AL$174</f>
        <v>0</v>
      </c>
      <c r="HX35" s="1385">
        <f t="shared" si="137"/>
        <v>0</v>
      </c>
      <c r="HY35" s="418">
        <f t="shared" si="89"/>
        <v>0</v>
      </c>
      <c r="HZ35" s="417">
        <f t="shared" si="90"/>
        <v>0</v>
      </c>
      <c r="IA35" s="407">
        <f>'Ｈ６（1994）'!$AI$175</f>
        <v>0</v>
      </c>
      <c r="IB35" s="1385">
        <f>'Ｈ６（1994）'!$AL$175</f>
        <v>0</v>
      </c>
      <c r="IC35" s="1385">
        <f t="shared" si="138"/>
        <v>0</v>
      </c>
      <c r="ID35" s="418">
        <f t="shared" si="91"/>
        <v>0</v>
      </c>
      <c r="IE35" s="417">
        <f t="shared" si="92"/>
        <v>0</v>
      </c>
      <c r="IF35" s="409">
        <f t="shared" si="93"/>
        <v>2475993</v>
      </c>
      <c r="IG35" s="1386">
        <f t="shared" si="139"/>
        <v>84689</v>
      </c>
      <c r="IH35" s="1386">
        <f t="shared" si="140"/>
        <v>61596</v>
      </c>
      <c r="II35" s="412">
        <f t="shared" si="96"/>
        <v>69899</v>
      </c>
      <c r="IJ35" s="410">
        <f t="shared" si="97"/>
        <v>1283004</v>
      </c>
    </row>
    <row r="36" spans="1:244" ht="17.100000000000001" customHeight="1">
      <c r="A36" s="376"/>
      <c r="B36" s="413"/>
      <c r="C36" s="414">
        <v>7</v>
      </c>
      <c r="D36" s="415">
        <f t="shared" si="141"/>
        <v>17</v>
      </c>
      <c r="E36" s="407">
        <f>'Ｈ７（1995）'!$AI$124</f>
        <v>8021</v>
      </c>
      <c r="F36" s="1385">
        <f>'Ｈ７（1995）'!$AL$124</f>
        <v>0</v>
      </c>
      <c r="G36" s="1385">
        <f t="shared" si="98"/>
        <v>0</v>
      </c>
      <c r="H36" s="408">
        <f t="shared" si="99"/>
        <v>160</v>
      </c>
      <c r="I36" s="408">
        <f t="shared" si="0"/>
        <v>2720</v>
      </c>
      <c r="J36" s="409">
        <f>'Ｈ７（1995）'!$AI$125</f>
        <v>2410</v>
      </c>
      <c r="K36" s="1385">
        <f>'Ｈ７（1995）'!$AL$125</f>
        <v>0</v>
      </c>
      <c r="L36" s="1385">
        <f t="shared" si="100"/>
        <v>0</v>
      </c>
      <c r="M36" s="408">
        <f t="shared" si="1"/>
        <v>96</v>
      </c>
      <c r="N36" s="410">
        <f t="shared" si="2"/>
        <v>1632</v>
      </c>
      <c r="O36" s="409">
        <f>'Ｈ７（1995）'!$AI$127</f>
        <v>4227</v>
      </c>
      <c r="P36" s="1385">
        <f>'Ｈ７（1995）'!$AL$127</f>
        <v>0</v>
      </c>
      <c r="Q36" s="1385">
        <f t="shared" si="101"/>
        <v>0</v>
      </c>
      <c r="R36" s="408">
        <f t="shared" si="3"/>
        <v>141</v>
      </c>
      <c r="S36" s="408">
        <f t="shared" si="4"/>
        <v>2397</v>
      </c>
      <c r="T36" s="409">
        <f>'Ｈ７（1995）'!$AI$128</f>
        <v>4894</v>
      </c>
      <c r="U36" s="1385">
        <f>'Ｈ７（1995）'!$AL$128</f>
        <v>0</v>
      </c>
      <c r="V36" s="1385">
        <f t="shared" si="102"/>
        <v>0</v>
      </c>
      <c r="W36" s="408">
        <f t="shared" si="5"/>
        <v>196</v>
      </c>
      <c r="X36" s="411">
        <f t="shared" si="6"/>
        <v>3332</v>
      </c>
      <c r="Y36" s="407">
        <f>'Ｈ７（1995）'!$AI$130</f>
        <v>2935</v>
      </c>
      <c r="Z36" s="1385">
        <f>'Ｈ７（1995）'!$AL$130</f>
        <v>0</v>
      </c>
      <c r="AA36" s="1385">
        <f t="shared" si="103"/>
        <v>0</v>
      </c>
      <c r="AB36" s="408">
        <f t="shared" si="7"/>
        <v>117</v>
      </c>
      <c r="AC36" s="408">
        <f t="shared" si="8"/>
        <v>1989</v>
      </c>
      <c r="AD36" s="409">
        <f>'Ｈ７（1995）'!$AI$131</f>
        <v>26757</v>
      </c>
      <c r="AE36" s="1385">
        <f>'Ｈ７（1995）'!$AL$131</f>
        <v>0</v>
      </c>
      <c r="AF36" s="1385">
        <f t="shared" si="104"/>
        <v>0</v>
      </c>
      <c r="AG36" s="408">
        <f t="shared" si="9"/>
        <v>1070</v>
      </c>
      <c r="AH36" s="408">
        <f t="shared" si="10"/>
        <v>18190</v>
      </c>
      <c r="AI36" s="409">
        <f>'Ｈ７（1995）'!$AI$132</f>
        <v>0</v>
      </c>
      <c r="AJ36" s="1385">
        <f>'Ｈ７（1995）'!$AL$132</f>
        <v>0</v>
      </c>
      <c r="AK36" s="1385">
        <f t="shared" si="105"/>
        <v>0</v>
      </c>
      <c r="AL36" s="408">
        <f t="shared" si="11"/>
        <v>0</v>
      </c>
      <c r="AM36" s="408">
        <f t="shared" si="12"/>
        <v>0</v>
      </c>
      <c r="AN36" s="409">
        <f>'Ｈ７（1995）'!$AI$133</f>
        <v>0</v>
      </c>
      <c r="AO36" s="1385">
        <f>'Ｈ７（1995）'!$AL$133</f>
        <v>0</v>
      </c>
      <c r="AP36" s="1385">
        <f t="shared" si="106"/>
        <v>0</v>
      </c>
      <c r="AQ36" s="408">
        <f t="shared" si="13"/>
        <v>0</v>
      </c>
      <c r="AR36" s="408">
        <f t="shared" si="14"/>
        <v>0</v>
      </c>
      <c r="AS36" s="409">
        <f>'Ｈ７（1995）'!$AI$134</f>
        <v>1620</v>
      </c>
      <c r="AT36" s="1385">
        <f>'Ｈ７（1995）'!$AL$134</f>
        <v>0</v>
      </c>
      <c r="AU36" s="1385">
        <f t="shared" si="107"/>
        <v>0</v>
      </c>
      <c r="AV36" s="408">
        <f t="shared" si="15"/>
        <v>65</v>
      </c>
      <c r="AW36" s="410">
        <f t="shared" si="16"/>
        <v>1105</v>
      </c>
      <c r="AX36" s="407">
        <f>'Ｈ７（1995）'!$AI$135</f>
        <v>0</v>
      </c>
      <c r="AY36" s="1385">
        <f>'Ｈ７（1995）'!$AL$135</f>
        <v>0</v>
      </c>
      <c r="AZ36" s="1385">
        <f t="shared" si="108"/>
        <v>0</v>
      </c>
      <c r="BA36" s="418">
        <f t="shared" si="17"/>
        <v>0</v>
      </c>
      <c r="BB36" s="417">
        <f t="shared" si="18"/>
        <v>0</v>
      </c>
      <c r="BC36" s="407">
        <f>'Ｈ７（1995）'!$AI$136</f>
        <v>1765</v>
      </c>
      <c r="BD36" s="1385">
        <f>'Ｈ７（1995）'!$AL$136</f>
        <v>0</v>
      </c>
      <c r="BE36" s="1385">
        <f t="shared" si="109"/>
        <v>0</v>
      </c>
      <c r="BF36" s="418">
        <f t="shared" si="19"/>
        <v>71</v>
      </c>
      <c r="BG36" s="418">
        <f t="shared" si="20"/>
        <v>1207</v>
      </c>
      <c r="BH36" s="409">
        <f>'Ｈ７（1995）'!$AI$137</f>
        <v>73464</v>
      </c>
      <c r="BI36" s="1385">
        <f>'Ｈ７（1995）'!$AL$137</f>
        <v>0</v>
      </c>
      <c r="BJ36" s="1385">
        <f t="shared" si="110"/>
        <v>0</v>
      </c>
      <c r="BK36" s="418">
        <f t="shared" si="21"/>
        <v>1531</v>
      </c>
      <c r="BL36" s="418">
        <f t="shared" si="22"/>
        <v>26027</v>
      </c>
      <c r="BM36" s="409">
        <f>'Ｈ７（1995）'!$AI$138</f>
        <v>0</v>
      </c>
      <c r="BN36" s="1385">
        <f>'Ｈ７（1995）'!$AL$138</f>
        <v>0</v>
      </c>
      <c r="BO36" s="1385">
        <f t="shared" si="111"/>
        <v>0</v>
      </c>
      <c r="BP36" s="418">
        <f t="shared" si="23"/>
        <v>0</v>
      </c>
      <c r="BQ36" s="418">
        <f t="shared" si="24"/>
        <v>0</v>
      </c>
      <c r="BR36" s="409">
        <f>'Ｈ７（1995）'!$AI$139</f>
        <v>0</v>
      </c>
      <c r="BS36" s="1385">
        <f>'Ｈ７（1995）'!$AL$139</f>
        <v>0</v>
      </c>
      <c r="BT36" s="1385">
        <f t="shared" si="112"/>
        <v>0</v>
      </c>
      <c r="BU36" s="418">
        <f t="shared" si="25"/>
        <v>0</v>
      </c>
      <c r="BV36" s="418">
        <f t="shared" si="26"/>
        <v>0</v>
      </c>
      <c r="BW36" s="409">
        <f>'Ｈ７（1995）'!$AI$140</f>
        <v>0</v>
      </c>
      <c r="BX36" s="1385">
        <f>'Ｈ７（1995）'!$AL$140</f>
        <v>0</v>
      </c>
      <c r="BY36" s="1385">
        <f t="shared" si="113"/>
        <v>0</v>
      </c>
      <c r="BZ36" s="418">
        <f t="shared" si="27"/>
        <v>0</v>
      </c>
      <c r="CA36" s="418">
        <f t="shared" si="28"/>
        <v>0</v>
      </c>
      <c r="CB36" s="409">
        <f>'Ｈ７（1995）'!$AI$141</f>
        <v>187600</v>
      </c>
      <c r="CC36" s="1385">
        <f>'Ｈ７（1995）'!$AL$141</f>
        <v>9235</v>
      </c>
      <c r="CD36" s="1385">
        <f t="shared" si="114"/>
        <v>7854</v>
      </c>
      <c r="CE36" s="418">
        <f t="shared" si="29"/>
        <v>9380</v>
      </c>
      <c r="CF36" s="418">
        <f t="shared" si="30"/>
        <v>159460</v>
      </c>
      <c r="CG36" s="409">
        <f>'Ｈ７（1995）'!$AI$142</f>
        <v>0</v>
      </c>
      <c r="CH36" s="1385">
        <f>'Ｈ７（1995）'!$AL$142</f>
        <v>0</v>
      </c>
      <c r="CI36" s="1385">
        <f t="shared" si="115"/>
        <v>0</v>
      </c>
      <c r="CJ36" s="418">
        <f t="shared" si="31"/>
        <v>0</v>
      </c>
      <c r="CK36" s="418">
        <f t="shared" si="32"/>
        <v>0</v>
      </c>
      <c r="CL36" s="409">
        <f>'Ｈ７（1995）'!$AI$143</f>
        <v>312945</v>
      </c>
      <c r="CM36" s="1385">
        <f>'Ｈ７（1995）'!$AL$143</f>
        <v>54143</v>
      </c>
      <c r="CN36" s="1385">
        <f t="shared" si="116"/>
        <v>36822</v>
      </c>
      <c r="CO36" s="418">
        <f t="shared" si="33"/>
        <v>12518</v>
      </c>
      <c r="CP36" s="417">
        <f t="shared" si="34"/>
        <v>212806</v>
      </c>
      <c r="CQ36" s="407">
        <f>'Ｈ７（1995）'!$AI$145</f>
        <v>0</v>
      </c>
      <c r="CR36" s="1385">
        <f>'Ｈ７（1995）'!$AL$145</f>
        <v>0</v>
      </c>
      <c r="CS36" s="1385">
        <f t="shared" si="117"/>
        <v>0</v>
      </c>
      <c r="CT36" s="418">
        <f t="shared" si="35"/>
        <v>0</v>
      </c>
      <c r="CU36" s="418">
        <f t="shared" si="36"/>
        <v>0</v>
      </c>
      <c r="CV36" s="409">
        <f>'Ｈ７（1995）'!$AI$146</f>
        <v>24102</v>
      </c>
      <c r="CW36" s="1385">
        <f>'Ｈ７（1995）'!$AL$146</f>
        <v>0</v>
      </c>
      <c r="CX36" s="1385">
        <f t="shared" si="118"/>
        <v>0</v>
      </c>
      <c r="CY36" s="418">
        <f t="shared" si="37"/>
        <v>964</v>
      </c>
      <c r="CZ36" s="418">
        <f t="shared" si="38"/>
        <v>16388</v>
      </c>
      <c r="DA36" s="409">
        <f>'Ｈ７（1995）'!$AI$147</f>
        <v>876</v>
      </c>
      <c r="DB36" s="1385">
        <f>'Ｈ７（1995）'!$AL$147</f>
        <v>0</v>
      </c>
      <c r="DC36" s="1385">
        <f t="shared" si="119"/>
        <v>0</v>
      </c>
      <c r="DD36" s="418">
        <f t="shared" si="39"/>
        <v>35</v>
      </c>
      <c r="DE36" s="417">
        <f t="shared" si="40"/>
        <v>595</v>
      </c>
      <c r="DF36" s="407">
        <f>'Ｈ７（1995）'!$AI$148</f>
        <v>316523</v>
      </c>
      <c r="DG36" s="1385">
        <f>'Ｈ７（1995）'!$AL$148</f>
        <v>0</v>
      </c>
      <c r="DH36" s="1385">
        <f t="shared" si="120"/>
        <v>0</v>
      </c>
      <c r="DI36" s="418">
        <f t="shared" si="41"/>
        <v>6594</v>
      </c>
      <c r="DJ36" s="418">
        <f t="shared" si="42"/>
        <v>112098</v>
      </c>
      <c r="DK36" s="409">
        <f>'Ｈ７（1995）'!$AI$149</f>
        <v>0</v>
      </c>
      <c r="DL36" s="1385">
        <f>'Ｈ７（1995）'!$AL$149</f>
        <v>0</v>
      </c>
      <c r="DM36" s="1385">
        <f t="shared" si="121"/>
        <v>0</v>
      </c>
      <c r="DN36" s="418">
        <f t="shared" si="43"/>
        <v>0</v>
      </c>
      <c r="DO36" s="418">
        <f t="shared" si="44"/>
        <v>0</v>
      </c>
      <c r="DP36" s="409">
        <f>'Ｈ７（1995）'!$AI$150</f>
        <v>0</v>
      </c>
      <c r="DQ36" s="1385">
        <f>'Ｈ７（1995）'!$AL$150</f>
        <v>0</v>
      </c>
      <c r="DR36" s="1385">
        <f t="shared" si="122"/>
        <v>0</v>
      </c>
      <c r="DS36" s="418">
        <f t="shared" si="45"/>
        <v>0</v>
      </c>
      <c r="DT36" s="418">
        <f t="shared" si="46"/>
        <v>0</v>
      </c>
      <c r="DU36" s="409">
        <f>'Ｈ７（1995）'!$AI$151</f>
        <v>0</v>
      </c>
      <c r="DV36" s="1385">
        <f>'Ｈ７（1995）'!$AL$151</f>
        <v>0</v>
      </c>
      <c r="DW36" s="1385">
        <f t="shared" si="123"/>
        <v>0</v>
      </c>
      <c r="DX36" s="418">
        <f t="shared" si="47"/>
        <v>0</v>
      </c>
      <c r="DY36" s="418">
        <f t="shared" si="48"/>
        <v>0</v>
      </c>
      <c r="DZ36" s="409">
        <f>'Ｈ７（1995）'!$AI$152</f>
        <v>0</v>
      </c>
      <c r="EA36" s="1385"/>
      <c r="EB36" s="1385"/>
      <c r="EC36" s="418">
        <f t="shared" si="49"/>
        <v>0</v>
      </c>
      <c r="ED36" s="418">
        <f t="shared" si="50"/>
        <v>0</v>
      </c>
      <c r="EE36" s="409">
        <f>'Ｈ７（1995）'!$AI$153</f>
        <v>0</v>
      </c>
      <c r="EF36" s="1385"/>
      <c r="EG36" s="1385"/>
      <c r="EH36" s="418">
        <f t="shared" si="51"/>
        <v>0</v>
      </c>
      <c r="EI36" s="418">
        <f t="shared" si="52"/>
        <v>0</v>
      </c>
      <c r="EJ36" s="409">
        <f>'Ｈ７（1995）'!$AI$155</f>
        <v>0</v>
      </c>
      <c r="EK36" s="1385">
        <f>'Ｈ７（1995）'!$AL$155</f>
        <v>0</v>
      </c>
      <c r="EL36" s="1385">
        <f t="shared" si="124"/>
        <v>0</v>
      </c>
      <c r="EM36" s="418">
        <f t="shared" si="53"/>
        <v>0</v>
      </c>
      <c r="EN36" s="418">
        <f t="shared" si="54"/>
        <v>0</v>
      </c>
      <c r="EO36" s="409">
        <f>'Ｈ７（1995）'!$AI$156</f>
        <v>0</v>
      </c>
      <c r="EP36" s="1385">
        <f>'Ｈ７（1995）'!$AL$156</f>
        <v>0</v>
      </c>
      <c r="EQ36" s="1385">
        <f t="shared" si="125"/>
        <v>0</v>
      </c>
      <c r="ER36" s="418">
        <f t="shared" si="55"/>
        <v>0</v>
      </c>
      <c r="ES36" s="418">
        <f t="shared" si="56"/>
        <v>0</v>
      </c>
      <c r="ET36" s="409">
        <f>'Ｈ７（1995）'!$AI$157</f>
        <v>0</v>
      </c>
      <c r="EU36" s="1385">
        <f>'Ｈ７（1995）'!$AL$157</f>
        <v>0</v>
      </c>
      <c r="EV36" s="1385">
        <f t="shared" si="126"/>
        <v>0</v>
      </c>
      <c r="EW36" s="418">
        <f t="shared" si="57"/>
        <v>0</v>
      </c>
      <c r="EX36" s="418">
        <f t="shared" si="58"/>
        <v>0</v>
      </c>
      <c r="EY36" s="409">
        <f>'Ｈ７（1995）'!$AI$158</f>
        <v>1360</v>
      </c>
      <c r="EZ36" s="1385">
        <f>'Ｈ７（1995）'!$AL$158</f>
        <v>0</v>
      </c>
      <c r="FA36" s="1385">
        <f t="shared" si="127"/>
        <v>0</v>
      </c>
      <c r="FB36" s="418">
        <f t="shared" si="59"/>
        <v>34</v>
      </c>
      <c r="FC36" s="418">
        <f t="shared" si="60"/>
        <v>578</v>
      </c>
      <c r="FD36" s="409">
        <f>'Ｈ７（1995）'!$AI$159</f>
        <v>0</v>
      </c>
      <c r="FE36" s="1385">
        <f>'Ｈ７（1995）'!$AL$159</f>
        <v>0</v>
      </c>
      <c r="FF36" s="1385">
        <f t="shared" si="128"/>
        <v>0</v>
      </c>
      <c r="FG36" s="418">
        <f t="shared" si="61"/>
        <v>0</v>
      </c>
      <c r="FH36" s="418">
        <f t="shared" si="62"/>
        <v>0</v>
      </c>
      <c r="FI36" s="409">
        <f>'Ｈ７（1995）'!$AI$160</f>
        <v>0</v>
      </c>
      <c r="FJ36" s="1385">
        <f>'Ｈ７（1995）'!$AL$160</f>
        <v>0</v>
      </c>
      <c r="FK36" s="1385">
        <f t="shared" si="129"/>
        <v>0</v>
      </c>
      <c r="FL36" s="418">
        <f t="shared" si="63"/>
        <v>0</v>
      </c>
      <c r="FM36" s="418">
        <f t="shared" si="64"/>
        <v>0</v>
      </c>
      <c r="FN36" s="409">
        <f>'Ｈ７（1995）'!$AI$161</f>
        <v>0</v>
      </c>
      <c r="FO36" s="1385"/>
      <c r="FP36" s="1385"/>
      <c r="FQ36" s="418">
        <f t="shared" si="65"/>
        <v>0</v>
      </c>
      <c r="FR36" s="418">
        <f t="shared" si="66"/>
        <v>0</v>
      </c>
      <c r="FS36" s="409">
        <f>'Ｈ７（1995）'!$AI$162</f>
        <v>5428</v>
      </c>
      <c r="FT36" s="1385">
        <f>'Ｈ７（1995）'!$AL$162</f>
        <v>0</v>
      </c>
      <c r="FU36" s="1385">
        <f t="shared" si="130"/>
        <v>0</v>
      </c>
      <c r="FV36" s="418">
        <f t="shared" si="67"/>
        <v>217</v>
      </c>
      <c r="FW36" s="417">
        <f t="shared" si="68"/>
        <v>3689</v>
      </c>
      <c r="FX36" s="407">
        <f>'Ｈ７（1995）'!$AI$164</f>
        <v>0</v>
      </c>
      <c r="FY36" s="1385">
        <f>'Ｈ７（1995）'!$AL$164</f>
        <v>0</v>
      </c>
      <c r="FZ36" s="1385">
        <f t="shared" si="131"/>
        <v>0</v>
      </c>
      <c r="GA36" s="418">
        <f t="shared" si="69"/>
        <v>0</v>
      </c>
      <c r="GB36" s="418">
        <f t="shared" si="70"/>
        <v>0</v>
      </c>
      <c r="GC36" s="409">
        <f>'Ｈ７（1995）'!$AI$165</f>
        <v>32184</v>
      </c>
      <c r="GD36" s="1385">
        <f>'Ｈ７（1995）'!$AL$165</f>
        <v>0</v>
      </c>
      <c r="GE36" s="1385">
        <f t="shared" si="132"/>
        <v>0</v>
      </c>
      <c r="GF36" s="416">
        <f t="shared" si="71"/>
        <v>0</v>
      </c>
      <c r="GG36" s="417">
        <f t="shared" si="72"/>
        <v>32184</v>
      </c>
      <c r="GH36" s="407">
        <f>'Ｈ７（1995）'!$AI$166</f>
        <v>131887</v>
      </c>
      <c r="GI36" s="1385">
        <f>'Ｈ７（1995）'!$AL$166</f>
        <v>0</v>
      </c>
      <c r="GJ36" s="1385">
        <f t="shared" si="133"/>
        <v>0</v>
      </c>
      <c r="GK36" s="418">
        <f t="shared" si="73"/>
        <v>2638</v>
      </c>
      <c r="GL36" s="418">
        <f t="shared" si="74"/>
        <v>44846</v>
      </c>
      <c r="GM36" s="409">
        <f>'Ｈ７（1995）'!$AI$167</f>
        <v>203539</v>
      </c>
      <c r="GN36" s="1385">
        <f>'Ｈ７（1995）'!$AL$167</f>
        <v>0</v>
      </c>
      <c r="GO36" s="1385">
        <f t="shared" si="134"/>
        <v>0</v>
      </c>
      <c r="GP36" s="418">
        <f t="shared" si="75"/>
        <v>4071</v>
      </c>
      <c r="GQ36" s="418">
        <f t="shared" si="76"/>
        <v>69207</v>
      </c>
      <c r="GR36" s="409">
        <f>'Ｈ７（1995）'!$AI$168</f>
        <v>0</v>
      </c>
      <c r="GS36" s="1385">
        <f>'Ｈ７（1995）'!$AL$168</f>
        <v>0</v>
      </c>
      <c r="GT36" s="1385"/>
      <c r="GU36" s="418">
        <f t="shared" si="77"/>
        <v>0</v>
      </c>
      <c r="GV36" s="418">
        <f t="shared" si="78"/>
        <v>0</v>
      </c>
      <c r="GW36" s="409">
        <f>'Ｈ７（1995）'!$AI$169</f>
        <v>0</v>
      </c>
      <c r="GX36" s="1385">
        <f>'Ｈ７（1995）'!$AL$169</f>
        <v>0</v>
      </c>
      <c r="GY36" s="1385">
        <f t="shared" si="135"/>
        <v>0</v>
      </c>
      <c r="GZ36" s="418">
        <f t="shared" si="79"/>
        <v>0</v>
      </c>
      <c r="HA36" s="418">
        <f t="shared" si="80"/>
        <v>0</v>
      </c>
      <c r="HB36" s="409">
        <f>'Ｈ７（1995）'!$AI$170</f>
        <v>0</v>
      </c>
      <c r="HC36" s="1385"/>
      <c r="HD36" s="1385"/>
      <c r="HE36" s="418">
        <f t="shared" si="81"/>
        <v>0</v>
      </c>
      <c r="HF36" s="418">
        <f t="shared" si="82"/>
        <v>0</v>
      </c>
      <c r="HG36" s="409">
        <f>'Ｈ７（1995）'!$AI$171</f>
        <v>0</v>
      </c>
      <c r="HH36" s="1385"/>
      <c r="HI36" s="1385"/>
      <c r="HJ36" s="418">
        <f t="shared" si="83"/>
        <v>0</v>
      </c>
      <c r="HK36" s="418">
        <f t="shared" si="84"/>
        <v>0</v>
      </c>
      <c r="HL36" s="409">
        <f>'Ｈ７（1995）'!$AI$172</f>
        <v>0</v>
      </c>
      <c r="HM36" s="1385"/>
      <c r="HN36" s="1385"/>
      <c r="HO36" s="418">
        <f t="shared" si="85"/>
        <v>0</v>
      </c>
      <c r="HP36" s="418">
        <f t="shared" si="86"/>
        <v>0</v>
      </c>
      <c r="HQ36" s="409">
        <f>'Ｈ７（1995）'!$AI$173</f>
        <v>6441</v>
      </c>
      <c r="HR36" s="1385">
        <f>'Ｈ７（1995）'!$AL$173</f>
        <v>0</v>
      </c>
      <c r="HS36" s="1385">
        <f t="shared" si="136"/>
        <v>0</v>
      </c>
      <c r="HT36" s="418">
        <f t="shared" si="87"/>
        <v>129</v>
      </c>
      <c r="HU36" s="418">
        <f t="shared" si="88"/>
        <v>2193</v>
      </c>
      <c r="HV36" s="409">
        <f>'Ｈ７（1995）'!$AI$174</f>
        <v>10959</v>
      </c>
      <c r="HW36" s="1385">
        <f>'Ｈ７（1995）'!$AL$174</f>
        <v>0</v>
      </c>
      <c r="HX36" s="1385">
        <f t="shared" si="137"/>
        <v>0</v>
      </c>
      <c r="HY36" s="418">
        <f t="shared" si="89"/>
        <v>219</v>
      </c>
      <c r="HZ36" s="417">
        <f t="shared" si="90"/>
        <v>3723</v>
      </c>
      <c r="IA36" s="407">
        <f>'Ｈ７（1995）'!$AI$175</f>
        <v>-1</v>
      </c>
      <c r="IB36" s="1385">
        <f>'Ｈ７（1995）'!$AL$175</f>
        <v>0</v>
      </c>
      <c r="IC36" s="1385">
        <f t="shared" si="138"/>
        <v>0</v>
      </c>
      <c r="ID36" s="418">
        <f t="shared" si="91"/>
        <v>0</v>
      </c>
      <c r="IE36" s="417">
        <f t="shared" si="92"/>
        <v>0</v>
      </c>
      <c r="IF36" s="409">
        <f t="shared" si="93"/>
        <v>1359936</v>
      </c>
      <c r="IG36" s="1386">
        <f t="shared" si="139"/>
        <v>63378</v>
      </c>
      <c r="IH36" s="1386">
        <f t="shared" si="140"/>
        <v>44676</v>
      </c>
      <c r="II36" s="412">
        <f t="shared" si="96"/>
        <v>40246</v>
      </c>
      <c r="IJ36" s="410">
        <f t="shared" si="97"/>
        <v>716366</v>
      </c>
    </row>
    <row r="37" spans="1:244" ht="17.100000000000001" customHeight="1">
      <c r="A37" s="376"/>
      <c r="B37" s="413"/>
      <c r="C37" s="414">
        <v>8</v>
      </c>
      <c r="D37" s="415">
        <f t="shared" si="141"/>
        <v>16</v>
      </c>
      <c r="E37" s="407">
        <f>'Ｈ８（1996）'!$AI$124</f>
        <v>12006</v>
      </c>
      <c r="F37" s="1385">
        <f>'Ｈ８（1996）'!$AL$124</f>
        <v>0</v>
      </c>
      <c r="G37" s="1385">
        <f t="shared" si="98"/>
        <v>0</v>
      </c>
      <c r="H37" s="408">
        <f t="shared" si="99"/>
        <v>240</v>
      </c>
      <c r="I37" s="408">
        <f t="shared" si="0"/>
        <v>3840</v>
      </c>
      <c r="J37" s="409">
        <f>'Ｈ８（1996）'!$AI$125</f>
        <v>14484</v>
      </c>
      <c r="K37" s="1385">
        <f>'Ｈ８（1996）'!$AL$125</f>
        <v>0</v>
      </c>
      <c r="L37" s="1385">
        <f t="shared" si="100"/>
        <v>0</v>
      </c>
      <c r="M37" s="408">
        <f t="shared" si="1"/>
        <v>579</v>
      </c>
      <c r="N37" s="410">
        <f t="shared" si="2"/>
        <v>9264</v>
      </c>
      <c r="O37" s="409">
        <f>'Ｈ８（1996）'!$AI$127</f>
        <v>3596</v>
      </c>
      <c r="P37" s="1385">
        <f>'Ｈ８（1996）'!$AL$127</f>
        <v>0</v>
      </c>
      <c r="Q37" s="1385">
        <f t="shared" si="101"/>
        <v>0</v>
      </c>
      <c r="R37" s="408">
        <f t="shared" si="3"/>
        <v>120</v>
      </c>
      <c r="S37" s="408">
        <f t="shared" si="4"/>
        <v>1920</v>
      </c>
      <c r="T37" s="409">
        <f>'Ｈ８（1996）'!$AI$128</f>
        <v>12138</v>
      </c>
      <c r="U37" s="1385">
        <f>'Ｈ８（1996）'!$AL$128</f>
        <v>0</v>
      </c>
      <c r="V37" s="1385">
        <f t="shared" si="102"/>
        <v>0</v>
      </c>
      <c r="W37" s="408">
        <f t="shared" si="5"/>
        <v>486</v>
      </c>
      <c r="X37" s="411">
        <f t="shared" si="6"/>
        <v>7776</v>
      </c>
      <c r="Y37" s="407">
        <f>'Ｈ８（1996）'!$AI$130</f>
        <v>0</v>
      </c>
      <c r="Z37" s="1385">
        <f>'Ｈ８（1996）'!$AL$130</f>
        <v>0</v>
      </c>
      <c r="AA37" s="1385">
        <f t="shared" si="103"/>
        <v>0</v>
      </c>
      <c r="AB37" s="408">
        <f t="shared" si="7"/>
        <v>0</v>
      </c>
      <c r="AC37" s="408">
        <f t="shared" si="8"/>
        <v>0</v>
      </c>
      <c r="AD37" s="409">
        <f>'Ｈ８（1996）'!$AI$131</f>
        <v>38008</v>
      </c>
      <c r="AE37" s="1385">
        <f>'Ｈ８（1996）'!$AL$131</f>
        <v>0</v>
      </c>
      <c r="AF37" s="1385">
        <f t="shared" si="104"/>
        <v>0</v>
      </c>
      <c r="AG37" s="408">
        <f t="shared" si="9"/>
        <v>1520</v>
      </c>
      <c r="AH37" s="408">
        <f t="shared" si="10"/>
        <v>24320</v>
      </c>
      <c r="AI37" s="409">
        <f>'Ｈ８（1996）'!$AI$132</f>
        <v>0</v>
      </c>
      <c r="AJ37" s="1385">
        <f>'Ｈ８（1996）'!$AL$132</f>
        <v>0</v>
      </c>
      <c r="AK37" s="1385">
        <f t="shared" si="105"/>
        <v>0</v>
      </c>
      <c r="AL37" s="408">
        <f t="shared" si="11"/>
        <v>0</v>
      </c>
      <c r="AM37" s="408">
        <f t="shared" si="12"/>
        <v>0</v>
      </c>
      <c r="AN37" s="409">
        <f>'Ｈ８（1996）'!$AI$133</f>
        <v>0</v>
      </c>
      <c r="AO37" s="1385">
        <f>'Ｈ８（1996）'!$AL$133</f>
        <v>0</v>
      </c>
      <c r="AP37" s="1385">
        <f t="shared" si="106"/>
        <v>0</v>
      </c>
      <c r="AQ37" s="408">
        <f t="shared" si="13"/>
        <v>0</v>
      </c>
      <c r="AR37" s="408">
        <f t="shared" si="14"/>
        <v>0</v>
      </c>
      <c r="AS37" s="409">
        <f>'Ｈ８（1996）'!$AI$134</f>
        <v>0</v>
      </c>
      <c r="AT37" s="1385">
        <f>'Ｈ８（1996）'!$AL$134</f>
        <v>0</v>
      </c>
      <c r="AU37" s="1385">
        <f t="shared" si="107"/>
        <v>0</v>
      </c>
      <c r="AV37" s="408">
        <f t="shared" si="15"/>
        <v>0</v>
      </c>
      <c r="AW37" s="410">
        <f t="shared" si="16"/>
        <v>0</v>
      </c>
      <c r="AX37" s="407">
        <f>'Ｈ８（1996）'!$AI$135</f>
        <v>0</v>
      </c>
      <c r="AY37" s="1385">
        <f>'Ｈ８（1996）'!$AL$135</f>
        <v>0</v>
      </c>
      <c r="AZ37" s="1385">
        <f t="shared" si="108"/>
        <v>0</v>
      </c>
      <c r="BA37" s="418">
        <f t="shared" si="17"/>
        <v>0</v>
      </c>
      <c r="BB37" s="417">
        <f t="shared" si="18"/>
        <v>0</v>
      </c>
      <c r="BC37" s="407">
        <f>'Ｈ８（1996）'!$AI$136</f>
        <v>12831</v>
      </c>
      <c r="BD37" s="1385">
        <f>'Ｈ８（1996）'!$AL$136</f>
        <v>1017</v>
      </c>
      <c r="BE37" s="1385">
        <f t="shared" si="109"/>
        <v>656</v>
      </c>
      <c r="BF37" s="418">
        <f t="shared" si="19"/>
        <v>513</v>
      </c>
      <c r="BG37" s="418">
        <f t="shared" si="20"/>
        <v>8208</v>
      </c>
      <c r="BH37" s="409">
        <f>'Ｈ８（1996）'!$AI$137</f>
        <v>66725</v>
      </c>
      <c r="BI37" s="1385">
        <f>'Ｈ８（1996）'!$AL$137</f>
        <v>0</v>
      </c>
      <c r="BJ37" s="1385">
        <f t="shared" si="110"/>
        <v>0</v>
      </c>
      <c r="BK37" s="418">
        <f t="shared" si="21"/>
        <v>1390</v>
      </c>
      <c r="BL37" s="418">
        <f t="shared" si="22"/>
        <v>22240</v>
      </c>
      <c r="BM37" s="409">
        <f>'Ｈ８（1996）'!$AI$138</f>
        <v>0</v>
      </c>
      <c r="BN37" s="1385">
        <f>'Ｈ８（1996）'!$AL$138</f>
        <v>0</v>
      </c>
      <c r="BO37" s="1385">
        <f t="shared" si="111"/>
        <v>0</v>
      </c>
      <c r="BP37" s="418">
        <f t="shared" si="23"/>
        <v>0</v>
      </c>
      <c r="BQ37" s="418">
        <f t="shared" si="24"/>
        <v>0</v>
      </c>
      <c r="BR37" s="409">
        <f>'Ｈ８（1996）'!$AI$139</f>
        <v>0</v>
      </c>
      <c r="BS37" s="1385">
        <f>'Ｈ８（1996）'!$AL$139</f>
        <v>0</v>
      </c>
      <c r="BT37" s="1385">
        <f t="shared" si="112"/>
        <v>0</v>
      </c>
      <c r="BU37" s="418">
        <f t="shared" si="25"/>
        <v>0</v>
      </c>
      <c r="BV37" s="418">
        <f t="shared" si="26"/>
        <v>0</v>
      </c>
      <c r="BW37" s="409">
        <f>'Ｈ８（1996）'!$AI$140</f>
        <v>0</v>
      </c>
      <c r="BX37" s="1385">
        <f>'Ｈ８（1996）'!$AL$140</f>
        <v>0</v>
      </c>
      <c r="BY37" s="1385">
        <f t="shared" si="113"/>
        <v>0</v>
      </c>
      <c r="BZ37" s="418">
        <f t="shared" si="27"/>
        <v>0</v>
      </c>
      <c r="CA37" s="418">
        <f t="shared" si="28"/>
        <v>0</v>
      </c>
      <c r="CB37" s="409">
        <f>'Ｈ８（1996）'!$AI$141</f>
        <v>44173</v>
      </c>
      <c r="CC37" s="1385">
        <f>'Ｈ８（1996）'!$AL$141</f>
        <v>2774</v>
      </c>
      <c r="CD37" s="1385">
        <f t="shared" si="114"/>
        <v>2224</v>
      </c>
      <c r="CE37" s="418">
        <f t="shared" si="29"/>
        <v>2209</v>
      </c>
      <c r="CF37" s="418">
        <f t="shared" si="30"/>
        <v>35344</v>
      </c>
      <c r="CG37" s="409">
        <f>'Ｈ８（1996）'!$AI$142</f>
        <v>0</v>
      </c>
      <c r="CH37" s="1385">
        <f>'Ｈ８（1996）'!$AL$142</f>
        <v>0</v>
      </c>
      <c r="CI37" s="1385">
        <f t="shared" si="115"/>
        <v>0</v>
      </c>
      <c r="CJ37" s="418">
        <f t="shared" si="31"/>
        <v>0</v>
      </c>
      <c r="CK37" s="418">
        <f t="shared" si="32"/>
        <v>0</v>
      </c>
      <c r="CL37" s="409">
        <f>'Ｈ８（1996）'!$AI$143</f>
        <v>353363</v>
      </c>
      <c r="CM37" s="1385">
        <f>'Ｈ８（1996）'!$AL$143</f>
        <v>79602</v>
      </c>
      <c r="CN37" s="1385">
        <f t="shared" si="116"/>
        <v>50944</v>
      </c>
      <c r="CO37" s="418">
        <f t="shared" si="33"/>
        <v>14135</v>
      </c>
      <c r="CP37" s="417">
        <f t="shared" si="34"/>
        <v>226160</v>
      </c>
      <c r="CQ37" s="407">
        <f>'Ｈ８（1996）'!$AI$145</f>
        <v>0</v>
      </c>
      <c r="CR37" s="1385">
        <f>'Ｈ８（1996）'!$AL$145</f>
        <v>0</v>
      </c>
      <c r="CS37" s="1385">
        <f t="shared" si="117"/>
        <v>0</v>
      </c>
      <c r="CT37" s="418">
        <f t="shared" si="35"/>
        <v>0</v>
      </c>
      <c r="CU37" s="418">
        <f t="shared" si="36"/>
        <v>0</v>
      </c>
      <c r="CV37" s="409">
        <f>'Ｈ８（1996）'!$AI$146</f>
        <v>2300</v>
      </c>
      <c r="CW37" s="1385">
        <f>'Ｈ８（1996）'!$AL$146</f>
        <v>0</v>
      </c>
      <c r="CX37" s="1385">
        <f t="shared" si="118"/>
        <v>0</v>
      </c>
      <c r="CY37" s="418">
        <f t="shared" si="37"/>
        <v>92</v>
      </c>
      <c r="CZ37" s="418">
        <f t="shared" si="38"/>
        <v>1472</v>
      </c>
      <c r="DA37" s="409">
        <f>'Ｈ８（1996）'!$AI$147</f>
        <v>0</v>
      </c>
      <c r="DB37" s="1385">
        <f>'Ｈ８（1996）'!$AL$147</f>
        <v>0</v>
      </c>
      <c r="DC37" s="1385">
        <f t="shared" si="119"/>
        <v>0</v>
      </c>
      <c r="DD37" s="418">
        <f t="shared" si="39"/>
        <v>0</v>
      </c>
      <c r="DE37" s="417">
        <f t="shared" si="40"/>
        <v>0</v>
      </c>
      <c r="DF37" s="407">
        <f>'Ｈ８（1996）'!$AI$148</f>
        <v>338222</v>
      </c>
      <c r="DG37" s="1385">
        <f>'Ｈ８（1996）'!$AL$148</f>
        <v>0</v>
      </c>
      <c r="DH37" s="1385">
        <f t="shared" si="120"/>
        <v>0</v>
      </c>
      <c r="DI37" s="418">
        <f t="shared" si="41"/>
        <v>7046</v>
      </c>
      <c r="DJ37" s="418">
        <f t="shared" si="42"/>
        <v>112736</v>
      </c>
      <c r="DK37" s="409">
        <f>'Ｈ８（1996）'!$AI$149</f>
        <v>0</v>
      </c>
      <c r="DL37" s="1385">
        <f>'Ｈ８（1996）'!$AL$149</f>
        <v>0</v>
      </c>
      <c r="DM37" s="1385">
        <f t="shared" si="121"/>
        <v>0</v>
      </c>
      <c r="DN37" s="418">
        <f t="shared" si="43"/>
        <v>0</v>
      </c>
      <c r="DO37" s="418">
        <f t="shared" si="44"/>
        <v>0</v>
      </c>
      <c r="DP37" s="409">
        <f>'Ｈ８（1996）'!$AI$150</f>
        <v>0</v>
      </c>
      <c r="DQ37" s="1385">
        <f>'Ｈ８（1996）'!$AL$150</f>
        <v>0</v>
      </c>
      <c r="DR37" s="1385">
        <f t="shared" si="122"/>
        <v>0</v>
      </c>
      <c r="DS37" s="418">
        <f t="shared" si="45"/>
        <v>0</v>
      </c>
      <c r="DT37" s="418">
        <f t="shared" si="46"/>
        <v>0</v>
      </c>
      <c r="DU37" s="409">
        <f>'Ｈ８（1996）'!$AI$151</f>
        <v>0</v>
      </c>
      <c r="DV37" s="1385">
        <f>'Ｈ８（1996）'!$AL$151</f>
        <v>0</v>
      </c>
      <c r="DW37" s="1385">
        <f t="shared" si="123"/>
        <v>0</v>
      </c>
      <c r="DX37" s="418">
        <f t="shared" si="47"/>
        <v>0</v>
      </c>
      <c r="DY37" s="418">
        <f t="shared" si="48"/>
        <v>0</v>
      </c>
      <c r="DZ37" s="409">
        <f>'Ｈ８（1996）'!$AI$152</f>
        <v>0</v>
      </c>
      <c r="EA37" s="1385"/>
      <c r="EB37" s="1385"/>
      <c r="EC37" s="418">
        <f t="shared" si="49"/>
        <v>0</v>
      </c>
      <c r="ED37" s="418">
        <f t="shared" si="50"/>
        <v>0</v>
      </c>
      <c r="EE37" s="409">
        <f>'Ｈ８（1996）'!$AI$153</f>
        <v>0</v>
      </c>
      <c r="EF37" s="1385"/>
      <c r="EG37" s="1385"/>
      <c r="EH37" s="418">
        <f t="shared" si="51"/>
        <v>0</v>
      </c>
      <c r="EI37" s="418">
        <f t="shared" si="52"/>
        <v>0</v>
      </c>
      <c r="EJ37" s="409">
        <f>'Ｈ８（1996）'!$AI$155</f>
        <v>0</v>
      </c>
      <c r="EK37" s="1385">
        <f>'Ｈ８（1996）'!$AL$155</f>
        <v>0</v>
      </c>
      <c r="EL37" s="1385">
        <f t="shared" si="124"/>
        <v>0</v>
      </c>
      <c r="EM37" s="418">
        <f t="shared" si="53"/>
        <v>0</v>
      </c>
      <c r="EN37" s="418">
        <f t="shared" si="54"/>
        <v>0</v>
      </c>
      <c r="EO37" s="409">
        <f>'Ｈ８（1996）'!$AI$156</f>
        <v>0</v>
      </c>
      <c r="EP37" s="1385">
        <f>'Ｈ８（1996）'!$AL$156</f>
        <v>0</v>
      </c>
      <c r="EQ37" s="1385">
        <f t="shared" si="125"/>
        <v>0</v>
      </c>
      <c r="ER37" s="418">
        <f t="shared" si="55"/>
        <v>0</v>
      </c>
      <c r="ES37" s="418">
        <f t="shared" si="56"/>
        <v>0</v>
      </c>
      <c r="ET37" s="409">
        <f>'Ｈ８（1996）'!$AI$157</f>
        <v>0</v>
      </c>
      <c r="EU37" s="1385">
        <f>'Ｈ８（1996）'!$AL$157</f>
        <v>0</v>
      </c>
      <c r="EV37" s="1385">
        <f t="shared" si="126"/>
        <v>0</v>
      </c>
      <c r="EW37" s="418">
        <f t="shared" si="57"/>
        <v>0</v>
      </c>
      <c r="EX37" s="418">
        <f t="shared" si="58"/>
        <v>0</v>
      </c>
      <c r="EY37" s="409">
        <f>'Ｈ８（1996）'!$AI$158</f>
        <v>0</v>
      </c>
      <c r="EZ37" s="1385">
        <f>'Ｈ８（1996）'!$AL$158</f>
        <v>0</v>
      </c>
      <c r="FA37" s="1385">
        <f t="shared" si="127"/>
        <v>0</v>
      </c>
      <c r="FB37" s="418">
        <f t="shared" si="59"/>
        <v>0</v>
      </c>
      <c r="FC37" s="418">
        <f t="shared" si="60"/>
        <v>0</v>
      </c>
      <c r="FD37" s="409">
        <f>'Ｈ８（1996）'!$AI$159</f>
        <v>0</v>
      </c>
      <c r="FE37" s="1385">
        <f>'Ｈ８（1996）'!$AL$159</f>
        <v>0</v>
      </c>
      <c r="FF37" s="1385">
        <f t="shared" si="128"/>
        <v>0</v>
      </c>
      <c r="FG37" s="418">
        <f t="shared" si="61"/>
        <v>0</v>
      </c>
      <c r="FH37" s="418">
        <f t="shared" si="62"/>
        <v>0</v>
      </c>
      <c r="FI37" s="409">
        <f>'Ｈ８（1996）'!$AI$160</f>
        <v>0</v>
      </c>
      <c r="FJ37" s="1385">
        <f>'Ｈ８（1996）'!$AL$160</f>
        <v>0</v>
      </c>
      <c r="FK37" s="1385">
        <f t="shared" si="129"/>
        <v>0</v>
      </c>
      <c r="FL37" s="418">
        <f t="shared" si="63"/>
        <v>0</v>
      </c>
      <c r="FM37" s="418">
        <f t="shared" si="64"/>
        <v>0</v>
      </c>
      <c r="FN37" s="409">
        <f>'Ｈ８（1996）'!$AI$161</f>
        <v>0</v>
      </c>
      <c r="FO37" s="1385"/>
      <c r="FP37" s="1385"/>
      <c r="FQ37" s="418">
        <f t="shared" si="65"/>
        <v>0</v>
      </c>
      <c r="FR37" s="418">
        <f t="shared" si="66"/>
        <v>0</v>
      </c>
      <c r="FS37" s="409">
        <f>'Ｈ８（1996）'!$AI$162</f>
        <v>2369</v>
      </c>
      <c r="FT37" s="1385">
        <f>'Ｈ８（1996）'!$AL$162</f>
        <v>0</v>
      </c>
      <c r="FU37" s="1385">
        <f t="shared" si="130"/>
        <v>0</v>
      </c>
      <c r="FV37" s="418">
        <f t="shared" si="67"/>
        <v>95</v>
      </c>
      <c r="FW37" s="417">
        <f t="shared" si="68"/>
        <v>1520</v>
      </c>
      <c r="FX37" s="407">
        <f>'Ｈ８（1996）'!$AI$164</f>
        <v>0</v>
      </c>
      <c r="FY37" s="1385">
        <f>'Ｈ８（1996）'!$AL$164</f>
        <v>0</v>
      </c>
      <c r="FZ37" s="1385">
        <f t="shared" si="131"/>
        <v>0</v>
      </c>
      <c r="GA37" s="418">
        <f t="shared" si="69"/>
        <v>0</v>
      </c>
      <c r="GB37" s="418">
        <f t="shared" si="70"/>
        <v>0</v>
      </c>
      <c r="GC37" s="409">
        <f>'Ｈ８（1996）'!$AI$165</f>
        <v>25565</v>
      </c>
      <c r="GD37" s="1385">
        <f>'Ｈ８（1996）'!$AL$165</f>
        <v>0</v>
      </c>
      <c r="GE37" s="1385">
        <f t="shared" si="132"/>
        <v>0</v>
      </c>
      <c r="GF37" s="416">
        <f t="shared" si="71"/>
        <v>0</v>
      </c>
      <c r="GG37" s="417">
        <f t="shared" si="72"/>
        <v>25565</v>
      </c>
      <c r="GH37" s="407">
        <f>'Ｈ８（1996）'!$AI$166</f>
        <v>31153</v>
      </c>
      <c r="GI37" s="1385">
        <f>'Ｈ８（1996）'!$AL$166</f>
        <v>0</v>
      </c>
      <c r="GJ37" s="1385">
        <f t="shared" si="133"/>
        <v>0</v>
      </c>
      <c r="GK37" s="418">
        <f t="shared" si="73"/>
        <v>623</v>
      </c>
      <c r="GL37" s="418">
        <f t="shared" si="74"/>
        <v>9968</v>
      </c>
      <c r="GM37" s="409">
        <f>'Ｈ８（1996）'!$AI$167</f>
        <v>311637</v>
      </c>
      <c r="GN37" s="1385">
        <f>'Ｈ８（1996）'!$AL$167</f>
        <v>0</v>
      </c>
      <c r="GO37" s="1385">
        <f t="shared" si="134"/>
        <v>0</v>
      </c>
      <c r="GP37" s="418">
        <f t="shared" si="75"/>
        <v>6233</v>
      </c>
      <c r="GQ37" s="418">
        <f t="shared" si="76"/>
        <v>99728</v>
      </c>
      <c r="GR37" s="409">
        <f>'Ｈ８（1996）'!$AI$168</f>
        <v>0</v>
      </c>
      <c r="GS37" s="1385">
        <f>'Ｈ８（1996）'!$AL$168</f>
        <v>0</v>
      </c>
      <c r="GT37" s="1385"/>
      <c r="GU37" s="418">
        <f t="shared" si="77"/>
        <v>0</v>
      </c>
      <c r="GV37" s="418">
        <f t="shared" si="78"/>
        <v>0</v>
      </c>
      <c r="GW37" s="409">
        <f>'Ｈ８（1996）'!$AI$169</f>
        <v>0</v>
      </c>
      <c r="GX37" s="1385">
        <f>'Ｈ８（1996）'!$AL$169</f>
        <v>0</v>
      </c>
      <c r="GY37" s="1385">
        <f t="shared" si="135"/>
        <v>0</v>
      </c>
      <c r="GZ37" s="418">
        <f t="shared" si="79"/>
        <v>0</v>
      </c>
      <c r="HA37" s="418">
        <f t="shared" si="80"/>
        <v>0</v>
      </c>
      <c r="HB37" s="409">
        <f>'Ｈ８（1996）'!$AI$170</f>
        <v>0</v>
      </c>
      <c r="HC37" s="1385"/>
      <c r="HD37" s="1385"/>
      <c r="HE37" s="418">
        <f t="shared" si="81"/>
        <v>0</v>
      </c>
      <c r="HF37" s="418">
        <f t="shared" si="82"/>
        <v>0</v>
      </c>
      <c r="HG37" s="409">
        <f>'Ｈ８（1996）'!$AI$171</f>
        <v>0</v>
      </c>
      <c r="HH37" s="1385"/>
      <c r="HI37" s="1385"/>
      <c r="HJ37" s="418">
        <f t="shared" si="83"/>
        <v>0</v>
      </c>
      <c r="HK37" s="418">
        <f t="shared" si="84"/>
        <v>0</v>
      </c>
      <c r="HL37" s="409">
        <f>'Ｈ８（1996）'!$AI$172</f>
        <v>0</v>
      </c>
      <c r="HM37" s="1385"/>
      <c r="HN37" s="1385"/>
      <c r="HO37" s="418">
        <f t="shared" si="85"/>
        <v>0</v>
      </c>
      <c r="HP37" s="418">
        <f t="shared" si="86"/>
        <v>0</v>
      </c>
      <c r="HQ37" s="409">
        <f>'Ｈ８（1996）'!$AI$173</f>
        <v>5341</v>
      </c>
      <c r="HR37" s="1385">
        <f>'Ｈ８（1996）'!$AL$173</f>
        <v>0</v>
      </c>
      <c r="HS37" s="1385">
        <f t="shared" si="136"/>
        <v>0</v>
      </c>
      <c r="HT37" s="418">
        <f t="shared" si="87"/>
        <v>107</v>
      </c>
      <c r="HU37" s="418">
        <f t="shared" si="88"/>
        <v>1712</v>
      </c>
      <c r="HV37" s="409">
        <f>'Ｈ８（1996）'!$AI$174</f>
        <v>19262</v>
      </c>
      <c r="HW37" s="1385">
        <f>'Ｈ８（1996）'!$AL$174</f>
        <v>0</v>
      </c>
      <c r="HX37" s="1385">
        <f t="shared" si="137"/>
        <v>0</v>
      </c>
      <c r="HY37" s="418">
        <f t="shared" si="89"/>
        <v>385</v>
      </c>
      <c r="HZ37" s="417">
        <f t="shared" si="90"/>
        <v>6160</v>
      </c>
      <c r="IA37" s="407">
        <f>'Ｈ８（1996）'!$AI$175</f>
        <v>0</v>
      </c>
      <c r="IB37" s="1385">
        <f>'Ｈ８（1996）'!$AL$175</f>
        <v>0</v>
      </c>
      <c r="IC37" s="1385">
        <f t="shared" si="138"/>
        <v>0</v>
      </c>
      <c r="ID37" s="418">
        <f t="shared" si="91"/>
        <v>0</v>
      </c>
      <c r="IE37" s="417">
        <f t="shared" si="92"/>
        <v>0</v>
      </c>
      <c r="IF37" s="409">
        <f t="shared" si="93"/>
        <v>1293173</v>
      </c>
      <c r="IG37" s="1386">
        <f t="shared" si="139"/>
        <v>83393</v>
      </c>
      <c r="IH37" s="1386">
        <f t="shared" si="140"/>
        <v>53824</v>
      </c>
      <c r="II37" s="412">
        <f t="shared" si="96"/>
        <v>35773</v>
      </c>
      <c r="IJ37" s="410">
        <f t="shared" si="97"/>
        <v>597933</v>
      </c>
    </row>
    <row r="38" spans="1:244" ht="17.100000000000001" customHeight="1">
      <c r="A38" s="376"/>
      <c r="B38" s="413"/>
      <c r="C38" s="414">
        <v>9</v>
      </c>
      <c r="D38" s="415">
        <f t="shared" si="141"/>
        <v>15</v>
      </c>
      <c r="E38" s="407">
        <f>'Ｈ９（1997）'!$AI$124</f>
        <v>75180</v>
      </c>
      <c r="F38" s="1385">
        <f>'Ｈ９（1997）'!$AL$124</f>
        <v>0</v>
      </c>
      <c r="G38" s="1385">
        <f t="shared" si="98"/>
        <v>0</v>
      </c>
      <c r="H38" s="408">
        <f t="shared" si="99"/>
        <v>1504</v>
      </c>
      <c r="I38" s="408">
        <f t="shared" si="0"/>
        <v>22560</v>
      </c>
      <c r="J38" s="409">
        <f>'Ｈ９（1997）'!$AI$125</f>
        <v>37419</v>
      </c>
      <c r="K38" s="1385">
        <f>'Ｈ９（1997）'!$AL$125</f>
        <v>0</v>
      </c>
      <c r="L38" s="1385">
        <f t="shared" si="100"/>
        <v>0</v>
      </c>
      <c r="M38" s="408">
        <f t="shared" si="1"/>
        <v>1497</v>
      </c>
      <c r="N38" s="410">
        <f t="shared" si="2"/>
        <v>22455</v>
      </c>
      <c r="O38" s="409">
        <f>'Ｈ９（1997）'!$AI$127</f>
        <v>475</v>
      </c>
      <c r="P38" s="1385">
        <f>'Ｈ９（1997）'!$AL$127</f>
        <v>0</v>
      </c>
      <c r="Q38" s="1385">
        <f t="shared" si="101"/>
        <v>0</v>
      </c>
      <c r="R38" s="408">
        <f t="shared" si="3"/>
        <v>16</v>
      </c>
      <c r="S38" s="408">
        <f t="shared" si="4"/>
        <v>240</v>
      </c>
      <c r="T38" s="409">
        <f>'Ｈ９（1997）'!$AI$128</f>
        <v>28071</v>
      </c>
      <c r="U38" s="1385">
        <f>'Ｈ９（1997）'!$AL$128</f>
        <v>2250</v>
      </c>
      <c r="V38" s="1385">
        <f t="shared" si="102"/>
        <v>1350</v>
      </c>
      <c r="W38" s="408">
        <f t="shared" si="5"/>
        <v>1123</v>
      </c>
      <c r="X38" s="411">
        <f t="shared" si="6"/>
        <v>16845</v>
      </c>
      <c r="Y38" s="407">
        <f>'Ｈ９（1997）'!$AI$130</f>
        <v>0</v>
      </c>
      <c r="Z38" s="1385">
        <f>'Ｈ９（1997）'!$AL$130</f>
        <v>0</v>
      </c>
      <c r="AA38" s="1385">
        <f t="shared" si="103"/>
        <v>0</v>
      </c>
      <c r="AB38" s="408">
        <f t="shared" si="7"/>
        <v>0</v>
      </c>
      <c r="AC38" s="408">
        <f t="shared" si="8"/>
        <v>0</v>
      </c>
      <c r="AD38" s="409">
        <f>'Ｈ９（1997）'!$AI$131</f>
        <v>3780</v>
      </c>
      <c r="AE38" s="1385">
        <f>'Ｈ９（1997）'!$AL$131</f>
        <v>24358</v>
      </c>
      <c r="AF38" s="1385">
        <f t="shared" si="104"/>
        <v>14610</v>
      </c>
      <c r="AG38" s="408">
        <f t="shared" si="9"/>
        <v>151</v>
      </c>
      <c r="AH38" s="408">
        <f t="shared" si="10"/>
        <v>2265</v>
      </c>
      <c r="AI38" s="409">
        <f>'Ｈ９（1997）'!$AI$132</f>
        <v>0</v>
      </c>
      <c r="AJ38" s="1385">
        <f>'Ｈ９（1997）'!$AL$132</f>
        <v>0</v>
      </c>
      <c r="AK38" s="1385">
        <f t="shared" si="105"/>
        <v>0</v>
      </c>
      <c r="AL38" s="408">
        <f t="shared" si="11"/>
        <v>0</v>
      </c>
      <c r="AM38" s="408">
        <f t="shared" si="12"/>
        <v>0</v>
      </c>
      <c r="AN38" s="409">
        <f>'Ｈ９（1997）'!$AI$133</f>
        <v>0</v>
      </c>
      <c r="AO38" s="1385">
        <f>'Ｈ９（1997）'!$AL$133</f>
        <v>0</v>
      </c>
      <c r="AP38" s="1385">
        <f t="shared" si="106"/>
        <v>0</v>
      </c>
      <c r="AQ38" s="408">
        <f t="shared" si="13"/>
        <v>0</v>
      </c>
      <c r="AR38" s="408">
        <f t="shared" si="14"/>
        <v>0</v>
      </c>
      <c r="AS38" s="409">
        <f>'Ｈ９（1997）'!$AI$134</f>
        <v>0</v>
      </c>
      <c r="AT38" s="1385">
        <f>'Ｈ９（1997）'!$AL$134</f>
        <v>0</v>
      </c>
      <c r="AU38" s="1385">
        <f t="shared" si="107"/>
        <v>0</v>
      </c>
      <c r="AV38" s="408">
        <f t="shared" si="15"/>
        <v>0</v>
      </c>
      <c r="AW38" s="410">
        <f t="shared" si="16"/>
        <v>0</v>
      </c>
      <c r="AX38" s="407">
        <f>'Ｈ９（1997）'!$AI$135</f>
        <v>0</v>
      </c>
      <c r="AY38" s="1385">
        <f>'Ｈ９（1997）'!$AL$135</f>
        <v>0</v>
      </c>
      <c r="AZ38" s="1385">
        <f t="shared" si="108"/>
        <v>0</v>
      </c>
      <c r="BA38" s="418">
        <f t="shared" si="17"/>
        <v>0</v>
      </c>
      <c r="BB38" s="417">
        <f t="shared" si="18"/>
        <v>0</v>
      </c>
      <c r="BC38" s="407">
        <f>'Ｈ９（1997）'!$AI$136</f>
        <v>13837</v>
      </c>
      <c r="BD38" s="1385">
        <f>'Ｈ９（1997）'!$AL$136</f>
        <v>900</v>
      </c>
      <c r="BE38" s="1385">
        <f t="shared" si="109"/>
        <v>540</v>
      </c>
      <c r="BF38" s="418">
        <f t="shared" si="19"/>
        <v>553</v>
      </c>
      <c r="BG38" s="418">
        <f t="shared" si="20"/>
        <v>8295</v>
      </c>
      <c r="BH38" s="409">
        <f>'Ｈ９（1997）'!$AI$137</f>
        <v>23494</v>
      </c>
      <c r="BI38" s="1385">
        <f>'Ｈ９（1997）'!$AL$137</f>
        <v>0</v>
      </c>
      <c r="BJ38" s="1385">
        <f t="shared" si="110"/>
        <v>0</v>
      </c>
      <c r="BK38" s="418">
        <f t="shared" si="21"/>
        <v>489</v>
      </c>
      <c r="BL38" s="418">
        <f t="shared" si="22"/>
        <v>7335</v>
      </c>
      <c r="BM38" s="409">
        <f>'Ｈ９（1997）'!$AI$138</f>
        <v>0</v>
      </c>
      <c r="BN38" s="1385">
        <f>'Ｈ９（1997）'!$AL$138</f>
        <v>0</v>
      </c>
      <c r="BO38" s="1385">
        <f t="shared" si="111"/>
        <v>0</v>
      </c>
      <c r="BP38" s="418">
        <f t="shared" si="23"/>
        <v>0</v>
      </c>
      <c r="BQ38" s="418">
        <f t="shared" si="24"/>
        <v>0</v>
      </c>
      <c r="BR38" s="409">
        <f>'Ｈ９（1997）'!$AI$139</f>
        <v>0</v>
      </c>
      <c r="BS38" s="1385">
        <f>'Ｈ９（1997）'!$AL$139</f>
        <v>0</v>
      </c>
      <c r="BT38" s="1385">
        <f t="shared" si="112"/>
        <v>0</v>
      </c>
      <c r="BU38" s="418">
        <f t="shared" si="25"/>
        <v>0</v>
      </c>
      <c r="BV38" s="418">
        <f t="shared" si="26"/>
        <v>0</v>
      </c>
      <c r="BW38" s="409">
        <f>'Ｈ９（1997）'!$AI$140</f>
        <v>0</v>
      </c>
      <c r="BX38" s="1385">
        <f>'Ｈ９（1997）'!$AL$140</f>
        <v>0</v>
      </c>
      <c r="BY38" s="1385">
        <f t="shared" si="113"/>
        <v>0</v>
      </c>
      <c r="BZ38" s="418">
        <f t="shared" si="27"/>
        <v>0</v>
      </c>
      <c r="CA38" s="418">
        <f t="shared" si="28"/>
        <v>0</v>
      </c>
      <c r="CB38" s="409">
        <f>'Ｈ９（1997）'!$AI$141</f>
        <v>0</v>
      </c>
      <c r="CC38" s="1385">
        <f>'Ｈ９（1997）'!$AL$141</f>
        <v>14022</v>
      </c>
      <c r="CD38" s="1385">
        <f t="shared" si="114"/>
        <v>10515</v>
      </c>
      <c r="CE38" s="418">
        <f t="shared" si="29"/>
        <v>0</v>
      </c>
      <c r="CF38" s="418">
        <f t="shared" si="30"/>
        <v>0</v>
      </c>
      <c r="CG38" s="409">
        <f>'Ｈ９（1997）'!$AI$142</f>
        <v>0</v>
      </c>
      <c r="CH38" s="1385">
        <f>'Ｈ９（1997）'!$AL$142</f>
        <v>0</v>
      </c>
      <c r="CI38" s="1385">
        <f t="shared" si="115"/>
        <v>0</v>
      </c>
      <c r="CJ38" s="418">
        <f t="shared" si="31"/>
        <v>0</v>
      </c>
      <c r="CK38" s="418">
        <f t="shared" si="32"/>
        <v>0</v>
      </c>
      <c r="CL38" s="409">
        <f>'Ｈ９（1997）'!$AI$143</f>
        <v>291167</v>
      </c>
      <c r="CM38" s="1385">
        <f>'Ｈ９（1997）'!$AL$143</f>
        <v>54882</v>
      </c>
      <c r="CN38" s="1385">
        <f t="shared" si="116"/>
        <v>32925</v>
      </c>
      <c r="CO38" s="418">
        <f t="shared" si="33"/>
        <v>11647</v>
      </c>
      <c r="CP38" s="417">
        <f t="shared" si="34"/>
        <v>174705</v>
      </c>
      <c r="CQ38" s="407">
        <f>'Ｈ９（1997）'!$AI$145</f>
        <v>0</v>
      </c>
      <c r="CR38" s="1385">
        <f>'Ｈ９（1997）'!$AL$145</f>
        <v>0</v>
      </c>
      <c r="CS38" s="1385">
        <f t="shared" si="117"/>
        <v>0</v>
      </c>
      <c r="CT38" s="418">
        <f t="shared" si="35"/>
        <v>0</v>
      </c>
      <c r="CU38" s="418">
        <f t="shared" si="36"/>
        <v>0</v>
      </c>
      <c r="CV38" s="409">
        <f>'Ｈ９（1997）'!$AI$146</f>
        <v>29374</v>
      </c>
      <c r="CW38" s="1385">
        <f>'Ｈ９（1997）'!$AL$146</f>
        <v>0</v>
      </c>
      <c r="CX38" s="1385">
        <f t="shared" si="118"/>
        <v>0</v>
      </c>
      <c r="CY38" s="418">
        <f t="shared" si="37"/>
        <v>1175</v>
      </c>
      <c r="CZ38" s="418">
        <f t="shared" si="38"/>
        <v>17625</v>
      </c>
      <c r="DA38" s="409">
        <f>'Ｈ９（1997）'!$AI$147</f>
        <v>0</v>
      </c>
      <c r="DB38" s="1385">
        <f>'Ｈ９（1997）'!$AL$147</f>
        <v>0</v>
      </c>
      <c r="DC38" s="1385">
        <f t="shared" si="119"/>
        <v>0</v>
      </c>
      <c r="DD38" s="418">
        <f t="shared" si="39"/>
        <v>0</v>
      </c>
      <c r="DE38" s="417">
        <f t="shared" si="40"/>
        <v>0</v>
      </c>
      <c r="DF38" s="407">
        <f>'Ｈ９（1997）'!$AI$148</f>
        <v>205496</v>
      </c>
      <c r="DG38" s="1385">
        <f>'Ｈ９（1997）'!$AL$148</f>
        <v>0</v>
      </c>
      <c r="DH38" s="1385">
        <f t="shared" si="120"/>
        <v>0</v>
      </c>
      <c r="DI38" s="418">
        <f t="shared" si="41"/>
        <v>4281</v>
      </c>
      <c r="DJ38" s="418">
        <f t="shared" si="42"/>
        <v>64215</v>
      </c>
      <c r="DK38" s="409">
        <f>'Ｈ９（1997）'!$AI$149</f>
        <v>0</v>
      </c>
      <c r="DL38" s="1385">
        <f>'Ｈ９（1997）'!$AL$149</f>
        <v>0</v>
      </c>
      <c r="DM38" s="1385">
        <f t="shared" si="121"/>
        <v>0</v>
      </c>
      <c r="DN38" s="418">
        <f t="shared" si="43"/>
        <v>0</v>
      </c>
      <c r="DO38" s="418">
        <f t="shared" si="44"/>
        <v>0</v>
      </c>
      <c r="DP38" s="409">
        <f>'Ｈ９（1997）'!$AI$150</f>
        <v>0</v>
      </c>
      <c r="DQ38" s="1385">
        <f>'Ｈ９（1997）'!$AL$150</f>
        <v>0</v>
      </c>
      <c r="DR38" s="1385">
        <f t="shared" si="122"/>
        <v>0</v>
      </c>
      <c r="DS38" s="418">
        <f t="shared" si="45"/>
        <v>0</v>
      </c>
      <c r="DT38" s="418">
        <f t="shared" si="46"/>
        <v>0</v>
      </c>
      <c r="DU38" s="409">
        <f>'Ｈ９（1997）'!$AI$151</f>
        <v>0</v>
      </c>
      <c r="DV38" s="1385">
        <f>'Ｈ９（1997）'!$AL$151</f>
        <v>0</v>
      </c>
      <c r="DW38" s="1385">
        <f t="shared" si="123"/>
        <v>0</v>
      </c>
      <c r="DX38" s="418">
        <f t="shared" si="47"/>
        <v>0</v>
      </c>
      <c r="DY38" s="418">
        <f t="shared" si="48"/>
        <v>0</v>
      </c>
      <c r="DZ38" s="409">
        <f>'Ｈ９（1997）'!$AI$152</f>
        <v>0</v>
      </c>
      <c r="EA38" s="1385"/>
      <c r="EB38" s="1385"/>
      <c r="EC38" s="418">
        <f t="shared" si="49"/>
        <v>0</v>
      </c>
      <c r="ED38" s="418">
        <f t="shared" si="50"/>
        <v>0</v>
      </c>
      <c r="EE38" s="409">
        <f>'Ｈ９（1997）'!$AI$153</f>
        <v>0</v>
      </c>
      <c r="EF38" s="1385"/>
      <c r="EG38" s="1385"/>
      <c r="EH38" s="418">
        <f t="shared" si="51"/>
        <v>0</v>
      </c>
      <c r="EI38" s="418">
        <f t="shared" si="52"/>
        <v>0</v>
      </c>
      <c r="EJ38" s="409">
        <f>'Ｈ９（1997）'!$AI$155</f>
        <v>0</v>
      </c>
      <c r="EK38" s="1385">
        <f>'Ｈ９（1997）'!$AL$155</f>
        <v>0</v>
      </c>
      <c r="EL38" s="1385">
        <f t="shared" si="124"/>
        <v>0</v>
      </c>
      <c r="EM38" s="418">
        <f t="shared" si="53"/>
        <v>0</v>
      </c>
      <c r="EN38" s="418">
        <f t="shared" si="54"/>
        <v>0</v>
      </c>
      <c r="EO38" s="409">
        <f>'Ｈ９（1997）'!$AI$156</f>
        <v>0</v>
      </c>
      <c r="EP38" s="1385">
        <f>'Ｈ９（1997）'!$AL$156</f>
        <v>0</v>
      </c>
      <c r="EQ38" s="1385">
        <f t="shared" si="125"/>
        <v>0</v>
      </c>
      <c r="ER38" s="418">
        <f t="shared" si="55"/>
        <v>0</v>
      </c>
      <c r="ES38" s="418">
        <f t="shared" si="56"/>
        <v>0</v>
      </c>
      <c r="ET38" s="409">
        <f>'Ｈ９（1997）'!$AI$157</f>
        <v>0</v>
      </c>
      <c r="EU38" s="1385">
        <f>'Ｈ９（1997）'!$AL$157</f>
        <v>0</v>
      </c>
      <c r="EV38" s="1385">
        <f t="shared" si="126"/>
        <v>0</v>
      </c>
      <c r="EW38" s="418">
        <f t="shared" si="57"/>
        <v>0</v>
      </c>
      <c r="EX38" s="418">
        <f t="shared" si="58"/>
        <v>0</v>
      </c>
      <c r="EY38" s="409">
        <f>'Ｈ９（1997）'!$AI$158</f>
        <v>0</v>
      </c>
      <c r="EZ38" s="1385">
        <f>'Ｈ９（1997）'!$AL$158</f>
        <v>0</v>
      </c>
      <c r="FA38" s="1385">
        <f t="shared" si="127"/>
        <v>0</v>
      </c>
      <c r="FB38" s="418">
        <f t="shared" si="59"/>
        <v>0</v>
      </c>
      <c r="FC38" s="418">
        <f t="shared" si="60"/>
        <v>0</v>
      </c>
      <c r="FD38" s="409">
        <f>'Ｈ９（1997）'!$AI$159</f>
        <v>0</v>
      </c>
      <c r="FE38" s="1385">
        <f>'Ｈ９（1997）'!$AL$159</f>
        <v>0</v>
      </c>
      <c r="FF38" s="1385">
        <f t="shared" si="128"/>
        <v>0</v>
      </c>
      <c r="FG38" s="418">
        <f t="shared" si="61"/>
        <v>0</v>
      </c>
      <c r="FH38" s="418">
        <f t="shared" si="62"/>
        <v>0</v>
      </c>
      <c r="FI38" s="409">
        <f>'Ｈ９（1997）'!$AI$160</f>
        <v>0</v>
      </c>
      <c r="FJ38" s="1385">
        <f>'Ｈ９（1997）'!$AL$160</f>
        <v>0</v>
      </c>
      <c r="FK38" s="1385">
        <f t="shared" si="129"/>
        <v>0</v>
      </c>
      <c r="FL38" s="418">
        <f t="shared" si="63"/>
        <v>0</v>
      </c>
      <c r="FM38" s="418">
        <f t="shared" si="64"/>
        <v>0</v>
      </c>
      <c r="FN38" s="409">
        <f>'Ｈ９（1997）'!$AI$161</f>
        <v>0</v>
      </c>
      <c r="FO38" s="1385"/>
      <c r="FP38" s="1385"/>
      <c r="FQ38" s="418">
        <f t="shared" si="65"/>
        <v>0</v>
      </c>
      <c r="FR38" s="418">
        <f t="shared" si="66"/>
        <v>0</v>
      </c>
      <c r="FS38" s="409">
        <f>'Ｈ９（1997）'!$AI$162</f>
        <v>0</v>
      </c>
      <c r="FT38" s="1385">
        <f>'Ｈ９（1997）'!$AL$162</f>
        <v>0</v>
      </c>
      <c r="FU38" s="1385">
        <f t="shared" si="130"/>
        <v>0</v>
      </c>
      <c r="FV38" s="418">
        <f t="shared" si="67"/>
        <v>0</v>
      </c>
      <c r="FW38" s="417">
        <f t="shared" si="68"/>
        <v>0</v>
      </c>
      <c r="FX38" s="407">
        <f>'Ｈ９（1997）'!$AI$164</f>
        <v>0</v>
      </c>
      <c r="FY38" s="1385">
        <f>'Ｈ９（1997）'!$AL$164</f>
        <v>0</v>
      </c>
      <c r="FZ38" s="1385">
        <f t="shared" si="131"/>
        <v>0</v>
      </c>
      <c r="GA38" s="418">
        <f t="shared" si="69"/>
        <v>0</v>
      </c>
      <c r="GB38" s="418">
        <f t="shared" si="70"/>
        <v>0</v>
      </c>
      <c r="GC38" s="409">
        <f>'Ｈ９（1997）'!$AI$165</f>
        <v>7345</v>
      </c>
      <c r="GD38" s="1385">
        <f>'Ｈ９（1997）'!$AL$165</f>
        <v>0</v>
      </c>
      <c r="GE38" s="1385">
        <f t="shared" si="132"/>
        <v>0</v>
      </c>
      <c r="GF38" s="416">
        <f t="shared" si="71"/>
        <v>0</v>
      </c>
      <c r="GG38" s="417">
        <f t="shared" si="72"/>
        <v>7345</v>
      </c>
      <c r="GH38" s="407">
        <f>'Ｈ９（1997）'!$AI$166</f>
        <v>8668</v>
      </c>
      <c r="GI38" s="1385">
        <f>'Ｈ９（1997）'!$AL$166</f>
        <v>0</v>
      </c>
      <c r="GJ38" s="1385">
        <f t="shared" si="133"/>
        <v>0</v>
      </c>
      <c r="GK38" s="418">
        <f t="shared" si="73"/>
        <v>173</v>
      </c>
      <c r="GL38" s="418">
        <f t="shared" si="74"/>
        <v>2595</v>
      </c>
      <c r="GM38" s="409">
        <f>'Ｈ９（1997）'!$AI$167</f>
        <v>181505</v>
      </c>
      <c r="GN38" s="1385">
        <f>'Ｈ９（1997）'!$AL$167</f>
        <v>0</v>
      </c>
      <c r="GO38" s="1385">
        <f t="shared" si="134"/>
        <v>0</v>
      </c>
      <c r="GP38" s="418">
        <f t="shared" si="75"/>
        <v>3630</v>
      </c>
      <c r="GQ38" s="418">
        <f t="shared" si="76"/>
        <v>54450</v>
      </c>
      <c r="GR38" s="409">
        <f>'Ｈ９（1997）'!$AI$168</f>
        <v>0</v>
      </c>
      <c r="GS38" s="1385">
        <f>'Ｈ９（1997）'!$AL$168</f>
        <v>0</v>
      </c>
      <c r="GT38" s="1385"/>
      <c r="GU38" s="418">
        <f t="shared" si="77"/>
        <v>0</v>
      </c>
      <c r="GV38" s="418">
        <f t="shared" si="78"/>
        <v>0</v>
      </c>
      <c r="GW38" s="409">
        <f>'Ｈ９（1997）'!$AI$169</f>
        <v>0</v>
      </c>
      <c r="GX38" s="1385">
        <f>'Ｈ９（1997）'!$AL$169</f>
        <v>0</v>
      </c>
      <c r="GY38" s="1385">
        <f t="shared" si="135"/>
        <v>0</v>
      </c>
      <c r="GZ38" s="418">
        <f t="shared" si="79"/>
        <v>0</v>
      </c>
      <c r="HA38" s="418">
        <f t="shared" si="80"/>
        <v>0</v>
      </c>
      <c r="HB38" s="409">
        <f>'Ｈ９（1997）'!$AI$170</f>
        <v>0</v>
      </c>
      <c r="HC38" s="1385"/>
      <c r="HD38" s="1385"/>
      <c r="HE38" s="418">
        <f t="shared" si="81"/>
        <v>0</v>
      </c>
      <c r="HF38" s="418">
        <f t="shared" si="82"/>
        <v>0</v>
      </c>
      <c r="HG38" s="409">
        <f>'Ｈ９（1997）'!$AI$171</f>
        <v>0</v>
      </c>
      <c r="HH38" s="1385"/>
      <c r="HI38" s="1385"/>
      <c r="HJ38" s="418">
        <f t="shared" si="83"/>
        <v>0</v>
      </c>
      <c r="HK38" s="418">
        <f t="shared" si="84"/>
        <v>0</v>
      </c>
      <c r="HL38" s="409">
        <f>'Ｈ９（1997）'!$AI$172</f>
        <v>0</v>
      </c>
      <c r="HM38" s="1385"/>
      <c r="HN38" s="1385"/>
      <c r="HO38" s="418">
        <f t="shared" si="85"/>
        <v>0</v>
      </c>
      <c r="HP38" s="418">
        <f t="shared" si="86"/>
        <v>0</v>
      </c>
      <c r="HQ38" s="409">
        <f>'Ｈ９（1997）'!$AI$173</f>
        <v>5410</v>
      </c>
      <c r="HR38" s="1385">
        <f>'Ｈ９（1997）'!$AL$173</f>
        <v>0</v>
      </c>
      <c r="HS38" s="1385">
        <f t="shared" si="136"/>
        <v>0</v>
      </c>
      <c r="HT38" s="418">
        <f t="shared" si="87"/>
        <v>108</v>
      </c>
      <c r="HU38" s="418">
        <f t="shared" si="88"/>
        <v>1620</v>
      </c>
      <c r="HV38" s="409">
        <f>'Ｈ９（1997）'!$AI$174</f>
        <v>5868</v>
      </c>
      <c r="HW38" s="1385">
        <f>'Ｈ９（1997）'!$AL$174</f>
        <v>0</v>
      </c>
      <c r="HX38" s="1385">
        <f t="shared" si="137"/>
        <v>0</v>
      </c>
      <c r="HY38" s="418">
        <f t="shared" si="89"/>
        <v>117</v>
      </c>
      <c r="HZ38" s="417">
        <f t="shared" si="90"/>
        <v>1755</v>
      </c>
      <c r="IA38" s="407">
        <f>'Ｈ９（1997）'!$AI$175</f>
        <v>0</v>
      </c>
      <c r="IB38" s="1385">
        <f>'Ｈ９（1997）'!$AL$175</f>
        <v>0</v>
      </c>
      <c r="IC38" s="1385">
        <f t="shared" si="138"/>
        <v>0</v>
      </c>
      <c r="ID38" s="418">
        <f t="shared" si="91"/>
        <v>0</v>
      </c>
      <c r="IE38" s="417">
        <f t="shared" si="92"/>
        <v>0</v>
      </c>
      <c r="IF38" s="409">
        <f t="shared" si="93"/>
        <v>917089</v>
      </c>
      <c r="IG38" s="1386">
        <f t="shared" si="139"/>
        <v>96412</v>
      </c>
      <c r="IH38" s="1386">
        <f t="shared" si="140"/>
        <v>59940</v>
      </c>
      <c r="II38" s="412">
        <f t="shared" si="96"/>
        <v>26464</v>
      </c>
      <c r="IJ38" s="410">
        <f t="shared" si="97"/>
        <v>404305</v>
      </c>
    </row>
    <row r="39" spans="1:244" ht="17.100000000000001" customHeight="1">
      <c r="A39" s="376"/>
      <c r="B39" s="413"/>
      <c r="C39" s="414">
        <v>10</v>
      </c>
      <c r="D39" s="415">
        <f t="shared" si="141"/>
        <v>14</v>
      </c>
      <c r="E39" s="407">
        <f>'Ｈ１０（1998）'!$AI$124</f>
        <v>1202</v>
      </c>
      <c r="F39" s="1385">
        <f>'Ｈ１０（1998）'!$AL$124</f>
        <v>0</v>
      </c>
      <c r="G39" s="1385">
        <f t="shared" si="98"/>
        <v>0</v>
      </c>
      <c r="H39" s="408">
        <f t="shared" si="99"/>
        <v>24</v>
      </c>
      <c r="I39" s="408">
        <f t="shared" si="0"/>
        <v>336</v>
      </c>
      <c r="J39" s="409">
        <f>'Ｈ１０（1998）'!$AI$125</f>
        <v>2279</v>
      </c>
      <c r="K39" s="1385">
        <f>'Ｈ１０（1998）'!$AL$125</f>
        <v>0</v>
      </c>
      <c r="L39" s="1385">
        <f t="shared" si="100"/>
        <v>0</v>
      </c>
      <c r="M39" s="408">
        <f t="shared" si="1"/>
        <v>91</v>
      </c>
      <c r="N39" s="410">
        <f t="shared" si="2"/>
        <v>1274</v>
      </c>
      <c r="O39" s="409">
        <f>'Ｈ１０（1998）'!$AI$127</f>
        <v>1867</v>
      </c>
      <c r="P39" s="1385">
        <f>'Ｈ１０（1998）'!$AL$127</f>
        <v>0</v>
      </c>
      <c r="Q39" s="1385">
        <f t="shared" si="101"/>
        <v>0</v>
      </c>
      <c r="R39" s="408">
        <f t="shared" si="3"/>
        <v>62</v>
      </c>
      <c r="S39" s="408">
        <f t="shared" si="4"/>
        <v>868</v>
      </c>
      <c r="T39" s="409">
        <f>'Ｈ１０（1998）'!$AI$128</f>
        <v>22455</v>
      </c>
      <c r="U39" s="1385">
        <f>'Ｈ１０（1998）'!$AL$128</f>
        <v>0</v>
      </c>
      <c r="V39" s="1385">
        <f t="shared" si="102"/>
        <v>0</v>
      </c>
      <c r="W39" s="408">
        <f t="shared" si="5"/>
        <v>898</v>
      </c>
      <c r="X39" s="411">
        <f t="shared" si="6"/>
        <v>12572</v>
      </c>
      <c r="Y39" s="407">
        <f>'Ｈ１０（1998）'!$AI$130</f>
        <v>0</v>
      </c>
      <c r="Z39" s="1385">
        <f>'Ｈ１０（1998）'!$AL$130</f>
        <v>0</v>
      </c>
      <c r="AA39" s="1385">
        <f t="shared" si="103"/>
        <v>0</v>
      </c>
      <c r="AB39" s="408">
        <f t="shared" si="7"/>
        <v>0</v>
      </c>
      <c r="AC39" s="408">
        <f t="shared" si="8"/>
        <v>0</v>
      </c>
      <c r="AD39" s="409">
        <f>'Ｈ１０（1998）'!$AI$131</f>
        <v>3833</v>
      </c>
      <c r="AE39" s="1385">
        <f>'Ｈ１０（1998）'!$AL$131</f>
        <v>12489</v>
      </c>
      <c r="AF39" s="1385">
        <f t="shared" si="104"/>
        <v>7000</v>
      </c>
      <c r="AG39" s="408">
        <f t="shared" si="9"/>
        <v>153</v>
      </c>
      <c r="AH39" s="408">
        <f t="shared" si="10"/>
        <v>2142</v>
      </c>
      <c r="AI39" s="409">
        <f>'Ｈ１０（1998）'!$AI$132</f>
        <v>0</v>
      </c>
      <c r="AJ39" s="1385">
        <f>'Ｈ１０（1998）'!$AL$132</f>
        <v>0</v>
      </c>
      <c r="AK39" s="1385">
        <f t="shared" si="105"/>
        <v>0</v>
      </c>
      <c r="AL39" s="408">
        <f t="shared" si="11"/>
        <v>0</v>
      </c>
      <c r="AM39" s="408">
        <f t="shared" si="12"/>
        <v>0</v>
      </c>
      <c r="AN39" s="409">
        <f>'Ｈ１０（1998）'!$AI$133</f>
        <v>0</v>
      </c>
      <c r="AO39" s="1385">
        <f>'Ｈ１０（1998）'!$AL$133</f>
        <v>0</v>
      </c>
      <c r="AP39" s="1385">
        <f t="shared" si="106"/>
        <v>0</v>
      </c>
      <c r="AQ39" s="408">
        <f t="shared" si="13"/>
        <v>0</v>
      </c>
      <c r="AR39" s="408">
        <f t="shared" si="14"/>
        <v>0</v>
      </c>
      <c r="AS39" s="409">
        <f>'Ｈ１０（1998）'!$AI$134</f>
        <v>0</v>
      </c>
      <c r="AT39" s="1385">
        <f>'Ｈ１０（1998）'!$AL$134</f>
        <v>0</v>
      </c>
      <c r="AU39" s="1385">
        <f t="shared" si="107"/>
        <v>0</v>
      </c>
      <c r="AV39" s="408">
        <f t="shared" si="15"/>
        <v>0</v>
      </c>
      <c r="AW39" s="410">
        <f t="shared" si="16"/>
        <v>0</v>
      </c>
      <c r="AX39" s="407">
        <f>'Ｈ１０（1998）'!$AI$135</f>
        <v>0</v>
      </c>
      <c r="AY39" s="1385">
        <f>'Ｈ１０（1998）'!$AL$135</f>
        <v>0</v>
      </c>
      <c r="AZ39" s="1385">
        <f t="shared" si="108"/>
        <v>0</v>
      </c>
      <c r="BA39" s="418">
        <f t="shared" si="17"/>
        <v>0</v>
      </c>
      <c r="BB39" s="417">
        <f t="shared" si="18"/>
        <v>0</v>
      </c>
      <c r="BC39" s="407">
        <f>'Ｈ１０（1998）'!$AI$136</f>
        <v>24155</v>
      </c>
      <c r="BD39" s="1385">
        <f>'Ｈ１０（1998）'!$AL$136</f>
        <v>0</v>
      </c>
      <c r="BE39" s="1385">
        <f t="shared" si="109"/>
        <v>0</v>
      </c>
      <c r="BF39" s="418">
        <f t="shared" si="19"/>
        <v>966</v>
      </c>
      <c r="BG39" s="418">
        <f t="shared" si="20"/>
        <v>13524</v>
      </c>
      <c r="BH39" s="409">
        <f>'Ｈ１０（1998）'!$AI$137</f>
        <v>45021</v>
      </c>
      <c r="BI39" s="1385">
        <f>'Ｈ１０（1998）'!$AL$137</f>
        <v>0</v>
      </c>
      <c r="BJ39" s="1385">
        <f t="shared" si="110"/>
        <v>0</v>
      </c>
      <c r="BK39" s="418">
        <f t="shared" si="21"/>
        <v>938</v>
      </c>
      <c r="BL39" s="418">
        <f t="shared" si="22"/>
        <v>13132</v>
      </c>
      <c r="BM39" s="409">
        <f>'Ｈ１０（1998）'!$AI$138</f>
        <v>0</v>
      </c>
      <c r="BN39" s="1385">
        <f>'Ｈ１０（1998）'!$AL$138</f>
        <v>0</v>
      </c>
      <c r="BO39" s="1385">
        <f t="shared" si="111"/>
        <v>0</v>
      </c>
      <c r="BP39" s="418">
        <f t="shared" si="23"/>
        <v>0</v>
      </c>
      <c r="BQ39" s="418">
        <f t="shared" si="24"/>
        <v>0</v>
      </c>
      <c r="BR39" s="409">
        <f>'Ｈ１０（1998）'!$AI$139</f>
        <v>0</v>
      </c>
      <c r="BS39" s="1385">
        <f>'Ｈ１０（1998）'!$AL$139</f>
        <v>0</v>
      </c>
      <c r="BT39" s="1385">
        <f t="shared" si="112"/>
        <v>0</v>
      </c>
      <c r="BU39" s="418">
        <f t="shared" si="25"/>
        <v>0</v>
      </c>
      <c r="BV39" s="418">
        <f t="shared" si="26"/>
        <v>0</v>
      </c>
      <c r="BW39" s="409">
        <f>'Ｈ１０（1998）'!$AI$140</f>
        <v>0</v>
      </c>
      <c r="BX39" s="1385">
        <f>'Ｈ１０（1998）'!$AL$140</f>
        <v>0</v>
      </c>
      <c r="BY39" s="1385">
        <f t="shared" si="113"/>
        <v>0</v>
      </c>
      <c r="BZ39" s="418">
        <f t="shared" si="27"/>
        <v>0</v>
      </c>
      <c r="CA39" s="418">
        <f t="shared" si="28"/>
        <v>0</v>
      </c>
      <c r="CB39" s="409">
        <f>'Ｈ１０（1998）'!$AI$141</f>
        <v>33313</v>
      </c>
      <c r="CC39" s="1385">
        <f>'Ｈ１０（1998）'!$AL$141</f>
        <v>0</v>
      </c>
      <c r="CD39" s="1385">
        <f t="shared" si="114"/>
        <v>0</v>
      </c>
      <c r="CE39" s="418">
        <f t="shared" si="29"/>
        <v>1666</v>
      </c>
      <c r="CF39" s="418">
        <f t="shared" si="30"/>
        <v>23324</v>
      </c>
      <c r="CG39" s="409">
        <f>'Ｈ１０（1998）'!$AI$142</f>
        <v>0</v>
      </c>
      <c r="CH39" s="1385">
        <f>'Ｈ１０（1998）'!$AL$142</f>
        <v>0</v>
      </c>
      <c r="CI39" s="1385">
        <f t="shared" si="115"/>
        <v>0</v>
      </c>
      <c r="CJ39" s="418">
        <f t="shared" si="31"/>
        <v>0</v>
      </c>
      <c r="CK39" s="418">
        <f t="shared" si="32"/>
        <v>0</v>
      </c>
      <c r="CL39" s="409">
        <f>'Ｈ１０（1998）'!$AI$143</f>
        <v>303470</v>
      </c>
      <c r="CM39" s="1385">
        <f>'Ｈ１０（1998）'!$AL$143</f>
        <v>15622</v>
      </c>
      <c r="CN39" s="1385">
        <f t="shared" si="116"/>
        <v>8750</v>
      </c>
      <c r="CO39" s="418">
        <f t="shared" si="33"/>
        <v>12139</v>
      </c>
      <c r="CP39" s="417">
        <f t="shared" si="34"/>
        <v>169946</v>
      </c>
      <c r="CQ39" s="407">
        <f>'Ｈ１０（1998）'!$AI$145</f>
        <v>0</v>
      </c>
      <c r="CR39" s="1385">
        <f>'Ｈ１０（1998）'!$AL$145</f>
        <v>0</v>
      </c>
      <c r="CS39" s="1385">
        <f t="shared" si="117"/>
        <v>0</v>
      </c>
      <c r="CT39" s="418">
        <f t="shared" si="35"/>
        <v>0</v>
      </c>
      <c r="CU39" s="418">
        <f t="shared" si="36"/>
        <v>0</v>
      </c>
      <c r="CV39" s="409">
        <f>'Ｈ１０（1998）'!$AI$146</f>
        <v>4856</v>
      </c>
      <c r="CW39" s="1385">
        <f>'Ｈ１０（1998）'!$AL$146</f>
        <v>0</v>
      </c>
      <c r="CX39" s="1385">
        <f t="shared" si="118"/>
        <v>0</v>
      </c>
      <c r="CY39" s="418">
        <f t="shared" si="37"/>
        <v>194</v>
      </c>
      <c r="CZ39" s="418">
        <f t="shared" si="38"/>
        <v>2716</v>
      </c>
      <c r="DA39" s="409">
        <f>'Ｈ１０（1998）'!$AI$147</f>
        <v>0</v>
      </c>
      <c r="DB39" s="1385">
        <f>'Ｈ１０（1998）'!$AL$147</f>
        <v>0</v>
      </c>
      <c r="DC39" s="1385">
        <f t="shared" si="119"/>
        <v>0</v>
      </c>
      <c r="DD39" s="418">
        <f t="shared" si="39"/>
        <v>0</v>
      </c>
      <c r="DE39" s="417">
        <f t="shared" si="40"/>
        <v>0</v>
      </c>
      <c r="DF39" s="407">
        <f>'Ｈ１０（1998）'!$AI$148</f>
        <v>222719</v>
      </c>
      <c r="DG39" s="1385">
        <f>'Ｈ１０（1998）'!$AL$148</f>
        <v>0</v>
      </c>
      <c r="DH39" s="1385">
        <f t="shared" si="120"/>
        <v>0</v>
      </c>
      <c r="DI39" s="418">
        <f t="shared" si="41"/>
        <v>4640</v>
      </c>
      <c r="DJ39" s="418">
        <f t="shared" si="42"/>
        <v>64960</v>
      </c>
      <c r="DK39" s="409">
        <f>'Ｈ１０（1998）'!$AI$149</f>
        <v>0</v>
      </c>
      <c r="DL39" s="1385">
        <f>'Ｈ１０（1998）'!$AL$149</f>
        <v>0</v>
      </c>
      <c r="DM39" s="1385">
        <f t="shared" si="121"/>
        <v>0</v>
      </c>
      <c r="DN39" s="418">
        <f t="shared" si="43"/>
        <v>0</v>
      </c>
      <c r="DO39" s="418">
        <f t="shared" si="44"/>
        <v>0</v>
      </c>
      <c r="DP39" s="409">
        <f>'Ｈ１０（1998）'!$AI$150</f>
        <v>0</v>
      </c>
      <c r="DQ39" s="1385">
        <f>'Ｈ１０（1998）'!$AL$150</f>
        <v>0</v>
      </c>
      <c r="DR39" s="1385">
        <f t="shared" si="122"/>
        <v>0</v>
      </c>
      <c r="DS39" s="418">
        <f t="shared" si="45"/>
        <v>0</v>
      </c>
      <c r="DT39" s="418">
        <f t="shared" si="46"/>
        <v>0</v>
      </c>
      <c r="DU39" s="409">
        <f>'Ｈ１０（1998）'!$AI$151</f>
        <v>0</v>
      </c>
      <c r="DV39" s="1385">
        <f>'Ｈ１０（1998）'!$AL$151</f>
        <v>0</v>
      </c>
      <c r="DW39" s="1385">
        <f t="shared" si="123"/>
        <v>0</v>
      </c>
      <c r="DX39" s="418">
        <f t="shared" si="47"/>
        <v>0</v>
      </c>
      <c r="DY39" s="418">
        <f t="shared" si="48"/>
        <v>0</v>
      </c>
      <c r="DZ39" s="409">
        <f>'Ｈ１０（1998）'!$AI$152</f>
        <v>0</v>
      </c>
      <c r="EA39" s="1385"/>
      <c r="EB39" s="1385"/>
      <c r="EC39" s="418">
        <f t="shared" si="49"/>
        <v>0</v>
      </c>
      <c r="ED39" s="418">
        <f t="shared" si="50"/>
        <v>0</v>
      </c>
      <c r="EE39" s="409">
        <f>'Ｈ１０（1998）'!$AI$153</f>
        <v>0</v>
      </c>
      <c r="EF39" s="1385"/>
      <c r="EG39" s="1385"/>
      <c r="EH39" s="418">
        <f t="shared" si="51"/>
        <v>0</v>
      </c>
      <c r="EI39" s="418">
        <f t="shared" si="52"/>
        <v>0</v>
      </c>
      <c r="EJ39" s="409">
        <f>'Ｈ１０（1998）'!$AI$155</f>
        <v>0</v>
      </c>
      <c r="EK39" s="1385">
        <f>'Ｈ１０（1998）'!$AL$155</f>
        <v>0</v>
      </c>
      <c r="EL39" s="1385">
        <f t="shared" si="124"/>
        <v>0</v>
      </c>
      <c r="EM39" s="418">
        <f t="shared" si="53"/>
        <v>0</v>
      </c>
      <c r="EN39" s="418">
        <f t="shared" si="54"/>
        <v>0</v>
      </c>
      <c r="EO39" s="409">
        <f>'Ｈ１０（1998）'!$AI$156</f>
        <v>0</v>
      </c>
      <c r="EP39" s="1385">
        <f>'Ｈ１０（1998）'!$AL$156</f>
        <v>0</v>
      </c>
      <c r="EQ39" s="1385">
        <f t="shared" si="125"/>
        <v>0</v>
      </c>
      <c r="ER39" s="418">
        <f t="shared" si="55"/>
        <v>0</v>
      </c>
      <c r="ES39" s="418">
        <f t="shared" si="56"/>
        <v>0</v>
      </c>
      <c r="ET39" s="409">
        <f>'Ｈ１０（1998）'!$AI$157</f>
        <v>0</v>
      </c>
      <c r="EU39" s="1385">
        <f>'Ｈ１０（1998）'!$AL$157</f>
        <v>0</v>
      </c>
      <c r="EV39" s="1385">
        <f t="shared" si="126"/>
        <v>0</v>
      </c>
      <c r="EW39" s="418">
        <f t="shared" si="57"/>
        <v>0</v>
      </c>
      <c r="EX39" s="418">
        <f t="shared" si="58"/>
        <v>0</v>
      </c>
      <c r="EY39" s="409">
        <f>'Ｈ１０（1998）'!$AI$158</f>
        <v>0</v>
      </c>
      <c r="EZ39" s="1385">
        <f>'Ｈ１０（1998）'!$AL$158</f>
        <v>0</v>
      </c>
      <c r="FA39" s="1385">
        <f t="shared" si="127"/>
        <v>0</v>
      </c>
      <c r="FB39" s="418">
        <f t="shared" si="59"/>
        <v>0</v>
      </c>
      <c r="FC39" s="418">
        <f t="shared" si="60"/>
        <v>0</v>
      </c>
      <c r="FD39" s="409">
        <f>'Ｈ１０（1998）'!$AI$159</f>
        <v>0</v>
      </c>
      <c r="FE39" s="1385">
        <f>'Ｈ１０（1998）'!$AL$159</f>
        <v>0</v>
      </c>
      <c r="FF39" s="1385">
        <f t="shared" si="128"/>
        <v>0</v>
      </c>
      <c r="FG39" s="418">
        <f t="shared" si="61"/>
        <v>0</v>
      </c>
      <c r="FH39" s="418">
        <f t="shared" si="62"/>
        <v>0</v>
      </c>
      <c r="FI39" s="409">
        <f>'Ｈ１０（1998）'!$AI$160</f>
        <v>0</v>
      </c>
      <c r="FJ39" s="1385">
        <f>'Ｈ１０（1998）'!$AL$160</f>
        <v>0</v>
      </c>
      <c r="FK39" s="1385">
        <f t="shared" si="129"/>
        <v>0</v>
      </c>
      <c r="FL39" s="418">
        <f t="shared" si="63"/>
        <v>0</v>
      </c>
      <c r="FM39" s="418">
        <f t="shared" si="64"/>
        <v>0</v>
      </c>
      <c r="FN39" s="409">
        <f>'Ｈ１０（1998）'!$AI$161</f>
        <v>0</v>
      </c>
      <c r="FO39" s="1385"/>
      <c r="FP39" s="1385"/>
      <c r="FQ39" s="418">
        <f t="shared" si="65"/>
        <v>0</v>
      </c>
      <c r="FR39" s="418">
        <f t="shared" si="66"/>
        <v>0</v>
      </c>
      <c r="FS39" s="409">
        <f>'Ｈ１０（1998）'!$AI$162</f>
        <v>0</v>
      </c>
      <c r="FT39" s="1385">
        <f>'Ｈ１０（1998）'!$AL$162</f>
        <v>0</v>
      </c>
      <c r="FU39" s="1385">
        <f t="shared" si="130"/>
        <v>0</v>
      </c>
      <c r="FV39" s="418">
        <f t="shared" si="67"/>
        <v>0</v>
      </c>
      <c r="FW39" s="417">
        <f t="shared" si="68"/>
        <v>0</v>
      </c>
      <c r="FX39" s="407">
        <f>'Ｈ１０（1998）'!$AI$164</f>
        <v>0</v>
      </c>
      <c r="FY39" s="1385">
        <f>'Ｈ１０（1998）'!$AL$164</f>
        <v>0</v>
      </c>
      <c r="FZ39" s="1385">
        <f t="shared" si="131"/>
        <v>0</v>
      </c>
      <c r="GA39" s="418">
        <f t="shared" si="69"/>
        <v>0</v>
      </c>
      <c r="GB39" s="418">
        <f t="shared" si="70"/>
        <v>0</v>
      </c>
      <c r="GC39" s="409">
        <f>'Ｈ１０（1998）'!$AI$165</f>
        <v>41852</v>
      </c>
      <c r="GD39" s="1385">
        <f>'Ｈ１０（1998）'!$AL$165</f>
        <v>0</v>
      </c>
      <c r="GE39" s="1385">
        <f t="shared" si="132"/>
        <v>0</v>
      </c>
      <c r="GF39" s="416">
        <f t="shared" si="71"/>
        <v>0</v>
      </c>
      <c r="GG39" s="417">
        <f t="shared" si="72"/>
        <v>41852</v>
      </c>
      <c r="GH39" s="407">
        <f>'Ｈ１０（1998）'!$AI$166</f>
        <v>12784</v>
      </c>
      <c r="GI39" s="1385">
        <f>'Ｈ１０（1998）'!$AL$166</f>
        <v>0</v>
      </c>
      <c r="GJ39" s="1385">
        <f t="shared" si="133"/>
        <v>0</v>
      </c>
      <c r="GK39" s="418">
        <f t="shared" si="73"/>
        <v>256</v>
      </c>
      <c r="GL39" s="418">
        <f t="shared" si="74"/>
        <v>3584</v>
      </c>
      <c r="GM39" s="409">
        <f>'Ｈ１０（1998）'!$AI$167</f>
        <v>83389</v>
      </c>
      <c r="GN39" s="1385">
        <f>'Ｈ１０（1998）'!$AL$167</f>
        <v>0</v>
      </c>
      <c r="GO39" s="1385">
        <f t="shared" si="134"/>
        <v>0</v>
      </c>
      <c r="GP39" s="418">
        <f t="shared" si="75"/>
        <v>1668</v>
      </c>
      <c r="GQ39" s="418">
        <f t="shared" si="76"/>
        <v>23352</v>
      </c>
      <c r="GR39" s="409">
        <f>'Ｈ１０（1998）'!$AI$168</f>
        <v>0</v>
      </c>
      <c r="GS39" s="1385">
        <f>'Ｈ１０（1998）'!$AL$168</f>
        <v>0</v>
      </c>
      <c r="GT39" s="1385"/>
      <c r="GU39" s="418">
        <f t="shared" si="77"/>
        <v>0</v>
      </c>
      <c r="GV39" s="418">
        <f t="shared" si="78"/>
        <v>0</v>
      </c>
      <c r="GW39" s="409">
        <f>'Ｈ１０（1998）'!$AI$169</f>
        <v>5954</v>
      </c>
      <c r="GX39" s="1385">
        <f>'Ｈ１０（1998）'!$AL$169</f>
        <v>0</v>
      </c>
      <c r="GY39" s="1385">
        <f t="shared" si="135"/>
        <v>0</v>
      </c>
      <c r="GZ39" s="418">
        <f t="shared" si="79"/>
        <v>119</v>
      </c>
      <c r="HA39" s="418">
        <f t="shared" si="80"/>
        <v>1666</v>
      </c>
      <c r="HB39" s="409">
        <f>'Ｈ１０（1998）'!$AI$170</f>
        <v>0</v>
      </c>
      <c r="HC39" s="1385"/>
      <c r="HD39" s="1385"/>
      <c r="HE39" s="418">
        <f t="shared" si="81"/>
        <v>0</v>
      </c>
      <c r="HF39" s="418">
        <f t="shared" si="82"/>
        <v>0</v>
      </c>
      <c r="HG39" s="409">
        <f>'Ｈ１０（1998）'!$AI$171</f>
        <v>0</v>
      </c>
      <c r="HH39" s="1385"/>
      <c r="HI39" s="1385"/>
      <c r="HJ39" s="418">
        <f t="shared" si="83"/>
        <v>0</v>
      </c>
      <c r="HK39" s="418">
        <f t="shared" si="84"/>
        <v>0</v>
      </c>
      <c r="HL39" s="409">
        <f>'Ｈ１０（1998）'!$AI$172</f>
        <v>0</v>
      </c>
      <c r="HM39" s="1385"/>
      <c r="HN39" s="1385"/>
      <c r="HO39" s="418">
        <f t="shared" si="85"/>
        <v>0</v>
      </c>
      <c r="HP39" s="418">
        <f t="shared" si="86"/>
        <v>0</v>
      </c>
      <c r="HQ39" s="409">
        <f>'Ｈ１０（1998）'!$AI$173</f>
        <v>608</v>
      </c>
      <c r="HR39" s="1385">
        <f>'Ｈ１０（1998）'!$AL$173</f>
        <v>0</v>
      </c>
      <c r="HS39" s="1385">
        <f t="shared" si="136"/>
        <v>0</v>
      </c>
      <c r="HT39" s="418">
        <f t="shared" si="87"/>
        <v>12</v>
      </c>
      <c r="HU39" s="418">
        <f t="shared" si="88"/>
        <v>168</v>
      </c>
      <c r="HV39" s="409">
        <f>'Ｈ１０（1998）'!$AI$174</f>
        <v>38724</v>
      </c>
      <c r="HW39" s="1385">
        <f>'Ｈ１０（1998）'!$AL$174</f>
        <v>0</v>
      </c>
      <c r="HX39" s="1385">
        <f t="shared" si="137"/>
        <v>0</v>
      </c>
      <c r="HY39" s="418">
        <f t="shared" si="89"/>
        <v>774</v>
      </c>
      <c r="HZ39" s="417">
        <f t="shared" si="90"/>
        <v>10836</v>
      </c>
      <c r="IA39" s="407">
        <f>'Ｈ１０（1998）'!$AI$175</f>
        <v>0</v>
      </c>
      <c r="IB39" s="1385">
        <f>'Ｈ１０（1998）'!$AL$175</f>
        <v>0</v>
      </c>
      <c r="IC39" s="1385">
        <f t="shared" si="138"/>
        <v>0</v>
      </c>
      <c r="ID39" s="418">
        <f t="shared" si="91"/>
        <v>0</v>
      </c>
      <c r="IE39" s="417">
        <f t="shared" si="92"/>
        <v>0</v>
      </c>
      <c r="IF39" s="409">
        <f t="shared" si="93"/>
        <v>848481</v>
      </c>
      <c r="IG39" s="1386">
        <f t="shared" si="139"/>
        <v>28111</v>
      </c>
      <c r="IH39" s="1386">
        <f t="shared" si="140"/>
        <v>15750</v>
      </c>
      <c r="II39" s="412">
        <f t="shared" si="96"/>
        <v>24600</v>
      </c>
      <c r="IJ39" s="410">
        <f t="shared" si="97"/>
        <v>386252</v>
      </c>
    </row>
    <row r="40" spans="1:244" ht="17.100000000000001" customHeight="1">
      <c r="A40" s="376"/>
      <c r="B40" s="413"/>
      <c r="C40" s="414">
        <v>11</v>
      </c>
      <c r="D40" s="415">
        <f t="shared" si="141"/>
        <v>13</v>
      </c>
      <c r="E40" s="407">
        <f>'Ｈ１１（1999）'!$AI$124</f>
        <v>3074</v>
      </c>
      <c r="F40" s="1385">
        <f>'Ｈ１１（1999）'!$AL$124</f>
        <v>0</v>
      </c>
      <c r="G40" s="1385">
        <f t="shared" si="98"/>
        <v>0</v>
      </c>
      <c r="H40" s="408">
        <f t="shared" si="99"/>
        <v>61</v>
      </c>
      <c r="I40" s="408">
        <f t="shared" si="0"/>
        <v>793</v>
      </c>
      <c r="J40" s="409">
        <f>'Ｈ１１（1999）'!$AI$125</f>
        <v>15030</v>
      </c>
      <c r="K40" s="1385">
        <f>'Ｈ１１（1999）'!$AL$125</f>
        <v>0</v>
      </c>
      <c r="L40" s="1385">
        <f t="shared" si="100"/>
        <v>0</v>
      </c>
      <c r="M40" s="408">
        <f t="shared" si="1"/>
        <v>601</v>
      </c>
      <c r="N40" s="410">
        <f t="shared" si="2"/>
        <v>7813</v>
      </c>
      <c r="O40" s="409">
        <f>'Ｈ１１（1999）'!$AI$127</f>
        <v>0</v>
      </c>
      <c r="P40" s="1385">
        <f>'Ｈ１１（1999）'!$AL$127</f>
        <v>0</v>
      </c>
      <c r="Q40" s="1385">
        <f t="shared" si="101"/>
        <v>0</v>
      </c>
      <c r="R40" s="408">
        <f t="shared" si="3"/>
        <v>0</v>
      </c>
      <c r="S40" s="408">
        <f t="shared" si="4"/>
        <v>0</v>
      </c>
      <c r="T40" s="409">
        <f>'Ｈ１１（1999）'!$AI$128</f>
        <v>8197</v>
      </c>
      <c r="U40" s="1385">
        <f>'Ｈ１１（1999）'!$AL$128</f>
        <v>0</v>
      </c>
      <c r="V40" s="1385">
        <f t="shared" si="102"/>
        <v>0</v>
      </c>
      <c r="W40" s="408">
        <f t="shared" si="5"/>
        <v>328</v>
      </c>
      <c r="X40" s="411">
        <f t="shared" si="6"/>
        <v>4264</v>
      </c>
      <c r="Y40" s="407">
        <f>'Ｈ１１（1999）'!$AI$130</f>
        <v>1033</v>
      </c>
      <c r="Z40" s="1385">
        <f>'Ｈ１１（1999）'!$AL$130</f>
        <v>0</v>
      </c>
      <c r="AA40" s="1385">
        <f t="shared" si="103"/>
        <v>0</v>
      </c>
      <c r="AB40" s="408">
        <f t="shared" si="7"/>
        <v>41</v>
      </c>
      <c r="AC40" s="408">
        <f t="shared" si="8"/>
        <v>533</v>
      </c>
      <c r="AD40" s="409">
        <f>'Ｈ１１（1999）'!$AI$131</f>
        <v>14058</v>
      </c>
      <c r="AE40" s="1385">
        <f>'Ｈ１１（1999）'!$AL$131</f>
        <v>0</v>
      </c>
      <c r="AF40" s="1385">
        <f t="shared" si="104"/>
        <v>0</v>
      </c>
      <c r="AG40" s="408">
        <f t="shared" si="9"/>
        <v>562</v>
      </c>
      <c r="AH40" s="408">
        <f t="shared" si="10"/>
        <v>7306</v>
      </c>
      <c r="AI40" s="409">
        <f>'Ｈ１１（1999）'!$AI$132</f>
        <v>0</v>
      </c>
      <c r="AJ40" s="1385">
        <f>'Ｈ１１（1999）'!$AL$132</f>
        <v>0</v>
      </c>
      <c r="AK40" s="1385">
        <f t="shared" si="105"/>
        <v>0</v>
      </c>
      <c r="AL40" s="408">
        <f t="shared" si="11"/>
        <v>0</v>
      </c>
      <c r="AM40" s="408">
        <f t="shared" si="12"/>
        <v>0</v>
      </c>
      <c r="AN40" s="409">
        <f>'Ｈ１１（1999）'!$AI$133</f>
        <v>0</v>
      </c>
      <c r="AO40" s="1385">
        <f>'Ｈ１１（1999）'!$AL$133</f>
        <v>0</v>
      </c>
      <c r="AP40" s="1385">
        <f t="shared" si="106"/>
        <v>0</v>
      </c>
      <c r="AQ40" s="408">
        <f t="shared" si="13"/>
        <v>0</v>
      </c>
      <c r="AR40" s="408">
        <f t="shared" si="14"/>
        <v>0</v>
      </c>
      <c r="AS40" s="409">
        <f>'Ｈ１１（1999）'!$AI$134</f>
        <v>0</v>
      </c>
      <c r="AT40" s="1385">
        <f>'Ｈ１１（1999）'!$AL$134</f>
        <v>0</v>
      </c>
      <c r="AU40" s="1385">
        <f t="shared" si="107"/>
        <v>0</v>
      </c>
      <c r="AV40" s="408">
        <f t="shared" si="15"/>
        <v>0</v>
      </c>
      <c r="AW40" s="410">
        <f t="shared" si="16"/>
        <v>0</v>
      </c>
      <c r="AX40" s="407">
        <f>'Ｈ１１（1999）'!$AI$135</f>
        <v>0</v>
      </c>
      <c r="AY40" s="1385">
        <f>'Ｈ１１（1999）'!$AL$135</f>
        <v>0</v>
      </c>
      <c r="AZ40" s="1385">
        <f t="shared" si="108"/>
        <v>0</v>
      </c>
      <c r="BA40" s="418">
        <f t="shared" si="17"/>
        <v>0</v>
      </c>
      <c r="BB40" s="417">
        <f t="shared" si="18"/>
        <v>0</v>
      </c>
      <c r="BC40" s="407">
        <f>'Ｈ１１（1999）'!$AI$136</f>
        <v>31419</v>
      </c>
      <c r="BD40" s="1385">
        <f>'Ｈ１１（1999）'!$AL$136</f>
        <v>0</v>
      </c>
      <c r="BE40" s="1385">
        <f t="shared" si="109"/>
        <v>0</v>
      </c>
      <c r="BF40" s="418">
        <f t="shared" si="19"/>
        <v>1257</v>
      </c>
      <c r="BG40" s="418">
        <f t="shared" si="20"/>
        <v>16341</v>
      </c>
      <c r="BH40" s="409">
        <f>'Ｈ１１（1999）'!$AI$137</f>
        <v>39902</v>
      </c>
      <c r="BI40" s="1385">
        <f>'Ｈ１１（1999）'!$AL$137</f>
        <v>0</v>
      </c>
      <c r="BJ40" s="1385">
        <f t="shared" si="110"/>
        <v>0</v>
      </c>
      <c r="BK40" s="418">
        <f t="shared" si="21"/>
        <v>831</v>
      </c>
      <c r="BL40" s="418">
        <f t="shared" si="22"/>
        <v>10803</v>
      </c>
      <c r="BM40" s="409">
        <f>'Ｈ１１（1999）'!$AI$138</f>
        <v>0</v>
      </c>
      <c r="BN40" s="1385">
        <f>'Ｈ１１（1999）'!$AL$138</f>
        <v>0</v>
      </c>
      <c r="BO40" s="1385">
        <f t="shared" si="111"/>
        <v>0</v>
      </c>
      <c r="BP40" s="418">
        <f t="shared" si="23"/>
        <v>0</v>
      </c>
      <c r="BQ40" s="418">
        <f t="shared" si="24"/>
        <v>0</v>
      </c>
      <c r="BR40" s="409">
        <f>'Ｈ１１（1999）'!$AI$139</f>
        <v>0</v>
      </c>
      <c r="BS40" s="1385">
        <f>'Ｈ１１（1999）'!$AL$139</f>
        <v>0</v>
      </c>
      <c r="BT40" s="1385">
        <f t="shared" si="112"/>
        <v>0</v>
      </c>
      <c r="BU40" s="418">
        <f t="shared" si="25"/>
        <v>0</v>
      </c>
      <c r="BV40" s="418">
        <f t="shared" si="26"/>
        <v>0</v>
      </c>
      <c r="BW40" s="409">
        <f>'Ｈ１１（1999）'!$AI$140</f>
        <v>0</v>
      </c>
      <c r="BX40" s="1385">
        <f>'Ｈ１１（1999）'!$AL$140</f>
        <v>0</v>
      </c>
      <c r="BY40" s="1385">
        <f t="shared" si="113"/>
        <v>0</v>
      </c>
      <c r="BZ40" s="418">
        <f t="shared" si="27"/>
        <v>0</v>
      </c>
      <c r="CA40" s="418">
        <f t="shared" si="28"/>
        <v>0</v>
      </c>
      <c r="CB40" s="409">
        <f>'Ｈ１１（1999）'!$AI$141</f>
        <v>170058</v>
      </c>
      <c r="CC40" s="1385">
        <f>'Ｈ１１（1999）'!$AL$141</f>
        <v>0</v>
      </c>
      <c r="CD40" s="1385">
        <f t="shared" si="114"/>
        <v>0</v>
      </c>
      <c r="CE40" s="418">
        <f t="shared" si="29"/>
        <v>8503</v>
      </c>
      <c r="CF40" s="418">
        <f t="shared" si="30"/>
        <v>110539</v>
      </c>
      <c r="CG40" s="409">
        <f>'Ｈ１１（1999）'!$AI$142</f>
        <v>0</v>
      </c>
      <c r="CH40" s="1385">
        <f>'Ｈ１１（1999）'!$AL$142</f>
        <v>0</v>
      </c>
      <c r="CI40" s="1385">
        <f t="shared" si="115"/>
        <v>0</v>
      </c>
      <c r="CJ40" s="418">
        <f t="shared" si="31"/>
        <v>0</v>
      </c>
      <c r="CK40" s="418">
        <f t="shared" si="32"/>
        <v>0</v>
      </c>
      <c r="CL40" s="409">
        <f>'Ｈ１１（1999）'!$AI$143</f>
        <v>94584</v>
      </c>
      <c r="CM40" s="1385">
        <f>'Ｈ１１（1999）'!$AL$143</f>
        <v>0</v>
      </c>
      <c r="CN40" s="1385">
        <f t="shared" si="116"/>
        <v>0</v>
      </c>
      <c r="CO40" s="418">
        <f t="shared" si="33"/>
        <v>3783</v>
      </c>
      <c r="CP40" s="417">
        <f t="shared" si="34"/>
        <v>49179</v>
      </c>
      <c r="CQ40" s="407">
        <f>'Ｈ１１（1999）'!$AI$145</f>
        <v>0</v>
      </c>
      <c r="CR40" s="1385">
        <f>'Ｈ１１（1999）'!$AL$145</f>
        <v>0</v>
      </c>
      <c r="CS40" s="1385">
        <f t="shared" si="117"/>
        <v>0</v>
      </c>
      <c r="CT40" s="418">
        <f t="shared" si="35"/>
        <v>0</v>
      </c>
      <c r="CU40" s="418">
        <f t="shared" si="36"/>
        <v>0</v>
      </c>
      <c r="CV40" s="409">
        <f>'Ｈ１１（1999）'!$AI$146</f>
        <v>300894</v>
      </c>
      <c r="CW40" s="1385">
        <f>'Ｈ１１（1999）'!$AL$146</f>
        <v>0</v>
      </c>
      <c r="CX40" s="1385">
        <f t="shared" si="118"/>
        <v>0</v>
      </c>
      <c r="CY40" s="418">
        <f t="shared" si="37"/>
        <v>12036</v>
      </c>
      <c r="CZ40" s="418">
        <f t="shared" si="38"/>
        <v>156468</v>
      </c>
      <c r="DA40" s="409">
        <f>'Ｈ１１（1999）'!$AI$147</f>
        <v>0</v>
      </c>
      <c r="DB40" s="1385">
        <f>'Ｈ１１（1999）'!$AL$147</f>
        <v>0</v>
      </c>
      <c r="DC40" s="1385">
        <f t="shared" si="119"/>
        <v>0</v>
      </c>
      <c r="DD40" s="418">
        <f t="shared" si="39"/>
        <v>0</v>
      </c>
      <c r="DE40" s="417">
        <f t="shared" si="40"/>
        <v>0</v>
      </c>
      <c r="DF40" s="407">
        <f>'Ｈ１１（1999）'!$AI$148</f>
        <v>0</v>
      </c>
      <c r="DG40" s="1385">
        <f>'Ｈ１１（1999）'!$AL$148</f>
        <v>0</v>
      </c>
      <c r="DH40" s="1385">
        <f t="shared" si="120"/>
        <v>0</v>
      </c>
      <c r="DI40" s="418">
        <f t="shared" si="41"/>
        <v>0</v>
      </c>
      <c r="DJ40" s="418">
        <f t="shared" si="42"/>
        <v>0</v>
      </c>
      <c r="DK40" s="409">
        <f>'Ｈ１１（1999）'!$AI$149</f>
        <v>301725</v>
      </c>
      <c r="DL40" s="1385">
        <f>'Ｈ１１（1999）'!$AL$149</f>
        <v>0</v>
      </c>
      <c r="DM40" s="1385">
        <f t="shared" si="121"/>
        <v>0</v>
      </c>
      <c r="DN40" s="418">
        <f t="shared" si="43"/>
        <v>5029</v>
      </c>
      <c r="DO40" s="418">
        <f t="shared" si="44"/>
        <v>65377</v>
      </c>
      <c r="DP40" s="409">
        <f>'Ｈ１１（1999）'!$AI$150</f>
        <v>0</v>
      </c>
      <c r="DQ40" s="1385">
        <f>'Ｈ１１（1999）'!$AL$150</f>
        <v>0</v>
      </c>
      <c r="DR40" s="1385">
        <f t="shared" si="122"/>
        <v>0</v>
      </c>
      <c r="DS40" s="418">
        <f t="shared" si="45"/>
        <v>0</v>
      </c>
      <c r="DT40" s="418">
        <f t="shared" si="46"/>
        <v>0</v>
      </c>
      <c r="DU40" s="409">
        <f>'Ｈ１１（1999）'!$AI$151</f>
        <v>0</v>
      </c>
      <c r="DV40" s="1385">
        <f>'Ｈ１１（1999）'!$AL$151</f>
        <v>0</v>
      </c>
      <c r="DW40" s="1385">
        <f t="shared" si="123"/>
        <v>0</v>
      </c>
      <c r="DX40" s="418">
        <f t="shared" si="47"/>
        <v>0</v>
      </c>
      <c r="DY40" s="418">
        <f t="shared" si="48"/>
        <v>0</v>
      </c>
      <c r="DZ40" s="409">
        <f>'Ｈ１１（1999）'!$AI$152</f>
        <v>0</v>
      </c>
      <c r="EA40" s="1385"/>
      <c r="EB40" s="1385"/>
      <c r="EC40" s="418">
        <f t="shared" si="49"/>
        <v>0</v>
      </c>
      <c r="ED40" s="418">
        <f t="shared" si="50"/>
        <v>0</v>
      </c>
      <c r="EE40" s="409">
        <f>'Ｈ１１（1999）'!$AI$153</f>
        <v>0</v>
      </c>
      <c r="EF40" s="1385"/>
      <c r="EG40" s="1385"/>
      <c r="EH40" s="418">
        <f t="shared" si="51"/>
        <v>0</v>
      </c>
      <c r="EI40" s="418">
        <f t="shared" si="52"/>
        <v>0</v>
      </c>
      <c r="EJ40" s="409">
        <f>'Ｈ１１（1999）'!$AI$155</f>
        <v>0</v>
      </c>
      <c r="EK40" s="1385">
        <f>'Ｈ１１（1999）'!$AL$155</f>
        <v>0</v>
      </c>
      <c r="EL40" s="1385">
        <f t="shared" si="124"/>
        <v>0</v>
      </c>
      <c r="EM40" s="418">
        <f t="shared" si="53"/>
        <v>0</v>
      </c>
      <c r="EN40" s="418">
        <f t="shared" si="54"/>
        <v>0</v>
      </c>
      <c r="EO40" s="409">
        <f>'Ｈ１１（1999）'!$AI$156</f>
        <v>0</v>
      </c>
      <c r="EP40" s="1385">
        <f>'Ｈ１１（1999）'!$AL$156</f>
        <v>0</v>
      </c>
      <c r="EQ40" s="1385">
        <f t="shared" si="125"/>
        <v>0</v>
      </c>
      <c r="ER40" s="418">
        <f t="shared" si="55"/>
        <v>0</v>
      </c>
      <c r="ES40" s="418">
        <f t="shared" si="56"/>
        <v>0</v>
      </c>
      <c r="ET40" s="409">
        <f>'Ｈ１１（1999）'!$AI$157</f>
        <v>0</v>
      </c>
      <c r="EU40" s="1385">
        <f>'Ｈ１１（1999）'!$AL$157</f>
        <v>0</v>
      </c>
      <c r="EV40" s="1385">
        <f t="shared" si="126"/>
        <v>0</v>
      </c>
      <c r="EW40" s="418">
        <f t="shared" si="57"/>
        <v>0</v>
      </c>
      <c r="EX40" s="418">
        <f t="shared" si="58"/>
        <v>0</v>
      </c>
      <c r="EY40" s="409">
        <f>'Ｈ１１（1999）'!$AI$158</f>
        <v>3864</v>
      </c>
      <c r="EZ40" s="1385">
        <f>'Ｈ１１（1999）'!$AL$158</f>
        <v>0</v>
      </c>
      <c r="FA40" s="1385">
        <f t="shared" si="127"/>
        <v>0</v>
      </c>
      <c r="FB40" s="418">
        <f t="shared" si="59"/>
        <v>97</v>
      </c>
      <c r="FC40" s="418">
        <f t="shared" si="60"/>
        <v>1261</v>
      </c>
      <c r="FD40" s="409">
        <f>'Ｈ１１（1999）'!$AI$159</f>
        <v>0</v>
      </c>
      <c r="FE40" s="1385">
        <f>'Ｈ１１（1999）'!$AL$159</f>
        <v>0</v>
      </c>
      <c r="FF40" s="1385">
        <f t="shared" si="128"/>
        <v>0</v>
      </c>
      <c r="FG40" s="418">
        <f t="shared" si="61"/>
        <v>0</v>
      </c>
      <c r="FH40" s="418">
        <f t="shared" si="62"/>
        <v>0</v>
      </c>
      <c r="FI40" s="409">
        <f>'Ｈ１１（1999）'!$AI$160</f>
        <v>473</v>
      </c>
      <c r="FJ40" s="1385">
        <f>'Ｈ１１（1999）'!$AL$160</f>
        <v>0</v>
      </c>
      <c r="FK40" s="1385">
        <f t="shared" si="129"/>
        <v>0</v>
      </c>
      <c r="FL40" s="418">
        <f t="shared" si="63"/>
        <v>12</v>
      </c>
      <c r="FM40" s="418">
        <f t="shared" si="64"/>
        <v>156</v>
      </c>
      <c r="FN40" s="409">
        <f>'Ｈ１１（1999）'!$AI$161</f>
        <v>0</v>
      </c>
      <c r="FO40" s="1385"/>
      <c r="FP40" s="1385"/>
      <c r="FQ40" s="418">
        <f t="shared" si="65"/>
        <v>0</v>
      </c>
      <c r="FR40" s="418">
        <f t="shared" si="66"/>
        <v>0</v>
      </c>
      <c r="FS40" s="409">
        <f>'Ｈ１１（1999）'!$AI$162</f>
        <v>0</v>
      </c>
      <c r="FT40" s="1385">
        <f>'Ｈ１１（1999）'!$AL$162</f>
        <v>0</v>
      </c>
      <c r="FU40" s="1385">
        <f t="shared" si="130"/>
        <v>0</v>
      </c>
      <c r="FV40" s="418">
        <f t="shared" si="67"/>
        <v>0</v>
      </c>
      <c r="FW40" s="417">
        <f t="shared" si="68"/>
        <v>0</v>
      </c>
      <c r="FX40" s="407">
        <f>'Ｈ１１（1999）'!$AI$164</f>
        <v>0</v>
      </c>
      <c r="FY40" s="1385">
        <f>'Ｈ１１（1999）'!$AL$164</f>
        <v>0</v>
      </c>
      <c r="FZ40" s="1385">
        <f t="shared" si="131"/>
        <v>0</v>
      </c>
      <c r="GA40" s="418">
        <f t="shared" si="69"/>
        <v>0</v>
      </c>
      <c r="GB40" s="418">
        <f t="shared" si="70"/>
        <v>0</v>
      </c>
      <c r="GC40" s="409">
        <f>'Ｈ１１（1999）'!$AI$165</f>
        <v>47883</v>
      </c>
      <c r="GD40" s="1385">
        <f>'Ｈ１１（1999）'!$AL$165</f>
        <v>0</v>
      </c>
      <c r="GE40" s="1385">
        <f t="shared" si="132"/>
        <v>0</v>
      </c>
      <c r="GF40" s="416">
        <f t="shared" si="71"/>
        <v>0</v>
      </c>
      <c r="GG40" s="417">
        <f t="shared" si="72"/>
        <v>47883</v>
      </c>
      <c r="GH40" s="407">
        <f>'Ｈ１１（1999）'!$AI$166</f>
        <v>20423</v>
      </c>
      <c r="GI40" s="1385">
        <f>'Ｈ１１（1999）'!$AL$166</f>
        <v>0</v>
      </c>
      <c r="GJ40" s="1385">
        <f t="shared" si="133"/>
        <v>0</v>
      </c>
      <c r="GK40" s="418">
        <f t="shared" si="73"/>
        <v>408</v>
      </c>
      <c r="GL40" s="418">
        <f t="shared" si="74"/>
        <v>5304</v>
      </c>
      <c r="GM40" s="409">
        <f>'Ｈ１１（1999）'!$AI$167</f>
        <v>12233</v>
      </c>
      <c r="GN40" s="1385">
        <f>'Ｈ１１（1999）'!$AL$167</f>
        <v>0</v>
      </c>
      <c r="GO40" s="1385">
        <f t="shared" si="134"/>
        <v>0</v>
      </c>
      <c r="GP40" s="418">
        <f t="shared" si="75"/>
        <v>245</v>
      </c>
      <c r="GQ40" s="418">
        <f t="shared" si="76"/>
        <v>3185</v>
      </c>
      <c r="GR40" s="409">
        <f>'Ｈ１１（1999）'!$AI$168</f>
        <v>0</v>
      </c>
      <c r="GS40" s="1385">
        <f>'Ｈ１１（1999）'!$AL$168</f>
        <v>0</v>
      </c>
      <c r="GT40" s="1385"/>
      <c r="GU40" s="418">
        <f t="shared" si="77"/>
        <v>0</v>
      </c>
      <c r="GV40" s="418">
        <f t="shared" si="78"/>
        <v>0</v>
      </c>
      <c r="GW40" s="409">
        <f>'Ｈ１１（1999）'!$AI$169</f>
        <v>449</v>
      </c>
      <c r="GX40" s="1385">
        <f>'Ｈ１１（1999）'!$AL$169</f>
        <v>0</v>
      </c>
      <c r="GY40" s="1385">
        <f t="shared" si="135"/>
        <v>0</v>
      </c>
      <c r="GZ40" s="418">
        <f t="shared" si="79"/>
        <v>9</v>
      </c>
      <c r="HA40" s="418">
        <f t="shared" si="80"/>
        <v>117</v>
      </c>
      <c r="HB40" s="409">
        <f>'Ｈ１１（1999）'!$AI$170</f>
        <v>0</v>
      </c>
      <c r="HC40" s="1385"/>
      <c r="HD40" s="1385"/>
      <c r="HE40" s="418">
        <f t="shared" si="81"/>
        <v>0</v>
      </c>
      <c r="HF40" s="418">
        <f t="shared" si="82"/>
        <v>0</v>
      </c>
      <c r="HG40" s="409">
        <f>'Ｈ１１（1999）'!$AI$171</f>
        <v>0</v>
      </c>
      <c r="HH40" s="1385"/>
      <c r="HI40" s="1385"/>
      <c r="HJ40" s="418">
        <f t="shared" si="83"/>
        <v>0</v>
      </c>
      <c r="HK40" s="418">
        <f t="shared" si="84"/>
        <v>0</v>
      </c>
      <c r="HL40" s="409">
        <f>'Ｈ１１（1999）'!$AI$172</f>
        <v>0</v>
      </c>
      <c r="HM40" s="1385"/>
      <c r="HN40" s="1385"/>
      <c r="HO40" s="418">
        <f t="shared" si="85"/>
        <v>0</v>
      </c>
      <c r="HP40" s="418">
        <f t="shared" si="86"/>
        <v>0</v>
      </c>
      <c r="HQ40" s="409">
        <f>'Ｈ１１（1999）'!$AI$173</f>
        <v>1065</v>
      </c>
      <c r="HR40" s="1385">
        <f>'Ｈ１１（1999）'!$AL$173</f>
        <v>0</v>
      </c>
      <c r="HS40" s="1385">
        <f t="shared" si="136"/>
        <v>0</v>
      </c>
      <c r="HT40" s="418">
        <f t="shared" si="87"/>
        <v>21</v>
      </c>
      <c r="HU40" s="418">
        <f t="shared" si="88"/>
        <v>273</v>
      </c>
      <c r="HV40" s="409">
        <f>'Ｈ１１（1999）'!$AI$174</f>
        <v>2467</v>
      </c>
      <c r="HW40" s="1385">
        <f>'Ｈ１１（1999）'!$AL$174</f>
        <v>0</v>
      </c>
      <c r="HX40" s="1385">
        <f t="shared" si="137"/>
        <v>0</v>
      </c>
      <c r="HY40" s="418">
        <f t="shared" si="89"/>
        <v>49</v>
      </c>
      <c r="HZ40" s="417">
        <f t="shared" si="90"/>
        <v>637</v>
      </c>
      <c r="IA40" s="407">
        <f>'Ｈ１１（1999）'!$AI$175</f>
        <v>0</v>
      </c>
      <c r="IB40" s="1385">
        <f>'Ｈ１１（1999）'!$AL$175</f>
        <v>0</v>
      </c>
      <c r="IC40" s="1385">
        <f t="shared" si="138"/>
        <v>0</v>
      </c>
      <c r="ID40" s="418">
        <f t="shared" si="91"/>
        <v>0</v>
      </c>
      <c r="IE40" s="417">
        <f t="shared" si="92"/>
        <v>0</v>
      </c>
      <c r="IF40" s="409">
        <f t="shared" si="93"/>
        <v>1068831</v>
      </c>
      <c r="IG40" s="1386">
        <f t="shared" si="139"/>
        <v>0</v>
      </c>
      <c r="IH40" s="1386">
        <f t="shared" si="140"/>
        <v>0</v>
      </c>
      <c r="II40" s="412">
        <f t="shared" si="96"/>
        <v>33873</v>
      </c>
      <c r="IJ40" s="410">
        <f t="shared" si="97"/>
        <v>488232</v>
      </c>
    </row>
    <row r="41" spans="1:244" ht="17.100000000000001" customHeight="1">
      <c r="A41" s="376"/>
      <c r="B41" s="413"/>
      <c r="C41" s="414">
        <v>12</v>
      </c>
      <c r="D41" s="415">
        <f t="shared" si="141"/>
        <v>12</v>
      </c>
      <c r="E41" s="407">
        <f>'Ｈ１２（2000）'!$AI$124</f>
        <v>8269</v>
      </c>
      <c r="F41" s="1385">
        <f>'Ｈ１２（2000）'!$AL$124</f>
        <v>0</v>
      </c>
      <c r="G41" s="1385">
        <f t="shared" si="98"/>
        <v>0</v>
      </c>
      <c r="H41" s="408">
        <f t="shared" si="99"/>
        <v>165</v>
      </c>
      <c r="I41" s="408">
        <f t="shared" si="0"/>
        <v>1980</v>
      </c>
      <c r="J41" s="409">
        <f>'Ｈ１２（2000）'!$AI$125</f>
        <v>27197</v>
      </c>
      <c r="K41" s="1385">
        <f>'Ｈ１２（2000）'!$AL$125</f>
        <v>0</v>
      </c>
      <c r="L41" s="1385">
        <f t="shared" si="100"/>
        <v>0</v>
      </c>
      <c r="M41" s="408">
        <f t="shared" si="1"/>
        <v>1088</v>
      </c>
      <c r="N41" s="410">
        <f t="shared" si="2"/>
        <v>13056</v>
      </c>
      <c r="O41" s="409">
        <f>'Ｈ１２（2000）'!$AI$127</f>
        <v>1231</v>
      </c>
      <c r="P41" s="1385">
        <f>'Ｈ１２（2000）'!$AL$127</f>
        <v>0</v>
      </c>
      <c r="Q41" s="1385">
        <f t="shared" si="101"/>
        <v>0</v>
      </c>
      <c r="R41" s="408">
        <f t="shared" si="3"/>
        <v>41</v>
      </c>
      <c r="S41" s="408">
        <f t="shared" si="4"/>
        <v>492</v>
      </c>
      <c r="T41" s="409">
        <f>'Ｈ１２（2000）'!$AI$128</f>
        <v>36825</v>
      </c>
      <c r="U41" s="1385">
        <f>'Ｈ１２（2000）'!$AL$128</f>
        <v>0</v>
      </c>
      <c r="V41" s="1385">
        <f t="shared" si="102"/>
        <v>0</v>
      </c>
      <c r="W41" s="408">
        <f t="shared" si="5"/>
        <v>1473</v>
      </c>
      <c r="X41" s="411">
        <f t="shared" si="6"/>
        <v>17676</v>
      </c>
      <c r="Y41" s="407">
        <f>'Ｈ１２（2000）'!$AI$130</f>
        <v>0</v>
      </c>
      <c r="Z41" s="1385">
        <f>'Ｈ１２（2000）'!$AL$130</f>
        <v>0</v>
      </c>
      <c r="AA41" s="1385">
        <f t="shared" si="103"/>
        <v>0</v>
      </c>
      <c r="AB41" s="408">
        <f t="shared" si="7"/>
        <v>0</v>
      </c>
      <c r="AC41" s="408">
        <f t="shared" si="8"/>
        <v>0</v>
      </c>
      <c r="AD41" s="409">
        <f>'Ｈ１２（2000）'!$AI$131</f>
        <v>3150</v>
      </c>
      <c r="AE41" s="1385">
        <f>'Ｈ１２（2000）'!$AL$131</f>
        <v>9897</v>
      </c>
      <c r="AF41" s="1385">
        <f t="shared" si="104"/>
        <v>4752</v>
      </c>
      <c r="AG41" s="408">
        <f t="shared" si="9"/>
        <v>126</v>
      </c>
      <c r="AH41" s="408">
        <f t="shared" si="10"/>
        <v>1512</v>
      </c>
      <c r="AI41" s="409">
        <f>'Ｈ１２（2000）'!$AI$132</f>
        <v>0</v>
      </c>
      <c r="AJ41" s="1385">
        <f>'Ｈ１２（2000）'!$AL$132</f>
        <v>0</v>
      </c>
      <c r="AK41" s="1385">
        <f t="shared" si="105"/>
        <v>0</v>
      </c>
      <c r="AL41" s="408">
        <f t="shared" si="11"/>
        <v>0</v>
      </c>
      <c r="AM41" s="408">
        <f t="shared" si="12"/>
        <v>0</v>
      </c>
      <c r="AN41" s="409">
        <f>'Ｈ１２（2000）'!$AI$133</f>
        <v>0</v>
      </c>
      <c r="AO41" s="1385">
        <f>'Ｈ１２（2000）'!$AL$133</f>
        <v>0</v>
      </c>
      <c r="AP41" s="1385">
        <f t="shared" si="106"/>
        <v>0</v>
      </c>
      <c r="AQ41" s="408">
        <f t="shared" si="13"/>
        <v>0</v>
      </c>
      <c r="AR41" s="408">
        <f t="shared" si="14"/>
        <v>0</v>
      </c>
      <c r="AS41" s="409">
        <f>'Ｈ１２（2000）'!$AI$134</f>
        <v>0</v>
      </c>
      <c r="AT41" s="1385">
        <f>'Ｈ１２（2000）'!$AL$134</f>
        <v>899</v>
      </c>
      <c r="AU41" s="1385">
        <f t="shared" si="107"/>
        <v>432</v>
      </c>
      <c r="AV41" s="408">
        <f t="shared" si="15"/>
        <v>0</v>
      </c>
      <c r="AW41" s="410">
        <f t="shared" si="16"/>
        <v>0</v>
      </c>
      <c r="AX41" s="407">
        <f>'Ｈ１２（2000）'!$AI$135</f>
        <v>0</v>
      </c>
      <c r="AY41" s="1385">
        <f>'Ｈ１２（2000）'!$AL$135</f>
        <v>0</v>
      </c>
      <c r="AZ41" s="1385">
        <f t="shared" si="108"/>
        <v>0</v>
      </c>
      <c r="BA41" s="418">
        <f t="shared" si="17"/>
        <v>0</v>
      </c>
      <c r="BB41" s="417">
        <f t="shared" si="18"/>
        <v>0</v>
      </c>
      <c r="BC41" s="407">
        <f>'Ｈ１２（2000）'!$AI$136</f>
        <v>27212</v>
      </c>
      <c r="BD41" s="1385">
        <f>'Ｈ１２（2000）'!$AL$136</f>
        <v>2475</v>
      </c>
      <c r="BE41" s="1385">
        <f t="shared" si="109"/>
        <v>1188</v>
      </c>
      <c r="BF41" s="418">
        <f t="shared" si="19"/>
        <v>1088</v>
      </c>
      <c r="BG41" s="418">
        <f t="shared" si="20"/>
        <v>13056</v>
      </c>
      <c r="BH41" s="409">
        <f>'Ｈ１２（2000）'!$AI$137</f>
        <v>80745</v>
      </c>
      <c r="BI41" s="1385">
        <f>'Ｈ１２（2000）'!$AL$137</f>
        <v>0</v>
      </c>
      <c r="BJ41" s="1385">
        <f t="shared" si="110"/>
        <v>0</v>
      </c>
      <c r="BK41" s="418">
        <f t="shared" si="21"/>
        <v>1682</v>
      </c>
      <c r="BL41" s="418">
        <f t="shared" si="22"/>
        <v>20184</v>
      </c>
      <c r="BM41" s="409">
        <f>'Ｈ１２（2000）'!$AI$138</f>
        <v>0</v>
      </c>
      <c r="BN41" s="1385">
        <f>'Ｈ１２（2000）'!$AL$138</f>
        <v>0</v>
      </c>
      <c r="BO41" s="1385">
        <f t="shared" si="111"/>
        <v>0</v>
      </c>
      <c r="BP41" s="418">
        <f t="shared" si="23"/>
        <v>0</v>
      </c>
      <c r="BQ41" s="418">
        <f t="shared" si="24"/>
        <v>0</v>
      </c>
      <c r="BR41" s="409">
        <f>'Ｈ１２（2000）'!$AI$139</f>
        <v>0</v>
      </c>
      <c r="BS41" s="1385">
        <f>'Ｈ１２（2000）'!$AL$139</f>
        <v>0</v>
      </c>
      <c r="BT41" s="1385">
        <f t="shared" si="112"/>
        <v>0</v>
      </c>
      <c r="BU41" s="418">
        <f t="shared" si="25"/>
        <v>0</v>
      </c>
      <c r="BV41" s="418">
        <f t="shared" si="26"/>
        <v>0</v>
      </c>
      <c r="BW41" s="409">
        <f>'Ｈ１２（2000）'!$AI$140</f>
        <v>0</v>
      </c>
      <c r="BX41" s="1385">
        <f>'Ｈ１２（2000）'!$AL$140</f>
        <v>0</v>
      </c>
      <c r="BY41" s="1385">
        <f t="shared" si="113"/>
        <v>0</v>
      </c>
      <c r="BZ41" s="418">
        <f t="shared" si="27"/>
        <v>0</v>
      </c>
      <c r="CA41" s="418">
        <f t="shared" si="28"/>
        <v>0</v>
      </c>
      <c r="CB41" s="409">
        <f>'Ｈ１２（2000）'!$AI$141</f>
        <v>91216</v>
      </c>
      <c r="CC41" s="1385">
        <f>'Ｈ１２（2000）'!$AL$141</f>
        <v>0</v>
      </c>
      <c r="CD41" s="1385">
        <f t="shared" si="114"/>
        <v>0</v>
      </c>
      <c r="CE41" s="418">
        <f t="shared" si="29"/>
        <v>4561</v>
      </c>
      <c r="CF41" s="418">
        <f t="shared" si="30"/>
        <v>54732</v>
      </c>
      <c r="CG41" s="409">
        <f>'Ｈ１２（2000）'!$AI$142</f>
        <v>0</v>
      </c>
      <c r="CH41" s="1385">
        <f>'Ｈ１２（2000）'!$AL$142</f>
        <v>0</v>
      </c>
      <c r="CI41" s="1385">
        <f t="shared" si="115"/>
        <v>0</v>
      </c>
      <c r="CJ41" s="418">
        <f t="shared" si="31"/>
        <v>0</v>
      </c>
      <c r="CK41" s="418">
        <f t="shared" si="32"/>
        <v>0</v>
      </c>
      <c r="CL41" s="409">
        <f>'Ｈ１２（2000）'!$AI$143</f>
        <v>0</v>
      </c>
      <c r="CM41" s="1385">
        <f>'Ｈ１２（2000）'!$AL$143</f>
        <v>7536</v>
      </c>
      <c r="CN41" s="1385">
        <f t="shared" si="116"/>
        <v>3612</v>
      </c>
      <c r="CO41" s="418">
        <f t="shared" si="33"/>
        <v>0</v>
      </c>
      <c r="CP41" s="417">
        <f t="shared" si="34"/>
        <v>0</v>
      </c>
      <c r="CQ41" s="407">
        <f>'Ｈ１２（2000）'!$AI$145</f>
        <v>0</v>
      </c>
      <c r="CR41" s="1385">
        <f>'Ｈ１２（2000）'!$AL$145</f>
        <v>0</v>
      </c>
      <c r="CS41" s="1385">
        <f t="shared" si="117"/>
        <v>0</v>
      </c>
      <c r="CT41" s="418">
        <f t="shared" si="35"/>
        <v>0</v>
      </c>
      <c r="CU41" s="418">
        <f t="shared" si="36"/>
        <v>0</v>
      </c>
      <c r="CV41" s="409">
        <f>'Ｈ１２（2000）'!$AI$146</f>
        <v>0</v>
      </c>
      <c r="CW41" s="1385">
        <f>'Ｈ１２（2000）'!$AL$146</f>
        <v>0</v>
      </c>
      <c r="CX41" s="1385">
        <f t="shared" si="118"/>
        <v>0</v>
      </c>
      <c r="CY41" s="418">
        <f t="shared" si="37"/>
        <v>0</v>
      </c>
      <c r="CZ41" s="418">
        <f t="shared" si="38"/>
        <v>0</v>
      </c>
      <c r="DA41" s="409">
        <f>'Ｈ１２（2000）'!$AI$147</f>
        <v>19218</v>
      </c>
      <c r="DB41" s="1385">
        <f>'Ｈ１２（2000）'!$AL$147</f>
        <v>0</v>
      </c>
      <c r="DC41" s="1385">
        <f t="shared" si="119"/>
        <v>0</v>
      </c>
      <c r="DD41" s="418">
        <f t="shared" si="39"/>
        <v>769</v>
      </c>
      <c r="DE41" s="417">
        <f t="shared" si="40"/>
        <v>9228</v>
      </c>
      <c r="DF41" s="407">
        <f>'Ｈ１２（2000）'!$AI$148</f>
        <v>365180</v>
      </c>
      <c r="DG41" s="1385">
        <f>'Ｈ１２（2000）'!$AL$148</f>
        <v>0</v>
      </c>
      <c r="DH41" s="1385">
        <f t="shared" si="120"/>
        <v>0</v>
      </c>
      <c r="DI41" s="418">
        <f t="shared" si="41"/>
        <v>7608</v>
      </c>
      <c r="DJ41" s="418">
        <f t="shared" si="42"/>
        <v>91296</v>
      </c>
      <c r="DK41" s="409">
        <f>'Ｈ１２（2000）'!$AI$149</f>
        <v>0</v>
      </c>
      <c r="DL41" s="1385">
        <f>'Ｈ１２（2000）'!$AL$149</f>
        <v>0</v>
      </c>
      <c r="DM41" s="1385">
        <f t="shared" si="121"/>
        <v>0</v>
      </c>
      <c r="DN41" s="418">
        <f t="shared" si="43"/>
        <v>0</v>
      </c>
      <c r="DO41" s="418">
        <f t="shared" si="44"/>
        <v>0</v>
      </c>
      <c r="DP41" s="409">
        <f>'Ｈ１２（2000）'!$AI$150</f>
        <v>0</v>
      </c>
      <c r="DQ41" s="1385">
        <f>'Ｈ１２（2000）'!$AL$150</f>
        <v>0</v>
      </c>
      <c r="DR41" s="1385">
        <f t="shared" si="122"/>
        <v>0</v>
      </c>
      <c r="DS41" s="418">
        <f t="shared" si="45"/>
        <v>0</v>
      </c>
      <c r="DT41" s="418">
        <f t="shared" si="46"/>
        <v>0</v>
      </c>
      <c r="DU41" s="409">
        <f>'Ｈ１２（2000）'!$AI$151</f>
        <v>0</v>
      </c>
      <c r="DV41" s="1385">
        <f>'Ｈ１２（2000）'!$AL$151</f>
        <v>0</v>
      </c>
      <c r="DW41" s="1385">
        <f t="shared" si="123"/>
        <v>0</v>
      </c>
      <c r="DX41" s="418">
        <f t="shared" si="47"/>
        <v>0</v>
      </c>
      <c r="DY41" s="418">
        <f t="shared" si="48"/>
        <v>0</v>
      </c>
      <c r="DZ41" s="409">
        <f>'Ｈ１２（2000）'!$AI$152</f>
        <v>0</v>
      </c>
      <c r="EA41" s="1385"/>
      <c r="EB41" s="1385"/>
      <c r="EC41" s="418">
        <f t="shared" si="49"/>
        <v>0</v>
      </c>
      <c r="ED41" s="418">
        <f t="shared" si="50"/>
        <v>0</v>
      </c>
      <c r="EE41" s="409">
        <f>'Ｈ１２（2000）'!$AI$153</f>
        <v>0</v>
      </c>
      <c r="EF41" s="1385"/>
      <c r="EG41" s="1385"/>
      <c r="EH41" s="418">
        <f t="shared" si="51"/>
        <v>0</v>
      </c>
      <c r="EI41" s="418">
        <f t="shared" si="52"/>
        <v>0</v>
      </c>
      <c r="EJ41" s="409">
        <f>'Ｈ１２（2000）'!$AI$155</f>
        <v>0</v>
      </c>
      <c r="EK41" s="1385">
        <f>'Ｈ１２（2000）'!$AL$155</f>
        <v>0</v>
      </c>
      <c r="EL41" s="1385">
        <f t="shared" si="124"/>
        <v>0</v>
      </c>
      <c r="EM41" s="418">
        <f t="shared" si="53"/>
        <v>0</v>
      </c>
      <c r="EN41" s="418">
        <f t="shared" si="54"/>
        <v>0</v>
      </c>
      <c r="EO41" s="409">
        <f>'Ｈ１２（2000）'!$AI$156</f>
        <v>0</v>
      </c>
      <c r="EP41" s="1385">
        <f>'Ｈ１２（2000）'!$AL$156</f>
        <v>0</v>
      </c>
      <c r="EQ41" s="1385">
        <f t="shared" si="125"/>
        <v>0</v>
      </c>
      <c r="ER41" s="418">
        <f t="shared" si="55"/>
        <v>0</v>
      </c>
      <c r="ES41" s="418">
        <f t="shared" si="56"/>
        <v>0</v>
      </c>
      <c r="ET41" s="409">
        <f>'Ｈ１２（2000）'!$AI$157</f>
        <v>0</v>
      </c>
      <c r="EU41" s="1385">
        <f>'Ｈ１２（2000）'!$AL$157</f>
        <v>0</v>
      </c>
      <c r="EV41" s="1385">
        <f t="shared" si="126"/>
        <v>0</v>
      </c>
      <c r="EW41" s="418">
        <f t="shared" si="57"/>
        <v>0</v>
      </c>
      <c r="EX41" s="418">
        <f t="shared" si="58"/>
        <v>0</v>
      </c>
      <c r="EY41" s="409">
        <f>'Ｈ１２（2000）'!$AI$158</f>
        <v>56055</v>
      </c>
      <c r="EZ41" s="1385">
        <f>'Ｈ１２（2000）'!$AL$158</f>
        <v>0</v>
      </c>
      <c r="FA41" s="1385">
        <f t="shared" si="127"/>
        <v>0</v>
      </c>
      <c r="FB41" s="418">
        <f t="shared" si="59"/>
        <v>1401</v>
      </c>
      <c r="FC41" s="418">
        <f t="shared" si="60"/>
        <v>16812</v>
      </c>
      <c r="FD41" s="409">
        <f>'Ｈ１２（2000）'!$AI$159</f>
        <v>0</v>
      </c>
      <c r="FE41" s="1385">
        <f>'Ｈ１２（2000）'!$AL$159</f>
        <v>0</v>
      </c>
      <c r="FF41" s="1385">
        <f t="shared" si="128"/>
        <v>0</v>
      </c>
      <c r="FG41" s="418">
        <f t="shared" si="61"/>
        <v>0</v>
      </c>
      <c r="FH41" s="418">
        <f t="shared" si="62"/>
        <v>0</v>
      </c>
      <c r="FI41" s="409">
        <f>'Ｈ１２（2000）'!$AI$160</f>
        <v>3994</v>
      </c>
      <c r="FJ41" s="1385">
        <f>'Ｈ１２（2000）'!$AL$160</f>
        <v>0</v>
      </c>
      <c r="FK41" s="1385">
        <f t="shared" si="129"/>
        <v>0</v>
      </c>
      <c r="FL41" s="418">
        <f t="shared" si="63"/>
        <v>100</v>
      </c>
      <c r="FM41" s="418">
        <f t="shared" si="64"/>
        <v>1200</v>
      </c>
      <c r="FN41" s="409">
        <f>'Ｈ１２（2000）'!$AI$161</f>
        <v>0</v>
      </c>
      <c r="FO41" s="1385"/>
      <c r="FP41" s="1385"/>
      <c r="FQ41" s="418">
        <f t="shared" si="65"/>
        <v>0</v>
      </c>
      <c r="FR41" s="418">
        <f t="shared" si="66"/>
        <v>0</v>
      </c>
      <c r="FS41" s="409">
        <f>'Ｈ１２（2000）'!$AI$162</f>
        <v>0</v>
      </c>
      <c r="FT41" s="1385">
        <f>'Ｈ１２（2000）'!$AL$162</f>
        <v>0</v>
      </c>
      <c r="FU41" s="1385">
        <f t="shared" si="130"/>
        <v>0</v>
      </c>
      <c r="FV41" s="418">
        <f t="shared" si="67"/>
        <v>0</v>
      </c>
      <c r="FW41" s="417">
        <f t="shared" si="68"/>
        <v>0</v>
      </c>
      <c r="FX41" s="407">
        <f>'Ｈ１２（2000）'!$AI$164</f>
        <v>0</v>
      </c>
      <c r="FY41" s="1385">
        <f>'Ｈ１２（2000）'!$AL$164</f>
        <v>0</v>
      </c>
      <c r="FZ41" s="1385">
        <f t="shared" si="131"/>
        <v>0</v>
      </c>
      <c r="GA41" s="418">
        <f t="shared" si="69"/>
        <v>0</v>
      </c>
      <c r="GB41" s="418">
        <f t="shared" si="70"/>
        <v>0</v>
      </c>
      <c r="GC41" s="409">
        <f>'Ｈ１２（2000）'!$AI$165</f>
        <v>31270</v>
      </c>
      <c r="GD41" s="1385">
        <f>'Ｈ１２（2000）'!$AL$165</f>
        <v>0</v>
      </c>
      <c r="GE41" s="1385">
        <f t="shared" si="132"/>
        <v>0</v>
      </c>
      <c r="GF41" s="416">
        <f t="shared" si="71"/>
        <v>0</v>
      </c>
      <c r="GG41" s="417">
        <f t="shared" si="72"/>
        <v>31270</v>
      </c>
      <c r="GH41" s="407">
        <f>'Ｈ１２（2000）'!$AI$166</f>
        <v>21536</v>
      </c>
      <c r="GI41" s="1385">
        <f>'Ｈ１２（2000）'!$AL$166</f>
        <v>0</v>
      </c>
      <c r="GJ41" s="1385">
        <f t="shared" si="133"/>
        <v>0</v>
      </c>
      <c r="GK41" s="418">
        <f t="shared" si="73"/>
        <v>431</v>
      </c>
      <c r="GL41" s="418">
        <f t="shared" si="74"/>
        <v>5172</v>
      </c>
      <c r="GM41" s="409">
        <f>'Ｈ１２（2000）'!$AI$167</f>
        <v>0</v>
      </c>
      <c r="GN41" s="1385">
        <f>'Ｈ１２（2000）'!$AL$167</f>
        <v>0</v>
      </c>
      <c r="GO41" s="1385">
        <f t="shared" si="134"/>
        <v>0</v>
      </c>
      <c r="GP41" s="418">
        <f t="shared" si="75"/>
        <v>0</v>
      </c>
      <c r="GQ41" s="418">
        <f t="shared" si="76"/>
        <v>0</v>
      </c>
      <c r="GR41" s="409">
        <f>'Ｈ１２（2000）'!$AI$168</f>
        <v>0</v>
      </c>
      <c r="GS41" s="1385">
        <f>'Ｈ１２（2000）'!$AL$168</f>
        <v>0</v>
      </c>
      <c r="GT41" s="1385"/>
      <c r="GU41" s="418">
        <f t="shared" si="77"/>
        <v>0</v>
      </c>
      <c r="GV41" s="418">
        <f t="shared" si="78"/>
        <v>0</v>
      </c>
      <c r="GW41" s="409">
        <f>'Ｈ１２（2000）'!$AI$169</f>
        <v>0</v>
      </c>
      <c r="GX41" s="1385">
        <f>'Ｈ１２（2000）'!$AL$169</f>
        <v>0</v>
      </c>
      <c r="GY41" s="1385">
        <f t="shared" si="135"/>
        <v>0</v>
      </c>
      <c r="GZ41" s="418">
        <f t="shared" si="79"/>
        <v>0</v>
      </c>
      <c r="HA41" s="418">
        <f t="shared" si="80"/>
        <v>0</v>
      </c>
      <c r="HB41" s="409">
        <f>'Ｈ１２（2000）'!$AI$170</f>
        <v>0</v>
      </c>
      <c r="HC41" s="1385"/>
      <c r="HD41" s="1385"/>
      <c r="HE41" s="418">
        <f t="shared" si="81"/>
        <v>0</v>
      </c>
      <c r="HF41" s="418">
        <f t="shared" si="82"/>
        <v>0</v>
      </c>
      <c r="HG41" s="409">
        <f>'Ｈ１２（2000）'!$AI$171</f>
        <v>0</v>
      </c>
      <c r="HH41" s="1385"/>
      <c r="HI41" s="1385"/>
      <c r="HJ41" s="418">
        <f t="shared" si="83"/>
        <v>0</v>
      </c>
      <c r="HK41" s="418">
        <f t="shared" si="84"/>
        <v>0</v>
      </c>
      <c r="HL41" s="409">
        <f>'Ｈ１２（2000）'!$AI$172</f>
        <v>0</v>
      </c>
      <c r="HM41" s="1385"/>
      <c r="HN41" s="1385"/>
      <c r="HO41" s="418">
        <f t="shared" si="85"/>
        <v>0</v>
      </c>
      <c r="HP41" s="418">
        <f t="shared" si="86"/>
        <v>0</v>
      </c>
      <c r="HQ41" s="409">
        <f>'Ｈ１２（2000）'!$AI$173</f>
        <v>778</v>
      </c>
      <c r="HR41" s="1385">
        <f>'Ｈ１２（2000）'!$AL$173</f>
        <v>0</v>
      </c>
      <c r="HS41" s="1385">
        <f t="shared" si="136"/>
        <v>0</v>
      </c>
      <c r="HT41" s="418">
        <f t="shared" si="87"/>
        <v>16</v>
      </c>
      <c r="HU41" s="418">
        <f t="shared" si="88"/>
        <v>192</v>
      </c>
      <c r="HV41" s="409">
        <f>'Ｈ１２（2000）'!$AI$174</f>
        <v>0</v>
      </c>
      <c r="HW41" s="1385">
        <f>'Ｈ１２（2000）'!$AL$174</f>
        <v>0</v>
      </c>
      <c r="HX41" s="1385">
        <f t="shared" si="137"/>
        <v>0</v>
      </c>
      <c r="HY41" s="418">
        <f t="shared" si="89"/>
        <v>0</v>
      </c>
      <c r="HZ41" s="417">
        <f t="shared" si="90"/>
        <v>0</v>
      </c>
      <c r="IA41" s="407">
        <f>'Ｈ１２（2000）'!$AI$175</f>
        <v>0</v>
      </c>
      <c r="IB41" s="1385">
        <f>'Ｈ１２（2000）'!$AL$175</f>
        <v>0</v>
      </c>
      <c r="IC41" s="1385">
        <f t="shared" si="138"/>
        <v>0</v>
      </c>
      <c r="ID41" s="418">
        <f t="shared" si="91"/>
        <v>0</v>
      </c>
      <c r="IE41" s="417">
        <f t="shared" si="92"/>
        <v>0</v>
      </c>
      <c r="IF41" s="409">
        <f t="shared" si="93"/>
        <v>773876</v>
      </c>
      <c r="IG41" s="1386">
        <f t="shared" si="139"/>
        <v>20807</v>
      </c>
      <c r="IH41" s="1386">
        <f t="shared" si="140"/>
        <v>9984</v>
      </c>
      <c r="II41" s="412">
        <f t="shared" si="96"/>
        <v>20549</v>
      </c>
      <c r="IJ41" s="410">
        <f t="shared" si="97"/>
        <v>277858</v>
      </c>
    </row>
    <row r="42" spans="1:244" ht="17.100000000000001" customHeight="1">
      <c r="A42" s="376"/>
      <c r="B42" s="413"/>
      <c r="C42" s="414">
        <v>13</v>
      </c>
      <c r="D42" s="415">
        <f t="shared" si="141"/>
        <v>11</v>
      </c>
      <c r="E42" s="407">
        <f>'Ｈ１３（2001）'!$AI$124</f>
        <v>184025</v>
      </c>
      <c r="F42" s="1385">
        <f>'Ｈ１３（2001）'!$AL$124</f>
        <v>0</v>
      </c>
      <c r="G42" s="1385">
        <f t="shared" si="98"/>
        <v>0</v>
      </c>
      <c r="H42" s="408">
        <f t="shared" si="99"/>
        <v>3681</v>
      </c>
      <c r="I42" s="408">
        <f t="shared" si="0"/>
        <v>40491</v>
      </c>
      <c r="J42" s="409">
        <f>'Ｈ１３（2001）'!$AI$125</f>
        <v>0</v>
      </c>
      <c r="K42" s="1385">
        <f>'Ｈ１３（2001）'!$AL$125</f>
        <v>0</v>
      </c>
      <c r="L42" s="1385">
        <f t="shared" si="100"/>
        <v>0</v>
      </c>
      <c r="M42" s="408">
        <f t="shared" si="1"/>
        <v>0</v>
      </c>
      <c r="N42" s="410">
        <f t="shared" si="2"/>
        <v>0</v>
      </c>
      <c r="O42" s="409">
        <f>'Ｈ１３（2001）'!$AI$127</f>
        <v>0</v>
      </c>
      <c r="P42" s="1385">
        <f>'Ｈ１３（2001）'!$AL$127</f>
        <v>0</v>
      </c>
      <c r="Q42" s="1385">
        <f t="shared" si="101"/>
        <v>0</v>
      </c>
      <c r="R42" s="408">
        <f t="shared" si="3"/>
        <v>0</v>
      </c>
      <c r="S42" s="408">
        <f t="shared" si="4"/>
        <v>0</v>
      </c>
      <c r="T42" s="409">
        <f>'Ｈ１３（2001）'!$AI$128</f>
        <v>3978</v>
      </c>
      <c r="U42" s="1385">
        <f>'Ｈ１３（2001）'!$AL$128</f>
        <v>1056</v>
      </c>
      <c r="V42" s="1385">
        <f t="shared" si="102"/>
        <v>462</v>
      </c>
      <c r="W42" s="408">
        <f t="shared" si="5"/>
        <v>159</v>
      </c>
      <c r="X42" s="411">
        <f t="shared" si="6"/>
        <v>1749</v>
      </c>
      <c r="Y42" s="407">
        <f>'Ｈ１３（2001）'!$AI$130</f>
        <v>0</v>
      </c>
      <c r="Z42" s="1385">
        <f>'Ｈ１３（2001）'!$AL$130</f>
        <v>0</v>
      </c>
      <c r="AA42" s="1385">
        <f t="shared" si="103"/>
        <v>0</v>
      </c>
      <c r="AB42" s="408">
        <f t="shared" si="7"/>
        <v>0</v>
      </c>
      <c r="AC42" s="408">
        <f t="shared" si="8"/>
        <v>0</v>
      </c>
      <c r="AD42" s="409">
        <f>'Ｈ１３（2001）'!$AI$131</f>
        <v>0</v>
      </c>
      <c r="AE42" s="1385">
        <f>'Ｈ１３（2001）'!$AL$131</f>
        <v>11514</v>
      </c>
      <c r="AF42" s="1385">
        <f t="shared" si="104"/>
        <v>5071</v>
      </c>
      <c r="AG42" s="408">
        <f t="shared" si="9"/>
        <v>0</v>
      </c>
      <c r="AH42" s="408">
        <f t="shared" si="10"/>
        <v>0</v>
      </c>
      <c r="AI42" s="409">
        <f>'Ｈ１３（2001）'!$AI$132</f>
        <v>0</v>
      </c>
      <c r="AJ42" s="1385">
        <f>'Ｈ１３（2001）'!$AL$132</f>
        <v>0</v>
      </c>
      <c r="AK42" s="1385">
        <f t="shared" si="105"/>
        <v>0</v>
      </c>
      <c r="AL42" s="408">
        <f t="shared" si="11"/>
        <v>0</v>
      </c>
      <c r="AM42" s="408">
        <f t="shared" si="12"/>
        <v>0</v>
      </c>
      <c r="AN42" s="409">
        <f>'Ｈ１３（2001）'!$AI$133</f>
        <v>51527</v>
      </c>
      <c r="AO42" s="1385">
        <f>'Ｈ１３（2001）'!$AL$133</f>
        <v>0</v>
      </c>
      <c r="AP42" s="1385">
        <f t="shared" si="106"/>
        <v>0</v>
      </c>
      <c r="AQ42" s="408">
        <f t="shared" si="13"/>
        <v>2061</v>
      </c>
      <c r="AR42" s="408">
        <f t="shared" si="14"/>
        <v>22671</v>
      </c>
      <c r="AS42" s="409">
        <f>'Ｈ１３（2001）'!$AI$134</f>
        <v>0</v>
      </c>
      <c r="AT42" s="1385">
        <f>'Ｈ１３（2001）'!$AL$134</f>
        <v>0</v>
      </c>
      <c r="AU42" s="1385">
        <f t="shared" si="107"/>
        <v>0</v>
      </c>
      <c r="AV42" s="408">
        <f t="shared" si="15"/>
        <v>0</v>
      </c>
      <c r="AW42" s="410">
        <f t="shared" si="16"/>
        <v>0</v>
      </c>
      <c r="AX42" s="407">
        <f>'Ｈ１３（2001）'!$AI$135</f>
        <v>0</v>
      </c>
      <c r="AY42" s="1385">
        <f>'Ｈ１３（2001）'!$AL$135</f>
        <v>0</v>
      </c>
      <c r="AZ42" s="1385">
        <f t="shared" si="108"/>
        <v>0</v>
      </c>
      <c r="BA42" s="418">
        <f t="shared" si="17"/>
        <v>0</v>
      </c>
      <c r="BB42" s="417">
        <f t="shared" si="18"/>
        <v>0</v>
      </c>
      <c r="BC42" s="407">
        <f>'Ｈ１３（2001）'!$AI$136</f>
        <v>34638</v>
      </c>
      <c r="BD42" s="1385">
        <f>'Ｈ１３（2001）'!$AL$136</f>
        <v>1156</v>
      </c>
      <c r="BE42" s="1385">
        <f t="shared" si="109"/>
        <v>506</v>
      </c>
      <c r="BF42" s="418">
        <f t="shared" si="19"/>
        <v>1386</v>
      </c>
      <c r="BG42" s="418">
        <f t="shared" si="20"/>
        <v>15246</v>
      </c>
      <c r="BH42" s="409">
        <f>'Ｈ１３（2001）'!$AI$137</f>
        <v>46985</v>
      </c>
      <c r="BI42" s="1385">
        <f>'Ｈ１３（2001）'!$AL$137</f>
        <v>0</v>
      </c>
      <c r="BJ42" s="1385">
        <f t="shared" si="110"/>
        <v>0</v>
      </c>
      <c r="BK42" s="418">
        <f t="shared" si="21"/>
        <v>979</v>
      </c>
      <c r="BL42" s="418">
        <f t="shared" si="22"/>
        <v>10769</v>
      </c>
      <c r="BM42" s="409">
        <f>'Ｈ１３（2001）'!$AI$138</f>
        <v>0</v>
      </c>
      <c r="BN42" s="1385">
        <f>'Ｈ１３（2001）'!$AL$138</f>
        <v>0</v>
      </c>
      <c r="BO42" s="1385">
        <f t="shared" si="111"/>
        <v>0</v>
      </c>
      <c r="BP42" s="418">
        <f t="shared" si="23"/>
        <v>0</v>
      </c>
      <c r="BQ42" s="418">
        <f t="shared" si="24"/>
        <v>0</v>
      </c>
      <c r="BR42" s="409">
        <f>'Ｈ１３（2001）'!$AI$139</f>
        <v>0</v>
      </c>
      <c r="BS42" s="1385">
        <f>'Ｈ１３（2001）'!$AL$139</f>
        <v>0</v>
      </c>
      <c r="BT42" s="1385">
        <f t="shared" si="112"/>
        <v>0</v>
      </c>
      <c r="BU42" s="418">
        <f t="shared" si="25"/>
        <v>0</v>
      </c>
      <c r="BV42" s="418">
        <f t="shared" si="26"/>
        <v>0</v>
      </c>
      <c r="BW42" s="409">
        <f>'Ｈ１３（2001）'!$AI$140</f>
        <v>0</v>
      </c>
      <c r="BX42" s="1385">
        <f>'Ｈ１３（2001）'!$AL$140</f>
        <v>0</v>
      </c>
      <c r="BY42" s="1385">
        <f t="shared" si="113"/>
        <v>0</v>
      </c>
      <c r="BZ42" s="418">
        <f t="shared" si="27"/>
        <v>0</v>
      </c>
      <c r="CA42" s="418">
        <f t="shared" si="28"/>
        <v>0</v>
      </c>
      <c r="CB42" s="409">
        <f>'Ｈ１３（2001）'!$AI$141</f>
        <v>94401</v>
      </c>
      <c r="CC42" s="1385">
        <f>'Ｈ１３（2001）'!$AL$141</f>
        <v>21581</v>
      </c>
      <c r="CD42" s="1385">
        <f t="shared" si="114"/>
        <v>11869</v>
      </c>
      <c r="CE42" s="418">
        <f t="shared" si="29"/>
        <v>4720</v>
      </c>
      <c r="CF42" s="418">
        <f t="shared" si="30"/>
        <v>51920</v>
      </c>
      <c r="CG42" s="409">
        <f>'Ｈ１３（2001）'!$AI$142</f>
        <v>0</v>
      </c>
      <c r="CH42" s="1385">
        <f>'Ｈ１３（2001）'!$AL$142</f>
        <v>0</v>
      </c>
      <c r="CI42" s="1385">
        <f t="shared" si="115"/>
        <v>0</v>
      </c>
      <c r="CJ42" s="418">
        <f t="shared" si="31"/>
        <v>0</v>
      </c>
      <c r="CK42" s="418">
        <f t="shared" si="32"/>
        <v>0</v>
      </c>
      <c r="CL42" s="409">
        <f>'Ｈ１３（2001）'!$AI$143</f>
        <v>1396</v>
      </c>
      <c r="CM42" s="1385">
        <f>'Ｈ１３（2001）'!$AL$143</f>
        <v>8260</v>
      </c>
      <c r="CN42" s="1385">
        <f t="shared" si="116"/>
        <v>3630</v>
      </c>
      <c r="CO42" s="418">
        <f t="shared" si="33"/>
        <v>56</v>
      </c>
      <c r="CP42" s="417">
        <f t="shared" si="34"/>
        <v>616</v>
      </c>
      <c r="CQ42" s="407">
        <f>'Ｈ１３（2001）'!$AI$145</f>
        <v>0</v>
      </c>
      <c r="CR42" s="1385">
        <f>'Ｈ１３（2001）'!$AL$145</f>
        <v>0</v>
      </c>
      <c r="CS42" s="1385">
        <f t="shared" si="117"/>
        <v>0</v>
      </c>
      <c r="CT42" s="418">
        <f t="shared" si="35"/>
        <v>0</v>
      </c>
      <c r="CU42" s="418">
        <f t="shared" si="36"/>
        <v>0</v>
      </c>
      <c r="CV42" s="409">
        <f>'Ｈ１３（2001）'!$AI$146</f>
        <v>39953</v>
      </c>
      <c r="CW42" s="1385">
        <f>'Ｈ１３（2001）'!$AL$146</f>
        <v>0</v>
      </c>
      <c r="CX42" s="1385">
        <f t="shared" si="118"/>
        <v>0</v>
      </c>
      <c r="CY42" s="418">
        <f t="shared" si="37"/>
        <v>1598</v>
      </c>
      <c r="CZ42" s="418">
        <f t="shared" si="38"/>
        <v>17578</v>
      </c>
      <c r="DA42" s="409">
        <f>'Ｈ１３（2001）'!$AI$147</f>
        <v>63784</v>
      </c>
      <c r="DB42" s="1385">
        <f>'Ｈ１３（2001）'!$AL$147</f>
        <v>0</v>
      </c>
      <c r="DC42" s="1385">
        <f t="shared" si="119"/>
        <v>0</v>
      </c>
      <c r="DD42" s="418">
        <f t="shared" si="39"/>
        <v>2551</v>
      </c>
      <c r="DE42" s="417">
        <f t="shared" si="40"/>
        <v>28061</v>
      </c>
      <c r="DF42" s="407">
        <f>'Ｈ１３（2001）'!$AI$148</f>
        <v>286931</v>
      </c>
      <c r="DG42" s="1385">
        <f>'Ｈ１３（2001）'!$AL$148</f>
        <v>0</v>
      </c>
      <c r="DH42" s="1385">
        <f t="shared" si="120"/>
        <v>0</v>
      </c>
      <c r="DI42" s="418">
        <f t="shared" si="41"/>
        <v>5978</v>
      </c>
      <c r="DJ42" s="418">
        <f t="shared" si="42"/>
        <v>65758</v>
      </c>
      <c r="DK42" s="409">
        <f>'Ｈ１３（2001）'!$AI$149</f>
        <v>0</v>
      </c>
      <c r="DL42" s="1385">
        <f>'Ｈ１３（2001）'!$AL$149</f>
        <v>0</v>
      </c>
      <c r="DM42" s="1385">
        <f t="shared" si="121"/>
        <v>0</v>
      </c>
      <c r="DN42" s="418">
        <f t="shared" si="43"/>
        <v>0</v>
      </c>
      <c r="DO42" s="418">
        <f t="shared" si="44"/>
        <v>0</v>
      </c>
      <c r="DP42" s="409">
        <f>'Ｈ１３（2001）'!$AI$150</f>
        <v>0</v>
      </c>
      <c r="DQ42" s="1385">
        <f>'Ｈ１３（2001）'!$AL$150</f>
        <v>0</v>
      </c>
      <c r="DR42" s="1385">
        <f t="shared" si="122"/>
        <v>0</v>
      </c>
      <c r="DS42" s="418">
        <f t="shared" si="45"/>
        <v>0</v>
      </c>
      <c r="DT42" s="418">
        <f t="shared" si="46"/>
        <v>0</v>
      </c>
      <c r="DU42" s="409">
        <f>'Ｈ１３（2001）'!$AI$151</f>
        <v>0</v>
      </c>
      <c r="DV42" s="1385">
        <f>'Ｈ１３（2001）'!$AL$151</f>
        <v>0</v>
      </c>
      <c r="DW42" s="1385">
        <f t="shared" si="123"/>
        <v>0</v>
      </c>
      <c r="DX42" s="418">
        <f t="shared" si="47"/>
        <v>0</v>
      </c>
      <c r="DY42" s="418">
        <f t="shared" si="48"/>
        <v>0</v>
      </c>
      <c r="DZ42" s="409">
        <f>'Ｈ１３（2001）'!$AI$152</f>
        <v>0</v>
      </c>
      <c r="EA42" s="1385"/>
      <c r="EB42" s="1385"/>
      <c r="EC42" s="418">
        <f t="shared" si="49"/>
        <v>0</v>
      </c>
      <c r="ED42" s="418">
        <f t="shared" si="50"/>
        <v>0</v>
      </c>
      <c r="EE42" s="409">
        <f>'Ｈ１３（2001）'!$AI$153</f>
        <v>0</v>
      </c>
      <c r="EF42" s="1385"/>
      <c r="EG42" s="1385"/>
      <c r="EH42" s="418">
        <f t="shared" si="51"/>
        <v>0</v>
      </c>
      <c r="EI42" s="418">
        <f t="shared" si="52"/>
        <v>0</v>
      </c>
      <c r="EJ42" s="409">
        <f>'Ｈ１３（2001）'!$AI$155</f>
        <v>0</v>
      </c>
      <c r="EK42" s="1385">
        <f>'Ｈ１３（2001）'!$AL$155</f>
        <v>0</v>
      </c>
      <c r="EL42" s="1385">
        <f t="shared" si="124"/>
        <v>0</v>
      </c>
      <c r="EM42" s="418">
        <f t="shared" si="53"/>
        <v>0</v>
      </c>
      <c r="EN42" s="418">
        <f t="shared" si="54"/>
        <v>0</v>
      </c>
      <c r="EO42" s="409">
        <f>'Ｈ１３（2001）'!$AI$156</f>
        <v>0</v>
      </c>
      <c r="EP42" s="1385">
        <f>'Ｈ１３（2001）'!$AL$156</f>
        <v>0</v>
      </c>
      <c r="EQ42" s="1385">
        <f t="shared" si="125"/>
        <v>0</v>
      </c>
      <c r="ER42" s="418">
        <f t="shared" si="55"/>
        <v>0</v>
      </c>
      <c r="ES42" s="418">
        <f t="shared" si="56"/>
        <v>0</v>
      </c>
      <c r="ET42" s="409">
        <f>'Ｈ１３（2001）'!$AI$157</f>
        <v>0</v>
      </c>
      <c r="EU42" s="1385">
        <f>'Ｈ１３（2001）'!$AL$157</f>
        <v>0</v>
      </c>
      <c r="EV42" s="1385">
        <f t="shared" si="126"/>
        <v>0</v>
      </c>
      <c r="EW42" s="418">
        <f t="shared" si="57"/>
        <v>0</v>
      </c>
      <c r="EX42" s="418">
        <f t="shared" si="58"/>
        <v>0</v>
      </c>
      <c r="EY42" s="409">
        <f>'Ｈ１３（2001）'!$AI$158</f>
        <v>595</v>
      </c>
      <c r="EZ42" s="1385">
        <f>'Ｈ１３（2001）'!$AL$158</f>
        <v>0</v>
      </c>
      <c r="FA42" s="1385">
        <f t="shared" si="127"/>
        <v>0</v>
      </c>
      <c r="FB42" s="418">
        <f t="shared" si="59"/>
        <v>15</v>
      </c>
      <c r="FC42" s="418">
        <f t="shared" si="60"/>
        <v>165</v>
      </c>
      <c r="FD42" s="409">
        <f>'Ｈ１３（2001）'!$AI$159</f>
        <v>0</v>
      </c>
      <c r="FE42" s="1385">
        <f>'Ｈ１３（2001）'!$AL$159</f>
        <v>0</v>
      </c>
      <c r="FF42" s="1385">
        <f t="shared" si="128"/>
        <v>0</v>
      </c>
      <c r="FG42" s="418">
        <f t="shared" si="61"/>
        <v>0</v>
      </c>
      <c r="FH42" s="418">
        <f t="shared" si="62"/>
        <v>0</v>
      </c>
      <c r="FI42" s="409">
        <f>'Ｈ１３（2001）'!$AI$160</f>
        <v>5775</v>
      </c>
      <c r="FJ42" s="1385">
        <f>'Ｈ１３（2001）'!$AL$160</f>
        <v>0</v>
      </c>
      <c r="FK42" s="1385">
        <f t="shared" si="129"/>
        <v>0</v>
      </c>
      <c r="FL42" s="418">
        <f t="shared" si="63"/>
        <v>144</v>
      </c>
      <c r="FM42" s="418">
        <f t="shared" si="64"/>
        <v>1584</v>
      </c>
      <c r="FN42" s="409">
        <f>'Ｈ１３（2001）'!$AI$161</f>
        <v>0</v>
      </c>
      <c r="FO42" s="1385"/>
      <c r="FP42" s="1385"/>
      <c r="FQ42" s="418">
        <f t="shared" si="65"/>
        <v>0</v>
      </c>
      <c r="FR42" s="418">
        <f t="shared" si="66"/>
        <v>0</v>
      </c>
      <c r="FS42" s="409">
        <f>'Ｈ１３（2001）'!$AI$162</f>
        <v>0</v>
      </c>
      <c r="FT42" s="1385">
        <f>'Ｈ１３（2001）'!$AL$162</f>
        <v>0</v>
      </c>
      <c r="FU42" s="1385">
        <f t="shared" si="130"/>
        <v>0</v>
      </c>
      <c r="FV42" s="418">
        <f t="shared" si="67"/>
        <v>0</v>
      </c>
      <c r="FW42" s="417">
        <f t="shared" si="68"/>
        <v>0</v>
      </c>
      <c r="FX42" s="407">
        <f>'Ｈ１３（2001）'!$AI$164</f>
        <v>0</v>
      </c>
      <c r="FY42" s="1385">
        <f>'Ｈ１３（2001）'!$AL$164</f>
        <v>0</v>
      </c>
      <c r="FZ42" s="1385">
        <f t="shared" si="131"/>
        <v>0</v>
      </c>
      <c r="GA42" s="418">
        <f t="shared" si="69"/>
        <v>0</v>
      </c>
      <c r="GB42" s="418">
        <f t="shared" si="70"/>
        <v>0</v>
      </c>
      <c r="GC42" s="409">
        <f>'Ｈ１３（2001）'!$AI$165</f>
        <v>14864</v>
      </c>
      <c r="GD42" s="1385">
        <f>'Ｈ１３（2001）'!$AL$165</f>
        <v>0</v>
      </c>
      <c r="GE42" s="1385">
        <f t="shared" si="132"/>
        <v>0</v>
      </c>
      <c r="GF42" s="416">
        <f t="shared" si="71"/>
        <v>0</v>
      </c>
      <c r="GG42" s="417">
        <f t="shared" si="72"/>
        <v>14864</v>
      </c>
      <c r="GH42" s="407">
        <f>'Ｈ１３（2001）'!$AI$166</f>
        <v>22894</v>
      </c>
      <c r="GI42" s="1385">
        <f>'Ｈ１３（2001）'!$AL$166</f>
        <v>0</v>
      </c>
      <c r="GJ42" s="1385">
        <f t="shared" si="133"/>
        <v>0</v>
      </c>
      <c r="GK42" s="418">
        <f t="shared" si="73"/>
        <v>458</v>
      </c>
      <c r="GL42" s="418">
        <f t="shared" si="74"/>
        <v>5038</v>
      </c>
      <c r="GM42" s="409">
        <f>'Ｈ１３（2001）'!$AI$167</f>
        <v>7505</v>
      </c>
      <c r="GN42" s="1385">
        <f>'Ｈ１３（2001）'!$AL$167</f>
        <v>0</v>
      </c>
      <c r="GO42" s="1385">
        <f t="shared" si="134"/>
        <v>0</v>
      </c>
      <c r="GP42" s="418">
        <f t="shared" si="75"/>
        <v>150</v>
      </c>
      <c r="GQ42" s="418">
        <f t="shared" si="76"/>
        <v>1650</v>
      </c>
      <c r="GR42" s="409">
        <f>'Ｈ１３（2001）'!$AI$168</f>
        <v>0</v>
      </c>
      <c r="GS42" s="1385">
        <f>'Ｈ１３（2001）'!$AL$168</f>
        <v>0</v>
      </c>
      <c r="GT42" s="1385"/>
      <c r="GU42" s="418">
        <f t="shared" si="77"/>
        <v>0</v>
      </c>
      <c r="GV42" s="418">
        <f t="shared" si="78"/>
        <v>0</v>
      </c>
      <c r="GW42" s="409">
        <f>'Ｈ１３（2001）'!$AI$169</f>
        <v>5699</v>
      </c>
      <c r="GX42" s="1385">
        <f>'Ｈ１３（2001）'!$AL$169</f>
        <v>0</v>
      </c>
      <c r="GY42" s="1385">
        <f t="shared" si="135"/>
        <v>0</v>
      </c>
      <c r="GZ42" s="418">
        <f t="shared" si="79"/>
        <v>114</v>
      </c>
      <c r="HA42" s="418">
        <f t="shared" si="80"/>
        <v>1254</v>
      </c>
      <c r="HB42" s="409">
        <f>'Ｈ１３（2001）'!$AI$170</f>
        <v>0</v>
      </c>
      <c r="HC42" s="1385"/>
      <c r="HD42" s="1385"/>
      <c r="HE42" s="418">
        <f t="shared" si="81"/>
        <v>0</v>
      </c>
      <c r="HF42" s="418">
        <f t="shared" si="82"/>
        <v>0</v>
      </c>
      <c r="HG42" s="409">
        <f>'Ｈ１３（2001）'!$AI$171</f>
        <v>0</v>
      </c>
      <c r="HH42" s="1385"/>
      <c r="HI42" s="1385"/>
      <c r="HJ42" s="418">
        <f t="shared" si="83"/>
        <v>0</v>
      </c>
      <c r="HK42" s="418">
        <f t="shared" si="84"/>
        <v>0</v>
      </c>
      <c r="HL42" s="409">
        <f>'Ｈ１３（2001）'!$AI$172</f>
        <v>0</v>
      </c>
      <c r="HM42" s="1385"/>
      <c r="HN42" s="1385"/>
      <c r="HO42" s="418">
        <f t="shared" si="85"/>
        <v>0</v>
      </c>
      <c r="HP42" s="418">
        <f t="shared" si="86"/>
        <v>0</v>
      </c>
      <c r="HQ42" s="409">
        <f>'Ｈ１３（2001）'!$AI$173</f>
        <v>9948</v>
      </c>
      <c r="HR42" s="1385">
        <f>'Ｈ１３（2001）'!$AL$173</f>
        <v>0</v>
      </c>
      <c r="HS42" s="1385">
        <f t="shared" si="136"/>
        <v>0</v>
      </c>
      <c r="HT42" s="418">
        <f t="shared" si="87"/>
        <v>199</v>
      </c>
      <c r="HU42" s="418">
        <f t="shared" si="88"/>
        <v>2189</v>
      </c>
      <c r="HV42" s="409">
        <f>'Ｈ１３（2001）'!$AI$174</f>
        <v>2153</v>
      </c>
      <c r="HW42" s="1385">
        <f>'Ｈ１３（2001）'!$AL$174</f>
        <v>0</v>
      </c>
      <c r="HX42" s="1385">
        <f t="shared" si="137"/>
        <v>0</v>
      </c>
      <c r="HY42" s="418">
        <f t="shared" si="89"/>
        <v>43</v>
      </c>
      <c r="HZ42" s="417">
        <f t="shared" si="90"/>
        <v>473</v>
      </c>
      <c r="IA42" s="407">
        <f>'Ｈ１３（2001）'!$AI$175</f>
        <v>-1</v>
      </c>
      <c r="IB42" s="1385">
        <f>'Ｈ１３（2001）'!$AL$175</f>
        <v>0</v>
      </c>
      <c r="IC42" s="1385">
        <f t="shared" si="138"/>
        <v>0</v>
      </c>
      <c r="ID42" s="418">
        <f t="shared" si="91"/>
        <v>0</v>
      </c>
      <c r="IE42" s="417">
        <f t="shared" si="92"/>
        <v>0</v>
      </c>
      <c r="IF42" s="409">
        <f t="shared" si="93"/>
        <v>877050</v>
      </c>
      <c r="IG42" s="1386">
        <f t="shared" si="139"/>
        <v>43567</v>
      </c>
      <c r="IH42" s="1386">
        <f t="shared" si="140"/>
        <v>21538</v>
      </c>
      <c r="II42" s="412">
        <f t="shared" si="96"/>
        <v>24292</v>
      </c>
      <c r="IJ42" s="410">
        <f t="shared" si="97"/>
        <v>282076</v>
      </c>
    </row>
    <row r="43" spans="1:244" ht="17.100000000000001" customHeight="1">
      <c r="A43" s="376"/>
      <c r="B43" s="413"/>
      <c r="C43" s="414">
        <v>14</v>
      </c>
      <c r="D43" s="415">
        <f t="shared" si="141"/>
        <v>10</v>
      </c>
      <c r="E43" s="407">
        <f>'Ｈ１４（2002）'!$AI$124</f>
        <v>21956</v>
      </c>
      <c r="F43" s="1385">
        <f>'Ｈ１４（2002）'!$AL$124</f>
        <v>0</v>
      </c>
      <c r="G43" s="1385">
        <f t="shared" si="98"/>
        <v>0</v>
      </c>
      <c r="H43" s="408">
        <f t="shared" si="99"/>
        <v>439</v>
      </c>
      <c r="I43" s="408">
        <f t="shared" si="0"/>
        <v>4390</v>
      </c>
      <c r="J43" s="409">
        <f>'Ｈ１４（2002）'!$AI$125</f>
        <v>27905</v>
      </c>
      <c r="K43" s="1385">
        <f>'Ｈ１４（2002）'!$AL$125</f>
        <v>0</v>
      </c>
      <c r="L43" s="1385">
        <f t="shared" si="100"/>
        <v>0</v>
      </c>
      <c r="M43" s="408">
        <f t="shared" si="1"/>
        <v>1116</v>
      </c>
      <c r="N43" s="410">
        <f t="shared" si="2"/>
        <v>11160</v>
      </c>
      <c r="O43" s="409">
        <f>'Ｈ１４（2002）'!$AI$127</f>
        <v>0</v>
      </c>
      <c r="P43" s="1385">
        <f>'Ｈ１４（2002）'!$AL$127</f>
        <v>0</v>
      </c>
      <c r="Q43" s="1385">
        <f t="shared" si="101"/>
        <v>0</v>
      </c>
      <c r="R43" s="408">
        <f t="shared" si="3"/>
        <v>0</v>
      </c>
      <c r="S43" s="408">
        <f t="shared" si="4"/>
        <v>0</v>
      </c>
      <c r="T43" s="409">
        <f>'Ｈ１４（2002）'!$AI$128</f>
        <v>12837</v>
      </c>
      <c r="U43" s="1385">
        <f>'Ｈ１４（2002）'!$AL$128</f>
        <v>0</v>
      </c>
      <c r="V43" s="1385">
        <f t="shared" si="102"/>
        <v>0</v>
      </c>
      <c r="W43" s="408">
        <f t="shared" si="5"/>
        <v>513</v>
      </c>
      <c r="X43" s="411">
        <f t="shared" si="6"/>
        <v>5130</v>
      </c>
      <c r="Y43" s="407">
        <f>'Ｈ１４（2002）'!$AI$130</f>
        <v>0</v>
      </c>
      <c r="Z43" s="1385">
        <f>'Ｈ１４（2002）'!$AL$130</f>
        <v>0</v>
      </c>
      <c r="AA43" s="1385">
        <f t="shared" si="103"/>
        <v>0</v>
      </c>
      <c r="AB43" s="408">
        <f t="shared" si="7"/>
        <v>0</v>
      </c>
      <c r="AC43" s="408">
        <f t="shared" si="8"/>
        <v>0</v>
      </c>
      <c r="AD43" s="409">
        <f>'Ｈ１４（2002）'!$AI$131</f>
        <v>4704</v>
      </c>
      <c r="AE43" s="1385">
        <f>'Ｈ１４（2002）'!$AL$131</f>
        <v>0</v>
      </c>
      <c r="AF43" s="1385">
        <f t="shared" si="104"/>
        <v>0</v>
      </c>
      <c r="AG43" s="408">
        <f t="shared" si="9"/>
        <v>188</v>
      </c>
      <c r="AH43" s="408">
        <f t="shared" si="10"/>
        <v>1880</v>
      </c>
      <c r="AI43" s="409">
        <f>'Ｈ１４（2002）'!$AI$132</f>
        <v>0</v>
      </c>
      <c r="AJ43" s="1385">
        <f>'Ｈ１４（2002）'!$AL$132</f>
        <v>0</v>
      </c>
      <c r="AK43" s="1385">
        <f t="shared" si="105"/>
        <v>0</v>
      </c>
      <c r="AL43" s="408">
        <f t="shared" si="11"/>
        <v>0</v>
      </c>
      <c r="AM43" s="408">
        <f t="shared" si="12"/>
        <v>0</v>
      </c>
      <c r="AN43" s="409">
        <f>'Ｈ１４（2002）'!$AI$133</f>
        <v>69344</v>
      </c>
      <c r="AO43" s="1385">
        <f>'Ｈ１４（2002）'!$AL$133</f>
        <v>0</v>
      </c>
      <c r="AP43" s="1385">
        <f t="shared" si="106"/>
        <v>0</v>
      </c>
      <c r="AQ43" s="408">
        <f t="shared" si="13"/>
        <v>2774</v>
      </c>
      <c r="AR43" s="408">
        <f t="shared" si="14"/>
        <v>27740</v>
      </c>
      <c r="AS43" s="409">
        <f>'Ｈ１４（2002）'!$AI$134</f>
        <v>0</v>
      </c>
      <c r="AT43" s="1385">
        <f>'Ｈ１４（2002）'!$AL$134</f>
        <v>0</v>
      </c>
      <c r="AU43" s="1385">
        <f t="shared" si="107"/>
        <v>0</v>
      </c>
      <c r="AV43" s="408">
        <f t="shared" si="15"/>
        <v>0</v>
      </c>
      <c r="AW43" s="410">
        <f t="shared" si="16"/>
        <v>0</v>
      </c>
      <c r="AX43" s="407">
        <f>'Ｈ１４（2002）'!$AI$135</f>
        <v>0</v>
      </c>
      <c r="AY43" s="1385">
        <f>'Ｈ１４（2002）'!$AL$135</f>
        <v>0</v>
      </c>
      <c r="AZ43" s="1385">
        <f t="shared" si="108"/>
        <v>0</v>
      </c>
      <c r="BA43" s="418">
        <f t="shared" si="17"/>
        <v>0</v>
      </c>
      <c r="BB43" s="417">
        <f t="shared" si="18"/>
        <v>0</v>
      </c>
      <c r="BC43" s="407">
        <f>'Ｈ１４（2002）'!$AI$136</f>
        <v>38420</v>
      </c>
      <c r="BD43" s="1385">
        <f>'Ｈ１４（2002）'!$AL$136</f>
        <v>0</v>
      </c>
      <c r="BE43" s="1385">
        <f t="shared" si="109"/>
        <v>0</v>
      </c>
      <c r="BF43" s="418">
        <f t="shared" si="19"/>
        <v>1537</v>
      </c>
      <c r="BG43" s="418">
        <f t="shared" si="20"/>
        <v>15370</v>
      </c>
      <c r="BH43" s="409">
        <f>'Ｈ１４（2002）'!$AI$137</f>
        <v>34100</v>
      </c>
      <c r="BI43" s="1385">
        <f>'Ｈ１４（2002）'!$AL$137</f>
        <v>0</v>
      </c>
      <c r="BJ43" s="1385">
        <f t="shared" si="110"/>
        <v>0</v>
      </c>
      <c r="BK43" s="418">
        <f t="shared" si="21"/>
        <v>710</v>
      </c>
      <c r="BL43" s="418">
        <f t="shared" si="22"/>
        <v>7100</v>
      </c>
      <c r="BM43" s="409">
        <f>'Ｈ１４（2002）'!$AI$138</f>
        <v>0</v>
      </c>
      <c r="BN43" s="1385">
        <f>'Ｈ１４（2002）'!$AL$138</f>
        <v>0</v>
      </c>
      <c r="BO43" s="1385">
        <f t="shared" si="111"/>
        <v>0</v>
      </c>
      <c r="BP43" s="418">
        <f t="shared" si="23"/>
        <v>0</v>
      </c>
      <c r="BQ43" s="418">
        <f t="shared" si="24"/>
        <v>0</v>
      </c>
      <c r="BR43" s="409">
        <f>'Ｈ１４（2002）'!$AI$139</f>
        <v>0</v>
      </c>
      <c r="BS43" s="1385">
        <f>'Ｈ１４（2002）'!$AL$139</f>
        <v>0</v>
      </c>
      <c r="BT43" s="1385">
        <f t="shared" si="112"/>
        <v>0</v>
      </c>
      <c r="BU43" s="418">
        <f t="shared" si="25"/>
        <v>0</v>
      </c>
      <c r="BV43" s="418">
        <f t="shared" si="26"/>
        <v>0</v>
      </c>
      <c r="BW43" s="409">
        <f>'Ｈ１４（2002）'!$AI$140</f>
        <v>0</v>
      </c>
      <c r="BX43" s="1385">
        <f>'Ｈ１４（2002）'!$AL$140</f>
        <v>0</v>
      </c>
      <c r="BY43" s="1385">
        <f t="shared" si="113"/>
        <v>0</v>
      </c>
      <c r="BZ43" s="418">
        <f t="shared" si="27"/>
        <v>0</v>
      </c>
      <c r="CA43" s="418">
        <f t="shared" si="28"/>
        <v>0</v>
      </c>
      <c r="CB43" s="409">
        <f>'Ｈ１４（2002）'!$AI$141</f>
        <v>78023</v>
      </c>
      <c r="CC43" s="1385">
        <f>'Ｈ１４（2002）'!$AL$141</f>
        <v>9295</v>
      </c>
      <c r="CD43" s="1385">
        <f t="shared" si="114"/>
        <v>4650</v>
      </c>
      <c r="CE43" s="418">
        <f t="shared" si="29"/>
        <v>3901</v>
      </c>
      <c r="CF43" s="418">
        <f t="shared" si="30"/>
        <v>39010</v>
      </c>
      <c r="CG43" s="409">
        <f>'Ｈ１４（2002）'!$AI$142</f>
        <v>0</v>
      </c>
      <c r="CH43" s="1385">
        <f>'Ｈ１４（2002）'!$AL$142</f>
        <v>0</v>
      </c>
      <c r="CI43" s="1385">
        <f t="shared" si="115"/>
        <v>0</v>
      </c>
      <c r="CJ43" s="418">
        <f t="shared" si="31"/>
        <v>0</v>
      </c>
      <c r="CK43" s="418">
        <f t="shared" si="32"/>
        <v>0</v>
      </c>
      <c r="CL43" s="409">
        <f>'Ｈ１４（2002）'!$AI$143</f>
        <v>0</v>
      </c>
      <c r="CM43" s="1385">
        <f>'Ｈ１４（2002）'!$AL$143</f>
        <v>0</v>
      </c>
      <c r="CN43" s="1385">
        <f t="shared" si="116"/>
        <v>0</v>
      </c>
      <c r="CO43" s="418">
        <f t="shared" si="33"/>
        <v>0</v>
      </c>
      <c r="CP43" s="417">
        <f t="shared" si="34"/>
        <v>0</v>
      </c>
      <c r="CQ43" s="407">
        <f>'Ｈ１４（2002）'!$AI$145</f>
        <v>0</v>
      </c>
      <c r="CR43" s="1385">
        <f>'Ｈ１４（2002）'!$AL$145</f>
        <v>0</v>
      </c>
      <c r="CS43" s="1385">
        <f t="shared" si="117"/>
        <v>0</v>
      </c>
      <c r="CT43" s="418">
        <f t="shared" si="35"/>
        <v>0</v>
      </c>
      <c r="CU43" s="418">
        <f t="shared" si="36"/>
        <v>0</v>
      </c>
      <c r="CV43" s="409">
        <f>'Ｈ１４（2002）'!$AI$146</f>
        <v>218328</v>
      </c>
      <c r="CW43" s="1385">
        <f>'Ｈ１４（2002）'!$AL$146</f>
        <v>0</v>
      </c>
      <c r="CX43" s="1385">
        <f t="shared" si="118"/>
        <v>0</v>
      </c>
      <c r="CY43" s="418">
        <f t="shared" si="37"/>
        <v>8733</v>
      </c>
      <c r="CZ43" s="418">
        <f t="shared" si="38"/>
        <v>87330</v>
      </c>
      <c r="DA43" s="409">
        <f>'Ｈ１４（2002）'!$AI$147</f>
        <v>0</v>
      </c>
      <c r="DB43" s="1385">
        <f>'Ｈ１４（2002）'!$AL$147</f>
        <v>0</v>
      </c>
      <c r="DC43" s="1385">
        <f t="shared" si="119"/>
        <v>0</v>
      </c>
      <c r="DD43" s="418">
        <f t="shared" si="39"/>
        <v>0</v>
      </c>
      <c r="DE43" s="417">
        <f t="shared" si="40"/>
        <v>0</v>
      </c>
      <c r="DF43" s="407">
        <f>'Ｈ１４（2002）'!$AI$148</f>
        <v>385577</v>
      </c>
      <c r="DG43" s="1385">
        <f>'Ｈ１４（2002）'!$AL$148</f>
        <v>0</v>
      </c>
      <c r="DH43" s="1385">
        <f t="shared" si="120"/>
        <v>0</v>
      </c>
      <c r="DI43" s="418">
        <f t="shared" si="41"/>
        <v>8033</v>
      </c>
      <c r="DJ43" s="418">
        <f t="shared" si="42"/>
        <v>80330</v>
      </c>
      <c r="DK43" s="409">
        <f>'Ｈ１４（2002）'!$AI$149</f>
        <v>259131</v>
      </c>
      <c r="DL43" s="1385">
        <f>'Ｈ１４（2002）'!$AL$149</f>
        <v>0</v>
      </c>
      <c r="DM43" s="1385">
        <f t="shared" si="121"/>
        <v>0</v>
      </c>
      <c r="DN43" s="418">
        <f t="shared" si="43"/>
        <v>4319</v>
      </c>
      <c r="DO43" s="418">
        <f t="shared" si="44"/>
        <v>43190</v>
      </c>
      <c r="DP43" s="409">
        <f>'Ｈ１４（2002）'!$AI$150</f>
        <v>0</v>
      </c>
      <c r="DQ43" s="1385">
        <f>'Ｈ１４（2002）'!$AL$150</f>
        <v>0</v>
      </c>
      <c r="DR43" s="1385">
        <f t="shared" si="122"/>
        <v>0</v>
      </c>
      <c r="DS43" s="418">
        <f t="shared" si="45"/>
        <v>0</v>
      </c>
      <c r="DT43" s="418">
        <f t="shared" si="46"/>
        <v>0</v>
      </c>
      <c r="DU43" s="409">
        <f>'Ｈ１４（2002）'!$AI$151</f>
        <v>0</v>
      </c>
      <c r="DV43" s="1385">
        <f>'Ｈ１４（2002）'!$AL$151</f>
        <v>0</v>
      </c>
      <c r="DW43" s="1385">
        <f t="shared" si="123"/>
        <v>0</v>
      </c>
      <c r="DX43" s="418">
        <f t="shared" si="47"/>
        <v>0</v>
      </c>
      <c r="DY43" s="418">
        <f t="shared" si="48"/>
        <v>0</v>
      </c>
      <c r="DZ43" s="409">
        <f>'Ｈ１４（2002）'!$AI$152</f>
        <v>0</v>
      </c>
      <c r="EA43" s="1385"/>
      <c r="EB43" s="1385"/>
      <c r="EC43" s="418">
        <f t="shared" si="49"/>
        <v>0</v>
      </c>
      <c r="ED43" s="418">
        <f t="shared" si="50"/>
        <v>0</v>
      </c>
      <c r="EE43" s="409">
        <f>'Ｈ１４（2002）'!$AI$153</f>
        <v>0</v>
      </c>
      <c r="EF43" s="1385"/>
      <c r="EG43" s="1385"/>
      <c r="EH43" s="418">
        <f t="shared" si="51"/>
        <v>0</v>
      </c>
      <c r="EI43" s="418">
        <f t="shared" si="52"/>
        <v>0</v>
      </c>
      <c r="EJ43" s="409">
        <f>'Ｈ１４（2002）'!$AI$155</f>
        <v>0</v>
      </c>
      <c r="EK43" s="1385">
        <f>'Ｈ１４（2002）'!$AL$155</f>
        <v>0</v>
      </c>
      <c r="EL43" s="1385">
        <f t="shared" si="124"/>
        <v>0</v>
      </c>
      <c r="EM43" s="418">
        <f t="shared" si="53"/>
        <v>0</v>
      </c>
      <c r="EN43" s="418">
        <f t="shared" si="54"/>
        <v>0</v>
      </c>
      <c r="EO43" s="409">
        <f>'Ｈ１４（2002）'!$AI$156</f>
        <v>0</v>
      </c>
      <c r="EP43" s="1385">
        <f>'Ｈ１４（2002）'!$AL$156</f>
        <v>0</v>
      </c>
      <c r="EQ43" s="1385">
        <f t="shared" si="125"/>
        <v>0</v>
      </c>
      <c r="ER43" s="418">
        <f t="shared" si="55"/>
        <v>0</v>
      </c>
      <c r="ES43" s="418">
        <f t="shared" si="56"/>
        <v>0</v>
      </c>
      <c r="ET43" s="409">
        <f>'Ｈ１４（2002）'!$AI$157</f>
        <v>0</v>
      </c>
      <c r="EU43" s="1385">
        <f>'Ｈ１４（2002）'!$AL$157</f>
        <v>0</v>
      </c>
      <c r="EV43" s="1385">
        <f t="shared" si="126"/>
        <v>0</v>
      </c>
      <c r="EW43" s="418">
        <f t="shared" si="57"/>
        <v>0</v>
      </c>
      <c r="EX43" s="418">
        <f t="shared" si="58"/>
        <v>0</v>
      </c>
      <c r="EY43" s="409">
        <f>'Ｈ１４（2002）'!$AI$158</f>
        <v>2268</v>
      </c>
      <c r="EZ43" s="1385">
        <f>'Ｈ１４（2002）'!$AL$158</f>
        <v>0</v>
      </c>
      <c r="FA43" s="1385">
        <f t="shared" si="127"/>
        <v>0</v>
      </c>
      <c r="FB43" s="418">
        <f t="shared" si="59"/>
        <v>57</v>
      </c>
      <c r="FC43" s="418">
        <f t="shared" si="60"/>
        <v>570</v>
      </c>
      <c r="FD43" s="409">
        <f>'Ｈ１４（2002）'!$AI$159</f>
        <v>0</v>
      </c>
      <c r="FE43" s="1385">
        <f>'Ｈ１４（2002）'!$AL$159</f>
        <v>0</v>
      </c>
      <c r="FF43" s="1385">
        <f t="shared" si="128"/>
        <v>0</v>
      </c>
      <c r="FG43" s="418">
        <f t="shared" si="61"/>
        <v>0</v>
      </c>
      <c r="FH43" s="418">
        <f t="shared" si="62"/>
        <v>0</v>
      </c>
      <c r="FI43" s="409">
        <f>'Ｈ１４（2002）'!$AI$160</f>
        <v>0</v>
      </c>
      <c r="FJ43" s="1385">
        <f>'Ｈ１４（2002）'!$AL$160</f>
        <v>0</v>
      </c>
      <c r="FK43" s="1385">
        <f t="shared" si="129"/>
        <v>0</v>
      </c>
      <c r="FL43" s="418">
        <f t="shared" si="63"/>
        <v>0</v>
      </c>
      <c r="FM43" s="418">
        <f t="shared" si="64"/>
        <v>0</v>
      </c>
      <c r="FN43" s="409">
        <f>'Ｈ１４（2002）'!$AI$161</f>
        <v>0</v>
      </c>
      <c r="FO43" s="1385"/>
      <c r="FP43" s="1385"/>
      <c r="FQ43" s="418">
        <f t="shared" si="65"/>
        <v>0</v>
      </c>
      <c r="FR43" s="418">
        <f t="shared" si="66"/>
        <v>0</v>
      </c>
      <c r="FS43" s="409">
        <f>'Ｈ１４（2002）'!$AI$162</f>
        <v>0</v>
      </c>
      <c r="FT43" s="1385">
        <f>'Ｈ１４（2002）'!$AL$162</f>
        <v>0</v>
      </c>
      <c r="FU43" s="1385">
        <f t="shared" si="130"/>
        <v>0</v>
      </c>
      <c r="FV43" s="418">
        <f t="shared" si="67"/>
        <v>0</v>
      </c>
      <c r="FW43" s="417">
        <f t="shared" si="68"/>
        <v>0</v>
      </c>
      <c r="FX43" s="407">
        <f>'Ｈ１４（2002）'!$AI$164</f>
        <v>0</v>
      </c>
      <c r="FY43" s="1385">
        <f>'Ｈ１４（2002）'!$AL$164</f>
        <v>0</v>
      </c>
      <c r="FZ43" s="1385">
        <f t="shared" si="131"/>
        <v>0</v>
      </c>
      <c r="GA43" s="418">
        <f t="shared" si="69"/>
        <v>0</v>
      </c>
      <c r="GB43" s="418">
        <f t="shared" si="70"/>
        <v>0</v>
      </c>
      <c r="GC43" s="409">
        <f>'Ｈ１４（2002）'!$AI$165</f>
        <v>29156</v>
      </c>
      <c r="GD43" s="1385">
        <f>'Ｈ１４（2002）'!$AL$165</f>
        <v>0</v>
      </c>
      <c r="GE43" s="1385">
        <f t="shared" si="132"/>
        <v>0</v>
      </c>
      <c r="GF43" s="416">
        <f t="shared" si="71"/>
        <v>2912</v>
      </c>
      <c r="GG43" s="417">
        <f t="shared" si="72"/>
        <v>29156</v>
      </c>
      <c r="GH43" s="407">
        <f>'Ｈ１４（2002）'!$AI$166</f>
        <v>55703</v>
      </c>
      <c r="GI43" s="1385">
        <f>'Ｈ１４（2002）'!$AL$166</f>
        <v>0</v>
      </c>
      <c r="GJ43" s="1385">
        <f t="shared" si="133"/>
        <v>0</v>
      </c>
      <c r="GK43" s="418">
        <f t="shared" si="73"/>
        <v>1114</v>
      </c>
      <c r="GL43" s="418">
        <f t="shared" si="74"/>
        <v>11140</v>
      </c>
      <c r="GM43" s="409">
        <f>'Ｈ１４（2002）'!$AI$167</f>
        <v>13419</v>
      </c>
      <c r="GN43" s="1385">
        <f>'Ｈ１４（2002）'!$AL$167</f>
        <v>0</v>
      </c>
      <c r="GO43" s="1385">
        <f t="shared" si="134"/>
        <v>0</v>
      </c>
      <c r="GP43" s="418">
        <f t="shared" si="75"/>
        <v>268</v>
      </c>
      <c r="GQ43" s="418">
        <f t="shared" si="76"/>
        <v>2680</v>
      </c>
      <c r="GR43" s="409">
        <f>'Ｈ１４（2002）'!$AI$168</f>
        <v>0</v>
      </c>
      <c r="GS43" s="1385">
        <f>'Ｈ１４（2002）'!$AL$168</f>
        <v>0</v>
      </c>
      <c r="GT43" s="1385"/>
      <c r="GU43" s="418">
        <f t="shared" si="77"/>
        <v>0</v>
      </c>
      <c r="GV43" s="418">
        <f t="shared" si="78"/>
        <v>0</v>
      </c>
      <c r="GW43" s="409">
        <f>'Ｈ１４（2002）'!$AI$169</f>
        <v>396383</v>
      </c>
      <c r="GX43" s="1385">
        <f>'Ｈ１４（2002）'!$AL$169</f>
        <v>0</v>
      </c>
      <c r="GY43" s="1385">
        <f t="shared" si="135"/>
        <v>0</v>
      </c>
      <c r="GZ43" s="418">
        <f t="shared" si="79"/>
        <v>7928</v>
      </c>
      <c r="HA43" s="418">
        <f t="shared" si="80"/>
        <v>79280</v>
      </c>
      <c r="HB43" s="409">
        <f>'Ｈ１４（2002）'!$AI$170</f>
        <v>0</v>
      </c>
      <c r="HC43" s="1385"/>
      <c r="HD43" s="1385"/>
      <c r="HE43" s="418">
        <f t="shared" si="81"/>
        <v>0</v>
      </c>
      <c r="HF43" s="418">
        <f t="shared" si="82"/>
        <v>0</v>
      </c>
      <c r="HG43" s="409">
        <f>'Ｈ１４（2002）'!$AI$171</f>
        <v>0</v>
      </c>
      <c r="HH43" s="1385"/>
      <c r="HI43" s="1385"/>
      <c r="HJ43" s="418">
        <f t="shared" si="83"/>
        <v>0</v>
      </c>
      <c r="HK43" s="418">
        <f t="shared" si="84"/>
        <v>0</v>
      </c>
      <c r="HL43" s="409">
        <f>'Ｈ１４（2002）'!$AI$172</f>
        <v>0</v>
      </c>
      <c r="HM43" s="1385"/>
      <c r="HN43" s="1385"/>
      <c r="HO43" s="418">
        <f t="shared" si="85"/>
        <v>0</v>
      </c>
      <c r="HP43" s="418">
        <f t="shared" si="86"/>
        <v>0</v>
      </c>
      <c r="HQ43" s="409">
        <f>'Ｈ１４（2002）'!$AI$173</f>
        <v>41518</v>
      </c>
      <c r="HR43" s="1385">
        <f>'Ｈ１４（2002）'!$AL$173</f>
        <v>0</v>
      </c>
      <c r="HS43" s="1385">
        <f t="shared" si="136"/>
        <v>0</v>
      </c>
      <c r="HT43" s="418">
        <f t="shared" si="87"/>
        <v>830</v>
      </c>
      <c r="HU43" s="418">
        <f t="shared" si="88"/>
        <v>8300</v>
      </c>
      <c r="HV43" s="409">
        <f>'Ｈ１４（2002）'!$AI$174</f>
        <v>365</v>
      </c>
      <c r="HW43" s="1385">
        <f>'Ｈ１４（2002）'!$AL$174</f>
        <v>0</v>
      </c>
      <c r="HX43" s="1385">
        <f t="shared" si="137"/>
        <v>0</v>
      </c>
      <c r="HY43" s="418">
        <f t="shared" si="89"/>
        <v>7</v>
      </c>
      <c r="HZ43" s="417">
        <f t="shared" si="90"/>
        <v>70</v>
      </c>
      <c r="IA43" s="407">
        <f>'Ｈ１４（2002）'!$AI$175</f>
        <v>25540</v>
      </c>
      <c r="IB43" s="1385">
        <f>'Ｈ１４（2002）'!$AL$175</f>
        <v>0</v>
      </c>
      <c r="IC43" s="1385">
        <f t="shared" si="138"/>
        <v>0</v>
      </c>
      <c r="ID43" s="418">
        <f t="shared" si="91"/>
        <v>1022</v>
      </c>
      <c r="IE43" s="417">
        <f t="shared" si="92"/>
        <v>10220</v>
      </c>
      <c r="IF43" s="409">
        <f t="shared" si="93"/>
        <v>1714677</v>
      </c>
      <c r="IG43" s="1386">
        <f t="shared" si="139"/>
        <v>9295</v>
      </c>
      <c r="IH43" s="1386">
        <f t="shared" si="140"/>
        <v>4650</v>
      </c>
      <c r="II43" s="412">
        <f t="shared" si="96"/>
        <v>46401</v>
      </c>
      <c r="IJ43" s="410">
        <f t="shared" si="97"/>
        <v>464046</v>
      </c>
    </row>
    <row r="44" spans="1:244" ht="17.100000000000001" customHeight="1">
      <c r="A44" s="376"/>
      <c r="B44" s="413"/>
      <c r="C44" s="414">
        <v>15</v>
      </c>
      <c r="D44" s="415">
        <f t="shared" si="141"/>
        <v>9</v>
      </c>
      <c r="E44" s="407">
        <f>'Ｈ１５（2003）'!$AI$124</f>
        <v>3159</v>
      </c>
      <c r="F44" s="1385">
        <f>'Ｈ１５（2003）'!$AL$124</f>
        <v>0</v>
      </c>
      <c r="G44" s="1385">
        <f t="shared" si="98"/>
        <v>0</v>
      </c>
      <c r="H44" s="408">
        <f t="shared" si="99"/>
        <v>63</v>
      </c>
      <c r="I44" s="408">
        <f t="shared" si="0"/>
        <v>567</v>
      </c>
      <c r="J44" s="409">
        <f>'Ｈ１５（2003）'!$AI$125</f>
        <v>5202</v>
      </c>
      <c r="K44" s="1385">
        <f>'Ｈ１５（2003）'!$AL$125</f>
        <v>5388</v>
      </c>
      <c r="L44" s="1385">
        <f t="shared" si="100"/>
        <v>1944</v>
      </c>
      <c r="M44" s="408">
        <f t="shared" si="1"/>
        <v>208</v>
      </c>
      <c r="N44" s="410">
        <f t="shared" si="2"/>
        <v>1872</v>
      </c>
      <c r="O44" s="409">
        <f>'Ｈ１５（2003）'!$AI$127</f>
        <v>0</v>
      </c>
      <c r="P44" s="1385">
        <f>'Ｈ１５（2003）'!$AL$127</f>
        <v>0</v>
      </c>
      <c r="Q44" s="1385">
        <f t="shared" si="101"/>
        <v>0</v>
      </c>
      <c r="R44" s="408">
        <f t="shared" si="3"/>
        <v>0</v>
      </c>
      <c r="S44" s="408">
        <f t="shared" si="4"/>
        <v>0</v>
      </c>
      <c r="T44" s="409">
        <f>'Ｈ１５（2003）'!$AI$128</f>
        <v>1727</v>
      </c>
      <c r="U44" s="1385">
        <f>'Ｈ１５（2003）'!$AL$128</f>
        <v>20180</v>
      </c>
      <c r="V44" s="1385">
        <f t="shared" si="102"/>
        <v>7263</v>
      </c>
      <c r="W44" s="408">
        <f t="shared" si="5"/>
        <v>69</v>
      </c>
      <c r="X44" s="411">
        <f t="shared" si="6"/>
        <v>621</v>
      </c>
      <c r="Y44" s="407">
        <f>'Ｈ１５（2003）'!$AI$130</f>
        <v>0</v>
      </c>
      <c r="Z44" s="1385">
        <f>'Ｈ１５（2003）'!$AL$130</f>
        <v>0</v>
      </c>
      <c r="AA44" s="1385">
        <f t="shared" si="103"/>
        <v>0</v>
      </c>
      <c r="AB44" s="408">
        <f t="shared" si="7"/>
        <v>0</v>
      </c>
      <c r="AC44" s="408">
        <f t="shared" si="8"/>
        <v>0</v>
      </c>
      <c r="AD44" s="409">
        <f>'Ｈ１５（2003）'!$AI$131</f>
        <v>0</v>
      </c>
      <c r="AE44" s="1385">
        <f>'Ｈ１５（2003）'!$AL$131</f>
        <v>7524</v>
      </c>
      <c r="AF44" s="1385">
        <f t="shared" si="104"/>
        <v>2709</v>
      </c>
      <c r="AG44" s="408">
        <f t="shared" si="9"/>
        <v>0</v>
      </c>
      <c r="AH44" s="408">
        <f t="shared" si="10"/>
        <v>0</v>
      </c>
      <c r="AI44" s="409">
        <f>'Ｈ１５（2003）'!$AI$132</f>
        <v>0</v>
      </c>
      <c r="AJ44" s="1385">
        <f>'Ｈ１５（2003）'!$AL$132</f>
        <v>0</v>
      </c>
      <c r="AK44" s="1385">
        <f t="shared" si="105"/>
        <v>0</v>
      </c>
      <c r="AL44" s="408">
        <f t="shared" si="11"/>
        <v>0</v>
      </c>
      <c r="AM44" s="408">
        <f t="shared" si="12"/>
        <v>0</v>
      </c>
      <c r="AN44" s="409">
        <f>'Ｈ１５（2003）'!$AI$133</f>
        <v>0</v>
      </c>
      <c r="AO44" s="1385">
        <f>'Ｈ１５（2003）'!$AL$133</f>
        <v>0</v>
      </c>
      <c r="AP44" s="1385">
        <f t="shared" si="106"/>
        <v>0</v>
      </c>
      <c r="AQ44" s="408">
        <f t="shared" si="13"/>
        <v>0</v>
      </c>
      <c r="AR44" s="408">
        <f t="shared" si="14"/>
        <v>0</v>
      </c>
      <c r="AS44" s="409">
        <f>'Ｈ１５（2003）'!$AI$134</f>
        <v>0</v>
      </c>
      <c r="AT44" s="1385">
        <f>'Ｈ１５（2003）'!$AL$134</f>
        <v>0</v>
      </c>
      <c r="AU44" s="1385">
        <f t="shared" si="107"/>
        <v>0</v>
      </c>
      <c r="AV44" s="408">
        <f t="shared" si="15"/>
        <v>0</v>
      </c>
      <c r="AW44" s="410">
        <f t="shared" si="16"/>
        <v>0</v>
      </c>
      <c r="AX44" s="407">
        <f>'Ｈ１５（2003）'!$AI$135</f>
        <v>0</v>
      </c>
      <c r="AY44" s="1385">
        <f>'Ｈ１５（2003）'!$AL$135</f>
        <v>0</v>
      </c>
      <c r="AZ44" s="1385">
        <f t="shared" si="108"/>
        <v>0</v>
      </c>
      <c r="BA44" s="418">
        <f t="shared" si="17"/>
        <v>0</v>
      </c>
      <c r="BB44" s="417">
        <f t="shared" si="18"/>
        <v>0</v>
      </c>
      <c r="BC44" s="407">
        <f>'Ｈ１５（2003）'!$AI$136</f>
        <v>29149</v>
      </c>
      <c r="BD44" s="1385">
        <f>'Ｈ１５（2003）'!$AL$136</f>
        <v>499</v>
      </c>
      <c r="BE44" s="1385">
        <f t="shared" si="109"/>
        <v>180</v>
      </c>
      <c r="BF44" s="418">
        <f t="shared" si="19"/>
        <v>1166</v>
      </c>
      <c r="BG44" s="418">
        <f t="shared" si="20"/>
        <v>10494</v>
      </c>
      <c r="BH44" s="409">
        <f>'Ｈ１５（2003）'!$AI$137</f>
        <v>60717</v>
      </c>
      <c r="BI44" s="1385">
        <f>'Ｈ１５（2003）'!$AL$137</f>
        <v>0</v>
      </c>
      <c r="BJ44" s="1385">
        <f t="shared" si="110"/>
        <v>0</v>
      </c>
      <c r="BK44" s="418">
        <f t="shared" si="21"/>
        <v>1265</v>
      </c>
      <c r="BL44" s="418">
        <f t="shared" si="22"/>
        <v>11385</v>
      </c>
      <c r="BM44" s="409">
        <f>'Ｈ１５（2003）'!$AI$138</f>
        <v>0</v>
      </c>
      <c r="BN44" s="1385">
        <f>'Ｈ１５（2003）'!$AL$138</f>
        <v>0</v>
      </c>
      <c r="BO44" s="1385">
        <f t="shared" si="111"/>
        <v>0</v>
      </c>
      <c r="BP44" s="418">
        <f t="shared" si="23"/>
        <v>0</v>
      </c>
      <c r="BQ44" s="418">
        <f t="shared" si="24"/>
        <v>0</v>
      </c>
      <c r="BR44" s="409">
        <f>'Ｈ１５（2003）'!$AI$139</f>
        <v>0</v>
      </c>
      <c r="BS44" s="1385">
        <f>'Ｈ１５（2003）'!$AL$139</f>
        <v>0</v>
      </c>
      <c r="BT44" s="1385">
        <f t="shared" si="112"/>
        <v>0</v>
      </c>
      <c r="BU44" s="418">
        <f t="shared" si="25"/>
        <v>0</v>
      </c>
      <c r="BV44" s="418">
        <f t="shared" si="26"/>
        <v>0</v>
      </c>
      <c r="BW44" s="409">
        <f>'Ｈ１５（2003）'!$AI$140</f>
        <v>0</v>
      </c>
      <c r="BX44" s="1385">
        <f>'Ｈ１５（2003）'!$AL$140</f>
        <v>0</v>
      </c>
      <c r="BY44" s="1385">
        <f t="shared" si="113"/>
        <v>0</v>
      </c>
      <c r="BZ44" s="418">
        <f t="shared" si="27"/>
        <v>0</v>
      </c>
      <c r="CA44" s="418">
        <f t="shared" si="28"/>
        <v>0</v>
      </c>
      <c r="CB44" s="409">
        <f>'Ｈ１５（2003）'!$AI$141</f>
        <v>74919</v>
      </c>
      <c r="CC44" s="1385">
        <f>'Ｈ１５（2003）'!$AL$141</f>
        <v>1785</v>
      </c>
      <c r="CD44" s="1385">
        <f t="shared" si="114"/>
        <v>801</v>
      </c>
      <c r="CE44" s="418">
        <f t="shared" si="29"/>
        <v>3746</v>
      </c>
      <c r="CF44" s="418">
        <f t="shared" si="30"/>
        <v>33714</v>
      </c>
      <c r="CG44" s="409">
        <f>'Ｈ１５（2003）'!$AI$142</f>
        <v>0</v>
      </c>
      <c r="CH44" s="1385">
        <f>'Ｈ１５（2003）'!$AL$142</f>
        <v>0</v>
      </c>
      <c r="CI44" s="1385">
        <f t="shared" si="115"/>
        <v>0</v>
      </c>
      <c r="CJ44" s="418">
        <f t="shared" si="31"/>
        <v>0</v>
      </c>
      <c r="CK44" s="418">
        <f t="shared" si="32"/>
        <v>0</v>
      </c>
      <c r="CL44" s="409">
        <f>'Ｈ１５（2003）'!$AI$143</f>
        <v>0</v>
      </c>
      <c r="CM44" s="1385">
        <f>'Ｈ１５（2003）'!$AL$143</f>
        <v>786</v>
      </c>
      <c r="CN44" s="1385">
        <f t="shared" si="116"/>
        <v>279</v>
      </c>
      <c r="CO44" s="418">
        <f t="shared" si="33"/>
        <v>0</v>
      </c>
      <c r="CP44" s="417">
        <f t="shared" si="34"/>
        <v>0</v>
      </c>
      <c r="CQ44" s="407">
        <f>'Ｈ１５（2003）'!$AI$145</f>
        <v>0</v>
      </c>
      <c r="CR44" s="1385">
        <f>'Ｈ１５（2003）'!$AL$145</f>
        <v>0</v>
      </c>
      <c r="CS44" s="1385">
        <f t="shared" si="117"/>
        <v>0</v>
      </c>
      <c r="CT44" s="418">
        <f t="shared" si="35"/>
        <v>0</v>
      </c>
      <c r="CU44" s="418">
        <f t="shared" si="36"/>
        <v>0</v>
      </c>
      <c r="CV44" s="409">
        <f>'Ｈ１５（2003）'!$AI$146</f>
        <v>116837</v>
      </c>
      <c r="CW44" s="1385">
        <f>'Ｈ１５（2003）'!$AL$146</f>
        <v>0</v>
      </c>
      <c r="CX44" s="1385">
        <f t="shared" si="118"/>
        <v>0</v>
      </c>
      <c r="CY44" s="418">
        <f t="shared" si="37"/>
        <v>4673</v>
      </c>
      <c r="CZ44" s="418">
        <f t="shared" si="38"/>
        <v>42057</v>
      </c>
      <c r="DA44" s="409">
        <f>'Ｈ１５（2003）'!$AI$147</f>
        <v>0</v>
      </c>
      <c r="DB44" s="1385">
        <f>'Ｈ１５（2003）'!$AL$147</f>
        <v>0</v>
      </c>
      <c r="DC44" s="1385">
        <f t="shared" si="119"/>
        <v>0</v>
      </c>
      <c r="DD44" s="418">
        <f t="shared" si="39"/>
        <v>0</v>
      </c>
      <c r="DE44" s="417">
        <f t="shared" si="40"/>
        <v>0</v>
      </c>
      <c r="DF44" s="407">
        <f>'Ｈ１５（2003）'!$AI$148</f>
        <v>340352</v>
      </c>
      <c r="DG44" s="1385">
        <f>'Ｈ１５（2003）'!$AL$148</f>
        <v>0</v>
      </c>
      <c r="DH44" s="1385">
        <f t="shared" si="120"/>
        <v>0</v>
      </c>
      <c r="DI44" s="418">
        <f t="shared" si="41"/>
        <v>7091</v>
      </c>
      <c r="DJ44" s="418">
        <f t="shared" si="42"/>
        <v>63819</v>
      </c>
      <c r="DK44" s="409">
        <f>'Ｈ１５（2003）'!$AI$149</f>
        <v>0</v>
      </c>
      <c r="DL44" s="1385">
        <f>'Ｈ１５（2003）'!$AL$149</f>
        <v>0</v>
      </c>
      <c r="DM44" s="1385">
        <f t="shared" si="121"/>
        <v>0</v>
      </c>
      <c r="DN44" s="418">
        <f t="shared" si="43"/>
        <v>0</v>
      </c>
      <c r="DO44" s="418">
        <f t="shared" si="44"/>
        <v>0</v>
      </c>
      <c r="DP44" s="409">
        <f>'Ｈ１５（2003）'!$AI$150</f>
        <v>0</v>
      </c>
      <c r="DQ44" s="1385">
        <f>'Ｈ１５（2003）'!$AL$150</f>
        <v>0</v>
      </c>
      <c r="DR44" s="1385">
        <f t="shared" si="122"/>
        <v>0</v>
      </c>
      <c r="DS44" s="418">
        <f t="shared" si="45"/>
        <v>0</v>
      </c>
      <c r="DT44" s="418">
        <f t="shared" si="46"/>
        <v>0</v>
      </c>
      <c r="DU44" s="409">
        <f>'Ｈ１５（2003）'!$AI$151</f>
        <v>0</v>
      </c>
      <c r="DV44" s="1385">
        <f>'Ｈ１５（2003）'!$AL$151</f>
        <v>0</v>
      </c>
      <c r="DW44" s="1385">
        <f t="shared" si="123"/>
        <v>0</v>
      </c>
      <c r="DX44" s="418">
        <f t="shared" si="47"/>
        <v>0</v>
      </c>
      <c r="DY44" s="418">
        <f t="shared" si="48"/>
        <v>0</v>
      </c>
      <c r="DZ44" s="409">
        <f>'Ｈ１５（2003）'!$AI$152</f>
        <v>0</v>
      </c>
      <c r="EA44" s="1385"/>
      <c r="EB44" s="1385"/>
      <c r="EC44" s="418">
        <f t="shared" si="49"/>
        <v>0</v>
      </c>
      <c r="ED44" s="418">
        <f t="shared" si="50"/>
        <v>0</v>
      </c>
      <c r="EE44" s="409">
        <f>'Ｈ１５（2003）'!$AI$153</f>
        <v>0</v>
      </c>
      <c r="EF44" s="1385"/>
      <c r="EG44" s="1385"/>
      <c r="EH44" s="418">
        <f t="shared" si="51"/>
        <v>0</v>
      </c>
      <c r="EI44" s="418">
        <f t="shared" si="52"/>
        <v>0</v>
      </c>
      <c r="EJ44" s="409">
        <f>'Ｈ１５（2003）'!$AI$155</f>
        <v>0</v>
      </c>
      <c r="EK44" s="1385">
        <f>'Ｈ１５（2003）'!$AL$155</f>
        <v>0</v>
      </c>
      <c r="EL44" s="1385">
        <f t="shared" si="124"/>
        <v>0</v>
      </c>
      <c r="EM44" s="418">
        <f t="shared" si="53"/>
        <v>0</v>
      </c>
      <c r="EN44" s="418">
        <f t="shared" si="54"/>
        <v>0</v>
      </c>
      <c r="EO44" s="409">
        <f>'Ｈ１５（2003）'!$AI$156</f>
        <v>0</v>
      </c>
      <c r="EP44" s="1385">
        <f>'Ｈ１５（2003）'!$AL$156</f>
        <v>0</v>
      </c>
      <c r="EQ44" s="1385">
        <f t="shared" si="125"/>
        <v>0</v>
      </c>
      <c r="ER44" s="418">
        <f t="shared" si="55"/>
        <v>0</v>
      </c>
      <c r="ES44" s="418">
        <f t="shared" si="56"/>
        <v>0</v>
      </c>
      <c r="ET44" s="409">
        <f>'Ｈ１５（2003）'!$AI$157</f>
        <v>0</v>
      </c>
      <c r="EU44" s="1385">
        <f>'Ｈ１５（2003）'!$AL$157</f>
        <v>0</v>
      </c>
      <c r="EV44" s="1385">
        <f t="shared" si="126"/>
        <v>0</v>
      </c>
      <c r="EW44" s="418">
        <f t="shared" si="57"/>
        <v>0</v>
      </c>
      <c r="EX44" s="418">
        <f t="shared" si="58"/>
        <v>0</v>
      </c>
      <c r="EY44" s="409">
        <f>'Ｈ１５（2003）'!$AI$158</f>
        <v>1527</v>
      </c>
      <c r="EZ44" s="1385">
        <f>'Ｈ１５（2003）'!$AL$158</f>
        <v>0</v>
      </c>
      <c r="FA44" s="1385">
        <f t="shared" si="127"/>
        <v>0</v>
      </c>
      <c r="FB44" s="418">
        <f t="shared" si="59"/>
        <v>38</v>
      </c>
      <c r="FC44" s="418">
        <f t="shared" si="60"/>
        <v>342</v>
      </c>
      <c r="FD44" s="409">
        <f>'Ｈ１５（2003）'!$AI$159</f>
        <v>0</v>
      </c>
      <c r="FE44" s="1385">
        <f>'Ｈ１５（2003）'!$AL$159</f>
        <v>0</v>
      </c>
      <c r="FF44" s="1385">
        <f t="shared" si="128"/>
        <v>0</v>
      </c>
      <c r="FG44" s="418">
        <f t="shared" si="61"/>
        <v>0</v>
      </c>
      <c r="FH44" s="418">
        <f t="shared" si="62"/>
        <v>0</v>
      </c>
      <c r="FI44" s="409">
        <f>'Ｈ１５（2003）'!$AI$160</f>
        <v>0</v>
      </c>
      <c r="FJ44" s="1385">
        <f>'Ｈ１５（2003）'!$AL$160</f>
        <v>0</v>
      </c>
      <c r="FK44" s="1385">
        <f t="shared" si="129"/>
        <v>0</v>
      </c>
      <c r="FL44" s="418">
        <f t="shared" si="63"/>
        <v>0</v>
      </c>
      <c r="FM44" s="418">
        <f t="shared" si="64"/>
        <v>0</v>
      </c>
      <c r="FN44" s="409">
        <f>'Ｈ１５（2003）'!$AI$161</f>
        <v>0</v>
      </c>
      <c r="FO44" s="1385"/>
      <c r="FP44" s="1385"/>
      <c r="FQ44" s="418">
        <f t="shared" si="65"/>
        <v>0</v>
      </c>
      <c r="FR44" s="418">
        <f t="shared" si="66"/>
        <v>0</v>
      </c>
      <c r="FS44" s="409">
        <f>'Ｈ１５（2003）'!$AI$162</f>
        <v>0</v>
      </c>
      <c r="FT44" s="1385">
        <f>'Ｈ１５（2003）'!$AL$162</f>
        <v>0</v>
      </c>
      <c r="FU44" s="1385">
        <f t="shared" si="130"/>
        <v>0</v>
      </c>
      <c r="FV44" s="418">
        <f t="shared" si="67"/>
        <v>0</v>
      </c>
      <c r="FW44" s="417">
        <f t="shared" si="68"/>
        <v>0</v>
      </c>
      <c r="FX44" s="407">
        <f>'Ｈ１５（2003）'!$AI$164</f>
        <v>0</v>
      </c>
      <c r="FY44" s="1385">
        <f>'Ｈ１５（2003）'!$AL$164</f>
        <v>0</v>
      </c>
      <c r="FZ44" s="1385">
        <f t="shared" si="131"/>
        <v>0</v>
      </c>
      <c r="GA44" s="418">
        <f t="shared" si="69"/>
        <v>0</v>
      </c>
      <c r="GB44" s="418">
        <f t="shared" si="70"/>
        <v>0</v>
      </c>
      <c r="GC44" s="409">
        <f>'Ｈ１５（2003）'!$AI$165</f>
        <v>24809</v>
      </c>
      <c r="GD44" s="1385">
        <f>'Ｈ１５（2003）'!$AL$165</f>
        <v>0</v>
      </c>
      <c r="GE44" s="1385">
        <f t="shared" si="132"/>
        <v>0</v>
      </c>
      <c r="GF44" s="416">
        <f t="shared" si="71"/>
        <v>2481</v>
      </c>
      <c r="GG44" s="417">
        <f t="shared" si="72"/>
        <v>22329</v>
      </c>
      <c r="GH44" s="407">
        <f>'Ｈ１５（2003）'!$AI$166</f>
        <v>8505</v>
      </c>
      <c r="GI44" s="1385">
        <f>'Ｈ１５（2003）'!$AL$166</f>
        <v>0</v>
      </c>
      <c r="GJ44" s="1385">
        <f t="shared" si="133"/>
        <v>0</v>
      </c>
      <c r="GK44" s="418">
        <f t="shared" si="73"/>
        <v>170</v>
      </c>
      <c r="GL44" s="418">
        <f t="shared" si="74"/>
        <v>1530</v>
      </c>
      <c r="GM44" s="409">
        <f>'Ｈ１５（2003）'!$AI$167</f>
        <v>105620</v>
      </c>
      <c r="GN44" s="1385">
        <f>'Ｈ１５（2003）'!$AL$167</f>
        <v>0</v>
      </c>
      <c r="GO44" s="1385">
        <f t="shared" si="134"/>
        <v>0</v>
      </c>
      <c r="GP44" s="418">
        <f t="shared" si="75"/>
        <v>2112</v>
      </c>
      <c r="GQ44" s="418">
        <f t="shared" si="76"/>
        <v>19008</v>
      </c>
      <c r="GR44" s="409">
        <f>'Ｈ１５（2003）'!$AI$168</f>
        <v>0</v>
      </c>
      <c r="GS44" s="1385">
        <f>'Ｈ１５（2003）'!$AL$168</f>
        <v>0</v>
      </c>
      <c r="GT44" s="1385"/>
      <c r="GU44" s="418">
        <f t="shared" si="77"/>
        <v>0</v>
      </c>
      <c r="GV44" s="418">
        <f t="shared" si="78"/>
        <v>0</v>
      </c>
      <c r="GW44" s="409">
        <f>'Ｈ１５（2003）'!$AI$169</f>
        <v>1257</v>
      </c>
      <c r="GX44" s="1385">
        <f>'Ｈ１５（2003）'!$AL$169</f>
        <v>0</v>
      </c>
      <c r="GY44" s="1385">
        <f t="shared" si="135"/>
        <v>0</v>
      </c>
      <c r="GZ44" s="418">
        <f t="shared" si="79"/>
        <v>25</v>
      </c>
      <c r="HA44" s="418">
        <f t="shared" si="80"/>
        <v>225</v>
      </c>
      <c r="HB44" s="409">
        <f>'Ｈ１５（2003）'!$AI$170</f>
        <v>0</v>
      </c>
      <c r="HC44" s="1385"/>
      <c r="HD44" s="1385"/>
      <c r="HE44" s="418">
        <f t="shared" si="81"/>
        <v>0</v>
      </c>
      <c r="HF44" s="418">
        <f t="shared" si="82"/>
        <v>0</v>
      </c>
      <c r="HG44" s="409">
        <f>'Ｈ１５（2003）'!$AI$171</f>
        <v>0</v>
      </c>
      <c r="HH44" s="1385"/>
      <c r="HI44" s="1385"/>
      <c r="HJ44" s="418">
        <f t="shared" si="83"/>
        <v>0</v>
      </c>
      <c r="HK44" s="418">
        <f t="shared" si="84"/>
        <v>0</v>
      </c>
      <c r="HL44" s="409">
        <f>'Ｈ１５（2003）'!$AI$172</f>
        <v>0</v>
      </c>
      <c r="HM44" s="1385"/>
      <c r="HN44" s="1385"/>
      <c r="HO44" s="418">
        <f t="shared" si="85"/>
        <v>0</v>
      </c>
      <c r="HP44" s="418">
        <f t="shared" si="86"/>
        <v>0</v>
      </c>
      <c r="HQ44" s="409">
        <f>'Ｈ１５（2003）'!$AI$173</f>
        <v>3473</v>
      </c>
      <c r="HR44" s="1385">
        <f>'Ｈ１５（2003）'!$AL$173</f>
        <v>0</v>
      </c>
      <c r="HS44" s="1385">
        <f t="shared" si="136"/>
        <v>0</v>
      </c>
      <c r="HT44" s="418">
        <f t="shared" si="87"/>
        <v>69</v>
      </c>
      <c r="HU44" s="418">
        <f t="shared" si="88"/>
        <v>621</v>
      </c>
      <c r="HV44" s="409">
        <f>'Ｈ１５（2003）'!$AI$174</f>
        <v>27658</v>
      </c>
      <c r="HW44" s="1385">
        <f>'Ｈ１５（2003）'!$AL$174</f>
        <v>0</v>
      </c>
      <c r="HX44" s="1385">
        <f t="shared" si="137"/>
        <v>0</v>
      </c>
      <c r="HY44" s="418">
        <f t="shared" si="89"/>
        <v>553</v>
      </c>
      <c r="HZ44" s="417">
        <f t="shared" si="90"/>
        <v>4977</v>
      </c>
      <c r="IA44" s="407">
        <f>'Ｈ１５（2003）'!$AI$175</f>
        <v>0</v>
      </c>
      <c r="IB44" s="1385">
        <f>'Ｈ１５（2003）'!$AL$175</f>
        <v>0</v>
      </c>
      <c r="IC44" s="1385">
        <f t="shared" si="138"/>
        <v>0</v>
      </c>
      <c r="ID44" s="418">
        <f t="shared" si="91"/>
        <v>0</v>
      </c>
      <c r="IE44" s="417">
        <f t="shared" si="92"/>
        <v>0</v>
      </c>
      <c r="IF44" s="409">
        <f t="shared" si="93"/>
        <v>804911</v>
      </c>
      <c r="IG44" s="1386">
        <f t="shared" si="139"/>
        <v>36162</v>
      </c>
      <c r="IH44" s="1386">
        <f t="shared" si="140"/>
        <v>13176</v>
      </c>
      <c r="II44" s="412">
        <f t="shared" si="96"/>
        <v>23729</v>
      </c>
      <c r="IJ44" s="410">
        <f t="shared" si="97"/>
        <v>213561</v>
      </c>
    </row>
    <row r="45" spans="1:244" ht="17.100000000000001" customHeight="1">
      <c r="A45" s="376"/>
      <c r="B45" s="413"/>
      <c r="C45" s="414">
        <v>16</v>
      </c>
      <c r="D45" s="415">
        <f t="shared" si="141"/>
        <v>8</v>
      </c>
      <c r="E45" s="407">
        <f>'Ｈ１６（2004）'!$AI$124</f>
        <v>3295</v>
      </c>
      <c r="F45" s="1385">
        <f>'Ｈ１６（2004）'!$AL$124</f>
        <v>0</v>
      </c>
      <c r="G45" s="1385">
        <f t="shared" si="98"/>
        <v>0</v>
      </c>
      <c r="H45" s="408">
        <f t="shared" si="99"/>
        <v>66</v>
      </c>
      <c r="I45" s="408">
        <f t="shared" si="0"/>
        <v>528</v>
      </c>
      <c r="J45" s="409">
        <f>'Ｈ１６（2004）'!$AI$125</f>
        <v>8664</v>
      </c>
      <c r="K45" s="1385">
        <f>'Ｈ１６（2004）'!$AL$125</f>
        <v>0</v>
      </c>
      <c r="L45" s="1385">
        <f t="shared" si="100"/>
        <v>0</v>
      </c>
      <c r="M45" s="408">
        <f t="shared" si="1"/>
        <v>347</v>
      </c>
      <c r="N45" s="410">
        <f t="shared" si="2"/>
        <v>2776</v>
      </c>
      <c r="O45" s="409">
        <f>'Ｈ１６（2004）'!$AI$127</f>
        <v>556</v>
      </c>
      <c r="P45" s="1385">
        <f>'Ｈ１６（2004）'!$AL$127</f>
        <v>0</v>
      </c>
      <c r="Q45" s="1385">
        <f t="shared" si="101"/>
        <v>0</v>
      </c>
      <c r="R45" s="408">
        <f t="shared" si="3"/>
        <v>19</v>
      </c>
      <c r="S45" s="408">
        <f t="shared" si="4"/>
        <v>152</v>
      </c>
      <c r="T45" s="409">
        <f>'Ｈ１６（2004）'!$AI$128</f>
        <v>33966</v>
      </c>
      <c r="U45" s="1385">
        <f>'Ｈ１６（2004）'!$AL$128</f>
        <v>715</v>
      </c>
      <c r="V45" s="1385">
        <f t="shared" si="102"/>
        <v>232</v>
      </c>
      <c r="W45" s="408">
        <f t="shared" si="5"/>
        <v>1359</v>
      </c>
      <c r="X45" s="411">
        <f t="shared" si="6"/>
        <v>10872</v>
      </c>
      <c r="Y45" s="407">
        <f>'Ｈ１６（2004）'!$AI$130</f>
        <v>0</v>
      </c>
      <c r="Z45" s="1385">
        <f>'Ｈ１６（2004）'!$AL$130</f>
        <v>0</v>
      </c>
      <c r="AA45" s="1385">
        <f t="shared" si="103"/>
        <v>0</v>
      </c>
      <c r="AB45" s="408">
        <f t="shared" si="7"/>
        <v>0</v>
      </c>
      <c r="AC45" s="408">
        <f t="shared" si="8"/>
        <v>0</v>
      </c>
      <c r="AD45" s="409">
        <f>'Ｈ１６（2004）'!$AI$131</f>
        <v>0</v>
      </c>
      <c r="AE45" s="1385">
        <f>'Ｈ１６（2004）'!$AL$131</f>
        <v>6576</v>
      </c>
      <c r="AF45" s="1385">
        <f t="shared" si="104"/>
        <v>2104</v>
      </c>
      <c r="AG45" s="408">
        <f t="shared" si="9"/>
        <v>0</v>
      </c>
      <c r="AH45" s="408">
        <f t="shared" si="10"/>
        <v>0</v>
      </c>
      <c r="AI45" s="409">
        <f>'Ｈ１６（2004）'!$AI$132</f>
        <v>2253</v>
      </c>
      <c r="AJ45" s="1385">
        <f>'Ｈ１６（2004）'!$AL$132</f>
        <v>0</v>
      </c>
      <c r="AK45" s="1385">
        <f t="shared" si="105"/>
        <v>0</v>
      </c>
      <c r="AL45" s="408">
        <f t="shared" si="11"/>
        <v>90</v>
      </c>
      <c r="AM45" s="408">
        <f t="shared" si="12"/>
        <v>720</v>
      </c>
      <c r="AN45" s="409">
        <f>'Ｈ１６（2004）'!$AI$133</f>
        <v>0</v>
      </c>
      <c r="AO45" s="1385">
        <f>'Ｈ１６（2004）'!$AL$133</f>
        <v>0</v>
      </c>
      <c r="AP45" s="1385">
        <f t="shared" si="106"/>
        <v>0</v>
      </c>
      <c r="AQ45" s="408">
        <f t="shared" si="13"/>
        <v>0</v>
      </c>
      <c r="AR45" s="408">
        <f t="shared" si="14"/>
        <v>0</v>
      </c>
      <c r="AS45" s="409">
        <f>'Ｈ１６（2004）'!$AI$134</f>
        <v>0</v>
      </c>
      <c r="AT45" s="1385">
        <f>'Ｈ１６（2004）'!$AL$134</f>
        <v>0</v>
      </c>
      <c r="AU45" s="1385">
        <f t="shared" si="107"/>
        <v>0</v>
      </c>
      <c r="AV45" s="408">
        <f t="shared" si="15"/>
        <v>0</v>
      </c>
      <c r="AW45" s="410">
        <f t="shared" si="16"/>
        <v>0</v>
      </c>
      <c r="AX45" s="407">
        <f>'Ｈ１６（2004）'!$AI$135</f>
        <v>0</v>
      </c>
      <c r="AY45" s="1385">
        <f>'Ｈ１６（2004）'!$AL$135</f>
        <v>0</v>
      </c>
      <c r="AZ45" s="1385">
        <f t="shared" si="108"/>
        <v>0</v>
      </c>
      <c r="BA45" s="418">
        <f t="shared" si="17"/>
        <v>0</v>
      </c>
      <c r="BB45" s="417">
        <f t="shared" si="18"/>
        <v>0</v>
      </c>
      <c r="BC45" s="407">
        <f>'Ｈ１６（2004）'!$AI$136</f>
        <v>32125</v>
      </c>
      <c r="BD45" s="1385">
        <f>'Ｈ１６（2004）'!$AL$136</f>
        <v>1497</v>
      </c>
      <c r="BE45" s="1385">
        <f t="shared" si="109"/>
        <v>480</v>
      </c>
      <c r="BF45" s="418">
        <f t="shared" si="19"/>
        <v>1285</v>
      </c>
      <c r="BG45" s="418">
        <f t="shared" si="20"/>
        <v>10280</v>
      </c>
      <c r="BH45" s="409">
        <f>'Ｈ１６（2004）'!$AI$137</f>
        <v>41011</v>
      </c>
      <c r="BI45" s="1385">
        <f>'Ｈ１６（2004）'!$AL$137</f>
        <v>0</v>
      </c>
      <c r="BJ45" s="1385">
        <f t="shared" si="110"/>
        <v>0</v>
      </c>
      <c r="BK45" s="418">
        <f t="shared" si="21"/>
        <v>854</v>
      </c>
      <c r="BL45" s="418">
        <f t="shared" si="22"/>
        <v>6832</v>
      </c>
      <c r="BM45" s="409">
        <f>'Ｈ１６（2004）'!$AI$138</f>
        <v>0</v>
      </c>
      <c r="BN45" s="1385">
        <f>'Ｈ１６（2004）'!$AL$138</f>
        <v>0</v>
      </c>
      <c r="BO45" s="1385">
        <f t="shared" si="111"/>
        <v>0</v>
      </c>
      <c r="BP45" s="418">
        <f t="shared" si="23"/>
        <v>0</v>
      </c>
      <c r="BQ45" s="418">
        <f t="shared" si="24"/>
        <v>0</v>
      </c>
      <c r="BR45" s="409">
        <f>'Ｈ１６（2004）'!$AI$139</f>
        <v>0</v>
      </c>
      <c r="BS45" s="1385">
        <f>'Ｈ１６（2004）'!$AL$139</f>
        <v>0</v>
      </c>
      <c r="BT45" s="1385">
        <f t="shared" si="112"/>
        <v>0</v>
      </c>
      <c r="BU45" s="418">
        <f t="shared" si="25"/>
        <v>0</v>
      </c>
      <c r="BV45" s="418">
        <f t="shared" si="26"/>
        <v>0</v>
      </c>
      <c r="BW45" s="409">
        <f>'Ｈ１６（2004）'!$AI$140</f>
        <v>0</v>
      </c>
      <c r="BX45" s="1385">
        <f>'Ｈ１６（2004）'!$AL$140</f>
        <v>0</v>
      </c>
      <c r="BY45" s="1385">
        <f t="shared" si="113"/>
        <v>0</v>
      </c>
      <c r="BZ45" s="418">
        <f t="shared" si="27"/>
        <v>0</v>
      </c>
      <c r="CA45" s="418">
        <f t="shared" si="28"/>
        <v>0</v>
      </c>
      <c r="CB45" s="409">
        <f>'Ｈ１６（2004）'!$AI$141</f>
        <v>80070</v>
      </c>
      <c r="CC45" s="1385">
        <f>'Ｈ１６（2004）'!$AL$141</f>
        <v>0</v>
      </c>
      <c r="CD45" s="1385">
        <f t="shared" si="114"/>
        <v>0</v>
      </c>
      <c r="CE45" s="418">
        <f t="shared" si="29"/>
        <v>4004</v>
      </c>
      <c r="CF45" s="418">
        <f t="shared" si="30"/>
        <v>32032</v>
      </c>
      <c r="CG45" s="409">
        <f>'Ｈ１６（2004）'!$AI$142</f>
        <v>0</v>
      </c>
      <c r="CH45" s="1385">
        <f>'Ｈ１６（2004）'!$AL$142</f>
        <v>0</v>
      </c>
      <c r="CI45" s="1385">
        <f t="shared" si="115"/>
        <v>0</v>
      </c>
      <c r="CJ45" s="418">
        <f t="shared" si="31"/>
        <v>0</v>
      </c>
      <c r="CK45" s="418">
        <f t="shared" si="32"/>
        <v>0</v>
      </c>
      <c r="CL45" s="409">
        <f>'Ｈ１６（2004）'!$AI$143</f>
        <v>36703</v>
      </c>
      <c r="CM45" s="1385">
        <f>'Ｈ１６（2004）'!$AL$143</f>
        <v>5714</v>
      </c>
      <c r="CN45" s="1385">
        <f t="shared" si="116"/>
        <v>1832</v>
      </c>
      <c r="CO45" s="418">
        <f t="shared" si="33"/>
        <v>1468</v>
      </c>
      <c r="CP45" s="417">
        <f t="shared" si="34"/>
        <v>11744</v>
      </c>
      <c r="CQ45" s="407">
        <f>'Ｈ１６（2004）'!$AI$145</f>
        <v>45</v>
      </c>
      <c r="CR45" s="1385">
        <f>'Ｈ１６（2004）'!$AL$145</f>
        <v>0</v>
      </c>
      <c r="CS45" s="1385">
        <f t="shared" si="117"/>
        <v>0</v>
      </c>
      <c r="CT45" s="418">
        <f t="shared" si="35"/>
        <v>2</v>
      </c>
      <c r="CU45" s="418">
        <f t="shared" si="36"/>
        <v>16</v>
      </c>
      <c r="CV45" s="409">
        <f>'Ｈ１６（2004）'!$AI$146</f>
        <v>60628</v>
      </c>
      <c r="CW45" s="1385">
        <f>'Ｈ１６（2004）'!$AL$146</f>
        <v>0</v>
      </c>
      <c r="CX45" s="1385">
        <f t="shared" si="118"/>
        <v>0</v>
      </c>
      <c r="CY45" s="418">
        <f t="shared" si="37"/>
        <v>2425</v>
      </c>
      <c r="CZ45" s="418">
        <f t="shared" si="38"/>
        <v>19400</v>
      </c>
      <c r="DA45" s="409">
        <f>'Ｈ１６（2004）'!$AI$147</f>
        <v>0</v>
      </c>
      <c r="DB45" s="1385">
        <f>'Ｈ１６（2004）'!$AL$147</f>
        <v>0</v>
      </c>
      <c r="DC45" s="1385">
        <f t="shared" si="119"/>
        <v>0</v>
      </c>
      <c r="DD45" s="418">
        <f t="shared" si="39"/>
        <v>0</v>
      </c>
      <c r="DE45" s="417">
        <f t="shared" si="40"/>
        <v>0</v>
      </c>
      <c r="DF45" s="407">
        <f>'Ｈ１６（2004）'!$AI$148</f>
        <v>311878</v>
      </c>
      <c r="DG45" s="1385">
        <f>'Ｈ１６（2004）'!$AL$148</f>
        <v>0</v>
      </c>
      <c r="DH45" s="1385">
        <f t="shared" si="120"/>
        <v>0</v>
      </c>
      <c r="DI45" s="418">
        <f t="shared" si="41"/>
        <v>6497</v>
      </c>
      <c r="DJ45" s="418">
        <f t="shared" si="42"/>
        <v>51976</v>
      </c>
      <c r="DK45" s="409">
        <f>'Ｈ１６（2004）'!$AI$149</f>
        <v>10624</v>
      </c>
      <c r="DL45" s="1385">
        <f>'Ｈ１６（2004）'!$AL$149</f>
        <v>0</v>
      </c>
      <c r="DM45" s="1385">
        <f t="shared" si="121"/>
        <v>0</v>
      </c>
      <c r="DN45" s="418">
        <f t="shared" si="43"/>
        <v>177</v>
      </c>
      <c r="DO45" s="418">
        <f t="shared" si="44"/>
        <v>1416</v>
      </c>
      <c r="DP45" s="409">
        <f>'Ｈ１６（2004）'!$AI$150</f>
        <v>0</v>
      </c>
      <c r="DQ45" s="1385">
        <f>'Ｈ１６（2004）'!$AL$150</f>
        <v>0</v>
      </c>
      <c r="DR45" s="1385">
        <f t="shared" si="122"/>
        <v>0</v>
      </c>
      <c r="DS45" s="418">
        <f t="shared" si="45"/>
        <v>0</v>
      </c>
      <c r="DT45" s="418">
        <f t="shared" si="46"/>
        <v>0</v>
      </c>
      <c r="DU45" s="409">
        <f>'Ｈ１６（2004）'!$AI$151</f>
        <v>0</v>
      </c>
      <c r="DV45" s="1385">
        <f>'Ｈ１６（2004）'!$AL$151</f>
        <v>0</v>
      </c>
      <c r="DW45" s="1385">
        <f t="shared" si="123"/>
        <v>0</v>
      </c>
      <c r="DX45" s="418">
        <f t="shared" si="47"/>
        <v>0</v>
      </c>
      <c r="DY45" s="418">
        <f t="shared" si="48"/>
        <v>0</v>
      </c>
      <c r="DZ45" s="409">
        <f>'Ｈ１６（2004）'!$AI$152</f>
        <v>0</v>
      </c>
      <c r="EA45" s="1385"/>
      <c r="EB45" s="1385"/>
      <c r="EC45" s="418">
        <f t="shared" si="49"/>
        <v>0</v>
      </c>
      <c r="ED45" s="418">
        <f t="shared" si="50"/>
        <v>0</v>
      </c>
      <c r="EE45" s="409">
        <f>'Ｈ１６（2004）'!$AI$153</f>
        <v>0</v>
      </c>
      <c r="EF45" s="1385"/>
      <c r="EG45" s="1385"/>
      <c r="EH45" s="418">
        <f t="shared" si="51"/>
        <v>0</v>
      </c>
      <c r="EI45" s="418">
        <f t="shared" si="52"/>
        <v>0</v>
      </c>
      <c r="EJ45" s="409">
        <f>'Ｈ１６（2004）'!$AI$155</f>
        <v>0</v>
      </c>
      <c r="EK45" s="1385">
        <f>'Ｈ１６（2004）'!$AL$155</f>
        <v>0</v>
      </c>
      <c r="EL45" s="1385">
        <f t="shared" si="124"/>
        <v>0</v>
      </c>
      <c r="EM45" s="418">
        <f t="shared" si="53"/>
        <v>0</v>
      </c>
      <c r="EN45" s="418">
        <f t="shared" si="54"/>
        <v>0</v>
      </c>
      <c r="EO45" s="409">
        <f>'Ｈ１６（2004）'!$AI$156</f>
        <v>0</v>
      </c>
      <c r="EP45" s="1385">
        <f>'Ｈ１６（2004）'!$AL$156</f>
        <v>0</v>
      </c>
      <c r="EQ45" s="1385">
        <f t="shared" si="125"/>
        <v>0</v>
      </c>
      <c r="ER45" s="418">
        <f t="shared" si="55"/>
        <v>0</v>
      </c>
      <c r="ES45" s="418">
        <f t="shared" si="56"/>
        <v>0</v>
      </c>
      <c r="ET45" s="409">
        <f>'Ｈ１６（2004）'!$AI$157</f>
        <v>0</v>
      </c>
      <c r="EU45" s="1385">
        <f>'Ｈ１６（2004）'!$AL$157</f>
        <v>0</v>
      </c>
      <c r="EV45" s="1385">
        <f t="shared" si="126"/>
        <v>0</v>
      </c>
      <c r="EW45" s="418">
        <f t="shared" si="57"/>
        <v>0</v>
      </c>
      <c r="EX45" s="418">
        <f t="shared" si="58"/>
        <v>0</v>
      </c>
      <c r="EY45" s="409">
        <f>'Ｈ１６（2004）'!$AI$158</f>
        <v>1475</v>
      </c>
      <c r="EZ45" s="1385">
        <f>'Ｈ１６（2004）'!$AL$158</f>
        <v>0</v>
      </c>
      <c r="FA45" s="1385">
        <f t="shared" si="127"/>
        <v>0</v>
      </c>
      <c r="FB45" s="418">
        <f t="shared" si="59"/>
        <v>37</v>
      </c>
      <c r="FC45" s="418">
        <f t="shared" si="60"/>
        <v>296</v>
      </c>
      <c r="FD45" s="409">
        <f>'Ｈ１６（2004）'!$AI$159</f>
        <v>0</v>
      </c>
      <c r="FE45" s="1385">
        <f>'Ｈ１６（2004）'!$AL$159</f>
        <v>0</v>
      </c>
      <c r="FF45" s="1385">
        <f t="shared" si="128"/>
        <v>0</v>
      </c>
      <c r="FG45" s="418">
        <f t="shared" si="61"/>
        <v>0</v>
      </c>
      <c r="FH45" s="418">
        <f t="shared" si="62"/>
        <v>0</v>
      </c>
      <c r="FI45" s="409">
        <f>'Ｈ１６（2004）'!$AI$160</f>
        <v>1103</v>
      </c>
      <c r="FJ45" s="1385">
        <f>'Ｈ１６（2004）'!$AL$160</f>
        <v>0</v>
      </c>
      <c r="FK45" s="1385">
        <f t="shared" si="129"/>
        <v>0</v>
      </c>
      <c r="FL45" s="418">
        <f t="shared" si="63"/>
        <v>28</v>
      </c>
      <c r="FM45" s="418">
        <f t="shared" si="64"/>
        <v>224</v>
      </c>
      <c r="FN45" s="409">
        <f>'Ｈ１６（2004）'!$AI$161</f>
        <v>0</v>
      </c>
      <c r="FO45" s="1385"/>
      <c r="FP45" s="1385"/>
      <c r="FQ45" s="418">
        <f t="shared" si="65"/>
        <v>0</v>
      </c>
      <c r="FR45" s="418">
        <f t="shared" si="66"/>
        <v>0</v>
      </c>
      <c r="FS45" s="409">
        <f>'Ｈ１６（2004）'!$AI$162</f>
        <v>8</v>
      </c>
      <c r="FT45" s="1385">
        <f>'Ｈ１６（2004）'!$AL$162</f>
        <v>250</v>
      </c>
      <c r="FU45" s="1385">
        <f t="shared" si="130"/>
        <v>80</v>
      </c>
      <c r="FV45" s="418">
        <f t="shared" si="67"/>
        <v>0</v>
      </c>
      <c r="FW45" s="417">
        <f t="shared" si="68"/>
        <v>0</v>
      </c>
      <c r="FX45" s="407">
        <f>'Ｈ１６（2004）'!$AI$164</f>
        <v>0</v>
      </c>
      <c r="FY45" s="1385">
        <f>'Ｈ１６（2004）'!$AL$164</f>
        <v>0</v>
      </c>
      <c r="FZ45" s="1385">
        <f t="shared" si="131"/>
        <v>0</v>
      </c>
      <c r="GA45" s="418">
        <f t="shared" si="69"/>
        <v>0</v>
      </c>
      <c r="GB45" s="418">
        <f t="shared" si="70"/>
        <v>0</v>
      </c>
      <c r="GC45" s="409">
        <f>'Ｈ１６（2004）'!$AI$165</f>
        <v>10950</v>
      </c>
      <c r="GD45" s="1385">
        <f>'Ｈ１６（2004）'!$AL$165</f>
        <v>31</v>
      </c>
      <c r="GE45" s="1385">
        <f t="shared" si="132"/>
        <v>24</v>
      </c>
      <c r="GF45" s="416">
        <f t="shared" si="71"/>
        <v>1095</v>
      </c>
      <c r="GG45" s="417">
        <f t="shared" si="72"/>
        <v>8760</v>
      </c>
      <c r="GH45" s="407">
        <f>'Ｈ１６（2004）'!$AI$166</f>
        <v>11234</v>
      </c>
      <c r="GI45" s="1385">
        <f>'Ｈ１６（2004）'!$AL$166</f>
        <v>0</v>
      </c>
      <c r="GJ45" s="1385">
        <f t="shared" si="133"/>
        <v>0</v>
      </c>
      <c r="GK45" s="418">
        <f t="shared" si="73"/>
        <v>225</v>
      </c>
      <c r="GL45" s="418">
        <f t="shared" si="74"/>
        <v>1800</v>
      </c>
      <c r="GM45" s="409">
        <f>'Ｈ１６（2004）'!$AI$167</f>
        <v>47589</v>
      </c>
      <c r="GN45" s="1385">
        <f>'Ｈ１６（2004）'!$AL$167</f>
        <v>0</v>
      </c>
      <c r="GO45" s="1385">
        <f t="shared" si="134"/>
        <v>0</v>
      </c>
      <c r="GP45" s="418">
        <f t="shared" si="75"/>
        <v>952</v>
      </c>
      <c r="GQ45" s="418">
        <f t="shared" si="76"/>
        <v>7616</v>
      </c>
      <c r="GR45" s="409">
        <f>'Ｈ１６（2004）'!$AI$168</f>
        <v>0</v>
      </c>
      <c r="GS45" s="1385">
        <f>'Ｈ１６（2004）'!$AL$168</f>
        <v>0</v>
      </c>
      <c r="GT45" s="1385"/>
      <c r="GU45" s="418">
        <f t="shared" si="77"/>
        <v>0</v>
      </c>
      <c r="GV45" s="418">
        <f t="shared" si="78"/>
        <v>0</v>
      </c>
      <c r="GW45" s="409">
        <f>'Ｈ１６（2004）'!$AI$169</f>
        <v>210</v>
      </c>
      <c r="GX45" s="1385">
        <f>'Ｈ１６（2004）'!$AL$169</f>
        <v>0</v>
      </c>
      <c r="GY45" s="1385">
        <f t="shared" si="135"/>
        <v>0</v>
      </c>
      <c r="GZ45" s="418">
        <f t="shared" si="79"/>
        <v>4</v>
      </c>
      <c r="HA45" s="418">
        <f t="shared" si="80"/>
        <v>32</v>
      </c>
      <c r="HB45" s="409">
        <f>'Ｈ１６（2004）'!$AI$170</f>
        <v>0</v>
      </c>
      <c r="HC45" s="1385"/>
      <c r="HD45" s="1385"/>
      <c r="HE45" s="418">
        <f t="shared" si="81"/>
        <v>0</v>
      </c>
      <c r="HF45" s="418">
        <f t="shared" si="82"/>
        <v>0</v>
      </c>
      <c r="HG45" s="409">
        <f>'Ｈ１６（2004）'!$AI$171</f>
        <v>0</v>
      </c>
      <c r="HH45" s="1385"/>
      <c r="HI45" s="1385"/>
      <c r="HJ45" s="418">
        <f t="shared" si="83"/>
        <v>0</v>
      </c>
      <c r="HK45" s="418">
        <f t="shared" si="84"/>
        <v>0</v>
      </c>
      <c r="HL45" s="409">
        <f>'Ｈ１６（2004）'!$AI$172</f>
        <v>0</v>
      </c>
      <c r="HM45" s="1385"/>
      <c r="HN45" s="1385"/>
      <c r="HO45" s="418">
        <f t="shared" si="85"/>
        <v>0</v>
      </c>
      <c r="HP45" s="418">
        <f t="shared" si="86"/>
        <v>0</v>
      </c>
      <c r="HQ45" s="409">
        <f>'Ｈ１６（2004）'!$AI$173</f>
        <v>11229</v>
      </c>
      <c r="HR45" s="1385">
        <f>'Ｈ１６（2004）'!$AL$173</f>
        <v>0</v>
      </c>
      <c r="HS45" s="1385">
        <f t="shared" si="136"/>
        <v>0</v>
      </c>
      <c r="HT45" s="418">
        <f t="shared" si="87"/>
        <v>225</v>
      </c>
      <c r="HU45" s="418">
        <f t="shared" si="88"/>
        <v>1800</v>
      </c>
      <c r="HV45" s="409">
        <f>'Ｈ１６（2004）'!$AI$174</f>
        <v>12157</v>
      </c>
      <c r="HW45" s="1385">
        <f>'Ｈ１６（2004）'!$AL$174</f>
        <v>0</v>
      </c>
      <c r="HX45" s="1385">
        <f t="shared" si="137"/>
        <v>0</v>
      </c>
      <c r="HY45" s="418">
        <f t="shared" si="89"/>
        <v>243</v>
      </c>
      <c r="HZ45" s="417">
        <f t="shared" si="90"/>
        <v>1944</v>
      </c>
      <c r="IA45" s="407">
        <f>'Ｈ１６（2004）'!$AI$175</f>
        <v>0</v>
      </c>
      <c r="IB45" s="1385">
        <f>'Ｈ１６（2004）'!$AL$175</f>
        <v>0</v>
      </c>
      <c r="IC45" s="1385">
        <f t="shared" si="138"/>
        <v>0</v>
      </c>
      <c r="ID45" s="418">
        <f t="shared" si="91"/>
        <v>0</v>
      </c>
      <c r="IE45" s="417">
        <f t="shared" si="92"/>
        <v>0</v>
      </c>
      <c r="IF45" s="409">
        <f t="shared" si="93"/>
        <v>717773</v>
      </c>
      <c r="IG45" s="1386">
        <f t="shared" si="139"/>
        <v>14783</v>
      </c>
      <c r="IH45" s="1386">
        <f t="shared" si="140"/>
        <v>4752</v>
      </c>
      <c r="II45" s="412">
        <f t="shared" si="96"/>
        <v>21402</v>
      </c>
      <c r="IJ45" s="410">
        <f t="shared" si="97"/>
        <v>171216</v>
      </c>
    </row>
    <row r="46" spans="1:244" ht="17.100000000000001" customHeight="1">
      <c r="A46" s="376"/>
      <c r="B46" s="413"/>
      <c r="C46" s="414">
        <v>17</v>
      </c>
      <c r="D46" s="415">
        <f t="shared" si="141"/>
        <v>7</v>
      </c>
      <c r="E46" s="407">
        <f>'Ｈ１７（2005）'!$AI$124</f>
        <v>2458</v>
      </c>
      <c r="F46" s="1385">
        <f>'Ｈ１７（2005）'!$AL$124</f>
        <v>0</v>
      </c>
      <c r="G46" s="1385">
        <f t="shared" si="98"/>
        <v>0</v>
      </c>
      <c r="H46" s="408">
        <f t="shared" si="99"/>
        <v>49</v>
      </c>
      <c r="I46" s="408">
        <f t="shared" si="0"/>
        <v>343</v>
      </c>
      <c r="J46" s="409">
        <f>'Ｈ１７（2005）'!$AI$125</f>
        <v>16680</v>
      </c>
      <c r="K46" s="1385">
        <f>'Ｈ１７（2005）'!$AL$125</f>
        <v>0</v>
      </c>
      <c r="L46" s="1385">
        <f t="shared" si="100"/>
        <v>0</v>
      </c>
      <c r="M46" s="408">
        <f t="shared" si="1"/>
        <v>667</v>
      </c>
      <c r="N46" s="410">
        <f t="shared" si="2"/>
        <v>4669</v>
      </c>
      <c r="O46" s="409">
        <f>'Ｈ１７（2005）'!$AI$127</f>
        <v>0</v>
      </c>
      <c r="P46" s="1385">
        <f>'Ｈ１７（2005）'!$AL$127</f>
        <v>0</v>
      </c>
      <c r="Q46" s="1385">
        <f t="shared" si="101"/>
        <v>0</v>
      </c>
      <c r="R46" s="408">
        <f t="shared" si="3"/>
        <v>0</v>
      </c>
      <c r="S46" s="408">
        <f t="shared" si="4"/>
        <v>0</v>
      </c>
      <c r="T46" s="409">
        <f>'Ｈ１７（2005）'!$AI$128</f>
        <v>0</v>
      </c>
      <c r="U46" s="1385">
        <f>'Ｈ１７（2005）'!$AL$128</f>
        <v>133</v>
      </c>
      <c r="V46" s="1385">
        <f t="shared" si="102"/>
        <v>35</v>
      </c>
      <c r="W46" s="408">
        <f t="shared" si="5"/>
        <v>0</v>
      </c>
      <c r="X46" s="411">
        <f t="shared" si="6"/>
        <v>0</v>
      </c>
      <c r="Y46" s="407">
        <f>'Ｈ１７（2005）'!$AI$130</f>
        <v>0</v>
      </c>
      <c r="Z46" s="1385">
        <f>'Ｈ１７（2005）'!$AL$130</f>
        <v>0</v>
      </c>
      <c r="AA46" s="1385">
        <f t="shared" si="103"/>
        <v>0</v>
      </c>
      <c r="AB46" s="408">
        <f t="shared" si="7"/>
        <v>0</v>
      </c>
      <c r="AC46" s="408">
        <f t="shared" si="8"/>
        <v>0</v>
      </c>
      <c r="AD46" s="409">
        <f>'Ｈ１７（2005）'!$AI$131</f>
        <v>3695</v>
      </c>
      <c r="AE46" s="1385">
        <f>'Ｈ１７（2005）'!$AL$131</f>
        <v>5394</v>
      </c>
      <c r="AF46" s="1385">
        <f t="shared" si="104"/>
        <v>1512</v>
      </c>
      <c r="AG46" s="408">
        <f t="shared" si="9"/>
        <v>148</v>
      </c>
      <c r="AH46" s="408">
        <f t="shared" si="10"/>
        <v>1036</v>
      </c>
      <c r="AI46" s="409">
        <f>'Ｈ１７（2005）'!$AI$132</f>
        <v>0</v>
      </c>
      <c r="AJ46" s="1385">
        <f>'Ｈ１７（2005）'!$AL$132</f>
        <v>0</v>
      </c>
      <c r="AK46" s="1385">
        <f t="shared" si="105"/>
        <v>0</v>
      </c>
      <c r="AL46" s="408">
        <f t="shared" si="11"/>
        <v>0</v>
      </c>
      <c r="AM46" s="408">
        <f t="shared" si="12"/>
        <v>0</v>
      </c>
      <c r="AN46" s="409">
        <f>'Ｈ１７（2005）'!$AI$133</f>
        <v>0</v>
      </c>
      <c r="AO46" s="1385">
        <f>'Ｈ１７（2005）'!$AL$133</f>
        <v>0</v>
      </c>
      <c r="AP46" s="1385">
        <f t="shared" si="106"/>
        <v>0</v>
      </c>
      <c r="AQ46" s="408">
        <f t="shared" si="13"/>
        <v>0</v>
      </c>
      <c r="AR46" s="408">
        <f t="shared" si="14"/>
        <v>0</v>
      </c>
      <c r="AS46" s="409">
        <f>'Ｈ１７（2005）'!$AI$134</f>
        <v>0</v>
      </c>
      <c r="AT46" s="1385">
        <f>'Ｈ１７（2005）'!$AL$134</f>
        <v>0</v>
      </c>
      <c r="AU46" s="1385">
        <f t="shared" si="107"/>
        <v>0</v>
      </c>
      <c r="AV46" s="408">
        <f t="shared" si="15"/>
        <v>0</v>
      </c>
      <c r="AW46" s="410">
        <f t="shared" si="16"/>
        <v>0</v>
      </c>
      <c r="AX46" s="407">
        <f>'Ｈ１７（2005）'!$AI$135</f>
        <v>0</v>
      </c>
      <c r="AY46" s="1385">
        <f>'Ｈ１７（2005）'!$AL$135</f>
        <v>0</v>
      </c>
      <c r="AZ46" s="1385">
        <f t="shared" si="108"/>
        <v>0</v>
      </c>
      <c r="BA46" s="418">
        <f t="shared" si="17"/>
        <v>0</v>
      </c>
      <c r="BB46" s="417">
        <f t="shared" si="18"/>
        <v>0</v>
      </c>
      <c r="BC46" s="407">
        <f>'Ｈ１７（2005）'!$AI$136</f>
        <v>20147</v>
      </c>
      <c r="BD46" s="1385">
        <f>'Ｈ１７（2005）'!$AL$136</f>
        <v>2607</v>
      </c>
      <c r="BE46" s="1385">
        <f t="shared" si="109"/>
        <v>728</v>
      </c>
      <c r="BF46" s="418">
        <f t="shared" si="19"/>
        <v>806</v>
      </c>
      <c r="BG46" s="418">
        <f t="shared" si="20"/>
        <v>5642</v>
      </c>
      <c r="BH46" s="409">
        <f>'Ｈ１７（2005）'!$AI$137</f>
        <v>0</v>
      </c>
      <c r="BI46" s="1385">
        <f>'Ｈ１７（2005）'!$AL$137</f>
        <v>0</v>
      </c>
      <c r="BJ46" s="1385">
        <f t="shared" si="110"/>
        <v>0</v>
      </c>
      <c r="BK46" s="418">
        <f t="shared" si="21"/>
        <v>0</v>
      </c>
      <c r="BL46" s="418">
        <f t="shared" si="22"/>
        <v>0</v>
      </c>
      <c r="BM46" s="409">
        <f>'Ｈ１７（2005）'!$AI$138</f>
        <v>0</v>
      </c>
      <c r="BN46" s="1385">
        <f>'Ｈ１７（2005）'!$AL$138</f>
        <v>0</v>
      </c>
      <c r="BO46" s="1385">
        <f t="shared" si="111"/>
        <v>0</v>
      </c>
      <c r="BP46" s="418">
        <f t="shared" si="23"/>
        <v>0</v>
      </c>
      <c r="BQ46" s="418">
        <f t="shared" si="24"/>
        <v>0</v>
      </c>
      <c r="BR46" s="409">
        <f>'Ｈ１７（2005）'!$AI$139</f>
        <v>0</v>
      </c>
      <c r="BS46" s="1385">
        <f>'Ｈ１７（2005）'!$AL$139</f>
        <v>0</v>
      </c>
      <c r="BT46" s="1385">
        <f t="shared" si="112"/>
        <v>0</v>
      </c>
      <c r="BU46" s="418">
        <f t="shared" si="25"/>
        <v>0</v>
      </c>
      <c r="BV46" s="418">
        <f t="shared" si="26"/>
        <v>0</v>
      </c>
      <c r="BW46" s="409">
        <f>'Ｈ１７（2005）'!$AI$140</f>
        <v>0</v>
      </c>
      <c r="BX46" s="1385">
        <f>'Ｈ１７（2005）'!$AL$140</f>
        <v>0</v>
      </c>
      <c r="BY46" s="1385">
        <f t="shared" si="113"/>
        <v>0</v>
      </c>
      <c r="BZ46" s="418">
        <f t="shared" si="27"/>
        <v>0</v>
      </c>
      <c r="CA46" s="418">
        <f t="shared" si="28"/>
        <v>0</v>
      </c>
      <c r="CB46" s="409">
        <f>'Ｈ１７（2005）'!$AI$141</f>
        <v>85077</v>
      </c>
      <c r="CC46" s="1385">
        <f>'Ｈ１７（2005）'!$AL$141</f>
        <v>0</v>
      </c>
      <c r="CD46" s="1385">
        <f t="shared" si="114"/>
        <v>0</v>
      </c>
      <c r="CE46" s="418">
        <f t="shared" si="29"/>
        <v>4254</v>
      </c>
      <c r="CF46" s="418">
        <f t="shared" si="30"/>
        <v>29778</v>
      </c>
      <c r="CG46" s="409">
        <f>'Ｈ１７（2005）'!$AI$142</f>
        <v>0</v>
      </c>
      <c r="CH46" s="1385">
        <f>'Ｈ１７（2005）'!$AL$142</f>
        <v>0</v>
      </c>
      <c r="CI46" s="1385">
        <f t="shared" si="115"/>
        <v>0</v>
      </c>
      <c r="CJ46" s="418">
        <f t="shared" si="31"/>
        <v>0</v>
      </c>
      <c r="CK46" s="418">
        <f t="shared" si="32"/>
        <v>0</v>
      </c>
      <c r="CL46" s="409">
        <f>'Ｈ１７（2005）'!$AI$143</f>
        <v>900</v>
      </c>
      <c r="CM46" s="1385">
        <f>'Ｈ１７（2005）'!$AL$143</f>
        <v>6969</v>
      </c>
      <c r="CN46" s="1385">
        <f t="shared" si="116"/>
        <v>1953</v>
      </c>
      <c r="CO46" s="418">
        <f t="shared" si="33"/>
        <v>36</v>
      </c>
      <c r="CP46" s="417">
        <f t="shared" si="34"/>
        <v>252</v>
      </c>
      <c r="CQ46" s="407">
        <f>'Ｈ１７（2005）'!$AI$145</f>
        <v>0</v>
      </c>
      <c r="CR46" s="1385">
        <f>'Ｈ１７（2005）'!$AL$145</f>
        <v>0</v>
      </c>
      <c r="CS46" s="1385">
        <f t="shared" si="117"/>
        <v>0</v>
      </c>
      <c r="CT46" s="418">
        <f t="shared" si="35"/>
        <v>0</v>
      </c>
      <c r="CU46" s="418">
        <f t="shared" si="36"/>
        <v>0</v>
      </c>
      <c r="CV46" s="409">
        <f>'Ｈ１７（2005）'!$AI$146</f>
        <v>164078</v>
      </c>
      <c r="CW46" s="1385">
        <f>'Ｈ１７（2005）'!$AL$146</f>
        <v>0</v>
      </c>
      <c r="CX46" s="1385">
        <f t="shared" si="118"/>
        <v>0</v>
      </c>
      <c r="CY46" s="418">
        <f t="shared" si="37"/>
        <v>6563</v>
      </c>
      <c r="CZ46" s="418">
        <f t="shared" si="38"/>
        <v>45941</v>
      </c>
      <c r="DA46" s="409">
        <f>'Ｈ１７（2005）'!$AI$147</f>
        <v>0</v>
      </c>
      <c r="DB46" s="1385">
        <f>'Ｈ１７（2005）'!$AL$147</f>
        <v>0</v>
      </c>
      <c r="DC46" s="1385">
        <f t="shared" si="119"/>
        <v>0</v>
      </c>
      <c r="DD46" s="418">
        <f t="shared" si="39"/>
        <v>0</v>
      </c>
      <c r="DE46" s="417">
        <f t="shared" si="40"/>
        <v>0</v>
      </c>
      <c r="DF46" s="407">
        <f>'Ｈ１７（2005）'!$AI$148</f>
        <v>45240</v>
      </c>
      <c r="DG46" s="1385">
        <f>'Ｈ１７（2005）'!$AL$148</f>
        <v>0</v>
      </c>
      <c r="DH46" s="1385">
        <f t="shared" si="120"/>
        <v>0</v>
      </c>
      <c r="DI46" s="418">
        <f t="shared" si="41"/>
        <v>943</v>
      </c>
      <c r="DJ46" s="418">
        <f t="shared" si="42"/>
        <v>6601</v>
      </c>
      <c r="DK46" s="409">
        <f>'Ｈ１７（2005）'!$AI$149</f>
        <v>0</v>
      </c>
      <c r="DL46" s="1385">
        <f>'Ｈ１７（2005）'!$AL$149</f>
        <v>0</v>
      </c>
      <c r="DM46" s="1385">
        <f t="shared" si="121"/>
        <v>0</v>
      </c>
      <c r="DN46" s="418">
        <f t="shared" si="43"/>
        <v>0</v>
      </c>
      <c r="DO46" s="418">
        <f t="shared" si="44"/>
        <v>0</v>
      </c>
      <c r="DP46" s="409">
        <f>'Ｈ１７（2005）'!$AI$150</f>
        <v>0</v>
      </c>
      <c r="DQ46" s="1385">
        <f>'Ｈ１７（2005）'!$AL$150</f>
        <v>0</v>
      </c>
      <c r="DR46" s="1385">
        <f t="shared" si="122"/>
        <v>0</v>
      </c>
      <c r="DS46" s="418">
        <f t="shared" si="45"/>
        <v>0</v>
      </c>
      <c r="DT46" s="418">
        <f t="shared" si="46"/>
        <v>0</v>
      </c>
      <c r="DU46" s="409">
        <f>'Ｈ１７（2005）'!$AI$151</f>
        <v>0</v>
      </c>
      <c r="DV46" s="1385">
        <f>'Ｈ１７（2005）'!$AL$151</f>
        <v>0</v>
      </c>
      <c r="DW46" s="1385">
        <f t="shared" si="123"/>
        <v>0</v>
      </c>
      <c r="DX46" s="418">
        <f t="shared" si="47"/>
        <v>0</v>
      </c>
      <c r="DY46" s="418">
        <f t="shared" si="48"/>
        <v>0</v>
      </c>
      <c r="DZ46" s="409">
        <f>'Ｈ１７（2005）'!$AI$152</f>
        <v>0</v>
      </c>
      <c r="EA46" s="1385"/>
      <c r="EB46" s="1385"/>
      <c r="EC46" s="418">
        <f t="shared" si="49"/>
        <v>0</v>
      </c>
      <c r="ED46" s="418">
        <f t="shared" si="50"/>
        <v>0</v>
      </c>
      <c r="EE46" s="409">
        <f>'Ｈ１７（2005）'!$AI$153</f>
        <v>0</v>
      </c>
      <c r="EF46" s="1385"/>
      <c r="EG46" s="1385"/>
      <c r="EH46" s="418">
        <f t="shared" si="51"/>
        <v>0</v>
      </c>
      <c r="EI46" s="418">
        <f t="shared" si="52"/>
        <v>0</v>
      </c>
      <c r="EJ46" s="409">
        <f>'Ｈ１７（2005）'!$AI$155</f>
        <v>0</v>
      </c>
      <c r="EK46" s="1385">
        <f>'Ｈ１７（2005）'!$AL$155</f>
        <v>0</v>
      </c>
      <c r="EL46" s="1385">
        <f t="shared" si="124"/>
        <v>0</v>
      </c>
      <c r="EM46" s="418">
        <f t="shared" si="53"/>
        <v>0</v>
      </c>
      <c r="EN46" s="418">
        <f t="shared" si="54"/>
        <v>0</v>
      </c>
      <c r="EO46" s="409">
        <f>'Ｈ１７（2005）'!$AI$156</f>
        <v>0</v>
      </c>
      <c r="EP46" s="1385">
        <f>'Ｈ１７（2005）'!$AL$156</f>
        <v>0</v>
      </c>
      <c r="EQ46" s="1385">
        <f t="shared" si="125"/>
        <v>0</v>
      </c>
      <c r="ER46" s="418">
        <f t="shared" si="55"/>
        <v>0</v>
      </c>
      <c r="ES46" s="418">
        <f t="shared" si="56"/>
        <v>0</v>
      </c>
      <c r="ET46" s="409">
        <f>'Ｈ１７（2005）'!$AI$157</f>
        <v>0</v>
      </c>
      <c r="EU46" s="1385">
        <f>'Ｈ１７（2005）'!$AL$157</f>
        <v>0</v>
      </c>
      <c r="EV46" s="1385">
        <f t="shared" si="126"/>
        <v>0</v>
      </c>
      <c r="EW46" s="418">
        <f t="shared" si="57"/>
        <v>0</v>
      </c>
      <c r="EX46" s="418">
        <f t="shared" si="58"/>
        <v>0</v>
      </c>
      <c r="EY46" s="409">
        <f>'Ｈ１７（2005）'!$AI$158</f>
        <v>142</v>
      </c>
      <c r="EZ46" s="1385">
        <f>'Ｈ１７（2005）'!$AL$158</f>
        <v>0</v>
      </c>
      <c r="FA46" s="1385">
        <f t="shared" si="127"/>
        <v>0</v>
      </c>
      <c r="FB46" s="418">
        <f t="shared" si="59"/>
        <v>4</v>
      </c>
      <c r="FC46" s="418">
        <f t="shared" si="60"/>
        <v>28</v>
      </c>
      <c r="FD46" s="409">
        <f>'Ｈ１７（2005）'!$AI$159</f>
        <v>0</v>
      </c>
      <c r="FE46" s="1385">
        <f>'Ｈ１７（2005）'!$AL$159</f>
        <v>0</v>
      </c>
      <c r="FF46" s="1385">
        <f t="shared" si="128"/>
        <v>0</v>
      </c>
      <c r="FG46" s="418">
        <f t="shared" si="61"/>
        <v>0</v>
      </c>
      <c r="FH46" s="418">
        <f t="shared" si="62"/>
        <v>0</v>
      </c>
      <c r="FI46" s="409">
        <f>'Ｈ１７（2005）'!$AI$160</f>
        <v>933</v>
      </c>
      <c r="FJ46" s="1385">
        <f>'Ｈ１７（2005）'!$AL$160</f>
        <v>0</v>
      </c>
      <c r="FK46" s="1385">
        <f t="shared" si="129"/>
        <v>0</v>
      </c>
      <c r="FL46" s="418">
        <f t="shared" si="63"/>
        <v>23</v>
      </c>
      <c r="FM46" s="418">
        <f t="shared" si="64"/>
        <v>161</v>
      </c>
      <c r="FN46" s="409">
        <f>'Ｈ１７（2005）'!$AI$161</f>
        <v>0</v>
      </c>
      <c r="FO46" s="1385"/>
      <c r="FP46" s="1385"/>
      <c r="FQ46" s="418">
        <f t="shared" si="65"/>
        <v>0</v>
      </c>
      <c r="FR46" s="418">
        <f t="shared" si="66"/>
        <v>0</v>
      </c>
      <c r="FS46" s="409">
        <f>'Ｈ１７（2005）'!$AI$162</f>
        <v>0</v>
      </c>
      <c r="FT46" s="1385">
        <f>'Ｈ１７（2005）'!$AL$162</f>
        <v>0</v>
      </c>
      <c r="FU46" s="1385">
        <f t="shared" si="130"/>
        <v>0</v>
      </c>
      <c r="FV46" s="418">
        <f t="shared" si="67"/>
        <v>0</v>
      </c>
      <c r="FW46" s="417">
        <f t="shared" si="68"/>
        <v>0</v>
      </c>
      <c r="FX46" s="407">
        <f>'Ｈ１７（2005）'!$AI$164</f>
        <v>0</v>
      </c>
      <c r="FY46" s="1385">
        <f>'Ｈ１７（2005）'!$AL$164</f>
        <v>0</v>
      </c>
      <c r="FZ46" s="1385">
        <f t="shared" si="131"/>
        <v>0</v>
      </c>
      <c r="GA46" s="418">
        <f t="shared" si="69"/>
        <v>0</v>
      </c>
      <c r="GB46" s="418">
        <f t="shared" si="70"/>
        <v>0</v>
      </c>
      <c r="GC46" s="409">
        <f>'Ｈ１７（2005）'!$AI$165</f>
        <v>14986</v>
      </c>
      <c r="GD46" s="1385">
        <f>'Ｈ１７（2005）'!$AL$165</f>
        <v>0</v>
      </c>
      <c r="GE46" s="1385">
        <f t="shared" si="132"/>
        <v>0</v>
      </c>
      <c r="GF46" s="416">
        <f t="shared" si="71"/>
        <v>1499</v>
      </c>
      <c r="GG46" s="417">
        <f t="shared" si="72"/>
        <v>10493</v>
      </c>
      <c r="GH46" s="407">
        <f>'Ｈ１７（2005）'!$AI$166</f>
        <v>8102</v>
      </c>
      <c r="GI46" s="1385">
        <f>'Ｈ１７（2005）'!$AL$166</f>
        <v>0</v>
      </c>
      <c r="GJ46" s="1385">
        <f t="shared" si="133"/>
        <v>0</v>
      </c>
      <c r="GK46" s="418">
        <f t="shared" si="73"/>
        <v>162</v>
      </c>
      <c r="GL46" s="418">
        <f t="shared" si="74"/>
        <v>1134</v>
      </c>
      <c r="GM46" s="409">
        <f>'Ｈ１７（2005）'!$AI$167</f>
        <v>76688</v>
      </c>
      <c r="GN46" s="1385">
        <f>'Ｈ１７（2005）'!$AL$167</f>
        <v>0</v>
      </c>
      <c r="GO46" s="1385">
        <f t="shared" si="134"/>
        <v>0</v>
      </c>
      <c r="GP46" s="418">
        <f t="shared" si="75"/>
        <v>1534</v>
      </c>
      <c r="GQ46" s="418">
        <f t="shared" si="76"/>
        <v>10738</v>
      </c>
      <c r="GR46" s="409">
        <f>'Ｈ１７（2005）'!$AI$168</f>
        <v>0</v>
      </c>
      <c r="GS46" s="1385">
        <f>'Ｈ１７（2005）'!$AL$168</f>
        <v>0</v>
      </c>
      <c r="GT46" s="1385"/>
      <c r="GU46" s="418">
        <f t="shared" si="77"/>
        <v>0</v>
      </c>
      <c r="GV46" s="418">
        <f t="shared" si="78"/>
        <v>0</v>
      </c>
      <c r="GW46" s="409">
        <f>'Ｈ１７（2005）'!$AI$169</f>
        <v>0</v>
      </c>
      <c r="GX46" s="1385">
        <f>'Ｈ１７（2005）'!$AL$169</f>
        <v>0</v>
      </c>
      <c r="GY46" s="1385">
        <f t="shared" si="135"/>
        <v>0</v>
      </c>
      <c r="GZ46" s="418">
        <f t="shared" si="79"/>
        <v>0</v>
      </c>
      <c r="HA46" s="418">
        <f t="shared" si="80"/>
        <v>0</v>
      </c>
      <c r="HB46" s="409">
        <f>'Ｈ１７（2005）'!$AI$170</f>
        <v>0</v>
      </c>
      <c r="HC46" s="1385"/>
      <c r="HD46" s="1385"/>
      <c r="HE46" s="418">
        <f t="shared" si="81"/>
        <v>0</v>
      </c>
      <c r="HF46" s="418">
        <f t="shared" si="82"/>
        <v>0</v>
      </c>
      <c r="HG46" s="409">
        <f>'Ｈ１７（2005）'!$AI$171</f>
        <v>0</v>
      </c>
      <c r="HH46" s="1385"/>
      <c r="HI46" s="1385"/>
      <c r="HJ46" s="418">
        <f t="shared" si="83"/>
        <v>0</v>
      </c>
      <c r="HK46" s="418">
        <f t="shared" si="84"/>
        <v>0</v>
      </c>
      <c r="HL46" s="409">
        <f>'Ｈ１７（2005）'!$AI$172</f>
        <v>0</v>
      </c>
      <c r="HM46" s="1385"/>
      <c r="HN46" s="1385"/>
      <c r="HO46" s="418">
        <f t="shared" si="85"/>
        <v>0</v>
      </c>
      <c r="HP46" s="418">
        <f t="shared" si="86"/>
        <v>0</v>
      </c>
      <c r="HQ46" s="409">
        <f>'Ｈ１７（2005）'!$AI$173</f>
        <v>1260</v>
      </c>
      <c r="HR46" s="1385">
        <f>'Ｈ１７（2005）'!$AL$173</f>
        <v>0</v>
      </c>
      <c r="HS46" s="1385">
        <f t="shared" si="136"/>
        <v>0</v>
      </c>
      <c r="HT46" s="418">
        <f t="shared" si="87"/>
        <v>25</v>
      </c>
      <c r="HU46" s="418">
        <f t="shared" si="88"/>
        <v>175</v>
      </c>
      <c r="HV46" s="409">
        <f>'Ｈ１７（2005）'!$AI$174</f>
        <v>682</v>
      </c>
      <c r="HW46" s="1385">
        <f>'Ｈ１７（2005）'!$AL$174</f>
        <v>0</v>
      </c>
      <c r="HX46" s="1385">
        <f t="shared" si="137"/>
        <v>0</v>
      </c>
      <c r="HY46" s="418">
        <f t="shared" si="89"/>
        <v>14</v>
      </c>
      <c r="HZ46" s="417">
        <f t="shared" si="90"/>
        <v>98</v>
      </c>
      <c r="IA46" s="407">
        <f>'Ｈ１７（2005）'!$AI$175</f>
        <v>0</v>
      </c>
      <c r="IB46" s="1385">
        <f>'Ｈ１７（2005）'!$AL$175</f>
        <v>0</v>
      </c>
      <c r="IC46" s="1385">
        <f t="shared" si="138"/>
        <v>0</v>
      </c>
      <c r="ID46" s="418">
        <f t="shared" si="91"/>
        <v>0</v>
      </c>
      <c r="IE46" s="417">
        <f t="shared" si="92"/>
        <v>0</v>
      </c>
      <c r="IF46" s="409">
        <f t="shared" si="93"/>
        <v>441068</v>
      </c>
      <c r="IG46" s="1386">
        <f t="shared" si="139"/>
        <v>15103</v>
      </c>
      <c r="IH46" s="1386">
        <f t="shared" si="140"/>
        <v>4228</v>
      </c>
      <c r="II46" s="412">
        <f t="shared" si="96"/>
        <v>16727</v>
      </c>
      <c r="IJ46" s="410">
        <f t="shared" si="97"/>
        <v>117089</v>
      </c>
    </row>
    <row r="47" spans="1:244" ht="17.100000000000001" customHeight="1">
      <c r="A47" s="376"/>
      <c r="B47" s="413"/>
      <c r="C47" s="414">
        <v>18</v>
      </c>
      <c r="D47" s="415">
        <f t="shared" si="141"/>
        <v>6</v>
      </c>
      <c r="E47" s="407">
        <f>'Ｈ１８（2006）'!$AI$124</f>
        <v>33646</v>
      </c>
      <c r="F47" s="1385">
        <f>'Ｈ１８（2006）'!$AL$124</f>
        <v>0</v>
      </c>
      <c r="G47" s="1385">
        <f t="shared" si="98"/>
        <v>0</v>
      </c>
      <c r="H47" s="408">
        <f t="shared" si="99"/>
        <v>673</v>
      </c>
      <c r="I47" s="408">
        <f t="shared" si="0"/>
        <v>4038</v>
      </c>
      <c r="J47" s="409">
        <f>'Ｈ１８（2006）'!$AI$125</f>
        <v>2992</v>
      </c>
      <c r="K47" s="1385">
        <f>'Ｈ１８（2006）'!$AL$125</f>
        <v>0</v>
      </c>
      <c r="L47" s="1385">
        <f t="shared" si="100"/>
        <v>0</v>
      </c>
      <c r="M47" s="408">
        <f t="shared" si="1"/>
        <v>120</v>
      </c>
      <c r="N47" s="410">
        <f t="shared" si="2"/>
        <v>720</v>
      </c>
      <c r="O47" s="409">
        <f>'Ｈ１８（2006）'!$AI$127</f>
        <v>367</v>
      </c>
      <c r="P47" s="1385">
        <f>'Ｈ１８（2006）'!$AL$127</f>
        <v>0</v>
      </c>
      <c r="Q47" s="1385">
        <f t="shared" si="101"/>
        <v>0</v>
      </c>
      <c r="R47" s="408">
        <f t="shared" si="3"/>
        <v>12</v>
      </c>
      <c r="S47" s="408">
        <f t="shared" si="4"/>
        <v>72</v>
      </c>
      <c r="T47" s="409">
        <f>'Ｈ１８（2006）'!$AI$128</f>
        <v>9831</v>
      </c>
      <c r="U47" s="1385">
        <f>'Ｈ１８（2006）'!$AL$128</f>
        <v>546</v>
      </c>
      <c r="V47" s="1385">
        <f t="shared" si="102"/>
        <v>132</v>
      </c>
      <c r="W47" s="408">
        <f t="shared" si="5"/>
        <v>393</v>
      </c>
      <c r="X47" s="411">
        <f t="shared" si="6"/>
        <v>2358</v>
      </c>
      <c r="Y47" s="407">
        <f>'Ｈ１８（2006）'!$AI$130</f>
        <v>0</v>
      </c>
      <c r="Z47" s="1385">
        <f>'Ｈ１８（2006）'!$AL$130</f>
        <v>0</v>
      </c>
      <c r="AA47" s="1385">
        <f t="shared" si="103"/>
        <v>0</v>
      </c>
      <c r="AB47" s="408">
        <f t="shared" si="7"/>
        <v>0</v>
      </c>
      <c r="AC47" s="408">
        <f t="shared" si="8"/>
        <v>0</v>
      </c>
      <c r="AD47" s="409">
        <f>'Ｈ１８（2006）'!$AI$131</f>
        <v>12360</v>
      </c>
      <c r="AE47" s="1385">
        <f>'Ｈ１８（2006）'!$AL$131</f>
        <v>6264</v>
      </c>
      <c r="AF47" s="1385">
        <f t="shared" si="104"/>
        <v>1506</v>
      </c>
      <c r="AG47" s="408">
        <f t="shared" si="9"/>
        <v>494</v>
      </c>
      <c r="AH47" s="408">
        <f t="shared" si="10"/>
        <v>2964</v>
      </c>
      <c r="AI47" s="409">
        <f>'Ｈ１８（2006）'!$AI$132</f>
        <v>0</v>
      </c>
      <c r="AJ47" s="1385">
        <f>'Ｈ１８（2006）'!$AL$132</f>
        <v>0</v>
      </c>
      <c r="AK47" s="1385">
        <f t="shared" si="105"/>
        <v>0</v>
      </c>
      <c r="AL47" s="408">
        <f t="shared" si="11"/>
        <v>0</v>
      </c>
      <c r="AM47" s="408">
        <f t="shared" si="12"/>
        <v>0</v>
      </c>
      <c r="AN47" s="409">
        <f>'Ｈ１８（2006）'!$AI$133</f>
        <v>0</v>
      </c>
      <c r="AO47" s="1385">
        <f>'Ｈ１８（2006）'!$AL$133</f>
        <v>0</v>
      </c>
      <c r="AP47" s="1385">
        <f t="shared" si="106"/>
        <v>0</v>
      </c>
      <c r="AQ47" s="408">
        <f t="shared" si="13"/>
        <v>0</v>
      </c>
      <c r="AR47" s="408">
        <f t="shared" si="14"/>
        <v>0</v>
      </c>
      <c r="AS47" s="409">
        <f>'Ｈ１８（2006）'!$AI$134</f>
        <v>0</v>
      </c>
      <c r="AT47" s="1385">
        <f>'Ｈ１８（2006）'!$AL$134</f>
        <v>0</v>
      </c>
      <c r="AU47" s="1385">
        <f t="shared" si="107"/>
        <v>0</v>
      </c>
      <c r="AV47" s="408">
        <f t="shared" si="15"/>
        <v>0</v>
      </c>
      <c r="AW47" s="410">
        <f t="shared" si="16"/>
        <v>0</v>
      </c>
      <c r="AX47" s="407">
        <f>'Ｈ１８（2006）'!$AI$135</f>
        <v>0</v>
      </c>
      <c r="AY47" s="1385">
        <f>'Ｈ１８（2006）'!$AL$135</f>
        <v>0</v>
      </c>
      <c r="AZ47" s="1385">
        <f t="shared" si="108"/>
        <v>0</v>
      </c>
      <c r="BA47" s="418">
        <f t="shared" si="17"/>
        <v>0</v>
      </c>
      <c r="BB47" s="417">
        <f t="shared" si="18"/>
        <v>0</v>
      </c>
      <c r="BC47" s="407">
        <f>'Ｈ１８（2006）'!$AI$136</f>
        <v>46953</v>
      </c>
      <c r="BD47" s="1385">
        <f>'Ｈ１８（2006）'!$AL$136</f>
        <v>0</v>
      </c>
      <c r="BE47" s="1385">
        <f t="shared" si="109"/>
        <v>0</v>
      </c>
      <c r="BF47" s="418">
        <f t="shared" si="19"/>
        <v>1878</v>
      </c>
      <c r="BG47" s="418">
        <f t="shared" si="20"/>
        <v>11268</v>
      </c>
      <c r="BH47" s="409">
        <f>'Ｈ１８（2006）'!$AI$137</f>
        <v>0</v>
      </c>
      <c r="BI47" s="1385">
        <f>'Ｈ１８（2006）'!$AL$137</f>
        <v>0</v>
      </c>
      <c r="BJ47" s="1385">
        <f t="shared" si="110"/>
        <v>0</v>
      </c>
      <c r="BK47" s="418">
        <f t="shared" si="21"/>
        <v>0</v>
      </c>
      <c r="BL47" s="418">
        <f t="shared" si="22"/>
        <v>0</v>
      </c>
      <c r="BM47" s="409">
        <f>'Ｈ１８（2006）'!$AI$138</f>
        <v>0</v>
      </c>
      <c r="BN47" s="1385">
        <f>'Ｈ１８（2006）'!$AL$138</f>
        <v>0</v>
      </c>
      <c r="BO47" s="1385">
        <f t="shared" si="111"/>
        <v>0</v>
      </c>
      <c r="BP47" s="418">
        <f t="shared" si="23"/>
        <v>0</v>
      </c>
      <c r="BQ47" s="418">
        <f t="shared" si="24"/>
        <v>0</v>
      </c>
      <c r="BR47" s="409">
        <f>'Ｈ１８（2006）'!$AI$139</f>
        <v>0</v>
      </c>
      <c r="BS47" s="1385">
        <f>'Ｈ１８（2006）'!$AL$139</f>
        <v>0</v>
      </c>
      <c r="BT47" s="1385">
        <f t="shared" si="112"/>
        <v>0</v>
      </c>
      <c r="BU47" s="418">
        <f t="shared" si="25"/>
        <v>0</v>
      </c>
      <c r="BV47" s="418">
        <f t="shared" si="26"/>
        <v>0</v>
      </c>
      <c r="BW47" s="409">
        <f>'Ｈ１８（2006）'!$AI$140</f>
        <v>0</v>
      </c>
      <c r="BX47" s="1385">
        <f>'Ｈ１８（2006）'!$AL$140</f>
        <v>0</v>
      </c>
      <c r="BY47" s="1385">
        <f t="shared" si="113"/>
        <v>0</v>
      </c>
      <c r="BZ47" s="418">
        <f t="shared" si="27"/>
        <v>0</v>
      </c>
      <c r="CA47" s="418">
        <f t="shared" si="28"/>
        <v>0</v>
      </c>
      <c r="CB47" s="409">
        <f>'Ｈ１８（2006）'!$AI$141</f>
        <v>79388</v>
      </c>
      <c r="CC47" s="1385">
        <f>'Ｈ１８（2006）'!$AL$141</f>
        <v>2048</v>
      </c>
      <c r="CD47" s="1385">
        <f t="shared" si="114"/>
        <v>612</v>
      </c>
      <c r="CE47" s="418">
        <f t="shared" si="29"/>
        <v>3969</v>
      </c>
      <c r="CF47" s="418">
        <f t="shared" si="30"/>
        <v>23814</v>
      </c>
      <c r="CG47" s="409">
        <f>'Ｈ１８（2006）'!$AI$142</f>
        <v>0</v>
      </c>
      <c r="CH47" s="1385">
        <f>'Ｈ１８（2006）'!$AL$142</f>
        <v>0</v>
      </c>
      <c r="CI47" s="1385">
        <f t="shared" si="115"/>
        <v>0</v>
      </c>
      <c r="CJ47" s="418">
        <f t="shared" si="31"/>
        <v>0</v>
      </c>
      <c r="CK47" s="418">
        <f t="shared" si="32"/>
        <v>0</v>
      </c>
      <c r="CL47" s="409">
        <f>'Ｈ１８（2006）'!$AI$143</f>
        <v>13345</v>
      </c>
      <c r="CM47" s="1385">
        <f>'Ｈ１８（2006）'!$AL$143</f>
        <v>1392</v>
      </c>
      <c r="CN47" s="1385">
        <f t="shared" si="116"/>
        <v>336</v>
      </c>
      <c r="CO47" s="418">
        <f t="shared" si="33"/>
        <v>534</v>
      </c>
      <c r="CP47" s="417">
        <f t="shared" si="34"/>
        <v>3204</v>
      </c>
      <c r="CQ47" s="407">
        <f>'Ｈ１８（2006）'!$AI$145</f>
        <v>0</v>
      </c>
      <c r="CR47" s="1385">
        <f>'Ｈ１８（2006）'!$AL$145</f>
        <v>0</v>
      </c>
      <c r="CS47" s="1385">
        <f t="shared" si="117"/>
        <v>0</v>
      </c>
      <c r="CT47" s="418">
        <f t="shared" si="35"/>
        <v>0</v>
      </c>
      <c r="CU47" s="418">
        <f t="shared" si="36"/>
        <v>0</v>
      </c>
      <c r="CV47" s="409">
        <f>'Ｈ１８（2006）'!$AI$146</f>
        <v>16782</v>
      </c>
      <c r="CW47" s="1385">
        <f>'Ｈ１８（2006）'!$AL$146</f>
        <v>0</v>
      </c>
      <c r="CX47" s="1385">
        <f t="shared" si="118"/>
        <v>0</v>
      </c>
      <c r="CY47" s="418">
        <f t="shared" si="37"/>
        <v>671</v>
      </c>
      <c r="CZ47" s="418">
        <f t="shared" si="38"/>
        <v>4026</v>
      </c>
      <c r="DA47" s="409">
        <f>'Ｈ１８（2006）'!$AI$147</f>
        <v>0</v>
      </c>
      <c r="DB47" s="1385">
        <f>'Ｈ１８（2006）'!$AL$147</f>
        <v>0</v>
      </c>
      <c r="DC47" s="1385">
        <f t="shared" si="119"/>
        <v>0</v>
      </c>
      <c r="DD47" s="418">
        <f t="shared" si="39"/>
        <v>0</v>
      </c>
      <c r="DE47" s="417">
        <f t="shared" si="40"/>
        <v>0</v>
      </c>
      <c r="DF47" s="407">
        <f>'Ｈ１８（2006）'!$AI$148</f>
        <v>44549</v>
      </c>
      <c r="DG47" s="1385">
        <f>'Ｈ１８（2006）'!$AL$148</f>
        <v>0</v>
      </c>
      <c r="DH47" s="1385">
        <f t="shared" si="120"/>
        <v>0</v>
      </c>
      <c r="DI47" s="418">
        <f t="shared" si="41"/>
        <v>928</v>
      </c>
      <c r="DJ47" s="418">
        <f t="shared" si="42"/>
        <v>5568</v>
      </c>
      <c r="DK47" s="409">
        <f>'Ｈ１８（2006）'!$AI$149</f>
        <v>0</v>
      </c>
      <c r="DL47" s="1385">
        <f>'Ｈ１８（2006）'!$AL$149</f>
        <v>0</v>
      </c>
      <c r="DM47" s="1385">
        <f t="shared" si="121"/>
        <v>0</v>
      </c>
      <c r="DN47" s="418">
        <f t="shared" si="43"/>
        <v>0</v>
      </c>
      <c r="DO47" s="418">
        <f t="shared" si="44"/>
        <v>0</v>
      </c>
      <c r="DP47" s="409">
        <f>'Ｈ１８（2006）'!$AI$150</f>
        <v>0</v>
      </c>
      <c r="DQ47" s="1385">
        <f>'Ｈ１８（2006）'!$AL$150</f>
        <v>0</v>
      </c>
      <c r="DR47" s="1385">
        <f t="shared" si="122"/>
        <v>0</v>
      </c>
      <c r="DS47" s="418">
        <f t="shared" si="45"/>
        <v>0</v>
      </c>
      <c r="DT47" s="418">
        <f t="shared" si="46"/>
        <v>0</v>
      </c>
      <c r="DU47" s="409">
        <f>'Ｈ１８（2006）'!$AI$151</f>
        <v>0</v>
      </c>
      <c r="DV47" s="1385">
        <f>'Ｈ１８（2006）'!$AL$151</f>
        <v>0</v>
      </c>
      <c r="DW47" s="1385">
        <f t="shared" si="123"/>
        <v>0</v>
      </c>
      <c r="DX47" s="418">
        <f t="shared" si="47"/>
        <v>0</v>
      </c>
      <c r="DY47" s="418">
        <f t="shared" si="48"/>
        <v>0</v>
      </c>
      <c r="DZ47" s="409">
        <f>'Ｈ１８（2006）'!$AI$152</f>
        <v>0</v>
      </c>
      <c r="EA47" s="1385"/>
      <c r="EB47" s="1385"/>
      <c r="EC47" s="418">
        <f t="shared" si="49"/>
        <v>0</v>
      </c>
      <c r="ED47" s="418">
        <f t="shared" si="50"/>
        <v>0</v>
      </c>
      <c r="EE47" s="409">
        <f>'Ｈ１８（2006）'!$AI$153</f>
        <v>0</v>
      </c>
      <c r="EF47" s="1385"/>
      <c r="EG47" s="1385"/>
      <c r="EH47" s="418">
        <f t="shared" si="51"/>
        <v>0</v>
      </c>
      <c r="EI47" s="418">
        <f t="shared" si="52"/>
        <v>0</v>
      </c>
      <c r="EJ47" s="409">
        <f>'Ｈ１８（2006）'!$AI$155</f>
        <v>0</v>
      </c>
      <c r="EK47" s="1385">
        <f>'Ｈ１８（2006）'!$AL$155</f>
        <v>0</v>
      </c>
      <c r="EL47" s="1385">
        <f t="shared" si="124"/>
        <v>0</v>
      </c>
      <c r="EM47" s="418">
        <f t="shared" si="53"/>
        <v>0</v>
      </c>
      <c r="EN47" s="418">
        <f t="shared" si="54"/>
        <v>0</v>
      </c>
      <c r="EO47" s="409">
        <f>'Ｈ１８（2006）'!$AI$156</f>
        <v>0</v>
      </c>
      <c r="EP47" s="1385">
        <f>'Ｈ１８（2006）'!$AL$156</f>
        <v>0</v>
      </c>
      <c r="EQ47" s="1385">
        <f t="shared" si="125"/>
        <v>0</v>
      </c>
      <c r="ER47" s="418">
        <f t="shared" si="55"/>
        <v>0</v>
      </c>
      <c r="ES47" s="418">
        <f t="shared" si="56"/>
        <v>0</v>
      </c>
      <c r="ET47" s="409">
        <f>'Ｈ１８（2006）'!$AI$157</f>
        <v>0</v>
      </c>
      <c r="EU47" s="1385">
        <f>'Ｈ１８（2006）'!$AL$157</f>
        <v>0</v>
      </c>
      <c r="EV47" s="1385">
        <f t="shared" si="126"/>
        <v>0</v>
      </c>
      <c r="EW47" s="418">
        <f t="shared" si="57"/>
        <v>0</v>
      </c>
      <c r="EX47" s="418">
        <f t="shared" si="58"/>
        <v>0</v>
      </c>
      <c r="EY47" s="409">
        <f>'Ｈ１８（2006）'!$AI$158</f>
        <v>1458</v>
      </c>
      <c r="EZ47" s="1385">
        <f>'Ｈ１８（2006）'!$AL$158</f>
        <v>0</v>
      </c>
      <c r="FA47" s="1385">
        <f t="shared" si="127"/>
        <v>0</v>
      </c>
      <c r="FB47" s="418">
        <f t="shared" si="59"/>
        <v>36</v>
      </c>
      <c r="FC47" s="418">
        <f t="shared" si="60"/>
        <v>216</v>
      </c>
      <c r="FD47" s="409">
        <f>'Ｈ１８（2006）'!$AI$159</f>
        <v>0</v>
      </c>
      <c r="FE47" s="1385">
        <f>'Ｈ１８（2006）'!$AL$159</f>
        <v>0</v>
      </c>
      <c r="FF47" s="1385">
        <f t="shared" si="128"/>
        <v>0</v>
      </c>
      <c r="FG47" s="418">
        <f t="shared" si="61"/>
        <v>0</v>
      </c>
      <c r="FH47" s="418">
        <f t="shared" si="62"/>
        <v>0</v>
      </c>
      <c r="FI47" s="409">
        <f>'Ｈ１８（2006）'!$AI$160</f>
        <v>244</v>
      </c>
      <c r="FJ47" s="1385">
        <f>'Ｈ１８（2006）'!$AL$160</f>
        <v>0</v>
      </c>
      <c r="FK47" s="1385">
        <f t="shared" si="129"/>
        <v>0</v>
      </c>
      <c r="FL47" s="418">
        <f t="shared" si="63"/>
        <v>6</v>
      </c>
      <c r="FM47" s="418">
        <f t="shared" si="64"/>
        <v>36</v>
      </c>
      <c r="FN47" s="409">
        <f>'Ｈ１８（2006）'!$AI$161</f>
        <v>0</v>
      </c>
      <c r="FO47" s="1385"/>
      <c r="FP47" s="1385"/>
      <c r="FQ47" s="418">
        <f t="shared" si="65"/>
        <v>0</v>
      </c>
      <c r="FR47" s="418">
        <f t="shared" si="66"/>
        <v>0</v>
      </c>
      <c r="FS47" s="409">
        <f>'Ｈ１８（2006）'!$AI$162</f>
        <v>0</v>
      </c>
      <c r="FT47" s="1385">
        <f>'Ｈ１８（2006）'!$AL$162</f>
        <v>0</v>
      </c>
      <c r="FU47" s="1385">
        <f t="shared" si="130"/>
        <v>0</v>
      </c>
      <c r="FV47" s="418">
        <f t="shared" si="67"/>
        <v>0</v>
      </c>
      <c r="FW47" s="417">
        <f t="shared" si="68"/>
        <v>0</v>
      </c>
      <c r="FX47" s="407">
        <f>'Ｈ１８（2006）'!$AI$164</f>
        <v>0</v>
      </c>
      <c r="FY47" s="1385">
        <f>'Ｈ１８（2006）'!$AL$164</f>
        <v>0</v>
      </c>
      <c r="FZ47" s="1385">
        <f t="shared" si="131"/>
        <v>0</v>
      </c>
      <c r="GA47" s="418">
        <f t="shared" si="69"/>
        <v>0</v>
      </c>
      <c r="GB47" s="418">
        <f t="shared" si="70"/>
        <v>0</v>
      </c>
      <c r="GC47" s="409">
        <f>'Ｈ１８（2006）'!$AI$165</f>
        <v>12101</v>
      </c>
      <c r="GD47" s="1385">
        <f>'Ｈ１８（2006）'!$AL$165</f>
        <v>0</v>
      </c>
      <c r="GE47" s="1385">
        <f t="shared" si="132"/>
        <v>0</v>
      </c>
      <c r="GF47" s="416">
        <f t="shared" si="71"/>
        <v>1210</v>
      </c>
      <c r="GG47" s="417">
        <f t="shared" si="72"/>
        <v>7260</v>
      </c>
      <c r="GH47" s="407">
        <f>'Ｈ１８（2006）'!$AI$166</f>
        <v>96040</v>
      </c>
      <c r="GI47" s="1385">
        <f>'Ｈ１８（2006）'!$AL$166</f>
        <v>0</v>
      </c>
      <c r="GJ47" s="1385">
        <f t="shared" si="133"/>
        <v>0</v>
      </c>
      <c r="GK47" s="418">
        <f t="shared" si="73"/>
        <v>1921</v>
      </c>
      <c r="GL47" s="418">
        <f t="shared" si="74"/>
        <v>11526</v>
      </c>
      <c r="GM47" s="409">
        <f>'Ｈ１８（2006）'!$AI$167</f>
        <v>420</v>
      </c>
      <c r="GN47" s="1385">
        <f>'Ｈ１８（2006）'!$AL$167</f>
        <v>0</v>
      </c>
      <c r="GO47" s="1385">
        <f t="shared" si="134"/>
        <v>0</v>
      </c>
      <c r="GP47" s="418">
        <f t="shared" si="75"/>
        <v>8</v>
      </c>
      <c r="GQ47" s="418">
        <f t="shared" si="76"/>
        <v>48</v>
      </c>
      <c r="GR47" s="409">
        <f>'Ｈ１８（2006）'!$AI$168</f>
        <v>0</v>
      </c>
      <c r="GS47" s="1385">
        <f>'Ｈ１８（2006）'!$AL$168</f>
        <v>0</v>
      </c>
      <c r="GT47" s="1385"/>
      <c r="GU47" s="418">
        <f t="shared" si="77"/>
        <v>0</v>
      </c>
      <c r="GV47" s="418">
        <f t="shared" si="78"/>
        <v>0</v>
      </c>
      <c r="GW47" s="409">
        <f>'Ｈ１８（2006）'!$AI$169</f>
        <v>0</v>
      </c>
      <c r="GX47" s="1385">
        <f>'Ｈ１８（2006）'!$AL$169</f>
        <v>0</v>
      </c>
      <c r="GY47" s="1385">
        <f t="shared" si="135"/>
        <v>0</v>
      </c>
      <c r="GZ47" s="418">
        <f t="shared" si="79"/>
        <v>0</v>
      </c>
      <c r="HA47" s="418">
        <f t="shared" si="80"/>
        <v>0</v>
      </c>
      <c r="HB47" s="409">
        <f>'Ｈ１８（2006）'!$AI$170</f>
        <v>0</v>
      </c>
      <c r="HC47" s="1385"/>
      <c r="HD47" s="1385"/>
      <c r="HE47" s="418">
        <f t="shared" si="81"/>
        <v>0</v>
      </c>
      <c r="HF47" s="418">
        <f t="shared" si="82"/>
        <v>0</v>
      </c>
      <c r="HG47" s="409">
        <f>'Ｈ１８（2006）'!$AI$171</f>
        <v>0</v>
      </c>
      <c r="HH47" s="1385"/>
      <c r="HI47" s="1385"/>
      <c r="HJ47" s="418">
        <f t="shared" si="83"/>
        <v>0</v>
      </c>
      <c r="HK47" s="418">
        <f t="shared" si="84"/>
        <v>0</v>
      </c>
      <c r="HL47" s="409">
        <f>'Ｈ１８（2006）'!$AI$172</f>
        <v>0</v>
      </c>
      <c r="HM47" s="1385"/>
      <c r="HN47" s="1385"/>
      <c r="HO47" s="418">
        <f t="shared" si="85"/>
        <v>0</v>
      </c>
      <c r="HP47" s="418">
        <f t="shared" si="86"/>
        <v>0</v>
      </c>
      <c r="HQ47" s="409">
        <f>'Ｈ１８（2006）'!$AI$173</f>
        <v>78794</v>
      </c>
      <c r="HR47" s="1385">
        <f>'Ｈ１８（2006）'!$AL$173</f>
        <v>2000</v>
      </c>
      <c r="HS47" s="1385">
        <f t="shared" si="136"/>
        <v>240</v>
      </c>
      <c r="HT47" s="418">
        <f t="shared" si="87"/>
        <v>1576</v>
      </c>
      <c r="HU47" s="418">
        <f t="shared" si="88"/>
        <v>9456</v>
      </c>
      <c r="HV47" s="409">
        <f>'Ｈ１８（2006）'!$AI$174</f>
        <v>8223</v>
      </c>
      <c r="HW47" s="1385">
        <f>'Ｈ１８（2006）'!$AL$174</f>
        <v>0</v>
      </c>
      <c r="HX47" s="1385">
        <f t="shared" si="137"/>
        <v>0</v>
      </c>
      <c r="HY47" s="418">
        <f t="shared" si="89"/>
        <v>164</v>
      </c>
      <c r="HZ47" s="417">
        <f t="shared" si="90"/>
        <v>984</v>
      </c>
      <c r="IA47" s="407">
        <f>'Ｈ１８（2006）'!$AI$175</f>
        <v>0</v>
      </c>
      <c r="IB47" s="1385">
        <f>'Ｈ１８（2006）'!$AL$175</f>
        <v>0</v>
      </c>
      <c r="IC47" s="1385">
        <f t="shared" si="138"/>
        <v>0</v>
      </c>
      <c r="ID47" s="418">
        <f t="shared" si="91"/>
        <v>0</v>
      </c>
      <c r="IE47" s="417">
        <f t="shared" si="92"/>
        <v>0</v>
      </c>
      <c r="IF47" s="409">
        <f t="shared" si="93"/>
        <v>457493</v>
      </c>
      <c r="IG47" s="1386">
        <f t="shared" si="139"/>
        <v>12250</v>
      </c>
      <c r="IH47" s="1386">
        <f t="shared" si="140"/>
        <v>2826</v>
      </c>
      <c r="II47" s="412">
        <f t="shared" si="96"/>
        <v>14593</v>
      </c>
      <c r="IJ47" s="410">
        <f t="shared" si="97"/>
        <v>87558</v>
      </c>
    </row>
    <row r="48" spans="1:244" ht="17.100000000000001" customHeight="1">
      <c r="A48" s="376"/>
      <c r="B48" s="413"/>
      <c r="C48" s="414">
        <v>19</v>
      </c>
      <c r="D48" s="415">
        <f t="shared" si="141"/>
        <v>5</v>
      </c>
      <c r="E48" s="407">
        <f>'Ｈ１９（2007）'!$AI$124</f>
        <v>7224</v>
      </c>
      <c r="F48" s="1385">
        <f>'Ｈ１９（2007）'!$AL$124</f>
        <v>0</v>
      </c>
      <c r="G48" s="1385">
        <f t="shared" si="98"/>
        <v>0</v>
      </c>
      <c r="H48" s="408">
        <f t="shared" si="99"/>
        <v>144</v>
      </c>
      <c r="I48" s="408">
        <f t="shared" ref="I48:I53" si="142">IF(D48&gt;=$I$7,E48,ROUND(E48/$I$7,0)*D48)</f>
        <v>720</v>
      </c>
      <c r="J48" s="409">
        <f>'Ｈ１９（2007）'!$AI$125</f>
        <v>2568</v>
      </c>
      <c r="K48" s="1385">
        <f>'Ｈ１９（2007）'!$AL$125</f>
        <v>0</v>
      </c>
      <c r="L48" s="1385">
        <f t="shared" si="100"/>
        <v>0</v>
      </c>
      <c r="M48" s="408">
        <f t="shared" si="1"/>
        <v>103</v>
      </c>
      <c r="N48" s="410">
        <f t="shared" si="2"/>
        <v>515</v>
      </c>
      <c r="O48" s="409">
        <f>'Ｈ１９（2007）'!$AI$127</f>
        <v>0</v>
      </c>
      <c r="P48" s="1385">
        <f>'Ｈ１９（2007）'!$AL$127</f>
        <v>0</v>
      </c>
      <c r="Q48" s="1385">
        <f t="shared" si="101"/>
        <v>0</v>
      </c>
      <c r="R48" s="408">
        <f t="shared" si="3"/>
        <v>0</v>
      </c>
      <c r="S48" s="408">
        <f t="shared" si="4"/>
        <v>0</v>
      </c>
      <c r="T48" s="409">
        <f>'Ｈ１９（2007）'!$AI$128</f>
        <v>10731</v>
      </c>
      <c r="U48" s="1385">
        <f>'Ｈ１９（2007）'!$AL$128</f>
        <v>0</v>
      </c>
      <c r="V48" s="1385">
        <f t="shared" si="102"/>
        <v>0</v>
      </c>
      <c r="W48" s="408">
        <f t="shared" si="5"/>
        <v>429</v>
      </c>
      <c r="X48" s="411">
        <f t="shared" si="6"/>
        <v>2145</v>
      </c>
      <c r="Y48" s="407">
        <f>'Ｈ１９（2007）'!$AI$130</f>
        <v>0</v>
      </c>
      <c r="Z48" s="1385">
        <f>'Ｈ１９（2007）'!$AL$130</f>
        <v>0</v>
      </c>
      <c r="AA48" s="1385">
        <f t="shared" si="103"/>
        <v>0</v>
      </c>
      <c r="AB48" s="408">
        <f t="shared" si="7"/>
        <v>0</v>
      </c>
      <c r="AC48" s="408">
        <f t="shared" si="8"/>
        <v>0</v>
      </c>
      <c r="AD48" s="409">
        <f>'Ｈ１９（2007）'!$AI$131</f>
        <v>0</v>
      </c>
      <c r="AE48" s="1385">
        <f>'Ｈ１９（2007）'!$AL$131</f>
        <v>5218</v>
      </c>
      <c r="AF48" s="1385">
        <f t="shared" si="104"/>
        <v>1045</v>
      </c>
      <c r="AG48" s="408">
        <f t="shared" si="9"/>
        <v>0</v>
      </c>
      <c r="AH48" s="408">
        <f t="shared" si="10"/>
        <v>0</v>
      </c>
      <c r="AI48" s="409">
        <f>'Ｈ１９（2007）'!$AI$132</f>
        <v>0</v>
      </c>
      <c r="AJ48" s="1385">
        <f>'Ｈ１９（2007）'!$AL$132</f>
        <v>0</v>
      </c>
      <c r="AK48" s="1385">
        <f t="shared" si="105"/>
        <v>0</v>
      </c>
      <c r="AL48" s="408">
        <f t="shared" si="11"/>
        <v>0</v>
      </c>
      <c r="AM48" s="408">
        <f t="shared" si="12"/>
        <v>0</v>
      </c>
      <c r="AN48" s="409">
        <f>'Ｈ１９（2007）'!$AI$133</f>
        <v>0</v>
      </c>
      <c r="AO48" s="1385">
        <f>'Ｈ１９（2007）'!$AL$133</f>
        <v>508</v>
      </c>
      <c r="AP48" s="1385">
        <f t="shared" si="106"/>
        <v>100</v>
      </c>
      <c r="AQ48" s="408">
        <f t="shared" si="13"/>
        <v>0</v>
      </c>
      <c r="AR48" s="408">
        <f t="shared" si="14"/>
        <v>0</v>
      </c>
      <c r="AS48" s="409">
        <f>'Ｈ１９（2007）'!$AI$134</f>
        <v>0</v>
      </c>
      <c r="AT48" s="1385">
        <f>'Ｈ１９（2007）'!$AL$134</f>
        <v>0</v>
      </c>
      <c r="AU48" s="1385">
        <f t="shared" si="107"/>
        <v>0</v>
      </c>
      <c r="AV48" s="408">
        <f t="shared" si="15"/>
        <v>0</v>
      </c>
      <c r="AW48" s="410">
        <f t="shared" si="16"/>
        <v>0</v>
      </c>
      <c r="AX48" s="407">
        <f>'Ｈ１９（2007）'!$AI$135</f>
        <v>0</v>
      </c>
      <c r="AY48" s="1385">
        <f>'Ｈ１９（2007）'!$AL$135</f>
        <v>0</v>
      </c>
      <c r="AZ48" s="1385">
        <f t="shared" si="108"/>
        <v>0</v>
      </c>
      <c r="BA48" s="418">
        <f t="shared" si="17"/>
        <v>0</v>
      </c>
      <c r="BB48" s="417">
        <f t="shared" si="18"/>
        <v>0</v>
      </c>
      <c r="BC48" s="407">
        <f>'Ｈ１９（2007）'!$AI$136</f>
        <v>27546</v>
      </c>
      <c r="BD48" s="1385">
        <f>'Ｈ１９（2007）'!$AL$136</f>
        <v>9888</v>
      </c>
      <c r="BE48" s="1385">
        <f t="shared" si="109"/>
        <v>1980</v>
      </c>
      <c r="BF48" s="418">
        <f t="shared" si="19"/>
        <v>1102</v>
      </c>
      <c r="BG48" s="418">
        <f t="shared" si="20"/>
        <v>5510</v>
      </c>
      <c r="BH48" s="409">
        <f>'Ｈ１９（2007）'!$AI$137</f>
        <v>0</v>
      </c>
      <c r="BI48" s="1385">
        <f>'Ｈ１９（2007）'!$AL$137</f>
        <v>0</v>
      </c>
      <c r="BJ48" s="1385">
        <f t="shared" si="110"/>
        <v>0</v>
      </c>
      <c r="BK48" s="418">
        <f t="shared" si="21"/>
        <v>0</v>
      </c>
      <c r="BL48" s="418">
        <f t="shared" si="22"/>
        <v>0</v>
      </c>
      <c r="BM48" s="409">
        <f>'Ｈ１９（2007）'!$AI$138</f>
        <v>0</v>
      </c>
      <c r="BN48" s="1385">
        <f>'Ｈ１９（2007）'!$AL$138</f>
        <v>0</v>
      </c>
      <c r="BO48" s="1385">
        <f t="shared" si="111"/>
        <v>0</v>
      </c>
      <c r="BP48" s="418">
        <f t="shared" si="23"/>
        <v>0</v>
      </c>
      <c r="BQ48" s="418">
        <f t="shared" si="24"/>
        <v>0</v>
      </c>
      <c r="BR48" s="409">
        <f>'Ｈ１９（2007）'!$AI$139</f>
        <v>0</v>
      </c>
      <c r="BS48" s="1385">
        <f>'Ｈ１９（2007）'!$AL$139</f>
        <v>0</v>
      </c>
      <c r="BT48" s="1385">
        <f t="shared" si="112"/>
        <v>0</v>
      </c>
      <c r="BU48" s="418">
        <f t="shared" si="25"/>
        <v>0</v>
      </c>
      <c r="BV48" s="418">
        <f t="shared" si="26"/>
        <v>0</v>
      </c>
      <c r="BW48" s="409">
        <f>'Ｈ１９（2007）'!$AI$140</f>
        <v>0</v>
      </c>
      <c r="BX48" s="1385">
        <f>'Ｈ１９（2007）'!$AL$140</f>
        <v>0</v>
      </c>
      <c r="BY48" s="1385">
        <f t="shared" si="113"/>
        <v>0</v>
      </c>
      <c r="BZ48" s="418">
        <f t="shared" si="27"/>
        <v>0</v>
      </c>
      <c r="CA48" s="418">
        <f t="shared" si="28"/>
        <v>0</v>
      </c>
      <c r="CB48" s="409">
        <f>'Ｈ１９（2007）'!$AI$141</f>
        <v>91367</v>
      </c>
      <c r="CC48" s="1385">
        <f>'Ｈ１９（2007）'!$AL$141</f>
        <v>0</v>
      </c>
      <c r="CD48" s="1385">
        <f t="shared" si="114"/>
        <v>0</v>
      </c>
      <c r="CE48" s="418">
        <f t="shared" si="29"/>
        <v>4568</v>
      </c>
      <c r="CF48" s="418">
        <f t="shared" si="30"/>
        <v>22840</v>
      </c>
      <c r="CG48" s="409">
        <f>'Ｈ１９（2007）'!$AI$142</f>
        <v>0</v>
      </c>
      <c r="CH48" s="1385">
        <f>'Ｈ１９（2007）'!$AL$142</f>
        <v>0</v>
      </c>
      <c r="CI48" s="1385">
        <f t="shared" si="115"/>
        <v>0</v>
      </c>
      <c r="CJ48" s="418">
        <f t="shared" si="31"/>
        <v>0</v>
      </c>
      <c r="CK48" s="418">
        <f t="shared" si="32"/>
        <v>0</v>
      </c>
      <c r="CL48" s="409">
        <f>'Ｈ１９（2007）'!$AI$143</f>
        <v>1636</v>
      </c>
      <c r="CM48" s="1385">
        <f>'Ｈ１９（2007）'!$AL$143</f>
        <v>1917</v>
      </c>
      <c r="CN48" s="1385">
        <f t="shared" si="116"/>
        <v>385</v>
      </c>
      <c r="CO48" s="418">
        <f t="shared" si="33"/>
        <v>65</v>
      </c>
      <c r="CP48" s="417">
        <f t="shared" si="34"/>
        <v>325</v>
      </c>
      <c r="CQ48" s="407">
        <f>'Ｈ１９（2007）'!$AI$145</f>
        <v>0</v>
      </c>
      <c r="CR48" s="1385">
        <f>'Ｈ１９（2007）'!$AL$145</f>
        <v>0</v>
      </c>
      <c r="CS48" s="1385">
        <f t="shared" si="117"/>
        <v>0</v>
      </c>
      <c r="CT48" s="418">
        <f t="shared" si="35"/>
        <v>0</v>
      </c>
      <c r="CU48" s="418">
        <f t="shared" si="36"/>
        <v>0</v>
      </c>
      <c r="CV48" s="409">
        <f>'Ｈ１９（2007）'!$AI$146</f>
        <v>21653</v>
      </c>
      <c r="CW48" s="1385">
        <f>'Ｈ１９（2007）'!$AL$146</f>
        <v>0</v>
      </c>
      <c r="CX48" s="1385">
        <f t="shared" si="118"/>
        <v>0</v>
      </c>
      <c r="CY48" s="418">
        <f t="shared" si="37"/>
        <v>866</v>
      </c>
      <c r="CZ48" s="418">
        <f t="shared" si="38"/>
        <v>4330</v>
      </c>
      <c r="DA48" s="409">
        <f>'Ｈ１９（2007）'!$AI$147</f>
        <v>0</v>
      </c>
      <c r="DB48" s="1385">
        <f>'Ｈ１９（2007）'!$AL$147</f>
        <v>0</v>
      </c>
      <c r="DC48" s="1385">
        <f t="shared" si="119"/>
        <v>0</v>
      </c>
      <c r="DD48" s="418">
        <f t="shared" si="39"/>
        <v>0</v>
      </c>
      <c r="DE48" s="417">
        <f t="shared" si="40"/>
        <v>0</v>
      </c>
      <c r="DF48" s="407">
        <f>'Ｈ１９（2007）'!$AI$148</f>
        <v>48999</v>
      </c>
      <c r="DG48" s="1385">
        <f>'Ｈ１９（2007）'!$AL$148</f>
        <v>0</v>
      </c>
      <c r="DH48" s="1385">
        <f t="shared" si="120"/>
        <v>0</v>
      </c>
      <c r="DI48" s="418">
        <f t="shared" si="41"/>
        <v>1021</v>
      </c>
      <c r="DJ48" s="418">
        <f t="shared" si="42"/>
        <v>5105</v>
      </c>
      <c r="DK48" s="409">
        <f>'Ｈ１９（2007）'!$AI$149</f>
        <v>0</v>
      </c>
      <c r="DL48" s="1385">
        <f>'Ｈ１９（2007）'!$AL$149</f>
        <v>0</v>
      </c>
      <c r="DM48" s="1385">
        <f t="shared" si="121"/>
        <v>0</v>
      </c>
      <c r="DN48" s="418">
        <f t="shared" si="43"/>
        <v>0</v>
      </c>
      <c r="DO48" s="418">
        <f t="shared" si="44"/>
        <v>0</v>
      </c>
      <c r="DP48" s="409">
        <f>'Ｈ１９（2007）'!$AI$150</f>
        <v>0</v>
      </c>
      <c r="DQ48" s="1385">
        <f>'Ｈ１９（2007）'!$AL$150</f>
        <v>0</v>
      </c>
      <c r="DR48" s="1385">
        <f t="shared" si="122"/>
        <v>0</v>
      </c>
      <c r="DS48" s="418">
        <f t="shared" si="45"/>
        <v>0</v>
      </c>
      <c r="DT48" s="418">
        <f t="shared" si="46"/>
        <v>0</v>
      </c>
      <c r="DU48" s="409">
        <f>'Ｈ１９（2007）'!$AI$151</f>
        <v>0</v>
      </c>
      <c r="DV48" s="1385">
        <f>'Ｈ１９（2007）'!$AL$151</f>
        <v>0</v>
      </c>
      <c r="DW48" s="1385">
        <f t="shared" si="123"/>
        <v>0</v>
      </c>
      <c r="DX48" s="418">
        <f t="shared" si="47"/>
        <v>0</v>
      </c>
      <c r="DY48" s="418">
        <f t="shared" si="48"/>
        <v>0</v>
      </c>
      <c r="DZ48" s="409">
        <f>'Ｈ１９（2007）'!$AI$152</f>
        <v>0</v>
      </c>
      <c r="EA48" s="1385"/>
      <c r="EB48" s="1385"/>
      <c r="EC48" s="418">
        <f t="shared" si="49"/>
        <v>0</v>
      </c>
      <c r="ED48" s="418">
        <f t="shared" si="50"/>
        <v>0</v>
      </c>
      <c r="EE48" s="409">
        <f>'Ｈ１９（2007）'!$AI$153</f>
        <v>0</v>
      </c>
      <c r="EF48" s="1385"/>
      <c r="EG48" s="1385"/>
      <c r="EH48" s="418">
        <f t="shared" si="51"/>
        <v>0</v>
      </c>
      <c r="EI48" s="418">
        <f t="shared" si="52"/>
        <v>0</v>
      </c>
      <c r="EJ48" s="409">
        <f>'Ｈ１９（2007）'!$AI$155</f>
        <v>0</v>
      </c>
      <c r="EK48" s="1385">
        <f>'Ｈ１９（2007）'!$AL$155</f>
        <v>0</v>
      </c>
      <c r="EL48" s="1385">
        <f t="shared" si="124"/>
        <v>0</v>
      </c>
      <c r="EM48" s="418">
        <f t="shared" si="53"/>
        <v>0</v>
      </c>
      <c r="EN48" s="418">
        <f t="shared" si="54"/>
        <v>0</v>
      </c>
      <c r="EO48" s="409">
        <f>'Ｈ１９（2007）'!$AI$156</f>
        <v>0</v>
      </c>
      <c r="EP48" s="1385">
        <f>'Ｈ１９（2007）'!$AL$156</f>
        <v>0</v>
      </c>
      <c r="EQ48" s="1385">
        <f t="shared" si="125"/>
        <v>0</v>
      </c>
      <c r="ER48" s="418">
        <f t="shared" si="55"/>
        <v>0</v>
      </c>
      <c r="ES48" s="418">
        <f t="shared" si="56"/>
        <v>0</v>
      </c>
      <c r="ET48" s="409">
        <f>'Ｈ１９（2007）'!$AI$157</f>
        <v>0</v>
      </c>
      <c r="EU48" s="1385">
        <f>'Ｈ１９（2007）'!$AL$157</f>
        <v>0</v>
      </c>
      <c r="EV48" s="1385">
        <f t="shared" si="126"/>
        <v>0</v>
      </c>
      <c r="EW48" s="418">
        <f t="shared" si="57"/>
        <v>0</v>
      </c>
      <c r="EX48" s="418">
        <f t="shared" si="58"/>
        <v>0</v>
      </c>
      <c r="EY48" s="409">
        <f>'Ｈ１９（2007）'!$AI$158</f>
        <v>1314</v>
      </c>
      <c r="EZ48" s="1385">
        <f>'Ｈ１９（2007）'!$AL$158</f>
        <v>0</v>
      </c>
      <c r="FA48" s="1385">
        <f t="shared" si="127"/>
        <v>0</v>
      </c>
      <c r="FB48" s="418">
        <f t="shared" si="59"/>
        <v>33</v>
      </c>
      <c r="FC48" s="418">
        <f t="shared" si="60"/>
        <v>165</v>
      </c>
      <c r="FD48" s="409">
        <f>'Ｈ１９（2007）'!$AI$159</f>
        <v>0</v>
      </c>
      <c r="FE48" s="1385">
        <f>'Ｈ１９（2007）'!$AL$159</f>
        <v>0</v>
      </c>
      <c r="FF48" s="1385">
        <f t="shared" si="128"/>
        <v>0</v>
      </c>
      <c r="FG48" s="418">
        <f t="shared" si="61"/>
        <v>0</v>
      </c>
      <c r="FH48" s="418">
        <f t="shared" si="62"/>
        <v>0</v>
      </c>
      <c r="FI48" s="409">
        <f>'Ｈ１９（2007）'!$AI$160</f>
        <v>1227</v>
      </c>
      <c r="FJ48" s="1385">
        <f>'Ｈ１９（2007）'!$AL$160</f>
        <v>0</v>
      </c>
      <c r="FK48" s="1385">
        <f t="shared" si="129"/>
        <v>0</v>
      </c>
      <c r="FL48" s="418">
        <f t="shared" si="63"/>
        <v>31</v>
      </c>
      <c r="FM48" s="418">
        <f t="shared" si="64"/>
        <v>155</v>
      </c>
      <c r="FN48" s="409">
        <f>'Ｈ１９（2007）'!$AI$161</f>
        <v>0</v>
      </c>
      <c r="FO48" s="1385"/>
      <c r="FP48" s="1385"/>
      <c r="FQ48" s="418">
        <f t="shared" si="65"/>
        <v>0</v>
      </c>
      <c r="FR48" s="418">
        <f t="shared" si="66"/>
        <v>0</v>
      </c>
      <c r="FS48" s="409">
        <f>'Ｈ１９（2007）'!$AI$162</f>
        <v>0</v>
      </c>
      <c r="FT48" s="1385">
        <f>'Ｈ１９（2007）'!$AL$162</f>
        <v>0</v>
      </c>
      <c r="FU48" s="1385">
        <f t="shared" si="130"/>
        <v>0</v>
      </c>
      <c r="FV48" s="418">
        <f t="shared" si="67"/>
        <v>0</v>
      </c>
      <c r="FW48" s="417">
        <f t="shared" si="68"/>
        <v>0</v>
      </c>
      <c r="FX48" s="407">
        <f>'Ｈ１９（2007）'!$AI$164</f>
        <v>0</v>
      </c>
      <c r="FY48" s="1385">
        <f>'Ｈ１９（2007）'!$AL$164</f>
        <v>0</v>
      </c>
      <c r="FZ48" s="1385">
        <f t="shared" si="131"/>
        <v>0</v>
      </c>
      <c r="GA48" s="418">
        <f t="shared" si="69"/>
        <v>0</v>
      </c>
      <c r="GB48" s="418">
        <f t="shared" si="70"/>
        <v>0</v>
      </c>
      <c r="GC48" s="409">
        <f>'Ｈ１９（2007）'!$AI$165</f>
        <v>23057</v>
      </c>
      <c r="GD48" s="1385">
        <f>'Ｈ１９（2007）'!$AL$165</f>
        <v>0</v>
      </c>
      <c r="GE48" s="1385">
        <f t="shared" si="132"/>
        <v>0</v>
      </c>
      <c r="GF48" s="416">
        <f t="shared" si="71"/>
        <v>2306</v>
      </c>
      <c r="GG48" s="417">
        <f t="shared" si="72"/>
        <v>11530</v>
      </c>
      <c r="GH48" s="407">
        <f>'Ｈ１９（2007）'!$AI$166</f>
        <v>2665</v>
      </c>
      <c r="GI48" s="1385">
        <f>'Ｈ１９（2007）'!$AL$166</f>
        <v>0</v>
      </c>
      <c r="GJ48" s="1385">
        <f t="shared" si="133"/>
        <v>0</v>
      </c>
      <c r="GK48" s="418">
        <f t="shared" si="73"/>
        <v>53</v>
      </c>
      <c r="GL48" s="418">
        <f t="shared" si="74"/>
        <v>265</v>
      </c>
      <c r="GM48" s="409">
        <f>'Ｈ１９（2007）'!$AI$167</f>
        <v>965</v>
      </c>
      <c r="GN48" s="1385">
        <f>'Ｈ１９（2007）'!$AL$167</f>
        <v>0</v>
      </c>
      <c r="GO48" s="1385">
        <f t="shared" si="134"/>
        <v>0</v>
      </c>
      <c r="GP48" s="418">
        <f t="shared" si="75"/>
        <v>19</v>
      </c>
      <c r="GQ48" s="418">
        <f t="shared" si="76"/>
        <v>95</v>
      </c>
      <c r="GR48" s="409">
        <f>'Ｈ１９（2007）'!$AI$168</f>
        <v>0</v>
      </c>
      <c r="GS48" s="1385">
        <f>'Ｈ１９（2007）'!$AL$168</f>
        <v>0</v>
      </c>
      <c r="GT48" s="1385"/>
      <c r="GU48" s="418">
        <f t="shared" si="77"/>
        <v>0</v>
      </c>
      <c r="GV48" s="418">
        <f t="shared" si="78"/>
        <v>0</v>
      </c>
      <c r="GW48" s="409">
        <f>'Ｈ１９（2007）'!$AI$169</f>
        <v>0</v>
      </c>
      <c r="GX48" s="1385">
        <f>'Ｈ１９（2007）'!$AL$169</f>
        <v>0</v>
      </c>
      <c r="GY48" s="1385">
        <f t="shared" si="135"/>
        <v>0</v>
      </c>
      <c r="GZ48" s="418">
        <f t="shared" si="79"/>
        <v>0</v>
      </c>
      <c r="HA48" s="418">
        <f t="shared" si="80"/>
        <v>0</v>
      </c>
      <c r="HB48" s="409">
        <f>'Ｈ１９（2007）'!$AI$170</f>
        <v>0</v>
      </c>
      <c r="HC48" s="1385"/>
      <c r="HD48" s="1385"/>
      <c r="HE48" s="418">
        <f t="shared" si="81"/>
        <v>0</v>
      </c>
      <c r="HF48" s="418">
        <f t="shared" si="82"/>
        <v>0</v>
      </c>
      <c r="HG48" s="409">
        <f>'Ｈ１９（2007）'!$AI$171</f>
        <v>0</v>
      </c>
      <c r="HH48" s="1385"/>
      <c r="HI48" s="1385"/>
      <c r="HJ48" s="418">
        <f t="shared" si="83"/>
        <v>0</v>
      </c>
      <c r="HK48" s="418">
        <f t="shared" si="84"/>
        <v>0</v>
      </c>
      <c r="HL48" s="409">
        <f>'Ｈ１９（2007）'!$AI$172</f>
        <v>0</v>
      </c>
      <c r="HM48" s="1385"/>
      <c r="HN48" s="1385"/>
      <c r="HO48" s="418">
        <f t="shared" si="85"/>
        <v>0</v>
      </c>
      <c r="HP48" s="418">
        <f t="shared" si="86"/>
        <v>0</v>
      </c>
      <c r="HQ48" s="409">
        <f>'Ｈ１９（2007）'!$AI$173</f>
        <v>764</v>
      </c>
      <c r="HR48" s="1385">
        <f>'Ｈ１９（2007）'!$AL$173</f>
        <v>0</v>
      </c>
      <c r="HS48" s="1385">
        <f t="shared" si="136"/>
        <v>0</v>
      </c>
      <c r="HT48" s="418">
        <f t="shared" si="87"/>
        <v>15</v>
      </c>
      <c r="HU48" s="418">
        <f t="shared" si="88"/>
        <v>75</v>
      </c>
      <c r="HV48" s="409">
        <f>'Ｈ１９（2007）'!$AI$174</f>
        <v>1861</v>
      </c>
      <c r="HW48" s="1385">
        <f>'Ｈ１９（2007）'!$AL$174</f>
        <v>0</v>
      </c>
      <c r="HX48" s="1385">
        <f t="shared" si="137"/>
        <v>0</v>
      </c>
      <c r="HY48" s="418">
        <f t="shared" si="89"/>
        <v>37</v>
      </c>
      <c r="HZ48" s="417">
        <f t="shared" si="90"/>
        <v>185</v>
      </c>
      <c r="IA48" s="407">
        <f>'Ｈ１９（2007）'!$AI$175</f>
        <v>0</v>
      </c>
      <c r="IB48" s="1385">
        <f>'Ｈ１９（2007）'!$AL$175</f>
        <v>0</v>
      </c>
      <c r="IC48" s="1385">
        <f t="shared" si="138"/>
        <v>0</v>
      </c>
      <c r="ID48" s="418">
        <f t="shared" si="91"/>
        <v>0</v>
      </c>
      <c r="IE48" s="417">
        <f t="shared" si="92"/>
        <v>0</v>
      </c>
      <c r="IF48" s="409">
        <f t="shared" si="93"/>
        <v>243577</v>
      </c>
      <c r="IG48" s="1386">
        <f t="shared" si="139"/>
        <v>17531</v>
      </c>
      <c r="IH48" s="1386">
        <f t="shared" si="140"/>
        <v>3510</v>
      </c>
      <c r="II48" s="412">
        <f t="shared" ref="II48:IJ52" si="143">H48+M48+R48+W48+AB48+AG48+AL48+AQ48+AV48+BA48+BF48+BK48+BP48+BU48+BZ48+CE48+CJ48+CO48+CT48+CY48+DD48+DI48+DN48+DS48+DX48+EC48+EH48+EM48+ER48+EW48+FB48+FG48+FL48+FQ48+FV48+GA48+GF48+GK48+GP48+GU48+GZ48+HE48+HJ48+HO48+HT48+HY48+ID48</f>
        <v>10792</v>
      </c>
      <c r="IJ48" s="410">
        <f t="shared" si="143"/>
        <v>53960</v>
      </c>
    </row>
    <row r="49" spans="1:244" ht="17.100000000000001" customHeight="1">
      <c r="A49" s="376"/>
      <c r="B49" s="413"/>
      <c r="C49" s="414">
        <v>20</v>
      </c>
      <c r="D49" s="415">
        <f t="shared" si="141"/>
        <v>4</v>
      </c>
      <c r="E49" s="407">
        <f>'Ｈ２０（2008）'!$AI$124</f>
        <v>2019</v>
      </c>
      <c r="F49" s="1385">
        <f>'Ｈ２０（2008）'!$AL$124</f>
        <v>0</v>
      </c>
      <c r="G49" s="1385">
        <f t="shared" ref="G49" si="144">IF(D49&gt;=$I$7,F49,ROUND(F49/$I$7,0)*D49)</f>
        <v>0</v>
      </c>
      <c r="H49" s="408">
        <f t="shared" ref="H49" si="145">IF(D49=0,0,IF(D49&lt;$I$7,ROUND(E49/$I$7,0),IF(D49=$I$7,E49-ROUND(E49/$I$7,0)*($I$7-1),0)))</f>
        <v>40</v>
      </c>
      <c r="I49" s="408">
        <f t="shared" si="142"/>
        <v>160</v>
      </c>
      <c r="J49" s="409">
        <f>'Ｈ２０（2008）'!$AI$125</f>
        <v>11079</v>
      </c>
      <c r="K49" s="1385">
        <f>'Ｈ２０（2008）'!$AL$125</f>
        <v>0</v>
      </c>
      <c r="L49" s="1385">
        <f t="shared" ref="L49" si="146">IF(D49&gt;=$N$7,K49,ROUND(K49/$N$7,0)*D49)</f>
        <v>0</v>
      </c>
      <c r="M49" s="408">
        <f t="shared" ref="M49" si="147">IF(D49=0,0,IF(D49&lt;$N$7,ROUND(J49/$N$7,0),IF(D49=$N$7,J49-ROUND(J49/$N$7,0)*($N$7-1),0)))</f>
        <v>443</v>
      </c>
      <c r="N49" s="410">
        <f t="shared" ref="N49" si="148">IF(D49&gt;=$N$7,J49,ROUND(J49/$N$7,0)*D49)</f>
        <v>1772</v>
      </c>
      <c r="O49" s="409">
        <f>'Ｈ２０（2008）'!$AI$127</f>
        <v>711</v>
      </c>
      <c r="P49" s="1385">
        <f>'Ｈ２０（2008）'!$AL$127</f>
        <v>0</v>
      </c>
      <c r="Q49" s="1385">
        <f t="shared" ref="Q49" si="149">IF(D49&gt;=$S$7,P49,ROUND(P49/$S$7,0)*D49)</f>
        <v>0</v>
      </c>
      <c r="R49" s="408">
        <f t="shared" ref="R49" si="150">IF(D49=0,0,IF(D49&lt;$S$7,ROUND(O49/$S$7,0),IF(D49=$S$7,O49-ROUND(O49/$S$7,0)*($S$7-1),0)))</f>
        <v>24</v>
      </c>
      <c r="S49" s="408">
        <f t="shared" ref="S49" si="151">IF(D49&gt;=$S$7,O49,ROUND(O49/$S$7,0)*D49)</f>
        <v>96</v>
      </c>
      <c r="T49" s="409">
        <f>'Ｈ２０（2008）'!$AI$128</f>
        <v>10755</v>
      </c>
      <c r="U49" s="1385">
        <f>'Ｈ２０（2008）'!$AL$128</f>
        <v>0</v>
      </c>
      <c r="V49" s="1385">
        <f t="shared" ref="V49" si="152">IF(D49&gt;=$X$7,U49,ROUND(U49/$X$7,0)*D49)</f>
        <v>0</v>
      </c>
      <c r="W49" s="408">
        <f t="shared" ref="W49" si="153">IF(D49=0,0,IF(D49&lt;$X$7,ROUND(T49/$X$7,0),IF(D49=$X$7,T49-ROUND(T49/$X$7,0)*($X$7-1),0)))</f>
        <v>430</v>
      </c>
      <c r="X49" s="411">
        <f t="shared" ref="X49" si="154">IF(D49&gt;=$X$7,T49,ROUND(T49/$X$7,0)*D49)</f>
        <v>1720</v>
      </c>
      <c r="Y49" s="407">
        <f>'Ｈ２０（2008）'!$AI$130</f>
        <v>0</v>
      </c>
      <c r="Z49" s="1385">
        <f>'Ｈ２０（2008）'!$AL$130</f>
        <v>0</v>
      </c>
      <c r="AA49" s="1385">
        <f t="shared" ref="AA49" si="155">IF(D49&gt;=$AC$7,Z49,ROUND(Z49/$AC$7,0)*D49)</f>
        <v>0</v>
      </c>
      <c r="AB49" s="408">
        <f t="shared" ref="AB49" si="156">IF(D49=0,0,IF(D49&lt;$AC$7,ROUND(Y49/$AC$7,0),IF(D49=$AC$7,Y49-ROUND(Y49/$AC$7,0)*($AC$7-1),0)))</f>
        <v>0</v>
      </c>
      <c r="AC49" s="408">
        <f t="shared" ref="AC49" si="157">IF(D49&gt;=$AC$7,Y49,ROUND(Y49/$AC$7,0)*D49)</f>
        <v>0</v>
      </c>
      <c r="AD49" s="409">
        <f>'Ｈ２０（2008）'!$AI$131</f>
        <v>895</v>
      </c>
      <c r="AE49" s="1385">
        <f>'Ｈ２０（2008）'!$AL$131</f>
        <v>3230</v>
      </c>
      <c r="AF49" s="1385">
        <f t="shared" ref="AF49" si="158">IF(D49&gt;=$AH$7,AE49,ROUND(AE49/$AH$7,0)*D49)</f>
        <v>516</v>
      </c>
      <c r="AG49" s="408">
        <f t="shared" ref="AG49" si="159">IF(D49=0,0,IF(D49&lt;$AH$7,ROUND(AD49/$AH$7,0),IF(D49=$AH$7,AD49-ROUND(AD49/$AH$7,0)*($AH$7-1),0)))</f>
        <v>36</v>
      </c>
      <c r="AH49" s="408">
        <f t="shared" ref="AH49" si="160">IF(D49&gt;=$AH$7,AD49,ROUND(AD49/$AH$7,0)*D49)</f>
        <v>144</v>
      </c>
      <c r="AI49" s="409">
        <f>'Ｈ２０（2008）'!$AI$132</f>
        <v>0</v>
      </c>
      <c r="AJ49" s="1385">
        <f>'Ｈ２０（2008）'!$AL$132</f>
        <v>0</v>
      </c>
      <c r="AK49" s="1385">
        <f t="shared" ref="AK49" si="161">IF(D49&gt;=$AM$7,AJ49,ROUND(AJ49/$AM$7,0)*D49)</f>
        <v>0</v>
      </c>
      <c r="AL49" s="408">
        <f t="shared" ref="AL49" si="162">IF(D49=0,0,IF(D49&lt;$AM$7,ROUND(AI49/$AM$7,0),IF(D49=$AM$7,AI49-ROUND(AI49/$AM$7,0)*($AM$7-1),0)))</f>
        <v>0</v>
      </c>
      <c r="AM49" s="408">
        <f t="shared" ref="AM49" si="163">IF(D49&gt;=$AM$7,AI49,ROUND(AI49/$AM$7,0)*D49)</f>
        <v>0</v>
      </c>
      <c r="AN49" s="409">
        <f>'Ｈ２０（2008）'!$AI$133</f>
        <v>0</v>
      </c>
      <c r="AO49" s="1385">
        <f>'Ｈ２０（2008）'!$AL$133</f>
        <v>0</v>
      </c>
      <c r="AP49" s="1385">
        <f t="shared" ref="AP49" si="164">IF(D49&gt;=$AR$7,AO49,ROUND(AO49/$AR$7,0)*D49)</f>
        <v>0</v>
      </c>
      <c r="AQ49" s="408">
        <f t="shared" ref="AQ49" si="165">IF(D49=0,0,IF(D49&lt;$AR$7,ROUND(AN49/$AR$7,0),IF(D49=$AR$7,AN49-ROUND(AN49/$AR$7,0)*($AR$7-1),0)))</f>
        <v>0</v>
      </c>
      <c r="AR49" s="408">
        <f t="shared" ref="AR49" si="166">IF(D49&gt;=$AR$7,AN49,ROUND(AN49/$AR$7,0)*D49)</f>
        <v>0</v>
      </c>
      <c r="AS49" s="409">
        <f>'Ｈ２０（2008）'!$AI$134</f>
        <v>0</v>
      </c>
      <c r="AT49" s="1385">
        <f>'Ｈ２０（2008）'!$AL$134</f>
        <v>0</v>
      </c>
      <c r="AU49" s="1385">
        <f t="shared" ref="AU49" si="167">IF(D49&gt;=$AW$7,AT49,ROUND(AT49/$AW$7,0)*D49)</f>
        <v>0</v>
      </c>
      <c r="AV49" s="408">
        <f t="shared" ref="AV49" si="168">IF(D49=0,0,IF(D49&lt;$AW$7,ROUND(AS49/$AW$7,0),IF(D49=$AW$7,AS49-ROUND(AS49/$AW$7,0)*($AW$7-1),0)))</f>
        <v>0</v>
      </c>
      <c r="AW49" s="410">
        <f t="shared" ref="AW49" si="169">IF(D49&gt;=$AW$7,AS49,ROUND(AS49/$AW$7,0)*D49)</f>
        <v>0</v>
      </c>
      <c r="AX49" s="407">
        <f>'Ｈ２０（2008）'!$AI$135</f>
        <v>0</v>
      </c>
      <c r="AY49" s="1385">
        <f>'Ｈ２０（2008）'!$AL$135</f>
        <v>0</v>
      </c>
      <c r="AZ49" s="1385">
        <f t="shared" ref="AZ49" si="170">IF(D49&gt;=$BB$7,AY49,ROUND(AY49/$BB$7,0)*D49)</f>
        <v>0</v>
      </c>
      <c r="BA49" s="418">
        <f t="shared" ref="BA49" si="171">IF(D49=0,0,IF(D49&lt;$BB$7,ROUND(AX49/$BB$7,0),IF(D49=$BB$7,AX49-ROUND(AX49/$BB$7,0)*($BB$7-1),0)))</f>
        <v>0</v>
      </c>
      <c r="BB49" s="417">
        <f t="shared" ref="BB49" si="172">IF(D49&gt;=$BB$7,AX49,ROUND(AX49/$BB$7,0)*D49)</f>
        <v>0</v>
      </c>
      <c r="BC49" s="407">
        <f>'Ｈ２０（2008）'!$AI$136</f>
        <v>19408</v>
      </c>
      <c r="BD49" s="1385">
        <f>'Ｈ２０（2008）'!$AL$136</f>
        <v>8862</v>
      </c>
      <c r="BE49" s="1385">
        <f t="shared" ref="BE49" si="173">IF(D49&gt;=$BG$7,BD49,ROUND(BD49/$BG$7,0)*D49)</f>
        <v>1416</v>
      </c>
      <c r="BF49" s="418">
        <f t="shared" ref="BF49" si="174">IF(D49=0,0,IF(D49&lt;$BG$7,ROUND(BC49/$BG$7,0),IF(D49=$BG$7,BC49-ROUND(BC49/$BG$7,0)*($BG$7-1),0)))</f>
        <v>776</v>
      </c>
      <c r="BG49" s="418">
        <f t="shared" ref="BG49" si="175">IF(D49&gt;=$BG$7,BC49,ROUND(BC49/$BG$7,0)*D49)</f>
        <v>3104</v>
      </c>
      <c r="BH49" s="409">
        <f>'Ｈ２０（2008）'!$AI$137</f>
        <v>0</v>
      </c>
      <c r="BI49" s="1385">
        <f>'Ｈ２０（2008）'!$AL$137</f>
        <v>0</v>
      </c>
      <c r="BJ49" s="1385">
        <f t="shared" ref="BJ49" si="176">IF(D49&gt;=$BL$7,BI49,ROUND(BI49/$BL$7,0)*D49)</f>
        <v>0</v>
      </c>
      <c r="BK49" s="418">
        <f t="shared" ref="BK49" si="177">IF(D49=0,0,IF(D49&lt;$BL$7,ROUND(BH49/$BL$7,0),IF(D49=$BL$7,BH49-ROUND(BH49/$BL$7,0)*($BL$7-1),0)))</f>
        <v>0</v>
      </c>
      <c r="BL49" s="418">
        <f t="shared" ref="BL49" si="178">IF(D49&gt;=$BL$7,BH49,ROUND(BH49/$BL$7,0)*D49)</f>
        <v>0</v>
      </c>
      <c r="BM49" s="409">
        <f>'Ｈ２０（2008）'!$AI$138</f>
        <v>0</v>
      </c>
      <c r="BN49" s="1385">
        <f>'Ｈ２０（2008）'!$AL$138</f>
        <v>0</v>
      </c>
      <c r="BO49" s="1385">
        <f t="shared" ref="BO49" si="179">IF(D49&gt;=$BQ$7,BN49,ROUND(BN49/$BQ$7,0)*D49)</f>
        <v>0</v>
      </c>
      <c r="BP49" s="418">
        <f t="shared" ref="BP49" si="180">IF(D49=0,0,IF(D49&lt;$BQ$7,ROUND(BM49/$BQ$7,0),IF(D49=$BQ$7,BM49-ROUND(BM49/$BQ$7,0)*($BQ$7-1),0)))</f>
        <v>0</v>
      </c>
      <c r="BQ49" s="418">
        <f t="shared" ref="BQ49" si="181">IF(D49&gt;=$BQ$7,BM49,ROUND(BM49/$BQ$7,0)*D49)</f>
        <v>0</v>
      </c>
      <c r="BR49" s="409">
        <f>'Ｈ２０（2008）'!$AI$139</f>
        <v>0</v>
      </c>
      <c r="BS49" s="1385">
        <f>'Ｈ２０（2008）'!$AL$139</f>
        <v>0</v>
      </c>
      <c r="BT49" s="1385">
        <f t="shared" ref="BT49" si="182">IF(D49&gt;=$BV$7,BS49,ROUND(BS49/$BV$7,0)*D49)</f>
        <v>0</v>
      </c>
      <c r="BU49" s="418">
        <f t="shared" ref="BU49" si="183">IF(D49=0,0,IF(D49&lt;$BV$7,ROUND(BR49/$BV$7,0),IF(D49=$BV$7,BR49-ROUND(BR49/$BV$7,0)*($BV$7-1),0)))</f>
        <v>0</v>
      </c>
      <c r="BV49" s="418">
        <f t="shared" ref="BV49" si="184">IF(D49&gt;=$BV$7,BR49,ROUND(BR49/$BV$7,0)*D49)</f>
        <v>0</v>
      </c>
      <c r="BW49" s="409">
        <f>'Ｈ２０（2008）'!$AI$140</f>
        <v>0</v>
      </c>
      <c r="BX49" s="1385">
        <f>'Ｈ２０（2008）'!$AL$140</f>
        <v>0</v>
      </c>
      <c r="BY49" s="1385">
        <f t="shared" ref="BY49" si="185">IF(D49&gt;=$CA$7,BX49,ROUND(BX49/$CA$7,0)*D49)</f>
        <v>0</v>
      </c>
      <c r="BZ49" s="418">
        <f t="shared" ref="BZ49" si="186">IF(D49=0,0,IF(D49&lt;$CA$7,ROUND(BW49/$CA$7,0),IF(D49=$CA$7,BW49-ROUND(BW49/$CA$7,0)*($CA$7-1),0)))</f>
        <v>0</v>
      </c>
      <c r="CA49" s="418">
        <f t="shared" ref="CA49" si="187">IF(D49&gt;=$CA$7,BW49,ROUND(BW49/$CA$7,0)*D49)</f>
        <v>0</v>
      </c>
      <c r="CB49" s="409">
        <f>'Ｈ２０（2008）'!$AI$141</f>
        <v>793</v>
      </c>
      <c r="CC49" s="1385">
        <f>'Ｈ２０（2008）'!$AL$141</f>
        <v>0</v>
      </c>
      <c r="CD49" s="1385">
        <f t="shared" ref="CD49" si="188">IF(D49&gt;=$CF$7,CC49,ROUND(CC49/$CF$7,0)*D49)</f>
        <v>0</v>
      </c>
      <c r="CE49" s="418">
        <f t="shared" ref="CE49" si="189">IF(D49=0,0,IF(D49&lt;$CF$7,ROUND(CB49/$CF$7,0),IF(D49=$CF$7,CB49-ROUND(CB49/$CF$7,0)*($CF$7-1),0)))</f>
        <v>40</v>
      </c>
      <c r="CF49" s="418">
        <f t="shared" ref="CF49" si="190">IF(D49&gt;=$CF$7,CB49,ROUND(CB49/$CF$7,0)*D49)</f>
        <v>160</v>
      </c>
      <c r="CG49" s="409">
        <f>'Ｈ２０（2008）'!$AI$142</f>
        <v>0</v>
      </c>
      <c r="CH49" s="1385">
        <f>'Ｈ２０（2008）'!$AL$142</f>
        <v>0</v>
      </c>
      <c r="CI49" s="1385">
        <f t="shared" ref="CI49" si="191">IF(D49&gt;=$CK$7,CH49,ROUND(CH49/$CK$7,0)*D49)</f>
        <v>0</v>
      </c>
      <c r="CJ49" s="418">
        <f t="shared" ref="CJ49" si="192">IF(D49=0,0,IF(D49&lt;$CK$7,ROUND(CG49/$CK$7,0),IF(D49=$CK$7,CG49-ROUND(CG49/$CK$7,0)*($CK$7-1),0)))</f>
        <v>0</v>
      </c>
      <c r="CK49" s="418">
        <f t="shared" ref="CK49" si="193">IF(D49&gt;=$CK$7,CG49,ROUND(CG49/$CK$7,0)*D49)</f>
        <v>0</v>
      </c>
      <c r="CL49" s="409">
        <f>'Ｈ２０（2008）'!$AI$143</f>
        <v>13223</v>
      </c>
      <c r="CM49" s="1385">
        <f>'Ｈ２０（2008）'!$AL$143</f>
        <v>32990</v>
      </c>
      <c r="CN49" s="1385">
        <f t="shared" ref="CN49" si="194">IF(D49&gt;=$CP$7,CM49,ROUND(CM49/$CP$7,0)*D49)</f>
        <v>5280</v>
      </c>
      <c r="CO49" s="418">
        <f t="shared" ref="CO49" si="195">IF(D49=0,0,IF(D49&lt;$CP$7,ROUND(CL49/$CP$7,0),IF(D49=$CP$7,CL49-ROUND(CL49/$CP$7,0)*($CP$7-1),0)))</f>
        <v>529</v>
      </c>
      <c r="CP49" s="417">
        <f t="shared" ref="CP49" si="196">IF(D49&gt;=$CP$7,CL49,ROUND(CL49/$CP$7,0)*D49)</f>
        <v>2116</v>
      </c>
      <c r="CQ49" s="407">
        <f>'Ｈ２０（2008）'!$AI$145</f>
        <v>0</v>
      </c>
      <c r="CR49" s="1385">
        <f>'Ｈ２０（2008）'!$AL$145</f>
        <v>0</v>
      </c>
      <c r="CS49" s="1385">
        <f t="shared" ref="CS49" si="197">IF(D49&gt;=$CU$7,CR49,ROUND(CR49/$CU$7,0)*D49)</f>
        <v>0</v>
      </c>
      <c r="CT49" s="418">
        <f t="shared" ref="CT49" si="198">IF(D49=0,0,IF(D49&lt;$CU$7,ROUND(CQ49/$CU$7,0),IF(D49=$CU$7,CQ49-ROUND(CQ49/$CU$7,0)*($CU$7-1),0)))</f>
        <v>0</v>
      </c>
      <c r="CU49" s="418">
        <f t="shared" ref="CU49" si="199">IF(D49&gt;=$CU$7,CQ49,ROUND(CQ49/$CU$7,0)*D49)</f>
        <v>0</v>
      </c>
      <c r="CV49" s="409">
        <f>'Ｈ２０（2008）'!$AI$146</f>
        <v>8276</v>
      </c>
      <c r="CW49" s="1385">
        <f>'Ｈ２０（2008）'!$AL$146</f>
        <v>1283</v>
      </c>
      <c r="CX49" s="1385">
        <f t="shared" ref="CX49" si="200">IF(D49&gt;=$CZ$7,CW49,ROUND(CW49/$CZ$7,0)*D49)</f>
        <v>204</v>
      </c>
      <c r="CY49" s="418">
        <f t="shared" ref="CY49" si="201">IF(D49=0,0,IF(D49&lt;$CZ$7,ROUND(CV49/$CZ$7,0),IF(D49=$CZ$7,CV49-ROUND(CV49/$CZ$7,0)*($CZ$7-1),0)))</f>
        <v>331</v>
      </c>
      <c r="CZ49" s="418">
        <f t="shared" ref="CZ49" si="202">IF(D49&gt;=$CZ$7,CV49,ROUND(CV49/$CZ$7,0)*D49)</f>
        <v>1324</v>
      </c>
      <c r="DA49" s="409">
        <f>'Ｈ２０（2008）'!$AI$147</f>
        <v>0</v>
      </c>
      <c r="DB49" s="1385">
        <f>'Ｈ２０（2008）'!$AL$147</f>
        <v>0</v>
      </c>
      <c r="DC49" s="1385">
        <f t="shared" ref="DC49" si="203">IF(D49&gt;=$DE$7,DB49,ROUND(DB49/$DE$7,0)*D49)</f>
        <v>0</v>
      </c>
      <c r="DD49" s="418">
        <f t="shared" ref="DD49" si="204">IF(D49=0,0,IF(D49&lt;$DE$7,ROUND(DA49/$DE$7,0),IF(D49=$DE$7,DA49-ROUND(DA49/$DE$7,0)*($DE$7-1),0)))</f>
        <v>0</v>
      </c>
      <c r="DE49" s="417">
        <f t="shared" ref="DE49" si="205">IF(D49&gt;=$DE$7,DA49,ROUND(DA49/$DE$7,0)*D49)</f>
        <v>0</v>
      </c>
      <c r="DF49" s="407">
        <f>'Ｈ２０（2008）'!$AI$148</f>
        <v>30882</v>
      </c>
      <c r="DG49" s="1385">
        <f>'Ｈ２０（2008）'!$AL$148</f>
        <v>0</v>
      </c>
      <c r="DH49" s="1385">
        <f t="shared" ref="DH49" si="206">IF(D49&gt;=$DJ$7,DG49,ROUND(DG49/$DJ$7,0)*D49)</f>
        <v>0</v>
      </c>
      <c r="DI49" s="418">
        <f t="shared" ref="DI49" si="207">IF(D49=0,0,IF(D49&lt;$DJ$7,ROUND(DF49/$DJ$7,0),IF(D49=$DJ$7,DF49-ROUND(DF49/$DJ$7,0)*($DJ$7-1),0)))</f>
        <v>643</v>
      </c>
      <c r="DJ49" s="418">
        <f t="shared" ref="DJ49" si="208">IF(D49&gt;=$DJ$7,DF49,ROUND(DF49/$DJ$7,0)*D49)</f>
        <v>2572</v>
      </c>
      <c r="DK49" s="409">
        <f>'Ｈ２０（2008）'!$AI$149</f>
        <v>0</v>
      </c>
      <c r="DL49" s="1385">
        <f>'Ｈ２０（2008）'!$AL$149</f>
        <v>0</v>
      </c>
      <c r="DM49" s="1385">
        <f t="shared" ref="DM49" si="209">IF(D49&gt;=$DO$7,DL49,ROUND(DL49/$DO$7,0)*D49)</f>
        <v>0</v>
      </c>
      <c r="DN49" s="418">
        <f t="shared" ref="DN49" si="210">IF(D49=0,0,IF(D49&lt;$DO$7,ROUND(DK49/$DO$7,0),IF(D49=$DO$7,DK49-ROUND(DK49/$DO$7,0)*($DO$7-1),0)))</f>
        <v>0</v>
      </c>
      <c r="DO49" s="418">
        <f t="shared" ref="DO49" si="211">IF(D49&gt;=$DO$7,DK49,ROUND(DK49/$DO$7,0)*D49)</f>
        <v>0</v>
      </c>
      <c r="DP49" s="409">
        <f>'Ｈ２０（2008）'!$AI$150</f>
        <v>0</v>
      </c>
      <c r="DQ49" s="1385">
        <f>'Ｈ２０（2008）'!$AL$150</f>
        <v>0</v>
      </c>
      <c r="DR49" s="1385">
        <f t="shared" ref="DR49" si="212">IF(D49&gt;=$DT$7,DQ49,ROUND(DQ49/$DT$7,0)*D49)</f>
        <v>0</v>
      </c>
      <c r="DS49" s="418">
        <f t="shared" ref="DS49" si="213">IF(D49=0,0,IF(D49&lt;$DT$7,ROUND(DP49/$DT$7,0),IF(D49=$DT$7,DP49-ROUND(DP49/$DT$7,0)*($DT$7-1),0)))</f>
        <v>0</v>
      </c>
      <c r="DT49" s="418">
        <f t="shared" ref="DT49" si="214">IF(D49&gt;=$DT$7,DP49,ROUND(DP49/$DT$7,0)*D49)</f>
        <v>0</v>
      </c>
      <c r="DU49" s="409">
        <f>'Ｈ２０（2008）'!$AI$151</f>
        <v>0</v>
      </c>
      <c r="DV49" s="1385">
        <f>'Ｈ２０（2008）'!$AL$151</f>
        <v>0</v>
      </c>
      <c r="DW49" s="1385">
        <f t="shared" ref="DW49" si="215">IF(D49&gt;=$DY$7,DV49,ROUND(DV49/$DY$7,0)*D49)</f>
        <v>0</v>
      </c>
      <c r="DX49" s="418">
        <f t="shared" ref="DX49" si="216">IF(D49=0,0,IF(D49&lt;$DY$7,ROUND(DU49/$DY$7,0),IF(D49=$DY$7,DU49-ROUND(DU49/$DY$7,0)*($DY$7-1),0)))</f>
        <v>0</v>
      </c>
      <c r="DY49" s="418">
        <f t="shared" ref="DY49" si="217">IF(D49&gt;=$DY$7,DU49,ROUND(DU49/$DY$7,0)*D49)</f>
        <v>0</v>
      </c>
      <c r="DZ49" s="409">
        <f>'Ｈ２０（2008）'!$AI$152</f>
        <v>0</v>
      </c>
      <c r="EA49" s="1385"/>
      <c r="EB49" s="1385"/>
      <c r="EC49" s="418">
        <f t="shared" ref="EC49" si="218">IF(D49=0,0,IF(D49&lt;$ED$7,ROUND(DZ49/$ED$7,0),IF(D49=$ED$7,DZ49-ROUND(DZ49/$ED$7,0)*($ED$7-1),0)))</f>
        <v>0</v>
      </c>
      <c r="ED49" s="418">
        <f t="shared" ref="ED49" si="219">IF(D49&gt;=$ED$7,DZ49,ROUND(DZ49/$ED$7,0)*D49)</f>
        <v>0</v>
      </c>
      <c r="EE49" s="409">
        <f>'Ｈ２０（2008）'!$AI$153</f>
        <v>0</v>
      </c>
      <c r="EF49" s="1385"/>
      <c r="EG49" s="1385"/>
      <c r="EH49" s="418">
        <f t="shared" ref="EH49" si="220">IF(D49=0,0,IF(D49&lt;$EI$7,ROUND(EE49/$EI$7,0),IF(D49=$EI$7,EE49-ROUND(EE49/$EI$7,0)*($EI$7-1),0)))</f>
        <v>0</v>
      </c>
      <c r="EI49" s="418">
        <f t="shared" ref="EI49" si="221">IF(D49&gt;=$EI$7,EE49,ROUND(EE49/$EI$7,0)*D49)</f>
        <v>0</v>
      </c>
      <c r="EJ49" s="409">
        <f>'Ｈ２０（2008）'!$AI$155</f>
        <v>0</v>
      </c>
      <c r="EK49" s="1385">
        <f>'Ｈ２０（2008）'!$AL$155</f>
        <v>0</v>
      </c>
      <c r="EL49" s="1385">
        <f t="shared" ref="EL49" si="222">IF(D49&gt;=$EN$7,EK49,ROUND(EK49/$EN$7,0)*D49)</f>
        <v>0</v>
      </c>
      <c r="EM49" s="418">
        <f t="shared" ref="EM49" si="223">IF(D49=0,0,IF(D49&lt;$EN$7,ROUND(EJ49/$EN$7,0),IF(D49=$EN$7,EJ49-ROUND(EJ49/$EN$7,0)*($EN$7-1),0)))</f>
        <v>0</v>
      </c>
      <c r="EN49" s="418">
        <f t="shared" ref="EN49" si="224">IF(D49&gt;=$EN$7,EJ49,ROUND(EJ49/$EN$7,0)*D49)</f>
        <v>0</v>
      </c>
      <c r="EO49" s="409">
        <f>'Ｈ２０（2008）'!$AI$156</f>
        <v>0</v>
      </c>
      <c r="EP49" s="1385">
        <f>'Ｈ２０（2008）'!$AL$156</f>
        <v>0</v>
      </c>
      <c r="EQ49" s="1385">
        <f t="shared" ref="EQ49" si="225">IF(D49&gt;=$ES$7,EP49,ROUND(EP49/$ES$7,0)*D49)</f>
        <v>0</v>
      </c>
      <c r="ER49" s="418">
        <f t="shared" ref="ER49" si="226">IF(D49=0,0,IF(D49&lt;$ES$7,ROUND(EO49/$ES$7,0),IF(D49=$ES$7,EO49-ROUND(EO49/$ES$7,0)*($ES$7-1),0)))</f>
        <v>0</v>
      </c>
      <c r="ES49" s="418">
        <f t="shared" ref="ES49" si="227">IF(D49&gt;=$ES$7,EO49,ROUND(EO49/$ES$7,0)*D49)</f>
        <v>0</v>
      </c>
      <c r="ET49" s="409">
        <f>'Ｈ２０（2008）'!$AI$157</f>
        <v>0</v>
      </c>
      <c r="EU49" s="1385">
        <f>'Ｈ２０（2008）'!$AL$157</f>
        <v>0</v>
      </c>
      <c r="EV49" s="1385">
        <f t="shared" ref="EV49" si="228">IF(D49&gt;=$EX$7,EU49,ROUND(EU49/$EX$7,0)*D49)</f>
        <v>0</v>
      </c>
      <c r="EW49" s="418">
        <f t="shared" ref="EW49" si="229">IF(D49=0,0,IF(D49&lt;$EX$7,ROUND(ET49/$EX$7,0),IF(D49=$EX$7,ET49-ROUND(ET49/$EX$7,0)*($EX$7-1),0)))</f>
        <v>0</v>
      </c>
      <c r="EX49" s="418">
        <f t="shared" ref="EX49" si="230">IF(D49&gt;=$EX$7,ET49,ROUND(ET49/$EX$7,0)*D49)</f>
        <v>0</v>
      </c>
      <c r="EY49" s="409">
        <f>'Ｈ２０（2008）'!$AI$158</f>
        <v>261</v>
      </c>
      <c r="EZ49" s="1385">
        <f>'Ｈ２０（2008）'!$AL$158</f>
        <v>0</v>
      </c>
      <c r="FA49" s="1385">
        <f t="shared" ref="FA49" si="231">IF(D49&gt;=$FC$7,EZ49,ROUND(EZ49/$FC$7,0)*D49)</f>
        <v>0</v>
      </c>
      <c r="FB49" s="418">
        <f t="shared" ref="FB49" si="232">IF(D49=0,0,IF(D49&lt;$FC$7,ROUND(EY49/$FC$7,0),IF(D49=$FC$7,EY49-ROUND(EY49/$FC$7,0)*($FC$7-1),0)))</f>
        <v>7</v>
      </c>
      <c r="FC49" s="418">
        <f t="shared" ref="FC49" si="233">IF(D49&gt;=$FC$7,EY49,ROUND(EY49/$FC$7,0)*D49)</f>
        <v>28</v>
      </c>
      <c r="FD49" s="409">
        <f>'Ｈ２０（2008）'!$AI$159</f>
        <v>0</v>
      </c>
      <c r="FE49" s="1385">
        <f>'Ｈ２０（2008）'!$AL$159</f>
        <v>0</v>
      </c>
      <c r="FF49" s="1385">
        <f t="shared" ref="FF49" si="234">IF(D49&gt;=$FH$7,FE49,ROUND(FE49/$FH$7,0)*D49)</f>
        <v>0</v>
      </c>
      <c r="FG49" s="418">
        <f t="shared" ref="FG49" si="235">IF(D49=0,0,IF(D49&lt;$FH$7,ROUND(FD49/$FH$7,0),IF(D49=$FH$7,FD49-ROUND(FD49/$FH$7,0)*($FH$7-1),0)))</f>
        <v>0</v>
      </c>
      <c r="FH49" s="418">
        <f t="shared" ref="FH49" si="236">IF(D49&gt;=$FH$7,FD49,ROUND(FD49/$FH$7,0)*D49)</f>
        <v>0</v>
      </c>
      <c r="FI49" s="409">
        <f>'Ｈ２０（2008）'!$AI$160</f>
        <v>3754</v>
      </c>
      <c r="FJ49" s="1385">
        <f>'Ｈ２０（2008）'!$AL$160</f>
        <v>0</v>
      </c>
      <c r="FK49" s="1385">
        <f t="shared" ref="FK49" si="237">IF(D49&gt;=$FM$7,FJ49,ROUND(FJ49/$FM$7,0)*D49)</f>
        <v>0</v>
      </c>
      <c r="FL49" s="418">
        <f t="shared" ref="FL49" si="238">IF(D49=0,0,IF(D49&lt;$FM$7,ROUND(FI49/$FM$7,0),IF(D49=$FM$7,FI49-ROUND(FI49/$FM$7,0)*($FM$7-1),0)))</f>
        <v>94</v>
      </c>
      <c r="FM49" s="418">
        <f t="shared" ref="FM49" si="239">IF(D49&gt;=$FM$7,FI49,ROUND(FI49/$FM$7,0)*D49)</f>
        <v>376</v>
      </c>
      <c r="FN49" s="409">
        <f>'Ｈ２０（2008）'!$AI$161</f>
        <v>0</v>
      </c>
      <c r="FO49" s="1385"/>
      <c r="FP49" s="1385"/>
      <c r="FQ49" s="418">
        <f t="shared" ref="FQ49" si="240">IF(D49=0,0,IF(D49&lt;$FR$7,ROUND(FN49/$FR$7,0),IF(D49=$FR$7,FN49-ROUND(FN49/$FR$7,0)*($FR$7-1),0)))</f>
        <v>0</v>
      </c>
      <c r="FR49" s="418">
        <f t="shared" ref="FR49" si="241">IF(D49&gt;=$FR$7,FN49,ROUND(FN49/$FR$7,0)*D49)</f>
        <v>0</v>
      </c>
      <c r="FS49" s="409">
        <f>'Ｈ２０（2008）'!$AI$162</f>
        <v>0</v>
      </c>
      <c r="FT49" s="1385">
        <f>'Ｈ２０（2008）'!$AL$162</f>
        <v>0</v>
      </c>
      <c r="FU49" s="1385">
        <f t="shared" ref="FU49" si="242">IF(D49&gt;=$FW$7,FT49,ROUND(FT49/$FW$7,0)*D49)</f>
        <v>0</v>
      </c>
      <c r="FV49" s="418">
        <f t="shared" ref="FV49" si="243">IF(D49=0,0,IF(D49&lt;$FW$7,ROUND(FS49/$FW$7,0),IF(D49=$FW$7,FS49-ROUND(FS49/$FW$7,0)*($FW$7-1),0)))</f>
        <v>0</v>
      </c>
      <c r="FW49" s="417">
        <f t="shared" ref="FW49" si="244">IF(D49&gt;=$FW$7,FS49,ROUND(FS49/$FW$7,0)*D49)</f>
        <v>0</v>
      </c>
      <c r="FX49" s="407">
        <f>'Ｈ２０（2008）'!$AI$164</f>
        <v>0</v>
      </c>
      <c r="FY49" s="1385">
        <f>'Ｈ２０（2008）'!$AL$164</f>
        <v>0</v>
      </c>
      <c r="FZ49" s="1385">
        <f t="shared" ref="FZ49" si="245">IF(D49&gt;=$GB$7,FY49,ROUND(FY49/$GB$7,0)*D49)</f>
        <v>0</v>
      </c>
      <c r="GA49" s="418">
        <f t="shared" ref="GA49" si="246">IF(D49=0,0,IF(D49&lt;$GB$7,ROUND(FX49/$GB$7,0),IF(D49=$GB$7,FX49-ROUND(FX49/$GB$7,0)*($GB$7-1),0)))</f>
        <v>0</v>
      </c>
      <c r="GB49" s="418">
        <f t="shared" ref="GB49" si="247">IF(D49&gt;=$GB$7,FX49,ROUND(FX49/$GB$7,0)*D49)</f>
        <v>0</v>
      </c>
      <c r="GC49" s="409">
        <f>'Ｈ２０（2008）'!$AI$165</f>
        <v>22558</v>
      </c>
      <c r="GD49" s="1385">
        <f>'Ｈ２０（2008）'!$AL$165</f>
        <v>0</v>
      </c>
      <c r="GE49" s="1385">
        <f t="shared" ref="GE49" si="248">IF(D49&gt;=$GG$7,GD49,ROUND(GD49/$GG$7,0)*D49)</f>
        <v>0</v>
      </c>
      <c r="GF49" s="416">
        <f t="shared" ref="GF49" si="249">IF(D49=0,0,IF(D49&lt;$GG$7,ROUND(GC49/$GG$7,0),IF(D49=$GG$7,GC49-ROUND(GC49/$GG$7,0)*($GG$7-1),0)))</f>
        <v>2256</v>
      </c>
      <c r="GG49" s="417">
        <f t="shared" ref="GG49" si="250">IF(D49&gt;=$GG$7,GC49,ROUND(GC49/$GG$7,0)*D49)</f>
        <v>9024</v>
      </c>
      <c r="GH49" s="407">
        <f>'Ｈ２０（2008）'!$AI$166</f>
        <v>446</v>
      </c>
      <c r="GI49" s="1385">
        <f>'Ｈ２０（2008）'!$AL$166</f>
        <v>0</v>
      </c>
      <c r="GJ49" s="1385">
        <f t="shared" ref="GJ49" si="251">IF(D49&gt;=$GL$7,GI49,ROUND(GI49/$GL$7,0)*D49)</f>
        <v>0</v>
      </c>
      <c r="GK49" s="418">
        <f t="shared" ref="GK49" si="252">IF(D49=0,0,IF(D49&lt;$GL$7,ROUND(GH49/$GL$7,0),IF(D49=$GL$7,GH49-ROUND(GH49/$GL$7,0)*($GL$7-1),0)))</f>
        <v>9</v>
      </c>
      <c r="GL49" s="418">
        <f t="shared" ref="GL49" si="253">IF(D49&gt;=$GL$7,GH49,ROUND(GH49/$GL$7,0)*D49)</f>
        <v>36</v>
      </c>
      <c r="GM49" s="409">
        <f>'Ｈ２０（2008）'!$AI$167</f>
        <v>0</v>
      </c>
      <c r="GN49" s="1385">
        <f>'Ｈ２０（2008）'!$AL$167</f>
        <v>0</v>
      </c>
      <c r="GO49" s="1385">
        <f t="shared" ref="GO49" si="254">IF(D49&gt;=$GQ$7,GN49,ROUND(GN49/$GQ$7,0)*D49)</f>
        <v>0</v>
      </c>
      <c r="GP49" s="418">
        <f t="shared" ref="GP49" si="255">IF(D49=0,0,IF(D49&lt;$GQ$7,ROUND(GM49/$GQ$7,0),IF(D49=$GQ$7,GM49-ROUND(GM49/$GQ$7,0)*($GQ$7-1),0)))</f>
        <v>0</v>
      </c>
      <c r="GQ49" s="418">
        <f t="shared" ref="GQ49" si="256">IF(D49&gt;=$GQ$7,GM49,ROUND(GM49/$GQ$7,0)*D49)</f>
        <v>0</v>
      </c>
      <c r="GR49" s="409">
        <f>'Ｈ２０（2008）'!$AI$168</f>
        <v>0</v>
      </c>
      <c r="GS49" s="1385">
        <f>'Ｈ２０（2008）'!$AL$168</f>
        <v>0</v>
      </c>
      <c r="GT49" s="1385"/>
      <c r="GU49" s="418">
        <f t="shared" ref="GU49" si="257">IF(D49=0,0,IF(D49&lt;$GV$7,ROUND(GR49/$GV$7,0),IF(D49=$GV$7,GR49-ROUND(GR49/$GV$7,0)*($GV$7-1),0)))</f>
        <v>0</v>
      </c>
      <c r="GV49" s="418">
        <f t="shared" ref="GV49" si="258">IF(D49&gt;=$GV$7,GR49,ROUND(GR49/$GV$7,0)*D49)</f>
        <v>0</v>
      </c>
      <c r="GW49" s="409">
        <f>'Ｈ２０（2008）'!$AI$169</f>
        <v>0</v>
      </c>
      <c r="GX49" s="1385">
        <f>'Ｈ２０（2008）'!$AL$169</f>
        <v>0</v>
      </c>
      <c r="GY49" s="1385">
        <f t="shared" ref="GY49" si="259">IF(D49&gt;=$HA$7,GX49,ROUND(GX49/$HA$7,0)*D49)</f>
        <v>0</v>
      </c>
      <c r="GZ49" s="418">
        <f t="shared" ref="GZ49" si="260">IF(D49=0,0,IF(D49&lt;$HA$7,ROUND(GW49/$HA$7,0),IF(D49=$HA$7,GW49-ROUND(GW49/$HA$7,0)*($HA$7-1),0)))</f>
        <v>0</v>
      </c>
      <c r="HA49" s="418">
        <f t="shared" ref="HA49" si="261">IF(D49&gt;=$HA$7,GW49,ROUND(GW49/$HA$7,0)*D49)</f>
        <v>0</v>
      </c>
      <c r="HB49" s="409">
        <f>'Ｈ２０（2008）'!$AI$170</f>
        <v>0</v>
      </c>
      <c r="HC49" s="1385"/>
      <c r="HD49" s="1385"/>
      <c r="HE49" s="418">
        <f t="shared" ref="HE49" si="262">IF(D49=0,0,IF(D49&lt;$HF$7,ROUND(HB49/$HF$7,0),IF(D49=$HF$7,HB49-ROUND(HB49/$HF$7,0)*($HF$7-1),0)))</f>
        <v>0</v>
      </c>
      <c r="HF49" s="418">
        <f t="shared" ref="HF49" si="263">IF(D49&gt;=$HF$7,HB49,ROUND(HB49/$HF$7,0)*D49)</f>
        <v>0</v>
      </c>
      <c r="HG49" s="409">
        <f>'Ｈ２０（2008）'!$AI$171</f>
        <v>0</v>
      </c>
      <c r="HH49" s="1385"/>
      <c r="HI49" s="1385"/>
      <c r="HJ49" s="418">
        <f t="shared" ref="HJ49" si="264">IF(D49=0,0,IF(D49&lt;$HK$7,ROUND(HG49/$HK$7,0),IF(D49=$HK$7,HG49-ROUND(HG49/$HK$7,0)*($HK$7-1),0)))</f>
        <v>0</v>
      </c>
      <c r="HK49" s="418">
        <f t="shared" ref="HK49" si="265">IF(D49&gt;=$HK$7,HG49,ROUND(HG49/$HK$7,0)*D49)</f>
        <v>0</v>
      </c>
      <c r="HL49" s="409">
        <f>'Ｈ２０（2008）'!$AI$172</f>
        <v>0</v>
      </c>
      <c r="HM49" s="1385"/>
      <c r="HN49" s="1385"/>
      <c r="HO49" s="418">
        <f t="shared" ref="HO49" si="266">IF(D49=0,0,IF(D49&lt;$HP$7,ROUND(HL49/$HP$7,0),IF(D49=$HP$7,HL49-ROUND(HL49/$HP$7,0)*($HP$7-1),0)))</f>
        <v>0</v>
      </c>
      <c r="HP49" s="418">
        <f t="shared" ref="HP49" si="267">IF(D49&gt;=$HP$7,HL49,ROUND(HL49/$HP$7,0)*D49)</f>
        <v>0</v>
      </c>
      <c r="HQ49" s="409">
        <f>'Ｈ２０（2008）'!$AI$173</f>
        <v>1084</v>
      </c>
      <c r="HR49" s="1385">
        <f>'Ｈ２０（2008）'!$AL$173</f>
        <v>0</v>
      </c>
      <c r="HS49" s="1385">
        <f t="shared" ref="HS49" si="268">IF(D49&gt;=$HU$7,HR49,ROUND(HR49/$HU$7,0)*D49)</f>
        <v>0</v>
      </c>
      <c r="HT49" s="418">
        <f t="shared" ref="HT49" si="269">IF(D49=0,0,IF(D49&lt;$HU$7,ROUND(HQ49/$HU$7,0),IF(D49=$HU$7,HQ49-ROUND(HQ49/$HU$7,0)*($HU$7-1),0)))</f>
        <v>22</v>
      </c>
      <c r="HU49" s="418">
        <f t="shared" ref="HU49" si="270">IF(D49&gt;=$HU$7,HQ49,ROUND(HQ49/$HU$7,0)*D49)</f>
        <v>88</v>
      </c>
      <c r="HV49" s="409">
        <f>'Ｈ２０（2008）'!$AI$174</f>
        <v>5390</v>
      </c>
      <c r="HW49" s="1385">
        <f>'Ｈ２０（2008）'!$AL$174</f>
        <v>0</v>
      </c>
      <c r="HX49" s="1385">
        <f t="shared" ref="HX49" si="271">IF(D49&gt;=$HZ$7,HW49,ROUND(HW49/$HZ$7,0)*D49)</f>
        <v>0</v>
      </c>
      <c r="HY49" s="418">
        <f t="shared" ref="HY49" si="272">IF(D49=0,0,IF(D49&lt;$HZ$7,ROUND(HV49/$HZ$7,0),IF(D49=$HZ$7,HV49-ROUND(HV49/$HZ$7,0)*($HZ$7-1),0)))</f>
        <v>108</v>
      </c>
      <c r="HZ49" s="417">
        <f t="shared" ref="HZ49" si="273">IF(D49&gt;=$HZ$7,HV49,ROUND(HV49/$HZ$7,0)*D49)</f>
        <v>432</v>
      </c>
      <c r="IA49" s="407">
        <f>'Ｈ２０（2008）'!$AI$175</f>
        <v>0</v>
      </c>
      <c r="IB49" s="1385">
        <f>'Ｈ２０（2008）'!$AL$175</f>
        <v>0</v>
      </c>
      <c r="IC49" s="1385">
        <f t="shared" ref="IC49" si="274">IF(D49&gt;=$IE$7,IB49,ROUND(IB49/$IE$7,0)*D49)</f>
        <v>0</v>
      </c>
      <c r="ID49" s="418">
        <f t="shared" ref="ID49" si="275">IF(D49=0,0,IF(D49&lt;$IE$7,ROUND(IA49/$IE$7,0),IF(D49=$IE$7,IA49-ROUND(IA49/$IE$7,0)*($IE$7-1),0)))</f>
        <v>0</v>
      </c>
      <c r="IE49" s="417">
        <f t="shared" ref="IE49" si="276">IF(D49&gt;=$IE$7,IA49,ROUND(IA49/$IE$7,0)*D49)</f>
        <v>0</v>
      </c>
      <c r="IF49" s="409">
        <f t="shared" ref="IF49" si="277">E49+J49+O49+T49+Y49+AD49+AI49+AN49+AS49+AX49+BC49+BH49+BM49+BR49+BW49+CB49+CG49+CL49+CQ49+CV49+DA49+DF49+DK49+DP49+DU49+DZ49+EE49+EJ49+EO49+ET49+EY49+FD49+FI49+FN49+FS49+FX49+GC49+GH49+GM49+GR49+GW49+HB49+HG49+HL49+HQ49+HV49+IA49</f>
        <v>131534</v>
      </c>
      <c r="IG49" s="1386">
        <f t="shared" ref="IG49" si="278">F49+K49+P49+U49+Z49+AE49+AJ49+AO49+AT49+AY49+BD49+BI49+BN49+BS49+BX49+CC49+CH49+CM49+CR49+CW49+DB49+DG49+DL49+DQ49+DV49+EA49+EF49+EK49+EP49+EU49+EZ49+FE49+FJ49+FO49+FT49+FY49+GD49+GI49+GN49+GS49+GX49+HC49+HH49+HM49+HR49+HW49+IB49</f>
        <v>46365</v>
      </c>
      <c r="IH49" s="1386">
        <f t="shared" ref="IH49" si="279">G49+L49+Q49+V49+AA49+AF49+AK49+AP49+AU49+AZ49+BE49+BJ49+BO49+BT49+BY49+CD49+CI49+CN49+CS49+CX49+DC49+DH49+DM49+DR49+DW49+EB49+EG49+EL49+EQ49+EV49+FA49+FF49+FK49+FP49+FU49+FZ49+GE49+GJ49+GO49+GT49+GY49+HD49+HI49+HN49+HS49+HX49+IC49</f>
        <v>7416</v>
      </c>
      <c r="II49" s="412">
        <f t="shared" si="143"/>
        <v>5788</v>
      </c>
      <c r="IJ49" s="410">
        <f t="shared" si="143"/>
        <v>23152</v>
      </c>
    </row>
    <row r="50" spans="1:244" ht="17.100000000000001" customHeight="1">
      <c r="A50" s="376"/>
      <c r="B50" s="413"/>
      <c r="C50" s="414">
        <v>21</v>
      </c>
      <c r="D50" s="415">
        <f t="shared" si="141"/>
        <v>3</v>
      </c>
      <c r="E50" s="407">
        <f>'Ｈ２1（2009）'!$AI$124</f>
        <v>14512</v>
      </c>
      <c r="F50" s="1385">
        <f>'Ｈ２1（2009）'!AL124</f>
        <v>0</v>
      </c>
      <c r="G50" s="1385">
        <f t="shared" si="98"/>
        <v>0</v>
      </c>
      <c r="H50" s="408">
        <f t="shared" si="99"/>
        <v>290</v>
      </c>
      <c r="I50" s="418">
        <f t="shared" si="142"/>
        <v>870</v>
      </c>
      <c r="J50" s="409">
        <f>'Ｈ２1（2009）'!$AI$125</f>
        <v>11476</v>
      </c>
      <c r="K50" s="1385">
        <f>'Ｈ２1（2009）'!AQ125</f>
        <v>0</v>
      </c>
      <c r="L50" s="1385">
        <f t="shared" si="100"/>
        <v>0</v>
      </c>
      <c r="M50" s="408">
        <f t="shared" si="1"/>
        <v>459</v>
      </c>
      <c r="N50" s="410">
        <f t="shared" si="2"/>
        <v>1377</v>
      </c>
      <c r="O50" s="409">
        <f>'Ｈ２1（2009）'!AI127</f>
        <v>0</v>
      </c>
      <c r="P50" s="1385">
        <f>'Ｈ２1（2009）'!AL127</f>
        <v>0</v>
      </c>
      <c r="Q50" s="1385">
        <f t="shared" si="101"/>
        <v>0</v>
      </c>
      <c r="R50" s="408">
        <f t="shared" si="3"/>
        <v>0</v>
      </c>
      <c r="S50" s="408">
        <f t="shared" si="4"/>
        <v>0</v>
      </c>
      <c r="T50" s="409">
        <f>'Ｈ２1（2009）'!AI128</f>
        <v>21954</v>
      </c>
      <c r="U50" s="1385">
        <f>'Ｈ２1（2009）'!AL128</f>
        <v>0</v>
      </c>
      <c r="V50" s="1385">
        <f t="shared" si="102"/>
        <v>0</v>
      </c>
      <c r="W50" s="408">
        <f t="shared" si="5"/>
        <v>878</v>
      </c>
      <c r="X50" s="411">
        <f t="shared" si="6"/>
        <v>2634</v>
      </c>
      <c r="Y50" s="407">
        <f>'Ｈ２1（2009）'!AI130</f>
        <v>0</v>
      </c>
      <c r="Z50" s="1385">
        <f>'Ｈ２1（2009）'!AL130</f>
        <v>0</v>
      </c>
      <c r="AA50" s="1385">
        <f t="shared" si="103"/>
        <v>0</v>
      </c>
      <c r="AB50" s="408">
        <f t="shared" si="7"/>
        <v>0</v>
      </c>
      <c r="AC50" s="408">
        <f t="shared" si="8"/>
        <v>0</v>
      </c>
      <c r="AD50" s="409">
        <f>'Ｈ２1（2009）'!AI131</f>
        <v>158</v>
      </c>
      <c r="AE50" s="1385">
        <f>'Ｈ２1（2009）'!AL131</f>
        <v>3148</v>
      </c>
      <c r="AF50" s="1385">
        <f t="shared" si="104"/>
        <v>378</v>
      </c>
      <c r="AG50" s="408">
        <f t="shared" si="9"/>
        <v>6</v>
      </c>
      <c r="AH50" s="408">
        <f t="shared" si="10"/>
        <v>18</v>
      </c>
      <c r="AI50" s="409">
        <f>'Ｈ２1（2009）'!AI132</f>
        <v>0</v>
      </c>
      <c r="AJ50" s="1385">
        <f>'Ｈ２1（2009）'!AL132</f>
        <v>0</v>
      </c>
      <c r="AK50" s="1385">
        <f t="shared" si="105"/>
        <v>0</v>
      </c>
      <c r="AL50" s="408">
        <f t="shared" si="11"/>
        <v>0</v>
      </c>
      <c r="AM50" s="408">
        <f t="shared" si="12"/>
        <v>0</v>
      </c>
      <c r="AN50" s="409">
        <f>'Ｈ２1（2009）'!AI133</f>
        <v>0</v>
      </c>
      <c r="AO50" s="1385">
        <f>'Ｈ２1（2009）'!AL133</f>
        <v>0</v>
      </c>
      <c r="AP50" s="1385">
        <f t="shared" si="106"/>
        <v>0</v>
      </c>
      <c r="AQ50" s="408">
        <f t="shared" si="13"/>
        <v>0</v>
      </c>
      <c r="AR50" s="408">
        <f t="shared" si="14"/>
        <v>0</v>
      </c>
      <c r="AS50" s="409">
        <f>'Ｈ２1（2009）'!AI134</f>
        <v>0</v>
      </c>
      <c r="AT50" s="1385">
        <f>'Ｈ２1（2009）'!AL134</f>
        <v>0</v>
      </c>
      <c r="AU50" s="1385">
        <f t="shared" si="107"/>
        <v>0</v>
      </c>
      <c r="AV50" s="408">
        <f t="shared" si="15"/>
        <v>0</v>
      </c>
      <c r="AW50" s="410">
        <f t="shared" si="16"/>
        <v>0</v>
      </c>
      <c r="AX50" s="407">
        <f>'Ｈ２1（2009）'!AI135</f>
        <v>0</v>
      </c>
      <c r="AY50" s="1385">
        <f>'Ｈ２1（2009）'!AL135</f>
        <v>0</v>
      </c>
      <c r="AZ50" s="1385">
        <f t="shared" si="108"/>
        <v>0</v>
      </c>
      <c r="BA50" s="418">
        <f t="shared" si="17"/>
        <v>0</v>
      </c>
      <c r="BB50" s="417">
        <f t="shared" si="18"/>
        <v>0</v>
      </c>
      <c r="BC50" s="407">
        <f>'Ｈ２1（2009）'!AI136</f>
        <v>11247</v>
      </c>
      <c r="BD50" s="1385">
        <f>'Ｈ２1（2009）'!AL136</f>
        <v>9418</v>
      </c>
      <c r="BE50" s="1385">
        <f t="shared" si="109"/>
        <v>1131</v>
      </c>
      <c r="BF50" s="418">
        <f t="shared" si="19"/>
        <v>450</v>
      </c>
      <c r="BG50" s="418">
        <f t="shared" si="20"/>
        <v>1350</v>
      </c>
      <c r="BH50" s="409">
        <f>'Ｈ２1（2009）'!AI137</f>
        <v>0</v>
      </c>
      <c r="BI50" s="1385">
        <f>'Ｈ２1（2009）'!AL137</f>
        <v>0</v>
      </c>
      <c r="BJ50" s="1385">
        <f t="shared" si="110"/>
        <v>0</v>
      </c>
      <c r="BK50" s="418">
        <f t="shared" si="21"/>
        <v>0</v>
      </c>
      <c r="BL50" s="418">
        <f t="shared" si="22"/>
        <v>0</v>
      </c>
      <c r="BM50" s="409">
        <f>'Ｈ２1（2009）'!AI138</f>
        <v>0</v>
      </c>
      <c r="BN50" s="1385">
        <f>'Ｈ２1（2009）'!AL138</f>
        <v>0</v>
      </c>
      <c r="BO50" s="1385">
        <f t="shared" si="111"/>
        <v>0</v>
      </c>
      <c r="BP50" s="418">
        <f t="shared" si="23"/>
        <v>0</v>
      </c>
      <c r="BQ50" s="418">
        <f t="shared" si="24"/>
        <v>0</v>
      </c>
      <c r="BR50" s="409">
        <f>'Ｈ２1（2009）'!AI139</f>
        <v>0</v>
      </c>
      <c r="BS50" s="1385">
        <f>'Ｈ２1（2009）'!AL139</f>
        <v>0</v>
      </c>
      <c r="BT50" s="1385">
        <f t="shared" si="112"/>
        <v>0</v>
      </c>
      <c r="BU50" s="418">
        <f t="shared" si="25"/>
        <v>0</v>
      </c>
      <c r="BV50" s="418">
        <f t="shared" si="26"/>
        <v>0</v>
      </c>
      <c r="BW50" s="409">
        <f>'Ｈ２1（2009）'!AI140</f>
        <v>0</v>
      </c>
      <c r="BX50" s="1385">
        <f>'Ｈ２1（2009）'!AL140</f>
        <v>0</v>
      </c>
      <c r="BY50" s="1385">
        <f t="shared" si="113"/>
        <v>0</v>
      </c>
      <c r="BZ50" s="418">
        <f t="shared" si="27"/>
        <v>0</v>
      </c>
      <c r="CA50" s="418">
        <f t="shared" si="28"/>
        <v>0</v>
      </c>
      <c r="CB50" s="409">
        <f>'Ｈ２1（2009）'!AI141</f>
        <v>12700</v>
      </c>
      <c r="CC50" s="1385">
        <f>'Ｈ２1（2009）'!AL141</f>
        <v>0</v>
      </c>
      <c r="CD50" s="1385">
        <f t="shared" si="114"/>
        <v>0</v>
      </c>
      <c r="CE50" s="418">
        <f t="shared" si="29"/>
        <v>635</v>
      </c>
      <c r="CF50" s="418">
        <f t="shared" si="30"/>
        <v>1905</v>
      </c>
      <c r="CG50" s="409">
        <f>'Ｈ２1（2009）'!AI142</f>
        <v>0</v>
      </c>
      <c r="CH50" s="1385">
        <f>'Ｈ２1（2009）'!AL142</f>
        <v>0</v>
      </c>
      <c r="CI50" s="1385">
        <f t="shared" si="115"/>
        <v>0</v>
      </c>
      <c r="CJ50" s="418">
        <f t="shared" si="31"/>
        <v>0</v>
      </c>
      <c r="CK50" s="418">
        <f t="shared" si="32"/>
        <v>0</v>
      </c>
      <c r="CL50" s="409">
        <f>'Ｈ２1（2009）'!AI143</f>
        <v>25596</v>
      </c>
      <c r="CM50" s="1385">
        <f>'Ｈ２1（2009）'!AL143</f>
        <v>0</v>
      </c>
      <c r="CN50" s="1385">
        <f t="shared" si="116"/>
        <v>0</v>
      </c>
      <c r="CO50" s="418">
        <f t="shared" si="33"/>
        <v>1024</v>
      </c>
      <c r="CP50" s="417">
        <f t="shared" si="34"/>
        <v>3072</v>
      </c>
      <c r="CQ50" s="407">
        <f>'Ｈ２1（2009）'!AI145</f>
        <v>0</v>
      </c>
      <c r="CR50" s="1385">
        <f>'Ｈ２1（2009）'!AL145</f>
        <v>0</v>
      </c>
      <c r="CS50" s="1385">
        <f t="shared" si="117"/>
        <v>0</v>
      </c>
      <c r="CT50" s="418">
        <f t="shared" si="35"/>
        <v>0</v>
      </c>
      <c r="CU50" s="418">
        <f t="shared" si="36"/>
        <v>0</v>
      </c>
      <c r="CV50" s="409">
        <f>'Ｈ２1（2009）'!AI146</f>
        <v>13535</v>
      </c>
      <c r="CW50" s="1385">
        <f>'Ｈ２1（2009）'!AL146</f>
        <v>0</v>
      </c>
      <c r="CX50" s="1385">
        <f t="shared" si="118"/>
        <v>0</v>
      </c>
      <c r="CY50" s="418">
        <f t="shared" si="37"/>
        <v>541</v>
      </c>
      <c r="CZ50" s="418">
        <f t="shared" si="38"/>
        <v>1623</v>
      </c>
      <c r="DA50" s="409">
        <f>'Ｈ２1（2009）'!AI147</f>
        <v>1598</v>
      </c>
      <c r="DB50" s="1385">
        <f>'Ｈ２1（2009）'!AL147</f>
        <v>0</v>
      </c>
      <c r="DC50" s="1385">
        <f t="shared" si="119"/>
        <v>0</v>
      </c>
      <c r="DD50" s="418">
        <f t="shared" si="39"/>
        <v>64</v>
      </c>
      <c r="DE50" s="417">
        <f t="shared" si="40"/>
        <v>192</v>
      </c>
      <c r="DF50" s="407">
        <f>'Ｈ２1（2009）'!AI148</f>
        <v>161007</v>
      </c>
      <c r="DG50" s="1385">
        <f>'Ｈ２1（2009）'!AL148</f>
        <v>0</v>
      </c>
      <c r="DH50" s="1385">
        <f t="shared" si="120"/>
        <v>0</v>
      </c>
      <c r="DI50" s="418">
        <f t="shared" si="41"/>
        <v>3354</v>
      </c>
      <c r="DJ50" s="418">
        <f t="shared" si="42"/>
        <v>10062</v>
      </c>
      <c r="DK50" s="409">
        <f>'Ｈ２1（2009）'!AI149</f>
        <v>0</v>
      </c>
      <c r="DL50" s="1385">
        <f>'Ｈ２1（2009）'!AL149</f>
        <v>0</v>
      </c>
      <c r="DM50" s="1385">
        <f t="shared" si="121"/>
        <v>0</v>
      </c>
      <c r="DN50" s="418">
        <f t="shared" si="43"/>
        <v>0</v>
      </c>
      <c r="DO50" s="418">
        <f t="shared" si="44"/>
        <v>0</v>
      </c>
      <c r="DP50" s="409">
        <f>'Ｈ２1（2009）'!AI150</f>
        <v>4086</v>
      </c>
      <c r="DQ50" s="1385">
        <f>'Ｈ２1（2009）'!AL150</f>
        <v>0</v>
      </c>
      <c r="DR50" s="1385">
        <f t="shared" si="122"/>
        <v>0</v>
      </c>
      <c r="DS50" s="418">
        <f t="shared" si="45"/>
        <v>83</v>
      </c>
      <c r="DT50" s="418">
        <f t="shared" si="46"/>
        <v>249</v>
      </c>
      <c r="DU50" s="409">
        <f>'Ｈ２1（2009）'!AI151</f>
        <v>0</v>
      </c>
      <c r="DV50" s="1385">
        <f>'Ｈ２1（2009）'!AL151</f>
        <v>0</v>
      </c>
      <c r="DW50" s="1385">
        <f t="shared" si="123"/>
        <v>0</v>
      </c>
      <c r="DX50" s="418">
        <f t="shared" si="47"/>
        <v>0</v>
      </c>
      <c r="DY50" s="418">
        <f t="shared" si="48"/>
        <v>0</v>
      </c>
      <c r="DZ50" s="409">
        <f>'Ｈ２1（2009）'!AI152</f>
        <v>0</v>
      </c>
      <c r="EA50" s="1385"/>
      <c r="EB50" s="1385"/>
      <c r="EC50" s="418">
        <f t="shared" si="49"/>
        <v>0</v>
      </c>
      <c r="ED50" s="418">
        <f t="shared" si="50"/>
        <v>0</v>
      </c>
      <c r="EE50" s="409">
        <f>'Ｈ２1（2009）'!AI153</f>
        <v>0</v>
      </c>
      <c r="EF50" s="1385">
        <f>'Ｈ２1（2009）'!AL153</f>
        <v>0</v>
      </c>
      <c r="EG50" s="1385"/>
      <c r="EH50" s="418">
        <f t="shared" si="51"/>
        <v>0</v>
      </c>
      <c r="EI50" s="418">
        <f t="shared" si="52"/>
        <v>0</v>
      </c>
      <c r="EJ50" s="409">
        <f>'Ｈ２1（2009）'!AI155</f>
        <v>0</v>
      </c>
      <c r="EK50" s="1385">
        <f>'Ｈ２1（2009）'!AL155</f>
        <v>0</v>
      </c>
      <c r="EL50" s="1385">
        <f t="shared" si="124"/>
        <v>0</v>
      </c>
      <c r="EM50" s="418">
        <f t="shared" si="53"/>
        <v>0</v>
      </c>
      <c r="EN50" s="418">
        <f t="shared" si="54"/>
        <v>0</v>
      </c>
      <c r="EO50" s="409">
        <f>'Ｈ２1（2009）'!AI156</f>
        <v>0</v>
      </c>
      <c r="EP50" s="1385">
        <f>'Ｈ２1（2009）'!AL156</f>
        <v>0</v>
      </c>
      <c r="EQ50" s="1385">
        <f t="shared" si="125"/>
        <v>0</v>
      </c>
      <c r="ER50" s="418">
        <f t="shared" si="55"/>
        <v>0</v>
      </c>
      <c r="ES50" s="418">
        <f t="shared" si="56"/>
        <v>0</v>
      </c>
      <c r="ET50" s="409">
        <f>'Ｈ２1（2009）'!AI157</f>
        <v>0</v>
      </c>
      <c r="EU50" s="1385">
        <f>'Ｈ２1（2009）'!AL157</f>
        <v>0</v>
      </c>
      <c r="EV50" s="1385">
        <f t="shared" si="126"/>
        <v>0</v>
      </c>
      <c r="EW50" s="418">
        <f t="shared" si="57"/>
        <v>0</v>
      </c>
      <c r="EX50" s="418">
        <f t="shared" si="58"/>
        <v>0</v>
      </c>
      <c r="EY50" s="409">
        <f>'Ｈ２1（2009）'!AI158</f>
        <v>0</v>
      </c>
      <c r="EZ50" s="1385">
        <f>'Ｈ２1（2009）'!AL158</f>
        <v>0</v>
      </c>
      <c r="FA50" s="1385">
        <f t="shared" si="127"/>
        <v>0</v>
      </c>
      <c r="FB50" s="418">
        <f t="shared" si="59"/>
        <v>0</v>
      </c>
      <c r="FC50" s="418">
        <f t="shared" si="60"/>
        <v>0</v>
      </c>
      <c r="FD50" s="409">
        <f>'Ｈ２1（2009）'!AI159</f>
        <v>0</v>
      </c>
      <c r="FE50" s="1385">
        <f>'Ｈ２1（2009）'!AL159</f>
        <v>0</v>
      </c>
      <c r="FF50" s="1385">
        <f t="shared" si="128"/>
        <v>0</v>
      </c>
      <c r="FG50" s="418">
        <f t="shared" si="61"/>
        <v>0</v>
      </c>
      <c r="FH50" s="418">
        <f t="shared" si="62"/>
        <v>0</v>
      </c>
      <c r="FI50" s="409">
        <f>'Ｈ２1（2009）'!AI160</f>
        <v>3396</v>
      </c>
      <c r="FJ50" s="1385">
        <f>'Ｈ２1（2009）'!AL160</f>
        <v>0</v>
      </c>
      <c r="FK50" s="1385">
        <f t="shared" si="129"/>
        <v>0</v>
      </c>
      <c r="FL50" s="418">
        <f t="shared" si="63"/>
        <v>85</v>
      </c>
      <c r="FM50" s="418">
        <f t="shared" si="64"/>
        <v>255</v>
      </c>
      <c r="FN50" s="409">
        <f>'Ｈ２1（2009）'!AI161</f>
        <v>0</v>
      </c>
      <c r="FO50" s="1385">
        <f>'Ｈ２1（2009）'!AL161</f>
        <v>0</v>
      </c>
      <c r="FP50" s="1385"/>
      <c r="FQ50" s="418">
        <f t="shared" si="65"/>
        <v>0</v>
      </c>
      <c r="FR50" s="418">
        <f t="shared" si="66"/>
        <v>0</v>
      </c>
      <c r="FS50" s="409">
        <f>'Ｈ２1（2009）'!AI162</f>
        <v>0</v>
      </c>
      <c r="FT50" s="1385">
        <f>'Ｈ２1（2009）'!AL162</f>
        <v>0</v>
      </c>
      <c r="FU50" s="1385">
        <f t="shared" si="130"/>
        <v>0</v>
      </c>
      <c r="FV50" s="418">
        <f t="shared" si="67"/>
        <v>0</v>
      </c>
      <c r="FW50" s="417">
        <f t="shared" si="68"/>
        <v>0</v>
      </c>
      <c r="FX50" s="407">
        <f>'Ｈ２1（2009）'!AI164</f>
        <v>0</v>
      </c>
      <c r="FY50" s="1385">
        <f>'Ｈ２1（2009）'!AL164</f>
        <v>0</v>
      </c>
      <c r="FZ50" s="1385">
        <f t="shared" si="131"/>
        <v>0</v>
      </c>
      <c r="GA50" s="418">
        <f t="shared" si="69"/>
        <v>0</v>
      </c>
      <c r="GB50" s="418">
        <f t="shared" si="70"/>
        <v>0</v>
      </c>
      <c r="GC50" s="409">
        <f>'Ｈ２1（2009）'!AI165</f>
        <v>9866</v>
      </c>
      <c r="GD50" s="1385">
        <f>'Ｈ２1（2009）'!AL165</f>
        <v>0</v>
      </c>
      <c r="GE50" s="1385">
        <f t="shared" si="132"/>
        <v>0</v>
      </c>
      <c r="GF50" s="416">
        <f t="shared" si="71"/>
        <v>987</v>
      </c>
      <c r="GG50" s="417">
        <f t="shared" si="72"/>
        <v>2961</v>
      </c>
      <c r="GH50" s="407">
        <f>'Ｈ２1（2009）'!AI166</f>
        <v>4587</v>
      </c>
      <c r="GI50" s="1385">
        <f>'Ｈ２1（2009）'!AL166</f>
        <v>424</v>
      </c>
      <c r="GJ50" s="1385">
        <f t="shared" si="133"/>
        <v>24</v>
      </c>
      <c r="GK50" s="418">
        <f t="shared" si="73"/>
        <v>92</v>
      </c>
      <c r="GL50" s="418">
        <f t="shared" si="74"/>
        <v>276</v>
      </c>
      <c r="GM50" s="409">
        <f>'Ｈ２1（2009）'!AI167</f>
        <v>694</v>
      </c>
      <c r="GN50" s="1385">
        <f>'Ｈ２1（2009）'!AL167</f>
        <v>0</v>
      </c>
      <c r="GO50" s="1385">
        <f t="shared" si="134"/>
        <v>0</v>
      </c>
      <c r="GP50" s="418">
        <f t="shared" si="75"/>
        <v>14</v>
      </c>
      <c r="GQ50" s="418">
        <f t="shared" si="76"/>
        <v>42</v>
      </c>
      <c r="GR50" s="409">
        <f>'Ｈ２1（2009）'!AI168</f>
        <v>0</v>
      </c>
      <c r="GS50" s="1385">
        <f>'Ｈ２1（2009）'!AL168</f>
        <v>0</v>
      </c>
      <c r="GT50" s="1385"/>
      <c r="GU50" s="418">
        <f t="shared" si="77"/>
        <v>0</v>
      </c>
      <c r="GV50" s="418">
        <f t="shared" si="78"/>
        <v>0</v>
      </c>
      <c r="GW50" s="409">
        <f>'Ｈ２1（2009）'!AI169</f>
        <v>1092</v>
      </c>
      <c r="GX50" s="1385">
        <f>'Ｈ２1（2009）'!AL169</f>
        <v>0</v>
      </c>
      <c r="GY50" s="1385">
        <f t="shared" si="135"/>
        <v>0</v>
      </c>
      <c r="GZ50" s="418">
        <f t="shared" si="79"/>
        <v>22</v>
      </c>
      <c r="HA50" s="418">
        <f t="shared" si="80"/>
        <v>66</v>
      </c>
      <c r="HB50" s="409">
        <f>'Ｈ２1（2009）'!AI170</f>
        <v>0</v>
      </c>
      <c r="HC50" s="1385">
        <f>'Ｈ２1（2009）'!AL170</f>
        <v>0</v>
      </c>
      <c r="HD50" s="1385"/>
      <c r="HE50" s="418">
        <f t="shared" si="81"/>
        <v>0</v>
      </c>
      <c r="HF50" s="418">
        <f t="shared" si="82"/>
        <v>0</v>
      </c>
      <c r="HG50" s="409">
        <f>'Ｈ２1（2009）'!AI171</f>
        <v>0</v>
      </c>
      <c r="HH50" s="1385"/>
      <c r="HI50" s="1385"/>
      <c r="HJ50" s="418">
        <f t="shared" si="83"/>
        <v>0</v>
      </c>
      <c r="HK50" s="418">
        <f t="shared" si="84"/>
        <v>0</v>
      </c>
      <c r="HL50" s="409">
        <f>'Ｈ24（2012）'!$AI$172</f>
        <v>0</v>
      </c>
      <c r="HM50" s="1385"/>
      <c r="HN50" s="1385"/>
      <c r="HO50" s="418">
        <f t="shared" si="85"/>
        <v>0</v>
      </c>
      <c r="HP50" s="418">
        <f t="shared" si="86"/>
        <v>0</v>
      </c>
      <c r="HQ50" s="409">
        <f>'Ｈ２1（2009）'!AI173</f>
        <v>836</v>
      </c>
      <c r="HR50" s="1385">
        <f>'Ｈ２1（2009）'!AL173</f>
        <v>0</v>
      </c>
      <c r="HS50" s="1385">
        <f t="shared" si="136"/>
        <v>0</v>
      </c>
      <c r="HT50" s="418">
        <f t="shared" si="87"/>
        <v>17</v>
      </c>
      <c r="HU50" s="418">
        <f t="shared" si="88"/>
        <v>51</v>
      </c>
      <c r="HV50" s="409">
        <f>'Ｈ２1（2009）'!AI174</f>
        <v>652</v>
      </c>
      <c r="HW50" s="1385">
        <f>'Ｈ２1（2009）'!AL174</f>
        <v>0</v>
      </c>
      <c r="HX50" s="1385">
        <f t="shared" si="137"/>
        <v>0</v>
      </c>
      <c r="HY50" s="418">
        <f t="shared" si="89"/>
        <v>13</v>
      </c>
      <c r="HZ50" s="417">
        <f t="shared" si="90"/>
        <v>39</v>
      </c>
      <c r="IA50" s="407">
        <f>'Ｈ２1（2009）'!AI175</f>
        <v>0</v>
      </c>
      <c r="IB50" s="1385">
        <f>'Ｈ２1（2009）'!AL175</f>
        <v>0</v>
      </c>
      <c r="IC50" s="1385">
        <f t="shared" si="138"/>
        <v>0</v>
      </c>
      <c r="ID50" s="418">
        <f t="shared" si="91"/>
        <v>0</v>
      </c>
      <c r="IE50" s="417">
        <f t="shared" si="92"/>
        <v>0</v>
      </c>
      <c r="IF50" s="409">
        <f t="shared" si="93"/>
        <v>298992</v>
      </c>
      <c r="IG50" s="1386">
        <f t="shared" si="139"/>
        <v>12990</v>
      </c>
      <c r="IH50" s="1386">
        <f t="shared" si="140"/>
        <v>1533</v>
      </c>
      <c r="II50" s="412">
        <f t="shared" si="143"/>
        <v>9014</v>
      </c>
      <c r="IJ50" s="410">
        <f t="shared" si="143"/>
        <v>27042</v>
      </c>
    </row>
    <row r="51" spans="1:244" ht="17.100000000000001" customHeight="1">
      <c r="A51" s="376"/>
      <c r="B51" s="413"/>
      <c r="C51" s="414">
        <v>22</v>
      </c>
      <c r="D51" s="415">
        <f>D50-1</f>
        <v>2</v>
      </c>
      <c r="E51" s="407">
        <f>'Ｈ22（2010）'!$AI$124</f>
        <v>0</v>
      </c>
      <c r="F51" s="1385">
        <f>'Ｈ22（2010）'!$AL$124</f>
        <v>0</v>
      </c>
      <c r="G51" s="1385">
        <f t="shared" si="98"/>
        <v>0</v>
      </c>
      <c r="H51" s="408">
        <f t="shared" si="99"/>
        <v>0</v>
      </c>
      <c r="I51" s="408">
        <f t="shared" si="142"/>
        <v>0</v>
      </c>
      <c r="J51" s="409">
        <f>'Ｈ22（2010）'!$AI$125</f>
        <v>129660</v>
      </c>
      <c r="K51" s="1385">
        <f>'Ｈ22（2010）'!$AL$125</f>
        <v>0</v>
      </c>
      <c r="L51" s="1385">
        <f t="shared" si="100"/>
        <v>0</v>
      </c>
      <c r="M51" s="408">
        <f t="shared" si="1"/>
        <v>5186</v>
      </c>
      <c r="N51" s="410">
        <f t="shared" si="2"/>
        <v>10372</v>
      </c>
      <c r="O51" s="409">
        <f>'Ｈ22（2010）'!$AI$127</f>
        <v>0</v>
      </c>
      <c r="P51" s="1385">
        <f>'Ｈ22（2010）'!$AL$127</f>
        <v>0</v>
      </c>
      <c r="Q51" s="1385">
        <f t="shared" si="101"/>
        <v>0</v>
      </c>
      <c r="R51" s="408">
        <f t="shared" si="3"/>
        <v>0</v>
      </c>
      <c r="S51" s="408">
        <f t="shared" si="4"/>
        <v>0</v>
      </c>
      <c r="T51" s="409">
        <f>'Ｈ22（2010）'!$AI$128</f>
        <v>47770</v>
      </c>
      <c r="U51" s="1385">
        <f>'Ｈ22（2010）'!$AL$128</f>
        <v>9918</v>
      </c>
      <c r="V51" s="1385">
        <f t="shared" si="102"/>
        <v>794</v>
      </c>
      <c r="W51" s="408">
        <f t="shared" si="5"/>
        <v>1911</v>
      </c>
      <c r="X51" s="411">
        <f t="shared" si="6"/>
        <v>3822</v>
      </c>
      <c r="Y51" s="407">
        <f>'Ｈ22（2010）'!$AI$130</f>
        <v>0</v>
      </c>
      <c r="Z51" s="1385">
        <f>'Ｈ22（2010）'!$AL$130</f>
        <v>0</v>
      </c>
      <c r="AA51" s="1385">
        <f t="shared" si="103"/>
        <v>0</v>
      </c>
      <c r="AB51" s="408">
        <f t="shared" si="7"/>
        <v>0</v>
      </c>
      <c r="AC51" s="408">
        <f t="shared" si="8"/>
        <v>0</v>
      </c>
      <c r="AD51" s="409">
        <f>'Ｈ22（2010）'!$AI$131</f>
        <v>102</v>
      </c>
      <c r="AE51" s="1385">
        <f>'Ｈ22（2010）'!$AL$131</f>
        <v>5054</v>
      </c>
      <c r="AF51" s="1385">
        <f t="shared" si="104"/>
        <v>404</v>
      </c>
      <c r="AG51" s="408">
        <f t="shared" si="9"/>
        <v>4</v>
      </c>
      <c r="AH51" s="408">
        <f t="shared" si="10"/>
        <v>8</v>
      </c>
      <c r="AI51" s="409">
        <f>'Ｈ22（2010）'!$AI$132</f>
        <v>0</v>
      </c>
      <c r="AJ51" s="1385">
        <f>'Ｈ24（2012）'!$AL$132</f>
        <v>0</v>
      </c>
      <c r="AK51" s="1385">
        <f t="shared" si="105"/>
        <v>0</v>
      </c>
      <c r="AL51" s="408">
        <f t="shared" si="11"/>
        <v>0</v>
      </c>
      <c r="AM51" s="408">
        <f t="shared" si="12"/>
        <v>0</v>
      </c>
      <c r="AN51" s="409">
        <f>'Ｈ22（2010）'!$AI$133</f>
        <v>0</v>
      </c>
      <c r="AO51" s="1385">
        <f>'Ｈ22（2010）'!$AL$133</f>
        <v>0</v>
      </c>
      <c r="AP51" s="1385">
        <f t="shared" si="106"/>
        <v>0</v>
      </c>
      <c r="AQ51" s="408">
        <f t="shared" si="13"/>
        <v>0</v>
      </c>
      <c r="AR51" s="408">
        <f t="shared" si="14"/>
        <v>0</v>
      </c>
      <c r="AS51" s="409">
        <f>'Ｈ22（2010）'!$AI$134</f>
        <v>14755</v>
      </c>
      <c r="AT51" s="1385">
        <f>'Ｈ22（2010）'!$AL$134</f>
        <v>3434</v>
      </c>
      <c r="AU51" s="1385">
        <f t="shared" si="107"/>
        <v>274</v>
      </c>
      <c r="AV51" s="408">
        <f t="shared" si="15"/>
        <v>590</v>
      </c>
      <c r="AW51" s="410">
        <f t="shared" si="16"/>
        <v>1180</v>
      </c>
      <c r="AX51" s="407">
        <f>'Ｈ22（2010）'!$AI$135</f>
        <v>0</v>
      </c>
      <c r="AY51" s="1385">
        <f>'Ｈ22（2010）'!$AL$135</f>
        <v>0</v>
      </c>
      <c r="AZ51" s="1385">
        <f t="shared" si="108"/>
        <v>0</v>
      </c>
      <c r="BA51" s="418">
        <f t="shared" si="17"/>
        <v>0</v>
      </c>
      <c r="BB51" s="417">
        <f t="shared" si="18"/>
        <v>0</v>
      </c>
      <c r="BC51" s="407">
        <f>'Ｈ22（2010）'!$AI$136</f>
        <v>16932</v>
      </c>
      <c r="BD51" s="1385">
        <f>'Ｈ22（2010）'!$AL$136</f>
        <v>14411</v>
      </c>
      <c r="BE51" s="1385">
        <f t="shared" si="109"/>
        <v>1152</v>
      </c>
      <c r="BF51" s="418">
        <f t="shared" si="19"/>
        <v>677</v>
      </c>
      <c r="BG51" s="418">
        <f t="shared" si="20"/>
        <v>1354</v>
      </c>
      <c r="BH51" s="409">
        <f>'Ｈ22（2010）'!$AI$137</f>
        <v>0</v>
      </c>
      <c r="BI51" s="1385">
        <f>'Ｈ22（2010）'!$AL$137</f>
        <v>0</v>
      </c>
      <c r="BJ51" s="1385">
        <f t="shared" si="110"/>
        <v>0</v>
      </c>
      <c r="BK51" s="418">
        <f t="shared" si="21"/>
        <v>0</v>
      </c>
      <c r="BL51" s="418">
        <f t="shared" si="22"/>
        <v>0</v>
      </c>
      <c r="BM51" s="409">
        <f>'Ｈ22（2010）'!$AI$138</f>
        <v>0</v>
      </c>
      <c r="BN51" s="1385">
        <f>'Ｈ22（2010）'!$AL$138</f>
        <v>0</v>
      </c>
      <c r="BO51" s="1385">
        <f t="shared" si="111"/>
        <v>0</v>
      </c>
      <c r="BP51" s="418">
        <f t="shared" si="23"/>
        <v>0</v>
      </c>
      <c r="BQ51" s="418">
        <f t="shared" si="24"/>
        <v>0</v>
      </c>
      <c r="BR51" s="409">
        <f>'Ｈ22（2010）'!$AI$139</f>
        <v>0</v>
      </c>
      <c r="BS51" s="1385">
        <f>'Ｈ22（2010）'!$AL$139</f>
        <v>0</v>
      </c>
      <c r="BT51" s="1385">
        <f t="shared" si="112"/>
        <v>0</v>
      </c>
      <c r="BU51" s="418">
        <f t="shared" si="25"/>
        <v>0</v>
      </c>
      <c r="BV51" s="418">
        <f t="shared" si="26"/>
        <v>0</v>
      </c>
      <c r="BW51" s="409">
        <f>'Ｈ22（2010）'!$AI$140</f>
        <v>0</v>
      </c>
      <c r="BX51" s="1385">
        <f>'Ｈ22（2010）'!$AL$140</f>
        <v>0</v>
      </c>
      <c r="BY51" s="1385">
        <f t="shared" si="113"/>
        <v>0</v>
      </c>
      <c r="BZ51" s="418">
        <f t="shared" si="27"/>
        <v>0</v>
      </c>
      <c r="CA51" s="418">
        <f t="shared" si="28"/>
        <v>0</v>
      </c>
      <c r="CB51" s="409">
        <f>'Ｈ22（2010）'!$AI$141</f>
        <v>16395</v>
      </c>
      <c r="CC51" s="1385">
        <f>'Ｈ22（2010）'!$AL$141</f>
        <v>0</v>
      </c>
      <c r="CD51" s="1385">
        <f t="shared" si="114"/>
        <v>0</v>
      </c>
      <c r="CE51" s="418">
        <f t="shared" si="29"/>
        <v>820</v>
      </c>
      <c r="CF51" s="418">
        <f t="shared" si="30"/>
        <v>1640</v>
      </c>
      <c r="CG51" s="409">
        <f>'Ｈ22（2010）'!$AI$142</f>
        <v>0</v>
      </c>
      <c r="CH51" s="1385">
        <f>'Ｈ22（2010）'!$AL$142</f>
        <v>0</v>
      </c>
      <c r="CI51" s="1385">
        <f t="shared" si="115"/>
        <v>0</v>
      </c>
      <c r="CJ51" s="418">
        <f t="shared" si="31"/>
        <v>0</v>
      </c>
      <c r="CK51" s="418">
        <f t="shared" si="32"/>
        <v>0</v>
      </c>
      <c r="CL51" s="409">
        <f>'Ｈ22（2010）'!$AI$143</f>
        <v>26740</v>
      </c>
      <c r="CM51" s="1385">
        <f>'Ｈ22（2010）'!$AL$143</f>
        <v>8454</v>
      </c>
      <c r="CN51" s="1385">
        <f t="shared" si="116"/>
        <v>676</v>
      </c>
      <c r="CO51" s="418">
        <f t="shared" si="33"/>
        <v>1070</v>
      </c>
      <c r="CP51" s="417">
        <f t="shared" si="34"/>
        <v>2140</v>
      </c>
      <c r="CQ51" s="407">
        <f>'Ｈ22（2010）'!$AI$145</f>
        <v>0</v>
      </c>
      <c r="CR51" s="1385">
        <f>'Ｈ22（2010）'!$AL$145</f>
        <v>0</v>
      </c>
      <c r="CS51" s="1385">
        <f t="shared" si="117"/>
        <v>0</v>
      </c>
      <c r="CT51" s="418">
        <f t="shared" si="35"/>
        <v>0</v>
      </c>
      <c r="CU51" s="418">
        <f t="shared" si="36"/>
        <v>0</v>
      </c>
      <c r="CV51" s="409">
        <f>'Ｈ22（2010）'!$AI$146</f>
        <v>28636</v>
      </c>
      <c r="CW51" s="1385">
        <f>'Ｈ22（2010）'!$AL$146</f>
        <v>0</v>
      </c>
      <c r="CX51" s="1385">
        <f t="shared" si="118"/>
        <v>0</v>
      </c>
      <c r="CY51" s="418">
        <f t="shared" si="37"/>
        <v>1145</v>
      </c>
      <c r="CZ51" s="418">
        <f t="shared" si="38"/>
        <v>2290</v>
      </c>
      <c r="DA51" s="409">
        <f>'Ｈ22（2010）'!$AI$147</f>
        <v>0</v>
      </c>
      <c r="DB51" s="1385">
        <f>'Ｈ22（2010）'!$AL$147</f>
        <v>0</v>
      </c>
      <c r="DC51" s="1385">
        <f t="shared" si="119"/>
        <v>0</v>
      </c>
      <c r="DD51" s="418">
        <f t="shared" si="39"/>
        <v>0</v>
      </c>
      <c r="DE51" s="417">
        <f t="shared" si="40"/>
        <v>0</v>
      </c>
      <c r="DF51" s="407">
        <f>'Ｈ22（2010）'!$AI$148</f>
        <v>41523</v>
      </c>
      <c r="DG51" s="1385">
        <f>'Ｈ22（2010）'!$AL$148</f>
        <v>0</v>
      </c>
      <c r="DH51" s="1385">
        <f t="shared" si="120"/>
        <v>0</v>
      </c>
      <c r="DI51" s="418">
        <f t="shared" si="41"/>
        <v>865</v>
      </c>
      <c r="DJ51" s="418">
        <f t="shared" si="42"/>
        <v>1730</v>
      </c>
      <c r="DK51" s="409">
        <f>'Ｈ22（2010）'!$AI$149</f>
        <v>0</v>
      </c>
      <c r="DL51" s="1385">
        <f>'Ｈ22（2010）'!$AL$149</f>
        <v>0</v>
      </c>
      <c r="DM51" s="1385">
        <f t="shared" si="121"/>
        <v>0</v>
      </c>
      <c r="DN51" s="418">
        <f t="shared" si="43"/>
        <v>0</v>
      </c>
      <c r="DO51" s="418">
        <f t="shared" si="44"/>
        <v>0</v>
      </c>
      <c r="DP51" s="409">
        <f>'Ｈ22（2010）'!$AI$150</f>
        <v>11485</v>
      </c>
      <c r="DQ51" s="1385">
        <f>'Ｈ22（2010）'!$AL$150</f>
        <v>0</v>
      </c>
      <c r="DR51" s="1385">
        <f t="shared" si="122"/>
        <v>0</v>
      </c>
      <c r="DS51" s="418">
        <f t="shared" si="45"/>
        <v>234</v>
      </c>
      <c r="DT51" s="418">
        <f t="shared" si="46"/>
        <v>468</v>
      </c>
      <c r="DU51" s="409">
        <f>'Ｈ22（2010）'!$AI$151</f>
        <v>0</v>
      </c>
      <c r="DV51" s="1385">
        <f>'Ｈ22（2010）'!$AL$151</f>
        <v>0</v>
      </c>
      <c r="DW51" s="1385">
        <f t="shared" si="123"/>
        <v>0</v>
      </c>
      <c r="DX51" s="418">
        <f t="shared" si="47"/>
        <v>0</v>
      </c>
      <c r="DY51" s="418">
        <f t="shared" si="48"/>
        <v>0</v>
      </c>
      <c r="DZ51" s="409">
        <f>'Ｈ22（2010）'!$AI$152</f>
        <v>0</v>
      </c>
      <c r="EA51" s="1385"/>
      <c r="EB51" s="1385"/>
      <c r="EC51" s="418">
        <f t="shared" si="49"/>
        <v>0</v>
      </c>
      <c r="ED51" s="418">
        <f t="shared" si="50"/>
        <v>0</v>
      </c>
      <c r="EE51" s="409">
        <f>'Ｈ22（2010）'!$AI$153</f>
        <v>0</v>
      </c>
      <c r="EF51" s="1385"/>
      <c r="EG51" s="1385"/>
      <c r="EH51" s="418">
        <f t="shared" si="51"/>
        <v>0</v>
      </c>
      <c r="EI51" s="418">
        <f t="shared" si="52"/>
        <v>0</v>
      </c>
      <c r="EJ51" s="409">
        <f>'Ｈ22（2010）'!$AI$155</f>
        <v>0</v>
      </c>
      <c r="EK51" s="1385">
        <f>'Ｈ22（2010）'!$AL$155</f>
        <v>0</v>
      </c>
      <c r="EL51" s="1385">
        <f t="shared" si="124"/>
        <v>0</v>
      </c>
      <c r="EM51" s="418">
        <f t="shared" si="53"/>
        <v>0</v>
      </c>
      <c r="EN51" s="418">
        <f t="shared" si="54"/>
        <v>0</v>
      </c>
      <c r="EO51" s="409">
        <f>'Ｈ22（2010）'!$AI$156</f>
        <v>0</v>
      </c>
      <c r="EP51" s="1385">
        <f>'Ｈ22（2010）'!$AL$156</f>
        <v>0</v>
      </c>
      <c r="EQ51" s="1385">
        <f t="shared" si="125"/>
        <v>0</v>
      </c>
      <c r="ER51" s="418">
        <f t="shared" si="55"/>
        <v>0</v>
      </c>
      <c r="ES51" s="418">
        <f t="shared" si="56"/>
        <v>0</v>
      </c>
      <c r="ET51" s="409">
        <f>'Ｈ22（2010）'!$AI$157</f>
        <v>0</v>
      </c>
      <c r="EU51" s="1385">
        <f>'Ｈ22（2010）'!$AL$157</f>
        <v>0</v>
      </c>
      <c r="EV51" s="1385">
        <f t="shared" si="126"/>
        <v>0</v>
      </c>
      <c r="EW51" s="418">
        <f t="shared" si="57"/>
        <v>0</v>
      </c>
      <c r="EX51" s="418">
        <f t="shared" si="58"/>
        <v>0</v>
      </c>
      <c r="EY51" s="409">
        <f>'Ｈ22（2010）'!$AI$158</f>
        <v>0</v>
      </c>
      <c r="EZ51" s="1385">
        <f>'Ｈ22（2010）'!$AL$158</f>
        <v>0</v>
      </c>
      <c r="FA51" s="1385">
        <f t="shared" si="127"/>
        <v>0</v>
      </c>
      <c r="FB51" s="418">
        <f t="shared" si="59"/>
        <v>0</v>
      </c>
      <c r="FC51" s="418">
        <f t="shared" si="60"/>
        <v>0</v>
      </c>
      <c r="FD51" s="409">
        <f>'Ｈ22（2010）'!$AI$159</f>
        <v>0</v>
      </c>
      <c r="FE51" s="1385">
        <f>'Ｈ22（2010）'!$AL$159</f>
        <v>0</v>
      </c>
      <c r="FF51" s="1385">
        <f t="shared" si="128"/>
        <v>0</v>
      </c>
      <c r="FG51" s="418">
        <f t="shared" si="61"/>
        <v>0</v>
      </c>
      <c r="FH51" s="418">
        <f t="shared" si="62"/>
        <v>0</v>
      </c>
      <c r="FI51" s="409">
        <f>'Ｈ22（2010）'!$AI$160</f>
        <v>1341</v>
      </c>
      <c r="FJ51" s="1385">
        <f>'Ｈ22（2010）'!$AL$160</f>
        <v>0</v>
      </c>
      <c r="FK51" s="1385">
        <f t="shared" si="129"/>
        <v>0</v>
      </c>
      <c r="FL51" s="418">
        <f t="shared" si="63"/>
        <v>34</v>
      </c>
      <c r="FM51" s="418">
        <f t="shared" si="64"/>
        <v>68</v>
      </c>
      <c r="FN51" s="409">
        <f>'Ｈ22（2010）'!$AI$161</f>
        <v>0</v>
      </c>
      <c r="FO51" s="1385"/>
      <c r="FP51" s="1385"/>
      <c r="FQ51" s="418">
        <f t="shared" si="65"/>
        <v>0</v>
      </c>
      <c r="FR51" s="418">
        <f t="shared" si="66"/>
        <v>0</v>
      </c>
      <c r="FS51" s="409">
        <f>'Ｈ22（2010）'!$AI$162</f>
        <v>0</v>
      </c>
      <c r="FT51" s="1385">
        <f>'Ｈ22（2010）'!$AL$162</f>
        <v>0</v>
      </c>
      <c r="FU51" s="1385">
        <f t="shared" si="130"/>
        <v>0</v>
      </c>
      <c r="FV51" s="418">
        <f t="shared" si="67"/>
        <v>0</v>
      </c>
      <c r="FW51" s="417">
        <f t="shared" si="68"/>
        <v>0</v>
      </c>
      <c r="FX51" s="407">
        <f>'Ｈ22（2010）'!$AI$164</f>
        <v>0</v>
      </c>
      <c r="FY51" s="1385">
        <f>'Ｈ22（2010）'!$AL$164</f>
        <v>0</v>
      </c>
      <c r="FZ51" s="1385">
        <f t="shared" si="131"/>
        <v>0</v>
      </c>
      <c r="GA51" s="418">
        <f t="shared" si="69"/>
        <v>0</v>
      </c>
      <c r="GB51" s="418">
        <f t="shared" si="70"/>
        <v>0</v>
      </c>
      <c r="GC51" s="409">
        <f>'Ｈ22（2010）'!$AI$165</f>
        <v>16411</v>
      </c>
      <c r="GD51" s="1385">
        <f>'Ｈ22（2010）'!$AL$165</f>
        <v>0</v>
      </c>
      <c r="GE51" s="1385">
        <f t="shared" si="132"/>
        <v>0</v>
      </c>
      <c r="GF51" s="416">
        <f t="shared" si="71"/>
        <v>1641</v>
      </c>
      <c r="GG51" s="417">
        <f t="shared" si="72"/>
        <v>3282</v>
      </c>
      <c r="GH51" s="407">
        <f>'Ｈ22（2010）'!$AI$166</f>
        <v>2227</v>
      </c>
      <c r="GI51" s="1385">
        <f>'Ｈ22（2010）'!$AL$166</f>
        <v>0</v>
      </c>
      <c r="GJ51" s="1385">
        <f t="shared" si="133"/>
        <v>0</v>
      </c>
      <c r="GK51" s="418">
        <f t="shared" si="73"/>
        <v>45</v>
      </c>
      <c r="GL51" s="418">
        <f t="shared" si="74"/>
        <v>90</v>
      </c>
      <c r="GM51" s="409">
        <f>'Ｈ22（2010）'!$AI$167</f>
        <v>297</v>
      </c>
      <c r="GN51" s="1385">
        <f>'Ｈ22（2010）'!$AL$167</f>
        <v>0</v>
      </c>
      <c r="GO51" s="1385">
        <f t="shared" si="134"/>
        <v>0</v>
      </c>
      <c r="GP51" s="418">
        <f t="shared" si="75"/>
        <v>6</v>
      </c>
      <c r="GQ51" s="418">
        <f t="shared" si="76"/>
        <v>12</v>
      </c>
      <c r="GR51" s="409">
        <f>'Ｈ22（2010）'!$AI$168</f>
        <v>0</v>
      </c>
      <c r="GS51" s="1385">
        <f>'Ｈ22（2010）'!$AL$168</f>
        <v>0</v>
      </c>
      <c r="GT51" s="1385"/>
      <c r="GU51" s="418">
        <f t="shared" si="77"/>
        <v>0</v>
      </c>
      <c r="GV51" s="418">
        <f t="shared" si="78"/>
        <v>0</v>
      </c>
      <c r="GW51" s="409">
        <f>'Ｈ22（2010）'!$AI$169</f>
        <v>166451</v>
      </c>
      <c r="GX51" s="1385">
        <f>'Ｈ22（2010）'!$AL$169</f>
        <v>0</v>
      </c>
      <c r="GY51" s="1385">
        <f t="shared" si="135"/>
        <v>0</v>
      </c>
      <c r="GZ51" s="418">
        <f t="shared" si="79"/>
        <v>3329</v>
      </c>
      <c r="HA51" s="418">
        <f t="shared" si="80"/>
        <v>6658</v>
      </c>
      <c r="HB51" s="409">
        <f>'Ｈ22（2010）'!$AI$170</f>
        <v>0</v>
      </c>
      <c r="HC51" s="1385"/>
      <c r="HD51" s="1385"/>
      <c r="HE51" s="418">
        <f t="shared" si="81"/>
        <v>0</v>
      </c>
      <c r="HF51" s="418">
        <f t="shared" si="82"/>
        <v>0</v>
      </c>
      <c r="HG51" s="409">
        <f>'Ｈ22（2010）'!$AI$171</f>
        <v>0</v>
      </c>
      <c r="HH51" s="1385"/>
      <c r="HI51" s="1385"/>
      <c r="HJ51" s="418">
        <f t="shared" si="83"/>
        <v>0</v>
      </c>
      <c r="HK51" s="418">
        <f t="shared" si="84"/>
        <v>0</v>
      </c>
      <c r="HL51" s="409">
        <f>'Ｈ22（2010）'!$AI$172</f>
        <v>0</v>
      </c>
      <c r="HM51" s="1385"/>
      <c r="HN51" s="1385"/>
      <c r="HO51" s="418">
        <f t="shared" si="85"/>
        <v>0</v>
      </c>
      <c r="HP51" s="418">
        <f t="shared" si="86"/>
        <v>0</v>
      </c>
      <c r="HQ51" s="409">
        <f>'Ｈ22（2010）'!$AI$173</f>
        <v>1979</v>
      </c>
      <c r="HR51" s="1385">
        <f>'Ｈ22（2010）'!$AL$173</f>
        <v>0</v>
      </c>
      <c r="HS51" s="1385">
        <f t="shared" si="136"/>
        <v>0</v>
      </c>
      <c r="HT51" s="418">
        <f t="shared" si="87"/>
        <v>40</v>
      </c>
      <c r="HU51" s="418">
        <f t="shared" si="88"/>
        <v>80</v>
      </c>
      <c r="HV51" s="409">
        <f>'Ｈ22（2010）'!$AI$174</f>
        <v>9720</v>
      </c>
      <c r="HW51" s="1385">
        <f>'Ｈ22（2010）'!$AL$174</f>
        <v>0</v>
      </c>
      <c r="HX51" s="1385">
        <f t="shared" si="137"/>
        <v>0</v>
      </c>
      <c r="HY51" s="418">
        <f t="shared" si="89"/>
        <v>194</v>
      </c>
      <c r="HZ51" s="417">
        <f t="shared" si="90"/>
        <v>388</v>
      </c>
      <c r="IA51" s="407">
        <f>'Ｈ22（2010）'!$AI$175</f>
        <v>0</v>
      </c>
      <c r="IB51" s="1385">
        <f>'Ｈ22（2010）'!$AL$175</f>
        <v>0</v>
      </c>
      <c r="IC51" s="1385">
        <f t="shared" si="138"/>
        <v>0</v>
      </c>
      <c r="ID51" s="418">
        <f t="shared" si="91"/>
        <v>0</v>
      </c>
      <c r="IE51" s="417">
        <f t="shared" si="92"/>
        <v>0</v>
      </c>
      <c r="IF51" s="409">
        <f t="shared" si="93"/>
        <v>532424</v>
      </c>
      <c r="IG51" s="1386">
        <f t="shared" si="139"/>
        <v>41271</v>
      </c>
      <c r="IH51" s="1386">
        <f t="shared" si="140"/>
        <v>3300</v>
      </c>
      <c r="II51" s="412">
        <f t="shared" si="143"/>
        <v>17791</v>
      </c>
      <c r="IJ51" s="410">
        <f t="shared" si="143"/>
        <v>35582</v>
      </c>
    </row>
    <row r="52" spans="1:244" ht="17.100000000000001" customHeight="1">
      <c r="A52" s="376"/>
      <c r="B52" s="413"/>
      <c r="C52" s="414">
        <v>23</v>
      </c>
      <c r="D52" s="415">
        <f>D51-1</f>
        <v>1</v>
      </c>
      <c r="E52" s="407">
        <f>'Ｈ23（2011）'!$AI$124</f>
        <v>921</v>
      </c>
      <c r="F52" s="1385">
        <f>'Ｈ23（2011）'!$AL$124</f>
        <v>0</v>
      </c>
      <c r="G52" s="1385">
        <f t="shared" si="98"/>
        <v>0</v>
      </c>
      <c r="H52" s="408">
        <f t="shared" si="99"/>
        <v>18</v>
      </c>
      <c r="I52" s="408">
        <f t="shared" si="142"/>
        <v>18</v>
      </c>
      <c r="J52" s="409">
        <f>'Ｈ23（2011）'!$AI$125</f>
        <v>10314</v>
      </c>
      <c r="K52" s="1385">
        <f>'Ｈ23（2011）'!$AL$125</f>
        <v>7490</v>
      </c>
      <c r="L52" s="1385">
        <f t="shared" si="100"/>
        <v>300</v>
      </c>
      <c r="M52" s="408">
        <f t="shared" si="1"/>
        <v>413</v>
      </c>
      <c r="N52" s="410">
        <f t="shared" si="2"/>
        <v>413</v>
      </c>
      <c r="O52" s="409">
        <f>'Ｈ23（2011）'!$AI$127</f>
        <v>8773</v>
      </c>
      <c r="P52" s="1385">
        <f>'Ｈ23（2011）'!$AL$127</f>
        <v>0</v>
      </c>
      <c r="Q52" s="1385">
        <f t="shared" si="101"/>
        <v>0</v>
      </c>
      <c r="R52" s="408">
        <f t="shared" si="3"/>
        <v>292</v>
      </c>
      <c r="S52" s="408">
        <f t="shared" si="4"/>
        <v>292</v>
      </c>
      <c r="T52" s="409">
        <f>'Ｈ23（2011）'!$AI$128</f>
        <v>7088</v>
      </c>
      <c r="U52" s="1385">
        <f>'Ｈ23（2011）'!$AL$128</f>
        <v>8483</v>
      </c>
      <c r="V52" s="1385">
        <f t="shared" si="102"/>
        <v>339</v>
      </c>
      <c r="W52" s="408">
        <f t="shared" si="5"/>
        <v>284</v>
      </c>
      <c r="X52" s="411">
        <f t="shared" si="6"/>
        <v>284</v>
      </c>
      <c r="Y52" s="407">
        <f>'Ｈ23（2011）'!$AI$130</f>
        <v>0</v>
      </c>
      <c r="Z52" s="1385">
        <f>'Ｈ23（2011）'!$AL$130</f>
        <v>0</v>
      </c>
      <c r="AA52" s="1385">
        <f t="shared" si="103"/>
        <v>0</v>
      </c>
      <c r="AB52" s="408">
        <f t="shared" si="7"/>
        <v>0</v>
      </c>
      <c r="AC52" s="408">
        <f t="shared" si="8"/>
        <v>0</v>
      </c>
      <c r="AD52" s="409">
        <f>'Ｈ23（2011）'!$AI$131</f>
        <v>68</v>
      </c>
      <c r="AE52" s="1385">
        <f>'Ｈ23（2011）'!$AL$131</f>
        <v>3364</v>
      </c>
      <c r="AF52" s="1385">
        <f t="shared" si="104"/>
        <v>135</v>
      </c>
      <c r="AG52" s="408">
        <f t="shared" si="9"/>
        <v>3</v>
      </c>
      <c r="AH52" s="408">
        <f t="shared" si="10"/>
        <v>3</v>
      </c>
      <c r="AI52" s="409">
        <f>'Ｈ23（2011）'!$AI$132</f>
        <v>0</v>
      </c>
      <c r="AJ52" s="1385">
        <f>'Ｈ23（2011）'!$AL$132</f>
        <v>0</v>
      </c>
      <c r="AK52" s="1385">
        <f t="shared" si="105"/>
        <v>0</v>
      </c>
      <c r="AL52" s="408">
        <f t="shared" si="11"/>
        <v>0</v>
      </c>
      <c r="AM52" s="408">
        <f t="shared" si="12"/>
        <v>0</v>
      </c>
      <c r="AN52" s="409">
        <f>'Ｈ23（2011）'!$AI$133</f>
        <v>0</v>
      </c>
      <c r="AO52" s="1385">
        <f>'Ｈ23（2011）'!$AL$133</f>
        <v>0</v>
      </c>
      <c r="AP52" s="1385">
        <f t="shared" si="106"/>
        <v>0</v>
      </c>
      <c r="AQ52" s="408">
        <f t="shared" si="13"/>
        <v>0</v>
      </c>
      <c r="AR52" s="408">
        <f t="shared" si="14"/>
        <v>0</v>
      </c>
      <c r="AS52" s="409">
        <f>'Ｈ23（2011）'!$AI$134</f>
        <v>20</v>
      </c>
      <c r="AT52" s="1385">
        <f>'Ｈ23（2011）'!$AL$134</f>
        <v>1000</v>
      </c>
      <c r="AU52" s="1385">
        <f t="shared" si="107"/>
        <v>40</v>
      </c>
      <c r="AV52" s="408">
        <f t="shared" si="15"/>
        <v>1</v>
      </c>
      <c r="AW52" s="410">
        <f t="shared" si="16"/>
        <v>1</v>
      </c>
      <c r="AX52" s="407">
        <f>'Ｈ23（2011）'!$AI$135</f>
        <v>0</v>
      </c>
      <c r="AY52" s="1385">
        <f>'Ｈ23（2011）'!$AL$135</f>
        <v>0</v>
      </c>
      <c r="AZ52" s="1385">
        <f t="shared" si="108"/>
        <v>0</v>
      </c>
      <c r="BA52" s="418">
        <f t="shared" si="17"/>
        <v>0</v>
      </c>
      <c r="BB52" s="417">
        <f t="shared" si="18"/>
        <v>0</v>
      </c>
      <c r="BC52" s="407">
        <f>'Ｈ23（2011）'!$AI$136</f>
        <v>17934</v>
      </c>
      <c r="BD52" s="1385">
        <f>'Ｈ23（2011）'!$AL$136</f>
        <v>0</v>
      </c>
      <c r="BE52" s="1385">
        <f t="shared" si="109"/>
        <v>0</v>
      </c>
      <c r="BF52" s="418">
        <f t="shared" si="19"/>
        <v>717</v>
      </c>
      <c r="BG52" s="418">
        <f t="shared" si="20"/>
        <v>717</v>
      </c>
      <c r="BH52" s="409">
        <f>'Ｈ23（2011）'!$AI$137</f>
        <v>0</v>
      </c>
      <c r="BI52" s="1385">
        <f>'Ｈ23（2011）'!$AL$137</f>
        <v>0</v>
      </c>
      <c r="BJ52" s="1385">
        <f t="shared" si="110"/>
        <v>0</v>
      </c>
      <c r="BK52" s="418">
        <f t="shared" si="21"/>
        <v>0</v>
      </c>
      <c r="BL52" s="418">
        <f t="shared" si="22"/>
        <v>0</v>
      </c>
      <c r="BM52" s="409">
        <f>'Ｈ23（2011）'!$AI$138</f>
        <v>0</v>
      </c>
      <c r="BN52" s="1385">
        <f>'Ｈ23（2011）'!$AL$138</f>
        <v>0</v>
      </c>
      <c r="BO52" s="1385">
        <f t="shared" si="111"/>
        <v>0</v>
      </c>
      <c r="BP52" s="418">
        <f t="shared" si="23"/>
        <v>0</v>
      </c>
      <c r="BQ52" s="418">
        <f t="shared" si="24"/>
        <v>0</v>
      </c>
      <c r="BR52" s="409">
        <f>'Ｈ23（2011）'!$AI$139</f>
        <v>0</v>
      </c>
      <c r="BS52" s="1385">
        <f>'Ｈ23（2011）'!$AL$139</f>
        <v>0</v>
      </c>
      <c r="BT52" s="1385">
        <f t="shared" si="112"/>
        <v>0</v>
      </c>
      <c r="BU52" s="418">
        <f t="shared" si="25"/>
        <v>0</v>
      </c>
      <c r="BV52" s="418">
        <f t="shared" si="26"/>
        <v>0</v>
      </c>
      <c r="BW52" s="409">
        <f>'Ｈ23（2011）'!$AI$140</f>
        <v>0</v>
      </c>
      <c r="BX52" s="1385">
        <f>'Ｈ23（2011）'!$AL$140</f>
        <v>0</v>
      </c>
      <c r="BY52" s="1385">
        <f t="shared" si="113"/>
        <v>0</v>
      </c>
      <c r="BZ52" s="418">
        <f t="shared" si="27"/>
        <v>0</v>
      </c>
      <c r="CA52" s="418">
        <f t="shared" si="28"/>
        <v>0</v>
      </c>
      <c r="CB52" s="409">
        <f>'Ｈ23（2011）'!$AI$141</f>
        <v>13614</v>
      </c>
      <c r="CC52" s="1385">
        <f>'Ｈ23（2011）'!$AL$141</f>
        <v>0</v>
      </c>
      <c r="CD52" s="1385">
        <f t="shared" si="114"/>
        <v>0</v>
      </c>
      <c r="CE52" s="418">
        <f t="shared" si="29"/>
        <v>681</v>
      </c>
      <c r="CF52" s="418">
        <f t="shared" si="30"/>
        <v>681</v>
      </c>
      <c r="CG52" s="409">
        <f>'Ｈ23（2011）'!$AI$142</f>
        <v>0</v>
      </c>
      <c r="CH52" s="1385">
        <f>'Ｈ23（2011）'!$AL$142</f>
        <v>0</v>
      </c>
      <c r="CI52" s="1385">
        <f t="shared" si="115"/>
        <v>0</v>
      </c>
      <c r="CJ52" s="418">
        <f t="shared" si="31"/>
        <v>0</v>
      </c>
      <c r="CK52" s="418">
        <f t="shared" si="32"/>
        <v>0</v>
      </c>
      <c r="CL52" s="409">
        <f>'Ｈ23（2011）'!$AI$143</f>
        <v>3278</v>
      </c>
      <c r="CM52" s="1385">
        <f>'Ｈ23（2011）'!$AL$143</f>
        <v>15922</v>
      </c>
      <c r="CN52" s="1385">
        <f t="shared" si="116"/>
        <v>637</v>
      </c>
      <c r="CO52" s="418">
        <f t="shared" si="33"/>
        <v>131</v>
      </c>
      <c r="CP52" s="417">
        <f t="shared" si="34"/>
        <v>131</v>
      </c>
      <c r="CQ52" s="407">
        <f>'Ｈ23（2011）'!$AI$145</f>
        <v>0</v>
      </c>
      <c r="CR52" s="1385">
        <f>'Ｈ23（2011）'!$AL$145</f>
        <v>0</v>
      </c>
      <c r="CS52" s="1385">
        <f t="shared" si="117"/>
        <v>0</v>
      </c>
      <c r="CT52" s="418">
        <f t="shared" si="35"/>
        <v>0</v>
      </c>
      <c r="CU52" s="418">
        <f t="shared" si="36"/>
        <v>0</v>
      </c>
      <c r="CV52" s="409">
        <f>'Ｈ23（2011）'!$AI$146</f>
        <v>17447</v>
      </c>
      <c r="CW52" s="1385">
        <f>'Ｈ23（2011）'!$AL$146</f>
        <v>0</v>
      </c>
      <c r="CX52" s="1385">
        <f t="shared" si="118"/>
        <v>0</v>
      </c>
      <c r="CY52" s="418">
        <f t="shared" si="37"/>
        <v>698</v>
      </c>
      <c r="CZ52" s="418">
        <f t="shared" si="38"/>
        <v>698</v>
      </c>
      <c r="DA52" s="409">
        <f>'Ｈ23（2011）'!$AI$147</f>
        <v>0</v>
      </c>
      <c r="DB52" s="1385">
        <f>'Ｈ23（2011）'!$AL$147</f>
        <v>0</v>
      </c>
      <c r="DC52" s="1385">
        <f t="shared" si="119"/>
        <v>0</v>
      </c>
      <c r="DD52" s="418">
        <f t="shared" si="39"/>
        <v>0</v>
      </c>
      <c r="DE52" s="417">
        <f t="shared" si="40"/>
        <v>0</v>
      </c>
      <c r="DF52" s="407">
        <f>'Ｈ23（2011）'!$AI$148</f>
        <v>118638</v>
      </c>
      <c r="DG52" s="1385">
        <f>'Ｈ23（2011）'!$AL$148</f>
        <v>0</v>
      </c>
      <c r="DH52" s="1385">
        <f t="shared" si="120"/>
        <v>0</v>
      </c>
      <c r="DI52" s="418">
        <f t="shared" si="41"/>
        <v>2472</v>
      </c>
      <c r="DJ52" s="418">
        <f t="shared" si="42"/>
        <v>2472</v>
      </c>
      <c r="DK52" s="409">
        <f>'Ｈ23（2011）'!$AI$149</f>
        <v>0</v>
      </c>
      <c r="DL52" s="1385">
        <f>'Ｈ23（2011）'!$AL$149</f>
        <v>0</v>
      </c>
      <c r="DM52" s="1385">
        <f t="shared" si="121"/>
        <v>0</v>
      </c>
      <c r="DN52" s="418">
        <f t="shared" si="43"/>
        <v>0</v>
      </c>
      <c r="DO52" s="418">
        <f t="shared" si="44"/>
        <v>0</v>
      </c>
      <c r="DP52" s="409">
        <f>'Ｈ23（2011）'!$AI$150</f>
        <v>0</v>
      </c>
      <c r="DQ52" s="1385">
        <f>'Ｈ23（2011）'!$AL$150</f>
        <v>0</v>
      </c>
      <c r="DR52" s="1385">
        <f t="shared" si="122"/>
        <v>0</v>
      </c>
      <c r="DS52" s="418">
        <f t="shared" si="45"/>
        <v>0</v>
      </c>
      <c r="DT52" s="418">
        <f t="shared" si="46"/>
        <v>0</v>
      </c>
      <c r="DU52" s="409">
        <f>'Ｈ23（2011）'!$AI$151</f>
        <v>0</v>
      </c>
      <c r="DV52" s="1385">
        <f>'Ｈ23（2011）'!$AL$151</f>
        <v>0</v>
      </c>
      <c r="DW52" s="1385">
        <f t="shared" si="123"/>
        <v>0</v>
      </c>
      <c r="DX52" s="418">
        <f t="shared" si="47"/>
        <v>0</v>
      </c>
      <c r="DY52" s="418">
        <f t="shared" si="48"/>
        <v>0</v>
      </c>
      <c r="DZ52" s="409">
        <f>'Ｈ23（2011）'!$AI$152</f>
        <v>0</v>
      </c>
      <c r="EA52" s="1385"/>
      <c r="EB52" s="1385"/>
      <c r="EC52" s="418">
        <f t="shared" si="49"/>
        <v>0</v>
      </c>
      <c r="ED52" s="418">
        <f t="shared" si="50"/>
        <v>0</v>
      </c>
      <c r="EE52" s="409">
        <f>'Ｈ23（2011）'!$AI$153</f>
        <v>0</v>
      </c>
      <c r="EF52" s="1385"/>
      <c r="EG52" s="1385"/>
      <c r="EH52" s="418">
        <f t="shared" si="51"/>
        <v>0</v>
      </c>
      <c r="EI52" s="418">
        <f t="shared" si="52"/>
        <v>0</v>
      </c>
      <c r="EJ52" s="409">
        <f>'Ｈ23（2011）'!$AI$155</f>
        <v>0</v>
      </c>
      <c r="EK52" s="1385">
        <f>'Ｈ23（2011）'!$AL$155</f>
        <v>0</v>
      </c>
      <c r="EL52" s="1385">
        <f t="shared" si="124"/>
        <v>0</v>
      </c>
      <c r="EM52" s="418">
        <f t="shared" si="53"/>
        <v>0</v>
      </c>
      <c r="EN52" s="418">
        <f t="shared" si="54"/>
        <v>0</v>
      </c>
      <c r="EO52" s="409">
        <f>'Ｈ23（2011）'!$AI$156</f>
        <v>0</v>
      </c>
      <c r="EP52" s="1385">
        <f>'Ｈ23（2011）'!$AL$156</f>
        <v>0</v>
      </c>
      <c r="EQ52" s="1385">
        <f t="shared" si="125"/>
        <v>0</v>
      </c>
      <c r="ER52" s="418">
        <f t="shared" si="55"/>
        <v>0</v>
      </c>
      <c r="ES52" s="418">
        <f t="shared" si="56"/>
        <v>0</v>
      </c>
      <c r="ET52" s="409">
        <f>'Ｈ23（2011）'!$AI$157</f>
        <v>0</v>
      </c>
      <c r="EU52" s="1385">
        <f>'Ｈ23（2011）'!$AL$157</f>
        <v>0</v>
      </c>
      <c r="EV52" s="1385">
        <f t="shared" si="126"/>
        <v>0</v>
      </c>
      <c r="EW52" s="418">
        <f t="shared" si="57"/>
        <v>0</v>
      </c>
      <c r="EX52" s="418">
        <f t="shared" si="58"/>
        <v>0</v>
      </c>
      <c r="EY52" s="409">
        <f>'Ｈ23（2011）'!$AI$158</f>
        <v>0</v>
      </c>
      <c r="EZ52" s="1385">
        <f>'Ｈ23（2011）'!$AL$158</f>
        <v>0</v>
      </c>
      <c r="FA52" s="1385">
        <f t="shared" si="127"/>
        <v>0</v>
      </c>
      <c r="FB52" s="418">
        <f t="shared" si="59"/>
        <v>0</v>
      </c>
      <c r="FC52" s="418">
        <f t="shared" si="60"/>
        <v>0</v>
      </c>
      <c r="FD52" s="409">
        <f>'Ｈ23（2011）'!$AI$159</f>
        <v>0</v>
      </c>
      <c r="FE52" s="1385">
        <f>'Ｈ23（2011）'!$AL$159</f>
        <v>0</v>
      </c>
      <c r="FF52" s="1385">
        <f t="shared" si="128"/>
        <v>0</v>
      </c>
      <c r="FG52" s="418">
        <f t="shared" si="61"/>
        <v>0</v>
      </c>
      <c r="FH52" s="418">
        <f t="shared" si="62"/>
        <v>0</v>
      </c>
      <c r="FI52" s="409">
        <f>'Ｈ23（2011）'!$AI$160</f>
        <v>0</v>
      </c>
      <c r="FJ52" s="1385">
        <f>'Ｈ23（2011）'!$AL$160</f>
        <v>0</v>
      </c>
      <c r="FK52" s="1385">
        <f t="shared" si="129"/>
        <v>0</v>
      </c>
      <c r="FL52" s="418">
        <f t="shared" si="63"/>
        <v>0</v>
      </c>
      <c r="FM52" s="418">
        <f t="shared" si="64"/>
        <v>0</v>
      </c>
      <c r="FN52" s="409">
        <f>'Ｈ23（2011）'!$AI$161</f>
        <v>0</v>
      </c>
      <c r="FO52" s="1385"/>
      <c r="FP52" s="1385"/>
      <c r="FQ52" s="418">
        <f t="shared" si="65"/>
        <v>0</v>
      </c>
      <c r="FR52" s="418">
        <f t="shared" si="66"/>
        <v>0</v>
      </c>
      <c r="FS52" s="409">
        <f>'Ｈ23（2011）'!$AI$162</f>
        <v>0</v>
      </c>
      <c r="FT52" s="1385">
        <f>'Ｈ23（2011）'!$AL$162</f>
        <v>0</v>
      </c>
      <c r="FU52" s="1385">
        <f t="shared" si="130"/>
        <v>0</v>
      </c>
      <c r="FV52" s="418">
        <f t="shared" si="67"/>
        <v>0</v>
      </c>
      <c r="FW52" s="417">
        <f t="shared" si="68"/>
        <v>0</v>
      </c>
      <c r="FX52" s="407">
        <f>'Ｈ23（2011）'!$AI$164</f>
        <v>0</v>
      </c>
      <c r="FY52" s="1385">
        <f>'Ｈ23（2011）'!$AL$164</f>
        <v>0</v>
      </c>
      <c r="FZ52" s="1385">
        <f t="shared" si="131"/>
        <v>0</v>
      </c>
      <c r="GA52" s="418">
        <f t="shared" si="69"/>
        <v>0</v>
      </c>
      <c r="GB52" s="418">
        <f t="shared" si="70"/>
        <v>0</v>
      </c>
      <c r="GC52" s="409">
        <f>'Ｈ23（2011）'!$AI$165</f>
        <v>35549</v>
      </c>
      <c r="GD52" s="1385">
        <f>'Ｈ23（2011）'!$AL$165</f>
        <v>0</v>
      </c>
      <c r="GE52" s="1385">
        <f t="shared" si="132"/>
        <v>0</v>
      </c>
      <c r="GF52" s="416">
        <f t="shared" si="71"/>
        <v>3555</v>
      </c>
      <c r="GG52" s="417">
        <f t="shared" si="72"/>
        <v>3555</v>
      </c>
      <c r="GH52" s="407">
        <f>'Ｈ23（2011）'!$AI$166</f>
        <v>2261</v>
      </c>
      <c r="GI52" s="1385">
        <f>'Ｈ23（2011）'!$AL$166</f>
        <v>0</v>
      </c>
      <c r="GJ52" s="1385">
        <f t="shared" si="133"/>
        <v>0</v>
      </c>
      <c r="GK52" s="418">
        <f t="shared" si="73"/>
        <v>45</v>
      </c>
      <c r="GL52" s="418">
        <f t="shared" si="74"/>
        <v>45</v>
      </c>
      <c r="GM52" s="409">
        <f>'Ｈ23（2011）'!$AI$167</f>
        <v>227</v>
      </c>
      <c r="GN52" s="1385">
        <f>'Ｈ23（2011）'!$AL$167</f>
        <v>0</v>
      </c>
      <c r="GO52" s="1385">
        <f t="shared" si="134"/>
        <v>0</v>
      </c>
      <c r="GP52" s="418">
        <f t="shared" si="75"/>
        <v>5</v>
      </c>
      <c r="GQ52" s="418">
        <f t="shared" si="76"/>
        <v>5</v>
      </c>
      <c r="GR52" s="409">
        <f>'Ｈ23（2011）'!$AI$168</f>
        <v>0</v>
      </c>
      <c r="GS52" s="1385">
        <f>'Ｈ23（2011）'!$AL$168</f>
        <v>0</v>
      </c>
      <c r="GT52" s="1385"/>
      <c r="GU52" s="418">
        <f t="shared" si="77"/>
        <v>0</v>
      </c>
      <c r="GV52" s="418">
        <f t="shared" si="78"/>
        <v>0</v>
      </c>
      <c r="GW52" s="409">
        <f>'Ｈ23（2011）'!$AI$169</f>
        <v>28351</v>
      </c>
      <c r="GX52" s="1385">
        <f>'Ｈ23（2011）'!$AL$169</f>
        <v>0</v>
      </c>
      <c r="GY52" s="1385">
        <f t="shared" si="135"/>
        <v>0</v>
      </c>
      <c r="GZ52" s="418">
        <f t="shared" si="79"/>
        <v>567</v>
      </c>
      <c r="HA52" s="418">
        <f t="shared" si="80"/>
        <v>567</v>
      </c>
      <c r="HB52" s="409">
        <f>'Ｈ23（2011）'!$AI$170</f>
        <v>0</v>
      </c>
      <c r="HC52" s="1385"/>
      <c r="HD52" s="1385"/>
      <c r="HE52" s="418">
        <f t="shared" si="81"/>
        <v>0</v>
      </c>
      <c r="HF52" s="418">
        <f t="shared" si="82"/>
        <v>0</v>
      </c>
      <c r="HG52" s="409">
        <f>'Ｈ23（2011）'!$AI$171</f>
        <v>0</v>
      </c>
      <c r="HH52" s="1385"/>
      <c r="HI52" s="1385"/>
      <c r="HJ52" s="418">
        <f t="shared" si="83"/>
        <v>0</v>
      </c>
      <c r="HK52" s="418">
        <f t="shared" si="84"/>
        <v>0</v>
      </c>
      <c r="HL52" s="409">
        <f>'Ｈ23（2011）'!$AI$172</f>
        <v>0</v>
      </c>
      <c r="HM52" s="1385"/>
      <c r="HN52" s="1385"/>
      <c r="HO52" s="418">
        <f t="shared" si="85"/>
        <v>0</v>
      </c>
      <c r="HP52" s="418">
        <f t="shared" si="86"/>
        <v>0</v>
      </c>
      <c r="HQ52" s="409">
        <f>'Ｈ23（2011）'!$AI$173</f>
        <v>9485</v>
      </c>
      <c r="HR52" s="1385">
        <f>'Ｈ23（2011）'!$AL$173</f>
        <v>0</v>
      </c>
      <c r="HS52" s="1385">
        <f t="shared" si="136"/>
        <v>0</v>
      </c>
      <c r="HT52" s="418">
        <f t="shared" si="87"/>
        <v>190</v>
      </c>
      <c r="HU52" s="418">
        <f t="shared" si="88"/>
        <v>190</v>
      </c>
      <c r="HV52" s="409">
        <f>'Ｈ23（2011）'!$AI$174</f>
        <v>4653</v>
      </c>
      <c r="HW52" s="1385">
        <f>'Ｈ23（2011）'!$AL$174</f>
        <v>0</v>
      </c>
      <c r="HX52" s="1385">
        <f t="shared" si="137"/>
        <v>0</v>
      </c>
      <c r="HY52" s="418">
        <f t="shared" si="89"/>
        <v>93</v>
      </c>
      <c r="HZ52" s="417">
        <f t="shared" si="90"/>
        <v>93</v>
      </c>
      <c r="IA52" s="407">
        <f>'Ｈ23（2011）'!$AI$175</f>
        <v>0</v>
      </c>
      <c r="IB52" s="1385">
        <f>'Ｈ23（2011）'!$AL$175</f>
        <v>0</v>
      </c>
      <c r="IC52" s="1385">
        <f t="shared" si="138"/>
        <v>0</v>
      </c>
      <c r="ID52" s="418">
        <f t="shared" si="91"/>
        <v>0</v>
      </c>
      <c r="IE52" s="417">
        <f t="shared" si="92"/>
        <v>0</v>
      </c>
      <c r="IF52" s="409">
        <f t="shared" si="93"/>
        <v>278621</v>
      </c>
      <c r="IG52" s="1386">
        <f t="shared" si="139"/>
        <v>36259</v>
      </c>
      <c r="IH52" s="1386">
        <f t="shared" si="140"/>
        <v>1451</v>
      </c>
      <c r="II52" s="412">
        <f t="shared" si="143"/>
        <v>10165</v>
      </c>
      <c r="IJ52" s="410">
        <f t="shared" si="143"/>
        <v>10165</v>
      </c>
    </row>
    <row r="53" spans="1:244" ht="17.100000000000001" customHeight="1" thickBot="1">
      <c r="A53" s="376"/>
      <c r="B53" s="413"/>
      <c r="C53" s="414">
        <v>24</v>
      </c>
      <c r="D53" s="415">
        <f>D52-1</f>
        <v>0</v>
      </c>
      <c r="E53" s="407">
        <f>'Ｈ24（2012）'!$AI$124</f>
        <v>508</v>
      </c>
      <c r="F53" s="1385">
        <f>'Ｈ24（2012）'!$AL$124</f>
        <v>0</v>
      </c>
      <c r="G53" s="1385">
        <f t="shared" ref="G53" si="280">IF(D53&gt;=$I$7,F53,ROUND(F53/$I$7,0)*D53)</f>
        <v>0</v>
      </c>
      <c r="H53" s="408">
        <f t="shared" ref="H53" si="281">IF(D53=0,0,IF(D53&lt;$I$7,ROUND(E53/$I$7,0),IF(D53=$I$7,E53-ROUND(E53/$I$7,0)*($I$7-1),0)))</f>
        <v>0</v>
      </c>
      <c r="I53" s="408">
        <f t="shared" si="142"/>
        <v>0</v>
      </c>
      <c r="J53" s="409">
        <f>'Ｈ24（2012）'!$AI$125</f>
        <v>10318</v>
      </c>
      <c r="K53" s="1385">
        <f>'Ｈ24（2012）'!$AL$125</f>
        <v>7378</v>
      </c>
      <c r="L53" s="1385">
        <f t="shared" ref="L53" si="282">IF(D53&gt;=$N$7,K53,ROUND(K53/$N$7,0)*D53)</f>
        <v>0</v>
      </c>
      <c r="M53" s="408">
        <f t="shared" ref="M53" si="283">IF(D53=0,0,IF(D53&lt;$N$7,ROUND(J53/$N$7,0),IF(D53=$N$7,J53-ROUND(J53/$N$7,0)*($N$7-1),0)))</f>
        <v>0</v>
      </c>
      <c r="N53" s="410">
        <f t="shared" ref="N53" si="284">IF(D53&gt;=$N$7,J53,ROUND(J53/$N$7,0)*D53)</f>
        <v>0</v>
      </c>
      <c r="O53" s="409">
        <f>'Ｈ24（2012）'!$AI$127</f>
        <v>2938</v>
      </c>
      <c r="P53" s="1385">
        <f>'Ｈ24（2012）'!$AL$127</f>
        <v>0</v>
      </c>
      <c r="Q53" s="1385">
        <f t="shared" ref="Q53" si="285">IF(D53&gt;=$S$7,P53,ROUND(P53/$S$7,0)*D53)</f>
        <v>0</v>
      </c>
      <c r="R53" s="408">
        <f t="shared" ref="R53" si="286">IF(D53=0,0,IF(D53&lt;$S$7,ROUND(O53/$S$7,0),IF(D53=$S$7,O53-ROUND(O53/$S$7,0)*($S$7-1),0)))</f>
        <v>0</v>
      </c>
      <c r="S53" s="408">
        <f t="shared" ref="S53" si="287">IF(D53&gt;=$S$7,O53,ROUND(O53/$S$7,0)*D53)</f>
        <v>0</v>
      </c>
      <c r="T53" s="409">
        <f>'Ｈ24（2012）'!$AI$128</f>
        <v>25417</v>
      </c>
      <c r="U53" s="1385">
        <f>'Ｈ24（2012）'!$AL$128</f>
        <v>0</v>
      </c>
      <c r="V53" s="1385">
        <f t="shared" ref="V53" si="288">IF(D53&gt;=$X$7,U53,ROUND(U53/$X$7,0)*D53)</f>
        <v>0</v>
      </c>
      <c r="W53" s="408">
        <f t="shared" ref="W53" si="289">IF(D53=0,0,IF(D53&lt;$X$7,ROUND(T53/$X$7,0),IF(D53=$X$7,T53-ROUND(T53/$X$7,0)*($X$7-1),0)))</f>
        <v>0</v>
      </c>
      <c r="X53" s="411">
        <f t="shared" ref="X53" si="290">IF(D53&gt;=$X$7,T53,ROUND(T53/$X$7,0)*D53)</f>
        <v>0</v>
      </c>
      <c r="Y53" s="407">
        <f>'Ｈ24（2012）'!$AI$130</f>
        <v>0</v>
      </c>
      <c r="Z53" s="1385">
        <f>'Ｈ24（2012）'!$AL$130</f>
        <v>0</v>
      </c>
      <c r="AA53" s="1385">
        <f t="shared" ref="AA53" si="291">IF(D53&gt;=$AC$7,Z53,ROUND(Z53/$AC$7,0)*D53)</f>
        <v>0</v>
      </c>
      <c r="AB53" s="408">
        <f t="shared" ref="AB53" si="292">IF(D53=0,0,IF(D53&lt;$AC$7,ROUND(Y53/$AC$7,0),IF(D53=$AC$7,Y53-ROUND(Y53/$AC$7,0)*($AC$7-1),0)))</f>
        <v>0</v>
      </c>
      <c r="AC53" s="408">
        <f t="shared" ref="AC53" si="293">IF(D53&gt;=$AC$7,Y53,ROUND(Y53/$AC$7,0)*D53)</f>
        <v>0</v>
      </c>
      <c r="AD53" s="409">
        <f>'Ｈ24（2012）'!$AI$131</f>
        <v>58</v>
      </c>
      <c r="AE53" s="1385">
        <f>'Ｈ24（2012）'!$AL$131</f>
        <v>2816</v>
      </c>
      <c r="AF53" s="1385">
        <f t="shared" ref="AF53" si="294">IF(D53&gt;=$AH$7,AE53,ROUND(AE53/$AH$7,0)*D53)</f>
        <v>0</v>
      </c>
      <c r="AG53" s="408">
        <f t="shared" ref="AG53" si="295">IF(D53=0,0,IF(D53&lt;$AH$7,ROUND(AD53/$AH$7,0),IF(D53=$AH$7,AD53-ROUND(AD53/$AH$7,0)*($AH$7-1),0)))</f>
        <v>0</v>
      </c>
      <c r="AH53" s="408">
        <f t="shared" ref="AH53" si="296">IF(D53&gt;=$AH$7,AD53,ROUND(AD53/$AH$7,0)*D53)</f>
        <v>0</v>
      </c>
      <c r="AI53" s="409">
        <f>'Ｈ24（2012）'!$AI$132</f>
        <v>1195</v>
      </c>
      <c r="AJ53" s="1385">
        <f>'Ｈ24（2012）'!$AL$132</f>
        <v>0</v>
      </c>
      <c r="AK53" s="1385">
        <f t="shared" ref="AK53" si="297">IF(D53&gt;=$AM$7,AJ53,ROUND(AJ53/$AM$7,0)*D53)</f>
        <v>0</v>
      </c>
      <c r="AL53" s="408">
        <f t="shared" ref="AL53" si="298">IF(D53=0,0,IF(D53&lt;$AM$7,ROUND(AI53/$AM$7,0),IF(D53=$AM$7,AI53-ROUND(AI53/$AM$7,0)*($AM$7-1),0)))</f>
        <v>0</v>
      </c>
      <c r="AM53" s="408">
        <f t="shared" ref="AM53" si="299">IF(D53&gt;=$AM$7,AI53,ROUND(AI53/$AM$7,0)*D53)</f>
        <v>0</v>
      </c>
      <c r="AN53" s="409">
        <f>'Ｈ24（2012）'!$AI$133</f>
        <v>11823</v>
      </c>
      <c r="AO53" s="1385">
        <f>'Ｈ24（2012）'!$AL$133</f>
        <v>0</v>
      </c>
      <c r="AP53" s="1385">
        <f t="shared" ref="AP53" si="300">IF(D53&gt;=$AR$7,AO53,ROUND(AO53/$AR$7,0)*D53)</f>
        <v>0</v>
      </c>
      <c r="AQ53" s="408">
        <f t="shared" ref="AQ53" si="301">IF(D53=0,0,IF(D53&lt;$AR$7,ROUND(AN53/$AR$7,0),IF(D53=$AR$7,AN53-ROUND(AN53/$AR$7,0)*($AR$7-1),0)))</f>
        <v>0</v>
      </c>
      <c r="AR53" s="408">
        <f t="shared" ref="AR53" si="302">IF(D53&gt;=$AR$7,AN53,ROUND(AN53/$AR$7,0)*D53)</f>
        <v>0</v>
      </c>
      <c r="AS53" s="409">
        <f>'Ｈ24（2012）'!$AI$134</f>
        <v>0</v>
      </c>
      <c r="AT53" s="1385">
        <f>'Ｈ24（2012）'!$AL$134</f>
        <v>0</v>
      </c>
      <c r="AU53" s="1385">
        <f t="shared" ref="AU53" si="303">IF(D53&gt;=$AW$7,AT53,ROUND(AT53/$AW$7,0)*D53)</f>
        <v>0</v>
      </c>
      <c r="AV53" s="408">
        <f t="shared" ref="AV53" si="304">IF(D53=0,0,IF(D53&lt;$AW$7,ROUND(AS53/$AW$7,0),IF(D53=$AW$7,AS53-ROUND(AS53/$AW$7,0)*($AW$7-1),0)))</f>
        <v>0</v>
      </c>
      <c r="AW53" s="410">
        <f t="shared" ref="AW53" si="305">IF(D53&gt;=$AW$7,AS53,ROUND(AS53/$AW$7,0)*D53)</f>
        <v>0</v>
      </c>
      <c r="AX53" s="407">
        <f>'Ｈ24（2012）'!$AI$135</f>
        <v>0</v>
      </c>
      <c r="AY53" s="1385">
        <f>'Ｈ24（2012）'!$AL$135</f>
        <v>0</v>
      </c>
      <c r="AZ53" s="1385">
        <f t="shared" ref="AZ53" si="306">IF(D53&gt;=$BB$7,AY53,ROUND(AY53/$BB$7,0)*D53)</f>
        <v>0</v>
      </c>
      <c r="BA53" s="418">
        <f t="shared" ref="BA53" si="307">IF(D53=0,0,IF(D53&lt;$BB$7,ROUND(AX53/$BB$7,0),IF(D53=$BB$7,AX53-ROUND(AX53/$BB$7,0)*($BB$7-1),0)))</f>
        <v>0</v>
      </c>
      <c r="BB53" s="417">
        <f t="shared" ref="BB53" si="308">IF(D53&gt;=$BB$7,AX53,ROUND(AX53/$BB$7,0)*D53)</f>
        <v>0</v>
      </c>
      <c r="BC53" s="407">
        <f>'Ｈ24（2012）'!$AI$136</f>
        <v>10797</v>
      </c>
      <c r="BD53" s="1385">
        <f>'Ｈ24（2012）'!$AL$136</f>
        <v>0</v>
      </c>
      <c r="BE53" s="1385">
        <f t="shared" ref="BE53" si="309">IF(D53&gt;=$BG$7,BD53,ROUND(BD53/$BG$7,0)*D53)</f>
        <v>0</v>
      </c>
      <c r="BF53" s="418">
        <f t="shared" ref="BF53" si="310">IF(D53=0,0,IF(D53&lt;$BG$7,ROUND(BC53/$BG$7,0),IF(D53=$BG$7,BC53-ROUND(BC53/$BG$7,0)*($BG$7-1),0)))</f>
        <v>0</v>
      </c>
      <c r="BG53" s="418">
        <f t="shared" ref="BG53" si="311">IF(D53&gt;=$BG$7,BC53,ROUND(BC53/$BG$7,0)*D53)</f>
        <v>0</v>
      </c>
      <c r="BH53" s="409">
        <f>'Ｈ24（2012）'!$AI$137</f>
        <v>0</v>
      </c>
      <c r="BI53" s="1385">
        <f>'Ｈ24（2012）'!$AL$137</f>
        <v>0</v>
      </c>
      <c r="BJ53" s="1385">
        <f t="shared" ref="BJ53" si="312">IF(D53&gt;=$BL$7,BI53,ROUND(BI53/$BL$7,0)*D53)</f>
        <v>0</v>
      </c>
      <c r="BK53" s="418">
        <f t="shared" ref="BK53" si="313">IF(D53=0,0,IF(D53&lt;$BL$7,ROUND(BH53/$BL$7,0),IF(D53=$BL$7,BH53-ROUND(BH53/$BL$7,0)*($BL$7-1),0)))</f>
        <v>0</v>
      </c>
      <c r="BL53" s="418">
        <f t="shared" ref="BL53" si="314">IF(D53&gt;=$BL$7,BH53,ROUND(BH53/$BL$7,0)*D53)</f>
        <v>0</v>
      </c>
      <c r="BM53" s="409">
        <f>'Ｈ24（2012）'!$AI$138</f>
        <v>0</v>
      </c>
      <c r="BN53" s="1385">
        <f>'Ｈ24（2012）'!$AL$138</f>
        <v>0</v>
      </c>
      <c r="BO53" s="1385">
        <f t="shared" ref="BO53" si="315">IF(D53&gt;=$BQ$7,BN53,ROUND(BN53/$BQ$7,0)*D53)</f>
        <v>0</v>
      </c>
      <c r="BP53" s="418">
        <f t="shared" ref="BP53" si="316">IF(D53=0,0,IF(D53&lt;$BQ$7,ROUND(BM53/$BQ$7,0),IF(D53=$BQ$7,BM53-ROUND(BM53/$BQ$7,0)*($BQ$7-1),0)))</f>
        <v>0</v>
      </c>
      <c r="BQ53" s="418">
        <f t="shared" ref="BQ53" si="317">IF(D53&gt;=$BQ$7,BM53,ROUND(BM53/$BQ$7,0)*D53)</f>
        <v>0</v>
      </c>
      <c r="BR53" s="409">
        <f>'Ｈ24（2012）'!$AI$139</f>
        <v>0</v>
      </c>
      <c r="BS53" s="1385">
        <f>'Ｈ24（2012）'!$AL$139</f>
        <v>0</v>
      </c>
      <c r="BT53" s="1385">
        <f t="shared" ref="BT53" si="318">IF(D53&gt;=$BV$7,BS53,ROUND(BS53/$BV$7,0)*D53)</f>
        <v>0</v>
      </c>
      <c r="BU53" s="418">
        <f t="shared" ref="BU53" si="319">IF(D53=0,0,IF(D53&lt;$BV$7,ROUND(BR53/$BV$7,0),IF(D53=$BV$7,BR53-ROUND(BR53/$BV$7,0)*($BV$7-1),0)))</f>
        <v>0</v>
      </c>
      <c r="BV53" s="418">
        <f t="shared" ref="BV53" si="320">IF(D53&gt;=$BV$7,BR53,ROUND(BR53/$BV$7,0)*D53)</f>
        <v>0</v>
      </c>
      <c r="BW53" s="409">
        <f>'Ｈ24（2012）'!$AI$140</f>
        <v>0</v>
      </c>
      <c r="BX53" s="1385">
        <f>'Ｈ24（2012）'!$AL$140</f>
        <v>0</v>
      </c>
      <c r="BY53" s="1385">
        <f t="shared" ref="BY53" si="321">IF(D53&gt;=$CA$7,BX53,ROUND(BX53/$CA$7,0)*D53)</f>
        <v>0</v>
      </c>
      <c r="BZ53" s="418">
        <f t="shared" ref="BZ53" si="322">IF(D53=0,0,IF(D53&lt;$CA$7,ROUND(BW53/$CA$7,0),IF(D53=$CA$7,BW53-ROUND(BW53/$CA$7,0)*($CA$7-1),0)))</f>
        <v>0</v>
      </c>
      <c r="CA53" s="418">
        <f t="shared" ref="CA53" si="323">IF(D53&gt;=$CA$7,BW53,ROUND(BW53/$CA$7,0)*D53)</f>
        <v>0</v>
      </c>
      <c r="CB53" s="409">
        <f>'Ｈ24（2012）'!$AI$141</f>
        <v>10070</v>
      </c>
      <c r="CC53" s="1385">
        <f>'Ｈ24（2012）'!$AL$141</f>
        <v>0</v>
      </c>
      <c r="CD53" s="1385">
        <f t="shared" ref="CD53" si="324">IF(D53&gt;=$CF$7,CC53,ROUND(CC53/$CF$7,0)*D53)</f>
        <v>0</v>
      </c>
      <c r="CE53" s="418">
        <f t="shared" ref="CE53" si="325">IF(D53=0,0,IF(D53&lt;$CF$7,ROUND(CB53/$CF$7,0),IF(D53=$CF$7,CB53-ROUND(CB53/$CF$7,0)*($CF$7-1),0)))</f>
        <v>0</v>
      </c>
      <c r="CF53" s="418">
        <f t="shared" ref="CF53" si="326">IF(D53&gt;=$CF$7,CB53,ROUND(CB53/$CF$7,0)*D53)</f>
        <v>0</v>
      </c>
      <c r="CG53" s="409">
        <f>'Ｈ24（2012）'!$AI$142</f>
        <v>0</v>
      </c>
      <c r="CH53" s="1385">
        <f>'Ｈ24（2012）'!$AL$142</f>
        <v>0</v>
      </c>
      <c r="CI53" s="1385">
        <f t="shared" ref="CI53" si="327">IF(D53&gt;=$CK$7,CH53,ROUND(CH53/$CK$7,0)*D53)</f>
        <v>0</v>
      </c>
      <c r="CJ53" s="418">
        <f t="shared" ref="CJ53" si="328">IF(D53=0,0,IF(D53&lt;$CK$7,ROUND(CG53/$CK$7,0),IF(D53=$CK$7,CG53-ROUND(CG53/$CK$7,0)*($CK$7-1),0)))</f>
        <v>0</v>
      </c>
      <c r="CK53" s="418">
        <f t="shared" ref="CK53" si="329">IF(D53&gt;=$CK$7,CG53,ROUND(CG53/$CK$7,0)*D53)</f>
        <v>0</v>
      </c>
      <c r="CL53" s="409">
        <f>'Ｈ24（2012）'!$AI$143</f>
        <v>7206</v>
      </c>
      <c r="CM53" s="1385">
        <f>'Ｈ24（2012）'!$AL$143</f>
        <v>0</v>
      </c>
      <c r="CN53" s="1385">
        <f t="shared" ref="CN53" si="330">IF(D53&gt;=$CP$7,CM53,ROUND(CM53/$CP$7,0)*D53)</f>
        <v>0</v>
      </c>
      <c r="CO53" s="418">
        <f t="shared" ref="CO53" si="331">IF(D53=0,0,IF(D53&lt;$CP$7,ROUND(CL53/$CP$7,0),IF(D53=$CP$7,CL53-ROUND(CL53/$CP$7,0)*($CP$7-1),0)))</f>
        <v>0</v>
      </c>
      <c r="CP53" s="417">
        <f t="shared" ref="CP53" si="332">IF(D53&gt;=$CP$7,CL53,ROUND(CL53/$CP$7,0)*D53)</f>
        <v>0</v>
      </c>
      <c r="CQ53" s="407">
        <f>'Ｈ24（2012）'!$AI$145</f>
        <v>0</v>
      </c>
      <c r="CR53" s="1385">
        <f>'Ｈ24（2012）'!$AL$145</f>
        <v>0</v>
      </c>
      <c r="CS53" s="1385">
        <f t="shared" ref="CS53" si="333">IF(D53&gt;=$CU$7,CR53,ROUND(CR53/$CU$7,0)*D53)</f>
        <v>0</v>
      </c>
      <c r="CT53" s="418">
        <f t="shared" ref="CT53" si="334">IF(D53=0,0,IF(D53&lt;$CU$7,ROUND(CQ53/$CU$7,0),IF(D53=$CU$7,CQ53-ROUND(CQ53/$CU$7,0)*($CU$7-1),0)))</f>
        <v>0</v>
      </c>
      <c r="CU53" s="418">
        <f t="shared" ref="CU53" si="335">IF(D53&gt;=$CU$7,CQ53,ROUND(CQ53/$CU$7,0)*D53)</f>
        <v>0</v>
      </c>
      <c r="CV53" s="409">
        <f>'Ｈ24（2012）'!$AI$146</f>
        <v>42687</v>
      </c>
      <c r="CW53" s="1385">
        <f>'Ｈ24（2012）'!$AL$146</f>
        <v>0</v>
      </c>
      <c r="CX53" s="1385">
        <f t="shared" ref="CX53" si="336">IF(D53&gt;=$CZ$7,CW53,ROUND(CW53/$CZ$7,0)*D53)</f>
        <v>0</v>
      </c>
      <c r="CY53" s="418">
        <f t="shared" ref="CY53" si="337">IF(D53=0,0,IF(D53&lt;$CZ$7,ROUND(CV53/$CZ$7,0),IF(D53=$CZ$7,CV53-ROUND(CV53/$CZ$7,0)*($CZ$7-1),0)))</f>
        <v>0</v>
      </c>
      <c r="CZ53" s="418">
        <f t="shared" ref="CZ53" si="338">IF(D53&gt;=$CZ$7,CV53,ROUND(CV53/$CZ$7,0)*D53)</f>
        <v>0</v>
      </c>
      <c r="DA53" s="409">
        <f>'Ｈ24（2012）'!$AI$147</f>
        <v>0</v>
      </c>
      <c r="DB53" s="1385">
        <f>'Ｈ24（2012）'!$AL$147</f>
        <v>0</v>
      </c>
      <c r="DC53" s="1385">
        <f t="shared" ref="DC53" si="339">IF(D53&gt;=$DE$7,DB53,ROUND(DB53/$DE$7,0)*D53)</f>
        <v>0</v>
      </c>
      <c r="DD53" s="418">
        <f t="shared" ref="DD53" si="340">IF(D53=0,0,IF(D53&lt;$DE$7,ROUND(DA53/$DE$7,0),IF(D53=$DE$7,DA53-ROUND(DA53/$DE$7,0)*($DE$7-1),0)))</f>
        <v>0</v>
      </c>
      <c r="DE53" s="417">
        <f t="shared" ref="DE53" si="341">IF(D53&gt;=$DE$7,DA53,ROUND(DA53/$DE$7,0)*D53)</f>
        <v>0</v>
      </c>
      <c r="DF53" s="407">
        <f>'Ｈ24（2012）'!$AI$148</f>
        <v>64748</v>
      </c>
      <c r="DG53" s="1385">
        <f>'Ｈ24（2012）'!$AL$148</f>
        <v>0</v>
      </c>
      <c r="DH53" s="1385">
        <f t="shared" ref="DH53" si="342">IF(D53&gt;=$DJ$7,DG53,ROUND(DG53/$DJ$7,0)*D53)</f>
        <v>0</v>
      </c>
      <c r="DI53" s="418">
        <f t="shared" ref="DI53" si="343">IF(D53=0,0,IF(D53&lt;$DJ$7,ROUND(DF53/$DJ$7,0),IF(D53=$DJ$7,DF53-ROUND(DF53/$DJ$7,0)*($DJ$7-1),0)))</f>
        <v>0</v>
      </c>
      <c r="DJ53" s="418">
        <f t="shared" ref="DJ53" si="344">IF(D53&gt;=$DJ$7,DF53,ROUND(DF53/$DJ$7,0)*D53)</f>
        <v>0</v>
      </c>
      <c r="DK53" s="409">
        <f>'Ｈ24（2012）'!$AI$149</f>
        <v>0</v>
      </c>
      <c r="DL53" s="1385">
        <f>'Ｈ24（2012）'!$AL$149</f>
        <v>0</v>
      </c>
      <c r="DM53" s="1385">
        <f t="shared" ref="DM53" si="345">IF(D53&gt;=$DO$7,DL53,ROUND(DL53/$DO$7,0)*D53)</f>
        <v>0</v>
      </c>
      <c r="DN53" s="418">
        <f t="shared" ref="DN53" si="346">IF(D53=0,0,IF(D53&lt;$DO$7,ROUND(DK53/$DO$7,0),IF(D53=$DO$7,DK53-ROUND(DK53/$DO$7,0)*($DO$7-1),0)))</f>
        <v>0</v>
      </c>
      <c r="DO53" s="418">
        <f t="shared" ref="DO53" si="347">IF(D53&gt;=$DO$7,DK53,ROUND(DK53/$DO$7,0)*D53)</f>
        <v>0</v>
      </c>
      <c r="DP53" s="409">
        <f>'Ｈ24（2012）'!$AI$150</f>
        <v>0</v>
      </c>
      <c r="DQ53" s="1385">
        <f>'Ｈ24（2012）'!$AL$150</f>
        <v>0</v>
      </c>
      <c r="DR53" s="1385">
        <f t="shared" ref="DR53" si="348">IF(D53&gt;=$DT$7,DQ53,ROUND(DQ53/$DT$7,0)*D53)</f>
        <v>0</v>
      </c>
      <c r="DS53" s="418">
        <f t="shared" ref="DS53" si="349">IF(D53=0,0,IF(D53&lt;$DT$7,ROUND(DP53/$DT$7,0),IF(D53=$DT$7,DP53-ROUND(DP53/$DT$7,0)*($DT$7-1),0)))</f>
        <v>0</v>
      </c>
      <c r="DT53" s="418">
        <f t="shared" ref="DT53" si="350">IF(D53&gt;=$DT$7,DP53,ROUND(DP53/$DT$7,0)*D53)</f>
        <v>0</v>
      </c>
      <c r="DU53" s="409">
        <f>'Ｈ24（2012）'!$AI$151</f>
        <v>0</v>
      </c>
      <c r="DV53" s="1385">
        <f>'Ｈ24（2012）'!$AL$151</f>
        <v>0</v>
      </c>
      <c r="DW53" s="1385">
        <f t="shared" ref="DW53" si="351">IF(D53&gt;=$DY$7,DV53,ROUND(DV53/$DY$7,0)*D53)</f>
        <v>0</v>
      </c>
      <c r="DX53" s="418">
        <f t="shared" ref="DX53" si="352">IF(D53=0,0,IF(D53&lt;$DY$7,ROUND(DU53/$DY$7,0),IF(D53=$DY$7,DU53-ROUND(DU53/$DY$7,0)*($DY$7-1),0)))</f>
        <v>0</v>
      </c>
      <c r="DY53" s="418">
        <f t="shared" ref="DY53" si="353">IF(D53&gt;=$DY$7,DU53,ROUND(DU53/$DY$7,0)*D53)</f>
        <v>0</v>
      </c>
      <c r="DZ53" s="409">
        <f>'Ｈ24（2012）'!$AI$152</f>
        <v>0</v>
      </c>
      <c r="EA53" s="1385"/>
      <c r="EB53" s="1385"/>
      <c r="EC53" s="418">
        <f t="shared" ref="EC53" si="354">IF(D53=0,0,IF(D53&lt;$ED$7,ROUND(DZ53/$ED$7,0),IF(D53=$ED$7,DZ53-ROUND(DZ53/$ED$7,0)*($ED$7-1),0)))</f>
        <v>0</v>
      </c>
      <c r="ED53" s="418">
        <f t="shared" ref="ED53" si="355">IF(D53&gt;=$ED$7,DZ53,ROUND(DZ53/$ED$7,0)*D53)</f>
        <v>0</v>
      </c>
      <c r="EE53" s="409">
        <f>'Ｈ24（2012）'!$AI$153</f>
        <v>0</v>
      </c>
      <c r="EF53" s="1385"/>
      <c r="EG53" s="1385"/>
      <c r="EH53" s="418">
        <f t="shared" ref="EH53" si="356">IF(D53=0,0,IF(D53&lt;$EI$7,ROUND(EE53/$EI$7,0),IF(D53=$EI$7,EE53-ROUND(EE53/$EI$7,0)*($EI$7-1),0)))</f>
        <v>0</v>
      </c>
      <c r="EI53" s="418">
        <f t="shared" ref="EI53" si="357">IF(D53&gt;=$EI$7,EE53,ROUND(EE53/$EI$7,0)*D53)</f>
        <v>0</v>
      </c>
      <c r="EJ53" s="409">
        <f>'Ｈ24（2012）'!$AI$155</f>
        <v>0</v>
      </c>
      <c r="EK53" s="1385">
        <f>'Ｈ24（2012）'!$AL$155</f>
        <v>0</v>
      </c>
      <c r="EL53" s="1385">
        <f t="shared" ref="EL53" si="358">IF(D53&gt;=$EN$7,EK53,ROUND(EK53/$EN$7,0)*D53)</f>
        <v>0</v>
      </c>
      <c r="EM53" s="418">
        <f t="shared" ref="EM53" si="359">IF(D53=0,0,IF(D53&lt;$EN$7,ROUND(EJ53/$EN$7,0),IF(D53=$EN$7,EJ53-ROUND(EJ53/$EN$7,0)*($EN$7-1),0)))</f>
        <v>0</v>
      </c>
      <c r="EN53" s="418">
        <f t="shared" ref="EN53" si="360">IF(D53&gt;=$EN$7,EJ53,ROUND(EJ53/$EN$7,0)*D53)</f>
        <v>0</v>
      </c>
      <c r="EO53" s="409">
        <f>'Ｈ24（2012）'!$AI$156</f>
        <v>0</v>
      </c>
      <c r="EP53" s="1385">
        <f>'Ｈ24（2012）'!$AL$156</f>
        <v>0</v>
      </c>
      <c r="EQ53" s="1385">
        <f t="shared" ref="EQ53" si="361">IF(D53&gt;=$ES$7,EP53,ROUND(EP53/$ES$7,0)*D53)</f>
        <v>0</v>
      </c>
      <c r="ER53" s="418">
        <f t="shared" ref="ER53" si="362">IF(D53=0,0,IF(D53&lt;$ES$7,ROUND(EO53/$ES$7,0),IF(D53=$ES$7,EO53-ROUND(EO53/$ES$7,0)*($ES$7-1),0)))</f>
        <v>0</v>
      </c>
      <c r="ES53" s="418">
        <f t="shared" ref="ES53" si="363">IF(D53&gt;=$ES$7,EO53,ROUND(EO53/$ES$7,0)*D53)</f>
        <v>0</v>
      </c>
      <c r="ET53" s="409">
        <f>'Ｈ24（2012）'!$AI$157</f>
        <v>0</v>
      </c>
      <c r="EU53" s="1385">
        <f>'Ｈ24（2012）'!$AL$157</f>
        <v>0</v>
      </c>
      <c r="EV53" s="1385">
        <f t="shared" ref="EV53" si="364">IF(D53&gt;=$EX$7,EU53,ROUND(EU53/$EX$7,0)*D53)</f>
        <v>0</v>
      </c>
      <c r="EW53" s="418">
        <f t="shared" ref="EW53" si="365">IF(D53=0,0,IF(D53&lt;$EX$7,ROUND(ET53/$EX$7,0),IF(D53=$EX$7,ET53-ROUND(ET53/$EX$7,0)*($EX$7-1),0)))</f>
        <v>0</v>
      </c>
      <c r="EX53" s="418">
        <f t="shared" ref="EX53" si="366">IF(D53&gt;=$EX$7,ET53,ROUND(ET53/$EX$7,0)*D53)</f>
        <v>0</v>
      </c>
      <c r="EY53" s="409">
        <f>'Ｈ24（2012）'!$AI$158</f>
        <v>2183</v>
      </c>
      <c r="EZ53" s="1385">
        <f>'Ｈ24（2012）'!$AL$158</f>
        <v>0</v>
      </c>
      <c r="FA53" s="1385">
        <f t="shared" ref="FA53" si="367">IF(D53&gt;=$FC$7,EZ53,ROUND(EZ53/$FC$7,0)*D53)</f>
        <v>0</v>
      </c>
      <c r="FB53" s="418">
        <f t="shared" ref="FB53" si="368">IF(D53=0,0,IF(D53&lt;$FC$7,ROUND(EY53/$FC$7,0),IF(D53=$FC$7,EY53-ROUND(EY53/$FC$7,0)*($FC$7-1),0)))</f>
        <v>0</v>
      </c>
      <c r="FC53" s="418">
        <f t="shared" ref="FC53" si="369">IF(D53&gt;=$FC$7,EY53,ROUND(EY53/$FC$7,0)*D53)</f>
        <v>0</v>
      </c>
      <c r="FD53" s="409">
        <f>'Ｈ24（2012）'!$AI$159</f>
        <v>0</v>
      </c>
      <c r="FE53" s="1385">
        <f>'Ｈ24（2012）'!$AL$159</f>
        <v>0</v>
      </c>
      <c r="FF53" s="1385">
        <f t="shared" ref="FF53" si="370">IF(D53&gt;=$FH$7,FE53,ROUND(FE53/$FH$7,0)*D53)</f>
        <v>0</v>
      </c>
      <c r="FG53" s="418">
        <f t="shared" ref="FG53" si="371">IF(D53=0,0,IF(D53&lt;$FH$7,ROUND(FD53/$FH$7,0),IF(D53=$FH$7,FD53-ROUND(FD53/$FH$7,0)*($FH$7-1),0)))</f>
        <v>0</v>
      </c>
      <c r="FH53" s="418">
        <f t="shared" ref="FH53" si="372">IF(D53&gt;=$FH$7,FD53,ROUND(FD53/$FH$7,0)*D53)</f>
        <v>0</v>
      </c>
      <c r="FI53" s="409">
        <f>'Ｈ24（2012）'!$AI$160</f>
        <v>0</v>
      </c>
      <c r="FJ53" s="1385">
        <f>'Ｈ24（2012）'!$AL$160</f>
        <v>0</v>
      </c>
      <c r="FK53" s="1385">
        <f t="shared" ref="FK53" si="373">IF(D53&gt;=$FM$7,FJ53,ROUND(FJ53/$FM$7,0)*D53)</f>
        <v>0</v>
      </c>
      <c r="FL53" s="418">
        <f t="shared" ref="FL53" si="374">IF(D53=0,0,IF(D53&lt;$FM$7,ROUND(FI53/$FM$7,0),IF(D53=$FM$7,FI53-ROUND(FI53/$FM$7,0)*($FM$7-1),0)))</f>
        <v>0</v>
      </c>
      <c r="FM53" s="418">
        <f t="shared" ref="FM53" si="375">IF(D53&gt;=$FM$7,FI53,ROUND(FI53/$FM$7,0)*D53)</f>
        <v>0</v>
      </c>
      <c r="FN53" s="409">
        <f>'Ｈ24（2012）'!$AI$161</f>
        <v>0</v>
      </c>
      <c r="FO53" s="1385"/>
      <c r="FP53" s="1385"/>
      <c r="FQ53" s="418">
        <f t="shared" ref="FQ53" si="376">IF(D53=0,0,IF(D53&lt;$FR$7,ROUND(FN53/$FR$7,0),IF(D53=$FR$7,FN53-ROUND(FN53/$FR$7,0)*($FR$7-1),0)))</f>
        <v>0</v>
      </c>
      <c r="FR53" s="418">
        <f t="shared" ref="FR53" si="377">IF(D53&gt;=$FR$7,FN53,ROUND(FN53/$FR$7,0)*D53)</f>
        <v>0</v>
      </c>
      <c r="FS53" s="409">
        <f>'Ｈ24（2012）'!$AI$162</f>
        <v>0</v>
      </c>
      <c r="FT53" s="1385">
        <f>'Ｈ24（2012）'!$AL$162</f>
        <v>0</v>
      </c>
      <c r="FU53" s="1385">
        <f t="shared" ref="FU53" si="378">IF(D53&gt;=$FW$7,FT53,ROUND(FT53/$FW$7,0)*D53)</f>
        <v>0</v>
      </c>
      <c r="FV53" s="418">
        <f t="shared" ref="FV53" si="379">IF(D53=0,0,IF(D53&lt;$FW$7,ROUND(FS53/$FW$7,0),IF(D53=$FW$7,FS53-ROUND(FS53/$FW$7,0)*($FW$7-1),0)))</f>
        <v>0</v>
      </c>
      <c r="FW53" s="417">
        <f t="shared" ref="FW53" si="380">IF(D53&gt;=$FW$7,FS53,ROUND(FS53/$FW$7,0)*D53)</f>
        <v>0</v>
      </c>
      <c r="FX53" s="407">
        <f>'Ｈ24（2012）'!$AI$164</f>
        <v>0</v>
      </c>
      <c r="FY53" s="1385">
        <f>'Ｈ24（2012）'!$AL$164</f>
        <v>0</v>
      </c>
      <c r="FZ53" s="1385">
        <f t="shared" ref="FZ53" si="381">IF(D53&gt;=$GB$7,FY53,ROUND(FY53/$GB$7,0)*D53)</f>
        <v>0</v>
      </c>
      <c r="GA53" s="418">
        <f t="shared" ref="GA53" si="382">IF(D53=0,0,IF(D53&lt;$GB$7,ROUND(FX53/$GB$7,0),IF(D53=$GB$7,FX53-ROUND(FX53/$GB$7,0)*($GB$7-1),0)))</f>
        <v>0</v>
      </c>
      <c r="GB53" s="418">
        <f t="shared" ref="GB53" si="383">IF(D53&gt;=$GB$7,FX53,ROUND(FX53/$GB$7,0)*D53)</f>
        <v>0</v>
      </c>
      <c r="GC53" s="409">
        <f>'Ｈ24（2012）'!$AI$165</f>
        <v>6815</v>
      </c>
      <c r="GD53" s="1385">
        <f>'Ｈ24（2012）'!$AL$165</f>
        <v>0</v>
      </c>
      <c r="GE53" s="1385">
        <f t="shared" ref="GE53" si="384">IF(D53&gt;=$GG$7,GD53,ROUND(GD53/$GG$7,0)*D53)</f>
        <v>0</v>
      </c>
      <c r="GF53" s="416">
        <f t="shared" ref="GF53" si="385">IF(D53=0,0,IF(D53&lt;$GG$7,ROUND(GC53/$GG$7,0),IF(D53=$GG$7,GC53-ROUND(GC53/$GG$7,0)*($GG$7-1),0)))</f>
        <v>0</v>
      </c>
      <c r="GG53" s="417">
        <f t="shared" ref="GG53" si="386">IF(D53&gt;=$GG$7,GC53,ROUND(GC53/$GG$7,0)*D53)</f>
        <v>0</v>
      </c>
      <c r="GH53" s="407">
        <f>'Ｈ24（2012）'!$AI$166</f>
        <v>1351</v>
      </c>
      <c r="GI53" s="1385">
        <f>'Ｈ24（2012）'!$AL$166</f>
        <v>0</v>
      </c>
      <c r="GJ53" s="1385">
        <f t="shared" ref="GJ53" si="387">IF(D53&gt;=$GL$7,GI53,ROUND(GI53/$GL$7,0)*D53)</f>
        <v>0</v>
      </c>
      <c r="GK53" s="418">
        <f t="shared" ref="GK53" si="388">IF(D53=0,0,IF(D53&lt;$GL$7,ROUND(GH53/$GL$7,0),IF(D53=$GL$7,GH53-ROUND(GH53/$GL$7,0)*($GL$7-1),0)))</f>
        <v>0</v>
      </c>
      <c r="GL53" s="418">
        <f t="shared" ref="GL53" si="389">IF(D53&gt;=$GL$7,GH53,ROUND(GH53/$GL$7,0)*D53)</f>
        <v>0</v>
      </c>
      <c r="GM53" s="409">
        <f>'Ｈ24（2012）'!$AI$167</f>
        <v>3363</v>
      </c>
      <c r="GN53" s="1385">
        <f>'Ｈ24（2012）'!$AL$167</f>
        <v>0</v>
      </c>
      <c r="GO53" s="1385">
        <f t="shared" ref="GO53" si="390">IF(D53&gt;=$GQ$7,GN53,ROUND(GN53/$GQ$7,0)*D53)</f>
        <v>0</v>
      </c>
      <c r="GP53" s="418">
        <f t="shared" ref="GP53" si="391">IF(D53=0,0,IF(D53&lt;$GQ$7,ROUND(GM53/$GQ$7,0),IF(D53=$GQ$7,GM53-ROUND(GM53/$GQ$7,0)*($GQ$7-1),0)))</f>
        <v>0</v>
      </c>
      <c r="GQ53" s="418">
        <f t="shared" ref="GQ53" si="392">IF(D53&gt;=$GQ$7,GM53,ROUND(GM53/$GQ$7,0)*D53)</f>
        <v>0</v>
      </c>
      <c r="GR53" s="409">
        <f>'Ｈ24（2012）'!$AI$168</f>
        <v>0</v>
      </c>
      <c r="GS53" s="1385">
        <f>'Ｈ24（2012）'!$AL$168</f>
        <v>0</v>
      </c>
      <c r="GT53" s="1385"/>
      <c r="GU53" s="418">
        <f t="shared" ref="GU53" si="393">IF(D53=0,0,IF(D53&lt;$GV$7,ROUND(GR53/$GV$7,0),IF(D53=$GV$7,GR53-ROUND(GR53/$GV$7,0)*($GV$7-1),0)))</f>
        <v>0</v>
      </c>
      <c r="GV53" s="418">
        <f t="shared" ref="GV53" si="394">IF(D53&gt;=$GV$7,GR53,ROUND(GR53/$GV$7,0)*D53)</f>
        <v>0</v>
      </c>
      <c r="GW53" s="409">
        <f>'Ｈ24（2012）'!$AI$169</f>
        <v>11157</v>
      </c>
      <c r="GX53" s="1385">
        <f>'Ｈ24（2012）'!$AL$169</f>
        <v>0</v>
      </c>
      <c r="GY53" s="1385">
        <f t="shared" ref="GY53" si="395">IF(D53&gt;=$HA$7,GX53,ROUND(GX53/$HA$7,0)*D53)</f>
        <v>0</v>
      </c>
      <c r="GZ53" s="418">
        <f t="shared" ref="GZ53" si="396">IF(D53=0,0,IF(D53&lt;$HA$7,ROUND(GW53/$HA$7,0),IF(D53=$HA$7,GW53-ROUND(GW53/$HA$7,0)*($HA$7-1),0)))</f>
        <v>0</v>
      </c>
      <c r="HA53" s="418">
        <f t="shared" ref="HA53" si="397">IF(D53&gt;=$HA$7,GW53,ROUND(GW53/$HA$7,0)*D53)</f>
        <v>0</v>
      </c>
      <c r="HB53" s="409">
        <f>'Ｈ24（2012）'!$AI$170</f>
        <v>0</v>
      </c>
      <c r="HC53" s="1385"/>
      <c r="HD53" s="1385"/>
      <c r="HE53" s="418">
        <f t="shared" ref="HE53" si="398">IF(D53=0,0,IF(D53&lt;$HF$7,ROUND(HB53/$HF$7,0),IF(D53=$HF$7,HB53-ROUND(HB53/$HF$7,0)*($HF$7-1),0)))</f>
        <v>0</v>
      </c>
      <c r="HF53" s="418">
        <f t="shared" ref="HF53" si="399">IF(D53&gt;=$HF$7,HB53,ROUND(HB53/$HF$7,0)*D53)</f>
        <v>0</v>
      </c>
      <c r="HG53" s="409">
        <f>'Ｈ24（2012）'!$AI$171</f>
        <v>0</v>
      </c>
      <c r="HH53" s="1385"/>
      <c r="HI53" s="1385"/>
      <c r="HJ53" s="418">
        <f t="shared" ref="HJ53" si="400">IF(D53=0,0,IF(D53&lt;$HK$7,ROUND(HG53/$HK$7,0),IF(D53=$HK$7,HG53-ROUND(HG53/$HK$7,0)*($HK$7-1),0)))</f>
        <v>0</v>
      </c>
      <c r="HK53" s="418">
        <f t="shared" ref="HK53" si="401">IF(D53&gt;=$HK$7,HG53,ROUND(HG53/$HK$7,0)*D53)</f>
        <v>0</v>
      </c>
      <c r="HL53" s="409">
        <f>'Ｈ24（2012）'!$AI$172</f>
        <v>0</v>
      </c>
      <c r="HM53" s="1385"/>
      <c r="HN53" s="1385"/>
      <c r="HO53" s="418">
        <f t="shared" ref="HO53" si="402">IF(D53=0,0,IF(D53&lt;$HP$7,ROUND(HL53/$HP$7,0),IF(D53=$HP$7,HL53-ROUND(HL53/$HP$7,0)*($HP$7-1),0)))</f>
        <v>0</v>
      </c>
      <c r="HP53" s="418">
        <f t="shared" ref="HP53" si="403">IF(D53&gt;=$HP$7,HL53,ROUND(HL53/$HP$7,0)*D53)</f>
        <v>0</v>
      </c>
      <c r="HQ53" s="409">
        <f>'Ｈ24（2012）'!$AI$173</f>
        <v>9841</v>
      </c>
      <c r="HR53" s="1385">
        <f>'Ｈ24（2012）'!$AL$173</f>
        <v>0</v>
      </c>
      <c r="HS53" s="1385">
        <f t="shared" ref="HS53" si="404">IF(D53&gt;=$HU$7,HR53,ROUND(HR53/$HU$7,0)*D53)</f>
        <v>0</v>
      </c>
      <c r="HT53" s="418">
        <f t="shared" ref="HT53" si="405">IF(D53=0,0,IF(D53&lt;$HU$7,ROUND(HQ53/$HU$7,0),IF(D53=$HU$7,HQ53-ROUND(HQ53/$HU$7,0)*($HU$7-1),0)))</f>
        <v>0</v>
      </c>
      <c r="HU53" s="418">
        <f t="shared" ref="HU53" si="406">IF(D53&gt;=$HU$7,HQ53,ROUND(HQ53/$HU$7,0)*D53)</f>
        <v>0</v>
      </c>
      <c r="HV53" s="409">
        <f>'Ｈ24（2012）'!$AI$174</f>
        <v>1497</v>
      </c>
      <c r="HW53" s="1385">
        <f>'Ｈ24（2012）'!$AL$174</f>
        <v>0</v>
      </c>
      <c r="HX53" s="1385">
        <f t="shared" ref="HX53" si="407">IF(D53&gt;=$HZ$7,HW53,ROUND(HW53/$HZ$7,0)*D53)</f>
        <v>0</v>
      </c>
      <c r="HY53" s="418">
        <f t="shared" ref="HY53" si="408">IF(D53=0,0,IF(D53&lt;$HZ$7,ROUND(HV53/$HZ$7,0),IF(D53=$HZ$7,HV53-ROUND(HV53/$HZ$7,0)*($HZ$7-1),0)))</f>
        <v>0</v>
      </c>
      <c r="HZ53" s="417">
        <f t="shared" ref="HZ53" si="409">IF(D53&gt;=$HZ$7,HV53,ROUND(HV53/$HZ$7,0)*D53)</f>
        <v>0</v>
      </c>
      <c r="IA53" s="407">
        <f>'Ｈ24（2012）'!$AI$175</f>
        <v>0</v>
      </c>
      <c r="IB53" s="1385">
        <f>'Ｈ24（2012）'!$AL$175</f>
        <v>0</v>
      </c>
      <c r="IC53" s="1385">
        <f t="shared" ref="IC53" si="410">IF(D53&gt;=$IE$7,IB53,ROUND(IB53/$IE$7,0)*D53)</f>
        <v>0</v>
      </c>
      <c r="ID53" s="418">
        <f t="shared" ref="ID53" si="411">IF(D53=0,0,IF(D53&lt;$IE$7,ROUND(IA53/$IE$7,0),IF(D53=$IE$7,IA53-ROUND(IA53/$IE$7,0)*($IE$7-1),0)))</f>
        <v>0</v>
      </c>
      <c r="IE53" s="417">
        <f t="shared" ref="IE53" si="412">IF(D53&gt;=$IE$7,IA53,ROUND(IA53/$IE$7,0)*D53)</f>
        <v>0</v>
      </c>
      <c r="IF53" s="409">
        <f t="shared" ref="IF53" si="413">E53+J53+O53+T53+Y53+AD53+AI53+AN53+AS53+AX53+BC53+BH53+BM53+BR53+BW53+CB53+CG53+CL53+CQ53+CV53+DA53+DF53+DK53+DP53+DU53+DZ53+EE53+EJ53+EO53+ET53+EY53+FD53+FI53+FN53+FS53+FX53+GC53+GH53+GM53+GR53+GW53+HB53+HG53+HL53+HQ53+HV53+IA53</f>
        <v>223972</v>
      </c>
      <c r="IG53" s="1386">
        <f t="shared" ref="IG53" si="414">F53+K53+P53+U53+Z53+AE53+AJ53+AO53+AT53+AY53+BD53+BI53+BN53+BS53+BX53+CC53+CH53+CM53+CR53+CW53+DB53+DG53+DL53+DQ53+DV53+EA53+EF53+EK53+EP53+EU53+EZ53+FE53+FJ53+FO53+FT53+FY53+GD53+GI53+GN53+GS53+GX53+HC53+HH53+HM53+HR53+HW53+IB53</f>
        <v>10194</v>
      </c>
      <c r="IH53" s="1386">
        <f t="shared" ref="IH53" si="415">G53+L53+Q53+V53+AA53+AF53+AK53+AP53+AU53+AZ53+BE53+BJ53+BO53+BT53+BY53+CD53+CI53+CN53+CS53+CX53+DC53+DH53+DM53+DR53+DW53+EB53+EG53+EL53+EQ53+EV53+FA53+FF53+FK53+FP53+FU53+FZ53+GE53+GJ53+GO53+GT53+GY53+HD53+HI53+HN53+HS53+HX53+IC53</f>
        <v>0</v>
      </c>
      <c r="II53" s="412">
        <f t="shared" ref="II53" si="416">H53+M53+R53+W53+AB53+AG53+AL53+AQ53+AV53+BA53+BF53+BK53+BP53+BU53+BZ53+CE53+CJ53+CO53+CT53+CY53+DD53+DI53+DN53+DS53+DX53+EC53+EH53+EM53+ER53+EW53+FB53+FG53+FL53+FQ53+FV53+GA53+GF53+GK53+GP53+GU53+GZ53+HE53+HJ53+HO53+HT53+HY53+ID53</f>
        <v>0</v>
      </c>
      <c r="IJ53" s="410">
        <f t="shared" ref="IJ53" si="417">I53+N53+S53+X53+AC53+AH53+AM53+AR53+AW53+BB53+BG53+BL53+BQ53+BV53+CA53+CF53+CK53+CP53+CU53+CZ53+DE53+DJ53+DO53+DT53+DY53+ED53+EI53+EN53+ES53+EX53+FC53+FH53+FM53+FR53+FW53+GB53+GG53+GL53+GQ53+GV53+HA53+HF53+HK53+HP53+HU53+HZ53+IE53</f>
        <v>0</v>
      </c>
    </row>
    <row r="54" spans="1:244" ht="15" thickTop="1" thickBot="1">
      <c r="A54" s="376"/>
      <c r="B54" s="2033" t="s">
        <v>507</v>
      </c>
      <c r="C54" s="2034"/>
      <c r="D54" s="1111"/>
      <c r="E54" s="1112">
        <f>SUM(E10:E53)</f>
        <v>681693</v>
      </c>
      <c r="F54" s="1113">
        <f>SUM(F10:F53)</f>
        <v>0</v>
      </c>
      <c r="G54" s="1114">
        <f>SUM(G10:G53)</f>
        <v>0</v>
      </c>
      <c r="H54" s="1113">
        <f t="shared" ref="H54:BS54" si="418">SUM(H10:H53)</f>
        <v>13623</v>
      </c>
      <c r="I54" s="1114">
        <f t="shared" si="418"/>
        <v>237408</v>
      </c>
      <c r="J54" s="1115">
        <f t="shared" si="418"/>
        <v>506212</v>
      </c>
      <c r="K54" s="1113">
        <f t="shared" si="418"/>
        <v>137485</v>
      </c>
      <c r="L54" s="1114">
        <f t="shared" si="418"/>
        <v>119473</v>
      </c>
      <c r="M54" s="1113">
        <f t="shared" si="418"/>
        <v>15199</v>
      </c>
      <c r="N54" s="1116">
        <f t="shared" si="418"/>
        <v>252663</v>
      </c>
      <c r="O54" s="1115">
        <f t="shared" si="418"/>
        <v>302323</v>
      </c>
      <c r="P54" s="1113">
        <f>SUM(P10:P53)</f>
        <v>0</v>
      </c>
      <c r="Q54" s="1114">
        <f t="shared" si="418"/>
        <v>0</v>
      </c>
      <c r="R54" s="1113">
        <f t="shared" si="418"/>
        <v>6717</v>
      </c>
      <c r="S54" s="1114">
        <f t="shared" si="418"/>
        <v>252967</v>
      </c>
      <c r="T54" s="1115">
        <f t="shared" si="418"/>
        <v>468539</v>
      </c>
      <c r="U54" s="1113">
        <f t="shared" si="418"/>
        <v>46719</v>
      </c>
      <c r="V54" s="1114">
        <f t="shared" si="418"/>
        <v>13630</v>
      </c>
      <c r="W54" s="1113">
        <f t="shared" si="418"/>
        <v>17577</v>
      </c>
      <c r="X54" s="1117">
        <f t="shared" si="418"/>
        <v>229031</v>
      </c>
      <c r="Y54" s="1112">
        <f t="shared" si="418"/>
        <v>21573</v>
      </c>
      <c r="Z54" s="1113">
        <f t="shared" si="418"/>
        <v>3737</v>
      </c>
      <c r="AA54" s="1114">
        <f t="shared" si="418"/>
        <v>3142</v>
      </c>
      <c r="AB54" s="1113">
        <f t="shared" si="418"/>
        <v>857</v>
      </c>
      <c r="AC54" s="1114">
        <f t="shared" si="418"/>
        <v>16898</v>
      </c>
      <c r="AD54" s="1115">
        <f t="shared" si="418"/>
        <v>254175</v>
      </c>
      <c r="AE54" s="1113">
        <f t="shared" si="418"/>
        <v>193519</v>
      </c>
      <c r="AF54" s="1114">
        <f t="shared" si="418"/>
        <v>110860</v>
      </c>
      <c r="AG54" s="1113">
        <f t="shared" si="418"/>
        <v>4978</v>
      </c>
      <c r="AH54" s="1114">
        <f t="shared" si="418"/>
        <v>201493</v>
      </c>
      <c r="AI54" s="1115">
        <f t="shared" si="418"/>
        <v>3648</v>
      </c>
      <c r="AJ54" s="1113">
        <f t="shared" si="418"/>
        <v>0</v>
      </c>
      <c r="AK54" s="1114">
        <f t="shared" si="418"/>
        <v>0</v>
      </c>
      <c r="AL54" s="1113">
        <f t="shared" si="418"/>
        <v>90</v>
      </c>
      <c r="AM54" s="1114">
        <f t="shared" si="418"/>
        <v>920</v>
      </c>
      <c r="AN54" s="1115">
        <f t="shared" si="418"/>
        <v>133134</v>
      </c>
      <c r="AO54" s="1113">
        <f t="shared" si="418"/>
        <v>508</v>
      </c>
      <c r="AP54" s="1114">
        <f t="shared" si="418"/>
        <v>100</v>
      </c>
      <c r="AQ54" s="1113">
        <f t="shared" si="418"/>
        <v>4853</v>
      </c>
      <c r="AR54" s="1114">
        <f t="shared" si="418"/>
        <v>50843</v>
      </c>
      <c r="AS54" s="1115">
        <f t="shared" si="418"/>
        <v>1356044</v>
      </c>
      <c r="AT54" s="1113">
        <f t="shared" si="418"/>
        <v>5604</v>
      </c>
      <c r="AU54" s="1114">
        <f t="shared" si="418"/>
        <v>1017</v>
      </c>
      <c r="AV54" s="1113">
        <f t="shared" si="418"/>
        <v>54102</v>
      </c>
      <c r="AW54" s="1116">
        <f t="shared" si="418"/>
        <v>1023141</v>
      </c>
      <c r="AX54" s="1112">
        <f t="shared" si="418"/>
        <v>0</v>
      </c>
      <c r="AY54" s="1113">
        <f t="shared" si="418"/>
        <v>0</v>
      </c>
      <c r="AZ54" s="1114">
        <f t="shared" si="418"/>
        <v>0</v>
      </c>
      <c r="BA54" s="1113">
        <f t="shared" si="418"/>
        <v>0</v>
      </c>
      <c r="BB54" s="1116">
        <f t="shared" si="418"/>
        <v>0</v>
      </c>
      <c r="BC54" s="1112">
        <f t="shared" si="418"/>
        <v>768542</v>
      </c>
      <c r="BD54" s="1113">
        <f t="shared" si="418"/>
        <v>169915</v>
      </c>
      <c r="BE54" s="1114">
        <f t="shared" si="418"/>
        <v>115761</v>
      </c>
      <c r="BF54" s="1113">
        <f t="shared" si="418"/>
        <v>21834</v>
      </c>
      <c r="BG54" s="1114">
        <f t="shared" si="418"/>
        <v>467440</v>
      </c>
      <c r="BH54" s="1115">
        <f t="shared" si="418"/>
        <v>1660196</v>
      </c>
      <c r="BI54" s="1113">
        <f t="shared" si="418"/>
        <v>500</v>
      </c>
      <c r="BJ54" s="1114">
        <f t="shared" si="418"/>
        <v>280</v>
      </c>
      <c r="BK54" s="1113">
        <f t="shared" si="418"/>
        <v>34586</v>
      </c>
      <c r="BL54" s="1114">
        <f t="shared" si="418"/>
        <v>842456</v>
      </c>
      <c r="BM54" s="1115">
        <f t="shared" si="418"/>
        <v>2868</v>
      </c>
      <c r="BN54" s="1113">
        <f t="shared" si="418"/>
        <v>0</v>
      </c>
      <c r="BO54" s="1114">
        <f t="shared" si="418"/>
        <v>0</v>
      </c>
      <c r="BP54" s="1113">
        <f t="shared" si="418"/>
        <v>0</v>
      </c>
      <c r="BQ54" s="1114">
        <f t="shared" si="418"/>
        <v>2868</v>
      </c>
      <c r="BR54" s="1115">
        <f t="shared" si="418"/>
        <v>0</v>
      </c>
      <c r="BS54" s="1113">
        <f t="shared" si="418"/>
        <v>0</v>
      </c>
      <c r="BT54" s="1114">
        <f t="shared" ref="BT54:EE54" si="419">SUM(BT10:BT53)</f>
        <v>0</v>
      </c>
      <c r="BU54" s="1113">
        <f t="shared" si="419"/>
        <v>0</v>
      </c>
      <c r="BV54" s="1114">
        <f t="shared" si="419"/>
        <v>0</v>
      </c>
      <c r="BW54" s="1115">
        <f t="shared" si="419"/>
        <v>0</v>
      </c>
      <c r="BX54" s="1113">
        <f t="shared" si="419"/>
        <v>0</v>
      </c>
      <c r="BY54" s="1114">
        <f t="shared" si="419"/>
        <v>0</v>
      </c>
      <c r="BZ54" s="1113">
        <f t="shared" si="419"/>
        <v>0</v>
      </c>
      <c r="CA54" s="1114">
        <f t="shared" si="419"/>
        <v>0</v>
      </c>
      <c r="CB54" s="1115">
        <f t="shared" si="419"/>
        <v>3776896</v>
      </c>
      <c r="CC54" s="1113">
        <f t="shared" si="419"/>
        <v>493380</v>
      </c>
      <c r="CD54" s="1114">
        <f t="shared" si="419"/>
        <v>470100</v>
      </c>
      <c r="CE54" s="1113">
        <f t="shared" si="419"/>
        <v>118645</v>
      </c>
      <c r="CF54" s="1114">
        <f t="shared" si="419"/>
        <v>3162741</v>
      </c>
      <c r="CG54" s="1115">
        <f t="shared" si="419"/>
        <v>0</v>
      </c>
      <c r="CH54" s="1113">
        <f t="shared" si="419"/>
        <v>0</v>
      </c>
      <c r="CI54" s="1114">
        <f t="shared" si="419"/>
        <v>0</v>
      </c>
      <c r="CJ54" s="1113">
        <f t="shared" si="419"/>
        <v>0</v>
      </c>
      <c r="CK54" s="1114">
        <f t="shared" si="419"/>
        <v>0</v>
      </c>
      <c r="CL54" s="1115">
        <f t="shared" si="419"/>
        <v>2450444</v>
      </c>
      <c r="CM54" s="1113">
        <f t="shared" si="419"/>
        <v>2298697</v>
      </c>
      <c r="CN54" s="1114">
        <f t="shared" si="419"/>
        <v>2017201</v>
      </c>
      <c r="CO54" s="1113">
        <f t="shared" si="419"/>
        <v>72082</v>
      </c>
      <c r="CP54" s="1116">
        <f t="shared" si="419"/>
        <v>1748911</v>
      </c>
      <c r="CQ54" s="1112">
        <f t="shared" si="419"/>
        <v>45</v>
      </c>
      <c r="CR54" s="1113">
        <f t="shared" si="419"/>
        <v>0</v>
      </c>
      <c r="CS54" s="1114">
        <f t="shared" si="419"/>
        <v>0</v>
      </c>
      <c r="CT54" s="1113">
        <f t="shared" si="419"/>
        <v>2</v>
      </c>
      <c r="CU54" s="1114">
        <f t="shared" si="419"/>
        <v>16</v>
      </c>
      <c r="CV54" s="1115">
        <f t="shared" si="419"/>
        <v>1157673</v>
      </c>
      <c r="CW54" s="1113">
        <f t="shared" si="419"/>
        <v>18533</v>
      </c>
      <c r="CX54" s="1114">
        <f t="shared" si="419"/>
        <v>15994</v>
      </c>
      <c r="CY54" s="1113">
        <f t="shared" si="419"/>
        <v>43057</v>
      </c>
      <c r="CZ54" s="1114">
        <f t="shared" si="419"/>
        <v>466815</v>
      </c>
      <c r="DA54" s="1115">
        <f t="shared" si="419"/>
        <v>91674</v>
      </c>
      <c r="DB54" s="1113">
        <f t="shared" si="419"/>
        <v>6834</v>
      </c>
      <c r="DC54" s="1114">
        <f t="shared" si="419"/>
        <v>5628</v>
      </c>
      <c r="DD54" s="1113">
        <f t="shared" si="419"/>
        <v>3419</v>
      </c>
      <c r="DE54" s="1116">
        <f t="shared" si="419"/>
        <v>44274</v>
      </c>
      <c r="DF54" s="1112">
        <f t="shared" si="419"/>
        <v>7448374</v>
      </c>
      <c r="DG54" s="1113">
        <f t="shared" si="419"/>
        <v>7380</v>
      </c>
      <c r="DH54" s="1114">
        <f t="shared" si="419"/>
        <v>3372</v>
      </c>
      <c r="DI54" s="1113">
        <f t="shared" si="419"/>
        <v>153824</v>
      </c>
      <c r="DJ54" s="1114">
        <f t="shared" si="419"/>
        <v>3107191</v>
      </c>
      <c r="DK54" s="1115">
        <f t="shared" si="419"/>
        <v>812491</v>
      </c>
      <c r="DL54" s="1113">
        <f t="shared" si="419"/>
        <v>9358</v>
      </c>
      <c r="DM54" s="1114">
        <f t="shared" si="419"/>
        <v>3744</v>
      </c>
      <c r="DN54" s="1113">
        <f t="shared" si="419"/>
        <v>13542</v>
      </c>
      <c r="DO54" s="1114">
        <f t="shared" si="419"/>
        <v>212289</v>
      </c>
      <c r="DP54" s="1115">
        <f t="shared" si="419"/>
        <v>33708</v>
      </c>
      <c r="DQ54" s="1113">
        <f t="shared" si="419"/>
        <v>100</v>
      </c>
      <c r="DR54" s="1114">
        <f t="shared" si="419"/>
        <v>42</v>
      </c>
      <c r="DS54" s="1113">
        <f t="shared" si="419"/>
        <v>686</v>
      </c>
      <c r="DT54" s="1114">
        <f t="shared" si="419"/>
        <v>14524</v>
      </c>
      <c r="DU54" s="1115">
        <f t="shared" si="419"/>
        <v>0</v>
      </c>
      <c r="DV54" s="1113">
        <f t="shared" si="419"/>
        <v>0</v>
      </c>
      <c r="DW54" s="1114">
        <f t="shared" si="419"/>
        <v>0</v>
      </c>
      <c r="DX54" s="1113">
        <f t="shared" si="419"/>
        <v>0</v>
      </c>
      <c r="DY54" s="1114">
        <f t="shared" si="419"/>
        <v>0</v>
      </c>
      <c r="DZ54" s="1115">
        <f t="shared" si="419"/>
        <v>0</v>
      </c>
      <c r="EA54" s="1113">
        <f t="shared" si="419"/>
        <v>0</v>
      </c>
      <c r="EB54" s="1114">
        <f t="shared" si="419"/>
        <v>0</v>
      </c>
      <c r="EC54" s="1113">
        <f t="shared" si="419"/>
        <v>0</v>
      </c>
      <c r="ED54" s="1114">
        <f t="shared" si="419"/>
        <v>0</v>
      </c>
      <c r="EE54" s="1115">
        <f t="shared" si="419"/>
        <v>0</v>
      </c>
      <c r="EF54" s="1113">
        <f t="shared" ref="EF54:GQ54" si="420">SUM(EF10:EF53)</f>
        <v>0</v>
      </c>
      <c r="EG54" s="1114">
        <f t="shared" si="420"/>
        <v>0</v>
      </c>
      <c r="EH54" s="1113">
        <f t="shared" si="420"/>
        <v>0</v>
      </c>
      <c r="EI54" s="1114">
        <f t="shared" si="420"/>
        <v>0</v>
      </c>
      <c r="EJ54" s="1115">
        <f t="shared" si="420"/>
        <v>0</v>
      </c>
      <c r="EK54" s="1113">
        <f t="shared" si="420"/>
        <v>0</v>
      </c>
      <c r="EL54" s="1114">
        <f t="shared" si="420"/>
        <v>0</v>
      </c>
      <c r="EM54" s="1113">
        <f t="shared" si="420"/>
        <v>0</v>
      </c>
      <c r="EN54" s="1114">
        <f t="shared" si="420"/>
        <v>0</v>
      </c>
      <c r="EO54" s="1115">
        <f t="shared" si="420"/>
        <v>0</v>
      </c>
      <c r="EP54" s="1113">
        <f t="shared" si="420"/>
        <v>0</v>
      </c>
      <c r="EQ54" s="1114">
        <f t="shared" si="420"/>
        <v>0</v>
      </c>
      <c r="ER54" s="1113">
        <f t="shared" si="420"/>
        <v>0</v>
      </c>
      <c r="ES54" s="1114">
        <f t="shared" si="420"/>
        <v>0</v>
      </c>
      <c r="ET54" s="1115">
        <f t="shared" si="420"/>
        <v>0</v>
      </c>
      <c r="EU54" s="1113">
        <f t="shared" si="420"/>
        <v>0</v>
      </c>
      <c r="EV54" s="1114">
        <f t="shared" si="420"/>
        <v>0</v>
      </c>
      <c r="EW54" s="1113">
        <f t="shared" si="420"/>
        <v>0</v>
      </c>
      <c r="EX54" s="1114">
        <f t="shared" si="420"/>
        <v>0</v>
      </c>
      <c r="EY54" s="1115">
        <f t="shared" si="420"/>
        <v>177186</v>
      </c>
      <c r="EZ54" s="1113">
        <f t="shared" si="420"/>
        <v>0</v>
      </c>
      <c r="FA54" s="1114">
        <f t="shared" si="420"/>
        <v>0</v>
      </c>
      <c r="FB54" s="1113">
        <f t="shared" si="420"/>
        <v>4377</v>
      </c>
      <c r="FC54" s="1114">
        <f t="shared" si="420"/>
        <v>82487</v>
      </c>
      <c r="FD54" s="1115">
        <f t="shared" si="420"/>
        <v>0</v>
      </c>
      <c r="FE54" s="1113">
        <f t="shared" si="420"/>
        <v>0</v>
      </c>
      <c r="FF54" s="1114">
        <f t="shared" si="420"/>
        <v>0</v>
      </c>
      <c r="FG54" s="1113">
        <f t="shared" si="420"/>
        <v>0</v>
      </c>
      <c r="FH54" s="1114">
        <f t="shared" si="420"/>
        <v>0</v>
      </c>
      <c r="FI54" s="1115">
        <f t="shared" si="420"/>
        <v>458291</v>
      </c>
      <c r="FJ54" s="1113">
        <f t="shared" si="420"/>
        <v>0</v>
      </c>
      <c r="FK54" s="1114">
        <f t="shared" si="420"/>
        <v>0</v>
      </c>
      <c r="FL54" s="1113">
        <f t="shared" si="420"/>
        <v>10678</v>
      </c>
      <c r="FM54" s="1114">
        <f t="shared" si="420"/>
        <v>357315</v>
      </c>
      <c r="FN54" s="1115">
        <f t="shared" si="420"/>
        <v>0</v>
      </c>
      <c r="FO54" s="1113">
        <f t="shared" si="420"/>
        <v>0</v>
      </c>
      <c r="FP54" s="1114">
        <f t="shared" si="420"/>
        <v>0</v>
      </c>
      <c r="FQ54" s="1113">
        <f t="shared" si="420"/>
        <v>0</v>
      </c>
      <c r="FR54" s="1114">
        <f t="shared" si="420"/>
        <v>0</v>
      </c>
      <c r="FS54" s="1115">
        <f t="shared" si="420"/>
        <v>44795</v>
      </c>
      <c r="FT54" s="1113">
        <f t="shared" si="420"/>
        <v>250</v>
      </c>
      <c r="FU54" s="1114">
        <f t="shared" si="420"/>
        <v>80</v>
      </c>
      <c r="FV54" s="1113">
        <f t="shared" si="420"/>
        <v>694</v>
      </c>
      <c r="FW54" s="1116">
        <f t="shared" si="420"/>
        <v>39872</v>
      </c>
      <c r="FX54" s="1112">
        <f t="shared" si="420"/>
        <v>8936</v>
      </c>
      <c r="FY54" s="1113">
        <f t="shared" si="420"/>
        <v>0</v>
      </c>
      <c r="FZ54" s="1114">
        <f t="shared" si="420"/>
        <v>0</v>
      </c>
      <c r="GA54" s="1113">
        <f t="shared" si="420"/>
        <v>179</v>
      </c>
      <c r="GB54" s="1114">
        <f t="shared" si="420"/>
        <v>4590</v>
      </c>
      <c r="GC54" s="1115">
        <f t="shared" si="420"/>
        <v>754991</v>
      </c>
      <c r="GD54" s="1113">
        <f t="shared" si="420"/>
        <v>31</v>
      </c>
      <c r="GE54" s="1114">
        <f t="shared" si="420"/>
        <v>24</v>
      </c>
      <c r="GF54" s="1113">
        <f t="shared" si="420"/>
        <v>19942</v>
      </c>
      <c r="GG54" s="1116">
        <f t="shared" si="420"/>
        <v>657083</v>
      </c>
      <c r="GH54" s="1112">
        <f t="shared" si="420"/>
        <v>5051004</v>
      </c>
      <c r="GI54" s="1113">
        <f t="shared" si="420"/>
        <v>424</v>
      </c>
      <c r="GJ54" s="1114">
        <f t="shared" si="420"/>
        <v>24</v>
      </c>
      <c r="GK54" s="1113">
        <f t="shared" si="420"/>
        <v>100996</v>
      </c>
      <c r="GL54" s="1114">
        <f t="shared" si="420"/>
        <v>2166299</v>
      </c>
      <c r="GM54" s="1115">
        <f t="shared" si="420"/>
        <v>2690855</v>
      </c>
      <c r="GN54" s="1113">
        <f t="shared" si="420"/>
        <v>0</v>
      </c>
      <c r="GO54" s="1114">
        <f t="shared" si="420"/>
        <v>0</v>
      </c>
      <c r="GP54" s="1113">
        <f t="shared" si="420"/>
        <v>53749</v>
      </c>
      <c r="GQ54" s="1114">
        <f t="shared" si="420"/>
        <v>1263133</v>
      </c>
      <c r="GR54" s="1115">
        <f t="shared" ref="GR54:II54" si="421">SUM(GR10:GR53)</f>
        <v>0</v>
      </c>
      <c r="GS54" s="1113">
        <f t="shared" si="421"/>
        <v>0</v>
      </c>
      <c r="GT54" s="1114">
        <f t="shared" si="421"/>
        <v>0</v>
      </c>
      <c r="GU54" s="1113">
        <f t="shared" si="421"/>
        <v>0</v>
      </c>
      <c r="GV54" s="1114">
        <f t="shared" si="421"/>
        <v>0</v>
      </c>
      <c r="GW54" s="1115">
        <f t="shared" si="421"/>
        <v>816356</v>
      </c>
      <c r="GX54" s="1113">
        <f t="shared" si="421"/>
        <v>0</v>
      </c>
      <c r="GY54" s="1114">
        <f t="shared" si="421"/>
        <v>0</v>
      </c>
      <c r="GZ54" s="1113">
        <f t="shared" si="421"/>
        <v>16103</v>
      </c>
      <c r="HA54" s="1114">
        <f t="shared" si="421"/>
        <v>185516</v>
      </c>
      <c r="HB54" s="1115">
        <f t="shared" si="421"/>
        <v>0</v>
      </c>
      <c r="HC54" s="1113">
        <f t="shared" si="421"/>
        <v>0</v>
      </c>
      <c r="HD54" s="1114">
        <f t="shared" si="421"/>
        <v>0</v>
      </c>
      <c r="HE54" s="1113">
        <f t="shared" si="421"/>
        <v>0</v>
      </c>
      <c r="HF54" s="1114">
        <f t="shared" si="421"/>
        <v>0</v>
      </c>
      <c r="HG54" s="1115">
        <f t="shared" si="421"/>
        <v>0</v>
      </c>
      <c r="HH54" s="1113">
        <f t="shared" si="421"/>
        <v>0</v>
      </c>
      <c r="HI54" s="1114">
        <f t="shared" si="421"/>
        <v>0</v>
      </c>
      <c r="HJ54" s="1113">
        <f t="shared" si="421"/>
        <v>0</v>
      </c>
      <c r="HK54" s="1114">
        <f t="shared" si="421"/>
        <v>0</v>
      </c>
      <c r="HL54" s="1115">
        <f t="shared" si="421"/>
        <v>0</v>
      </c>
      <c r="HM54" s="1113">
        <f t="shared" si="421"/>
        <v>0</v>
      </c>
      <c r="HN54" s="1114">
        <f t="shared" si="421"/>
        <v>0</v>
      </c>
      <c r="HO54" s="1113">
        <f t="shared" si="421"/>
        <v>0</v>
      </c>
      <c r="HP54" s="1114">
        <f t="shared" si="421"/>
        <v>0</v>
      </c>
      <c r="HQ54" s="1115">
        <f t="shared" si="421"/>
        <v>555437</v>
      </c>
      <c r="HR54" s="1113">
        <f t="shared" si="421"/>
        <v>4797</v>
      </c>
      <c r="HS54" s="1114">
        <f t="shared" si="421"/>
        <v>1412</v>
      </c>
      <c r="HT54" s="1113">
        <f t="shared" si="421"/>
        <v>10914</v>
      </c>
      <c r="HU54" s="1114">
        <f t="shared" si="421"/>
        <v>220048</v>
      </c>
      <c r="HV54" s="1115">
        <f t="shared" si="421"/>
        <v>698461</v>
      </c>
      <c r="HW54" s="1113">
        <f t="shared" si="421"/>
        <v>335</v>
      </c>
      <c r="HX54" s="1114">
        <f t="shared" si="421"/>
        <v>154</v>
      </c>
      <c r="HY54" s="1113">
        <f t="shared" si="421"/>
        <v>13936</v>
      </c>
      <c r="HZ54" s="1116">
        <f t="shared" si="421"/>
        <v>308594</v>
      </c>
      <c r="IA54" s="1112">
        <f t="shared" si="421"/>
        <v>25541</v>
      </c>
      <c r="IB54" s="1113">
        <f t="shared" si="421"/>
        <v>0</v>
      </c>
      <c r="IC54" s="1114">
        <f t="shared" si="421"/>
        <v>0</v>
      </c>
      <c r="ID54" s="1113">
        <f t="shared" si="421"/>
        <v>1022</v>
      </c>
      <c r="IE54" s="1116">
        <f t="shared" si="421"/>
        <v>10222</v>
      </c>
      <c r="IF54" s="1118">
        <f t="shared" si="421"/>
        <v>33212105</v>
      </c>
      <c r="IG54" s="1113">
        <f t="shared" si="421"/>
        <v>3398106</v>
      </c>
      <c r="IH54" s="1114">
        <f t="shared" si="421"/>
        <v>2882038</v>
      </c>
      <c r="II54" s="1119">
        <f t="shared" si="421"/>
        <v>812263</v>
      </c>
      <c r="IJ54" s="1120">
        <f>SUM(IJ10:IJ53)</f>
        <v>17630048</v>
      </c>
    </row>
    <row r="55" spans="1:244">
      <c r="IF55" t="s">
        <v>1363</v>
      </c>
      <c r="IG55" s="1820" t="s">
        <v>1364</v>
      </c>
      <c r="IH55" s="1819">
        <f>IG54-IH54</f>
        <v>516068</v>
      </c>
    </row>
  </sheetData>
  <mergeCells count="1">
    <mergeCell ref="B54:C54"/>
  </mergeCells>
  <phoneticPr fontId="5"/>
  <pageMargins left="0.78740157480314965" right="0.78740157480314965" top="0.98425196850393704" bottom="0.98425196850393704" header="0.51181102362204722" footer="0.51181102362204722"/>
  <pageSetup paperSize="8" scale="80" fitToWidth="9" orientation="landscape" r:id="rId1"/>
  <headerFooter alignWithMargins="0">
    <oddHeader xml:space="preserve">&amp;L&amp;14有形固定資産減価償却計算表（平成21年度用）
</oddHeader>
  </headerFooter>
  <colBreaks count="7" manualBreakCount="7">
    <brk id="34" max="48" man="1"/>
    <brk id="64" max="48" man="1"/>
    <brk id="94" max="48" man="1"/>
    <brk id="124" max="48" man="1"/>
    <brk id="154" max="48" man="1"/>
    <brk id="184" max="48" man="1"/>
    <brk id="214" max="48" man="1"/>
  </colBreaks>
  <legacyDrawing r:id="rId2"/>
</worksheet>
</file>

<file path=xl/worksheets/sheet18.xml><?xml version="1.0" encoding="utf-8"?>
<worksheet xmlns="http://schemas.openxmlformats.org/spreadsheetml/2006/main" xmlns:r="http://schemas.openxmlformats.org/officeDocument/2006/relationships">
  <dimension ref="A1:AM245"/>
  <sheetViews>
    <sheetView view="pageBreakPreview" topLeftCell="A62" zoomScaleNormal="100" zoomScaleSheetLayoutView="100" workbookViewId="0">
      <selection activeCell="A53" sqref="A53"/>
    </sheetView>
  </sheetViews>
  <sheetFormatPr defaultRowHeight="13.5"/>
  <cols>
    <col min="1" max="1" width="8.5" style="852" customWidth="1"/>
    <col min="2" max="9" width="6.625" style="852" customWidth="1"/>
    <col min="10" max="10" width="4" style="1755" customWidth="1"/>
    <col min="11" max="11" width="3.125" style="1755" customWidth="1"/>
    <col min="12" max="13" width="2" style="1755" customWidth="1"/>
    <col min="14" max="14" width="7.25" style="1755" customWidth="1"/>
    <col min="15" max="15" width="3.125" style="1755" customWidth="1"/>
    <col min="16" max="20" width="10.625" style="437" customWidth="1"/>
    <col min="21" max="21" width="3.125" style="1755" customWidth="1"/>
    <col min="22" max="23" width="2" style="1755" customWidth="1"/>
    <col min="24" max="24" width="7.5" style="1755" customWidth="1"/>
    <col min="25" max="25" width="3.125" style="1755"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16384" width="9" style="437"/>
  </cols>
  <sheetData>
    <row r="1" spans="1:37" s="1755" customFormat="1">
      <c r="A1" s="1754"/>
      <c r="B1" s="1754"/>
      <c r="C1" s="1754"/>
      <c r="D1" s="1754"/>
      <c r="E1" s="1754"/>
      <c r="F1" s="1754"/>
      <c r="G1" s="1754"/>
      <c r="H1" s="1754"/>
      <c r="I1" s="1754"/>
    </row>
    <row r="2" spans="1:37" s="1755" customFormat="1" ht="14.25">
      <c r="A2" s="1754"/>
      <c r="B2" s="1754"/>
      <c r="C2" s="1754"/>
      <c r="D2" s="1754"/>
      <c r="E2" s="1754"/>
      <c r="F2" s="1754"/>
      <c r="G2" s="1754"/>
      <c r="H2" s="1754"/>
      <c r="I2" s="1754"/>
      <c r="J2" s="164"/>
      <c r="K2" s="164" t="s">
        <v>721</v>
      </c>
      <c r="R2" s="164" t="s">
        <v>1490</v>
      </c>
      <c r="T2" s="1742"/>
      <c r="AA2" s="165"/>
      <c r="AB2" s="165" t="s">
        <v>1</v>
      </c>
      <c r="AC2" s="165"/>
    </row>
    <row r="3" spans="1:37" s="1755" customFormat="1" ht="14.25" thickBot="1">
      <c r="A3" s="1754"/>
      <c r="B3" s="1754"/>
      <c r="C3" s="1754"/>
      <c r="D3" s="1754"/>
      <c r="E3" s="1754"/>
      <c r="F3" s="1754"/>
      <c r="G3" s="1754"/>
      <c r="H3" s="1754"/>
      <c r="I3" s="1754"/>
      <c r="AB3" s="165"/>
      <c r="AC3" s="165"/>
    </row>
    <row r="4" spans="1:37" s="1755" customFormat="1" ht="14.25" thickTop="1">
      <c r="A4" s="1754"/>
      <c r="B4" s="1754"/>
      <c r="C4" s="1754"/>
      <c r="D4" s="1754"/>
      <c r="E4" s="1754"/>
      <c r="F4" s="1754"/>
      <c r="G4" s="1754"/>
      <c r="H4" s="1754"/>
      <c r="I4" s="1754"/>
      <c r="K4" s="990"/>
      <c r="L4" s="991"/>
      <c r="M4" s="991"/>
      <c r="N4" s="991"/>
      <c r="O4" s="991"/>
      <c r="P4" s="992" t="s">
        <v>119</v>
      </c>
      <c r="Q4" s="991"/>
      <c r="R4" s="991"/>
      <c r="S4" s="991"/>
      <c r="T4" s="991"/>
      <c r="U4" s="993"/>
      <c r="V4" s="991"/>
      <c r="W4" s="991"/>
      <c r="X4" s="991"/>
      <c r="Y4" s="991"/>
      <c r="Z4" s="992" t="s">
        <v>392</v>
      </c>
      <c r="AA4" s="991"/>
      <c r="AB4" s="991"/>
      <c r="AC4" s="994"/>
      <c r="AD4" s="165"/>
      <c r="AE4" s="1756"/>
      <c r="AF4" s="1756"/>
      <c r="AG4" s="1756"/>
      <c r="AH4" s="1756"/>
      <c r="AI4" s="335"/>
      <c r="AJ4" s="335"/>
      <c r="AK4" s="335"/>
    </row>
    <row r="5" spans="1:37" s="1755" customFormat="1">
      <c r="A5" s="1754"/>
      <c r="B5" s="1754"/>
      <c r="C5" s="1754"/>
      <c r="D5" s="1754"/>
      <c r="E5" s="1754"/>
      <c r="F5" s="1754"/>
      <c r="G5" s="1754"/>
      <c r="H5" s="1754"/>
      <c r="I5" s="1754"/>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756"/>
      <c r="AF5" s="1756"/>
      <c r="AG5" s="1756"/>
      <c r="AH5" s="1756"/>
      <c r="AI5" s="335"/>
      <c r="AJ5" s="335"/>
      <c r="AK5" s="335"/>
    </row>
    <row r="6" spans="1:37" s="1755" customFormat="1">
      <c r="A6" s="1754"/>
      <c r="B6" s="1754"/>
      <c r="C6" s="1754"/>
      <c r="D6" s="1754"/>
      <c r="E6" s="1754"/>
      <c r="F6" s="1754"/>
      <c r="G6" s="1754"/>
      <c r="H6" s="1754"/>
      <c r="I6" s="1754"/>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756"/>
      <c r="AF6" s="1756"/>
      <c r="AG6" s="1756"/>
      <c r="AH6" s="1756"/>
      <c r="AI6" s="335"/>
      <c r="AJ6" s="335"/>
      <c r="AK6" s="335"/>
    </row>
    <row r="7" spans="1:37" s="1755" customFormat="1" ht="14.25" thickBot="1">
      <c r="A7" s="835"/>
      <c r="B7" s="835"/>
      <c r="C7" s="835"/>
      <c r="D7" s="835"/>
      <c r="E7" s="835"/>
      <c r="F7" s="835"/>
      <c r="G7" s="835"/>
      <c r="H7" s="835"/>
      <c r="I7" s="1754"/>
      <c r="K7" s="995"/>
      <c r="L7" s="996"/>
      <c r="M7" s="996"/>
      <c r="N7" s="996"/>
      <c r="O7" s="996"/>
      <c r="P7" s="1006" t="s">
        <v>125</v>
      </c>
      <c r="Q7" s="1007" t="s">
        <v>667</v>
      </c>
      <c r="R7" s="1008"/>
      <c r="S7" s="1009" t="s">
        <v>127</v>
      </c>
      <c r="T7" s="1010" t="s">
        <v>524</v>
      </c>
      <c r="U7" s="1001"/>
      <c r="V7" s="1011"/>
      <c r="W7" s="1011"/>
      <c r="X7" s="1011"/>
      <c r="Y7" s="1011"/>
      <c r="Z7" s="1012" t="s">
        <v>5</v>
      </c>
      <c r="AA7" s="1009" t="s">
        <v>6</v>
      </c>
      <c r="AB7" s="1009" t="s">
        <v>7</v>
      </c>
      <c r="AC7" s="1013"/>
      <c r="AD7" s="165"/>
      <c r="AE7" s="332"/>
      <c r="AF7" s="332"/>
      <c r="AG7" s="332"/>
      <c r="AH7" s="332"/>
      <c r="AI7" s="335"/>
      <c r="AJ7" s="335"/>
      <c r="AK7" s="335"/>
    </row>
    <row r="8" spans="1:37">
      <c r="A8" s="836"/>
      <c r="B8" s="837"/>
      <c r="C8" s="837"/>
      <c r="D8" s="837"/>
      <c r="E8" s="837"/>
      <c r="F8" s="837"/>
      <c r="G8" s="837"/>
      <c r="H8" s="838"/>
      <c r="I8" s="839"/>
      <c r="K8" s="188"/>
      <c r="L8" s="189" t="s">
        <v>8</v>
      </c>
      <c r="M8" s="190"/>
      <c r="N8" s="190"/>
      <c r="O8" s="191" t="s">
        <v>9</v>
      </c>
      <c r="P8" s="192">
        <f>+A9</f>
        <v>0</v>
      </c>
      <c r="Q8" s="258">
        <f>+C9</f>
        <v>0</v>
      </c>
      <c r="R8" s="258">
        <f>+E9</f>
        <v>0</v>
      </c>
      <c r="S8" s="260">
        <f>+F9</f>
        <v>0</v>
      </c>
      <c r="T8" s="261">
        <f>+H9</f>
        <v>0</v>
      </c>
      <c r="U8" s="195"/>
      <c r="V8" s="200" t="s">
        <v>145</v>
      </c>
      <c r="W8" s="222"/>
      <c r="X8" s="222"/>
      <c r="Y8" s="298" t="s">
        <v>10</v>
      </c>
      <c r="Z8" s="231">
        <f t="shared" ref="Z8:AB9" si="0">+A170</f>
        <v>0</v>
      </c>
      <c r="AA8" s="232">
        <f t="shared" si="0"/>
        <v>0</v>
      </c>
      <c r="AB8" s="233">
        <f t="shared" si="0"/>
        <v>0</v>
      </c>
      <c r="AC8" s="505">
        <f>+E170</f>
        <v>0</v>
      </c>
      <c r="AD8" s="165"/>
      <c r="AE8" s="165"/>
      <c r="AF8" s="165"/>
      <c r="AG8" s="165"/>
      <c r="AH8" s="165"/>
      <c r="AI8" s="1755"/>
      <c r="AJ8" s="1755"/>
      <c r="AK8" s="1755"/>
    </row>
    <row r="9" spans="1:37">
      <c r="A9" s="840"/>
      <c r="B9" s="841"/>
      <c r="C9" s="841"/>
      <c r="D9" s="841"/>
      <c r="E9" s="841"/>
      <c r="F9" s="841"/>
      <c r="G9" s="841"/>
      <c r="H9" s="842"/>
      <c r="I9" s="839"/>
      <c r="K9" s="199"/>
      <c r="L9" s="200"/>
      <c r="M9" s="201" t="s">
        <v>146</v>
      </c>
      <c r="N9" s="202"/>
      <c r="O9" s="203" t="s">
        <v>12</v>
      </c>
      <c r="P9" s="204">
        <f>+A10</f>
        <v>0</v>
      </c>
      <c r="Q9" s="205">
        <f>+C10</f>
        <v>0</v>
      </c>
      <c r="R9" s="205">
        <f>+E10</f>
        <v>0</v>
      </c>
      <c r="S9" s="267">
        <f>+F10</f>
        <v>0</v>
      </c>
      <c r="T9" s="268">
        <f>+H10</f>
        <v>0</v>
      </c>
      <c r="U9" s="207"/>
      <c r="V9" s="181"/>
      <c r="W9" s="201" t="s">
        <v>11</v>
      </c>
      <c r="X9" s="202"/>
      <c r="Y9" s="220" t="s">
        <v>9</v>
      </c>
      <c r="Z9" s="204">
        <f t="shared" si="0"/>
        <v>0</v>
      </c>
      <c r="AA9" s="205">
        <f t="shared" si="0"/>
        <v>0</v>
      </c>
      <c r="AB9" s="206">
        <f t="shared" si="0"/>
        <v>0</v>
      </c>
      <c r="AC9" s="506">
        <f>+E171</f>
        <v>0</v>
      </c>
      <c r="AD9" s="165"/>
      <c r="AE9" s="165"/>
      <c r="AF9" s="165"/>
      <c r="AG9" s="165"/>
      <c r="AH9" s="165"/>
      <c r="AI9" s="1755"/>
      <c r="AJ9" s="1755"/>
      <c r="AK9" s="1755"/>
    </row>
    <row r="10" spans="1:37">
      <c r="A10" s="840"/>
      <c r="B10" s="841"/>
      <c r="C10" s="841"/>
      <c r="D10" s="841"/>
      <c r="E10" s="841"/>
      <c r="F10" s="841"/>
      <c r="G10" s="841"/>
      <c r="H10" s="842"/>
      <c r="I10" s="839"/>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1755"/>
      <c r="AJ10" s="1755"/>
      <c r="AK10" s="1755"/>
    </row>
    <row r="11" spans="1:37">
      <c r="A11" s="840"/>
      <c r="B11" s="841"/>
      <c r="C11" s="841"/>
      <c r="D11" s="841"/>
      <c r="E11" s="841"/>
      <c r="F11" s="841"/>
      <c r="G11" s="841"/>
      <c r="H11" s="842"/>
      <c r="I11" s="839"/>
      <c r="K11" s="199" t="s">
        <v>4</v>
      </c>
      <c r="L11" s="178" t="s">
        <v>14</v>
      </c>
      <c r="M11" s="175"/>
      <c r="N11" s="175"/>
      <c r="O11" s="216" t="s">
        <v>15</v>
      </c>
      <c r="P11" s="217">
        <f>+A11</f>
        <v>0</v>
      </c>
      <c r="Q11" s="218">
        <f>+C11</f>
        <v>0</v>
      </c>
      <c r="R11" s="218">
        <f>+E11</f>
        <v>0</v>
      </c>
      <c r="S11" s="283">
        <f>+F11</f>
        <v>0</v>
      </c>
      <c r="T11" s="268">
        <f>+H11</f>
        <v>0</v>
      </c>
      <c r="U11" s="207"/>
      <c r="V11" s="201" t="s">
        <v>147</v>
      </c>
      <c r="W11" s="202"/>
      <c r="X11" s="202"/>
      <c r="Y11" s="220" t="s">
        <v>12</v>
      </c>
      <c r="Z11" s="204">
        <f>+A172</f>
        <v>0</v>
      </c>
      <c r="AA11" s="205">
        <f>+B172</f>
        <v>0</v>
      </c>
      <c r="AB11" s="206">
        <f>+C172</f>
        <v>0</v>
      </c>
      <c r="AC11" s="506">
        <f>+E172</f>
        <v>0</v>
      </c>
      <c r="AD11" s="165"/>
      <c r="AE11" s="165"/>
      <c r="AF11" s="165"/>
      <c r="AG11" s="165"/>
      <c r="AH11" s="165"/>
      <c r="AI11" s="1755"/>
      <c r="AJ11" s="1755"/>
      <c r="AK11" s="1755"/>
    </row>
    <row r="12" spans="1:37">
      <c r="A12" s="840"/>
      <c r="B12" s="841"/>
      <c r="C12" s="841"/>
      <c r="D12" s="841"/>
      <c r="E12" s="841"/>
      <c r="F12" s="841"/>
      <c r="G12" s="841"/>
      <c r="H12" s="842"/>
      <c r="I12" s="839"/>
      <c r="K12" s="199"/>
      <c r="L12" s="200"/>
      <c r="M12" s="201" t="s">
        <v>16</v>
      </c>
      <c r="N12" s="202"/>
      <c r="O12" s="203" t="s">
        <v>17</v>
      </c>
      <c r="P12" s="204">
        <f>+A12</f>
        <v>0</v>
      </c>
      <c r="Q12" s="205">
        <f>+C12</f>
        <v>0</v>
      </c>
      <c r="R12" s="205">
        <f>+E12</f>
        <v>0</v>
      </c>
      <c r="S12" s="267">
        <f>+F12</f>
        <v>0</v>
      </c>
      <c r="T12" s="268">
        <f>+H12</f>
        <v>0</v>
      </c>
      <c r="U12" s="207"/>
      <c r="V12" s="200"/>
      <c r="W12" s="452"/>
      <c r="X12" s="452"/>
      <c r="Y12" s="453"/>
      <c r="Z12" s="454"/>
      <c r="AA12" s="455"/>
      <c r="AB12" s="455"/>
      <c r="AC12" s="508"/>
      <c r="AD12" s="165"/>
      <c r="AE12" s="165"/>
      <c r="AF12" s="165"/>
      <c r="AG12" s="165"/>
      <c r="AH12" s="165"/>
      <c r="AI12" s="1755"/>
      <c r="AJ12" s="1755"/>
      <c r="AK12" s="1755"/>
    </row>
    <row r="13" spans="1:37">
      <c r="A13" s="840"/>
      <c r="B13" s="841"/>
      <c r="C13" s="841"/>
      <c r="D13" s="841"/>
      <c r="E13" s="841"/>
      <c r="F13" s="841"/>
      <c r="G13" s="841"/>
      <c r="H13" s="842"/>
      <c r="I13" s="839"/>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1755"/>
      <c r="AJ13" s="1755"/>
      <c r="AK13" s="1755"/>
    </row>
    <row r="14" spans="1:37">
      <c r="A14" s="840"/>
      <c r="B14" s="841"/>
      <c r="C14" s="841"/>
      <c r="D14" s="841"/>
      <c r="E14" s="841"/>
      <c r="F14" s="841"/>
      <c r="G14" s="841"/>
      <c r="H14" s="842"/>
      <c r="I14" s="839"/>
      <c r="K14" s="199" t="s">
        <v>4</v>
      </c>
      <c r="L14" s="174"/>
      <c r="M14" s="200" t="s">
        <v>94</v>
      </c>
      <c r="N14" s="202"/>
      <c r="O14" s="203" t="s">
        <v>93</v>
      </c>
      <c r="P14" s="204">
        <f>+A14</f>
        <v>0</v>
      </c>
      <c r="Q14" s="205">
        <f>+C14</f>
        <v>0</v>
      </c>
      <c r="R14" s="205">
        <f t="shared" ref="R14:S16" si="1">+E14</f>
        <v>0</v>
      </c>
      <c r="S14" s="267">
        <f t="shared" si="1"/>
        <v>0</v>
      </c>
      <c r="T14" s="268">
        <f>+H14</f>
        <v>0</v>
      </c>
      <c r="U14" s="207"/>
      <c r="V14" s="178"/>
      <c r="W14" s="201" t="s">
        <v>135</v>
      </c>
      <c r="X14" s="202"/>
      <c r="Y14" s="220" t="s">
        <v>93</v>
      </c>
      <c r="Z14" s="204">
        <f>+A176</f>
        <v>0</v>
      </c>
      <c r="AA14" s="205">
        <f>+B176</f>
        <v>0</v>
      </c>
      <c r="AB14" s="206">
        <f>+C176</f>
        <v>0</v>
      </c>
      <c r="AC14" s="506">
        <f>+E176</f>
        <v>0</v>
      </c>
      <c r="AD14" s="165"/>
      <c r="AE14" s="165"/>
      <c r="AF14" s="165"/>
      <c r="AG14" s="165"/>
      <c r="AH14" s="165"/>
      <c r="AI14" s="1755"/>
      <c r="AJ14" s="1755"/>
      <c r="AK14" s="1755"/>
    </row>
    <row r="15" spans="1:37">
      <c r="A15" s="840"/>
      <c r="B15" s="841"/>
      <c r="C15" s="841"/>
      <c r="D15" s="841"/>
      <c r="E15" s="841"/>
      <c r="F15" s="841"/>
      <c r="G15" s="841"/>
      <c r="H15" s="842"/>
      <c r="I15" s="839"/>
      <c r="K15" s="199"/>
      <c r="L15" s="181" t="s">
        <v>102</v>
      </c>
      <c r="M15" s="200"/>
      <c r="N15" s="201" t="s">
        <v>148</v>
      </c>
      <c r="O15" s="203" t="s">
        <v>97</v>
      </c>
      <c r="P15" s="204">
        <f>+A15</f>
        <v>0</v>
      </c>
      <c r="Q15" s="205">
        <f>+C15</f>
        <v>0</v>
      </c>
      <c r="R15" s="205">
        <f t="shared" si="1"/>
        <v>0</v>
      </c>
      <c r="S15" s="267">
        <f t="shared" si="1"/>
        <v>0</v>
      </c>
      <c r="T15" s="268">
        <f>+H15</f>
        <v>0</v>
      </c>
      <c r="U15" s="207"/>
      <c r="V15" s="200" t="s">
        <v>102</v>
      </c>
      <c r="W15" s="200"/>
      <c r="X15" s="172"/>
      <c r="Y15" s="212"/>
      <c r="Z15" s="209"/>
      <c r="AA15" s="210"/>
      <c r="AB15" s="210"/>
      <c r="AC15" s="510"/>
      <c r="AD15" s="165"/>
      <c r="AE15" s="165"/>
      <c r="AF15" s="165"/>
      <c r="AG15" s="165"/>
      <c r="AH15" s="165"/>
      <c r="AI15" s="1755"/>
      <c r="AJ15" s="1755"/>
      <c r="AK15" s="1755"/>
    </row>
    <row r="16" spans="1:37">
      <c r="A16" s="840"/>
      <c r="B16" s="841"/>
      <c r="C16" s="841"/>
      <c r="D16" s="841"/>
      <c r="E16" s="841"/>
      <c r="F16" s="841"/>
      <c r="G16" s="841"/>
      <c r="H16" s="842"/>
      <c r="I16" s="839"/>
      <c r="K16" s="199"/>
      <c r="L16" s="181" t="s">
        <v>103</v>
      </c>
      <c r="M16" s="181"/>
      <c r="N16" s="201" t="s">
        <v>96</v>
      </c>
      <c r="O16" s="203" t="s">
        <v>34</v>
      </c>
      <c r="P16" s="204">
        <f>+A16</f>
        <v>0</v>
      </c>
      <c r="Q16" s="205">
        <f>+C16</f>
        <v>0</v>
      </c>
      <c r="R16" s="205">
        <f t="shared" si="1"/>
        <v>0</v>
      </c>
      <c r="S16" s="267">
        <f t="shared" si="1"/>
        <v>0</v>
      </c>
      <c r="T16" s="268">
        <f>+H16</f>
        <v>0</v>
      </c>
      <c r="U16" s="207"/>
      <c r="V16" s="200" t="s">
        <v>103</v>
      </c>
      <c r="W16" s="200"/>
      <c r="X16" s="172"/>
      <c r="Y16" s="212"/>
      <c r="Z16" s="209"/>
      <c r="AA16" s="210"/>
      <c r="AB16" s="210"/>
      <c r="AC16" s="510"/>
      <c r="AD16" s="165"/>
      <c r="AE16" s="165"/>
      <c r="AF16" s="165"/>
      <c r="AG16" s="165"/>
      <c r="AH16" s="165"/>
      <c r="AI16" s="1755"/>
      <c r="AJ16" s="1755"/>
      <c r="AK16" s="1755"/>
    </row>
    <row r="17" spans="1:37">
      <c r="A17" s="840"/>
      <c r="B17" s="841"/>
      <c r="C17" s="841"/>
      <c r="D17" s="841"/>
      <c r="E17" s="841"/>
      <c r="F17" s="841"/>
      <c r="G17" s="841"/>
      <c r="H17" s="842"/>
      <c r="I17" s="839"/>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1755"/>
      <c r="AJ17" s="1755"/>
      <c r="AK17" s="1755"/>
    </row>
    <row r="18" spans="1:37">
      <c r="A18" s="840"/>
      <c r="B18" s="841"/>
      <c r="C18" s="841"/>
      <c r="D18" s="841"/>
      <c r="E18" s="841"/>
      <c r="F18" s="841"/>
      <c r="G18" s="841"/>
      <c r="H18" s="842"/>
      <c r="I18" s="839"/>
      <c r="K18" s="199"/>
      <c r="L18" s="181"/>
      <c r="M18" s="201" t="s">
        <v>95</v>
      </c>
      <c r="N18" s="202"/>
      <c r="O18" s="203" t="s">
        <v>98</v>
      </c>
      <c r="P18" s="204">
        <f>+A17</f>
        <v>0</v>
      </c>
      <c r="Q18" s="205">
        <f>+C17</f>
        <v>0</v>
      </c>
      <c r="R18" s="205">
        <f t="shared" ref="R18:S20" si="2">+E17</f>
        <v>0</v>
      </c>
      <c r="S18" s="267">
        <f t="shared" si="2"/>
        <v>0</v>
      </c>
      <c r="T18" s="268">
        <f>+H17</f>
        <v>0</v>
      </c>
      <c r="U18" s="207"/>
      <c r="V18" s="200" t="s">
        <v>669</v>
      </c>
      <c r="W18" s="221"/>
      <c r="X18" s="172"/>
      <c r="Y18" s="212"/>
      <c r="Z18" s="209"/>
      <c r="AA18" s="210"/>
      <c r="AB18" s="210"/>
      <c r="AC18" s="510"/>
      <c r="AD18" s="165"/>
      <c r="AE18" s="165"/>
      <c r="AF18" s="165"/>
      <c r="AG18" s="165"/>
      <c r="AH18" s="165"/>
      <c r="AI18" s="1755"/>
      <c r="AJ18" s="1755"/>
      <c r="AK18" s="1755"/>
    </row>
    <row r="19" spans="1:37">
      <c r="A19" s="840"/>
      <c r="B19" s="841"/>
      <c r="C19" s="841"/>
      <c r="D19" s="841"/>
      <c r="E19" s="841"/>
      <c r="F19" s="841"/>
      <c r="G19" s="841"/>
      <c r="H19" s="842"/>
      <c r="I19" s="839"/>
      <c r="K19" s="199"/>
      <c r="L19" s="221"/>
      <c r="M19" s="201" t="s">
        <v>13</v>
      </c>
      <c r="N19" s="202"/>
      <c r="O19" s="203" t="s">
        <v>99</v>
      </c>
      <c r="P19" s="204">
        <f>+A18</f>
        <v>0</v>
      </c>
      <c r="Q19" s="205">
        <f>+C18</f>
        <v>0</v>
      </c>
      <c r="R19" s="205">
        <f t="shared" si="2"/>
        <v>0</v>
      </c>
      <c r="S19" s="267">
        <f t="shared" si="2"/>
        <v>0</v>
      </c>
      <c r="T19" s="268">
        <f>+H18</f>
        <v>0</v>
      </c>
      <c r="U19" s="207"/>
      <c r="V19" s="461"/>
      <c r="W19" s="202" t="s">
        <v>13</v>
      </c>
      <c r="X19" s="202"/>
      <c r="Y19" s="220" t="s">
        <v>97</v>
      </c>
      <c r="Z19" s="204">
        <f>+A177</f>
        <v>0</v>
      </c>
      <c r="AA19" s="205">
        <f>+B177</f>
        <v>0</v>
      </c>
      <c r="AB19" s="206">
        <f>+C177</f>
        <v>0</v>
      </c>
      <c r="AC19" s="506">
        <f>+E177</f>
        <v>0</v>
      </c>
      <c r="AD19" s="165"/>
      <c r="AE19" s="165"/>
      <c r="AF19" s="165"/>
      <c r="AG19" s="165"/>
      <c r="AH19" s="165"/>
      <c r="AI19" s="1755"/>
      <c r="AJ19" s="1755"/>
      <c r="AK19" s="1755"/>
    </row>
    <row r="20" spans="1:37">
      <c r="A20" s="840"/>
      <c r="B20" s="841"/>
      <c r="C20" s="841"/>
      <c r="D20" s="841"/>
      <c r="E20" s="841"/>
      <c r="F20" s="841"/>
      <c r="G20" s="841"/>
      <c r="H20" s="842"/>
      <c r="I20" s="839"/>
      <c r="K20" s="199"/>
      <c r="L20" s="201" t="s">
        <v>19</v>
      </c>
      <c r="M20" s="202"/>
      <c r="N20" s="202"/>
      <c r="O20" s="203" t="s">
        <v>20</v>
      </c>
      <c r="P20" s="204">
        <f>+A19</f>
        <v>0</v>
      </c>
      <c r="Q20" s="205">
        <f>+C19</f>
        <v>0</v>
      </c>
      <c r="R20" s="449">
        <f t="shared" si="2"/>
        <v>0</v>
      </c>
      <c r="S20" s="267">
        <f t="shared" si="2"/>
        <v>0</v>
      </c>
      <c r="T20" s="268">
        <f>+H19</f>
        <v>0</v>
      </c>
      <c r="U20" s="207" t="s">
        <v>4</v>
      </c>
      <c r="V20" s="200"/>
      <c r="W20" s="172"/>
      <c r="X20" s="172"/>
      <c r="Y20" s="212"/>
      <c r="Z20" s="209"/>
      <c r="AA20" s="210"/>
      <c r="AB20" s="210"/>
      <c r="AC20" s="510"/>
      <c r="AD20" s="165"/>
      <c r="AE20" s="165"/>
      <c r="AF20" s="165"/>
      <c r="AG20" s="165"/>
      <c r="AH20" s="165"/>
      <c r="AI20" s="1755"/>
      <c r="AJ20" s="1755"/>
      <c r="AK20" s="1755"/>
    </row>
    <row r="21" spans="1:37">
      <c r="A21" s="840"/>
      <c r="B21" s="841"/>
      <c r="C21" s="841"/>
      <c r="D21" s="841"/>
      <c r="E21" s="841"/>
      <c r="F21" s="841"/>
      <c r="G21" s="841"/>
      <c r="H21" s="842"/>
      <c r="I21" s="839"/>
      <c r="K21" s="199" t="s">
        <v>21</v>
      </c>
      <c r="L21" s="200"/>
      <c r="M21" s="201" t="s">
        <v>22</v>
      </c>
      <c r="N21" s="202"/>
      <c r="O21" s="203" t="s">
        <v>23</v>
      </c>
      <c r="P21" s="204">
        <f t="shared" ref="P21:P31" si="3">+A21</f>
        <v>0</v>
      </c>
      <c r="Q21" s="205">
        <f t="shared" ref="Q21:Q31" si="4">+C21</f>
        <v>0</v>
      </c>
      <c r="R21" s="205">
        <f t="shared" ref="R21:S31" si="5">+E21</f>
        <v>0</v>
      </c>
      <c r="S21" s="267">
        <f t="shared" si="5"/>
        <v>0</v>
      </c>
      <c r="T21" s="268">
        <f t="shared" ref="T21:T31" si="6">+H21</f>
        <v>0</v>
      </c>
      <c r="U21" s="207" t="s">
        <v>24</v>
      </c>
      <c r="V21" s="200"/>
      <c r="W21" s="212"/>
      <c r="X21" s="212"/>
      <c r="Y21" s="212"/>
      <c r="Z21" s="209"/>
      <c r="AA21" s="210"/>
      <c r="AB21" s="210"/>
      <c r="AC21" s="510"/>
      <c r="AD21" s="165"/>
      <c r="AE21" s="165"/>
      <c r="AF21" s="165"/>
      <c r="AG21" s="165"/>
      <c r="AH21" s="165"/>
      <c r="AI21" s="1755"/>
      <c r="AJ21" s="1755"/>
      <c r="AK21" s="1755"/>
    </row>
    <row r="22" spans="1:37">
      <c r="A22" s="840"/>
      <c r="B22" s="841"/>
      <c r="C22" s="841"/>
      <c r="D22" s="841"/>
      <c r="E22" s="841"/>
      <c r="F22" s="841"/>
      <c r="G22" s="841"/>
      <c r="H22" s="842"/>
      <c r="I22" s="839"/>
      <c r="K22" s="199"/>
      <c r="L22" s="200" t="s">
        <v>25</v>
      </c>
      <c r="M22" s="201" t="s">
        <v>26</v>
      </c>
      <c r="N22" s="202"/>
      <c r="O22" s="203" t="s">
        <v>27</v>
      </c>
      <c r="P22" s="204">
        <f t="shared" si="3"/>
        <v>0</v>
      </c>
      <c r="Q22" s="205">
        <f t="shared" si="4"/>
        <v>0</v>
      </c>
      <c r="R22" s="205">
        <f t="shared" si="5"/>
        <v>0</v>
      </c>
      <c r="S22" s="267">
        <f t="shared" si="5"/>
        <v>0</v>
      </c>
      <c r="T22" s="268">
        <f t="shared" si="6"/>
        <v>0</v>
      </c>
      <c r="U22" s="207"/>
      <c r="V22" s="200"/>
      <c r="W22" s="172"/>
      <c r="X22" s="172"/>
      <c r="Y22" s="212"/>
      <c r="Z22" s="209"/>
      <c r="AA22" s="210"/>
      <c r="AB22" s="210"/>
      <c r="AC22" s="510"/>
      <c r="AD22" s="165"/>
      <c r="AE22" s="165"/>
      <c r="AF22" s="165"/>
      <c r="AG22" s="165"/>
      <c r="AH22" s="165"/>
      <c r="AI22" s="1755"/>
      <c r="AJ22" s="1755"/>
      <c r="AK22" s="1755"/>
    </row>
    <row r="23" spans="1:37">
      <c r="A23" s="840"/>
      <c r="B23" s="841"/>
      <c r="C23" s="841"/>
      <c r="D23" s="841"/>
      <c r="E23" s="841"/>
      <c r="F23" s="841"/>
      <c r="G23" s="841"/>
      <c r="H23" s="842"/>
      <c r="I23" s="839"/>
      <c r="K23" s="199"/>
      <c r="L23" s="200" t="s">
        <v>28</v>
      </c>
      <c r="M23" s="201" t="s">
        <v>29</v>
      </c>
      <c r="N23" s="202"/>
      <c r="O23" s="203" t="s">
        <v>30</v>
      </c>
      <c r="P23" s="204">
        <f t="shared" si="3"/>
        <v>0</v>
      </c>
      <c r="Q23" s="205">
        <f t="shared" si="4"/>
        <v>0</v>
      </c>
      <c r="R23" s="205">
        <f t="shared" si="5"/>
        <v>0</v>
      </c>
      <c r="S23" s="267">
        <f t="shared" si="5"/>
        <v>0</v>
      </c>
      <c r="T23" s="268">
        <f t="shared" si="6"/>
        <v>0</v>
      </c>
      <c r="U23" s="207"/>
      <c r="V23" s="200"/>
      <c r="W23" s="212"/>
      <c r="X23" s="212"/>
      <c r="Y23" s="212"/>
      <c r="Z23" s="209"/>
      <c r="AA23" s="210"/>
      <c r="AB23" s="210"/>
      <c r="AC23" s="510"/>
      <c r="AD23" s="165"/>
      <c r="AE23" s="165"/>
      <c r="AF23" s="165"/>
      <c r="AG23" s="165"/>
      <c r="AH23" s="165"/>
      <c r="AI23" s="1755"/>
      <c r="AJ23" s="1755"/>
      <c r="AK23" s="1755"/>
    </row>
    <row r="24" spans="1:37">
      <c r="A24" s="840"/>
      <c r="B24" s="841"/>
      <c r="C24" s="841"/>
      <c r="D24" s="841"/>
      <c r="E24" s="841"/>
      <c r="F24" s="841"/>
      <c r="G24" s="841"/>
      <c r="H24" s="842"/>
      <c r="I24" s="839"/>
      <c r="K24" s="199"/>
      <c r="L24" s="200" t="s">
        <v>31</v>
      </c>
      <c r="M24" s="201" t="s">
        <v>32</v>
      </c>
      <c r="N24" s="202"/>
      <c r="O24" s="203" t="s">
        <v>33</v>
      </c>
      <c r="P24" s="204">
        <f t="shared" si="3"/>
        <v>0</v>
      </c>
      <c r="Q24" s="205">
        <f t="shared" si="4"/>
        <v>0</v>
      </c>
      <c r="R24" s="205">
        <f t="shared" si="5"/>
        <v>0</v>
      </c>
      <c r="S24" s="267">
        <f t="shared" si="5"/>
        <v>0</v>
      </c>
      <c r="T24" s="268">
        <f t="shared" si="6"/>
        <v>0</v>
      </c>
      <c r="U24" s="207"/>
      <c r="V24" s="178" t="s">
        <v>670</v>
      </c>
      <c r="W24" s="202"/>
      <c r="X24" s="202"/>
      <c r="Y24" s="220" t="s">
        <v>34</v>
      </c>
      <c r="Z24" s="204">
        <f>+A178</f>
        <v>0</v>
      </c>
      <c r="AA24" s="205">
        <f>+B178</f>
        <v>0</v>
      </c>
      <c r="AB24" s="206">
        <f>+C178</f>
        <v>0</v>
      </c>
      <c r="AC24" s="506">
        <f>+E178</f>
        <v>0</v>
      </c>
      <c r="AD24" s="165"/>
      <c r="AE24" s="165"/>
      <c r="AF24" s="165"/>
      <c r="AG24" s="165"/>
      <c r="AH24" s="165"/>
      <c r="AI24" s="1755"/>
      <c r="AJ24" s="1755"/>
      <c r="AK24" s="1755"/>
    </row>
    <row r="25" spans="1:37">
      <c r="A25" s="840"/>
      <c r="B25" s="841"/>
      <c r="C25" s="841"/>
      <c r="D25" s="841"/>
      <c r="E25" s="841"/>
      <c r="F25" s="841"/>
      <c r="G25" s="841"/>
      <c r="H25" s="842"/>
      <c r="I25" s="839"/>
      <c r="K25" s="199"/>
      <c r="L25" s="200" t="s">
        <v>35</v>
      </c>
      <c r="M25" s="201" t="s">
        <v>36</v>
      </c>
      <c r="N25" s="202"/>
      <c r="O25" s="203" t="s">
        <v>37</v>
      </c>
      <c r="P25" s="204">
        <f t="shared" si="3"/>
        <v>0</v>
      </c>
      <c r="Q25" s="205">
        <f t="shared" si="4"/>
        <v>0</v>
      </c>
      <c r="R25" s="205">
        <f t="shared" si="5"/>
        <v>0</v>
      </c>
      <c r="S25" s="267">
        <f t="shared" si="5"/>
        <v>0</v>
      </c>
      <c r="T25" s="268">
        <f t="shared" si="6"/>
        <v>0</v>
      </c>
      <c r="U25" s="207"/>
      <c r="V25" s="181"/>
      <c r="W25" s="201" t="s">
        <v>36</v>
      </c>
      <c r="X25" s="202"/>
      <c r="Y25" s="220" t="s">
        <v>20</v>
      </c>
      <c r="Z25" s="204">
        <f>+A181</f>
        <v>0</v>
      </c>
      <c r="AA25" s="205">
        <f>+B181</f>
        <v>0</v>
      </c>
      <c r="AB25" s="206">
        <f>+C181</f>
        <v>0</v>
      </c>
      <c r="AC25" s="506">
        <f>+E181</f>
        <v>0</v>
      </c>
      <c r="AD25" s="165"/>
      <c r="AE25" s="165"/>
      <c r="AF25" s="165"/>
      <c r="AG25" s="165"/>
      <c r="AH25" s="165"/>
      <c r="AI25" s="1755"/>
      <c r="AJ25" s="1755"/>
      <c r="AK25" s="1755"/>
    </row>
    <row r="26" spans="1:37">
      <c r="A26" s="843"/>
      <c r="B26" s="844"/>
      <c r="C26" s="844"/>
      <c r="D26" s="844"/>
      <c r="E26" s="844"/>
      <c r="F26" s="844"/>
      <c r="G26" s="844"/>
      <c r="H26" s="845"/>
      <c r="I26" s="839"/>
      <c r="K26" s="199"/>
      <c r="L26" s="200" t="s">
        <v>38</v>
      </c>
      <c r="M26" s="201" t="s">
        <v>149</v>
      </c>
      <c r="N26" s="202"/>
      <c r="O26" s="203" t="s">
        <v>40</v>
      </c>
      <c r="P26" s="204">
        <f t="shared" si="3"/>
        <v>0</v>
      </c>
      <c r="Q26" s="205">
        <f t="shared" si="4"/>
        <v>0</v>
      </c>
      <c r="R26" s="205">
        <f t="shared" si="5"/>
        <v>0</v>
      </c>
      <c r="S26" s="267">
        <f t="shared" si="5"/>
        <v>0</v>
      </c>
      <c r="T26" s="268">
        <f t="shared" si="6"/>
        <v>0</v>
      </c>
      <c r="U26" s="207"/>
      <c r="V26" s="450"/>
      <c r="W26" s="451"/>
      <c r="X26" s="452"/>
      <c r="Y26" s="453"/>
      <c r="Z26" s="454"/>
      <c r="AA26" s="455"/>
      <c r="AB26" s="455"/>
      <c r="AC26" s="508"/>
      <c r="AD26" s="165"/>
      <c r="AE26" s="165"/>
      <c r="AF26" s="165"/>
      <c r="AG26" s="165"/>
      <c r="AH26" s="165"/>
      <c r="AI26" s="1755"/>
      <c r="AJ26" s="1755"/>
      <c r="AK26" s="1755"/>
    </row>
    <row r="27" spans="1:37">
      <c r="A27" s="843"/>
      <c r="B27" s="844"/>
      <c r="C27" s="844"/>
      <c r="D27" s="844"/>
      <c r="E27" s="844"/>
      <c r="F27" s="844"/>
      <c r="G27" s="844"/>
      <c r="H27" s="845"/>
      <c r="I27" s="839"/>
      <c r="K27" s="199"/>
      <c r="L27" s="200" t="s">
        <v>41</v>
      </c>
      <c r="M27" s="201" t="s">
        <v>42</v>
      </c>
      <c r="N27" s="202"/>
      <c r="O27" s="203" t="s">
        <v>43</v>
      </c>
      <c r="P27" s="204">
        <f t="shared" si="3"/>
        <v>0</v>
      </c>
      <c r="Q27" s="205">
        <f t="shared" si="4"/>
        <v>0</v>
      </c>
      <c r="R27" s="205">
        <f t="shared" si="5"/>
        <v>0</v>
      </c>
      <c r="S27" s="267">
        <f t="shared" si="5"/>
        <v>0</v>
      </c>
      <c r="T27" s="268">
        <f t="shared" si="6"/>
        <v>0</v>
      </c>
      <c r="U27" s="207"/>
      <c r="V27" s="450"/>
      <c r="W27" s="456"/>
      <c r="X27" s="457"/>
      <c r="Y27" s="458"/>
      <c r="Z27" s="447"/>
      <c r="AA27" s="459"/>
      <c r="AB27" s="459"/>
      <c r="AC27" s="509"/>
      <c r="AD27" s="165"/>
      <c r="AE27" s="165"/>
      <c r="AF27" s="165"/>
      <c r="AG27" s="165"/>
      <c r="AH27" s="165"/>
      <c r="AI27" s="1755"/>
      <c r="AJ27" s="1755"/>
      <c r="AK27" s="1755"/>
    </row>
    <row r="28" spans="1:37">
      <c r="A28" s="843"/>
      <c r="B28" s="844"/>
      <c r="C28" s="844"/>
      <c r="D28" s="844"/>
      <c r="E28" s="844"/>
      <c r="F28" s="844"/>
      <c r="G28" s="844"/>
      <c r="H28" s="845"/>
      <c r="I28" s="839"/>
      <c r="K28" s="199" t="s">
        <v>128</v>
      </c>
      <c r="L28" s="221"/>
      <c r="M28" s="201" t="s">
        <v>13</v>
      </c>
      <c r="N28" s="202"/>
      <c r="O28" s="203" t="s">
        <v>44</v>
      </c>
      <c r="P28" s="204">
        <f t="shared" si="3"/>
        <v>0</v>
      </c>
      <c r="Q28" s="205">
        <f t="shared" si="4"/>
        <v>0</v>
      </c>
      <c r="R28" s="205">
        <f t="shared" si="5"/>
        <v>0</v>
      </c>
      <c r="S28" s="267">
        <f t="shared" si="5"/>
        <v>0</v>
      </c>
      <c r="T28" s="268">
        <f t="shared" si="6"/>
        <v>0</v>
      </c>
      <c r="U28" s="207"/>
      <c r="V28" s="221"/>
      <c r="W28" s="201" t="s">
        <v>13</v>
      </c>
      <c r="X28" s="202"/>
      <c r="Y28" s="220"/>
      <c r="Z28" s="224">
        <f>Z24-Z25</f>
        <v>0</v>
      </c>
      <c r="AA28" s="225">
        <f>AA24-AA25</f>
        <v>0</v>
      </c>
      <c r="AB28" s="297">
        <f>AB24-AB25</f>
        <v>0</v>
      </c>
      <c r="AC28" s="511">
        <f>AC24-AC25</f>
        <v>0</v>
      </c>
      <c r="AD28" s="165"/>
      <c r="AE28" s="165"/>
      <c r="AF28" s="165"/>
      <c r="AG28" s="165"/>
      <c r="AH28" s="165"/>
      <c r="AI28" s="1755"/>
      <c r="AJ28" s="1755"/>
      <c r="AK28" s="1755"/>
    </row>
    <row r="29" spans="1:37">
      <c r="A29" s="843"/>
      <c r="B29" s="844"/>
      <c r="C29" s="844"/>
      <c r="D29" s="844"/>
      <c r="E29" s="844"/>
      <c r="F29" s="844"/>
      <c r="G29" s="844"/>
      <c r="H29" s="845"/>
      <c r="I29" s="839"/>
      <c r="K29" s="199" t="s">
        <v>4</v>
      </c>
      <c r="L29" s="178" t="s">
        <v>45</v>
      </c>
      <c r="M29" s="202"/>
      <c r="N29" s="202"/>
      <c r="O29" s="203" t="s">
        <v>46</v>
      </c>
      <c r="P29" s="204">
        <f t="shared" si="3"/>
        <v>0</v>
      </c>
      <c r="Q29" s="205">
        <f t="shared" si="4"/>
        <v>0</v>
      </c>
      <c r="R29" s="205">
        <f t="shared" si="5"/>
        <v>0</v>
      </c>
      <c r="S29" s="267">
        <f t="shared" si="5"/>
        <v>0</v>
      </c>
      <c r="T29" s="268">
        <f t="shared" si="6"/>
        <v>0</v>
      </c>
      <c r="U29" s="207" t="s">
        <v>4</v>
      </c>
      <c r="V29" s="200"/>
      <c r="W29" s="172"/>
      <c r="X29" s="172"/>
      <c r="Y29" s="212"/>
      <c r="Z29" s="209"/>
      <c r="AA29" s="210"/>
      <c r="AB29" s="210"/>
      <c r="AC29" s="510"/>
      <c r="AD29" s="165"/>
      <c r="AE29" s="165"/>
      <c r="AF29" s="165"/>
      <c r="AG29" s="165"/>
      <c r="AH29" s="165"/>
      <c r="AI29" s="1755"/>
      <c r="AJ29" s="1755"/>
      <c r="AK29" s="1755"/>
    </row>
    <row r="30" spans="1:37">
      <c r="A30" s="843"/>
      <c r="B30" s="844"/>
      <c r="C30" s="844"/>
      <c r="D30" s="844"/>
      <c r="E30" s="844"/>
      <c r="F30" s="844"/>
      <c r="G30" s="844"/>
      <c r="H30" s="845"/>
      <c r="I30" s="839"/>
      <c r="K30" s="199"/>
      <c r="L30" s="200"/>
      <c r="M30" s="201" t="s">
        <v>100</v>
      </c>
      <c r="N30" s="202"/>
      <c r="O30" s="203" t="s">
        <v>75</v>
      </c>
      <c r="P30" s="204">
        <f t="shared" si="3"/>
        <v>0</v>
      </c>
      <c r="Q30" s="205">
        <f t="shared" si="4"/>
        <v>0</v>
      </c>
      <c r="R30" s="205">
        <f t="shared" si="5"/>
        <v>0</v>
      </c>
      <c r="S30" s="267">
        <f t="shared" si="5"/>
        <v>0</v>
      </c>
      <c r="T30" s="268">
        <f t="shared" si="6"/>
        <v>0</v>
      </c>
      <c r="U30" s="207"/>
      <c r="V30" s="200"/>
      <c r="W30" s="172"/>
      <c r="X30" s="172"/>
      <c r="Y30" s="212"/>
      <c r="Z30" s="209"/>
      <c r="AA30" s="210"/>
      <c r="AB30" s="210"/>
      <c r="AC30" s="510"/>
      <c r="AD30" s="165"/>
      <c r="AE30" s="165"/>
      <c r="AF30" s="165"/>
      <c r="AG30" s="165"/>
      <c r="AH30" s="165"/>
      <c r="AI30" s="1755"/>
      <c r="AJ30" s="1755"/>
      <c r="AK30" s="1755"/>
    </row>
    <row r="31" spans="1:37">
      <c r="A31" s="843"/>
      <c r="B31" s="844"/>
      <c r="C31" s="844"/>
      <c r="D31" s="844"/>
      <c r="E31" s="844"/>
      <c r="F31" s="844"/>
      <c r="G31" s="844"/>
      <c r="H31" s="845"/>
      <c r="I31" s="839"/>
      <c r="K31" s="199"/>
      <c r="L31" s="200"/>
      <c r="M31" s="201" t="s">
        <v>101</v>
      </c>
      <c r="N31" s="202"/>
      <c r="O31" s="203" t="s">
        <v>77</v>
      </c>
      <c r="P31" s="204">
        <f t="shared" si="3"/>
        <v>0</v>
      </c>
      <c r="Q31" s="205">
        <f t="shared" si="4"/>
        <v>0</v>
      </c>
      <c r="R31" s="205">
        <f t="shared" si="5"/>
        <v>0</v>
      </c>
      <c r="S31" s="267">
        <f t="shared" si="5"/>
        <v>0</v>
      </c>
      <c r="T31" s="268">
        <f t="shared" si="6"/>
        <v>0</v>
      </c>
      <c r="U31" s="207"/>
      <c r="V31" s="200"/>
      <c r="W31" s="172"/>
      <c r="X31" s="172"/>
      <c r="Y31" s="212"/>
      <c r="Z31" s="209"/>
      <c r="AA31" s="210"/>
      <c r="AB31" s="210"/>
      <c r="AC31" s="510"/>
      <c r="AD31" s="165"/>
      <c r="AE31" s="165"/>
      <c r="AF31" s="165"/>
      <c r="AG31" s="165"/>
      <c r="AH31" s="165"/>
      <c r="AI31" s="1755"/>
      <c r="AJ31" s="1755"/>
      <c r="AK31" s="1755"/>
    </row>
    <row r="32" spans="1:37">
      <c r="A32" s="843"/>
      <c r="B32" s="844"/>
      <c r="C32" s="844"/>
      <c r="D32" s="844"/>
      <c r="E32" s="844"/>
      <c r="F32" s="844"/>
      <c r="G32" s="844"/>
      <c r="H32" s="845"/>
      <c r="I32" s="839"/>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1755"/>
      <c r="AJ32" s="1755"/>
      <c r="AK32" s="1755"/>
    </row>
    <row r="33" spans="1:37">
      <c r="A33" s="843"/>
      <c r="B33" s="844"/>
      <c r="C33" s="844"/>
      <c r="D33" s="844"/>
      <c r="E33" s="844"/>
      <c r="F33" s="844"/>
      <c r="G33" s="844"/>
      <c r="H33" s="845"/>
      <c r="I33" s="839"/>
      <c r="K33" s="199"/>
      <c r="L33" s="178"/>
      <c r="M33" s="201" t="s">
        <v>47</v>
      </c>
      <c r="N33" s="202"/>
      <c r="O33" s="203" t="s">
        <v>48</v>
      </c>
      <c r="P33" s="204">
        <f t="shared" ref="P33:P43" si="7">+A33</f>
        <v>0</v>
      </c>
      <c r="Q33" s="205">
        <f t="shared" ref="Q33:Q43" si="8">+C33</f>
        <v>0</v>
      </c>
      <c r="R33" s="205">
        <f t="shared" ref="R33:S43" si="9">+E33</f>
        <v>0</v>
      </c>
      <c r="S33" s="267">
        <f t="shared" si="9"/>
        <v>0</v>
      </c>
      <c r="T33" s="268">
        <f t="shared" ref="T33:T43" si="10">+H33</f>
        <v>0</v>
      </c>
      <c r="U33" s="207" t="s">
        <v>4</v>
      </c>
      <c r="V33" s="178"/>
      <c r="W33" s="201" t="s">
        <v>49</v>
      </c>
      <c r="X33" s="202"/>
      <c r="Y33" s="203" t="s">
        <v>23</v>
      </c>
      <c r="Z33" s="204">
        <f>+A183</f>
        <v>0</v>
      </c>
      <c r="AA33" s="205">
        <f>+B183</f>
        <v>0</v>
      </c>
      <c r="AB33" s="206">
        <f>+C183</f>
        <v>0</v>
      </c>
      <c r="AC33" s="506">
        <f>+E183</f>
        <v>0</v>
      </c>
      <c r="AD33" s="165"/>
      <c r="AE33" s="165"/>
      <c r="AF33" s="165"/>
      <c r="AG33" s="165"/>
      <c r="AH33" s="165"/>
      <c r="AI33" s="1755"/>
      <c r="AJ33" s="1755"/>
      <c r="AK33" s="1755"/>
    </row>
    <row r="34" spans="1:37">
      <c r="A34" s="843"/>
      <c r="B34" s="844"/>
      <c r="C34" s="844"/>
      <c r="D34" s="844"/>
      <c r="E34" s="844"/>
      <c r="F34" s="844"/>
      <c r="G34" s="844"/>
      <c r="H34" s="845"/>
      <c r="I34" s="839"/>
      <c r="K34" s="199"/>
      <c r="L34" s="200"/>
      <c r="M34" s="201" t="s">
        <v>50</v>
      </c>
      <c r="N34" s="202"/>
      <c r="O34" s="203" t="s">
        <v>51</v>
      </c>
      <c r="P34" s="204">
        <f t="shared" si="7"/>
        <v>0</v>
      </c>
      <c r="Q34" s="205">
        <f t="shared" si="8"/>
        <v>0</v>
      </c>
      <c r="R34" s="205">
        <f t="shared" si="9"/>
        <v>0</v>
      </c>
      <c r="S34" s="267">
        <f t="shared" si="9"/>
        <v>0</v>
      </c>
      <c r="T34" s="268">
        <f t="shared" si="10"/>
        <v>0</v>
      </c>
      <c r="U34" s="207"/>
      <c r="V34" s="200"/>
      <c r="W34" s="200"/>
      <c r="X34" s="172"/>
      <c r="Y34" s="212"/>
      <c r="Z34" s="209"/>
      <c r="AA34" s="210"/>
      <c r="AB34" s="210"/>
      <c r="AC34" s="510"/>
      <c r="AD34" s="165"/>
      <c r="AE34" s="165"/>
      <c r="AF34" s="165"/>
      <c r="AG34" s="165"/>
      <c r="AH34" s="165"/>
      <c r="AI34" s="1755"/>
      <c r="AJ34" s="1755"/>
      <c r="AK34" s="1755"/>
    </row>
    <row r="35" spans="1:37">
      <c r="A35" s="843"/>
      <c r="B35" s="844"/>
      <c r="C35" s="844"/>
      <c r="D35" s="844"/>
      <c r="E35" s="844"/>
      <c r="F35" s="844"/>
      <c r="G35" s="844"/>
      <c r="H35" s="845"/>
      <c r="I35" s="839"/>
      <c r="K35" s="199" t="s">
        <v>129</v>
      </c>
      <c r="L35" s="200"/>
      <c r="M35" s="201" t="s">
        <v>52</v>
      </c>
      <c r="N35" s="202"/>
      <c r="O35" s="203" t="s">
        <v>53</v>
      </c>
      <c r="P35" s="204">
        <f t="shared" si="7"/>
        <v>0</v>
      </c>
      <c r="Q35" s="205">
        <f t="shared" si="8"/>
        <v>0</v>
      </c>
      <c r="R35" s="205">
        <f t="shared" si="9"/>
        <v>0</v>
      </c>
      <c r="S35" s="267">
        <f t="shared" si="9"/>
        <v>0</v>
      </c>
      <c r="T35" s="268">
        <f t="shared" si="10"/>
        <v>0</v>
      </c>
      <c r="U35" s="207"/>
      <c r="V35" s="200"/>
      <c r="W35" s="201" t="s">
        <v>52</v>
      </c>
      <c r="X35" s="202"/>
      <c r="Y35" s="203" t="s">
        <v>27</v>
      </c>
      <c r="Z35" s="204">
        <f>+A184</f>
        <v>0</v>
      </c>
      <c r="AA35" s="205">
        <f>+B184</f>
        <v>0</v>
      </c>
      <c r="AB35" s="206">
        <f>+C184</f>
        <v>0</v>
      </c>
      <c r="AC35" s="506">
        <f>+E184</f>
        <v>0</v>
      </c>
      <c r="AD35" s="165"/>
      <c r="AE35" s="165"/>
      <c r="AF35" s="165"/>
      <c r="AG35" s="165"/>
      <c r="AH35" s="165"/>
      <c r="AI35" s="1755"/>
      <c r="AJ35" s="1755"/>
      <c r="AK35" s="1755"/>
    </row>
    <row r="36" spans="1:37">
      <c r="A36" s="843"/>
      <c r="B36" s="844"/>
      <c r="C36" s="844"/>
      <c r="D36" s="844"/>
      <c r="E36" s="844"/>
      <c r="F36" s="844"/>
      <c r="G36" s="844"/>
      <c r="H36" s="845"/>
      <c r="I36" s="839"/>
      <c r="K36" s="199"/>
      <c r="L36" s="200" t="s">
        <v>54</v>
      </c>
      <c r="M36" s="201" t="s">
        <v>32</v>
      </c>
      <c r="N36" s="202"/>
      <c r="O36" s="203" t="s">
        <v>55</v>
      </c>
      <c r="P36" s="204">
        <f t="shared" si="7"/>
        <v>0</v>
      </c>
      <c r="Q36" s="205">
        <f t="shared" si="8"/>
        <v>0</v>
      </c>
      <c r="R36" s="205">
        <f t="shared" si="9"/>
        <v>0</v>
      </c>
      <c r="S36" s="267">
        <f t="shared" si="9"/>
        <v>0</v>
      </c>
      <c r="T36" s="268">
        <f t="shared" si="10"/>
        <v>0</v>
      </c>
      <c r="U36" s="207"/>
      <c r="V36" s="200" t="s">
        <v>54</v>
      </c>
      <c r="W36" s="200"/>
      <c r="X36" s="172"/>
      <c r="Y36" s="212"/>
      <c r="Z36" s="209"/>
      <c r="AA36" s="210"/>
      <c r="AB36" s="210"/>
      <c r="AC36" s="510"/>
      <c r="AD36" s="165"/>
      <c r="AE36" s="165"/>
      <c r="AF36" s="165"/>
      <c r="AG36" s="165"/>
      <c r="AH36" s="165"/>
      <c r="AI36" s="1755"/>
      <c r="AJ36" s="1755"/>
      <c r="AK36" s="1755"/>
    </row>
    <row r="37" spans="1:37">
      <c r="A37" s="843"/>
      <c r="B37" s="844"/>
      <c r="C37" s="844"/>
      <c r="D37" s="844"/>
      <c r="E37" s="844"/>
      <c r="F37" s="844"/>
      <c r="G37" s="844"/>
      <c r="H37" s="845"/>
      <c r="I37" s="839"/>
      <c r="K37" s="199"/>
      <c r="L37" s="200"/>
      <c r="M37" s="201" t="s">
        <v>42</v>
      </c>
      <c r="N37" s="202"/>
      <c r="O37" s="203" t="s">
        <v>56</v>
      </c>
      <c r="P37" s="204">
        <f t="shared" si="7"/>
        <v>0</v>
      </c>
      <c r="Q37" s="205">
        <f t="shared" si="8"/>
        <v>0</v>
      </c>
      <c r="R37" s="205">
        <f t="shared" si="9"/>
        <v>0</v>
      </c>
      <c r="S37" s="267">
        <f t="shared" si="9"/>
        <v>0</v>
      </c>
      <c r="T37" s="268">
        <f t="shared" si="10"/>
        <v>0</v>
      </c>
      <c r="U37" s="207"/>
      <c r="V37" s="200"/>
      <c r="W37" s="200"/>
      <c r="X37" s="172"/>
      <c r="Y37" s="212"/>
      <c r="Z37" s="209"/>
      <c r="AA37" s="210"/>
      <c r="AB37" s="210"/>
      <c r="AC37" s="510"/>
      <c r="AD37" s="165"/>
      <c r="AE37" s="165"/>
      <c r="AF37" s="165"/>
      <c r="AG37" s="165"/>
      <c r="AH37" s="165"/>
      <c r="AI37" s="1755"/>
      <c r="AJ37" s="1755"/>
      <c r="AK37" s="1755"/>
    </row>
    <row r="38" spans="1:37">
      <c r="A38" s="843"/>
      <c r="B38" s="844"/>
      <c r="C38" s="844"/>
      <c r="D38" s="844"/>
      <c r="E38" s="844"/>
      <c r="F38" s="844"/>
      <c r="G38" s="844"/>
      <c r="H38" s="845"/>
      <c r="I38" s="839"/>
      <c r="K38" s="199"/>
      <c r="L38" s="200"/>
      <c r="M38" s="201" t="s">
        <v>57</v>
      </c>
      <c r="N38" s="202"/>
      <c r="O38" s="203" t="s">
        <v>58</v>
      </c>
      <c r="P38" s="204">
        <f t="shared" si="7"/>
        <v>0</v>
      </c>
      <c r="Q38" s="205">
        <f t="shared" si="8"/>
        <v>0</v>
      </c>
      <c r="R38" s="205">
        <f t="shared" si="9"/>
        <v>0</v>
      </c>
      <c r="S38" s="267">
        <f t="shared" si="9"/>
        <v>0</v>
      </c>
      <c r="T38" s="268">
        <f t="shared" si="10"/>
        <v>0</v>
      </c>
      <c r="U38" s="207"/>
      <c r="V38" s="200"/>
      <c r="W38" s="201" t="s">
        <v>57</v>
      </c>
      <c r="X38" s="202"/>
      <c r="Y38" s="203" t="s">
        <v>30</v>
      </c>
      <c r="Z38" s="204">
        <f t="shared" ref="Z38:AB43" si="11">+A185</f>
        <v>0</v>
      </c>
      <c r="AA38" s="205">
        <f t="shared" si="11"/>
        <v>0</v>
      </c>
      <c r="AB38" s="206">
        <f t="shared" si="11"/>
        <v>0</v>
      </c>
      <c r="AC38" s="506">
        <f t="shared" ref="AC38:AC43" si="12">+E185</f>
        <v>0</v>
      </c>
      <c r="AD38" s="165"/>
      <c r="AE38" s="165"/>
      <c r="AF38" s="165"/>
      <c r="AG38" s="165"/>
      <c r="AH38" s="165"/>
      <c r="AI38" s="1755"/>
      <c r="AJ38" s="1755"/>
      <c r="AK38" s="1755"/>
    </row>
    <row r="39" spans="1:37">
      <c r="A39" s="843"/>
      <c r="B39" s="844"/>
      <c r="C39" s="844"/>
      <c r="D39" s="844"/>
      <c r="E39" s="844"/>
      <c r="F39" s="844"/>
      <c r="G39" s="844"/>
      <c r="H39" s="845"/>
      <c r="I39" s="839"/>
      <c r="K39" s="199"/>
      <c r="L39" s="200"/>
      <c r="M39" s="178" t="s">
        <v>60</v>
      </c>
      <c r="N39" s="202"/>
      <c r="O39" s="203" t="s">
        <v>61</v>
      </c>
      <c r="P39" s="204">
        <f t="shared" si="7"/>
        <v>0</v>
      </c>
      <c r="Q39" s="205">
        <f t="shared" si="8"/>
        <v>0</v>
      </c>
      <c r="R39" s="205">
        <f t="shared" si="9"/>
        <v>0</v>
      </c>
      <c r="S39" s="267">
        <f t="shared" si="9"/>
        <v>0</v>
      </c>
      <c r="T39" s="268">
        <f t="shared" si="10"/>
        <v>0</v>
      </c>
      <c r="U39" s="207"/>
      <c r="V39" s="200" t="s">
        <v>59</v>
      </c>
      <c r="W39" s="178" t="s">
        <v>60</v>
      </c>
      <c r="X39" s="202"/>
      <c r="Y39" s="203" t="s">
        <v>33</v>
      </c>
      <c r="Z39" s="204">
        <f t="shared" si="11"/>
        <v>0</v>
      </c>
      <c r="AA39" s="205">
        <f t="shared" si="11"/>
        <v>0</v>
      </c>
      <c r="AB39" s="206">
        <f t="shared" si="11"/>
        <v>0</v>
      </c>
      <c r="AC39" s="506">
        <f t="shared" si="12"/>
        <v>0</v>
      </c>
      <c r="AD39" s="165"/>
      <c r="AE39" s="165"/>
      <c r="AF39" s="165"/>
      <c r="AG39" s="165"/>
      <c r="AH39" s="165"/>
      <c r="AI39" s="1755"/>
      <c r="AJ39" s="1755"/>
      <c r="AK39" s="1755"/>
    </row>
    <row r="40" spans="1:37">
      <c r="A40" s="843"/>
      <c r="B40" s="844"/>
      <c r="C40" s="844"/>
      <c r="D40" s="844"/>
      <c r="E40" s="844"/>
      <c r="F40" s="844"/>
      <c r="G40" s="844"/>
      <c r="H40" s="845"/>
      <c r="I40" s="839"/>
      <c r="K40" s="199"/>
      <c r="L40" s="200" t="s">
        <v>59</v>
      </c>
      <c r="M40" s="200"/>
      <c r="N40" s="201" t="s">
        <v>62</v>
      </c>
      <c r="O40" s="203" t="s">
        <v>63</v>
      </c>
      <c r="P40" s="204">
        <f t="shared" si="7"/>
        <v>0</v>
      </c>
      <c r="Q40" s="205">
        <f t="shared" si="8"/>
        <v>0</v>
      </c>
      <c r="R40" s="205">
        <f t="shared" si="9"/>
        <v>0</v>
      </c>
      <c r="S40" s="267">
        <f t="shared" si="9"/>
        <v>0</v>
      </c>
      <c r="T40" s="268">
        <f t="shared" si="10"/>
        <v>0</v>
      </c>
      <c r="U40" s="207"/>
      <c r="V40" s="200"/>
      <c r="W40" s="200"/>
      <c r="X40" s="201" t="s">
        <v>62</v>
      </c>
      <c r="Y40" s="203" t="s">
        <v>37</v>
      </c>
      <c r="Z40" s="204">
        <f t="shared" si="11"/>
        <v>0</v>
      </c>
      <c r="AA40" s="205">
        <f t="shared" si="11"/>
        <v>0</v>
      </c>
      <c r="AB40" s="206">
        <f t="shared" si="11"/>
        <v>0</v>
      </c>
      <c r="AC40" s="506">
        <f t="shared" si="12"/>
        <v>0</v>
      </c>
      <c r="AD40" s="165"/>
      <c r="AE40" s="165"/>
      <c r="AF40" s="165"/>
      <c r="AG40" s="165"/>
      <c r="AH40" s="165"/>
      <c r="AI40" s="1755"/>
      <c r="AJ40" s="1755"/>
      <c r="AK40" s="1755"/>
    </row>
    <row r="41" spans="1:37">
      <c r="A41" s="843"/>
      <c r="B41" s="844"/>
      <c r="C41" s="844"/>
      <c r="D41" s="844"/>
      <c r="E41" s="844"/>
      <c r="F41" s="844"/>
      <c r="G41" s="844"/>
      <c r="H41" s="845"/>
      <c r="I41" s="839"/>
      <c r="K41" s="199"/>
      <c r="L41" s="200"/>
      <c r="M41" s="200"/>
      <c r="N41" s="201" t="s">
        <v>64</v>
      </c>
      <c r="O41" s="203" t="s">
        <v>65</v>
      </c>
      <c r="P41" s="204">
        <f t="shared" si="7"/>
        <v>0</v>
      </c>
      <c r="Q41" s="205">
        <f t="shared" si="8"/>
        <v>0</v>
      </c>
      <c r="R41" s="205">
        <f t="shared" si="9"/>
        <v>0</v>
      </c>
      <c r="S41" s="267">
        <f t="shared" si="9"/>
        <v>0</v>
      </c>
      <c r="T41" s="268">
        <f t="shared" si="10"/>
        <v>0</v>
      </c>
      <c r="U41" s="207"/>
      <c r="V41" s="200"/>
      <c r="W41" s="200"/>
      <c r="X41" s="201" t="s">
        <v>64</v>
      </c>
      <c r="Y41" s="203" t="s">
        <v>40</v>
      </c>
      <c r="Z41" s="204">
        <f t="shared" si="11"/>
        <v>0</v>
      </c>
      <c r="AA41" s="205">
        <f t="shared" si="11"/>
        <v>0</v>
      </c>
      <c r="AB41" s="206">
        <f t="shared" si="11"/>
        <v>0</v>
      </c>
      <c r="AC41" s="506">
        <f t="shared" si="12"/>
        <v>0</v>
      </c>
      <c r="AD41" s="165"/>
      <c r="AE41" s="165"/>
      <c r="AF41" s="165"/>
      <c r="AG41" s="165"/>
      <c r="AH41" s="165"/>
      <c r="AI41" s="1755"/>
      <c r="AJ41" s="1755"/>
      <c r="AK41" s="1755"/>
    </row>
    <row r="42" spans="1:37">
      <c r="A42" s="843"/>
      <c r="B42" s="844"/>
      <c r="C42" s="844"/>
      <c r="D42" s="844"/>
      <c r="E42" s="844"/>
      <c r="F42" s="844"/>
      <c r="G42" s="844"/>
      <c r="H42" s="845"/>
      <c r="I42" s="839"/>
      <c r="K42" s="199" t="s">
        <v>38</v>
      </c>
      <c r="L42" s="200"/>
      <c r="M42" s="200"/>
      <c r="N42" s="201" t="s">
        <v>66</v>
      </c>
      <c r="O42" s="203" t="s">
        <v>67</v>
      </c>
      <c r="P42" s="204">
        <f t="shared" si="7"/>
        <v>0</v>
      </c>
      <c r="Q42" s="205">
        <f t="shared" si="8"/>
        <v>0</v>
      </c>
      <c r="R42" s="205">
        <f t="shared" si="9"/>
        <v>0</v>
      </c>
      <c r="S42" s="267">
        <f t="shared" si="9"/>
        <v>0</v>
      </c>
      <c r="T42" s="268">
        <f t="shared" si="10"/>
        <v>0</v>
      </c>
      <c r="U42" s="207"/>
      <c r="V42" s="200" t="s">
        <v>668</v>
      </c>
      <c r="W42" s="200"/>
      <c r="X42" s="201" t="s">
        <v>66</v>
      </c>
      <c r="Y42" s="203" t="s">
        <v>43</v>
      </c>
      <c r="Z42" s="204">
        <f t="shared" si="11"/>
        <v>0</v>
      </c>
      <c r="AA42" s="205">
        <f t="shared" si="11"/>
        <v>0</v>
      </c>
      <c r="AB42" s="206">
        <f t="shared" si="11"/>
        <v>0</v>
      </c>
      <c r="AC42" s="506">
        <f t="shared" si="12"/>
        <v>0</v>
      </c>
      <c r="AD42" s="165"/>
      <c r="AE42" s="165"/>
      <c r="AF42" s="165"/>
      <c r="AG42" s="165"/>
      <c r="AH42" s="165"/>
      <c r="AI42" s="1755"/>
      <c r="AJ42" s="1755"/>
      <c r="AK42" s="1755"/>
    </row>
    <row r="43" spans="1:37">
      <c r="A43" s="843"/>
      <c r="B43" s="844"/>
      <c r="C43" s="844"/>
      <c r="D43" s="844"/>
      <c r="E43" s="844"/>
      <c r="F43" s="844"/>
      <c r="G43" s="844"/>
      <c r="H43" s="845"/>
      <c r="I43" s="839"/>
      <c r="K43" s="199"/>
      <c r="L43" s="200"/>
      <c r="M43" s="200"/>
      <c r="N43" s="201" t="s">
        <v>150</v>
      </c>
      <c r="O43" s="203" t="s">
        <v>69</v>
      </c>
      <c r="P43" s="204">
        <f t="shared" si="7"/>
        <v>0</v>
      </c>
      <c r="Q43" s="205">
        <f t="shared" si="8"/>
        <v>0</v>
      </c>
      <c r="R43" s="205">
        <f t="shared" si="9"/>
        <v>0</v>
      </c>
      <c r="S43" s="267">
        <f t="shared" si="9"/>
        <v>0</v>
      </c>
      <c r="T43" s="268">
        <f t="shared" si="10"/>
        <v>0</v>
      </c>
      <c r="U43" s="207"/>
      <c r="V43" s="200"/>
      <c r="W43" s="200"/>
      <c r="X43" s="201" t="s">
        <v>150</v>
      </c>
      <c r="Y43" s="203" t="s">
        <v>44</v>
      </c>
      <c r="Z43" s="204">
        <f t="shared" si="11"/>
        <v>0</v>
      </c>
      <c r="AA43" s="205">
        <f t="shared" si="11"/>
        <v>0</v>
      </c>
      <c r="AB43" s="206">
        <f t="shared" si="11"/>
        <v>0</v>
      </c>
      <c r="AC43" s="506">
        <f t="shared" si="12"/>
        <v>0</v>
      </c>
      <c r="AD43" s="165"/>
      <c r="AE43" s="165"/>
      <c r="AF43" s="165"/>
      <c r="AG43" s="165"/>
      <c r="AH43" s="165"/>
      <c r="AI43" s="1755"/>
      <c r="AJ43" s="1755"/>
      <c r="AK43" s="1755"/>
    </row>
    <row r="44" spans="1:37">
      <c r="A44" s="846"/>
      <c r="B44" s="847"/>
      <c r="C44" s="847"/>
      <c r="D44" s="847"/>
      <c r="E44" s="847"/>
      <c r="F44" s="847"/>
      <c r="G44" s="847"/>
      <c r="H44" s="848"/>
      <c r="I44" s="839"/>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1755"/>
      <c r="AJ44" s="1755"/>
      <c r="AK44" s="1755"/>
    </row>
    <row r="45" spans="1:37">
      <c r="A45" s="846"/>
      <c r="B45" s="847"/>
      <c r="C45" s="847"/>
      <c r="D45" s="847"/>
      <c r="E45" s="847"/>
      <c r="F45" s="847"/>
      <c r="G45" s="847"/>
      <c r="H45" s="848"/>
      <c r="I45" s="839"/>
      <c r="K45" s="227" t="s">
        <v>132</v>
      </c>
      <c r="L45" s="200"/>
      <c r="M45" s="201" t="s">
        <v>70</v>
      </c>
      <c r="N45" s="202"/>
      <c r="O45" s="203" t="s">
        <v>71</v>
      </c>
      <c r="P45" s="204">
        <f>+A44</f>
        <v>0</v>
      </c>
      <c r="Q45" s="205">
        <f>+C44</f>
        <v>0</v>
      </c>
      <c r="R45" s="205">
        <f t="shared" ref="R45:S49" si="13">+E44</f>
        <v>0</v>
      </c>
      <c r="S45" s="267">
        <f t="shared" si="13"/>
        <v>0</v>
      </c>
      <c r="T45" s="268">
        <f>+H44</f>
        <v>0</v>
      </c>
      <c r="U45" s="207" t="s">
        <v>72</v>
      </c>
      <c r="V45" s="200" t="s">
        <v>669</v>
      </c>
      <c r="W45" s="201" t="s">
        <v>87</v>
      </c>
      <c r="X45" s="202"/>
      <c r="Y45" s="203" t="s">
        <v>46</v>
      </c>
      <c r="Z45" s="204">
        <f t="shared" ref="Z45:AB47" si="14">+A191</f>
        <v>0</v>
      </c>
      <c r="AA45" s="205">
        <f t="shared" si="14"/>
        <v>0</v>
      </c>
      <c r="AB45" s="206">
        <f t="shared" si="14"/>
        <v>0</v>
      </c>
      <c r="AC45" s="506">
        <f>+E191</f>
        <v>0</v>
      </c>
      <c r="AD45" s="165"/>
      <c r="AE45" s="165"/>
      <c r="AF45" s="165"/>
      <c r="AG45" s="165"/>
      <c r="AH45" s="165"/>
      <c r="AI45" s="1755"/>
      <c r="AJ45" s="1755"/>
      <c r="AK45" s="1755"/>
    </row>
    <row r="46" spans="1:37">
      <c r="A46" s="846"/>
      <c r="B46" s="847"/>
      <c r="C46" s="847"/>
      <c r="D46" s="847"/>
      <c r="E46" s="847"/>
      <c r="F46" s="847"/>
      <c r="G46" s="847"/>
      <c r="H46" s="848"/>
      <c r="I46" s="839"/>
      <c r="K46" s="199" t="s">
        <v>130</v>
      </c>
      <c r="L46" s="200"/>
      <c r="M46" s="201" t="s">
        <v>73</v>
      </c>
      <c r="N46" s="202"/>
      <c r="O46" s="203" t="s">
        <v>74</v>
      </c>
      <c r="P46" s="204">
        <f>+A45</f>
        <v>0</v>
      </c>
      <c r="Q46" s="205">
        <f>+C45</f>
        <v>0</v>
      </c>
      <c r="R46" s="205">
        <f t="shared" si="13"/>
        <v>0</v>
      </c>
      <c r="S46" s="267">
        <f t="shared" si="13"/>
        <v>0</v>
      </c>
      <c r="T46" s="268">
        <f>+H45</f>
        <v>0</v>
      </c>
      <c r="U46" s="207"/>
      <c r="V46" s="200"/>
      <c r="W46" s="201" t="s">
        <v>73</v>
      </c>
      <c r="X46" s="202"/>
      <c r="Y46" s="203" t="s">
        <v>75</v>
      </c>
      <c r="Z46" s="204">
        <f t="shared" si="14"/>
        <v>0</v>
      </c>
      <c r="AA46" s="205">
        <f t="shared" si="14"/>
        <v>0</v>
      </c>
      <c r="AB46" s="206">
        <f t="shared" si="14"/>
        <v>0</v>
      </c>
      <c r="AC46" s="506">
        <f>+E192</f>
        <v>0</v>
      </c>
      <c r="AD46" s="165"/>
      <c r="AE46" s="165"/>
      <c r="AF46" s="165"/>
      <c r="AG46" s="165"/>
      <c r="AH46" s="165"/>
      <c r="AI46" s="1755"/>
      <c r="AJ46" s="1755"/>
      <c r="AK46" s="1755"/>
    </row>
    <row r="47" spans="1:37">
      <c r="A47" s="846"/>
      <c r="B47" s="847"/>
      <c r="C47" s="847"/>
      <c r="D47" s="847"/>
      <c r="E47" s="847"/>
      <c r="F47" s="847"/>
      <c r="G47" s="847"/>
      <c r="H47" s="848"/>
      <c r="I47" s="839"/>
      <c r="K47" s="199"/>
      <c r="L47" s="221"/>
      <c r="M47" s="201" t="s">
        <v>13</v>
      </c>
      <c r="N47" s="202"/>
      <c r="O47" s="203" t="s">
        <v>76</v>
      </c>
      <c r="P47" s="204">
        <f>+A46</f>
        <v>0</v>
      </c>
      <c r="Q47" s="205">
        <f>+C46</f>
        <v>0</v>
      </c>
      <c r="R47" s="205">
        <f t="shared" si="13"/>
        <v>0</v>
      </c>
      <c r="S47" s="267">
        <f t="shared" si="13"/>
        <v>0</v>
      </c>
      <c r="T47" s="268">
        <f>+H46</f>
        <v>0</v>
      </c>
      <c r="U47" s="207"/>
      <c r="V47" s="461"/>
      <c r="W47" s="201" t="s">
        <v>13</v>
      </c>
      <c r="X47" s="202"/>
      <c r="Y47" s="203" t="s">
        <v>77</v>
      </c>
      <c r="Z47" s="204">
        <f t="shared" si="14"/>
        <v>0</v>
      </c>
      <c r="AA47" s="205">
        <f t="shared" si="14"/>
        <v>0</v>
      </c>
      <c r="AB47" s="206">
        <f t="shared" si="14"/>
        <v>0</v>
      </c>
      <c r="AC47" s="506">
        <f>+E193</f>
        <v>0</v>
      </c>
      <c r="AD47" s="165"/>
      <c r="AE47" s="165"/>
      <c r="AF47" s="165"/>
      <c r="AG47" s="165"/>
      <c r="AH47" s="165"/>
      <c r="AI47" s="1755"/>
      <c r="AJ47" s="1755"/>
      <c r="AK47" s="1755"/>
    </row>
    <row r="48" spans="1:37">
      <c r="A48" s="846"/>
      <c r="B48" s="847"/>
      <c r="C48" s="847"/>
      <c r="D48" s="847"/>
      <c r="E48" s="847"/>
      <c r="F48" s="847"/>
      <c r="G48" s="847"/>
      <c r="H48" s="848"/>
      <c r="I48" s="839"/>
      <c r="K48" s="199" t="s">
        <v>4</v>
      </c>
      <c r="L48" s="178" t="s">
        <v>78</v>
      </c>
      <c r="M48" s="202"/>
      <c r="N48" s="202"/>
      <c r="O48" s="203" t="s">
        <v>79</v>
      </c>
      <c r="P48" s="204">
        <f>+A47</f>
        <v>0</v>
      </c>
      <c r="Q48" s="205">
        <f>+C47</f>
        <v>0</v>
      </c>
      <c r="R48" s="205">
        <f t="shared" si="13"/>
        <v>0</v>
      </c>
      <c r="S48" s="267">
        <f t="shared" si="13"/>
        <v>0</v>
      </c>
      <c r="T48" s="268">
        <f>+H47</f>
        <v>0</v>
      </c>
      <c r="U48" s="207" t="s">
        <v>4</v>
      </c>
      <c r="V48" s="200"/>
      <c r="W48" s="172"/>
      <c r="X48" s="172"/>
      <c r="Y48" s="212"/>
      <c r="Z48" s="209"/>
      <c r="AA48" s="210"/>
      <c r="AB48" s="210"/>
      <c r="AC48" s="510"/>
      <c r="AD48" s="165"/>
      <c r="AE48" s="165"/>
      <c r="AF48" s="165"/>
      <c r="AG48" s="165"/>
      <c r="AH48" s="165"/>
      <c r="AI48" s="1755"/>
      <c r="AJ48" s="1755"/>
      <c r="AK48" s="1755"/>
    </row>
    <row r="49" spans="1:38">
      <c r="A49" s="846"/>
      <c r="B49" s="847"/>
      <c r="C49" s="847"/>
      <c r="D49" s="847"/>
      <c r="E49" s="847"/>
      <c r="F49" s="847"/>
      <c r="G49" s="847"/>
      <c r="H49" s="848"/>
      <c r="I49" s="839"/>
      <c r="K49" s="199"/>
      <c r="L49" s="200"/>
      <c r="M49" s="201" t="s">
        <v>11</v>
      </c>
      <c r="N49" s="202"/>
      <c r="O49" s="203" t="s">
        <v>80</v>
      </c>
      <c r="P49" s="204">
        <f>+A48</f>
        <v>0</v>
      </c>
      <c r="Q49" s="205">
        <f>+C48</f>
        <v>0</v>
      </c>
      <c r="R49" s="205">
        <f t="shared" si="13"/>
        <v>0</v>
      </c>
      <c r="S49" s="267">
        <f t="shared" si="13"/>
        <v>0</v>
      </c>
      <c r="T49" s="268">
        <f>+H48</f>
        <v>0</v>
      </c>
      <c r="U49" s="207"/>
      <c r="V49" s="200"/>
      <c r="W49" s="172"/>
      <c r="X49" s="172"/>
      <c r="Y49" s="212"/>
      <c r="Z49" s="209"/>
      <c r="AA49" s="210"/>
      <c r="AB49" s="210"/>
      <c r="AC49" s="510"/>
      <c r="AD49" s="165"/>
      <c r="AE49" s="165"/>
      <c r="AF49" s="165"/>
      <c r="AG49" s="165"/>
      <c r="AH49" s="165"/>
      <c r="AI49" s="1755"/>
      <c r="AJ49" s="1755"/>
      <c r="AK49" s="1755"/>
    </row>
    <row r="50" spans="1:38">
      <c r="A50" s="846"/>
      <c r="B50" s="847"/>
      <c r="C50" s="847"/>
      <c r="D50" s="847"/>
      <c r="E50" s="847"/>
      <c r="F50" s="847"/>
      <c r="G50" s="847"/>
      <c r="H50" s="848"/>
      <c r="I50" s="839"/>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1755"/>
      <c r="AJ50" s="1755"/>
      <c r="AK50" s="1755"/>
    </row>
    <row r="51" spans="1:38">
      <c r="A51" s="846"/>
      <c r="B51" s="847"/>
      <c r="C51" s="847"/>
      <c r="D51" s="847"/>
      <c r="E51" s="847"/>
      <c r="F51" s="847"/>
      <c r="G51" s="847"/>
      <c r="H51" s="848"/>
      <c r="I51" s="839"/>
      <c r="K51" s="199"/>
      <c r="L51" s="174"/>
      <c r="M51" s="201" t="s">
        <v>88</v>
      </c>
      <c r="N51" s="202"/>
      <c r="O51" s="203" t="s">
        <v>109</v>
      </c>
      <c r="P51" s="204">
        <f t="shared" ref="P51:P60" si="15">+A50</f>
        <v>0</v>
      </c>
      <c r="Q51" s="205">
        <f t="shared" ref="Q51:Q60" si="16">+C50</f>
        <v>0</v>
      </c>
      <c r="R51" s="205">
        <f t="shared" ref="R51:S60" si="17">+E50</f>
        <v>0</v>
      </c>
      <c r="S51" s="267">
        <f t="shared" si="17"/>
        <v>0</v>
      </c>
      <c r="T51" s="268">
        <f t="shared" ref="T51:T60" si="18">+H50</f>
        <v>0</v>
      </c>
      <c r="U51" s="207"/>
      <c r="V51" s="178"/>
      <c r="W51" s="201" t="s">
        <v>88</v>
      </c>
      <c r="X51" s="222"/>
      <c r="Y51" s="223" t="s">
        <v>48</v>
      </c>
      <c r="Z51" s="231">
        <f t="shared" ref="Z51:AB53" si="19">+A195</f>
        <v>0</v>
      </c>
      <c r="AA51" s="232">
        <f t="shared" si="19"/>
        <v>0</v>
      </c>
      <c r="AB51" s="233">
        <f t="shared" si="19"/>
        <v>0</v>
      </c>
      <c r="AC51" s="513">
        <f>+E195</f>
        <v>0</v>
      </c>
      <c r="AD51" s="165"/>
      <c r="AE51" s="165"/>
      <c r="AF51" s="165"/>
      <c r="AG51" s="165"/>
      <c r="AH51" s="165"/>
      <c r="AI51" s="1755"/>
      <c r="AJ51" s="1755"/>
      <c r="AK51" s="1755"/>
    </row>
    <row r="52" spans="1:38">
      <c r="A52" s="846"/>
      <c r="B52" s="847"/>
      <c r="C52" s="847"/>
      <c r="D52" s="847"/>
      <c r="E52" s="847"/>
      <c r="F52" s="847"/>
      <c r="G52" s="847"/>
      <c r="H52" s="848"/>
      <c r="I52" s="839"/>
      <c r="K52" s="199"/>
      <c r="L52" s="181" t="s">
        <v>91</v>
      </c>
      <c r="M52" s="201" t="s">
        <v>89</v>
      </c>
      <c r="N52" s="202"/>
      <c r="O52" s="203" t="s">
        <v>110</v>
      </c>
      <c r="P52" s="204">
        <f t="shared" si="15"/>
        <v>0</v>
      </c>
      <c r="Q52" s="205">
        <f t="shared" si="16"/>
        <v>0</v>
      </c>
      <c r="R52" s="205">
        <f t="shared" si="17"/>
        <v>0</v>
      </c>
      <c r="S52" s="267">
        <f t="shared" si="17"/>
        <v>0</v>
      </c>
      <c r="T52" s="268">
        <f t="shared" si="18"/>
        <v>0</v>
      </c>
      <c r="U52" s="207"/>
      <c r="V52" s="200" t="s">
        <v>91</v>
      </c>
      <c r="W52" s="221" t="s">
        <v>89</v>
      </c>
      <c r="X52" s="222"/>
      <c r="Y52" s="223" t="s">
        <v>51</v>
      </c>
      <c r="Z52" s="231">
        <f t="shared" si="19"/>
        <v>0</v>
      </c>
      <c r="AA52" s="232">
        <f t="shared" si="19"/>
        <v>0</v>
      </c>
      <c r="AB52" s="233">
        <f t="shared" si="19"/>
        <v>0</v>
      </c>
      <c r="AC52" s="513">
        <f>+E196</f>
        <v>0</v>
      </c>
      <c r="AD52" s="165"/>
      <c r="AE52" s="165"/>
      <c r="AF52" s="165"/>
      <c r="AG52" s="165"/>
      <c r="AH52" s="165"/>
      <c r="AI52" s="1755"/>
      <c r="AJ52" s="1755"/>
      <c r="AK52" s="1755"/>
    </row>
    <row r="53" spans="1:38">
      <c r="A53" s="846"/>
      <c r="B53" s="847"/>
      <c r="C53" s="847"/>
      <c r="D53" s="847"/>
      <c r="E53" s="847"/>
      <c r="F53" s="847"/>
      <c r="G53" s="847"/>
      <c r="H53" s="848"/>
      <c r="I53" s="839"/>
      <c r="K53" s="199"/>
      <c r="L53" s="181"/>
      <c r="M53" s="201" t="s">
        <v>104</v>
      </c>
      <c r="N53" s="202"/>
      <c r="O53" s="203" t="s">
        <v>111</v>
      </c>
      <c r="P53" s="204">
        <f t="shared" si="15"/>
        <v>0</v>
      </c>
      <c r="Q53" s="205">
        <f t="shared" si="16"/>
        <v>0</v>
      </c>
      <c r="R53" s="205">
        <f t="shared" si="17"/>
        <v>0</v>
      </c>
      <c r="S53" s="267">
        <f t="shared" si="17"/>
        <v>0</v>
      </c>
      <c r="T53" s="268">
        <f t="shared" si="18"/>
        <v>0</v>
      </c>
      <c r="U53" s="207"/>
      <c r="V53" s="200"/>
      <c r="W53" s="221" t="s">
        <v>104</v>
      </c>
      <c r="X53" s="222"/>
      <c r="Y53" s="223" t="s">
        <v>53</v>
      </c>
      <c r="Z53" s="231">
        <f t="shared" si="19"/>
        <v>0</v>
      </c>
      <c r="AA53" s="232">
        <f t="shared" si="19"/>
        <v>0</v>
      </c>
      <c r="AB53" s="233">
        <f t="shared" si="19"/>
        <v>0</v>
      </c>
      <c r="AC53" s="513">
        <f>+E197</f>
        <v>0</v>
      </c>
      <c r="AD53" s="165"/>
      <c r="AE53" s="165"/>
      <c r="AF53" s="165"/>
      <c r="AG53" s="165"/>
      <c r="AH53" s="165"/>
      <c r="AI53" s="1755"/>
      <c r="AJ53" s="1755"/>
      <c r="AK53" s="1755"/>
    </row>
    <row r="54" spans="1:38">
      <c r="A54" s="846"/>
      <c r="B54" s="847"/>
      <c r="C54" s="847"/>
      <c r="D54" s="847"/>
      <c r="E54" s="847"/>
      <c r="F54" s="847"/>
      <c r="G54" s="847"/>
      <c r="H54" s="848"/>
      <c r="I54" s="839"/>
      <c r="K54" s="199"/>
      <c r="L54" s="181"/>
      <c r="M54" s="201" t="s">
        <v>90</v>
      </c>
      <c r="N54" s="202"/>
      <c r="O54" s="203" t="s">
        <v>112</v>
      </c>
      <c r="P54" s="204">
        <f t="shared" si="15"/>
        <v>0</v>
      </c>
      <c r="Q54" s="205">
        <f t="shared" si="16"/>
        <v>0</v>
      </c>
      <c r="R54" s="205">
        <f t="shared" si="17"/>
        <v>0</v>
      </c>
      <c r="S54" s="267">
        <f t="shared" si="17"/>
        <v>0</v>
      </c>
      <c r="T54" s="268">
        <f t="shared" si="18"/>
        <v>0</v>
      </c>
      <c r="U54" s="207"/>
      <c r="V54" s="181" t="s">
        <v>92</v>
      </c>
      <c r="W54" s="175"/>
      <c r="X54" s="175"/>
      <c r="Y54" s="175"/>
      <c r="Z54" s="313"/>
      <c r="AA54" s="314"/>
      <c r="AB54" s="237"/>
      <c r="AC54" s="514"/>
      <c r="AD54" s="165"/>
      <c r="AE54" s="165"/>
      <c r="AF54" s="165"/>
      <c r="AG54" s="165"/>
      <c r="AH54" s="165"/>
      <c r="AI54" s="1755"/>
      <c r="AJ54" s="1755"/>
      <c r="AK54" s="1755"/>
    </row>
    <row r="55" spans="1:38">
      <c r="A55" s="846"/>
      <c r="B55" s="847"/>
      <c r="C55" s="847"/>
      <c r="D55" s="847"/>
      <c r="E55" s="847"/>
      <c r="F55" s="847"/>
      <c r="G55" s="847"/>
      <c r="H55" s="848"/>
      <c r="I55" s="839"/>
      <c r="K55" s="199"/>
      <c r="L55" s="181" t="s">
        <v>92</v>
      </c>
      <c r="M55" s="201" t="s">
        <v>105</v>
      </c>
      <c r="N55" s="202"/>
      <c r="O55" s="203" t="s">
        <v>113</v>
      </c>
      <c r="P55" s="204">
        <f t="shared" si="15"/>
        <v>0</v>
      </c>
      <c r="Q55" s="205">
        <f t="shared" si="16"/>
        <v>0</v>
      </c>
      <c r="R55" s="205">
        <f t="shared" si="17"/>
        <v>0</v>
      </c>
      <c r="S55" s="267">
        <f t="shared" si="17"/>
        <v>0</v>
      </c>
      <c r="T55" s="268">
        <f t="shared" si="18"/>
        <v>0</v>
      </c>
      <c r="U55" s="207"/>
      <c r="V55" s="200"/>
      <c r="W55" s="200"/>
      <c r="X55" s="172"/>
      <c r="Y55" s="212"/>
      <c r="Z55" s="209"/>
      <c r="AA55" s="210"/>
      <c r="AB55" s="210"/>
      <c r="AC55" s="510"/>
      <c r="AD55" s="165"/>
      <c r="AE55" s="165"/>
      <c r="AF55" s="165"/>
      <c r="AG55" s="165"/>
      <c r="AH55" s="165"/>
      <c r="AI55" s="1755"/>
      <c r="AJ55" s="1755"/>
      <c r="AK55" s="1755"/>
    </row>
    <row r="56" spans="1:38">
      <c r="A56" s="846"/>
      <c r="B56" s="847"/>
      <c r="C56" s="847"/>
      <c r="D56" s="847"/>
      <c r="E56" s="847"/>
      <c r="F56" s="847"/>
      <c r="G56" s="847"/>
      <c r="H56" s="848"/>
      <c r="I56" s="839"/>
      <c r="K56" s="199"/>
      <c r="L56" s="181"/>
      <c r="M56" s="201" t="s">
        <v>106</v>
      </c>
      <c r="N56" s="202"/>
      <c r="O56" s="203" t="s">
        <v>114</v>
      </c>
      <c r="P56" s="204">
        <f t="shared" si="15"/>
        <v>0</v>
      </c>
      <c r="Q56" s="205">
        <f t="shared" si="16"/>
        <v>0</v>
      </c>
      <c r="R56" s="205">
        <f t="shared" si="17"/>
        <v>0</v>
      </c>
      <c r="S56" s="267">
        <f t="shared" si="17"/>
        <v>0</v>
      </c>
      <c r="T56" s="268">
        <f t="shared" si="18"/>
        <v>0</v>
      </c>
      <c r="U56" s="207"/>
      <c r="V56" s="200" t="s">
        <v>668</v>
      </c>
      <c r="W56" s="201" t="s">
        <v>106</v>
      </c>
      <c r="X56" s="202"/>
      <c r="Y56" s="203" t="s">
        <v>55</v>
      </c>
      <c r="Z56" s="204">
        <f t="shared" ref="Z56:AB60" si="20">+A198</f>
        <v>0</v>
      </c>
      <c r="AA56" s="205">
        <f t="shared" si="20"/>
        <v>0</v>
      </c>
      <c r="AB56" s="206">
        <f t="shared" si="20"/>
        <v>0</v>
      </c>
      <c r="AC56" s="506">
        <f>+E198</f>
        <v>0</v>
      </c>
      <c r="AD56" s="165"/>
      <c r="AE56" s="165"/>
      <c r="AF56" s="165"/>
      <c r="AG56" s="165"/>
      <c r="AH56" s="165"/>
      <c r="AI56" s="1755"/>
      <c r="AJ56" s="1755"/>
      <c r="AK56" s="1755"/>
    </row>
    <row r="57" spans="1:38">
      <c r="A57" s="846"/>
      <c r="B57" s="847"/>
      <c r="C57" s="847"/>
      <c r="D57" s="847"/>
      <c r="E57" s="847"/>
      <c r="F57" s="847"/>
      <c r="G57" s="847"/>
      <c r="H57" s="848"/>
      <c r="I57" s="839"/>
      <c r="K57" s="199"/>
      <c r="L57" s="181"/>
      <c r="M57" s="201" t="s">
        <v>107</v>
      </c>
      <c r="N57" s="202"/>
      <c r="O57" s="203" t="s">
        <v>115</v>
      </c>
      <c r="P57" s="204">
        <f t="shared" si="15"/>
        <v>0</v>
      </c>
      <c r="Q57" s="205">
        <f t="shared" si="16"/>
        <v>0</v>
      </c>
      <c r="R57" s="205">
        <f t="shared" si="17"/>
        <v>0</v>
      </c>
      <c r="S57" s="267">
        <f t="shared" si="17"/>
        <v>0</v>
      </c>
      <c r="T57" s="268">
        <f t="shared" si="18"/>
        <v>0</v>
      </c>
      <c r="U57" s="207"/>
      <c r="V57" s="200"/>
      <c r="W57" s="201" t="s">
        <v>136</v>
      </c>
      <c r="X57" s="202"/>
      <c r="Y57" s="203" t="s">
        <v>56</v>
      </c>
      <c r="Z57" s="204">
        <f t="shared" si="20"/>
        <v>0</v>
      </c>
      <c r="AA57" s="205">
        <f t="shared" si="20"/>
        <v>0</v>
      </c>
      <c r="AB57" s="206">
        <f t="shared" si="20"/>
        <v>0</v>
      </c>
      <c r="AC57" s="506">
        <f>+E199</f>
        <v>0</v>
      </c>
      <c r="AD57" s="165"/>
      <c r="AE57" s="165"/>
      <c r="AF57" s="165"/>
      <c r="AG57" s="165"/>
      <c r="AH57" s="165"/>
      <c r="AI57" s="1755"/>
      <c r="AJ57" s="1755"/>
      <c r="AK57" s="1755"/>
    </row>
    <row r="58" spans="1:38" ht="14.25" thickBot="1">
      <c r="A58" s="846"/>
      <c r="B58" s="847"/>
      <c r="C58" s="847"/>
      <c r="D58" s="847"/>
      <c r="E58" s="847"/>
      <c r="F58" s="847"/>
      <c r="G58" s="847"/>
      <c r="H58" s="848"/>
      <c r="I58" s="839"/>
      <c r="K58" s="199"/>
      <c r="L58" s="181" t="s">
        <v>41</v>
      </c>
      <c r="M58" s="201" t="s">
        <v>108</v>
      </c>
      <c r="N58" s="202"/>
      <c r="O58" s="203" t="s">
        <v>116</v>
      </c>
      <c r="P58" s="204">
        <f t="shared" si="15"/>
        <v>0</v>
      </c>
      <c r="Q58" s="205">
        <f t="shared" si="16"/>
        <v>0</v>
      </c>
      <c r="R58" s="205">
        <f t="shared" si="17"/>
        <v>0</v>
      </c>
      <c r="S58" s="267">
        <f t="shared" si="17"/>
        <v>0</v>
      </c>
      <c r="T58" s="268">
        <f t="shared" si="18"/>
        <v>0</v>
      </c>
      <c r="U58" s="207"/>
      <c r="V58" s="181" t="s">
        <v>669</v>
      </c>
      <c r="W58" s="201" t="s">
        <v>138</v>
      </c>
      <c r="X58" s="202"/>
      <c r="Y58" s="203" t="s">
        <v>58</v>
      </c>
      <c r="Z58" s="204">
        <f t="shared" si="20"/>
        <v>0</v>
      </c>
      <c r="AA58" s="205">
        <f t="shared" si="20"/>
        <v>0</v>
      </c>
      <c r="AB58" s="206">
        <f t="shared" si="20"/>
        <v>0</v>
      </c>
      <c r="AC58" s="506">
        <f>+E200</f>
        <v>0</v>
      </c>
      <c r="AD58" s="165"/>
      <c r="AE58" s="165"/>
      <c r="AF58" s="165"/>
      <c r="AG58" s="165"/>
      <c r="AH58" s="165"/>
      <c r="AI58" s="1755"/>
      <c r="AJ58" s="1755"/>
      <c r="AK58" s="1755"/>
    </row>
    <row r="59" spans="1:38" ht="15" thickTop="1" thickBot="1">
      <c r="A59" s="849"/>
      <c r="B59" s="850"/>
      <c r="C59" s="850"/>
      <c r="D59" s="850"/>
      <c r="E59" s="850"/>
      <c r="F59" s="850"/>
      <c r="G59" s="850"/>
      <c r="H59" s="851"/>
      <c r="I59" s="839"/>
      <c r="K59" s="199"/>
      <c r="L59" s="221"/>
      <c r="M59" s="201" t="s">
        <v>13</v>
      </c>
      <c r="N59" s="202"/>
      <c r="O59" s="203" t="s">
        <v>117</v>
      </c>
      <c r="P59" s="204">
        <f t="shared" si="15"/>
        <v>0</v>
      </c>
      <c r="Q59" s="205">
        <f t="shared" si="16"/>
        <v>0</v>
      </c>
      <c r="R59" s="205">
        <f t="shared" si="17"/>
        <v>0</v>
      </c>
      <c r="S59" s="267">
        <f t="shared" si="17"/>
        <v>0</v>
      </c>
      <c r="T59" s="268">
        <f t="shared" si="18"/>
        <v>0</v>
      </c>
      <c r="U59" s="207"/>
      <c r="V59" s="221"/>
      <c r="W59" s="221" t="s">
        <v>13</v>
      </c>
      <c r="X59" s="222"/>
      <c r="Y59" s="223" t="s">
        <v>61</v>
      </c>
      <c r="Z59" s="204">
        <f t="shared" si="20"/>
        <v>0</v>
      </c>
      <c r="AA59" s="205">
        <f t="shared" si="20"/>
        <v>0</v>
      </c>
      <c r="AB59" s="206">
        <f t="shared" si="20"/>
        <v>0</v>
      </c>
      <c r="AC59" s="506">
        <f>+E201</f>
        <v>0</v>
      </c>
      <c r="AD59" s="1043"/>
      <c r="AE59" s="1043"/>
      <c r="AF59" s="1043"/>
      <c r="AG59" s="991"/>
      <c r="AH59" s="991"/>
      <c r="AI59" s="992" t="s">
        <v>1319</v>
      </c>
      <c r="AJ59" s="1044" t="s">
        <v>805</v>
      </c>
      <c r="AK59" s="991"/>
      <c r="AL59" s="1014"/>
    </row>
    <row r="60" spans="1:38">
      <c r="K60" s="199"/>
      <c r="L60" s="201" t="s">
        <v>13</v>
      </c>
      <c r="M60" s="202"/>
      <c r="N60" s="202"/>
      <c r="O60" s="203" t="s">
        <v>81</v>
      </c>
      <c r="P60" s="204">
        <f t="shared" si="15"/>
        <v>0</v>
      </c>
      <c r="Q60" s="205">
        <f t="shared" si="16"/>
        <v>0</v>
      </c>
      <c r="R60" s="205">
        <f t="shared" si="17"/>
        <v>0</v>
      </c>
      <c r="S60" s="267">
        <f t="shared" si="17"/>
        <v>0</v>
      </c>
      <c r="T60" s="268">
        <f t="shared" si="18"/>
        <v>0</v>
      </c>
      <c r="U60" s="207"/>
      <c r="V60" s="221" t="s">
        <v>13</v>
      </c>
      <c r="W60" s="222"/>
      <c r="X60" s="222"/>
      <c r="Y60" s="223" t="s">
        <v>63</v>
      </c>
      <c r="Z60" s="462">
        <f t="shared" si="20"/>
        <v>0</v>
      </c>
      <c r="AA60" s="449">
        <f t="shared" si="20"/>
        <v>0</v>
      </c>
      <c r="AB60" s="463">
        <f t="shared" si="20"/>
        <v>0</v>
      </c>
      <c r="AC60" s="515">
        <f>+E202</f>
        <v>0</v>
      </c>
      <c r="AD60" s="1045"/>
      <c r="AE60" s="1045"/>
      <c r="AF60" s="1045"/>
      <c r="AG60" s="996"/>
      <c r="AH60" s="996"/>
      <c r="AI60" s="1004"/>
      <c r="AJ60" s="1002" t="s">
        <v>2</v>
      </c>
      <c r="AK60" s="1002" t="s">
        <v>3</v>
      </c>
      <c r="AL60" s="1003" t="s">
        <v>393</v>
      </c>
    </row>
    <row r="61" spans="1:38" ht="14.25" thickBot="1">
      <c r="A61" s="835"/>
      <c r="B61" s="835"/>
      <c r="C61" s="835"/>
      <c r="D61" s="835"/>
      <c r="E61" s="835"/>
      <c r="F61" s="835"/>
      <c r="K61" s="199"/>
      <c r="L61" s="243" t="s">
        <v>82</v>
      </c>
      <c r="M61" s="244"/>
      <c r="N61" s="244"/>
      <c r="O61" s="245"/>
      <c r="P61" s="246">
        <f>SUM(P8:P60)-P9-P10-P12-P13-P15-P16-P17-P30-P31-P32-P40-P41-P42-P43-P44-P49-P50</f>
        <v>0</v>
      </c>
      <c r="Q61" s="247">
        <f>SUM(Q8:Q60)-Q9-Q10-Q12-Q13-Q15-Q16-Q17-Q30-Q31-Q32-Q40-Q41-Q42-Q43-Q44-Q49-Q50</f>
        <v>0</v>
      </c>
      <c r="R61" s="247">
        <f>SUM(R8:R60)-R9-R10-R12-R13-R15-R16-R17-R30-R31-R32-R40-R41-R42-R43-R44-R49-R50</f>
        <v>0</v>
      </c>
      <c r="S61" s="336">
        <f>SUM(S8:S60)-S9-S10-S12-S13-S15-S16-S17-S30-S31-S32-S40-S41-S42-S43-S44-S49-S50</f>
        <v>0</v>
      </c>
      <c r="T61" s="337">
        <f>SUM(T8:T60)-T9-T10-T12-T13-T15-T16-T17-T30-T31-T32-T40-T41-T42-T43-T44-T49-T50</f>
        <v>0</v>
      </c>
      <c r="U61" s="249"/>
      <c r="V61" s="243" t="s">
        <v>82</v>
      </c>
      <c r="W61" s="244"/>
      <c r="X61" s="244"/>
      <c r="Y61" s="245"/>
      <c r="Z61" s="250">
        <f>SUM(Z8:Z60)-Z9-Z10-Z25-Z28-Z40-Z41-Z42-Z43-Z44</f>
        <v>0</v>
      </c>
      <c r="AA61" s="247">
        <f>SUM(AA8:AA60)-AA9-AA10-AA25-AA28-AA40-AA41-AA42-AA43-AA44</f>
        <v>0</v>
      </c>
      <c r="AB61" s="251">
        <f>SUM(AB8:AB60)-AB9-AB10-AB25-AB28-AB40-AB41-AB42-AB43-AB44</f>
        <v>0</v>
      </c>
      <c r="AC61" s="516">
        <f>SUM(AC8:AC60)-AC9-AC10-AC25-AC28-AC40-AC41-AC42-AC43-AC44</f>
        <v>0</v>
      </c>
      <c r="AD61" s="1046"/>
      <c r="AE61" s="1046"/>
      <c r="AF61" s="1046"/>
      <c r="AG61" s="1011"/>
      <c r="AH61" s="1011"/>
      <c r="AI61" s="1012" t="s">
        <v>5</v>
      </c>
      <c r="AJ61" s="1009" t="s">
        <v>6</v>
      </c>
      <c r="AK61" s="1009" t="s">
        <v>7</v>
      </c>
      <c r="AL61" s="1013" t="s">
        <v>398</v>
      </c>
    </row>
    <row r="62" spans="1:38">
      <c r="A62" s="853"/>
      <c r="B62" s="854"/>
      <c r="C62" s="854"/>
      <c r="D62" s="854"/>
      <c r="E62" s="854"/>
      <c r="F62" s="855"/>
      <c r="G62" s="856"/>
      <c r="H62" s="857"/>
      <c r="I62" s="857"/>
      <c r="K62" s="188"/>
      <c r="L62" s="189" t="s">
        <v>8</v>
      </c>
      <c r="M62" s="190"/>
      <c r="N62" s="190"/>
      <c r="O62" s="191" t="s">
        <v>9</v>
      </c>
      <c r="P62" s="257">
        <f>+A63</f>
        <v>0</v>
      </c>
      <c r="Q62" s="258">
        <f>+B63</f>
        <v>0</v>
      </c>
      <c r="R62" s="259"/>
      <c r="S62" s="260">
        <f>+D63</f>
        <v>0</v>
      </c>
      <c r="T62" s="261">
        <f>+F63</f>
        <v>0</v>
      </c>
      <c r="U62" s="262"/>
      <c r="V62" s="189" t="s">
        <v>8</v>
      </c>
      <c r="W62" s="190"/>
      <c r="X62" s="190"/>
      <c r="Y62" s="190"/>
      <c r="Z62" s="1757">
        <f>SUM('Ｈ24（2012）'!Z62,'Ｈ24（2012）'!Z62,'Ｈ24（2012）'!Z62,'Ｈ２０（2008）'!Z62,'Ｈ１９（2007）'!Z62,'Ｈ１８（2006）'!Z62,'Ｈ１７（2005）'!Z62,'Ｈ１６（2004）'!Z62,'Ｈ１５（2003）'!Z62,'Ｈ１４（2002）'!Z62,'Ｈ１３（2001）'!Z62,'Ｈ１２（2000）'!Z62,'Ｈ１１（1999）'!Z62,'Ｈ１０（1998）'!Z62,'Ｈ９（1997）'!Z62,'Ｈ８（1996）'!Z62,'Ｈ７（1995）'!Z62,'Ｈ６（1994）'!Z62,'Ｈ５（1993）'!Z62,'Ｈ４（1992）'!Z62,'Ｈ３（1991）'!Z62,'Ｈ２（1990）'!Z62,'Ｈ元（1989）'!Z62,'Ｓ６３（1988）'!Z62,'Ｓ６２（1987）'!Z62,'Ｓ６１（1986）'!Z62,'Ｓ６０（1985）'!Z62,'Ｓ５９（1984）'!Z62,'Ｓ５８（1983）'!Z62,'Ｓ５７（1982）'!Z62,'Ｓ５６（1981）'!Z62,'Ｓ５５（1980）'!Z62,'Ｓ５４（1979）'!Z62,'Ｓ５３（1978）'!Z62,'Ｓ５２（1977）'!Z62,'Ｓ５１（1976）'!Z62,'Ｓ５０（1975）'!Z62,'Ｓ４９（1974）'!Z62,'Ｓ４８（1973）'!Z62,'Ｓ４７(1972)'!Z62,'Ｓ４６（1971）'!Z62,'Ｓ４５（1970）'!Z62,'Ｓ４４（1969）'!Z62)</f>
        <v>0</v>
      </c>
      <c r="AA62" s="1758">
        <f>SUM('Ｈ24（2012）'!AA62,'Ｈ２０（2008）'!AA62,'Ｈ１９（2007）'!AA62,'Ｈ１８（2006）'!AA62,'Ｈ１７（2005）'!AA62,'Ｈ１６（2004）'!AA62,'Ｈ１５（2003）'!AA62,'Ｈ１４（2002）'!AA62,'Ｈ１３（2001）'!AA62,'Ｈ１２（2000）'!AA62,'Ｈ１１（1999）'!AA62,'Ｈ１０（1998）'!AA62,'Ｈ９（1997）'!AA62,'Ｈ８（1996）'!AA62,'Ｈ７（1995）'!AA62,'Ｈ６（1994）'!AA62,'Ｈ５（1993）'!AA62,'Ｈ４（1992）'!AA62,'Ｈ３（1991）'!AA62,'Ｈ２（1990）'!AA62,'Ｈ元（1989）'!AA62,'Ｓ６３（1988）'!AA62,'Ｓ６２（1987）'!AA62,'Ｓ６１（1986）'!AA62,'Ｓ６０（1985）'!AA62,'Ｓ５９（1984）'!AA62,'Ｓ５８（1983）'!AA62,'Ｓ５７（1982）'!AA62,'Ｓ５６（1981）'!AA62,'Ｓ５５（1980）'!AA62,'Ｓ５４（1979）'!AA62,'Ｓ５３（1978）'!AA62,'Ｓ５２（1977）'!AA62,'Ｓ５１（1976）'!AA62,'Ｓ５０（1975）'!AA62,'Ｓ４９（1974）'!AA62,'Ｓ４８（1973）'!AA62,'Ｓ４７(1972)'!AA62,'Ｓ４６（1971）'!AA62,'Ｓ４５（1970）'!AA62,'Ｓ４４（1969）'!AA62)</f>
        <v>0</v>
      </c>
      <c r="AB62" s="1758">
        <f>SUM('Ｈ24（2012）'!AB62,'Ｈ２０（2008）'!AB62,'Ｈ１９（2007）'!AB62,'Ｈ１８（2006）'!AB62,'Ｈ１７（2005）'!AB62,'Ｈ１６（2004）'!AB62,'Ｈ１５（2003）'!AB62,'Ｈ１４（2002）'!AB62,'Ｈ１３（2001）'!AB62,'Ｈ１２（2000）'!AB62,'Ｈ１１（1999）'!AB62,'Ｈ１０（1998）'!AB62,'Ｈ９（1997）'!AB62,'Ｈ８（1996）'!AB62,'Ｈ７（1995）'!AB62,'Ｈ６（1994）'!AB62,'Ｈ５（1993）'!AB62,'Ｈ４（1992）'!AB62,'Ｈ３（1991）'!AB62,'Ｈ２（1990）'!AB62,'Ｈ元（1989）'!AB62,'Ｓ６３（1988）'!AB62,'Ｓ６２（1987）'!AB62,'Ｓ６１（1986）'!AB62,'Ｓ６０（1985）'!AB62,'Ｓ５９（1984）'!AB62,'Ｓ５８（1983）'!AB62,'Ｓ５７（1982）'!AB62,'Ｓ５６（1981）'!AB62,'Ｓ５５（1980）'!AB62,'Ｓ５４（1979）'!AB62,'Ｓ５３（1978）'!AB62,'Ｓ５２（1977）'!AB62,'Ｓ５１（1976）'!AB62,'Ｓ５０（1975）'!AB62,'Ｓ４９（1974）'!AB62,'Ｓ４８（1973）'!AB62,'Ｓ４７(1972)'!AB62,'Ｓ４６（1971）'!AB62,'Ｓ４５（1970）'!AB62,'Ｓ４４（1969）'!AB62)</f>
        <v>0</v>
      </c>
      <c r="AC62" s="1759">
        <f>SUM('Ｈ24（2012）'!AC62,'Ｈ２０（2008）'!AC62,'Ｈ１９（2007）'!AC62,'Ｈ１８（2006）'!AC62,'Ｈ１７（2005）'!AC62,'Ｈ１６（2004）'!AC62,'Ｈ１５（2003）'!AC62,'Ｈ１４（2002）'!AC62,'Ｈ１３（2001）'!AC62,'Ｈ１２（2000）'!AC62,'Ｈ１１（1999）'!AC62,'Ｈ１０（1998）'!AC62,'Ｈ９（1997）'!AC62,'Ｈ８（1996）'!AC62,'Ｈ７（1995）'!AC62,'Ｈ６（1994）'!AC62,'Ｈ５（1993）'!AC62,'Ｈ４（1992）'!AC62,'Ｈ３（1991）'!AC62,'Ｈ２（1990）'!AC62,'Ｈ元（1989）'!AC62,'Ｓ６３（1988）'!AC62,'Ｓ６２（1987）'!AC62,'Ｓ６１（1986）'!AC62,'Ｓ６０（1985）'!AC62,'Ｓ５９（1984）'!AC62,'Ｓ５８（1983）'!AC62,'Ｓ５７（1982）'!AC62,'Ｓ５６（1981）'!AC62,'Ｓ５５（1980）'!AC62,'Ｓ５４（1979）'!AC62,'Ｓ５３（1978）'!AC62,'Ｓ５２（1977）'!AC62,'Ｓ５１（1976）'!AC62,'Ｓ５０（1975）'!AC62,'Ｓ４９（1974）'!AC62,'Ｓ４８（1973）'!AC62,'Ｓ４７(1972)'!AC62,'Ｓ４６（1971）'!AC62,'Ｓ４５（1970）'!AC62,'Ｓ４４（1969）'!AC62)</f>
        <v>0</v>
      </c>
      <c r="AD62" s="262"/>
      <c r="AE62" s="189" t="s">
        <v>8</v>
      </c>
      <c r="AF62" s="190"/>
      <c r="AG62" s="190"/>
      <c r="AH62" s="190"/>
      <c r="AI62" s="1757">
        <f>SUM('Ｈ24（2012）'!AI62,'Ｈ２０（2008）'!AI62,'Ｈ１９（2007）'!AI62,'Ｈ１８（2006）'!AI62,'Ｈ１７（2005）'!AI62,'Ｈ１６（2004）'!AI62,'Ｈ１５（2003）'!AI62,'Ｈ１４（2002）'!AI62,'Ｈ１３（2001）'!AI62,'Ｈ１２（2000）'!AI62,'Ｈ１１（1999）'!AI62,'Ｈ１０（1998）'!AI62,'Ｈ９（1997）'!AI62,'Ｈ８（1996）'!AI62,'Ｈ７（1995）'!AI62,'Ｈ６（1994）'!AI62,'Ｈ５（1993）'!AI62,'Ｈ４（1992）'!AI62,'Ｈ３（1991）'!AI62,'Ｈ２（1990）'!AI62,'Ｈ元（1989）'!AI62,'Ｓ６３（1988）'!AI62,'Ｓ６２（1987）'!AI62,'Ｓ６１（1986）'!AI62,'Ｓ６０（1985）'!AI62,'Ｓ５９（1984）'!AI62,'Ｓ５８（1983）'!AI62,'Ｓ５７（1982）'!AI62,'Ｓ５６（1981）'!AI62,'Ｓ５５（1980）'!AI62,'Ｓ５４（1979）'!AI62,'Ｓ５３（1978）'!AI62,'Ｓ５２（1977）'!AI62,'Ｓ５１（1976）'!AI62,'Ｓ５０（1975）'!AI62,'Ｓ４９（1974）'!AI62,'Ｓ４８（1973）'!AI62,'Ｓ４７(1972)'!AI62,'Ｓ４６（1971）'!AI62,'Ｓ４５（1970）'!AI62,'Ｓ４４（1969）'!AI62)</f>
        <v>0</v>
      </c>
      <c r="AJ62" s="1758">
        <f>SUM('Ｈ24（2012）'!AJ62,'Ｈ２０（2008）'!AJ62,'Ｈ１９（2007）'!AJ62,'Ｈ１８（2006）'!AJ62,'Ｈ１７（2005）'!AJ62,'Ｈ１６（2004）'!AJ62,'Ｈ１５（2003）'!AJ62,'Ｈ１４（2002）'!AJ62,'Ｈ１３（2001）'!AJ62,'Ｈ１２（2000）'!AJ62,'Ｈ１１（1999）'!AJ62,'Ｈ１０（1998）'!AJ62,'Ｈ９（1997）'!AJ62,'Ｈ８（1996）'!AJ62,'Ｈ７（1995）'!AJ62,'Ｈ６（1994）'!AJ62,'Ｈ５（1993）'!AJ62,'Ｈ４（1992）'!AJ62,'Ｈ３（1991）'!AJ62,'Ｈ２（1990）'!AJ62,'Ｈ元（1989）'!AJ62,'Ｓ６３（1988）'!AJ62,'Ｓ６２（1987）'!AJ62,'Ｓ６１（1986）'!AJ62,'Ｓ６０（1985）'!AJ62,'Ｓ５９（1984）'!AJ62,'Ｓ５８（1983）'!AJ62,'Ｓ５７（1982）'!AJ62,'Ｓ５６（1981）'!AJ62,'Ｓ５５（1980）'!AJ62,'Ｓ５４（1979）'!AJ62,'Ｓ５３（1978）'!AJ62,'Ｓ５２（1977）'!AJ62,'Ｓ５１（1976）'!AJ62,'Ｓ５０（1975）'!AJ62,'Ｓ４９（1974）'!AJ62,'Ｓ４８（1973）'!AJ62,'Ｓ４７(1972)'!AJ62,'Ｓ４６（1971）'!AJ62,'Ｓ４５（1970）'!AJ62,'Ｓ４４（1969）'!AJ62)</f>
        <v>0</v>
      </c>
      <c r="AK62" s="1758">
        <f>SUM('Ｈ24（2012）'!AK62,'Ｈ２０（2008）'!AK62,'Ｈ１９（2007）'!AK62,'Ｈ１８（2006）'!AK62,'Ｈ１７（2005）'!AK62,'Ｈ１６（2004）'!AK62,'Ｈ１５（2003）'!AK62,'Ｈ１４（2002）'!AK62,'Ｈ１３（2001）'!AK62,'Ｈ１２（2000）'!AK62,'Ｈ１１（1999）'!AK62,'Ｈ１０（1998）'!AK62,'Ｈ９（1997）'!AK62,'Ｈ８（1996）'!AK62,'Ｈ７（1995）'!AK62,'Ｈ６（1994）'!AK62,'Ｈ５（1993）'!AK62,'Ｈ４（1992）'!AK62,'Ｈ３（1991）'!AK62,'Ｈ２（1990）'!AK62,'Ｈ元（1989）'!AK62,'Ｓ６３（1988）'!AK62,'Ｓ６２（1987）'!AK62,'Ｓ６１（1986）'!AK62,'Ｓ６０（1985）'!AK62,'Ｓ５９（1984）'!AK62,'Ｓ５８（1983）'!AK62,'Ｓ５７（1982）'!AK62,'Ｓ５６（1981）'!AK62,'Ｓ５５（1980）'!AK62,'Ｓ５４（1979）'!AK62,'Ｓ５３（1978）'!AK62,'Ｓ５２（1977）'!AK62,'Ｓ５１（1976）'!AK62,'Ｓ５０（1975）'!AK62,'Ｓ４９（1974）'!AK62,'Ｓ４８（1973）'!AK62,'Ｓ４７(1972)'!AK62,'Ｓ４６（1971）'!AK62,'Ｓ４５（1970）'!AK62,'Ｓ４４（1969）'!AK62)</f>
        <v>0</v>
      </c>
      <c r="AL62" s="1760">
        <f>SUM('Ｈ24（2012）'!AL62,'Ｈ２０（2008）'!AL62,'Ｈ１９（2007）'!AL62,'Ｈ１８（2006）'!AL62,'Ｈ１７（2005）'!AL62,'Ｈ１６（2004）'!AL62,'Ｈ１５（2003）'!AL62,'Ｈ１４（2002）'!AL62,'Ｈ１３（2001）'!AL62,'Ｈ１２（2000）'!AL62,'Ｈ１１（1999）'!AL62,'Ｈ１０（1998）'!AL62,'Ｈ９（1997）'!AL62,'Ｈ８（1996）'!AL62,'Ｈ７（1995）'!AL62,'Ｈ６（1994）'!AL62,'Ｈ５（1993）'!AL62,'Ｈ４（1992）'!AL62,'Ｈ３（1991）'!AL62,'Ｈ２（1990）'!AL62,'Ｈ元（1989）'!AL62,'Ｓ６３（1988）'!AL62,'Ｓ６２（1987）'!AL62,'Ｓ６１（1986）'!AL62,'Ｓ６０（1985）'!AL62,'Ｓ５９（1984）'!AL62,'Ｓ５８（1983）'!AL62,'Ｓ５７（1982）'!AL62,'Ｓ５６（1981）'!AL62,'Ｓ５５（1980）'!AL62,'Ｓ５４（1979）'!AL62,'Ｓ５３（1978）'!AL62,'Ｓ５２（1977）'!AL62,'Ｓ５１（1976）'!AL62,'Ｓ５０（1975）'!AL62,'Ｓ４９（1974）'!AL62,'Ｓ４８（1973）'!AL62,'Ｓ４７(1972)'!AL62,'Ｓ４６（1971）'!AL62,'Ｓ４５（1970）'!AL62,'Ｓ４４（1969）'!AL62)</f>
        <v>0</v>
      </c>
    </row>
    <row r="63" spans="1:38">
      <c r="A63" s="858"/>
      <c r="B63" s="859"/>
      <c r="C63" s="859"/>
      <c r="D63" s="859"/>
      <c r="E63" s="859"/>
      <c r="F63" s="860"/>
      <c r="G63" s="856"/>
      <c r="H63" s="857"/>
      <c r="I63" s="857"/>
      <c r="K63" s="199"/>
      <c r="L63" s="200"/>
      <c r="M63" s="201" t="s">
        <v>11</v>
      </c>
      <c r="N63" s="202"/>
      <c r="O63" s="203" t="s">
        <v>12</v>
      </c>
      <c r="P63" s="204">
        <f>+A64</f>
        <v>0</v>
      </c>
      <c r="Q63" s="205">
        <f>+B64</f>
        <v>0</v>
      </c>
      <c r="R63" s="225"/>
      <c r="S63" s="267">
        <f>+D64</f>
        <v>0</v>
      </c>
      <c r="T63" s="268">
        <f>+F64</f>
        <v>0</v>
      </c>
      <c r="U63" s="269"/>
      <c r="V63" s="200"/>
      <c r="W63" s="201"/>
      <c r="X63" s="202"/>
      <c r="Y63" s="1761"/>
      <c r="Z63" s="1762">
        <f>SUM('Ｈ24（2012）'!Z63,'Ｈ24（2012）'!Z63,'Ｈ24（2012）'!Z63,'Ｈ２０（2008）'!Z63,'Ｈ１９（2007）'!Z63,'Ｈ１８（2006）'!Z63,'Ｈ１７（2005）'!Z63,'Ｈ１６（2004）'!Z63,'Ｈ１５（2003）'!Z63,'Ｈ１４（2002）'!Z63,'Ｈ１３（2001）'!Z63,'Ｈ１２（2000）'!Z63,'Ｈ１１（1999）'!Z63,'Ｈ１０（1998）'!Z63,'Ｈ９（1997）'!Z63,'Ｈ８（1996）'!Z63,'Ｈ７（1995）'!Z63,'Ｈ６（1994）'!Z63,'Ｈ５（1993）'!Z63,'Ｈ４（1992）'!Z63,'Ｈ３（1991）'!Z63,'Ｈ２（1990）'!Z63,'Ｈ元（1989）'!Z63,'Ｓ６３（1988）'!Z63,'Ｓ６２（1987）'!Z63,'Ｓ６１（1986）'!Z63,'Ｓ６０（1985）'!Z63,'Ｓ５９（1984）'!Z63,'Ｓ５８（1983）'!Z63,'Ｓ５７（1982）'!Z63,'Ｓ５６（1981）'!Z63,'Ｓ５５（1980）'!Z63,'Ｓ５４（1979）'!Z63,'Ｓ５３（1978）'!Z63,'Ｓ５２（1977）'!Z63,'Ｓ５１（1976）'!Z63,'Ｓ５０（1975）'!Z63,'Ｓ４９（1974）'!Z63,'Ｓ４８（1973）'!Z63,'Ｓ４７(1972)'!Z63,'Ｓ４６（1971）'!Z63,'Ｓ４５（1970）'!Z63,'Ｓ４４（1969）'!Z63)</f>
        <v>0</v>
      </c>
      <c r="AA63" s="1763">
        <f>SUM('Ｈ24（2012）'!AA63,'Ｈ２０（2008）'!AA63,'Ｈ１９（2007）'!AA63,'Ｈ１８（2006）'!AA63,'Ｈ１７（2005）'!AA63,'Ｈ１６（2004）'!AA63,'Ｈ１５（2003）'!AA63,'Ｈ１４（2002）'!AA63,'Ｈ１３（2001）'!AA63,'Ｈ１２（2000）'!AA63,'Ｈ１１（1999）'!AA63,'Ｈ１０（1998）'!AA63,'Ｈ９（1997）'!AA63,'Ｈ８（1996）'!AA63,'Ｈ７（1995）'!AA63,'Ｈ６（1994）'!AA63,'Ｈ５（1993）'!AA63,'Ｈ４（1992）'!AA63,'Ｈ３（1991）'!AA63,'Ｈ２（1990）'!AA63,'Ｈ元（1989）'!AA63,'Ｓ６３（1988）'!AA63,'Ｓ６２（1987）'!AA63,'Ｓ６１（1986）'!AA63,'Ｓ６０（1985）'!AA63,'Ｓ５９（1984）'!AA63,'Ｓ５８（1983）'!AA63,'Ｓ５７（1982）'!AA63,'Ｓ５６（1981）'!AA63,'Ｓ５５（1980）'!AA63,'Ｓ５４（1979）'!AA63,'Ｓ５３（1978）'!AA63,'Ｓ５２（1977）'!AA63,'Ｓ５１（1976）'!AA63,'Ｓ５０（1975）'!AA63,'Ｓ４９（1974）'!AA63,'Ｓ４８（1973）'!AA63,'Ｓ４７(1972)'!AA63,'Ｓ４６（1971）'!AA63,'Ｓ４５（1970）'!AA63,'Ｓ４４（1969）'!AA63)</f>
        <v>0</v>
      </c>
      <c r="AB63" s="1763">
        <f>SUM('Ｈ24（2012）'!AB63,'Ｈ２０（2008）'!AB63,'Ｈ１９（2007）'!AB63,'Ｈ１８（2006）'!AB63,'Ｈ１７（2005）'!AB63,'Ｈ１６（2004）'!AB63,'Ｈ１５（2003）'!AB63,'Ｈ１４（2002）'!AB63,'Ｈ１３（2001）'!AB63,'Ｈ１２（2000）'!AB63,'Ｈ１１（1999）'!AB63,'Ｈ１０（1998）'!AB63,'Ｈ９（1997）'!AB63,'Ｈ８（1996）'!AB63,'Ｈ７（1995）'!AB63,'Ｈ６（1994）'!AB63,'Ｈ５（1993）'!AB63,'Ｈ４（1992）'!AB63,'Ｈ３（1991）'!AB63,'Ｈ２（1990）'!AB63,'Ｈ元（1989）'!AB63,'Ｓ６３（1988）'!AB63,'Ｓ６２（1987）'!AB63,'Ｓ６１（1986）'!AB63,'Ｓ６０（1985）'!AB63,'Ｓ５９（1984）'!AB63,'Ｓ５８（1983）'!AB63,'Ｓ５７（1982）'!AB63,'Ｓ５６（1981）'!AB63,'Ｓ５５（1980）'!AB63,'Ｓ５４（1979）'!AB63,'Ｓ５３（1978）'!AB63,'Ｓ５２（1977）'!AB63,'Ｓ５１（1976）'!AB63,'Ｓ５０（1975）'!AB63,'Ｓ４９（1974）'!AB63,'Ｓ４８（1973）'!AB63,'Ｓ４７(1972)'!AB63,'Ｓ４６（1971）'!AB63,'Ｓ４５（1970）'!AB63,'Ｓ４４（1969）'!AB63)</f>
        <v>0</v>
      </c>
      <c r="AC63" s="1764">
        <f>SUM('Ｈ24（2012）'!AC63,'Ｈ２０（2008）'!AC63,'Ｈ１９（2007）'!AC63,'Ｈ１８（2006）'!AC63,'Ｈ１７（2005）'!AC63,'Ｈ１６（2004）'!AC63,'Ｈ１５（2003）'!AC63,'Ｈ１４（2002）'!AC63,'Ｈ１３（2001）'!AC63,'Ｈ１２（2000）'!AC63,'Ｈ１１（1999）'!AC63,'Ｈ１０（1998）'!AC63,'Ｈ９（1997）'!AC63,'Ｈ８（1996）'!AC63,'Ｈ７（1995）'!AC63,'Ｈ６（1994）'!AC63,'Ｈ５（1993）'!AC63,'Ｈ４（1992）'!AC63,'Ｈ３（1991）'!AC63,'Ｈ２（1990）'!AC63,'Ｈ元（1989）'!AC63,'Ｓ６３（1988）'!AC63,'Ｓ６２（1987）'!AC63,'Ｓ６１（1986）'!AC63,'Ｓ６０（1985）'!AC63,'Ｓ５９（1984）'!AC63,'Ｓ５８（1983）'!AC63,'Ｓ５７（1982）'!AC63,'Ｓ５６（1981）'!AC63,'Ｓ５５（1980）'!AC63,'Ｓ５４（1979）'!AC63,'Ｓ５３（1978）'!AC63,'Ｓ５２（1977）'!AC63,'Ｓ５１（1976）'!AC63,'Ｓ５０（1975）'!AC63,'Ｓ４９（1974）'!AC63,'Ｓ４８（1973）'!AC63,'Ｓ４７(1972)'!AC63,'Ｓ４６（1971）'!AC63,'Ｓ４５（1970）'!AC63,'Ｓ４４（1969）'!AC63)</f>
        <v>0</v>
      </c>
      <c r="AD63" s="269"/>
      <c r="AE63" s="200"/>
      <c r="AF63" s="201"/>
      <c r="AG63" s="202"/>
      <c r="AH63" s="1761"/>
      <c r="AI63" s="1762">
        <f>SUM('Ｈ24（2012）'!AI63,'Ｈ２０（2008）'!AI63,'Ｈ１９（2007）'!AI63,'Ｈ１８（2006）'!AI63,'Ｈ１７（2005）'!AI63,'Ｈ１６（2004）'!AI63,'Ｈ１５（2003）'!AI63,'Ｈ１４（2002）'!AI63,'Ｈ１３（2001）'!AI63,'Ｈ１２（2000）'!AI63,'Ｈ１１（1999）'!AI63,'Ｈ１０（1998）'!AI63,'Ｈ９（1997）'!AI63,'Ｈ８（1996）'!AI63,'Ｈ７（1995）'!AI63,'Ｈ６（1994）'!AI63,'Ｈ５（1993）'!AI63,'Ｈ４（1992）'!AI63,'Ｈ３（1991）'!AI63,'Ｈ２（1990）'!AI63,'Ｈ元（1989）'!AI63,'Ｓ６３（1988）'!AI63,'Ｓ６２（1987）'!AI63,'Ｓ６１（1986）'!AI63,'Ｓ６０（1985）'!AI63,'Ｓ５９（1984）'!AI63,'Ｓ５８（1983）'!AI63,'Ｓ５７（1982）'!AI63,'Ｓ５６（1981）'!AI63,'Ｓ５５（1980）'!AI63,'Ｓ５４（1979）'!AI63,'Ｓ５３（1978）'!AI63,'Ｓ５２（1977）'!AI63,'Ｓ５１（1976）'!AI63,'Ｓ５０（1975）'!AI63,'Ｓ４９（1974）'!AI63,'Ｓ４８（1973）'!AI63,'Ｓ４７(1972)'!AI63,'Ｓ４６（1971）'!AI63,'Ｓ４５（1970）'!AI63,'Ｓ４４（1969）'!AI63)</f>
        <v>0</v>
      </c>
      <c r="AJ63" s="1763">
        <f>SUM('Ｈ24（2012）'!AJ63,'Ｈ２０（2008）'!AJ63,'Ｈ１９（2007）'!AJ63,'Ｈ１８（2006）'!AJ63,'Ｈ１７（2005）'!AJ63,'Ｈ１６（2004）'!AJ63,'Ｈ１５（2003）'!AJ63,'Ｈ１４（2002）'!AJ63,'Ｈ１３（2001）'!AJ63,'Ｈ１２（2000）'!AJ63,'Ｈ１１（1999）'!AJ63,'Ｈ１０（1998）'!AJ63,'Ｈ９（1997）'!AJ63,'Ｈ８（1996）'!AJ63,'Ｈ７（1995）'!AJ63,'Ｈ６（1994）'!AJ63,'Ｈ５（1993）'!AJ63,'Ｈ４（1992）'!AJ63,'Ｈ３（1991）'!AJ63,'Ｈ２（1990）'!AJ63,'Ｈ元（1989）'!AJ63,'Ｓ６３（1988）'!AJ63,'Ｓ６２（1987）'!AJ63,'Ｓ６１（1986）'!AJ63,'Ｓ６０（1985）'!AJ63,'Ｓ５９（1984）'!AJ63,'Ｓ５８（1983）'!AJ63,'Ｓ５７（1982）'!AJ63,'Ｓ５６（1981）'!AJ63,'Ｓ５５（1980）'!AJ63,'Ｓ５４（1979）'!AJ63,'Ｓ５３（1978）'!AJ63,'Ｓ５２（1977）'!AJ63,'Ｓ５１（1976）'!AJ63,'Ｓ５０（1975）'!AJ63,'Ｓ４９（1974）'!AJ63,'Ｓ４８（1973）'!AJ63,'Ｓ４７(1972)'!AJ63,'Ｓ４６（1971）'!AJ63,'Ｓ４５（1970）'!AJ63,'Ｓ４４（1969）'!AJ63)</f>
        <v>0</v>
      </c>
      <c r="AK63" s="1763">
        <f>SUM('Ｈ24（2012）'!AK63,'Ｈ２０（2008）'!AK63,'Ｈ１９（2007）'!AK63,'Ｈ１８（2006）'!AK63,'Ｈ１７（2005）'!AK63,'Ｈ１６（2004）'!AK63,'Ｈ１５（2003）'!AK63,'Ｈ１４（2002）'!AK63,'Ｈ１３（2001）'!AK63,'Ｈ１２（2000）'!AK63,'Ｈ１１（1999）'!AK63,'Ｈ１０（1998）'!AK63,'Ｈ９（1997）'!AK63,'Ｈ８（1996）'!AK63,'Ｈ７（1995）'!AK63,'Ｈ６（1994）'!AK63,'Ｈ５（1993）'!AK63,'Ｈ４（1992）'!AK63,'Ｈ３（1991）'!AK63,'Ｈ２（1990）'!AK63,'Ｈ元（1989）'!AK63,'Ｓ６３（1988）'!AK63,'Ｓ６２（1987）'!AK63,'Ｓ６１（1986）'!AK63,'Ｓ６０（1985）'!AK63,'Ｓ５９（1984）'!AK63,'Ｓ５８（1983）'!AK63,'Ｓ５７（1982）'!AK63,'Ｓ５６（1981）'!AK63,'Ｓ５５（1980）'!AK63,'Ｓ５４（1979）'!AK63,'Ｓ５３（1978）'!AK63,'Ｓ５２（1977）'!AK63,'Ｓ５１（1976）'!AK63,'Ｓ５０（1975）'!AK63,'Ｓ４９（1974）'!AK63,'Ｓ４８（1973）'!AK63,'Ｓ４７(1972)'!AK63,'Ｓ４６（1971）'!AK63,'Ｓ４５（1970）'!AK63,'Ｓ４４（1969）'!AK63)</f>
        <v>0</v>
      </c>
      <c r="AL63" s="1765">
        <f>SUM('Ｈ24（2012）'!AL63,'Ｈ２０（2008）'!AL63,'Ｈ１９（2007）'!AL63,'Ｈ１８（2006）'!AL63,'Ｈ１７（2005）'!AL63,'Ｈ１６（2004）'!AL63,'Ｈ１５（2003）'!AL63,'Ｈ１４（2002）'!AL63,'Ｈ１３（2001）'!AL63,'Ｈ１２（2000）'!AL63,'Ｈ１１（1999）'!AL63,'Ｈ１０（1998）'!AL63,'Ｈ９（1997）'!AL63,'Ｈ８（1996）'!AL63,'Ｈ７（1995）'!AL63,'Ｈ６（1994）'!AL63,'Ｈ５（1993）'!AL63,'Ｈ４（1992）'!AL63,'Ｈ３（1991）'!AL63,'Ｈ２（1990）'!AL63,'Ｈ元（1989）'!AL63,'Ｓ６３（1988）'!AL63,'Ｓ６２（1987）'!AL63,'Ｓ６１（1986）'!AL63,'Ｓ６０（1985）'!AL63,'Ｓ５９（1984）'!AL63,'Ｓ５８（1983）'!AL63,'Ｓ５７（1982）'!AL63,'Ｓ５６（1981）'!AL63,'Ｓ５５（1980）'!AL63,'Ｓ５４（1979）'!AL63,'Ｓ５３（1978）'!AL63,'Ｓ５２（1977）'!AL63,'Ｓ５１（1976）'!AL63,'Ｓ５０（1975）'!AL63,'Ｓ４９（1974）'!AL63,'Ｓ４８（1973）'!AL63,'Ｓ４７(1972)'!AL63,'Ｓ４６（1971）'!AL63,'Ｓ４５（1970）'!AL63,'Ｓ４４（1969）'!AL63)</f>
        <v>0</v>
      </c>
    </row>
    <row r="64" spans="1:38">
      <c r="A64" s="858"/>
      <c r="B64" s="859"/>
      <c r="C64" s="859"/>
      <c r="D64" s="859"/>
      <c r="E64" s="859"/>
      <c r="F64" s="860"/>
      <c r="G64" s="856"/>
      <c r="H64" s="857"/>
      <c r="I64" s="857"/>
      <c r="K64" s="199"/>
      <c r="L64" s="200"/>
      <c r="M64" s="201" t="s">
        <v>13</v>
      </c>
      <c r="N64" s="172"/>
      <c r="O64" s="212"/>
      <c r="P64" s="213">
        <f>P62-P63</f>
        <v>0</v>
      </c>
      <c r="Q64" s="214">
        <f>Q62-Q63</f>
        <v>0</v>
      </c>
      <c r="R64" s="214"/>
      <c r="S64" s="274">
        <f>S62-S63</f>
        <v>0</v>
      </c>
      <c r="T64" s="275">
        <f>T62-T63</f>
        <v>0</v>
      </c>
      <c r="U64" s="269"/>
      <c r="V64" s="200"/>
      <c r="W64" s="201" t="s">
        <v>13</v>
      </c>
      <c r="X64" s="172"/>
      <c r="Y64" s="172" t="s">
        <v>9</v>
      </c>
      <c r="Z64" s="1766">
        <f>SUM('Ｈ24（2012）'!Z64,'Ｈ24（2012）'!Z64,'Ｈ24（2012）'!Z64,'Ｈ２０（2008）'!Z64,'Ｈ１９（2007）'!Z64,'Ｈ１８（2006）'!Z64,'Ｈ１７（2005）'!Z64,'Ｈ１６（2004）'!Z64,'Ｈ１５（2003）'!Z64,'Ｈ１４（2002）'!Z64,'Ｈ１３（2001）'!Z64,'Ｈ１２（2000）'!Z64,'Ｈ１１（1999）'!Z64,'Ｈ１０（1998）'!Z64,'Ｈ９（1997）'!Z64,'Ｈ８（1996）'!Z64,'Ｈ７（1995）'!Z64,'Ｈ６（1994）'!Z64,'Ｈ５（1993）'!Z64,'Ｈ４（1992）'!Z64,'Ｈ３（1991）'!Z64,'Ｈ２（1990）'!Z64,'Ｈ元（1989）'!Z64,'Ｓ６３（1988）'!Z64,'Ｓ６２（1987）'!Z64,'Ｓ６１（1986）'!Z64,'Ｓ６０（1985）'!Z64,'Ｓ５９（1984）'!Z64,'Ｓ５８（1983）'!Z64,'Ｓ５７（1982）'!Z64,'Ｓ５６（1981）'!Z64,'Ｓ５５（1980）'!Z64,'Ｓ５４（1979）'!Z64,'Ｓ５３（1978）'!Z64,'Ｓ５２（1977）'!Z64,'Ｓ５１（1976）'!Z64,'Ｓ５０（1975）'!Z64,'Ｓ４９（1974）'!Z64,'Ｓ４８（1973）'!Z64,'Ｓ４７(1972)'!Z64,'Ｓ４６（1971）'!Z64,'Ｓ４５（1970）'!Z64,'Ｓ４４（1969）'!Z64)</f>
        <v>2180</v>
      </c>
      <c r="AA64" s="1767">
        <f>SUM('Ｈ24（2012）'!AA64,'Ｈ２０（2008）'!AA64,'Ｈ１９（2007）'!AA64,'Ｈ１８（2006）'!AA64,'Ｈ１７（2005）'!AA64,'Ｈ１６（2004）'!AA64,'Ｈ１５（2003）'!AA64,'Ｈ１４（2002）'!AA64,'Ｈ１３（2001）'!AA64,'Ｈ１２（2000）'!AA64,'Ｈ１１（1999）'!AA64,'Ｈ１０（1998）'!AA64,'Ｈ９（1997）'!AA64,'Ｈ８（1996）'!AA64,'Ｈ７（1995）'!AA64,'Ｈ６（1994）'!AA64,'Ｈ５（1993）'!AA64,'Ｈ４（1992）'!AA64,'Ｈ３（1991）'!AA64,'Ｈ２（1990）'!AA64,'Ｈ元（1989）'!AA64,'Ｓ６３（1988）'!AA64,'Ｓ６２（1987）'!AA64,'Ｓ６１（1986）'!AA64,'Ｓ６０（1985）'!AA64,'Ｓ５９（1984）'!AA64,'Ｓ５８（1983）'!AA64,'Ｓ５７（1982）'!AA64,'Ｓ５６（1981）'!AA64,'Ｓ５５（1980）'!AA64,'Ｓ５４（1979）'!AA64,'Ｓ５３（1978）'!AA64,'Ｓ５２（1977）'!AA64,'Ｓ５１（1976）'!AA64,'Ｓ５０（1975）'!AA64,'Ｓ４９（1974）'!AA64,'Ｓ４８（1973）'!AA64,'Ｓ４７(1972)'!AA64,'Ｓ４６（1971）'!AA64,'Ｓ４５（1970）'!AA64,'Ｓ４４（1969）'!AA64)</f>
        <v>0</v>
      </c>
      <c r="AB64" s="1768">
        <f>SUM('Ｈ24（2012）'!AB64,'Ｈ２０（2008）'!AB64,'Ｈ１９（2007）'!AB64,'Ｈ１８（2006）'!AB64,'Ｈ１７（2005）'!AB64,'Ｈ１６（2004）'!AB64,'Ｈ１５（2003）'!AB64,'Ｈ１４（2002）'!AB64,'Ｈ１３（2001）'!AB64,'Ｈ１２（2000）'!AB64,'Ｈ１１（1999）'!AB64,'Ｈ１０（1998）'!AB64,'Ｈ９（1997）'!AB64,'Ｈ８（1996）'!AB64,'Ｈ７（1995）'!AB64,'Ｈ６（1994）'!AB64,'Ｈ５（1993）'!AB64,'Ｈ４（1992）'!AB64,'Ｈ３（1991）'!AB64,'Ｈ２（1990）'!AB64,'Ｈ元（1989）'!AB64,'Ｓ６３（1988）'!AB64,'Ｓ６２（1987）'!AB64,'Ｓ６１（1986）'!AB64,'Ｓ６０（1985）'!AB64,'Ｓ５９（1984）'!AB64,'Ｓ５８（1983）'!AB64,'Ｓ５７（1982）'!AB64,'Ｓ５６（1981）'!AB64,'Ｓ５５（1980）'!AB64,'Ｓ５４（1979）'!AB64,'Ｓ５３（1978）'!AB64,'Ｓ５２（1977）'!AB64,'Ｓ５１（1976）'!AB64,'Ｓ５０（1975）'!AB64,'Ｓ４９（1974）'!AB64,'Ｓ４８（1973）'!AB64,'Ｓ４７(1972)'!AB64,'Ｓ４６（1971）'!AB64,'Ｓ４５（1970）'!AB64,'Ｓ４４（1969）'!AB64)</f>
        <v>0</v>
      </c>
      <c r="AC64" s="1769">
        <f>SUM('Ｈ24（2012）'!AC64,'Ｈ２０（2008）'!AC64,'Ｈ１９（2007）'!AC64,'Ｈ１８（2006）'!AC64,'Ｈ１７（2005）'!AC64,'Ｈ１６（2004）'!AC64,'Ｈ１５（2003）'!AC64,'Ｈ１４（2002）'!AC64,'Ｈ１３（2001）'!AC64,'Ｈ１２（2000）'!AC64,'Ｈ１１（1999）'!AC64,'Ｈ１０（1998）'!AC64,'Ｈ９（1997）'!AC64,'Ｈ８（1996）'!AC64,'Ｈ７（1995）'!AC64,'Ｈ６（1994）'!AC64,'Ｈ５（1993）'!AC64,'Ｈ４（1992）'!AC64,'Ｈ３（1991）'!AC64,'Ｈ２（1990）'!AC64,'Ｈ元（1989）'!AC64,'Ｓ６３（1988）'!AC64,'Ｓ６２（1987）'!AC64,'Ｓ６１（1986）'!AC64,'Ｓ６０（1985）'!AC64,'Ｓ５９（1984）'!AC64,'Ｓ５８（1983）'!AC64,'Ｓ５７（1982）'!AC64,'Ｓ５６（1981）'!AC64,'Ｓ５５（1980）'!AC64,'Ｓ５４（1979）'!AC64,'Ｓ５３（1978）'!AC64,'Ｓ５２（1977）'!AC64,'Ｓ５１（1976）'!AC64,'Ｓ５０（1975）'!AC64,'Ｓ４９（1974）'!AC64,'Ｓ４８（1973）'!AC64,'Ｓ４７(1972)'!AC64,'Ｓ４６（1971）'!AC64,'Ｓ４５（1970）'!AC64,'Ｓ４４（1969）'!AC64)</f>
        <v>0</v>
      </c>
      <c r="AD64" s="269"/>
      <c r="AE64" s="200"/>
      <c r="AF64" s="201" t="s">
        <v>13</v>
      </c>
      <c r="AG64" s="172"/>
      <c r="AH64" s="172" t="s">
        <v>767</v>
      </c>
      <c r="AI64" s="1766">
        <f>SUM('Ｈ24（2012）'!AI64,'Ｈ２０（2008）'!AI64,'Ｈ１９（2007）'!AI64,'Ｈ１８（2006）'!AI64,'Ｈ１７（2005）'!AI64,'Ｈ１６（2004）'!AI64,'Ｈ１５（2003）'!AI64,'Ｈ１４（2002）'!AI64,'Ｈ１３（2001）'!AI64,'Ｈ１２（2000）'!AI64,'Ｈ１１（1999）'!AI64,'Ｈ１０（1998）'!AI64,'Ｈ９（1997）'!AI64,'Ｈ８（1996）'!AI64,'Ｈ７（1995）'!AI64,'Ｈ６（1994）'!AI64,'Ｈ５（1993）'!AI64,'Ｈ４（1992）'!AI64,'Ｈ３（1991）'!AI64,'Ｈ２（1990）'!AI64,'Ｈ元（1989）'!AI64,'Ｓ６３（1988）'!AI64,'Ｓ６２（1987）'!AI64,'Ｓ６１（1986）'!AI64,'Ｓ６０（1985）'!AI64,'Ｓ５９（1984）'!AI64,'Ｓ５８（1983）'!AI64,'Ｓ５７（1982）'!AI64,'Ｓ５６（1981）'!AI64,'Ｓ５５（1980）'!AI64,'Ｓ５４（1979）'!AI64,'Ｓ５３（1978）'!AI64,'Ｓ５２（1977）'!AI64,'Ｓ５１（1976）'!AI64,'Ｓ５０（1975）'!AI64,'Ｓ４９（1974）'!AI64,'Ｓ４８（1973）'!AI64,'Ｓ４７(1972)'!AI64,'Ｓ４６（1971）'!AI64,'Ｓ４５（1970）'!AI64,'Ｓ４４（1969）'!AI64)</f>
        <v>0</v>
      </c>
      <c r="AJ64" s="1767">
        <f>SUM('Ｈ24（2012）'!AJ64,'Ｈ２０（2008）'!AJ64,'Ｈ１９（2007）'!AJ64,'Ｈ１８（2006）'!AJ64,'Ｈ１７（2005）'!AJ64,'Ｈ１６（2004）'!AJ64,'Ｈ１５（2003）'!AJ64,'Ｈ１４（2002）'!AJ64,'Ｈ１３（2001）'!AJ64,'Ｈ１２（2000）'!AJ64,'Ｈ１１（1999）'!AJ64,'Ｈ１０（1998）'!AJ64,'Ｈ９（1997）'!AJ64,'Ｈ８（1996）'!AJ64,'Ｈ７（1995）'!AJ64,'Ｈ６（1994）'!AJ64,'Ｈ５（1993）'!AJ64,'Ｈ４（1992）'!AJ64,'Ｈ３（1991）'!AJ64,'Ｈ２（1990）'!AJ64,'Ｈ元（1989）'!AJ64,'Ｓ６３（1988）'!AJ64,'Ｓ６２（1987）'!AJ64,'Ｓ６１（1986）'!AJ64,'Ｓ６０（1985）'!AJ64,'Ｓ５９（1984）'!AJ64,'Ｓ５８（1983）'!AJ64,'Ｓ５７（1982）'!AJ64,'Ｓ５６（1981）'!AJ64,'Ｓ５５（1980）'!AJ64,'Ｓ５４（1979）'!AJ64,'Ｓ５３（1978）'!AJ64,'Ｓ５２（1977）'!AJ64,'Ｓ５１（1976）'!AJ64,'Ｓ５０（1975）'!AJ64,'Ｓ４９（1974）'!AJ64,'Ｓ４８（1973）'!AJ64,'Ｓ４７(1972)'!AJ64,'Ｓ４６（1971）'!AJ64,'Ｓ４５（1970）'!AJ64,'Ｓ４４（1969）'!AJ64)</f>
        <v>0</v>
      </c>
      <c r="AK64" s="1770">
        <f>SUM('Ｈ24（2012）'!AK64,'Ｈ２０（2008）'!AK64,'Ｈ１９（2007）'!AK64,'Ｈ１８（2006）'!AK64,'Ｈ１７（2005）'!AK64,'Ｈ１６（2004）'!AK64,'Ｈ１５（2003）'!AK64,'Ｈ１４（2002）'!AK64,'Ｈ１３（2001）'!AK64,'Ｈ１２（2000）'!AK64,'Ｈ１１（1999）'!AK64,'Ｈ１０（1998）'!AK64,'Ｈ９（1997）'!AK64,'Ｈ８（1996）'!AK64,'Ｈ７（1995）'!AK64,'Ｈ６（1994）'!AK64,'Ｈ５（1993）'!AK64,'Ｈ４（1992）'!AK64,'Ｈ３（1991）'!AK64,'Ｈ２（1990）'!AK64,'Ｈ元（1989）'!AK64,'Ｓ６３（1988）'!AK64,'Ｓ６２（1987）'!AK64,'Ｓ６１（1986）'!AK64,'Ｓ６０（1985）'!AK64,'Ｓ５９（1984）'!AK64,'Ｓ５８（1983）'!AK64,'Ｓ５７（1982）'!AK64,'Ｓ５６（1981）'!AK64,'Ｓ５５（1980）'!AK64,'Ｓ５４（1979）'!AK64,'Ｓ５３（1978）'!AK64,'Ｓ５２（1977）'!AK64,'Ｓ５１（1976）'!AK64,'Ｓ５０（1975）'!AK64,'Ｓ４９（1974）'!AK64,'Ｓ４８（1973）'!AK64,'Ｓ４７(1972)'!AK64,'Ｓ４６（1971）'!AK64,'Ｓ４５（1970）'!AK64,'Ｓ４４（1969）'!AK64)</f>
        <v>0</v>
      </c>
      <c r="AL64" s="1771">
        <f>SUM('Ｈ24（2012）'!AL64,'Ｈ２０（2008）'!AL64,'Ｈ１９（2007）'!AL64,'Ｈ１８（2006）'!AL64,'Ｈ１７（2005）'!AL64,'Ｈ１６（2004）'!AL64,'Ｈ１５（2003）'!AL64,'Ｈ１４（2002）'!AL64,'Ｈ１３（2001）'!AL64,'Ｈ１２（2000）'!AL64,'Ｈ１１（1999）'!AL64,'Ｈ１０（1998）'!AL64,'Ｈ９（1997）'!AL64,'Ｈ８（1996）'!AL64,'Ｈ７（1995）'!AL64,'Ｈ６（1994）'!AL64,'Ｈ５（1993）'!AL64,'Ｈ４（1992）'!AL64,'Ｈ３（1991）'!AL64,'Ｈ２（1990）'!AL64,'Ｈ元（1989）'!AL64,'Ｓ６３（1988）'!AL64,'Ｓ６２（1987）'!AL64,'Ｓ６１（1986）'!AL64,'Ｓ６０（1985）'!AL64,'Ｓ５９（1984）'!AL64,'Ｓ５８（1983）'!AL64,'Ｓ５７（1982）'!AL64,'Ｓ５６（1981）'!AL64,'Ｓ５５（1980）'!AL64,'Ｓ５４（1979）'!AL64,'Ｓ５３（1978）'!AL64,'Ｓ５２（1977）'!AL64,'Ｓ５１（1976）'!AL64,'Ｓ５０（1975）'!AL64,'Ｓ４９（1974）'!AL64,'Ｓ４８（1973）'!AL64,'Ｓ４７(1972)'!AL64,'Ｓ４６（1971）'!AL64,'Ｓ４５（1970）'!AL64,'Ｓ４４（1969）'!AL64)</f>
        <v>0</v>
      </c>
    </row>
    <row r="65" spans="1:38">
      <c r="A65" s="858"/>
      <c r="B65" s="859"/>
      <c r="C65" s="859"/>
      <c r="D65" s="859"/>
      <c r="E65" s="859"/>
      <c r="F65" s="860"/>
      <c r="G65" s="856"/>
      <c r="H65" s="857"/>
      <c r="I65" s="857"/>
      <c r="K65" s="199" t="s">
        <v>4</v>
      </c>
      <c r="L65" s="178" t="s">
        <v>14</v>
      </c>
      <c r="M65" s="175"/>
      <c r="N65" s="175"/>
      <c r="O65" s="216" t="s">
        <v>15</v>
      </c>
      <c r="P65" s="217">
        <f>+A65</f>
        <v>0</v>
      </c>
      <c r="Q65" s="218">
        <f>+B65</f>
        <v>0</v>
      </c>
      <c r="R65" s="282"/>
      <c r="S65" s="283">
        <f>+D65</f>
        <v>0</v>
      </c>
      <c r="T65" s="268">
        <f>+F65</f>
        <v>0</v>
      </c>
      <c r="U65" s="269" t="s">
        <v>4</v>
      </c>
      <c r="V65" s="178" t="s">
        <v>14</v>
      </c>
      <c r="W65" s="175"/>
      <c r="X65" s="175"/>
      <c r="Y65" s="175"/>
      <c r="Z65" s="1772">
        <f>SUM('Ｈ24（2012）'!Z65,'Ｈ24（2012）'!Z65,'Ｈ24（2012）'!Z65,'Ｈ２０（2008）'!Z65,'Ｈ１９（2007）'!Z65,'Ｈ１８（2006）'!Z65,'Ｈ１７（2005）'!Z65,'Ｈ１６（2004）'!Z65,'Ｈ１５（2003）'!Z65,'Ｈ１４（2002）'!Z65,'Ｈ１３（2001）'!Z65,'Ｈ１２（2000）'!Z65,'Ｈ１１（1999）'!Z65,'Ｈ１０（1998）'!Z65,'Ｈ９（1997）'!Z65,'Ｈ８（1996）'!Z65,'Ｈ７（1995）'!Z65,'Ｈ６（1994）'!Z65,'Ｈ５（1993）'!Z65,'Ｈ４（1992）'!Z65,'Ｈ３（1991）'!Z65,'Ｈ２（1990）'!Z65,'Ｈ元（1989）'!Z65,'Ｓ６３（1988）'!Z65,'Ｓ６２（1987）'!Z65,'Ｓ６１（1986）'!Z65,'Ｓ６０（1985）'!Z65,'Ｓ５９（1984）'!Z65,'Ｓ５８（1983）'!Z65,'Ｓ５７（1982）'!Z65,'Ｓ５６（1981）'!Z65,'Ｓ５５（1980）'!Z65,'Ｓ５４（1979）'!Z65,'Ｓ５３（1978）'!Z65,'Ｓ５２（1977）'!Z65,'Ｓ５１（1976）'!Z65,'Ｓ５０（1975）'!Z65,'Ｓ４９（1974）'!Z65,'Ｓ４８（1973）'!Z65,'Ｓ４７(1972)'!Z65,'Ｓ４６（1971）'!Z65,'Ｓ４５（1970）'!Z65,'Ｓ４４（1969）'!Z65)</f>
        <v>0</v>
      </c>
      <c r="AA65" s="1773">
        <f>SUM('Ｈ24（2012）'!AA65,'Ｈ２０（2008）'!AA65,'Ｈ１９（2007）'!AA65,'Ｈ１８（2006）'!AA65,'Ｈ１７（2005）'!AA65,'Ｈ１６（2004）'!AA65,'Ｈ１５（2003）'!AA65,'Ｈ１４（2002）'!AA65,'Ｈ１３（2001）'!AA65,'Ｈ１２（2000）'!AA65,'Ｈ１１（1999）'!AA65,'Ｈ１０（1998）'!AA65,'Ｈ９（1997）'!AA65,'Ｈ８（1996）'!AA65,'Ｈ７（1995）'!AA65,'Ｈ６（1994）'!AA65,'Ｈ５（1993）'!AA65,'Ｈ４（1992）'!AA65,'Ｈ３（1991）'!AA65,'Ｈ２（1990）'!AA65,'Ｈ元（1989）'!AA65,'Ｓ６３（1988）'!AA65,'Ｓ６２（1987）'!AA65,'Ｓ６１（1986）'!AA65,'Ｓ６０（1985）'!AA65,'Ｓ５９（1984）'!AA65,'Ｓ５８（1983）'!AA65,'Ｓ５７（1982）'!AA65,'Ｓ５６（1981）'!AA65,'Ｓ５５（1980）'!AA65,'Ｓ５４（1979）'!AA65,'Ｓ５３（1978）'!AA65,'Ｓ５２（1977）'!AA65,'Ｓ５１（1976）'!AA65,'Ｓ５０（1975）'!AA65,'Ｓ４９（1974）'!AA65,'Ｓ４８（1973）'!AA65,'Ｓ４７(1972)'!AA65,'Ｓ４６（1971）'!AA65,'Ｓ４５（1970）'!AA65,'Ｓ４４（1969）'!AA65)</f>
        <v>0</v>
      </c>
      <c r="AB65" s="1773">
        <f>SUM('Ｈ24（2012）'!AB65,'Ｈ２０（2008）'!AB65,'Ｈ１９（2007）'!AB65,'Ｈ１８（2006）'!AB65,'Ｈ１７（2005）'!AB65,'Ｈ１６（2004）'!AB65,'Ｈ１５（2003）'!AB65,'Ｈ１４（2002）'!AB65,'Ｈ１３（2001）'!AB65,'Ｈ１２（2000）'!AB65,'Ｈ１１（1999）'!AB65,'Ｈ１０（1998）'!AB65,'Ｈ９（1997）'!AB65,'Ｈ８（1996）'!AB65,'Ｈ７（1995）'!AB65,'Ｈ６（1994）'!AB65,'Ｈ５（1993）'!AB65,'Ｈ４（1992）'!AB65,'Ｈ３（1991）'!AB65,'Ｈ２（1990）'!AB65,'Ｈ元（1989）'!AB65,'Ｓ６３（1988）'!AB65,'Ｓ６２（1987）'!AB65,'Ｓ６１（1986）'!AB65,'Ｓ６０（1985）'!AB65,'Ｓ５９（1984）'!AB65,'Ｓ５８（1983）'!AB65,'Ｓ５７（1982）'!AB65,'Ｓ５６（1981）'!AB65,'Ｓ５５（1980）'!AB65,'Ｓ５４（1979）'!AB65,'Ｓ５３（1978）'!AB65,'Ｓ５２（1977）'!AB65,'Ｓ５１（1976）'!AB65,'Ｓ５０（1975）'!AB65,'Ｓ４９（1974）'!AB65,'Ｓ４８（1973）'!AB65,'Ｓ４７(1972)'!AB65,'Ｓ４６（1971）'!AB65,'Ｓ４５（1970）'!AB65,'Ｓ４４（1969）'!AB65)</f>
        <v>0</v>
      </c>
      <c r="AC65" s="1774">
        <f>SUM('Ｈ24（2012）'!AC65,'Ｈ２０（2008）'!AC65,'Ｈ１９（2007）'!AC65,'Ｈ１８（2006）'!AC65,'Ｈ１７（2005）'!AC65,'Ｈ１６（2004）'!AC65,'Ｈ１５（2003）'!AC65,'Ｈ１４（2002）'!AC65,'Ｈ１３（2001）'!AC65,'Ｈ１２（2000）'!AC65,'Ｈ１１（1999）'!AC65,'Ｈ１０（1998）'!AC65,'Ｈ９（1997）'!AC65,'Ｈ８（1996）'!AC65,'Ｈ７（1995）'!AC65,'Ｈ６（1994）'!AC65,'Ｈ５（1993）'!AC65,'Ｈ４（1992）'!AC65,'Ｈ３（1991）'!AC65,'Ｈ２（1990）'!AC65,'Ｈ元（1989）'!AC65,'Ｓ６３（1988）'!AC65,'Ｓ６２（1987）'!AC65,'Ｓ６１（1986）'!AC65,'Ｓ６０（1985）'!AC65,'Ｓ５９（1984）'!AC65,'Ｓ５８（1983）'!AC65,'Ｓ５７（1982）'!AC65,'Ｓ５６（1981）'!AC65,'Ｓ５５（1980）'!AC65,'Ｓ５４（1979）'!AC65,'Ｓ５３（1978）'!AC65,'Ｓ５２（1977）'!AC65,'Ｓ５１（1976）'!AC65,'Ｓ５０（1975）'!AC65,'Ｓ４９（1974）'!AC65,'Ｓ４８（1973）'!AC65,'Ｓ４７(1972)'!AC65,'Ｓ４６（1971）'!AC65,'Ｓ４５（1970）'!AC65,'Ｓ４４（1969）'!AC65)</f>
        <v>0</v>
      </c>
      <c r="AD65" s="269" t="s">
        <v>4</v>
      </c>
      <c r="AE65" s="178" t="s">
        <v>14</v>
      </c>
      <c r="AF65" s="175"/>
      <c r="AG65" s="175"/>
      <c r="AH65" s="175"/>
      <c r="AI65" s="1772">
        <f>SUM('Ｈ24（2012）'!AI65,'Ｈ２０（2008）'!AI65,'Ｈ１９（2007）'!AI65,'Ｈ１８（2006）'!AI65,'Ｈ１７（2005）'!AI65,'Ｈ１６（2004）'!AI65,'Ｈ１５（2003）'!AI65,'Ｈ１４（2002）'!AI65,'Ｈ１３（2001）'!AI65,'Ｈ１２（2000）'!AI65,'Ｈ１１（1999）'!AI65,'Ｈ１０（1998）'!AI65,'Ｈ９（1997）'!AI65,'Ｈ８（1996）'!AI65,'Ｈ７（1995）'!AI65,'Ｈ６（1994）'!AI65,'Ｈ５（1993）'!AI65,'Ｈ４（1992）'!AI65,'Ｈ３（1991）'!AI65,'Ｈ２（1990）'!AI65,'Ｈ元（1989）'!AI65,'Ｓ６３（1988）'!AI65,'Ｓ６２（1987）'!AI65,'Ｓ６１（1986）'!AI65,'Ｓ６０（1985）'!AI65,'Ｓ５９（1984）'!AI65,'Ｓ５８（1983）'!AI65,'Ｓ５７（1982）'!AI65,'Ｓ５６（1981）'!AI65,'Ｓ５５（1980）'!AI65,'Ｓ５４（1979）'!AI65,'Ｓ５３（1978）'!AI65,'Ｓ５２（1977）'!AI65,'Ｓ５１（1976）'!AI65,'Ｓ５０（1975）'!AI65,'Ｓ４９（1974）'!AI65,'Ｓ４８（1973）'!AI65,'Ｓ４７(1972)'!AI65,'Ｓ４６（1971）'!AI65,'Ｓ４５（1970）'!AI65,'Ｓ４４（1969）'!AI65)</f>
        <v>0</v>
      </c>
      <c r="AJ65" s="1773">
        <f>SUM('Ｈ24（2012）'!AJ65,'Ｈ２０（2008）'!AJ65,'Ｈ１９（2007）'!AJ65,'Ｈ１８（2006）'!AJ65,'Ｈ１７（2005）'!AJ65,'Ｈ１６（2004）'!AJ65,'Ｈ１５（2003）'!AJ65,'Ｈ１４（2002）'!AJ65,'Ｈ１３（2001）'!AJ65,'Ｈ１２（2000）'!AJ65,'Ｈ１１（1999）'!AJ65,'Ｈ１０（1998）'!AJ65,'Ｈ９（1997）'!AJ65,'Ｈ８（1996）'!AJ65,'Ｈ７（1995）'!AJ65,'Ｈ６（1994）'!AJ65,'Ｈ５（1993）'!AJ65,'Ｈ４（1992）'!AJ65,'Ｈ３（1991）'!AJ65,'Ｈ２（1990）'!AJ65,'Ｈ元（1989）'!AJ65,'Ｓ６３（1988）'!AJ65,'Ｓ６２（1987）'!AJ65,'Ｓ６１（1986）'!AJ65,'Ｓ６０（1985）'!AJ65,'Ｓ５９（1984）'!AJ65,'Ｓ５８（1983）'!AJ65,'Ｓ５７（1982）'!AJ65,'Ｓ５６（1981）'!AJ65,'Ｓ５５（1980）'!AJ65,'Ｓ５４（1979）'!AJ65,'Ｓ５３（1978）'!AJ65,'Ｓ５２（1977）'!AJ65,'Ｓ５１（1976）'!AJ65,'Ｓ５０（1975）'!AJ65,'Ｓ４９（1974）'!AJ65,'Ｓ４８（1973）'!AJ65,'Ｓ４７(1972)'!AJ65,'Ｓ４６（1971）'!AJ65,'Ｓ４５（1970）'!AJ65,'Ｓ４４（1969）'!AJ65)</f>
        <v>0</v>
      </c>
      <c r="AK65" s="1773">
        <f>SUM('Ｈ24（2012）'!AK65,'Ｈ２０（2008）'!AK65,'Ｈ１９（2007）'!AK65,'Ｈ１８（2006）'!AK65,'Ｈ１７（2005）'!AK65,'Ｈ１６（2004）'!AK65,'Ｈ１５（2003）'!AK65,'Ｈ１４（2002）'!AK65,'Ｈ１３（2001）'!AK65,'Ｈ１２（2000）'!AK65,'Ｈ１１（1999）'!AK65,'Ｈ１０（1998）'!AK65,'Ｈ９（1997）'!AK65,'Ｈ８（1996）'!AK65,'Ｈ７（1995）'!AK65,'Ｈ６（1994）'!AK65,'Ｈ５（1993）'!AK65,'Ｈ４（1992）'!AK65,'Ｈ３（1991）'!AK65,'Ｈ２（1990）'!AK65,'Ｈ元（1989）'!AK65,'Ｓ６３（1988）'!AK65,'Ｓ６２（1987）'!AK65,'Ｓ６１（1986）'!AK65,'Ｓ６０（1985）'!AK65,'Ｓ５９（1984）'!AK65,'Ｓ５８（1983）'!AK65,'Ｓ５７（1982）'!AK65,'Ｓ５６（1981）'!AK65,'Ｓ５５（1980）'!AK65,'Ｓ５４（1979）'!AK65,'Ｓ５３（1978）'!AK65,'Ｓ５２（1977）'!AK65,'Ｓ５１（1976）'!AK65,'Ｓ５０（1975）'!AK65,'Ｓ４９（1974）'!AK65,'Ｓ４８（1973）'!AK65,'Ｓ４７(1972)'!AK65,'Ｓ４６（1971）'!AK65,'Ｓ４５（1970）'!AK65,'Ｓ４４（1969）'!AK65)</f>
        <v>0</v>
      </c>
      <c r="AL65" s="1775">
        <f>SUM('Ｈ24（2012）'!AL65,'Ｈ２０（2008）'!AL65,'Ｈ１９（2007）'!AL65,'Ｈ１８（2006）'!AL65,'Ｈ１７（2005）'!AL65,'Ｈ１６（2004）'!AL65,'Ｈ１５（2003）'!AL65,'Ｈ１４（2002）'!AL65,'Ｈ１３（2001）'!AL65,'Ｈ１２（2000）'!AL65,'Ｈ１１（1999）'!AL65,'Ｈ１０（1998）'!AL65,'Ｈ９（1997）'!AL65,'Ｈ８（1996）'!AL65,'Ｈ７（1995）'!AL65,'Ｈ６（1994）'!AL65,'Ｈ５（1993）'!AL65,'Ｈ４（1992）'!AL65,'Ｈ３（1991）'!AL65,'Ｈ２（1990）'!AL65,'Ｈ元（1989）'!AL65,'Ｓ６３（1988）'!AL65,'Ｓ６２（1987）'!AL65,'Ｓ６１（1986）'!AL65,'Ｓ６０（1985）'!AL65,'Ｓ５９（1984）'!AL65,'Ｓ５８（1983）'!AL65,'Ｓ５７（1982）'!AL65,'Ｓ５６（1981）'!AL65,'Ｓ５５（1980）'!AL65,'Ｓ５４（1979）'!AL65,'Ｓ５３（1978）'!AL65,'Ｓ５２（1977）'!AL65,'Ｓ５１（1976）'!AL65,'Ｓ５０（1975）'!AL65,'Ｓ４９（1974）'!AL65,'Ｓ４８（1973）'!AL65,'Ｓ４７(1972)'!AL65,'Ｓ４６（1971）'!AL65,'Ｓ４５（1970）'!AL65,'Ｓ４４（1969）'!AL65)</f>
        <v>0</v>
      </c>
    </row>
    <row r="66" spans="1:38">
      <c r="A66" s="858"/>
      <c r="B66" s="859"/>
      <c r="C66" s="859"/>
      <c r="D66" s="859"/>
      <c r="E66" s="859"/>
      <c r="F66" s="860"/>
      <c r="G66" s="856"/>
      <c r="H66" s="857"/>
      <c r="I66" s="857"/>
      <c r="K66" s="199"/>
      <c r="L66" s="200"/>
      <c r="M66" s="201" t="s">
        <v>16</v>
      </c>
      <c r="N66" s="202"/>
      <c r="O66" s="203" t="s">
        <v>17</v>
      </c>
      <c r="P66" s="204">
        <f>+A66</f>
        <v>0</v>
      </c>
      <c r="Q66" s="205">
        <f>+B66</f>
        <v>0</v>
      </c>
      <c r="R66" s="225"/>
      <c r="S66" s="267">
        <f>+D66</f>
        <v>0</v>
      </c>
      <c r="T66" s="268">
        <f>+F66</f>
        <v>0</v>
      </c>
      <c r="U66" s="269"/>
      <c r="V66" s="200"/>
      <c r="W66" s="201"/>
      <c r="X66" s="202"/>
      <c r="Y66" s="202"/>
      <c r="Z66" s="1762">
        <f>SUM('Ｈ24（2012）'!Z66,'Ｈ24（2012）'!Z66,'Ｈ24（2012）'!Z66,'Ｈ２０（2008）'!Z66,'Ｈ１９（2007）'!Z66,'Ｈ１８（2006）'!Z66,'Ｈ１７（2005）'!Z66,'Ｈ１６（2004）'!Z66,'Ｈ１５（2003）'!Z66,'Ｈ１４（2002）'!Z66,'Ｈ１３（2001）'!Z66,'Ｈ１２（2000）'!Z66,'Ｈ１１（1999）'!Z66,'Ｈ１０（1998）'!Z66,'Ｈ９（1997）'!Z66,'Ｈ８（1996）'!Z66,'Ｈ７（1995）'!Z66,'Ｈ６（1994）'!Z66,'Ｈ５（1993）'!Z66,'Ｈ４（1992）'!Z66,'Ｈ３（1991）'!Z66,'Ｈ２（1990）'!Z66,'Ｈ元（1989）'!Z66,'Ｓ６３（1988）'!Z66,'Ｓ６２（1987）'!Z66,'Ｓ６１（1986）'!Z66,'Ｓ６０（1985）'!Z66,'Ｓ５９（1984）'!Z66,'Ｓ５８（1983）'!Z66,'Ｓ５７（1982）'!Z66,'Ｓ５６（1981）'!Z66,'Ｓ５５（1980）'!Z66,'Ｓ５４（1979）'!Z66,'Ｓ５３（1978）'!Z66,'Ｓ５２（1977）'!Z66,'Ｓ５１（1976）'!Z66,'Ｓ５０（1975）'!Z66,'Ｓ４９（1974）'!Z66,'Ｓ４８（1973）'!Z66,'Ｓ４７(1972)'!Z66,'Ｓ４６（1971）'!Z66,'Ｓ４５（1970）'!Z66,'Ｓ４４（1969）'!Z66)</f>
        <v>0</v>
      </c>
      <c r="AA66" s="1763">
        <f>SUM('Ｈ24（2012）'!AA66,'Ｈ２０（2008）'!AA66,'Ｈ１９（2007）'!AA66,'Ｈ１８（2006）'!AA66,'Ｈ１７（2005）'!AA66,'Ｈ１６（2004）'!AA66,'Ｈ１５（2003）'!AA66,'Ｈ１４（2002）'!AA66,'Ｈ１３（2001）'!AA66,'Ｈ１２（2000）'!AA66,'Ｈ１１（1999）'!AA66,'Ｈ１０（1998）'!AA66,'Ｈ９（1997）'!AA66,'Ｈ８（1996）'!AA66,'Ｈ７（1995）'!AA66,'Ｈ６（1994）'!AA66,'Ｈ５（1993）'!AA66,'Ｈ４（1992）'!AA66,'Ｈ３（1991）'!AA66,'Ｈ２（1990）'!AA66,'Ｈ元（1989）'!AA66,'Ｓ６３（1988）'!AA66,'Ｓ６２（1987）'!AA66,'Ｓ６１（1986）'!AA66,'Ｓ６０（1985）'!AA66,'Ｓ５９（1984）'!AA66,'Ｓ５８（1983）'!AA66,'Ｓ５７（1982）'!AA66,'Ｓ５６（1981）'!AA66,'Ｓ５５（1980）'!AA66,'Ｓ５４（1979）'!AA66,'Ｓ５３（1978）'!AA66,'Ｓ５２（1977）'!AA66,'Ｓ５１（1976）'!AA66,'Ｓ５０（1975）'!AA66,'Ｓ４９（1974）'!AA66,'Ｓ４８（1973）'!AA66,'Ｓ４７(1972)'!AA66,'Ｓ４６（1971）'!AA66,'Ｓ４５（1970）'!AA66,'Ｓ４４（1969）'!AA66)</f>
        <v>0</v>
      </c>
      <c r="AB66" s="1763">
        <f>SUM('Ｈ24（2012）'!AB66,'Ｈ２０（2008）'!AB66,'Ｈ１９（2007）'!AB66,'Ｈ１８（2006）'!AB66,'Ｈ１７（2005）'!AB66,'Ｈ１６（2004）'!AB66,'Ｈ１５（2003）'!AB66,'Ｈ１４（2002）'!AB66,'Ｈ１３（2001）'!AB66,'Ｈ１２（2000）'!AB66,'Ｈ１１（1999）'!AB66,'Ｈ１０（1998）'!AB66,'Ｈ９（1997）'!AB66,'Ｈ８（1996）'!AB66,'Ｈ７（1995）'!AB66,'Ｈ６（1994）'!AB66,'Ｈ５（1993）'!AB66,'Ｈ４（1992）'!AB66,'Ｈ３（1991）'!AB66,'Ｈ２（1990）'!AB66,'Ｈ元（1989）'!AB66,'Ｓ６３（1988）'!AB66,'Ｓ６２（1987）'!AB66,'Ｓ６１（1986）'!AB66,'Ｓ６０（1985）'!AB66,'Ｓ５９（1984）'!AB66,'Ｓ５８（1983）'!AB66,'Ｓ５７（1982）'!AB66,'Ｓ５６（1981）'!AB66,'Ｓ５５（1980）'!AB66,'Ｓ５４（1979）'!AB66,'Ｓ５３（1978）'!AB66,'Ｓ５２（1977）'!AB66,'Ｓ５１（1976）'!AB66,'Ｓ５０（1975）'!AB66,'Ｓ４９（1974）'!AB66,'Ｓ４８（1973）'!AB66,'Ｓ４７(1972)'!AB66,'Ｓ４６（1971）'!AB66,'Ｓ４５（1970）'!AB66,'Ｓ４４（1969）'!AB66)</f>
        <v>0</v>
      </c>
      <c r="AC66" s="1764">
        <f>SUM('Ｈ24（2012）'!AC66,'Ｈ２０（2008）'!AC66,'Ｈ１９（2007）'!AC66,'Ｈ１８（2006）'!AC66,'Ｈ１７（2005）'!AC66,'Ｈ１６（2004）'!AC66,'Ｈ１５（2003）'!AC66,'Ｈ１４（2002）'!AC66,'Ｈ１３（2001）'!AC66,'Ｈ１２（2000）'!AC66,'Ｈ１１（1999）'!AC66,'Ｈ１０（1998）'!AC66,'Ｈ９（1997）'!AC66,'Ｈ８（1996）'!AC66,'Ｈ７（1995）'!AC66,'Ｈ６（1994）'!AC66,'Ｈ５（1993）'!AC66,'Ｈ４（1992）'!AC66,'Ｈ３（1991）'!AC66,'Ｈ２（1990）'!AC66,'Ｈ元（1989）'!AC66,'Ｓ６３（1988）'!AC66,'Ｓ６２（1987）'!AC66,'Ｓ６１（1986）'!AC66,'Ｓ６０（1985）'!AC66,'Ｓ５９（1984）'!AC66,'Ｓ５８（1983）'!AC66,'Ｓ５７（1982）'!AC66,'Ｓ５６（1981）'!AC66,'Ｓ５５（1980）'!AC66,'Ｓ５４（1979）'!AC66,'Ｓ５３（1978）'!AC66,'Ｓ５２（1977）'!AC66,'Ｓ５１（1976）'!AC66,'Ｓ５０（1975）'!AC66,'Ｓ４９（1974）'!AC66,'Ｓ４８（1973）'!AC66,'Ｓ４７(1972)'!AC66,'Ｓ４６（1971）'!AC66,'Ｓ４５（1970）'!AC66,'Ｓ４４（1969）'!AC66)</f>
        <v>0</v>
      </c>
      <c r="AD66" s="269"/>
      <c r="AE66" s="200"/>
      <c r="AF66" s="201"/>
      <c r="AG66" s="202"/>
      <c r="AH66" s="202"/>
      <c r="AI66" s="1762">
        <f>SUM('Ｈ24（2012）'!AI66,'Ｈ２０（2008）'!AI66,'Ｈ１９（2007）'!AI66,'Ｈ１８（2006）'!AI66,'Ｈ１７（2005）'!AI66,'Ｈ１６（2004）'!AI66,'Ｈ１５（2003）'!AI66,'Ｈ１４（2002）'!AI66,'Ｈ１３（2001）'!AI66,'Ｈ１２（2000）'!AI66,'Ｈ１１（1999）'!AI66,'Ｈ１０（1998）'!AI66,'Ｈ９（1997）'!AI66,'Ｈ８（1996）'!AI66,'Ｈ７（1995）'!AI66,'Ｈ６（1994）'!AI66,'Ｈ５（1993）'!AI66,'Ｈ４（1992）'!AI66,'Ｈ３（1991）'!AI66,'Ｈ２（1990）'!AI66,'Ｈ元（1989）'!AI66,'Ｓ６３（1988）'!AI66,'Ｓ６２（1987）'!AI66,'Ｓ６１（1986）'!AI66,'Ｓ６０（1985）'!AI66,'Ｓ５９（1984）'!AI66,'Ｓ５８（1983）'!AI66,'Ｓ５７（1982）'!AI66,'Ｓ５６（1981）'!AI66,'Ｓ５５（1980）'!AI66,'Ｓ５４（1979）'!AI66,'Ｓ５３（1978）'!AI66,'Ｓ５２（1977）'!AI66,'Ｓ５１（1976）'!AI66,'Ｓ５０（1975）'!AI66,'Ｓ４９（1974）'!AI66,'Ｓ４８（1973）'!AI66,'Ｓ４７(1972)'!AI66,'Ｓ４６（1971）'!AI66,'Ｓ４５（1970）'!AI66,'Ｓ４４（1969）'!AI66)</f>
        <v>0</v>
      </c>
      <c r="AJ66" s="1763">
        <f>SUM('Ｈ24（2012）'!AJ66,'Ｈ２０（2008）'!AJ66,'Ｈ１９（2007）'!AJ66,'Ｈ１８（2006）'!AJ66,'Ｈ１７（2005）'!AJ66,'Ｈ１６（2004）'!AJ66,'Ｈ１５（2003）'!AJ66,'Ｈ１４（2002）'!AJ66,'Ｈ１３（2001）'!AJ66,'Ｈ１２（2000）'!AJ66,'Ｈ１１（1999）'!AJ66,'Ｈ１０（1998）'!AJ66,'Ｈ９（1997）'!AJ66,'Ｈ８（1996）'!AJ66,'Ｈ７（1995）'!AJ66,'Ｈ６（1994）'!AJ66,'Ｈ５（1993）'!AJ66,'Ｈ４（1992）'!AJ66,'Ｈ３（1991）'!AJ66,'Ｈ２（1990）'!AJ66,'Ｈ元（1989）'!AJ66,'Ｓ６３（1988）'!AJ66,'Ｓ６２（1987）'!AJ66,'Ｓ６１（1986）'!AJ66,'Ｓ６０（1985）'!AJ66,'Ｓ５９（1984）'!AJ66,'Ｓ５８（1983）'!AJ66,'Ｓ５７（1982）'!AJ66,'Ｓ５６（1981）'!AJ66,'Ｓ５５（1980）'!AJ66,'Ｓ５４（1979）'!AJ66,'Ｓ５３（1978）'!AJ66,'Ｓ５２（1977）'!AJ66,'Ｓ５１（1976）'!AJ66,'Ｓ５０（1975）'!AJ66,'Ｓ４９（1974）'!AJ66,'Ｓ４８（1973）'!AJ66,'Ｓ４７(1972)'!AJ66,'Ｓ４６（1971）'!AJ66,'Ｓ４５（1970）'!AJ66,'Ｓ４４（1969）'!AJ66)</f>
        <v>0</v>
      </c>
      <c r="AK66" s="1763">
        <f>SUM('Ｈ24（2012）'!AK66,'Ｈ２０（2008）'!AK66,'Ｈ１９（2007）'!AK66,'Ｈ１８（2006）'!AK66,'Ｈ１７（2005）'!AK66,'Ｈ１６（2004）'!AK66,'Ｈ１５（2003）'!AK66,'Ｈ１４（2002）'!AK66,'Ｈ１３（2001）'!AK66,'Ｈ１２（2000）'!AK66,'Ｈ１１（1999）'!AK66,'Ｈ１０（1998）'!AK66,'Ｈ９（1997）'!AK66,'Ｈ８（1996）'!AK66,'Ｈ７（1995）'!AK66,'Ｈ６（1994）'!AK66,'Ｈ５（1993）'!AK66,'Ｈ４（1992）'!AK66,'Ｈ３（1991）'!AK66,'Ｈ２（1990）'!AK66,'Ｈ元（1989）'!AK66,'Ｓ６３（1988）'!AK66,'Ｓ６２（1987）'!AK66,'Ｓ６１（1986）'!AK66,'Ｓ６０（1985）'!AK66,'Ｓ５９（1984）'!AK66,'Ｓ５８（1983）'!AK66,'Ｓ５７（1982）'!AK66,'Ｓ５６（1981）'!AK66,'Ｓ５５（1980）'!AK66,'Ｓ５４（1979）'!AK66,'Ｓ５３（1978）'!AK66,'Ｓ５２（1977）'!AK66,'Ｓ５１（1976）'!AK66,'Ｓ５０（1975）'!AK66,'Ｓ４９（1974）'!AK66,'Ｓ４８（1973）'!AK66,'Ｓ４７(1972)'!AK66,'Ｓ４６（1971）'!AK66,'Ｓ４５（1970）'!AK66,'Ｓ４４（1969）'!AK66)</f>
        <v>0</v>
      </c>
      <c r="AL66" s="1765">
        <f>SUM('Ｈ24（2012）'!AL66,'Ｈ２０（2008）'!AL66,'Ｈ１９（2007）'!AL66,'Ｈ１８（2006）'!AL66,'Ｈ１７（2005）'!AL66,'Ｈ１６（2004）'!AL66,'Ｈ１５（2003）'!AL66,'Ｈ１４（2002）'!AL66,'Ｈ１３（2001）'!AL66,'Ｈ１２（2000）'!AL66,'Ｈ１１（1999）'!AL66,'Ｈ１０（1998）'!AL66,'Ｈ９（1997）'!AL66,'Ｈ８（1996）'!AL66,'Ｈ７（1995）'!AL66,'Ｈ６（1994）'!AL66,'Ｈ５（1993）'!AL66,'Ｈ４（1992）'!AL66,'Ｈ３（1991）'!AL66,'Ｈ２（1990）'!AL66,'Ｈ元（1989）'!AL66,'Ｓ６３（1988）'!AL66,'Ｓ６２（1987）'!AL66,'Ｓ６１（1986）'!AL66,'Ｓ６０（1985）'!AL66,'Ｓ５９（1984）'!AL66,'Ｓ５８（1983）'!AL66,'Ｓ５７（1982）'!AL66,'Ｓ５６（1981）'!AL66,'Ｓ５５（1980）'!AL66,'Ｓ５４（1979）'!AL66,'Ｓ５３（1978）'!AL66,'Ｓ５２（1977）'!AL66,'Ｓ５１（1976）'!AL66,'Ｓ５０（1975）'!AL66,'Ｓ４９（1974）'!AL66,'Ｓ４８（1973）'!AL66,'Ｓ４７(1972)'!AL66,'Ｓ４６（1971）'!AL66,'Ｓ４５（1970）'!AL66,'Ｓ４４（1969）'!AL66)</f>
        <v>0</v>
      </c>
    </row>
    <row r="67" spans="1:38">
      <c r="A67" s="858"/>
      <c r="B67" s="859"/>
      <c r="C67" s="859"/>
      <c r="D67" s="859"/>
      <c r="E67" s="859"/>
      <c r="F67" s="860"/>
      <c r="G67" s="856"/>
      <c r="H67" s="857"/>
      <c r="I67" s="857"/>
      <c r="K67" s="199"/>
      <c r="L67" s="221"/>
      <c r="M67" s="201" t="s">
        <v>13</v>
      </c>
      <c r="N67" s="222"/>
      <c r="O67" s="223"/>
      <c r="P67" s="213">
        <f>P65-P66</f>
        <v>0</v>
      </c>
      <c r="Q67" s="214">
        <f>Q65-Q66</f>
        <v>0</v>
      </c>
      <c r="R67" s="214"/>
      <c r="S67" s="274">
        <f>S65-S66</f>
        <v>0</v>
      </c>
      <c r="T67" s="275">
        <f>T65-T66</f>
        <v>0</v>
      </c>
      <c r="U67" s="269"/>
      <c r="V67" s="221"/>
      <c r="W67" s="201" t="s">
        <v>13</v>
      </c>
      <c r="X67" s="222"/>
      <c r="Y67" s="172" t="s">
        <v>400</v>
      </c>
      <c r="Z67" s="1766">
        <f>SUM('Ｈ24（2012）'!Z67,'Ｈ24（2012）'!Z67,'Ｈ24（2012）'!Z67,'Ｈ２０（2008）'!Z67,'Ｈ１９（2007）'!Z67,'Ｈ１８（2006）'!Z67,'Ｈ１７（2005）'!Z67,'Ｈ１６（2004）'!Z67,'Ｈ１５（2003）'!Z67,'Ｈ１４（2002）'!Z67,'Ｈ１３（2001）'!Z67,'Ｈ１２（2000）'!Z67,'Ｈ１１（1999）'!Z67,'Ｈ１０（1998）'!Z67,'Ｈ９（1997）'!Z67,'Ｈ８（1996）'!Z67,'Ｈ７（1995）'!Z67,'Ｈ６（1994）'!Z67,'Ｈ５（1993）'!Z67,'Ｈ４（1992）'!Z67,'Ｈ３（1991）'!Z67,'Ｈ２（1990）'!Z67,'Ｈ元（1989）'!Z67,'Ｓ６３（1988）'!Z67,'Ｓ６２（1987）'!Z67,'Ｓ６１（1986）'!Z67,'Ｓ６０（1985）'!Z67,'Ｓ５９（1984）'!Z67,'Ｓ５８（1983）'!Z67,'Ｓ５７（1982）'!Z67,'Ｓ５６（1981）'!Z67,'Ｓ５５（1980）'!Z67,'Ｓ５４（1979）'!Z67,'Ｓ５３（1978）'!Z67,'Ｓ５２（1977）'!Z67,'Ｓ５１（1976）'!Z67,'Ｓ５０（1975）'!Z67,'Ｓ４９（1974）'!Z67,'Ｓ４８（1973）'!Z67,'Ｓ４７(1972)'!Z67,'Ｓ４６（1971）'!Z67,'Ｓ４５（1970）'!Z67,'Ｓ４４（1969）'!Z67)</f>
        <v>0</v>
      </c>
      <c r="AA67" s="1767">
        <f>SUM('Ｈ24（2012）'!AA67,'Ｈ２０（2008）'!AA67,'Ｈ１９（2007）'!AA67,'Ｈ１８（2006）'!AA67,'Ｈ１７（2005）'!AA67,'Ｈ１６（2004）'!AA67,'Ｈ１５（2003）'!AA67,'Ｈ１４（2002）'!AA67,'Ｈ１３（2001）'!AA67,'Ｈ１２（2000）'!AA67,'Ｈ１１（1999）'!AA67,'Ｈ１０（1998）'!AA67,'Ｈ９（1997）'!AA67,'Ｈ８（1996）'!AA67,'Ｈ７（1995）'!AA67,'Ｈ６（1994）'!AA67,'Ｈ５（1993）'!AA67,'Ｈ４（1992）'!AA67,'Ｈ３（1991）'!AA67,'Ｈ２（1990）'!AA67,'Ｈ元（1989）'!AA67,'Ｓ６３（1988）'!AA67,'Ｓ６２（1987）'!AA67,'Ｓ６１（1986）'!AA67,'Ｓ６０（1985）'!AA67,'Ｓ５９（1984）'!AA67,'Ｓ５８（1983）'!AA67,'Ｓ５７（1982）'!AA67,'Ｓ５６（1981）'!AA67,'Ｓ５５（1980）'!AA67,'Ｓ５４（1979）'!AA67,'Ｓ５３（1978）'!AA67,'Ｓ５２（1977）'!AA67,'Ｓ５１（1976）'!AA67,'Ｓ５０（1975）'!AA67,'Ｓ４９（1974）'!AA67,'Ｓ４８（1973）'!AA67,'Ｓ４７(1972)'!AA67,'Ｓ４６（1971）'!AA67,'Ｓ４５（1970）'!AA67,'Ｓ４４（1969）'!AA67)</f>
        <v>0</v>
      </c>
      <c r="AB67" s="1768">
        <f>SUM('Ｈ24（2012）'!AB67,'Ｈ２０（2008）'!AB67,'Ｈ１９（2007）'!AB67,'Ｈ１８（2006）'!AB67,'Ｈ１７（2005）'!AB67,'Ｈ１６（2004）'!AB67,'Ｈ１５（2003）'!AB67,'Ｈ１４（2002）'!AB67,'Ｈ１３（2001）'!AB67,'Ｈ１２（2000）'!AB67,'Ｈ１１（1999）'!AB67,'Ｈ１０（1998）'!AB67,'Ｈ９（1997）'!AB67,'Ｈ８（1996）'!AB67,'Ｈ７（1995）'!AB67,'Ｈ６（1994）'!AB67,'Ｈ５（1993）'!AB67,'Ｈ４（1992）'!AB67,'Ｈ３（1991）'!AB67,'Ｈ２（1990）'!AB67,'Ｈ元（1989）'!AB67,'Ｓ６３（1988）'!AB67,'Ｓ６２（1987）'!AB67,'Ｓ６１（1986）'!AB67,'Ｓ６０（1985）'!AB67,'Ｓ５９（1984）'!AB67,'Ｓ５８（1983）'!AB67,'Ｓ５７（1982）'!AB67,'Ｓ５６（1981）'!AB67,'Ｓ５５（1980）'!AB67,'Ｓ５４（1979）'!AB67,'Ｓ５３（1978）'!AB67,'Ｓ５２（1977）'!AB67,'Ｓ５１（1976）'!AB67,'Ｓ５０（1975）'!AB67,'Ｓ４９（1974）'!AB67,'Ｓ４８（1973）'!AB67,'Ｓ４７(1972)'!AB67,'Ｓ４６（1971）'!AB67,'Ｓ４５（1970）'!AB67,'Ｓ４４（1969）'!AB67)</f>
        <v>0</v>
      </c>
      <c r="AC67" s="1769">
        <f>SUM('Ｈ24（2012）'!AC67,'Ｈ２０（2008）'!AC67,'Ｈ１９（2007）'!AC67,'Ｈ１８（2006）'!AC67,'Ｈ１７（2005）'!AC67,'Ｈ１６（2004）'!AC67,'Ｈ１５（2003）'!AC67,'Ｈ１４（2002）'!AC67,'Ｈ１３（2001）'!AC67,'Ｈ１２（2000）'!AC67,'Ｈ１１（1999）'!AC67,'Ｈ１０（1998）'!AC67,'Ｈ９（1997）'!AC67,'Ｈ８（1996）'!AC67,'Ｈ７（1995）'!AC67,'Ｈ６（1994）'!AC67,'Ｈ５（1993）'!AC67,'Ｈ４（1992）'!AC67,'Ｈ３（1991）'!AC67,'Ｈ２（1990）'!AC67,'Ｈ元（1989）'!AC67,'Ｓ６３（1988）'!AC67,'Ｓ６２（1987）'!AC67,'Ｓ６１（1986）'!AC67,'Ｓ６０（1985）'!AC67,'Ｓ５９（1984）'!AC67,'Ｓ５８（1983）'!AC67,'Ｓ５７（1982）'!AC67,'Ｓ５６（1981）'!AC67,'Ｓ５５（1980）'!AC67,'Ｓ５４（1979）'!AC67,'Ｓ５３（1978）'!AC67,'Ｓ５２（1977）'!AC67,'Ｓ５１（1976）'!AC67,'Ｓ５０（1975）'!AC67,'Ｓ４９（1974）'!AC67,'Ｓ４８（1973）'!AC67,'Ｓ４７(1972)'!AC67,'Ｓ４６（1971）'!AC67,'Ｓ４５（1970）'!AC67,'Ｓ４４（1969）'!AC67)</f>
        <v>0</v>
      </c>
      <c r="AD67" s="269"/>
      <c r="AE67" s="221"/>
      <c r="AF67" s="201" t="s">
        <v>13</v>
      </c>
      <c r="AG67" s="222"/>
      <c r="AH67" s="172" t="s">
        <v>401</v>
      </c>
      <c r="AI67" s="1766">
        <f>SUM('Ｈ24（2012）'!AI67,'Ｈ２０（2008）'!AI67,'Ｈ１９（2007）'!AI67,'Ｈ１８（2006）'!AI67,'Ｈ１７（2005）'!AI67,'Ｈ１６（2004）'!AI67,'Ｈ１５（2003）'!AI67,'Ｈ１４（2002）'!AI67,'Ｈ１３（2001）'!AI67,'Ｈ１２（2000）'!AI67,'Ｈ１１（1999）'!AI67,'Ｈ１０（1998）'!AI67,'Ｈ９（1997）'!AI67,'Ｈ８（1996）'!AI67,'Ｈ７（1995）'!AI67,'Ｈ６（1994）'!AI67,'Ｈ５（1993）'!AI67,'Ｈ４（1992）'!AI67,'Ｈ３（1991）'!AI67,'Ｈ２（1990）'!AI67,'Ｈ元（1989）'!AI67,'Ｓ６３（1988）'!AI67,'Ｓ６２（1987）'!AI67,'Ｓ６１（1986）'!AI67,'Ｓ６０（1985）'!AI67,'Ｓ５９（1984）'!AI67,'Ｓ５８（1983）'!AI67,'Ｓ５７（1982）'!AI67,'Ｓ５６（1981）'!AI67,'Ｓ５５（1980）'!AI67,'Ｓ５４（1979）'!AI67,'Ｓ５３（1978）'!AI67,'Ｓ５２（1977）'!AI67,'Ｓ５１（1976）'!AI67,'Ｓ５０（1975）'!AI67,'Ｓ４９（1974）'!AI67,'Ｓ４８（1973）'!AI67,'Ｓ４７(1972)'!AI67,'Ｓ４６（1971）'!AI67,'Ｓ４５（1970）'!AI67,'Ｓ４４（1969）'!AI67)</f>
        <v>1121</v>
      </c>
      <c r="AJ67" s="1767">
        <f>SUM('Ｈ24（2012）'!AJ67,'Ｈ２０（2008）'!AJ67,'Ｈ１９（2007）'!AJ67,'Ｈ１８（2006）'!AJ67,'Ｈ１７（2005）'!AJ67,'Ｈ１６（2004）'!AJ67,'Ｈ１５（2003）'!AJ67,'Ｈ１４（2002）'!AJ67,'Ｈ１３（2001）'!AJ67,'Ｈ１２（2000）'!AJ67,'Ｈ１１（1999）'!AJ67,'Ｈ１０（1998）'!AJ67,'Ｈ９（1997）'!AJ67,'Ｈ８（1996）'!AJ67,'Ｈ７（1995）'!AJ67,'Ｈ６（1994）'!AJ67,'Ｈ５（1993）'!AJ67,'Ｈ４（1992）'!AJ67,'Ｈ３（1991）'!AJ67,'Ｈ２（1990）'!AJ67,'Ｈ元（1989）'!AJ67,'Ｓ６３（1988）'!AJ67,'Ｓ６２（1987）'!AJ67,'Ｓ６１（1986）'!AJ67,'Ｓ６０（1985）'!AJ67,'Ｓ５９（1984）'!AJ67,'Ｓ５８（1983）'!AJ67,'Ｓ５７（1982）'!AJ67,'Ｓ５６（1981）'!AJ67,'Ｓ５５（1980）'!AJ67,'Ｓ５４（1979）'!AJ67,'Ｓ５３（1978）'!AJ67,'Ｓ５２（1977）'!AJ67,'Ｓ５１（1976）'!AJ67,'Ｓ５０（1975）'!AJ67,'Ｓ４９（1974）'!AJ67,'Ｓ４８（1973）'!AJ67,'Ｓ４７(1972)'!AJ67,'Ｓ４６（1971）'!AJ67,'Ｓ４５（1970）'!AJ67,'Ｓ４４（1969）'!AJ67)</f>
        <v>0</v>
      </c>
      <c r="AK67" s="1770">
        <f>SUM('Ｈ24（2012）'!AK67,'Ｈ２０（2008）'!AK67,'Ｈ１９（2007）'!AK67,'Ｈ１８（2006）'!AK67,'Ｈ１７（2005）'!AK67,'Ｈ１６（2004）'!AK67,'Ｈ１５（2003）'!AK67,'Ｈ１４（2002）'!AK67,'Ｈ１３（2001）'!AK67,'Ｈ１２（2000）'!AK67,'Ｈ１１（1999）'!AK67,'Ｈ１０（1998）'!AK67,'Ｈ９（1997）'!AK67,'Ｈ８（1996）'!AK67,'Ｈ７（1995）'!AK67,'Ｈ６（1994）'!AK67,'Ｈ５（1993）'!AK67,'Ｈ４（1992）'!AK67,'Ｈ３（1991）'!AK67,'Ｈ２（1990）'!AK67,'Ｈ元（1989）'!AK67,'Ｓ６３（1988）'!AK67,'Ｓ６２（1987）'!AK67,'Ｓ６１（1986）'!AK67,'Ｓ６０（1985）'!AK67,'Ｓ５９（1984）'!AK67,'Ｓ５８（1983）'!AK67,'Ｓ５７（1982）'!AK67,'Ｓ５６（1981）'!AK67,'Ｓ５５（1980）'!AK67,'Ｓ５４（1979）'!AK67,'Ｓ５３（1978）'!AK67,'Ｓ５２（1977）'!AK67,'Ｓ５１（1976）'!AK67,'Ｓ５０（1975）'!AK67,'Ｓ４９（1974）'!AK67,'Ｓ４８（1973）'!AK67,'Ｓ４７(1972)'!AK67,'Ｓ４６（1971）'!AK67,'Ｓ４５（1970）'!AK67,'Ｓ４４（1969）'!AK67)</f>
        <v>0</v>
      </c>
      <c r="AL67" s="1771">
        <f>SUM('Ｈ24（2012）'!AL67,'Ｈ２０（2008）'!AL67,'Ｈ１９（2007）'!AL67,'Ｈ１８（2006）'!AL67,'Ｈ１７（2005）'!AL67,'Ｈ１６（2004）'!AL67,'Ｈ１５（2003）'!AL67,'Ｈ１４（2002）'!AL67,'Ｈ１３（2001）'!AL67,'Ｈ１２（2000）'!AL67,'Ｈ１１（1999）'!AL67,'Ｈ１０（1998）'!AL67,'Ｈ９（1997）'!AL67,'Ｈ８（1996）'!AL67,'Ｈ７（1995）'!AL67,'Ｈ６（1994）'!AL67,'Ｈ５（1993）'!AL67,'Ｈ４（1992）'!AL67,'Ｈ３（1991）'!AL67,'Ｈ２（1990）'!AL67,'Ｈ元（1989）'!AL67,'Ｓ６３（1988）'!AL67,'Ｓ６２（1987）'!AL67,'Ｓ６１（1986）'!AL67,'Ｓ６０（1985）'!AL67,'Ｓ５９（1984）'!AL67,'Ｓ５８（1983）'!AL67,'Ｓ５７（1982）'!AL67,'Ｓ５６（1981）'!AL67,'Ｓ５５（1980）'!AL67,'Ｓ５４（1979）'!AL67,'Ｓ５３（1978）'!AL67,'Ｓ５２（1977）'!AL67,'Ｓ５１（1976）'!AL67,'Ｓ５０（1975）'!AL67,'Ｓ４９（1974）'!AL67,'Ｓ４８（1973）'!AL67,'Ｓ４７(1972)'!AL67,'Ｓ４６（1971）'!AL67,'Ｓ４５（1970）'!AL67,'Ｓ４４（1969）'!AL67)</f>
        <v>0</v>
      </c>
    </row>
    <row r="68" spans="1:38">
      <c r="A68" s="858"/>
      <c r="B68" s="859"/>
      <c r="C68" s="859"/>
      <c r="D68" s="859"/>
      <c r="E68" s="859"/>
      <c r="F68" s="860"/>
      <c r="G68" s="856"/>
      <c r="H68" s="857"/>
      <c r="I68" s="857"/>
      <c r="K68" s="199" t="s">
        <v>4</v>
      </c>
      <c r="L68" s="174"/>
      <c r="M68" s="200" t="s">
        <v>94</v>
      </c>
      <c r="N68" s="202"/>
      <c r="O68" s="203" t="s">
        <v>93</v>
      </c>
      <c r="P68" s="204">
        <f t="shared" ref="P68:Q70" si="21">+A68</f>
        <v>0</v>
      </c>
      <c r="Q68" s="205">
        <f t="shared" si="21"/>
        <v>0</v>
      </c>
      <c r="R68" s="225"/>
      <c r="S68" s="267">
        <f>+D68</f>
        <v>0</v>
      </c>
      <c r="T68" s="268">
        <f>+F68</f>
        <v>0</v>
      </c>
      <c r="U68" s="269" t="s">
        <v>4</v>
      </c>
      <c r="V68" s="174"/>
      <c r="W68" s="178"/>
      <c r="X68" s="175"/>
      <c r="Y68" s="1776"/>
      <c r="Z68" s="1772">
        <f>SUM('Ｈ24（2012）'!Z68,'Ｈ24（2012）'!Z68,'Ｈ24（2012）'!Z68,'Ｈ２０（2008）'!Z68,'Ｈ１９（2007）'!Z68,'Ｈ１８（2006）'!Z68,'Ｈ１７（2005）'!Z68,'Ｈ１６（2004）'!Z68,'Ｈ１５（2003）'!Z68,'Ｈ１４（2002）'!Z68,'Ｈ１３（2001）'!Z68,'Ｈ１２（2000）'!Z68,'Ｈ１１（1999）'!Z68,'Ｈ１０（1998）'!Z68,'Ｈ９（1997）'!Z68,'Ｈ８（1996）'!Z68,'Ｈ７（1995）'!Z68,'Ｈ６（1994）'!Z68,'Ｈ５（1993）'!Z68,'Ｈ４（1992）'!Z68,'Ｈ３（1991）'!Z68,'Ｈ２（1990）'!Z68,'Ｈ元（1989）'!Z68,'Ｓ６３（1988）'!Z68,'Ｓ６２（1987）'!Z68,'Ｓ６１（1986）'!Z68,'Ｓ６０（1985）'!Z68,'Ｓ５９（1984）'!Z68,'Ｓ５８（1983）'!Z68,'Ｓ５７（1982）'!Z68,'Ｓ５６（1981）'!Z68,'Ｓ５５（1980）'!Z68,'Ｓ５４（1979）'!Z68,'Ｓ５３（1978）'!Z68,'Ｓ５２（1977）'!Z68,'Ｓ５１（1976）'!Z68,'Ｓ５０（1975）'!Z68,'Ｓ４９（1974）'!Z68,'Ｓ４８（1973）'!Z68,'Ｓ４７(1972)'!Z68,'Ｓ４６（1971）'!Z68,'Ｓ４５（1970）'!Z68,'Ｓ４４（1969）'!Z68)</f>
        <v>0</v>
      </c>
      <c r="AA68" s="1773">
        <f>SUM('Ｈ24（2012）'!AA68,'Ｈ２０（2008）'!AA68,'Ｈ１９（2007）'!AA68,'Ｈ１８（2006）'!AA68,'Ｈ１７（2005）'!AA68,'Ｈ１６（2004）'!AA68,'Ｈ１５（2003）'!AA68,'Ｈ１４（2002）'!AA68,'Ｈ１３（2001）'!AA68,'Ｈ１２（2000）'!AA68,'Ｈ１１（1999）'!AA68,'Ｈ１０（1998）'!AA68,'Ｈ９（1997）'!AA68,'Ｈ８（1996）'!AA68,'Ｈ７（1995）'!AA68,'Ｈ６（1994）'!AA68,'Ｈ５（1993）'!AA68,'Ｈ４（1992）'!AA68,'Ｈ３（1991）'!AA68,'Ｈ２（1990）'!AA68,'Ｈ元（1989）'!AA68,'Ｓ６３（1988）'!AA68,'Ｓ６２（1987）'!AA68,'Ｓ６１（1986）'!AA68,'Ｓ６０（1985）'!AA68,'Ｓ５９（1984）'!AA68,'Ｓ５８（1983）'!AA68,'Ｓ５７（1982）'!AA68,'Ｓ５６（1981）'!AA68,'Ｓ５５（1980）'!AA68,'Ｓ５４（1979）'!AA68,'Ｓ５３（1978）'!AA68,'Ｓ５２（1977）'!AA68,'Ｓ５１（1976）'!AA68,'Ｓ５０（1975）'!AA68,'Ｓ４９（1974）'!AA68,'Ｓ４８（1973）'!AA68,'Ｓ４７(1972)'!AA68,'Ｓ４６（1971）'!AA68,'Ｓ４５（1970）'!AA68,'Ｓ４４（1969）'!AA68)</f>
        <v>0</v>
      </c>
      <c r="AB68" s="1773">
        <f>SUM('Ｈ24（2012）'!AB68,'Ｈ２０（2008）'!AB68,'Ｈ１９（2007）'!AB68,'Ｈ１８（2006）'!AB68,'Ｈ１７（2005）'!AB68,'Ｈ１６（2004）'!AB68,'Ｈ１５（2003）'!AB68,'Ｈ１４（2002）'!AB68,'Ｈ１３（2001）'!AB68,'Ｈ１２（2000）'!AB68,'Ｈ１１（1999）'!AB68,'Ｈ１０（1998）'!AB68,'Ｈ９（1997）'!AB68,'Ｈ８（1996）'!AB68,'Ｈ７（1995）'!AB68,'Ｈ６（1994）'!AB68,'Ｈ５（1993）'!AB68,'Ｈ４（1992）'!AB68,'Ｈ３（1991）'!AB68,'Ｈ２（1990）'!AB68,'Ｈ元（1989）'!AB68,'Ｓ６３（1988）'!AB68,'Ｓ６２（1987）'!AB68,'Ｓ６１（1986）'!AB68,'Ｓ６０（1985）'!AB68,'Ｓ５９（1984）'!AB68,'Ｓ５８（1983）'!AB68,'Ｓ５７（1982）'!AB68,'Ｓ５６（1981）'!AB68,'Ｓ５５（1980）'!AB68,'Ｓ５４（1979）'!AB68,'Ｓ５３（1978）'!AB68,'Ｓ５２（1977）'!AB68,'Ｓ５１（1976）'!AB68,'Ｓ５０（1975）'!AB68,'Ｓ４９（1974）'!AB68,'Ｓ４８（1973）'!AB68,'Ｓ４７(1972)'!AB68,'Ｓ４６（1971）'!AB68,'Ｓ４５（1970）'!AB68,'Ｓ４４（1969）'!AB68)</f>
        <v>0</v>
      </c>
      <c r="AC68" s="1774">
        <f>SUM('Ｈ24（2012）'!AC68,'Ｈ２０（2008）'!AC68,'Ｈ１９（2007）'!AC68,'Ｈ１８（2006）'!AC68,'Ｈ１７（2005）'!AC68,'Ｈ１６（2004）'!AC68,'Ｈ１５（2003）'!AC68,'Ｈ１４（2002）'!AC68,'Ｈ１３（2001）'!AC68,'Ｈ１２（2000）'!AC68,'Ｈ１１（1999）'!AC68,'Ｈ１０（1998）'!AC68,'Ｈ９（1997）'!AC68,'Ｈ８（1996）'!AC68,'Ｈ７（1995）'!AC68,'Ｈ６（1994）'!AC68,'Ｈ５（1993）'!AC68,'Ｈ４（1992）'!AC68,'Ｈ３（1991）'!AC68,'Ｈ２（1990）'!AC68,'Ｈ元（1989）'!AC68,'Ｓ６３（1988）'!AC68,'Ｓ６２（1987）'!AC68,'Ｓ６１（1986）'!AC68,'Ｓ６０（1985）'!AC68,'Ｓ５９（1984）'!AC68,'Ｓ５８（1983）'!AC68,'Ｓ５７（1982）'!AC68,'Ｓ５６（1981）'!AC68,'Ｓ５５（1980）'!AC68,'Ｓ５４（1979）'!AC68,'Ｓ５３（1978）'!AC68,'Ｓ５２（1977）'!AC68,'Ｓ５１（1976）'!AC68,'Ｓ５０（1975）'!AC68,'Ｓ４９（1974）'!AC68,'Ｓ４８（1973）'!AC68,'Ｓ４７(1972)'!AC68,'Ｓ４６（1971）'!AC68,'Ｓ４５（1970）'!AC68,'Ｓ４４（1969）'!AC68)</f>
        <v>0</v>
      </c>
      <c r="AD68" s="269" t="s">
        <v>4</v>
      </c>
      <c r="AE68" s="174"/>
      <c r="AF68" s="178"/>
      <c r="AG68" s="175"/>
      <c r="AH68" s="1776"/>
      <c r="AI68" s="1772">
        <f>SUM('Ｈ24（2012）'!AI68,'Ｈ２０（2008）'!AI68,'Ｈ１９（2007）'!AI68,'Ｈ１８（2006）'!AI68,'Ｈ１７（2005）'!AI68,'Ｈ１６（2004）'!AI68,'Ｈ１５（2003）'!AI68,'Ｈ１４（2002）'!AI68,'Ｈ１３（2001）'!AI68,'Ｈ１２（2000）'!AI68,'Ｈ１１（1999）'!AI68,'Ｈ１０（1998）'!AI68,'Ｈ９（1997）'!AI68,'Ｈ８（1996）'!AI68,'Ｈ７（1995）'!AI68,'Ｈ６（1994）'!AI68,'Ｈ５（1993）'!AI68,'Ｈ４（1992）'!AI68,'Ｈ３（1991）'!AI68,'Ｈ２（1990）'!AI68,'Ｈ元（1989）'!AI68,'Ｓ６３（1988）'!AI68,'Ｓ６２（1987）'!AI68,'Ｓ６１（1986）'!AI68,'Ｓ６０（1985）'!AI68,'Ｓ５９（1984）'!AI68,'Ｓ５８（1983）'!AI68,'Ｓ５７（1982）'!AI68,'Ｓ５６（1981）'!AI68,'Ｓ５５（1980）'!AI68,'Ｓ５４（1979）'!AI68,'Ｓ５３（1978）'!AI68,'Ｓ５２（1977）'!AI68,'Ｓ５１（1976）'!AI68,'Ｓ５０（1975）'!AI68,'Ｓ４９（1974）'!AI68,'Ｓ４８（1973）'!AI68,'Ｓ４７(1972)'!AI68,'Ｓ４６（1971）'!AI68,'Ｓ４５（1970）'!AI68,'Ｓ４４（1969）'!AI68)</f>
        <v>0</v>
      </c>
      <c r="AJ68" s="1773">
        <f>SUM('Ｈ24（2012）'!AJ68,'Ｈ２０（2008）'!AJ68,'Ｈ１９（2007）'!AJ68,'Ｈ１８（2006）'!AJ68,'Ｈ１７（2005）'!AJ68,'Ｈ１６（2004）'!AJ68,'Ｈ１５（2003）'!AJ68,'Ｈ１４（2002）'!AJ68,'Ｈ１３（2001）'!AJ68,'Ｈ１２（2000）'!AJ68,'Ｈ１１（1999）'!AJ68,'Ｈ１０（1998）'!AJ68,'Ｈ９（1997）'!AJ68,'Ｈ８（1996）'!AJ68,'Ｈ７（1995）'!AJ68,'Ｈ６（1994）'!AJ68,'Ｈ５（1993）'!AJ68,'Ｈ４（1992）'!AJ68,'Ｈ３（1991）'!AJ68,'Ｈ２（1990）'!AJ68,'Ｈ元（1989）'!AJ68,'Ｓ６３（1988）'!AJ68,'Ｓ６２（1987）'!AJ68,'Ｓ６１（1986）'!AJ68,'Ｓ６０（1985）'!AJ68,'Ｓ５９（1984）'!AJ68,'Ｓ５８（1983）'!AJ68,'Ｓ５７（1982）'!AJ68,'Ｓ５６（1981）'!AJ68,'Ｓ５５（1980）'!AJ68,'Ｓ５４（1979）'!AJ68,'Ｓ５３（1978）'!AJ68,'Ｓ５２（1977）'!AJ68,'Ｓ５１（1976）'!AJ68,'Ｓ５０（1975）'!AJ68,'Ｓ４９（1974）'!AJ68,'Ｓ４８（1973）'!AJ68,'Ｓ４７(1972)'!AJ68,'Ｓ４６（1971）'!AJ68,'Ｓ４５（1970）'!AJ68,'Ｓ４４（1969）'!AJ68)</f>
        <v>0</v>
      </c>
      <c r="AK68" s="1773">
        <f>SUM('Ｈ24（2012）'!AK68,'Ｈ２０（2008）'!AK68,'Ｈ１９（2007）'!AK68,'Ｈ１８（2006）'!AK68,'Ｈ１７（2005）'!AK68,'Ｈ１６（2004）'!AK68,'Ｈ１５（2003）'!AK68,'Ｈ１４（2002）'!AK68,'Ｈ１３（2001）'!AK68,'Ｈ１２（2000）'!AK68,'Ｈ１１（1999）'!AK68,'Ｈ１０（1998）'!AK68,'Ｈ９（1997）'!AK68,'Ｈ８（1996）'!AK68,'Ｈ７（1995）'!AK68,'Ｈ６（1994）'!AK68,'Ｈ５（1993）'!AK68,'Ｈ４（1992）'!AK68,'Ｈ３（1991）'!AK68,'Ｈ２（1990）'!AK68,'Ｈ元（1989）'!AK68,'Ｓ６３（1988）'!AK68,'Ｓ６２（1987）'!AK68,'Ｓ６１（1986）'!AK68,'Ｓ６０（1985）'!AK68,'Ｓ５９（1984）'!AK68,'Ｓ５８（1983）'!AK68,'Ｓ５７（1982）'!AK68,'Ｓ５６（1981）'!AK68,'Ｓ５５（1980）'!AK68,'Ｓ５４（1979）'!AK68,'Ｓ５３（1978）'!AK68,'Ｓ５２（1977）'!AK68,'Ｓ５１（1976）'!AK68,'Ｓ５０（1975）'!AK68,'Ｓ４９（1974）'!AK68,'Ｓ４８（1973）'!AK68,'Ｓ４７(1972)'!AK68,'Ｓ４６（1971）'!AK68,'Ｓ４５（1970）'!AK68,'Ｓ４４（1969）'!AK68)</f>
        <v>0</v>
      </c>
      <c r="AL68" s="1775">
        <f>SUM('Ｈ24（2012）'!AL68,'Ｈ２０（2008）'!AL68,'Ｈ１９（2007）'!AL68,'Ｈ１８（2006）'!AL68,'Ｈ１７（2005）'!AL68,'Ｈ１６（2004）'!AL68,'Ｈ１５（2003）'!AL68,'Ｈ１４（2002）'!AL68,'Ｈ１３（2001）'!AL68,'Ｈ１２（2000）'!AL68,'Ｈ１１（1999）'!AL68,'Ｈ１０（1998）'!AL68,'Ｈ９（1997）'!AL68,'Ｈ８（1996）'!AL68,'Ｈ７（1995）'!AL68,'Ｈ６（1994）'!AL68,'Ｈ５（1993）'!AL68,'Ｈ４（1992）'!AL68,'Ｈ３（1991）'!AL68,'Ｈ２（1990）'!AL68,'Ｈ元（1989）'!AL68,'Ｓ６３（1988）'!AL68,'Ｓ６２（1987）'!AL68,'Ｓ６１（1986）'!AL68,'Ｓ６０（1985）'!AL68,'Ｓ５９（1984）'!AL68,'Ｓ５８（1983）'!AL68,'Ｓ５７（1982）'!AL68,'Ｓ５６（1981）'!AL68,'Ｓ５５（1980）'!AL68,'Ｓ５４（1979）'!AL68,'Ｓ５３（1978）'!AL68,'Ｓ５２（1977）'!AL68,'Ｓ５１（1976）'!AL68,'Ｓ５０（1975）'!AL68,'Ｓ４９（1974）'!AL68,'Ｓ４８（1973）'!AL68,'Ｓ４７(1972)'!AL68,'Ｓ４６（1971）'!AL68,'Ｓ４５（1970）'!AL68,'Ｓ４４（1969）'!AL68)</f>
        <v>0</v>
      </c>
    </row>
    <row r="69" spans="1:38">
      <c r="A69" s="858"/>
      <c r="B69" s="859"/>
      <c r="C69" s="859"/>
      <c r="D69" s="859"/>
      <c r="E69" s="859"/>
      <c r="F69" s="860"/>
      <c r="G69" s="856"/>
      <c r="H69" s="857"/>
      <c r="I69" s="857"/>
      <c r="K69" s="199"/>
      <c r="L69" s="181" t="s">
        <v>102</v>
      </c>
      <c r="M69" s="200"/>
      <c r="N69" s="201" t="s">
        <v>148</v>
      </c>
      <c r="O69" s="203" t="s">
        <v>97</v>
      </c>
      <c r="P69" s="204">
        <f t="shared" si="21"/>
        <v>0</v>
      </c>
      <c r="Q69" s="205">
        <f t="shared" si="21"/>
        <v>0</v>
      </c>
      <c r="R69" s="225"/>
      <c r="S69" s="267">
        <f>+D69</f>
        <v>0</v>
      </c>
      <c r="T69" s="268">
        <f>+F69</f>
        <v>0</v>
      </c>
      <c r="U69" s="269"/>
      <c r="V69" s="181" t="s">
        <v>102</v>
      </c>
      <c r="W69" s="200"/>
      <c r="X69" s="172"/>
      <c r="Y69" s="1777"/>
      <c r="Z69" s="1778">
        <f>SUM('Ｈ24（2012）'!Z69,'Ｈ24（2012）'!Z69,'Ｈ24（2012）'!Z69,'Ｈ２０（2008）'!Z69,'Ｈ１９（2007）'!Z69,'Ｈ１８（2006）'!Z69,'Ｈ１７（2005）'!Z69,'Ｈ１６（2004）'!Z69,'Ｈ１５（2003）'!Z69,'Ｈ１４（2002）'!Z69,'Ｈ１３（2001）'!Z69,'Ｈ１２（2000）'!Z69,'Ｈ１１（1999）'!Z69,'Ｈ１０（1998）'!Z69,'Ｈ９（1997）'!Z69,'Ｈ８（1996）'!Z69,'Ｈ７（1995）'!Z69,'Ｈ６（1994）'!Z69,'Ｈ５（1993）'!Z69,'Ｈ４（1992）'!Z69,'Ｈ３（1991）'!Z69,'Ｈ２（1990）'!Z69,'Ｈ元（1989）'!Z69,'Ｓ６３（1988）'!Z69,'Ｓ６２（1987）'!Z69,'Ｓ６１（1986）'!Z69,'Ｓ６０（1985）'!Z69,'Ｓ５９（1984）'!Z69,'Ｓ５８（1983）'!Z69,'Ｓ５７（1982）'!Z69,'Ｓ５６（1981）'!Z69,'Ｓ５５（1980）'!Z69,'Ｓ５４（1979）'!Z69,'Ｓ５３（1978）'!Z69,'Ｓ５２（1977）'!Z69,'Ｓ５１（1976）'!Z69,'Ｓ５０（1975）'!Z69,'Ｓ４９（1974）'!Z69,'Ｓ４８（1973）'!Z69,'Ｓ４７(1972)'!Z69,'Ｓ４６（1971）'!Z69,'Ｓ４５（1970）'!Z69,'Ｓ４４（1969）'!Z69)</f>
        <v>0</v>
      </c>
      <c r="AA69" s="1779">
        <f>SUM('Ｈ24（2012）'!AA69,'Ｈ２０（2008）'!AA69,'Ｈ１９（2007）'!AA69,'Ｈ１８（2006）'!AA69,'Ｈ１７（2005）'!AA69,'Ｈ１６（2004）'!AA69,'Ｈ１５（2003）'!AA69,'Ｈ１４（2002）'!AA69,'Ｈ１３（2001）'!AA69,'Ｈ１２（2000）'!AA69,'Ｈ１１（1999）'!AA69,'Ｈ１０（1998）'!AA69,'Ｈ９（1997）'!AA69,'Ｈ８（1996）'!AA69,'Ｈ７（1995）'!AA69,'Ｈ６（1994）'!AA69,'Ｈ５（1993）'!AA69,'Ｈ４（1992）'!AA69,'Ｈ３（1991）'!AA69,'Ｈ２（1990）'!AA69,'Ｈ元（1989）'!AA69,'Ｓ６３（1988）'!AA69,'Ｓ６２（1987）'!AA69,'Ｓ６１（1986）'!AA69,'Ｓ６０（1985）'!AA69,'Ｓ５９（1984）'!AA69,'Ｓ５８（1983）'!AA69,'Ｓ５７（1982）'!AA69,'Ｓ５６（1981）'!AA69,'Ｓ５５（1980）'!AA69,'Ｓ５４（1979）'!AA69,'Ｓ５３（1978）'!AA69,'Ｓ５２（1977）'!AA69,'Ｓ５１（1976）'!AA69,'Ｓ５０（1975）'!AA69,'Ｓ４９（1974）'!AA69,'Ｓ４８（1973）'!AA69,'Ｓ４７(1972)'!AA69,'Ｓ４６（1971）'!AA69,'Ｓ４５（1970）'!AA69,'Ｓ４４（1969）'!AA69)</f>
        <v>0</v>
      </c>
      <c r="AB69" s="1779">
        <f>SUM('Ｈ24（2012）'!AB69,'Ｈ２０（2008）'!AB69,'Ｈ１９（2007）'!AB69,'Ｈ１８（2006）'!AB69,'Ｈ１７（2005）'!AB69,'Ｈ１６（2004）'!AB69,'Ｈ１５（2003）'!AB69,'Ｈ１４（2002）'!AB69,'Ｈ１３（2001）'!AB69,'Ｈ１２（2000）'!AB69,'Ｈ１１（1999）'!AB69,'Ｈ１０（1998）'!AB69,'Ｈ９（1997）'!AB69,'Ｈ８（1996）'!AB69,'Ｈ７（1995）'!AB69,'Ｈ６（1994）'!AB69,'Ｈ５（1993）'!AB69,'Ｈ４（1992）'!AB69,'Ｈ３（1991）'!AB69,'Ｈ２（1990）'!AB69,'Ｈ元（1989）'!AB69,'Ｓ６３（1988）'!AB69,'Ｓ６２（1987）'!AB69,'Ｓ６１（1986）'!AB69,'Ｓ６０（1985）'!AB69,'Ｓ５９（1984）'!AB69,'Ｓ５８（1983）'!AB69,'Ｓ５７（1982）'!AB69,'Ｓ５６（1981）'!AB69,'Ｓ５５（1980）'!AB69,'Ｓ５４（1979）'!AB69,'Ｓ５３（1978）'!AB69,'Ｓ５２（1977）'!AB69,'Ｓ５１（1976）'!AB69,'Ｓ５０（1975）'!AB69,'Ｓ４９（1974）'!AB69,'Ｓ４８（1973）'!AB69,'Ｓ４７(1972)'!AB69,'Ｓ４６（1971）'!AB69,'Ｓ４５（1970）'!AB69,'Ｓ４４（1969）'!AB69)</f>
        <v>0</v>
      </c>
      <c r="AC69" s="1780">
        <f>SUM('Ｈ24（2012）'!AC69,'Ｈ２０（2008）'!AC69,'Ｈ１９（2007）'!AC69,'Ｈ１８（2006）'!AC69,'Ｈ１７（2005）'!AC69,'Ｈ１６（2004）'!AC69,'Ｈ１５（2003）'!AC69,'Ｈ１４（2002）'!AC69,'Ｈ１３（2001）'!AC69,'Ｈ１２（2000）'!AC69,'Ｈ１１（1999）'!AC69,'Ｈ１０（1998）'!AC69,'Ｈ９（1997）'!AC69,'Ｈ８（1996）'!AC69,'Ｈ７（1995）'!AC69,'Ｈ６（1994）'!AC69,'Ｈ５（1993）'!AC69,'Ｈ４（1992）'!AC69,'Ｈ３（1991）'!AC69,'Ｈ２（1990）'!AC69,'Ｈ元（1989）'!AC69,'Ｓ６３（1988）'!AC69,'Ｓ６２（1987）'!AC69,'Ｓ６１（1986）'!AC69,'Ｓ６０（1985）'!AC69,'Ｓ５９（1984）'!AC69,'Ｓ５８（1983）'!AC69,'Ｓ５７（1982）'!AC69,'Ｓ５６（1981）'!AC69,'Ｓ５５（1980）'!AC69,'Ｓ５４（1979）'!AC69,'Ｓ５３（1978）'!AC69,'Ｓ５２（1977）'!AC69,'Ｓ５１（1976）'!AC69,'Ｓ５０（1975）'!AC69,'Ｓ４９（1974）'!AC69,'Ｓ４８（1973）'!AC69,'Ｓ４７(1972)'!AC69,'Ｓ４６（1971）'!AC69,'Ｓ４５（1970）'!AC69,'Ｓ４４（1969）'!AC69)</f>
        <v>0</v>
      </c>
      <c r="AD69" s="269"/>
      <c r="AE69" s="181" t="s">
        <v>102</v>
      </c>
      <c r="AF69" s="200"/>
      <c r="AG69" s="172"/>
      <c r="AH69" s="1777"/>
      <c r="AI69" s="1778">
        <f>SUM('Ｈ24（2012）'!AI69,'Ｈ２０（2008）'!AI69,'Ｈ１９（2007）'!AI69,'Ｈ１８（2006）'!AI69,'Ｈ１７（2005）'!AI69,'Ｈ１６（2004）'!AI69,'Ｈ１５（2003）'!AI69,'Ｈ１４（2002）'!AI69,'Ｈ１３（2001）'!AI69,'Ｈ１２（2000）'!AI69,'Ｈ１１（1999）'!AI69,'Ｈ１０（1998）'!AI69,'Ｈ９（1997）'!AI69,'Ｈ８（1996）'!AI69,'Ｈ７（1995）'!AI69,'Ｈ６（1994）'!AI69,'Ｈ５（1993）'!AI69,'Ｈ４（1992）'!AI69,'Ｈ３（1991）'!AI69,'Ｈ２（1990）'!AI69,'Ｈ元（1989）'!AI69,'Ｓ６３（1988）'!AI69,'Ｓ６２（1987）'!AI69,'Ｓ６１（1986）'!AI69,'Ｓ６０（1985）'!AI69,'Ｓ５９（1984）'!AI69,'Ｓ５８（1983）'!AI69,'Ｓ５７（1982）'!AI69,'Ｓ５６（1981）'!AI69,'Ｓ５５（1980）'!AI69,'Ｓ５４（1979）'!AI69,'Ｓ５３（1978）'!AI69,'Ｓ５２（1977）'!AI69,'Ｓ５１（1976）'!AI69,'Ｓ５０（1975）'!AI69,'Ｓ４９（1974）'!AI69,'Ｓ４８（1973）'!AI69,'Ｓ４７(1972)'!AI69,'Ｓ４６（1971）'!AI69,'Ｓ４５（1970）'!AI69,'Ｓ４４（1969）'!AI69)</f>
        <v>0</v>
      </c>
      <c r="AJ69" s="1779">
        <f>SUM('Ｈ24（2012）'!AJ69,'Ｈ２０（2008）'!AJ69,'Ｈ１９（2007）'!AJ69,'Ｈ１８（2006）'!AJ69,'Ｈ１７（2005）'!AJ69,'Ｈ１６（2004）'!AJ69,'Ｈ１５（2003）'!AJ69,'Ｈ１４（2002）'!AJ69,'Ｈ１３（2001）'!AJ69,'Ｈ１２（2000）'!AJ69,'Ｈ１１（1999）'!AJ69,'Ｈ１０（1998）'!AJ69,'Ｈ９（1997）'!AJ69,'Ｈ８（1996）'!AJ69,'Ｈ７（1995）'!AJ69,'Ｈ６（1994）'!AJ69,'Ｈ５（1993）'!AJ69,'Ｈ４（1992）'!AJ69,'Ｈ３（1991）'!AJ69,'Ｈ２（1990）'!AJ69,'Ｈ元（1989）'!AJ69,'Ｓ６３（1988）'!AJ69,'Ｓ６２（1987）'!AJ69,'Ｓ６１（1986）'!AJ69,'Ｓ６０（1985）'!AJ69,'Ｓ５９（1984）'!AJ69,'Ｓ５８（1983）'!AJ69,'Ｓ５７（1982）'!AJ69,'Ｓ５６（1981）'!AJ69,'Ｓ５５（1980）'!AJ69,'Ｓ５４（1979）'!AJ69,'Ｓ５３（1978）'!AJ69,'Ｓ５２（1977）'!AJ69,'Ｓ５１（1976）'!AJ69,'Ｓ５０（1975）'!AJ69,'Ｓ４９（1974）'!AJ69,'Ｓ４８（1973）'!AJ69,'Ｓ４７(1972)'!AJ69,'Ｓ４６（1971）'!AJ69,'Ｓ４５（1970）'!AJ69,'Ｓ４４（1969）'!AJ69)</f>
        <v>0</v>
      </c>
      <c r="AK69" s="1779">
        <f>SUM('Ｈ24（2012）'!AK69,'Ｈ２０（2008）'!AK69,'Ｈ１９（2007）'!AK69,'Ｈ１８（2006）'!AK69,'Ｈ１７（2005）'!AK69,'Ｈ１６（2004）'!AK69,'Ｈ１５（2003）'!AK69,'Ｈ１４（2002）'!AK69,'Ｈ１３（2001）'!AK69,'Ｈ１２（2000）'!AK69,'Ｈ１１（1999）'!AK69,'Ｈ１０（1998）'!AK69,'Ｈ９（1997）'!AK69,'Ｈ８（1996）'!AK69,'Ｈ７（1995）'!AK69,'Ｈ６（1994）'!AK69,'Ｈ５（1993）'!AK69,'Ｈ４（1992）'!AK69,'Ｈ３（1991）'!AK69,'Ｈ２（1990）'!AK69,'Ｈ元（1989）'!AK69,'Ｓ６３（1988）'!AK69,'Ｓ６２（1987）'!AK69,'Ｓ６１（1986）'!AK69,'Ｓ６０（1985）'!AK69,'Ｓ５９（1984）'!AK69,'Ｓ５８（1983）'!AK69,'Ｓ５７（1982）'!AK69,'Ｓ５６（1981）'!AK69,'Ｓ５５（1980）'!AK69,'Ｓ５４（1979）'!AK69,'Ｓ５３（1978）'!AK69,'Ｓ５２（1977）'!AK69,'Ｓ５１（1976）'!AK69,'Ｓ５０（1975）'!AK69,'Ｓ４９（1974）'!AK69,'Ｓ４８（1973）'!AK69,'Ｓ４７(1972)'!AK69,'Ｓ４６（1971）'!AK69,'Ｓ４５（1970）'!AK69,'Ｓ４４（1969）'!AK69)</f>
        <v>0</v>
      </c>
      <c r="AL69" s="1760">
        <f>SUM('Ｈ24（2012）'!AL69,'Ｈ２０（2008）'!AL69,'Ｈ１９（2007）'!AL69,'Ｈ１８（2006）'!AL69,'Ｈ１７（2005）'!AL69,'Ｈ１６（2004）'!AL69,'Ｈ１５（2003）'!AL69,'Ｈ１４（2002）'!AL69,'Ｈ１３（2001）'!AL69,'Ｈ１２（2000）'!AL69,'Ｈ１１（1999）'!AL69,'Ｈ１０（1998）'!AL69,'Ｈ９（1997）'!AL69,'Ｈ８（1996）'!AL69,'Ｈ７（1995）'!AL69,'Ｈ６（1994）'!AL69,'Ｈ５（1993）'!AL69,'Ｈ４（1992）'!AL69,'Ｈ３（1991）'!AL69,'Ｈ２（1990）'!AL69,'Ｈ元（1989）'!AL69,'Ｓ６３（1988）'!AL69,'Ｓ６２（1987）'!AL69,'Ｓ６１（1986）'!AL69,'Ｓ６０（1985）'!AL69,'Ｓ５９（1984）'!AL69,'Ｓ５８（1983）'!AL69,'Ｓ５７（1982）'!AL69,'Ｓ５６（1981）'!AL69,'Ｓ５５（1980）'!AL69,'Ｓ５４（1979）'!AL69,'Ｓ５３（1978）'!AL69,'Ｓ５２（1977）'!AL69,'Ｓ５１（1976）'!AL69,'Ｓ５０（1975）'!AL69,'Ｓ４９（1974）'!AL69,'Ｓ４８（1973）'!AL69,'Ｓ４７(1972)'!AL69,'Ｓ４６（1971）'!AL69,'Ｓ４５（1970）'!AL69,'Ｓ４４（1969）'!AL69)</f>
        <v>0</v>
      </c>
    </row>
    <row r="70" spans="1:38">
      <c r="A70" s="858"/>
      <c r="B70" s="859"/>
      <c r="C70" s="859"/>
      <c r="D70" s="859"/>
      <c r="E70" s="859"/>
      <c r="F70" s="860"/>
      <c r="G70" s="856"/>
      <c r="H70" s="857"/>
      <c r="I70" s="857"/>
      <c r="K70" s="199"/>
      <c r="L70" s="181" t="s">
        <v>103</v>
      </c>
      <c r="M70" s="181"/>
      <c r="N70" s="201" t="s">
        <v>96</v>
      </c>
      <c r="O70" s="203" t="s">
        <v>34</v>
      </c>
      <c r="P70" s="204">
        <f t="shared" si="21"/>
        <v>0</v>
      </c>
      <c r="Q70" s="205">
        <f t="shared" si="21"/>
        <v>0</v>
      </c>
      <c r="R70" s="225"/>
      <c r="S70" s="267">
        <f>+D70</f>
        <v>0</v>
      </c>
      <c r="T70" s="268">
        <f>+F70</f>
        <v>0</v>
      </c>
      <c r="U70" s="269"/>
      <c r="V70" s="181" t="s">
        <v>103</v>
      </c>
      <c r="W70" s="200"/>
      <c r="X70" s="172"/>
      <c r="Y70" s="1777"/>
      <c r="Z70" s="1778">
        <f>SUM('Ｈ24（2012）'!Z70,'Ｈ24（2012）'!Z70,'Ｈ24（2012）'!Z70,'Ｈ２０（2008）'!Z70,'Ｈ１９（2007）'!Z70,'Ｈ１８（2006）'!Z70,'Ｈ１７（2005）'!Z70,'Ｈ１６（2004）'!Z70,'Ｈ１５（2003）'!Z70,'Ｈ１４（2002）'!Z70,'Ｈ１３（2001）'!Z70,'Ｈ１２（2000）'!Z70,'Ｈ１１（1999）'!Z70,'Ｈ１０（1998）'!Z70,'Ｈ９（1997）'!Z70,'Ｈ８（1996）'!Z70,'Ｈ７（1995）'!Z70,'Ｈ６（1994）'!Z70,'Ｈ５（1993）'!Z70,'Ｈ４（1992）'!Z70,'Ｈ３（1991）'!Z70,'Ｈ２（1990）'!Z70,'Ｈ元（1989）'!Z70,'Ｓ６３（1988）'!Z70,'Ｓ６２（1987）'!Z70,'Ｓ６１（1986）'!Z70,'Ｓ６０（1985）'!Z70,'Ｓ５９（1984）'!Z70,'Ｓ５８（1983）'!Z70,'Ｓ５７（1982）'!Z70,'Ｓ５６（1981）'!Z70,'Ｓ５５（1980）'!Z70,'Ｓ５４（1979）'!Z70,'Ｓ５３（1978）'!Z70,'Ｓ５２（1977）'!Z70,'Ｓ５１（1976）'!Z70,'Ｓ５０（1975）'!Z70,'Ｓ４９（1974）'!Z70,'Ｓ４８（1973）'!Z70,'Ｓ４７(1972)'!Z70,'Ｓ４６（1971）'!Z70,'Ｓ４５（1970）'!Z70,'Ｓ４４（1969）'!Z70)</f>
        <v>0</v>
      </c>
      <c r="AA70" s="1779">
        <f>SUM('Ｈ24（2012）'!AA70,'Ｈ２０（2008）'!AA70,'Ｈ１９（2007）'!AA70,'Ｈ１８（2006）'!AA70,'Ｈ１７（2005）'!AA70,'Ｈ１６（2004）'!AA70,'Ｈ１５（2003）'!AA70,'Ｈ１４（2002）'!AA70,'Ｈ１３（2001）'!AA70,'Ｈ１２（2000）'!AA70,'Ｈ１１（1999）'!AA70,'Ｈ１０（1998）'!AA70,'Ｈ９（1997）'!AA70,'Ｈ８（1996）'!AA70,'Ｈ７（1995）'!AA70,'Ｈ６（1994）'!AA70,'Ｈ５（1993）'!AA70,'Ｈ４（1992）'!AA70,'Ｈ３（1991）'!AA70,'Ｈ２（1990）'!AA70,'Ｈ元（1989）'!AA70,'Ｓ６３（1988）'!AA70,'Ｓ６２（1987）'!AA70,'Ｓ６１（1986）'!AA70,'Ｓ６０（1985）'!AA70,'Ｓ５９（1984）'!AA70,'Ｓ５８（1983）'!AA70,'Ｓ５７（1982）'!AA70,'Ｓ５６（1981）'!AA70,'Ｓ５５（1980）'!AA70,'Ｓ５４（1979）'!AA70,'Ｓ５３（1978）'!AA70,'Ｓ５２（1977）'!AA70,'Ｓ５１（1976）'!AA70,'Ｓ５０（1975）'!AA70,'Ｓ４９（1974）'!AA70,'Ｓ４８（1973）'!AA70,'Ｓ４７(1972)'!AA70,'Ｓ４６（1971）'!AA70,'Ｓ４５（1970）'!AA70,'Ｓ４４（1969）'!AA70)</f>
        <v>0</v>
      </c>
      <c r="AB70" s="1779">
        <f>SUM('Ｈ24（2012）'!AB70,'Ｈ２０（2008）'!AB70,'Ｈ１９（2007）'!AB70,'Ｈ１８（2006）'!AB70,'Ｈ１７（2005）'!AB70,'Ｈ１６（2004）'!AB70,'Ｈ１５（2003）'!AB70,'Ｈ１４（2002）'!AB70,'Ｈ１３（2001）'!AB70,'Ｈ１２（2000）'!AB70,'Ｈ１１（1999）'!AB70,'Ｈ１０（1998）'!AB70,'Ｈ９（1997）'!AB70,'Ｈ８（1996）'!AB70,'Ｈ７（1995）'!AB70,'Ｈ６（1994）'!AB70,'Ｈ５（1993）'!AB70,'Ｈ４（1992）'!AB70,'Ｈ３（1991）'!AB70,'Ｈ２（1990）'!AB70,'Ｈ元（1989）'!AB70,'Ｓ６３（1988）'!AB70,'Ｓ６２（1987）'!AB70,'Ｓ６１（1986）'!AB70,'Ｓ６０（1985）'!AB70,'Ｓ５９（1984）'!AB70,'Ｓ５８（1983）'!AB70,'Ｓ５７（1982）'!AB70,'Ｓ５６（1981）'!AB70,'Ｓ５５（1980）'!AB70,'Ｓ５４（1979）'!AB70,'Ｓ５３（1978）'!AB70,'Ｓ５２（1977）'!AB70,'Ｓ５１（1976）'!AB70,'Ｓ５０（1975）'!AB70,'Ｓ４９（1974）'!AB70,'Ｓ４８（1973）'!AB70,'Ｓ４７(1972)'!AB70,'Ｓ４６（1971）'!AB70,'Ｓ４５（1970）'!AB70,'Ｓ４４（1969）'!AB70)</f>
        <v>0</v>
      </c>
      <c r="AC70" s="1780">
        <f>SUM('Ｈ24（2012）'!AC70,'Ｈ２０（2008）'!AC70,'Ｈ１９（2007）'!AC70,'Ｈ１８（2006）'!AC70,'Ｈ１７（2005）'!AC70,'Ｈ１６（2004）'!AC70,'Ｈ１５（2003）'!AC70,'Ｈ１４（2002）'!AC70,'Ｈ１３（2001）'!AC70,'Ｈ１２（2000）'!AC70,'Ｈ１１（1999）'!AC70,'Ｈ１０（1998）'!AC70,'Ｈ９（1997）'!AC70,'Ｈ８（1996）'!AC70,'Ｈ７（1995）'!AC70,'Ｈ６（1994）'!AC70,'Ｈ５（1993）'!AC70,'Ｈ４（1992）'!AC70,'Ｈ３（1991）'!AC70,'Ｈ２（1990）'!AC70,'Ｈ元（1989）'!AC70,'Ｓ６３（1988）'!AC70,'Ｓ６２（1987）'!AC70,'Ｓ６１（1986）'!AC70,'Ｓ６０（1985）'!AC70,'Ｓ５９（1984）'!AC70,'Ｓ５８（1983）'!AC70,'Ｓ５７（1982）'!AC70,'Ｓ５６（1981）'!AC70,'Ｓ５５（1980）'!AC70,'Ｓ５４（1979）'!AC70,'Ｓ５３（1978）'!AC70,'Ｓ５２（1977）'!AC70,'Ｓ５１（1976）'!AC70,'Ｓ５０（1975）'!AC70,'Ｓ４９（1974）'!AC70,'Ｓ４８（1973）'!AC70,'Ｓ４７(1972)'!AC70,'Ｓ４６（1971）'!AC70,'Ｓ４５（1970）'!AC70,'Ｓ４４（1969）'!AC70)</f>
        <v>0</v>
      </c>
      <c r="AD70" s="269"/>
      <c r="AE70" s="181" t="s">
        <v>103</v>
      </c>
      <c r="AF70" s="200"/>
      <c r="AG70" s="172"/>
      <c r="AH70" s="1777"/>
      <c r="AI70" s="1778">
        <f>SUM('Ｈ24（2012）'!AI70,'Ｈ２０（2008）'!AI70,'Ｈ１９（2007）'!AI70,'Ｈ１８（2006）'!AI70,'Ｈ１７（2005）'!AI70,'Ｈ１６（2004）'!AI70,'Ｈ１５（2003）'!AI70,'Ｈ１４（2002）'!AI70,'Ｈ１３（2001）'!AI70,'Ｈ１２（2000）'!AI70,'Ｈ１１（1999）'!AI70,'Ｈ１０（1998）'!AI70,'Ｈ９（1997）'!AI70,'Ｈ８（1996）'!AI70,'Ｈ７（1995）'!AI70,'Ｈ６（1994）'!AI70,'Ｈ５（1993）'!AI70,'Ｈ４（1992）'!AI70,'Ｈ３（1991）'!AI70,'Ｈ２（1990）'!AI70,'Ｈ元（1989）'!AI70,'Ｓ６３（1988）'!AI70,'Ｓ６２（1987）'!AI70,'Ｓ６１（1986）'!AI70,'Ｓ６０（1985）'!AI70,'Ｓ５９（1984）'!AI70,'Ｓ５８（1983）'!AI70,'Ｓ５７（1982）'!AI70,'Ｓ５６（1981）'!AI70,'Ｓ５５（1980）'!AI70,'Ｓ５４（1979）'!AI70,'Ｓ５３（1978）'!AI70,'Ｓ５２（1977）'!AI70,'Ｓ５１（1976）'!AI70,'Ｓ５０（1975）'!AI70,'Ｓ４９（1974）'!AI70,'Ｓ４８（1973）'!AI70,'Ｓ４７(1972)'!AI70,'Ｓ４６（1971）'!AI70,'Ｓ４５（1970）'!AI70,'Ｓ４４（1969）'!AI70)</f>
        <v>0</v>
      </c>
      <c r="AJ70" s="1779">
        <f>SUM('Ｈ24（2012）'!AJ70,'Ｈ２０（2008）'!AJ70,'Ｈ１９（2007）'!AJ70,'Ｈ１８（2006）'!AJ70,'Ｈ１７（2005）'!AJ70,'Ｈ１６（2004）'!AJ70,'Ｈ１５（2003）'!AJ70,'Ｈ１４（2002）'!AJ70,'Ｈ１３（2001）'!AJ70,'Ｈ１２（2000）'!AJ70,'Ｈ１１（1999）'!AJ70,'Ｈ１０（1998）'!AJ70,'Ｈ９（1997）'!AJ70,'Ｈ８（1996）'!AJ70,'Ｈ７（1995）'!AJ70,'Ｈ６（1994）'!AJ70,'Ｈ５（1993）'!AJ70,'Ｈ４（1992）'!AJ70,'Ｈ３（1991）'!AJ70,'Ｈ２（1990）'!AJ70,'Ｈ元（1989）'!AJ70,'Ｓ６３（1988）'!AJ70,'Ｓ６２（1987）'!AJ70,'Ｓ６１（1986）'!AJ70,'Ｓ６０（1985）'!AJ70,'Ｓ５９（1984）'!AJ70,'Ｓ５８（1983）'!AJ70,'Ｓ５７（1982）'!AJ70,'Ｓ５６（1981）'!AJ70,'Ｓ５５（1980）'!AJ70,'Ｓ５４（1979）'!AJ70,'Ｓ５３（1978）'!AJ70,'Ｓ５２（1977）'!AJ70,'Ｓ５１（1976）'!AJ70,'Ｓ５０（1975）'!AJ70,'Ｓ４９（1974）'!AJ70,'Ｓ４８（1973）'!AJ70,'Ｓ４７(1972)'!AJ70,'Ｓ４６（1971）'!AJ70,'Ｓ４５（1970）'!AJ70,'Ｓ４４（1969）'!AJ70)</f>
        <v>0</v>
      </c>
      <c r="AK70" s="1779">
        <f>SUM('Ｈ24（2012）'!AK70,'Ｈ２０（2008）'!AK70,'Ｈ１９（2007）'!AK70,'Ｈ１８（2006）'!AK70,'Ｈ１７（2005）'!AK70,'Ｈ１６（2004）'!AK70,'Ｈ１５（2003）'!AK70,'Ｈ１４（2002）'!AK70,'Ｈ１３（2001）'!AK70,'Ｈ１２（2000）'!AK70,'Ｈ１１（1999）'!AK70,'Ｈ１０（1998）'!AK70,'Ｈ９（1997）'!AK70,'Ｈ８（1996）'!AK70,'Ｈ７（1995）'!AK70,'Ｈ６（1994）'!AK70,'Ｈ５（1993）'!AK70,'Ｈ４（1992）'!AK70,'Ｈ３（1991）'!AK70,'Ｈ２（1990）'!AK70,'Ｈ元（1989）'!AK70,'Ｓ６３（1988）'!AK70,'Ｓ６２（1987）'!AK70,'Ｓ６１（1986）'!AK70,'Ｓ６０（1985）'!AK70,'Ｓ５９（1984）'!AK70,'Ｓ５８（1983）'!AK70,'Ｓ５７（1982）'!AK70,'Ｓ５６（1981）'!AK70,'Ｓ５５（1980）'!AK70,'Ｓ５４（1979）'!AK70,'Ｓ５３（1978）'!AK70,'Ｓ５２（1977）'!AK70,'Ｓ５１（1976）'!AK70,'Ｓ５０（1975）'!AK70,'Ｓ４９（1974）'!AK70,'Ｓ４８（1973）'!AK70,'Ｓ４７(1972)'!AK70,'Ｓ４６（1971）'!AK70,'Ｓ４５（1970）'!AK70,'Ｓ４４（1969）'!AK70)</f>
        <v>0</v>
      </c>
      <c r="AL70" s="1760">
        <f>SUM('Ｈ24（2012）'!AL70,'Ｈ２０（2008）'!AL70,'Ｈ１９（2007）'!AL70,'Ｈ１８（2006）'!AL70,'Ｈ１７（2005）'!AL70,'Ｈ１６（2004）'!AL70,'Ｈ１５（2003）'!AL70,'Ｈ１４（2002）'!AL70,'Ｈ１３（2001）'!AL70,'Ｈ１２（2000）'!AL70,'Ｈ１１（1999）'!AL70,'Ｈ１０（1998）'!AL70,'Ｈ９（1997）'!AL70,'Ｈ８（1996）'!AL70,'Ｈ７（1995）'!AL70,'Ｈ６（1994）'!AL70,'Ｈ５（1993）'!AL70,'Ｈ４（1992）'!AL70,'Ｈ３（1991）'!AL70,'Ｈ２（1990）'!AL70,'Ｈ元（1989）'!AL70,'Ｓ６３（1988）'!AL70,'Ｓ６２（1987）'!AL70,'Ｓ６１（1986）'!AL70,'Ｓ６０（1985）'!AL70,'Ｓ５９（1984）'!AL70,'Ｓ５８（1983）'!AL70,'Ｓ５７（1982）'!AL70,'Ｓ５６（1981）'!AL70,'Ｓ５５（1980）'!AL70,'Ｓ５４（1979）'!AL70,'Ｓ５３（1978）'!AL70,'Ｓ５２（1977）'!AL70,'Ｓ５１（1976）'!AL70,'Ｓ５０（1975）'!AL70,'Ｓ４９（1974）'!AL70,'Ｓ４８（1973）'!AL70,'Ｓ４７(1972)'!AL70,'Ｓ４６（1971）'!AL70,'Ｓ４５（1970）'!AL70,'Ｓ４４（1969）'!AL70)</f>
        <v>0</v>
      </c>
    </row>
    <row r="71" spans="1:38">
      <c r="A71" s="858"/>
      <c r="B71" s="859"/>
      <c r="C71" s="859"/>
      <c r="D71" s="859"/>
      <c r="E71" s="859"/>
      <c r="F71" s="860"/>
      <c r="G71" s="856"/>
      <c r="H71" s="857"/>
      <c r="I71" s="857"/>
      <c r="K71" s="199"/>
      <c r="L71" s="181" t="s">
        <v>41</v>
      </c>
      <c r="M71" s="221"/>
      <c r="N71" s="201" t="s">
        <v>13</v>
      </c>
      <c r="O71" s="203"/>
      <c r="P71" s="224">
        <f>P68-P69-P70</f>
        <v>0</v>
      </c>
      <c r="Q71" s="225">
        <f>Q68-Q69-Q70</f>
        <v>0</v>
      </c>
      <c r="R71" s="225"/>
      <c r="S71" s="297">
        <f>S68-S69-S70</f>
        <v>0</v>
      </c>
      <c r="T71" s="275">
        <f>T68-T69-T70</f>
        <v>0</v>
      </c>
      <c r="U71" s="269"/>
      <c r="V71" s="181" t="s">
        <v>41</v>
      </c>
      <c r="W71" s="200"/>
      <c r="X71" s="172"/>
      <c r="Y71" s="1777"/>
      <c r="Z71" s="1778">
        <f>SUM('Ｈ24（2012）'!Z71,'Ｈ24（2012）'!Z71,'Ｈ24（2012）'!Z71,'Ｈ２０（2008）'!Z71,'Ｈ１９（2007）'!Z71,'Ｈ１８（2006）'!Z71,'Ｈ１７（2005）'!Z71,'Ｈ１６（2004）'!Z71,'Ｈ１５（2003）'!Z71,'Ｈ１４（2002）'!Z71,'Ｈ１３（2001）'!Z71,'Ｈ１２（2000）'!Z71,'Ｈ１１（1999）'!Z71,'Ｈ１０（1998）'!Z71,'Ｈ９（1997）'!Z71,'Ｈ８（1996）'!Z71,'Ｈ７（1995）'!Z71,'Ｈ６（1994）'!Z71,'Ｈ５（1993）'!Z71,'Ｈ４（1992）'!Z71,'Ｈ３（1991）'!Z71,'Ｈ２（1990）'!Z71,'Ｈ元（1989）'!Z71,'Ｓ６３（1988）'!Z71,'Ｓ６２（1987）'!Z71,'Ｓ６１（1986）'!Z71,'Ｓ６０（1985）'!Z71,'Ｓ５９（1984）'!Z71,'Ｓ５８（1983）'!Z71,'Ｓ５７（1982）'!Z71,'Ｓ５６（1981）'!Z71,'Ｓ５５（1980）'!Z71,'Ｓ５４（1979）'!Z71,'Ｓ５３（1978）'!Z71,'Ｓ５２（1977）'!Z71,'Ｓ５１（1976）'!Z71,'Ｓ５０（1975）'!Z71,'Ｓ４９（1974）'!Z71,'Ｓ４８（1973）'!Z71,'Ｓ４７(1972)'!Z71,'Ｓ４６（1971）'!Z71,'Ｓ４５（1970）'!Z71,'Ｓ４４（1969）'!Z71)</f>
        <v>0</v>
      </c>
      <c r="AA71" s="1779">
        <f>SUM('Ｈ24（2012）'!AA71,'Ｈ２０（2008）'!AA71,'Ｈ１９（2007）'!AA71,'Ｈ１８（2006）'!AA71,'Ｈ１７（2005）'!AA71,'Ｈ１６（2004）'!AA71,'Ｈ１５（2003）'!AA71,'Ｈ１４（2002）'!AA71,'Ｈ１３（2001）'!AA71,'Ｈ１２（2000）'!AA71,'Ｈ１１（1999）'!AA71,'Ｈ１０（1998）'!AA71,'Ｈ９（1997）'!AA71,'Ｈ８（1996）'!AA71,'Ｈ７（1995）'!AA71,'Ｈ６（1994）'!AA71,'Ｈ５（1993）'!AA71,'Ｈ４（1992）'!AA71,'Ｈ３（1991）'!AA71,'Ｈ２（1990）'!AA71,'Ｈ元（1989）'!AA71,'Ｓ６３（1988）'!AA71,'Ｓ６２（1987）'!AA71,'Ｓ６１（1986）'!AA71,'Ｓ６０（1985）'!AA71,'Ｓ５９（1984）'!AA71,'Ｓ５８（1983）'!AA71,'Ｓ５７（1982）'!AA71,'Ｓ５６（1981）'!AA71,'Ｓ５５（1980）'!AA71,'Ｓ５４（1979）'!AA71,'Ｓ５３（1978）'!AA71,'Ｓ５２（1977）'!AA71,'Ｓ５１（1976）'!AA71,'Ｓ５０（1975）'!AA71,'Ｓ４９（1974）'!AA71,'Ｓ４８（1973）'!AA71,'Ｓ４７(1972)'!AA71,'Ｓ４６（1971）'!AA71,'Ｓ４５（1970）'!AA71,'Ｓ４４（1969）'!AA71)</f>
        <v>0</v>
      </c>
      <c r="AB71" s="1779">
        <f>SUM('Ｈ24（2012）'!AB71,'Ｈ２０（2008）'!AB71,'Ｈ１９（2007）'!AB71,'Ｈ１８（2006）'!AB71,'Ｈ１７（2005）'!AB71,'Ｈ１６（2004）'!AB71,'Ｈ１５（2003）'!AB71,'Ｈ１４（2002）'!AB71,'Ｈ１３（2001）'!AB71,'Ｈ１２（2000）'!AB71,'Ｈ１１（1999）'!AB71,'Ｈ１０（1998）'!AB71,'Ｈ９（1997）'!AB71,'Ｈ８（1996）'!AB71,'Ｈ７（1995）'!AB71,'Ｈ６（1994）'!AB71,'Ｈ５（1993）'!AB71,'Ｈ４（1992）'!AB71,'Ｈ３（1991）'!AB71,'Ｈ２（1990）'!AB71,'Ｈ元（1989）'!AB71,'Ｓ６３（1988）'!AB71,'Ｓ６２（1987）'!AB71,'Ｓ６１（1986）'!AB71,'Ｓ６０（1985）'!AB71,'Ｓ５９（1984）'!AB71,'Ｓ５８（1983）'!AB71,'Ｓ５７（1982）'!AB71,'Ｓ５６（1981）'!AB71,'Ｓ５５（1980）'!AB71,'Ｓ５４（1979）'!AB71,'Ｓ５３（1978）'!AB71,'Ｓ５２（1977）'!AB71,'Ｓ５１（1976）'!AB71,'Ｓ５０（1975）'!AB71,'Ｓ４９（1974）'!AB71,'Ｓ４８（1973）'!AB71,'Ｓ４７(1972)'!AB71,'Ｓ４６（1971）'!AB71,'Ｓ４５（1970）'!AB71,'Ｓ４４（1969）'!AB71)</f>
        <v>0</v>
      </c>
      <c r="AC71" s="1780">
        <f>SUM('Ｈ24（2012）'!AC71,'Ｈ２０（2008）'!AC71,'Ｈ１９（2007）'!AC71,'Ｈ１８（2006）'!AC71,'Ｈ１７（2005）'!AC71,'Ｈ１６（2004）'!AC71,'Ｈ１５（2003）'!AC71,'Ｈ１４（2002）'!AC71,'Ｈ１３（2001）'!AC71,'Ｈ１２（2000）'!AC71,'Ｈ１１（1999）'!AC71,'Ｈ１０（1998）'!AC71,'Ｈ９（1997）'!AC71,'Ｈ８（1996）'!AC71,'Ｈ７（1995）'!AC71,'Ｈ６（1994）'!AC71,'Ｈ５（1993）'!AC71,'Ｈ４（1992）'!AC71,'Ｈ３（1991）'!AC71,'Ｈ２（1990）'!AC71,'Ｈ元（1989）'!AC71,'Ｓ６３（1988）'!AC71,'Ｓ６２（1987）'!AC71,'Ｓ６１（1986）'!AC71,'Ｓ６０（1985）'!AC71,'Ｓ５９（1984）'!AC71,'Ｓ５８（1983）'!AC71,'Ｓ５７（1982）'!AC71,'Ｓ５６（1981）'!AC71,'Ｓ５５（1980）'!AC71,'Ｓ５４（1979）'!AC71,'Ｓ５３（1978）'!AC71,'Ｓ５２（1977）'!AC71,'Ｓ５１（1976）'!AC71,'Ｓ５０（1975）'!AC71,'Ｓ４９（1974）'!AC71,'Ｓ４８（1973）'!AC71,'Ｓ４７(1972)'!AC71,'Ｓ４６（1971）'!AC71,'Ｓ４５（1970）'!AC71,'Ｓ４４（1969）'!AC71)</f>
        <v>0</v>
      </c>
      <c r="AD71" s="269"/>
      <c r="AE71" s="181" t="s">
        <v>41</v>
      </c>
      <c r="AF71" s="200"/>
      <c r="AG71" s="172"/>
      <c r="AH71" s="1777"/>
      <c r="AI71" s="1778">
        <f>SUM('Ｈ24（2012）'!AI71,'Ｈ２０（2008）'!AI71,'Ｈ１９（2007）'!AI71,'Ｈ１８（2006）'!AI71,'Ｈ１７（2005）'!AI71,'Ｈ１６（2004）'!AI71,'Ｈ１５（2003）'!AI71,'Ｈ１４（2002）'!AI71,'Ｈ１３（2001）'!AI71,'Ｈ１２（2000）'!AI71,'Ｈ１１（1999）'!AI71,'Ｈ１０（1998）'!AI71,'Ｈ９（1997）'!AI71,'Ｈ８（1996）'!AI71,'Ｈ７（1995）'!AI71,'Ｈ６（1994）'!AI71,'Ｈ５（1993）'!AI71,'Ｈ４（1992）'!AI71,'Ｈ３（1991）'!AI71,'Ｈ２（1990）'!AI71,'Ｈ元（1989）'!AI71,'Ｓ６３（1988）'!AI71,'Ｓ６２（1987）'!AI71,'Ｓ６１（1986）'!AI71,'Ｓ６０（1985）'!AI71,'Ｓ５９（1984）'!AI71,'Ｓ５８（1983）'!AI71,'Ｓ５７（1982）'!AI71,'Ｓ５６（1981）'!AI71,'Ｓ５５（1980）'!AI71,'Ｓ５４（1979）'!AI71,'Ｓ５３（1978）'!AI71,'Ｓ５２（1977）'!AI71,'Ｓ５１（1976）'!AI71,'Ｓ５０（1975）'!AI71,'Ｓ４９（1974）'!AI71,'Ｓ４８（1973）'!AI71,'Ｓ４７(1972)'!AI71,'Ｓ４６（1971）'!AI71,'Ｓ４５（1970）'!AI71,'Ｓ４４（1969）'!AI71)</f>
        <v>0</v>
      </c>
      <c r="AJ71" s="1779">
        <f>SUM('Ｈ24（2012）'!AJ71,'Ｈ２０（2008）'!AJ71,'Ｈ１９（2007）'!AJ71,'Ｈ１８（2006）'!AJ71,'Ｈ１７（2005）'!AJ71,'Ｈ１６（2004）'!AJ71,'Ｈ１５（2003）'!AJ71,'Ｈ１４（2002）'!AJ71,'Ｈ１３（2001）'!AJ71,'Ｈ１２（2000）'!AJ71,'Ｈ１１（1999）'!AJ71,'Ｈ１０（1998）'!AJ71,'Ｈ９（1997）'!AJ71,'Ｈ８（1996）'!AJ71,'Ｈ７（1995）'!AJ71,'Ｈ６（1994）'!AJ71,'Ｈ５（1993）'!AJ71,'Ｈ４（1992）'!AJ71,'Ｈ３（1991）'!AJ71,'Ｈ２（1990）'!AJ71,'Ｈ元（1989）'!AJ71,'Ｓ６３（1988）'!AJ71,'Ｓ６２（1987）'!AJ71,'Ｓ６１（1986）'!AJ71,'Ｓ６０（1985）'!AJ71,'Ｓ５９（1984）'!AJ71,'Ｓ５８（1983）'!AJ71,'Ｓ５７（1982）'!AJ71,'Ｓ５６（1981）'!AJ71,'Ｓ５５（1980）'!AJ71,'Ｓ５４（1979）'!AJ71,'Ｓ５３（1978）'!AJ71,'Ｓ５２（1977）'!AJ71,'Ｓ５１（1976）'!AJ71,'Ｓ５０（1975）'!AJ71,'Ｓ４９（1974）'!AJ71,'Ｓ４８（1973）'!AJ71,'Ｓ４７(1972)'!AJ71,'Ｓ４６（1971）'!AJ71,'Ｓ４５（1970）'!AJ71,'Ｓ４４（1969）'!AJ71)</f>
        <v>0</v>
      </c>
      <c r="AK71" s="1779">
        <f>SUM('Ｈ24（2012）'!AK71,'Ｈ２０（2008）'!AK71,'Ｈ１９（2007）'!AK71,'Ｈ１８（2006）'!AK71,'Ｈ１７（2005）'!AK71,'Ｈ１６（2004）'!AK71,'Ｈ１５（2003）'!AK71,'Ｈ１４（2002）'!AK71,'Ｈ１３（2001）'!AK71,'Ｈ１２（2000）'!AK71,'Ｈ１１（1999）'!AK71,'Ｈ１０（1998）'!AK71,'Ｈ９（1997）'!AK71,'Ｈ８（1996）'!AK71,'Ｈ７（1995）'!AK71,'Ｈ６（1994）'!AK71,'Ｈ５（1993）'!AK71,'Ｈ４（1992）'!AK71,'Ｈ３（1991）'!AK71,'Ｈ２（1990）'!AK71,'Ｈ元（1989）'!AK71,'Ｓ６３（1988）'!AK71,'Ｓ６２（1987）'!AK71,'Ｓ６１（1986）'!AK71,'Ｓ６０（1985）'!AK71,'Ｓ５９（1984）'!AK71,'Ｓ５８（1983）'!AK71,'Ｓ５７（1982）'!AK71,'Ｓ５６（1981）'!AK71,'Ｓ５５（1980）'!AK71,'Ｓ５４（1979）'!AK71,'Ｓ５３（1978）'!AK71,'Ｓ５２（1977）'!AK71,'Ｓ５１（1976）'!AK71,'Ｓ５０（1975）'!AK71,'Ｓ４９（1974）'!AK71,'Ｓ４８（1973）'!AK71,'Ｓ４７(1972)'!AK71,'Ｓ４６（1971）'!AK71,'Ｓ４５（1970）'!AK71,'Ｓ４４（1969）'!AK71)</f>
        <v>0</v>
      </c>
      <c r="AL71" s="1760">
        <f>SUM('Ｈ24（2012）'!AL71,'Ｈ２０（2008）'!AL71,'Ｈ１９（2007）'!AL71,'Ｈ１８（2006）'!AL71,'Ｈ１７（2005）'!AL71,'Ｈ１６（2004）'!AL71,'Ｈ１５（2003）'!AL71,'Ｈ１４（2002）'!AL71,'Ｈ１３（2001）'!AL71,'Ｈ１２（2000）'!AL71,'Ｈ１１（1999）'!AL71,'Ｈ１０（1998）'!AL71,'Ｈ９（1997）'!AL71,'Ｈ８（1996）'!AL71,'Ｈ７（1995）'!AL71,'Ｈ６（1994）'!AL71,'Ｈ５（1993）'!AL71,'Ｈ４（1992）'!AL71,'Ｈ３（1991）'!AL71,'Ｈ２（1990）'!AL71,'Ｈ元（1989）'!AL71,'Ｓ６３（1988）'!AL71,'Ｓ６２（1987）'!AL71,'Ｓ６１（1986）'!AL71,'Ｓ６０（1985）'!AL71,'Ｓ５９（1984）'!AL71,'Ｓ５８（1983）'!AL71,'Ｓ５７（1982）'!AL71,'Ｓ５６（1981）'!AL71,'Ｓ５５（1980）'!AL71,'Ｓ５４（1979）'!AL71,'Ｓ５３（1978）'!AL71,'Ｓ５２（1977）'!AL71,'Ｓ５１（1976）'!AL71,'Ｓ５０（1975）'!AL71,'Ｓ４９（1974）'!AL71,'Ｓ４８（1973）'!AL71,'Ｓ４７(1972)'!AL71,'Ｓ４６（1971）'!AL71,'Ｓ４５（1970）'!AL71,'Ｓ４４（1969）'!AL71)</f>
        <v>0</v>
      </c>
    </row>
    <row r="72" spans="1:38">
      <c r="A72" s="858"/>
      <c r="B72" s="859"/>
      <c r="C72" s="859"/>
      <c r="D72" s="859"/>
      <c r="E72" s="859"/>
      <c r="F72" s="860"/>
      <c r="G72" s="856"/>
      <c r="H72" s="857"/>
      <c r="I72" s="857"/>
      <c r="K72" s="199"/>
      <c r="L72" s="181"/>
      <c r="M72" s="201" t="s">
        <v>95</v>
      </c>
      <c r="N72" s="202"/>
      <c r="O72" s="203" t="s">
        <v>98</v>
      </c>
      <c r="P72" s="204">
        <f t="shared" ref="P72:Q74" si="22">+A71</f>
        <v>0</v>
      </c>
      <c r="Q72" s="205">
        <f t="shared" si="22"/>
        <v>0</v>
      </c>
      <c r="R72" s="225"/>
      <c r="S72" s="267">
        <f>+D71</f>
        <v>0</v>
      </c>
      <c r="T72" s="268">
        <f>+F71</f>
        <v>0</v>
      </c>
      <c r="U72" s="269"/>
      <c r="V72" s="181"/>
      <c r="W72" s="221"/>
      <c r="X72" s="222"/>
      <c r="Y72" s="1781"/>
      <c r="Z72" s="1762">
        <f>SUM('Ｈ24（2012）'!Z72,'Ｈ24（2012）'!Z72,'Ｈ24（2012）'!Z72,'Ｈ２０（2008）'!Z72,'Ｈ１９（2007）'!Z72,'Ｈ１８（2006）'!Z72,'Ｈ１７（2005）'!Z72,'Ｈ１６（2004）'!Z72,'Ｈ１５（2003）'!Z72,'Ｈ１４（2002）'!Z72,'Ｈ１３（2001）'!Z72,'Ｈ１２（2000）'!Z72,'Ｈ１１（1999）'!Z72,'Ｈ１０（1998）'!Z72,'Ｈ９（1997）'!Z72,'Ｈ８（1996）'!Z72,'Ｈ７（1995）'!Z72,'Ｈ６（1994）'!Z72,'Ｈ５（1993）'!Z72,'Ｈ４（1992）'!Z72,'Ｈ３（1991）'!Z72,'Ｈ２（1990）'!Z72,'Ｈ元（1989）'!Z72,'Ｓ６３（1988）'!Z72,'Ｓ６２（1987）'!Z72,'Ｓ６１（1986）'!Z72,'Ｓ６０（1985）'!Z72,'Ｓ５９（1984）'!Z72,'Ｓ５８（1983）'!Z72,'Ｓ５７（1982）'!Z72,'Ｓ５６（1981）'!Z72,'Ｓ５５（1980）'!Z72,'Ｓ５４（1979）'!Z72,'Ｓ５３（1978）'!Z72,'Ｓ５２（1977）'!Z72,'Ｓ５１（1976）'!Z72,'Ｓ５０（1975）'!Z72,'Ｓ４９（1974）'!Z72,'Ｓ４８（1973）'!Z72,'Ｓ４７(1972)'!Z72,'Ｓ４６（1971）'!Z72,'Ｓ４５（1970）'!Z72,'Ｓ４４（1969）'!Z72)</f>
        <v>0</v>
      </c>
      <c r="AA72" s="1763">
        <f>SUM('Ｈ24（2012）'!AA72,'Ｈ２０（2008）'!AA72,'Ｈ１９（2007）'!AA72,'Ｈ１８（2006）'!AA72,'Ｈ１７（2005）'!AA72,'Ｈ１６（2004）'!AA72,'Ｈ１５（2003）'!AA72,'Ｈ１４（2002）'!AA72,'Ｈ１３（2001）'!AA72,'Ｈ１２（2000）'!AA72,'Ｈ１１（1999）'!AA72,'Ｈ１０（1998）'!AA72,'Ｈ９（1997）'!AA72,'Ｈ８（1996）'!AA72,'Ｈ７（1995）'!AA72,'Ｈ６（1994）'!AA72,'Ｈ５（1993）'!AA72,'Ｈ４（1992）'!AA72,'Ｈ３（1991）'!AA72,'Ｈ２（1990）'!AA72,'Ｈ元（1989）'!AA72,'Ｓ６３（1988）'!AA72,'Ｓ６２（1987）'!AA72,'Ｓ６１（1986）'!AA72,'Ｓ６０（1985）'!AA72,'Ｓ５９（1984）'!AA72,'Ｓ５８（1983）'!AA72,'Ｓ５７（1982）'!AA72,'Ｓ５６（1981）'!AA72,'Ｓ５５（1980）'!AA72,'Ｓ５４（1979）'!AA72,'Ｓ５３（1978）'!AA72,'Ｓ５２（1977）'!AA72,'Ｓ５１（1976）'!AA72,'Ｓ５０（1975）'!AA72,'Ｓ４９（1974）'!AA72,'Ｓ４８（1973）'!AA72,'Ｓ４７(1972)'!AA72,'Ｓ４６（1971）'!AA72,'Ｓ４５（1970）'!AA72,'Ｓ４４（1969）'!AA72)</f>
        <v>0</v>
      </c>
      <c r="AB72" s="1763">
        <f>SUM('Ｈ24（2012）'!AB72,'Ｈ２０（2008）'!AB72,'Ｈ１９（2007）'!AB72,'Ｈ１８（2006）'!AB72,'Ｈ１７（2005）'!AB72,'Ｈ１６（2004）'!AB72,'Ｈ１５（2003）'!AB72,'Ｈ１４（2002）'!AB72,'Ｈ１３（2001）'!AB72,'Ｈ１２（2000）'!AB72,'Ｈ１１（1999）'!AB72,'Ｈ１０（1998）'!AB72,'Ｈ９（1997）'!AB72,'Ｈ８（1996）'!AB72,'Ｈ７（1995）'!AB72,'Ｈ６（1994）'!AB72,'Ｈ５（1993）'!AB72,'Ｈ４（1992）'!AB72,'Ｈ３（1991）'!AB72,'Ｈ２（1990）'!AB72,'Ｈ元（1989）'!AB72,'Ｓ６３（1988）'!AB72,'Ｓ６２（1987）'!AB72,'Ｓ６１（1986）'!AB72,'Ｓ６０（1985）'!AB72,'Ｓ５９（1984）'!AB72,'Ｓ５８（1983）'!AB72,'Ｓ５７（1982）'!AB72,'Ｓ５６（1981）'!AB72,'Ｓ５５（1980）'!AB72,'Ｓ５４（1979）'!AB72,'Ｓ５３（1978）'!AB72,'Ｓ５２（1977）'!AB72,'Ｓ５１（1976）'!AB72,'Ｓ５０（1975）'!AB72,'Ｓ４９（1974）'!AB72,'Ｓ４８（1973）'!AB72,'Ｓ４７(1972)'!AB72,'Ｓ４６（1971）'!AB72,'Ｓ４５（1970）'!AB72,'Ｓ４４（1969）'!AB72)</f>
        <v>0</v>
      </c>
      <c r="AC72" s="1764">
        <f>SUM('Ｈ24（2012）'!AC72,'Ｈ２０（2008）'!AC72,'Ｈ１９（2007）'!AC72,'Ｈ１８（2006）'!AC72,'Ｈ１７（2005）'!AC72,'Ｈ１６（2004）'!AC72,'Ｈ１５（2003）'!AC72,'Ｈ１４（2002）'!AC72,'Ｈ１３（2001）'!AC72,'Ｈ１２（2000）'!AC72,'Ｈ１１（1999）'!AC72,'Ｈ１０（1998）'!AC72,'Ｈ９（1997）'!AC72,'Ｈ８（1996）'!AC72,'Ｈ７（1995）'!AC72,'Ｈ６（1994）'!AC72,'Ｈ５（1993）'!AC72,'Ｈ４（1992）'!AC72,'Ｈ３（1991）'!AC72,'Ｈ２（1990）'!AC72,'Ｈ元（1989）'!AC72,'Ｓ６３（1988）'!AC72,'Ｓ６２（1987）'!AC72,'Ｓ６１（1986）'!AC72,'Ｓ６０（1985）'!AC72,'Ｓ５９（1984）'!AC72,'Ｓ５８（1983）'!AC72,'Ｓ５７（1982）'!AC72,'Ｓ５６（1981）'!AC72,'Ｓ５５（1980）'!AC72,'Ｓ５４（1979）'!AC72,'Ｓ５３（1978）'!AC72,'Ｓ５２（1977）'!AC72,'Ｓ５１（1976）'!AC72,'Ｓ５０（1975）'!AC72,'Ｓ４９（1974）'!AC72,'Ｓ４８（1973）'!AC72,'Ｓ４７(1972)'!AC72,'Ｓ４６（1971）'!AC72,'Ｓ４５（1970）'!AC72,'Ｓ４４（1969）'!AC72)</f>
        <v>0</v>
      </c>
      <c r="AD72" s="269"/>
      <c r="AE72" s="181"/>
      <c r="AF72" s="221"/>
      <c r="AG72" s="222"/>
      <c r="AH72" s="1781"/>
      <c r="AI72" s="1762">
        <f>SUM('Ｈ24（2012）'!AI72,'Ｈ２０（2008）'!AI72,'Ｈ１９（2007）'!AI72,'Ｈ１８（2006）'!AI72,'Ｈ１７（2005）'!AI72,'Ｈ１６（2004）'!AI72,'Ｈ１５（2003）'!AI72,'Ｈ１４（2002）'!AI72,'Ｈ１３（2001）'!AI72,'Ｈ１２（2000）'!AI72,'Ｈ１１（1999）'!AI72,'Ｈ１０（1998）'!AI72,'Ｈ９（1997）'!AI72,'Ｈ８（1996）'!AI72,'Ｈ７（1995）'!AI72,'Ｈ６（1994）'!AI72,'Ｈ５（1993）'!AI72,'Ｈ４（1992）'!AI72,'Ｈ３（1991）'!AI72,'Ｈ２（1990）'!AI72,'Ｈ元（1989）'!AI72,'Ｓ６３（1988）'!AI72,'Ｓ６２（1987）'!AI72,'Ｓ６１（1986）'!AI72,'Ｓ６０（1985）'!AI72,'Ｓ５９（1984）'!AI72,'Ｓ５８（1983）'!AI72,'Ｓ５７（1982）'!AI72,'Ｓ５６（1981）'!AI72,'Ｓ５５（1980）'!AI72,'Ｓ５４（1979）'!AI72,'Ｓ５３（1978）'!AI72,'Ｓ５２（1977）'!AI72,'Ｓ５１（1976）'!AI72,'Ｓ５０（1975）'!AI72,'Ｓ４９（1974）'!AI72,'Ｓ４８（1973）'!AI72,'Ｓ４７(1972)'!AI72,'Ｓ４６（1971）'!AI72,'Ｓ４５（1970）'!AI72,'Ｓ４４（1969）'!AI72)</f>
        <v>0</v>
      </c>
      <c r="AJ72" s="1763">
        <f>SUM('Ｈ24（2012）'!AJ72,'Ｈ２０（2008）'!AJ72,'Ｈ１９（2007）'!AJ72,'Ｈ１８（2006）'!AJ72,'Ｈ１７（2005）'!AJ72,'Ｈ１６（2004）'!AJ72,'Ｈ１５（2003）'!AJ72,'Ｈ１４（2002）'!AJ72,'Ｈ１３（2001）'!AJ72,'Ｈ１２（2000）'!AJ72,'Ｈ１１（1999）'!AJ72,'Ｈ１０（1998）'!AJ72,'Ｈ９（1997）'!AJ72,'Ｈ８（1996）'!AJ72,'Ｈ７（1995）'!AJ72,'Ｈ６（1994）'!AJ72,'Ｈ５（1993）'!AJ72,'Ｈ４（1992）'!AJ72,'Ｈ３（1991）'!AJ72,'Ｈ２（1990）'!AJ72,'Ｈ元（1989）'!AJ72,'Ｓ６３（1988）'!AJ72,'Ｓ６２（1987）'!AJ72,'Ｓ６１（1986）'!AJ72,'Ｓ６０（1985）'!AJ72,'Ｓ５９（1984）'!AJ72,'Ｓ５８（1983）'!AJ72,'Ｓ５７（1982）'!AJ72,'Ｓ５６（1981）'!AJ72,'Ｓ５５（1980）'!AJ72,'Ｓ５４（1979）'!AJ72,'Ｓ５３（1978）'!AJ72,'Ｓ５２（1977）'!AJ72,'Ｓ５１（1976）'!AJ72,'Ｓ５０（1975）'!AJ72,'Ｓ４９（1974）'!AJ72,'Ｓ４８（1973）'!AJ72,'Ｓ４７(1972)'!AJ72,'Ｓ４６（1971）'!AJ72,'Ｓ４５（1970）'!AJ72,'Ｓ４４（1969）'!AJ72)</f>
        <v>0</v>
      </c>
      <c r="AK72" s="1763">
        <f>SUM('Ｈ24（2012）'!AK72,'Ｈ２０（2008）'!AK72,'Ｈ１９（2007）'!AK72,'Ｈ１８（2006）'!AK72,'Ｈ１７（2005）'!AK72,'Ｈ１６（2004）'!AK72,'Ｈ１５（2003）'!AK72,'Ｈ１４（2002）'!AK72,'Ｈ１３（2001）'!AK72,'Ｈ１２（2000）'!AK72,'Ｈ１１（1999）'!AK72,'Ｈ１０（1998）'!AK72,'Ｈ９（1997）'!AK72,'Ｈ８（1996）'!AK72,'Ｈ７（1995）'!AK72,'Ｈ６（1994）'!AK72,'Ｈ５（1993）'!AK72,'Ｈ４（1992）'!AK72,'Ｈ３（1991）'!AK72,'Ｈ２（1990）'!AK72,'Ｈ元（1989）'!AK72,'Ｓ６３（1988）'!AK72,'Ｓ６２（1987）'!AK72,'Ｓ６１（1986）'!AK72,'Ｓ６０（1985）'!AK72,'Ｓ５９（1984）'!AK72,'Ｓ５８（1983）'!AK72,'Ｓ５７（1982）'!AK72,'Ｓ５６（1981）'!AK72,'Ｓ５５（1980）'!AK72,'Ｓ５４（1979）'!AK72,'Ｓ５３（1978）'!AK72,'Ｓ５２（1977）'!AK72,'Ｓ５１（1976）'!AK72,'Ｓ５０（1975）'!AK72,'Ｓ４９（1974）'!AK72,'Ｓ４８（1973）'!AK72,'Ｓ４７(1972)'!AK72,'Ｓ４６（1971）'!AK72,'Ｓ４５（1970）'!AK72,'Ｓ４４（1969）'!AK72)</f>
        <v>0</v>
      </c>
      <c r="AL72" s="1765">
        <f>SUM('Ｈ24（2012）'!AL72,'Ｈ２０（2008）'!AL72,'Ｈ１９（2007）'!AL72,'Ｈ１８（2006）'!AL72,'Ｈ１７（2005）'!AL72,'Ｈ１６（2004）'!AL72,'Ｈ１５（2003）'!AL72,'Ｈ１４（2002）'!AL72,'Ｈ１３（2001）'!AL72,'Ｈ１２（2000）'!AL72,'Ｈ１１（1999）'!AL72,'Ｈ１０（1998）'!AL72,'Ｈ９（1997）'!AL72,'Ｈ８（1996）'!AL72,'Ｈ７（1995）'!AL72,'Ｈ６（1994）'!AL72,'Ｈ５（1993）'!AL72,'Ｈ４（1992）'!AL72,'Ｈ３（1991）'!AL72,'Ｈ２（1990）'!AL72,'Ｈ元（1989）'!AL72,'Ｓ６３（1988）'!AL72,'Ｓ６２（1987）'!AL72,'Ｓ６１（1986）'!AL72,'Ｓ６０（1985）'!AL72,'Ｓ５９（1984）'!AL72,'Ｓ５８（1983）'!AL72,'Ｓ５７（1982）'!AL72,'Ｓ５６（1981）'!AL72,'Ｓ５５（1980）'!AL72,'Ｓ５４（1979）'!AL72,'Ｓ５３（1978）'!AL72,'Ｓ５２（1977）'!AL72,'Ｓ５１（1976）'!AL72,'Ｓ５０（1975）'!AL72,'Ｓ４９（1974）'!AL72,'Ｓ４８（1973）'!AL72,'Ｓ４７(1972)'!AL72,'Ｓ４６（1971）'!AL72,'Ｓ４５（1970）'!AL72,'Ｓ４４（1969）'!AL72)</f>
        <v>0</v>
      </c>
    </row>
    <row r="73" spans="1:38">
      <c r="A73" s="858"/>
      <c r="B73" s="859"/>
      <c r="C73" s="859"/>
      <c r="D73" s="859"/>
      <c r="E73" s="859"/>
      <c r="F73" s="860"/>
      <c r="G73" s="856"/>
      <c r="H73" s="857"/>
      <c r="I73" s="857"/>
      <c r="K73" s="199"/>
      <c r="L73" s="221"/>
      <c r="M73" s="201" t="s">
        <v>13</v>
      </c>
      <c r="N73" s="202"/>
      <c r="O73" s="203" t="s">
        <v>99</v>
      </c>
      <c r="P73" s="204">
        <f t="shared" si="22"/>
        <v>0</v>
      </c>
      <c r="Q73" s="205">
        <f t="shared" si="22"/>
        <v>0</v>
      </c>
      <c r="R73" s="225"/>
      <c r="S73" s="267">
        <f>+D72</f>
        <v>0</v>
      </c>
      <c r="T73" s="268">
        <f>+F72</f>
        <v>0</v>
      </c>
      <c r="U73" s="269"/>
      <c r="V73" s="221"/>
      <c r="W73" s="201" t="s">
        <v>13</v>
      </c>
      <c r="X73" s="202"/>
      <c r="Y73" s="175" t="s">
        <v>15</v>
      </c>
      <c r="Z73" s="1766">
        <f>SUM('Ｈ24（2012）'!Z73,'Ｈ24（2012）'!Z73,'Ｈ24（2012）'!Z73,'Ｈ２０（2008）'!Z73,'Ｈ１９（2007）'!Z73,'Ｈ１８（2006）'!Z73,'Ｈ１７（2005）'!Z73,'Ｈ１６（2004）'!Z73,'Ｈ１５（2003）'!Z73,'Ｈ１４（2002）'!Z73,'Ｈ１３（2001）'!Z73,'Ｈ１２（2000）'!Z73,'Ｈ１１（1999）'!Z73,'Ｈ１０（1998）'!Z73,'Ｈ９（1997）'!Z73,'Ｈ８（1996）'!Z73,'Ｈ７（1995）'!Z73,'Ｈ６（1994）'!Z73,'Ｈ５（1993）'!Z73,'Ｈ４（1992）'!Z73,'Ｈ３（1991）'!Z73,'Ｈ２（1990）'!Z73,'Ｈ元（1989）'!Z73,'Ｓ６３（1988）'!Z73,'Ｓ６２（1987）'!Z73,'Ｓ６１（1986）'!Z73,'Ｓ６０（1985）'!Z73,'Ｓ５９（1984）'!Z73,'Ｓ５８（1983）'!Z73,'Ｓ５７（1982）'!Z73,'Ｓ５６（1981）'!Z73,'Ｓ５５（1980）'!Z73,'Ｓ５４（1979）'!Z73,'Ｓ５３（1978）'!Z73,'Ｓ５２（1977）'!Z73,'Ｓ５１（1976）'!Z73,'Ｓ５０（1975）'!Z73,'Ｓ４９（1974）'!Z73,'Ｓ４８（1973）'!Z73,'Ｓ４７(1972)'!Z73,'Ｓ４６（1971）'!Z73,'Ｓ４５（1970）'!Z73,'Ｓ４４（1969）'!Z73)</f>
        <v>0</v>
      </c>
      <c r="AA73" s="1767">
        <f>SUM('Ｈ24（2012）'!AA73,'Ｈ２０（2008）'!AA73,'Ｈ１９（2007）'!AA73,'Ｈ１８（2006）'!AA73,'Ｈ１７（2005）'!AA73,'Ｈ１６（2004）'!AA73,'Ｈ１５（2003）'!AA73,'Ｈ１４（2002）'!AA73,'Ｈ１３（2001）'!AA73,'Ｈ１２（2000）'!AA73,'Ｈ１１（1999）'!AA73,'Ｈ１０（1998）'!AA73,'Ｈ９（1997）'!AA73,'Ｈ８（1996）'!AA73,'Ｈ７（1995）'!AA73,'Ｈ６（1994）'!AA73,'Ｈ５（1993）'!AA73,'Ｈ４（1992）'!AA73,'Ｈ３（1991）'!AA73,'Ｈ２（1990）'!AA73,'Ｈ元（1989）'!AA73,'Ｓ６３（1988）'!AA73,'Ｓ６２（1987）'!AA73,'Ｓ６１（1986）'!AA73,'Ｓ６０（1985）'!AA73,'Ｓ５９（1984）'!AA73,'Ｓ５８（1983）'!AA73,'Ｓ５７（1982）'!AA73,'Ｓ５６（1981）'!AA73,'Ｓ５５（1980）'!AA73,'Ｓ５４（1979）'!AA73,'Ｓ５３（1978）'!AA73,'Ｓ５２（1977）'!AA73,'Ｓ５１（1976）'!AA73,'Ｓ５０（1975）'!AA73,'Ｓ４９（1974）'!AA73,'Ｓ４８（1973）'!AA73,'Ｓ４７(1972)'!AA73,'Ｓ４６（1971）'!AA73,'Ｓ４５（1970）'!AA73,'Ｓ４４（1969）'!AA73)</f>
        <v>0</v>
      </c>
      <c r="AB73" s="1768">
        <f>SUM('Ｈ24（2012）'!AB73,'Ｈ２０（2008）'!AB73,'Ｈ１９（2007）'!AB73,'Ｈ１８（2006）'!AB73,'Ｈ１７（2005）'!AB73,'Ｈ１６（2004）'!AB73,'Ｈ１５（2003）'!AB73,'Ｈ１４（2002）'!AB73,'Ｈ１３（2001）'!AB73,'Ｈ１２（2000）'!AB73,'Ｈ１１（1999）'!AB73,'Ｈ１０（1998）'!AB73,'Ｈ９（1997）'!AB73,'Ｈ８（1996）'!AB73,'Ｈ７（1995）'!AB73,'Ｈ６（1994）'!AB73,'Ｈ５（1993）'!AB73,'Ｈ４（1992）'!AB73,'Ｈ３（1991）'!AB73,'Ｈ２（1990）'!AB73,'Ｈ元（1989）'!AB73,'Ｓ６３（1988）'!AB73,'Ｓ６２（1987）'!AB73,'Ｓ６１（1986）'!AB73,'Ｓ６０（1985）'!AB73,'Ｓ５９（1984）'!AB73,'Ｓ５８（1983）'!AB73,'Ｓ５７（1982）'!AB73,'Ｓ５６（1981）'!AB73,'Ｓ５５（1980）'!AB73,'Ｓ５４（1979）'!AB73,'Ｓ５３（1978）'!AB73,'Ｓ５２（1977）'!AB73,'Ｓ５１（1976）'!AB73,'Ｓ５０（1975）'!AB73,'Ｓ４９（1974）'!AB73,'Ｓ４８（1973）'!AB73,'Ｓ４７(1972)'!AB73,'Ｓ４６（1971）'!AB73,'Ｓ４５（1970）'!AB73,'Ｓ４４（1969）'!AB73)</f>
        <v>0</v>
      </c>
      <c r="AC73" s="1769">
        <f>SUM('Ｈ24（2012）'!AC73,'Ｈ２０（2008）'!AC73,'Ｈ１９（2007）'!AC73,'Ｈ１８（2006）'!AC73,'Ｈ１７（2005）'!AC73,'Ｈ１６（2004）'!AC73,'Ｈ１５（2003）'!AC73,'Ｈ１４（2002）'!AC73,'Ｈ１３（2001）'!AC73,'Ｈ１２（2000）'!AC73,'Ｈ１１（1999）'!AC73,'Ｈ１０（1998）'!AC73,'Ｈ９（1997）'!AC73,'Ｈ８（1996）'!AC73,'Ｈ７（1995）'!AC73,'Ｈ６（1994）'!AC73,'Ｈ５（1993）'!AC73,'Ｈ４（1992）'!AC73,'Ｈ３（1991）'!AC73,'Ｈ２（1990）'!AC73,'Ｈ元（1989）'!AC73,'Ｓ６３（1988）'!AC73,'Ｓ６２（1987）'!AC73,'Ｓ６１（1986）'!AC73,'Ｓ６０（1985）'!AC73,'Ｓ５９（1984）'!AC73,'Ｓ５８（1983）'!AC73,'Ｓ５７（1982）'!AC73,'Ｓ５６（1981）'!AC73,'Ｓ５５（1980）'!AC73,'Ｓ５４（1979）'!AC73,'Ｓ５３（1978）'!AC73,'Ｓ５２（1977）'!AC73,'Ｓ５１（1976）'!AC73,'Ｓ５０（1975）'!AC73,'Ｓ４９（1974）'!AC73,'Ｓ４８（1973）'!AC73,'Ｓ４７(1972)'!AC73,'Ｓ４６（1971）'!AC73,'Ｓ４５（1970）'!AC73,'Ｓ４４（1969）'!AC73)</f>
        <v>0</v>
      </c>
      <c r="AD73" s="269"/>
      <c r="AE73" s="221"/>
      <c r="AF73" s="201" t="s">
        <v>13</v>
      </c>
      <c r="AG73" s="202"/>
      <c r="AH73" s="175" t="s">
        <v>402</v>
      </c>
      <c r="AI73" s="1766">
        <f>SUM('Ｈ24（2012）'!AI73,'Ｈ２０（2008）'!AI73,'Ｈ１９（2007）'!AI73,'Ｈ１８（2006）'!AI73,'Ｈ１７（2005）'!AI73,'Ｈ１６（2004）'!AI73,'Ｈ１５（2003）'!AI73,'Ｈ１４（2002）'!AI73,'Ｈ１３（2001）'!AI73,'Ｈ１２（2000）'!AI73,'Ｈ１１（1999）'!AI73,'Ｈ１０（1998）'!AI73,'Ｈ９（1997）'!AI73,'Ｈ８（1996）'!AI73,'Ｈ７（1995）'!AI73,'Ｈ６（1994）'!AI73,'Ｈ５（1993）'!AI73,'Ｈ４（1992）'!AI73,'Ｈ３（1991）'!AI73,'Ｈ２（1990）'!AI73,'Ｈ元（1989）'!AI73,'Ｓ６３（1988）'!AI73,'Ｓ６２（1987）'!AI73,'Ｓ６１（1986）'!AI73,'Ｓ６０（1985）'!AI73,'Ｓ５９（1984）'!AI73,'Ｓ５８（1983）'!AI73,'Ｓ５７（1982）'!AI73,'Ｓ５６（1981）'!AI73,'Ｓ５５（1980）'!AI73,'Ｓ５４（1979）'!AI73,'Ｓ５３（1978）'!AI73,'Ｓ５２（1977）'!AI73,'Ｓ５１（1976）'!AI73,'Ｓ５０（1975）'!AI73,'Ｓ４９（1974）'!AI73,'Ｓ４８（1973）'!AI73,'Ｓ４７(1972)'!AI73,'Ｓ４６（1971）'!AI73,'Ｓ４５（1970）'!AI73,'Ｓ４４（1969）'!AI73)</f>
        <v>0</v>
      </c>
      <c r="AJ73" s="1767">
        <f>SUM('Ｈ24（2012）'!AJ73,'Ｈ２０（2008）'!AJ73,'Ｈ１９（2007）'!AJ73,'Ｈ１８（2006）'!AJ73,'Ｈ１７（2005）'!AJ73,'Ｈ１６（2004）'!AJ73,'Ｈ１５（2003）'!AJ73,'Ｈ１４（2002）'!AJ73,'Ｈ１３（2001）'!AJ73,'Ｈ１２（2000）'!AJ73,'Ｈ１１（1999）'!AJ73,'Ｈ１０（1998）'!AJ73,'Ｈ９（1997）'!AJ73,'Ｈ８（1996）'!AJ73,'Ｈ７（1995）'!AJ73,'Ｈ６（1994）'!AJ73,'Ｈ５（1993）'!AJ73,'Ｈ４（1992）'!AJ73,'Ｈ３（1991）'!AJ73,'Ｈ２（1990）'!AJ73,'Ｈ元（1989）'!AJ73,'Ｓ６３（1988）'!AJ73,'Ｓ６２（1987）'!AJ73,'Ｓ６１（1986）'!AJ73,'Ｓ６０（1985）'!AJ73,'Ｓ５９（1984）'!AJ73,'Ｓ５８（1983）'!AJ73,'Ｓ５７（1982）'!AJ73,'Ｓ５６（1981）'!AJ73,'Ｓ５５（1980）'!AJ73,'Ｓ５４（1979）'!AJ73,'Ｓ５３（1978）'!AJ73,'Ｓ５２（1977）'!AJ73,'Ｓ５１（1976）'!AJ73,'Ｓ５０（1975）'!AJ73,'Ｓ４９（1974）'!AJ73,'Ｓ４８（1973）'!AJ73,'Ｓ４７(1972)'!AJ73,'Ｓ４６（1971）'!AJ73,'Ｓ４５（1970）'!AJ73,'Ｓ４４（1969）'!AJ73)</f>
        <v>0</v>
      </c>
      <c r="AK73" s="1770">
        <f>SUM('Ｈ24（2012）'!AK73,'Ｈ２０（2008）'!AK73,'Ｈ１９（2007）'!AK73,'Ｈ１８（2006）'!AK73,'Ｈ１７（2005）'!AK73,'Ｈ１６（2004）'!AK73,'Ｈ１５（2003）'!AK73,'Ｈ１４（2002）'!AK73,'Ｈ１３（2001）'!AK73,'Ｈ１２（2000）'!AK73,'Ｈ１１（1999）'!AK73,'Ｈ１０（1998）'!AK73,'Ｈ９（1997）'!AK73,'Ｈ８（1996）'!AK73,'Ｈ７（1995）'!AK73,'Ｈ６（1994）'!AK73,'Ｈ５（1993）'!AK73,'Ｈ４（1992）'!AK73,'Ｈ３（1991）'!AK73,'Ｈ２（1990）'!AK73,'Ｈ元（1989）'!AK73,'Ｓ６３（1988）'!AK73,'Ｓ６２（1987）'!AK73,'Ｓ６１（1986）'!AK73,'Ｓ６０（1985）'!AK73,'Ｓ５９（1984）'!AK73,'Ｓ５８（1983）'!AK73,'Ｓ５７（1982）'!AK73,'Ｓ５６（1981）'!AK73,'Ｓ５５（1980）'!AK73,'Ｓ５４（1979）'!AK73,'Ｓ５３（1978）'!AK73,'Ｓ５２（1977）'!AK73,'Ｓ５１（1976）'!AK73,'Ｓ５０（1975）'!AK73,'Ｓ４９（1974）'!AK73,'Ｓ４８（1973）'!AK73,'Ｓ４７(1972)'!AK73,'Ｓ４６（1971）'!AK73,'Ｓ４５（1970）'!AK73,'Ｓ４４（1969）'!AK73)</f>
        <v>0</v>
      </c>
      <c r="AL73" s="1771">
        <f>SUM('Ｈ24（2012）'!AL73,'Ｈ２０（2008）'!AL73,'Ｈ１９（2007）'!AL73,'Ｈ１８（2006）'!AL73,'Ｈ１７（2005）'!AL73,'Ｈ１６（2004）'!AL73,'Ｈ１５（2003）'!AL73,'Ｈ１４（2002）'!AL73,'Ｈ１３（2001）'!AL73,'Ｈ１２（2000）'!AL73,'Ｈ１１（1999）'!AL73,'Ｈ１０（1998）'!AL73,'Ｈ９（1997）'!AL73,'Ｈ８（1996）'!AL73,'Ｈ７（1995）'!AL73,'Ｈ６（1994）'!AL73,'Ｈ５（1993）'!AL73,'Ｈ４（1992）'!AL73,'Ｈ３（1991）'!AL73,'Ｈ２（1990）'!AL73,'Ｈ元（1989）'!AL73,'Ｓ６３（1988）'!AL73,'Ｓ６２（1987）'!AL73,'Ｓ６１（1986）'!AL73,'Ｓ６０（1985）'!AL73,'Ｓ５９（1984）'!AL73,'Ｓ５８（1983）'!AL73,'Ｓ５７（1982）'!AL73,'Ｓ５６（1981）'!AL73,'Ｓ５５（1980）'!AL73,'Ｓ５４（1979）'!AL73,'Ｓ５３（1978）'!AL73,'Ｓ５２（1977）'!AL73,'Ｓ５１（1976）'!AL73,'Ｓ５０（1975）'!AL73,'Ｓ４９（1974）'!AL73,'Ｓ４８（1973）'!AL73,'Ｓ４７(1972)'!AL73,'Ｓ４６（1971）'!AL73,'Ｓ４５（1970）'!AL73,'Ｓ４４（1969）'!AL73)</f>
        <v>0</v>
      </c>
    </row>
    <row r="74" spans="1:38">
      <c r="A74" s="858"/>
      <c r="B74" s="859"/>
      <c r="C74" s="859"/>
      <c r="D74" s="859"/>
      <c r="E74" s="859"/>
      <c r="F74" s="860"/>
      <c r="G74" s="856"/>
      <c r="H74" s="857"/>
      <c r="I74" s="857"/>
      <c r="K74" s="199"/>
      <c r="L74" s="201" t="s">
        <v>19</v>
      </c>
      <c r="M74" s="202"/>
      <c r="N74" s="202"/>
      <c r="O74" s="203" t="s">
        <v>20</v>
      </c>
      <c r="P74" s="204">
        <f t="shared" si="22"/>
        <v>0</v>
      </c>
      <c r="Q74" s="205">
        <f t="shared" si="22"/>
        <v>0</v>
      </c>
      <c r="R74" s="225"/>
      <c r="S74" s="267">
        <f>+D73</f>
        <v>0</v>
      </c>
      <c r="T74" s="268">
        <f>+F73</f>
        <v>0</v>
      </c>
      <c r="U74" s="269"/>
      <c r="V74" s="201" t="s">
        <v>19</v>
      </c>
      <c r="W74" s="202"/>
      <c r="X74" s="202"/>
      <c r="Y74" s="175" t="s">
        <v>142</v>
      </c>
      <c r="Z74" s="1782">
        <f>SUM('Ｈ24（2012）'!Z74,'Ｈ24（2012）'!Z74,'Ｈ24（2012）'!Z74,'Ｈ２０（2008）'!Z74,'Ｈ１９（2007）'!Z74,'Ｈ１８（2006）'!Z74,'Ｈ１７（2005）'!Z74,'Ｈ１６（2004）'!Z74,'Ｈ１５（2003）'!Z74,'Ｈ１４（2002）'!Z74,'Ｈ１３（2001）'!Z74,'Ｈ１２（2000）'!Z74,'Ｈ１１（1999）'!Z74,'Ｈ１０（1998）'!Z74,'Ｈ９（1997）'!Z74,'Ｈ８（1996）'!Z74,'Ｈ７（1995）'!Z74,'Ｈ６（1994）'!Z74,'Ｈ５（1993）'!Z74,'Ｈ４（1992）'!Z74,'Ｈ３（1991）'!Z74,'Ｈ２（1990）'!Z74,'Ｈ元（1989）'!Z74,'Ｓ６３（1988）'!Z74,'Ｓ６２（1987）'!Z74,'Ｓ６１（1986）'!Z74,'Ｓ６０（1985）'!Z74,'Ｓ５９（1984）'!Z74,'Ｓ５８（1983）'!Z74,'Ｓ５７（1982）'!Z74,'Ｓ５６（1981）'!Z74,'Ｓ５５（1980）'!Z74,'Ｓ５４（1979）'!Z74,'Ｓ５３（1978）'!Z74,'Ｓ５２（1977）'!Z74,'Ｓ５１（1976）'!Z74,'Ｓ５０（1975）'!Z74,'Ｓ４９（1974）'!Z74,'Ｓ４８（1973）'!Z74,'Ｓ４７(1972)'!Z74,'Ｓ４６（1971）'!Z74,'Ｓ４５（1970）'!Z74,'Ｓ４４（1969）'!Z74)</f>
        <v>0</v>
      </c>
      <c r="AA74" s="1767">
        <f>SUM('Ｈ24（2012）'!AA74,'Ｈ２０（2008）'!AA74,'Ｈ１９（2007）'!AA74,'Ｈ１８（2006）'!AA74,'Ｈ１７（2005）'!AA74,'Ｈ１６（2004）'!AA74,'Ｈ１５（2003）'!AA74,'Ｈ１４（2002）'!AA74,'Ｈ１３（2001）'!AA74,'Ｈ１２（2000）'!AA74,'Ｈ１１（1999）'!AA74,'Ｈ１０（1998）'!AA74,'Ｈ９（1997）'!AA74,'Ｈ８（1996）'!AA74,'Ｈ７（1995）'!AA74,'Ｈ６（1994）'!AA74,'Ｈ５（1993）'!AA74,'Ｈ４（1992）'!AA74,'Ｈ３（1991）'!AA74,'Ｈ２（1990）'!AA74,'Ｈ元（1989）'!AA74,'Ｓ６３（1988）'!AA74,'Ｓ６２（1987）'!AA74,'Ｓ６１（1986）'!AA74,'Ｓ６０（1985）'!AA74,'Ｓ５９（1984）'!AA74,'Ｓ５８（1983）'!AA74,'Ｓ５７（1982）'!AA74,'Ｓ５６（1981）'!AA74,'Ｓ５５（1980）'!AA74,'Ｓ５４（1979）'!AA74,'Ｓ５３（1978）'!AA74,'Ｓ５２（1977）'!AA74,'Ｓ５１（1976）'!AA74,'Ｓ５０（1975）'!AA74,'Ｓ４９（1974）'!AA74,'Ｓ４８（1973）'!AA74,'Ｓ４７(1972)'!AA74,'Ｓ４６（1971）'!AA74,'Ｓ４５（1970）'!AA74,'Ｓ４４（1969）'!AA74)</f>
        <v>0</v>
      </c>
      <c r="AB74" s="1783">
        <f>SUM('Ｈ24（2012）'!AB74,'Ｈ２０（2008）'!AB74,'Ｈ１９（2007）'!AB74,'Ｈ１８（2006）'!AB74,'Ｈ１７（2005）'!AB74,'Ｈ１６（2004）'!AB74,'Ｈ１５（2003）'!AB74,'Ｈ１４（2002）'!AB74,'Ｈ１３（2001）'!AB74,'Ｈ１２（2000）'!AB74,'Ｈ１１（1999）'!AB74,'Ｈ１０（1998）'!AB74,'Ｈ９（1997）'!AB74,'Ｈ８（1996）'!AB74,'Ｈ７（1995）'!AB74,'Ｈ６（1994）'!AB74,'Ｈ５（1993）'!AB74,'Ｈ４（1992）'!AB74,'Ｈ３（1991）'!AB74,'Ｈ２（1990）'!AB74,'Ｈ元（1989）'!AB74,'Ｓ６３（1988）'!AB74,'Ｓ６２（1987）'!AB74,'Ｓ６１（1986）'!AB74,'Ｓ６０（1985）'!AB74,'Ｓ５９（1984）'!AB74,'Ｓ５８（1983）'!AB74,'Ｓ５７（1982）'!AB74,'Ｓ５６（1981）'!AB74,'Ｓ５５（1980）'!AB74,'Ｓ５４（1979）'!AB74,'Ｓ５３（1978）'!AB74,'Ｓ５２（1977）'!AB74,'Ｓ５１（1976）'!AB74,'Ｓ５０（1975）'!AB74,'Ｓ４９（1974）'!AB74,'Ｓ４８（1973）'!AB74,'Ｓ４７(1972)'!AB74,'Ｓ４６（1971）'!AB74,'Ｓ４５（1970）'!AB74,'Ｓ４４（1969）'!AB74)</f>
        <v>0</v>
      </c>
      <c r="AC74" s="1769">
        <f>SUM('Ｈ24（2012）'!AC74,'Ｈ２０（2008）'!AC74,'Ｈ１９（2007）'!AC74,'Ｈ１８（2006）'!AC74,'Ｈ１７（2005）'!AC74,'Ｈ１６（2004）'!AC74,'Ｈ１５（2003）'!AC74,'Ｈ１４（2002）'!AC74,'Ｈ１３（2001）'!AC74,'Ｈ１２（2000）'!AC74,'Ｈ１１（1999）'!AC74,'Ｈ１０（1998）'!AC74,'Ｈ９（1997）'!AC74,'Ｈ８（1996）'!AC74,'Ｈ７（1995）'!AC74,'Ｈ６（1994）'!AC74,'Ｈ５（1993）'!AC74,'Ｈ４（1992）'!AC74,'Ｈ３（1991）'!AC74,'Ｈ２（1990）'!AC74,'Ｈ元（1989）'!AC74,'Ｓ６３（1988）'!AC74,'Ｓ６２（1987）'!AC74,'Ｓ６１（1986）'!AC74,'Ｓ６０（1985）'!AC74,'Ｓ５９（1984）'!AC74,'Ｓ５８（1983）'!AC74,'Ｓ５７（1982）'!AC74,'Ｓ５６（1981）'!AC74,'Ｓ５５（1980）'!AC74,'Ｓ５４（1979）'!AC74,'Ｓ５３（1978）'!AC74,'Ｓ５２（1977）'!AC74,'Ｓ５１（1976）'!AC74,'Ｓ５０（1975）'!AC74,'Ｓ４９（1974）'!AC74,'Ｓ４８（1973）'!AC74,'Ｓ４７(1972)'!AC74,'Ｓ４６（1971）'!AC74,'Ｓ４５（1970）'!AC74,'Ｓ４４（1969）'!AC74)</f>
        <v>0</v>
      </c>
      <c r="AD74" s="269"/>
      <c r="AE74" s="201" t="s">
        <v>19</v>
      </c>
      <c r="AF74" s="202"/>
      <c r="AG74" s="202"/>
      <c r="AH74" s="175" t="s">
        <v>403</v>
      </c>
      <c r="AI74" s="1782">
        <f>SUM('Ｈ24（2012）'!AI74,'Ｈ２０（2008）'!AI74,'Ｈ１９（2007）'!AI74,'Ｈ１８（2006）'!AI74,'Ｈ１７（2005）'!AI74,'Ｈ１６（2004）'!AI74,'Ｈ１５（2003）'!AI74,'Ｈ１４（2002）'!AI74,'Ｈ１３（2001）'!AI74,'Ｈ１２（2000）'!AI74,'Ｈ１１（1999）'!AI74,'Ｈ１０（1998）'!AI74,'Ｈ９（1997）'!AI74,'Ｈ８（1996）'!AI74,'Ｈ７（1995）'!AI74,'Ｈ６（1994）'!AI74,'Ｈ５（1993）'!AI74,'Ｈ４（1992）'!AI74,'Ｈ３（1991）'!AI74,'Ｈ２（1990）'!AI74,'Ｈ元（1989）'!AI74,'Ｓ６３（1988）'!AI74,'Ｓ６２（1987）'!AI74,'Ｓ６１（1986）'!AI74,'Ｓ６０（1985）'!AI74,'Ｓ５９（1984）'!AI74,'Ｓ５８（1983）'!AI74,'Ｓ５７（1982）'!AI74,'Ｓ５６（1981）'!AI74,'Ｓ５５（1980）'!AI74,'Ｓ５４（1979）'!AI74,'Ｓ５３（1978）'!AI74,'Ｓ５２（1977）'!AI74,'Ｓ５１（1976）'!AI74,'Ｓ５０（1975）'!AI74,'Ｓ４９（1974）'!AI74,'Ｓ４８（1973）'!AI74,'Ｓ４７(1972)'!AI74,'Ｓ４６（1971）'!AI74,'Ｓ４５（1970）'!AI74,'Ｓ４４（1969）'!AI74)</f>
        <v>0</v>
      </c>
      <c r="AJ74" s="1767">
        <f>SUM('Ｈ24（2012）'!AJ74,'Ｈ２０（2008）'!AJ74,'Ｈ１９（2007）'!AJ74,'Ｈ１８（2006）'!AJ74,'Ｈ１７（2005）'!AJ74,'Ｈ１６（2004）'!AJ74,'Ｈ１５（2003）'!AJ74,'Ｈ１４（2002）'!AJ74,'Ｈ１３（2001）'!AJ74,'Ｈ１２（2000）'!AJ74,'Ｈ１１（1999）'!AJ74,'Ｈ１０（1998）'!AJ74,'Ｈ９（1997）'!AJ74,'Ｈ８（1996）'!AJ74,'Ｈ７（1995）'!AJ74,'Ｈ６（1994）'!AJ74,'Ｈ５（1993）'!AJ74,'Ｈ４（1992）'!AJ74,'Ｈ３（1991）'!AJ74,'Ｈ２（1990）'!AJ74,'Ｈ元（1989）'!AJ74,'Ｓ６３（1988）'!AJ74,'Ｓ６２（1987）'!AJ74,'Ｓ６１（1986）'!AJ74,'Ｓ６０（1985）'!AJ74,'Ｓ５９（1984）'!AJ74,'Ｓ５８（1983）'!AJ74,'Ｓ５７（1982）'!AJ74,'Ｓ５６（1981）'!AJ74,'Ｓ５５（1980）'!AJ74,'Ｓ５４（1979）'!AJ74,'Ｓ５３（1978）'!AJ74,'Ｓ５２（1977）'!AJ74,'Ｓ５１（1976）'!AJ74,'Ｓ５０（1975）'!AJ74,'Ｓ４９（1974）'!AJ74,'Ｓ４８（1973）'!AJ74,'Ｓ４７(1972)'!AJ74,'Ｓ４６（1971）'!AJ74,'Ｓ４５（1970）'!AJ74,'Ｓ４４（1969）'!AJ74)</f>
        <v>0</v>
      </c>
      <c r="AK74" s="1784">
        <f>SUM('Ｈ24（2012）'!AK74,'Ｈ２０（2008）'!AK74,'Ｈ１９（2007）'!AK74,'Ｈ１８（2006）'!AK74,'Ｈ１７（2005）'!AK74,'Ｈ１６（2004）'!AK74,'Ｈ１５（2003）'!AK74,'Ｈ１４（2002）'!AK74,'Ｈ１３（2001）'!AK74,'Ｈ１２（2000）'!AK74,'Ｈ１１（1999）'!AK74,'Ｈ１０（1998）'!AK74,'Ｈ９（1997）'!AK74,'Ｈ８（1996）'!AK74,'Ｈ７（1995）'!AK74,'Ｈ６（1994）'!AK74,'Ｈ５（1993）'!AK74,'Ｈ４（1992）'!AK74,'Ｈ３（1991）'!AK74,'Ｈ２（1990）'!AK74,'Ｈ元（1989）'!AK74,'Ｓ６３（1988）'!AK74,'Ｓ６２（1987）'!AK74,'Ｓ６１（1986）'!AK74,'Ｓ６０（1985）'!AK74,'Ｓ５９（1984）'!AK74,'Ｓ５８（1983）'!AK74,'Ｓ５７（1982）'!AK74,'Ｓ５６（1981）'!AK74,'Ｓ５５（1980）'!AK74,'Ｓ５４（1979）'!AK74,'Ｓ５３（1978）'!AK74,'Ｓ５２（1977）'!AK74,'Ｓ５１（1976）'!AK74,'Ｓ５０（1975）'!AK74,'Ｓ４９（1974）'!AK74,'Ｓ４８（1973）'!AK74,'Ｓ４７(1972)'!AK74,'Ｓ４６（1971）'!AK74,'Ｓ４５（1970）'!AK74,'Ｓ４４（1969）'!AK74)</f>
        <v>0</v>
      </c>
      <c r="AL74" s="1771">
        <f>SUM('Ｈ24（2012）'!AL74,'Ｈ２０（2008）'!AL74,'Ｈ１９（2007）'!AL74,'Ｈ１８（2006）'!AL74,'Ｈ１７（2005）'!AL74,'Ｈ１６（2004）'!AL74,'Ｈ１５（2003）'!AL74,'Ｈ１４（2002）'!AL74,'Ｈ１３（2001）'!AL74,'Ｈ１２（2000）'!AL74,'Ｈ１１（1999）'!AL74,'Ｈ１０（1998）'!AL74,'Ｈ９（1997）'!AL74,'Ｈ８（1996）'!AL74,'Ｈ７（1995）'!AL74,'Ｈ６（1994）'!AL74,'Ｈ５（1993）'!AL74,'Ｈ４（1992）'!AL74,'Ｈ３（1991）'!AL74,'Ｈ２（1990）'!AL74,'Ｈ元（1989）'!AL74,'Ｓ６３（1988）'!AL74,'Ｓ６２（1987）'!AL74,'Ｓ６１（1986）'!AL74,'Ｓ６０（1985）'!AL74,'Ｓ５９（1984）'!AL74,'Ｓ５８（1983）'!AL74,'Ｓ５７（1982）'!AL74,'Ｓ５６（1981）'!AL74,'Ｓ５５（1980）'!AL74,'Ｓ５４（1979）'!AL74,'Ｓ５３（1978）'!AL74,'Ｓ５２（1977）'!AL74,'Ｓ５１（1976）'!AL74,'Ｓ５０（1975）'!AL74,'Ｓ４９（1974）'!AL74,'Ｓ４８（1973）'!AL74,'Ｓ４７(1972)'!AL74,'Ｓ４６（1971）'!AL74,'Ｓ４５（1970）'!AL74,'Ｓ４４（1969）'!AL74)</f>
        <v>0</v>
      </c>
    </row>
    <row r="75" spans="1:38">
      <c r="A75" s="858"/>
      <c r="B75" s="859"/>
      <c r="C75" s="859"/>
      <c r="D75" s="859"/>
      <c r="E75" s="859"/>
      <c r="F75" s="860"/>
      <c r="G75" s="856"/>
      <c r="H75" s="857"/>
      <c r="I75" s="857"/>
      <c r="K75" s="199" t="s">
        <v>83</v>
      </c>
      <c r="L75" s="200"/>
      <c r="M75" s="201" t="s">
        <v>22</v>
      </c>
      <c r="N75" s="202"/>
      <c r="O75" s="203" t="s">
        <v>23</v>
      </c>
      <c r="P75" s="204">
        <f t="shared" ref="P75:Q85" si="23">+A75</f>
        <v>0</v>
      </c>
      <c r="Q75" s="205">
        <f t="shared" si="23"/>
        <v>0</v>
      </c>
      <c r="R75" s="225"/>
      <c r="S75" s="267">
        <f t="shared" ref="S75:S85" si="24">+D75</f>
        <v>0</v>
      </c>
      <c r="T75" s="268">
        <f t="shared" ref="T75:T85" si="25">+F75</f>
        <v>0</v>
      </c>
      <c r="U75" s="269" t="s">
        <v>404</v>
      </c>
      <c r="V75" s="200"/>
      <c r="W75" s="201" t="s">
        <v>405</v>
      </c>
      <c r="X75" s="202"/>
      <c r="Y75" s="175" t="s">
        <v>406</v>
      </c>
      <c r="Z75" s="1782">
        <f>SUM('Ｈ24（2012）'!Z75,'Ｈ24（2012）'!Z75,'Ｈ24（2012）'!Z75,'Ｈ２０（2008）'!Z75,'Ｈ１９（2007）'!Z75,'Ｈ１８（2006）'!Z75,'Ｈ１７（2005）'!Z75,'Ｈ１６（2004）'!Z75,'Ｈ１５（2003）'!Z75,'Ｈ１４（2002）'!Z75,'Ｈ１３（2001）'!Z75,'Ｈ１２（2000）'!Z75,'Ｈ１１（1999）'!Z75,'Ｈ１０（1998）'!Z75,'Ｈ９（1997）'!Z75,'Ｈ８（1996）'!Z75,'Ｈ７（1995）'!Z75,'Ｈ６（1994）'!Z75,'Ｈ５（1993）'!Z75,'Ｈ４（1992）'!Z75,'Ｈ３（1991）'!Z75,'Ｈ２（1990）'!Z75,'Ｈ元（1989）'!Z75,'Ｓ６３（1988）'!Z75,'Ｓ６２（1987）'!Z75,'Ｓ６１（1986）'!Z75,'Ｓ６０（1985）'!Z75,'Ｓ５９（1984）'!Z75,'Ｓ５８（1983）'!Z75,'Ｓ５７（1982）'!Z75,'Ｓ５６（1981）'!Z75,'Ｓ５５（1980）'!Z75,'Ｓ５４（1979）'!Z75,'Ｓ５３（1978）'!Z75,'Ｓ５２（1977）'!Z75,'Ｓ５１（1976）'!Z75,'Ｓ５０（1975）'!Z75,'Ｓ４９（1974）'!Z75,'Ｓ４８（1973）'!Z75,'Ｓ４７(1972)'!Z75,'Ｓ４６（1971）'!Z75,'Ｓ４５（1970）'!Z75,'Ｓ４４（1969）'!Z75)</f>
        <v>1014112</v>
      </c>
      <c r="AA75" s="1767">
        <f>SUM('Ｈ24（2012）'!AA75,'Ｈ２０（2008）'!AA75,'Ｈ１９（2007）'!AA75,'Ｈ１８（2006）'!AA75,'Ｈ１７（2005）'!AA75,'Ｈ１６（2004）'!AA75,'Ｈ１５（2003）'!AA75,'Ｈ１４（2002）'!AA75,'Ｈ１３（2001）'!AA75,'Ｈ１２（2000）'!AA75,'Ｈ１１（1999）'!AA75,'Ｈ１０（1998）'!AA75,'Ｈ９（1997）'!AA75,'Ｈ８（1996）'!AA75,'Ｈ７（1995）'!AA75,'Ｈ６（1994）'!AA75,'Ｈ５（1993）'!AA75,'Ｈ４（1992）'!AA75,'Ｈ３（1991）'!AA75,'Ｈ２（1990）'!AA75,'Ｈ元（1989）'!AA75,'Ｓ６３（1988）'!AA75,'Ｓ６２（1987）'!AA75,'Ｓ６１（1986）'!AA75,'Ｓ６０（1985）'!AA75,'Ｓ５９（1984）'!AA75,'Ｓ５８（1983）'!AA75,'Ｓ５７（1982）'!AA75,'Ｓ５６（1981）'!AA75,'Ｓ５５（1980）'!AA75,'Ｓ５４（1979）'!AA75,'Ｓ５３（1978）'!AA75,'Ｓ５２（1977）'!AA75,'Ｓ５１（1976）'!AA75,'Ｓ５０（1975）'!AA75,'Ｓ４９（1974）'!AA75,'Ｓ４８（1973）'!AA75,'Ｓ４７(1972)'!AA75,'Ｓ４６（1971）'!AA75,'Ｓ４５（1970）'!AA75,'Ｓ４４（1969）'!AA75)</f>
        <v>0</v>
      </c>
      <c r="AB75" s="1783">
        <f>SUM('Ｈ24（2012）'!AB75,'Ｈ２０（2008）'!AB75,'Ｈ１９（2007）'!AB75,'Ｈ１８（2006）'!AB75,'Ｈ１７（2005）'!AB75,'Ｈ１６（2004）'!AB75,'Ｈ１５（2003）'!AB75,'Ｈ１４（2002）'!AB75,'Ｈ１３（2001）'!AB75,'Ｈ１２（2000）'!AB75,'Ｈ１１（1999）'!AB75,'Ｈ１０（1998）'!AB75,'Ｈ９（1997）'!AB75,'Ｈ８（1996）'!AB75,'Ｈ７（1995）'!AB75,'Ｈ６（1994）'!AB75,'Ｈ５（1993）'!AB75,'Ｈ４（1992）'!AB75,'Ｈ３（1991）'!AB75,'Ｈ２（1990）'!AB75,'Ｈ元（1989）'!AB75,'Ｓ６３（1988）'!AB75,'Ｓ６２（1987）'!AB75,'Ｓ６１（1986）'!AB75,'Ｓ６０（1985）'!AB75,'Ｓ５９（1984）'!AB75,'Ｓ５８（1983）'!AB75,'Ｓ５７（1982）'!AB75,'Ｓ５６（1981）'!AB75,'Ｓ５５（1980）'!AB75,'Ｓ５４（1979）'!AB75,'Ｓ５３（1978）'!AB75,'Ｓ５２（1977）'!AB75,'Ｓ５１（1976）'!AB75,'Ｓ５０（1975）'!AB75,'Ｓ４９（1974）'!AB75,'Ｓ４８（1973）'!AB75,'Ｓ４７(1972)'!AB75,'Ｓ４６（1971）'!AB75,'Ｓ４５（1970）'!AB75,'Ｓ４４（1969）'!AB75)</f>
        <v>0</v>
      </c>
      <c r="AC75" s="1769">
        <f>SUM('Ｈ24（2012）'!AC75,'Ｈ２０（2008）'!AC75,'Ｈ１９（2007）'!AC75,'Ｈ１８（2006）'!AC75,'Ｈ１７（2005）'!AC75,'Ｈ１６（2004）'!AC75,'Ｈ１５（2003）'!AC75,'Ｈ１４（2002）'!AC75,'Ｈ１３（2001）'!AC75,'Ｈ１２（2000）'!AC75,'Ｈ１１（1999）'!AC75,'Ｈ１０（1998）'!AC75,'Ｈ９（1997）'!AC75,'Ｈ８（1996）'!AC75,'Ｈ７（1995）'!AC75,'Ｈ６（1994）'!AC75,'Ｈ５（1993）'!AC75,'Ｈ４（1992）'!AC75,'Ｈ３（1991）'!AC75,'Ｈ２（1990）'!AC75,'Ｈ元（1989）'!AC75,'Ｓ６３（1988）'!AC75,'Ｓ６２（1987）'!AC75,'Ｓ６１（1986）'!AC75,'Ｓ６０（1985）'!AC75,'Ｓ５９（1984）'!AC75,'Ｓ５８（1983）'!AC75,'Ｓ５７（1982）'!AC75,'Ｓ５６（1981）'!AC75,'Ｓ５５（1980）'!AC75,'Ｓ５４（1979）'!AC75,'Ｓ５３（1978）'!AC75,'Ｓ５２（1977）'!AC75,'Ｓ５１（1976）'!AC75,'Ｓ５０（1975）'!AC75,'Ｓ４９（1974）'!AC75,'Ｓ４８（1973）'!AC75,'Ｓ４７(1972)'!AC75,'Ｓ４６（1971）'!AC75,'Ｓ４５（1970）'!AC75,'Ｓ４４（1969）'!AC75)</f>
        <v>739500</v>
      </c>
      <c r="AD75" s="269" t="s">
        <v>407</v>
      </c>
      <c r="AE75" s="200"/>
      <c r="AF75" s="201" t="s">
        <v>405</v>
      </c>
      <c r="AG75" s="202"/>
      <c r="AH75" s="175" t="s">
        <v>771</v>
      </c>
      <c r="AI75" s="1782">
        <f>SUM('Ｈ24（2012）'!AI75,'Ｈ２０（2008）'!AI75,'Ｈ１９（2007）'!AI75,'Ｈ１８（2006）'!AI75,'Ｈ１７（2005）'!AI75,'Ｈ１６（2004）'!AI75,'Ｈ１５（2003）'!AI75,'Ｈ１４（2002）'!AI75,'Ｈ１３（2001）'!AI75,'Ｈ１２（2000）'!AI75,'Ｈ１１（1999）'!AI75,'Ｈ１０（1998）'!AI75,'Ｈ９（1997）'!AI75,'Ｈ８（1996）'!AI75,'Ｈ７（1995）'!AI75,'Ｈ６（1994）'!AI75,'Ｈ５（1993）'!AI75,'Ｈ４（1992）'!AI75,'Ｈ３（1991）'!AI75,'Ｈ２（1990）'!AI75,'Ｈ元（1989）'!AI75,'Ｓ６３（1988）'!AI75,'Ｓ６２（1987）'!AI75,'Ｓ６１（1986）'!AI75,'Ｓ６０（1985）'!AI75,'Ｓ５９（1984）'!AI75,'Ｓ５８（1983）'!AI75,'Ｓ５７（1982）'!AI75,'Ｓ５６（1981）'!AI75,'Ｓ５５（1980）'!AI75,'Ｓ５４（1979）'!AI75,'Ｓ５３（1978）'!AI75,'Ｓ５２（1977）'!AI75,'Ｓ５１（1976）'!AI75,'Ｓ５０（1975）'!AI75,'Ｓ４９（1974）'!AI75,'Ｓ４８（1973）'!AI75,'Ｓ４７(1972)'!AI75,'Ｓ４６（1971）'!AI75,'Ｓ４５（1970）'!AI75,'Ｓ４４（1969）'!AI75)</f>
        <v>0</v>
      </c>
      <c r="AJ75" s="1767">
        <f>SUM('Ｈ24（2012）'!AJ75,'Ｈ２０（2008）'!AJ75,'Ｈ１９（2007）'!AJ75,'Ｈ１８（2006）'!AJ75,'Ｈ１７（2005）'!AJ75,'Ｈ１６（2004）'!AJ75,'Ｈ１５（2003）'!AJ75,'Ｈ１４（2002）'!AJ75,'Ｈ１３（2001）'!AJ75,'Ｈ１２（2000）'!AJ75,'Ｈ１１（1999）'!AJ75,'Ｈ１０（1998）'!AJ75,'Ｈ９（1997）'!AJ75,'Ｈ８（1996）'!AJ75,'Ｈ７（1995）'!AJ75,'Ｈ６（1994）'!AJ75,'Ｈ５（1993）'!AJ75,'Ｈ４（1992）'!AJ75,'Ｈ３（1991）'!AJ75,'Ｈ２（1990）'!AJ75,'Ｈ元（1989）'!AJ75,'Ｓ６３（1988）'!AJ75,'Ｓ６２（1987）'!AJ75,'Ｓ６１（1986）'!AJ75,'Ｓ６０（1985）'!AJ75,'Ｓ５９（1984）'!AJ75,'Ｓ５８（1983）'!AJ75,'Ｓ５７（1982）'!AJ75,'Ｓ５６（1981）'!AJ75,'Ｓ５５（1980）'!AJ75,'Ｓ５４（1979）'!AJ75,'Ｓ５３（1978）'!AJ75,'Ｓ５２（1977）'!AJ75,'Ｓ５１（1976）'!AJ75,'Ｓ５０（1975）'!AJ75,'Ｓ４９（1974）'!AJ75,'Ｓ４８（1973）'!AJ75,'Ｓ４７(1972)'!AJ75,'Ｓ４６（1971）'!AJ75,'Ｓ４５（1970）'!AJ75,'Ｓ４４（1969）'!AJ75)</f>
        <v>0</v>
      </c>
      <c r="AK75" s="1784">
        <f>SUM('Ｈ24（2012）'!AK75,'Ｈ２０（2008）'!AK75,'Ｈ１９（2007）'!AK75,'Ｈ１８（2006）'!AK75,'Ｈ１７（2005）'!AK75,'Ｈ１６（2004）'!AK75,'Ｈ１５（2003）'!AK75,'Ｈ１４（2002）'!AK75,'Ｈ１３（2001）'!AK75,'Ｈ１２（2000）'!AK75,'Ｈ１１（1999）'!AK75,'Ｈ１０（1998）'!AK75,'Ｈ９（1997）'!AK75,'Ｈ８（1996）'!AK75,'Ｈ７（1995）'!AK75,'Ｈ６（1994）'!AK75,'Ｈ５（1993）'!AK75,'Ｈ４（1992）'!AK75,'Ｈ３（1991）'!AK75,'Ｈ２（1990）'!AK75,'Ｈ元（1989）'!AK75,'Ｓ６３（1988）'!AK75,'Ｓ６２（1987）'!AK75,'Ｓ６１（1986）'!AK75,'Ｓ６０（1985）'!AK75,'Ｓ５９（1984）'!AK75,'Ｓ５８（1983）'!AK75,'Ｓ５７（1982）'!AK75,'Ｓ５６（1981）'!AK75,'Ｓ５５（1980）'!AK75,'Ｓ５４（1979）'!AK75,'Ｓ５３（1978）'!AK75,'Ｓ５２（1977）'!AK75,'Ｓ５１（1976）'!AK75,'Ｓ５０（1975）'!AK75,'Ｓ４９（1974）'!AK75,'Ｓ４８（1973）'!AK75,'Ｓ４７(1972)'!AK75,'Ｓ４６（1971）'!AK75,'Ｓ４５（1970）'!AK75,'Ｓ４４（1969）'!AK75)</f>
        <v>0</v>
      </c>
      <c r="AL75" s="1771">
        <f>SUM('Ｈ24（2012）'!AL75,'Ｈ２０（2008）'!AL75,'Ｈ１９（2007）'!AL75,'Ｈ１８（2006）'!AL75,'Ｈ１７（2005）'!AL75,'Ｈ１６（2004）'!AL75,'Ｈ１５（2003）'!AL75,'Ｈ１４（2002）'!AL75,'Ｈ１３（2001）'!AL75,'Ｈ１２（2000）'!AL75,'Ｈ１１（1999）'!AL75,'Ｈ１０（1998）'!AL75,'Ｈ９（1997）'!AL75,'Ｈ８（1996）'!AL75,'Ｈ７（1995）'!AL75,'Ｈ６（1994）'!AL75,'Ｈ５（1993）'!AL75,'Ｈ４（1992）'!AL75,'Ｈ３（1991）'!AL75,'Ｈ２（1990）'!AL75,'Ｈ元（1989）'!AL75,'Ｓ６３（1988）'!AL75,'Ｓ６２（1987）'!AL75,'Ｓ６１（1986）'!AL75,'Ｓ６０（1985）'!AL75,'Ｓ５９（1984）'!AL75,'Ｓ５８（1983）'!AL75,'Ｓ５７（1982）'!AL75,'Ｓ５６（1981）'!AL75,'Ｓ５５（1980）'!AL75,'Ｓ５４（1979）'!AL75,'Ｓ５３（1978）'!AL75,'Ｓ５２（1977）'!AL75,'Ｓ５１（1976）'!AL75,'Ｓ５０（1975）'!AL75,'Ｓ４９（1974）'!AL75,'Ｓ４８（1973）'!AL75,'Ｓ４７(1972)'!AL75,'Ｓ４６（1971）'!AL75,'Ｓ４５（1970）'!AL75,'Ｓ４４（1969）'!AL75)</f>
        <v>0</v>
      </c>
    </row>
    <row r="76" spans="1:38">
      <c r="A76" s="858"/>
      <c r="B76" s="859"/>
      <c r="C76" s="859"/>
      <c r="D76" s="859"/>
      <c r="E76" s="859"/>
      <c r="F76" s="860"/>
      <c r="G76" s="856"/>
      <c r="H76" s="857"/>
      <c r="I76" s="857"/>
      <c r="K76" s="199"/>
      <c r="L76" s="200" t="s">
        <v>25</v>
      </c>
      <c r="M76" s="201" t="s">
        <v>26</v>
      </c>
      <c r="N76" s="202"/>
      <c r="O76" s="203" t="s">
        <v>27</v>
      </c>
      <c r="P76" s="204">
        <f t="shared" si="23"/>
        <v>0</v>
      </c>
      <c r="Q76" s="205">
        <f t="shared" si="23"/>
        <v>0</v>
      </c>
      <c r="R76" s="225"/>
      <c r="S76" s="267">
        <f t="shared" si="24"/>
        <v>0</v>
      </c>
      <c r="T76" s="268">
        <f t="shared" si="25"/>
        <v>0</v>
      </c>
      <c r="U76" s="269"/>
      <c r="V76" s="200" t="s">
        <v>25</v>
      </c>
      <c r="W76" s="178"/>
      <c r="X76" s="175"/>
      <c r="Y76" s="1776"/>
      <c r="Z76" s="1785">
        <f>SUM('Ｈ24（2012）'!Z76,'Ｈ24（2012）'!Z76,'Ｈ24（2012）'!Z76,'Ｈ２０（2008）'!Z76,'Ｈ１９（2007）'!Z76,'Ｈ１８（2006）'!Z76,'Ｈ１７（2005）'!Z76,'Ｈ１６（2004）'!Z76,'Ｈ１５（2003）'!Z76,'Ｈ１４（2002）'!Z76,'Ｈ１３（2001）'!Z76,'Ｈ１２（2000）'!Z76,'Ｈ１１（1999）'!Z76,'Ｈ１０（1998）'!Z76,'Ｈ９（1997）'!Z76,'Ｈ８（1996）'!Z76,'Ｈ７（1995）'!Z76,'Ｈ６（1994）'!Z76,'Ｈ５（1993）'!Z76,'Ｈ４（1992）'!Z76,'Ｈ３（1991）'!Z76,'Ｈ２（1990）'!Z76,'Ｈ元（1989）'!Z76,'Ｓ６３（1988）'!Z76,'Ｓ６２（1987）'!Z76,'Ｓ６１（1986）'!Z76,'Ｓ６０（1985）'!Z76,'Ｓ５９（1984）'!Z76,'Ｓ５８（1983）'!Z76,'Ｓ５７（1982）'!Z76,'Ｓ５６（1981）'!Z76,'Ｓ５５（1980）'!Z76,'Ｓ５４（1979）'!Z76,'Ｓ５３（1978）'!Z76,'Ｓ５２（1977）'!Z76,'Ｓ５１（1976）'!Z76,'Ｓ５０（1975）'!Z76,'Ｓ４９（1974）'!Z76,'Ｓ４８（1973）'!Z76,'Ｓ４７(1972)'!Z76,'Ｓ４６（1971）'!Z76,'Ｓ４５（1970）'!Z76,'Ｓ４４（1969）'!Z76)</f>
        <v>0</v>
      </c>
      <c r="AA76" s="1786">
        <f>SUM('Ｈ24（2012）'!AA76,'Ｈ２０（2008）'!AA76,'Ｈ１９（2007）'!AA76,'Ｈ１８（2006）'!AA76,'Ｈ１７（2005）'!AA76,'Ｈ１６（2004）'!AA76,'Ｈ１５（2003）'!AA76,'Ｈ１４（2002）'!AA76,'Ｈ１３（2001）'!AA76,'Ｈ１２（2000）'!AA76,'Ｈ１１（1999）'!AA76,'Ｈ１０（1998）'!AA76,'Ｈ９（1997）'!AA76,'Ｈ８（1996）'!AA76,'Ｈ７（1995）'!AA76,'Ｈ６（1994）'!AA76,'Ｈ５（1993）'!AA76,'Ｈ４（1992）'!AA76,'Ｈ３（1991）'!AA76,'Ｈ２（1990）'!AA76,'Ｈ元（1989）'!AA76,'Ｓ６３（1988）'!AA76,'Ｓ６２（1987）'!AA76,'Ｓ６１（1986）'!AA76,'Ｓ６０（1985）'!AA76,'Ｓ５９（1984）'!AA76,'Ｓ５８（1983）'!AA76,'Ｓ５７（1982）'!AA76,'Ｓ５６（1981）'!AA76,'Ｓ５５（1980）'!AA76,'Ｓ５４（1979）'!AA76,'Ｓ５３（1978）'!AA76,'Ｓ５２（1977）'!AA76,'Ｓ５１（1976）'!AA76,'Ｓ５０（1975）'!AA76,'Ｓ４９（1974）'!AA76,'Ｓ４８（1973）'!AA76,'Ｓ４７(1972)'!AA76,'Ｓ４６（1971）'!AA76,'Ｓ４５（1970）'!AA76,'Ｓ４４（1969）'!AA76)</f>
        <v>0</v>
      </c>
      <c r="AB76" s="1779">
        <f>SUM('Ｈ24（2012）'!AB76,'Ｈ２０（2008）'!AB76,'Ｈ１９（2007）'!AB76,'Ｈ１８（2006）'!AB76,'Ｈ１７（2005）'!AB76,'Ｈ１６（2004）'!AB76,'Ｈ１５（2003）'!AB76,'Ｈ１４（2002）'!AB76,'Ｈ１３（2001）'!AB76,'Ｈ１２（2000）'!AB76,'Ｈ１１（1999）'!AB76,'Ｈ１０（1998）'!AB76,'Ｈ９（1997）'!AB76,'Ｈ８（1996）'!AB76,'Ｈ７（1995）'!AB76,'Ｈ６（1994）'!AB76,'Ｈ５（1993）'!AB76,'Ｈ４（1992）'!AB76,'Ｈ３（1991）'!AB76,'Ｈ２（1990）'!AB76,'Ｈ元（1989）'!AB76,'Ｓ６３（1988）'!AB76,'Ｓ６２（1987）'!AB76,'Ｓ６１（1986）'!AB76,'Ｓ６０（1985）'!AB76,'Ｓ５９（1984）'!AB76,'Ｓ５８（1983）'!AB76,'Ｓ５７（1982）'!AB76,'Ｓ５６（1981）'!AB76,'Ｓ５５（1980）'!AB76,'Ｓ５４（1979）'!AB76,'Ｓ５３（1978）'!AB76,'Ｓ５２（1977）'!AB76,'Ｓ５１（1976）'!AB76,'Ｓ５０（1975）'!AB76,'Ｓ４９（1974）'!AB76,'Ｓ４８（1973）'!AB76,'Ｓ４７(1972)'!AB76,'Ｓ４６（1971）'!AB76,'Ｓ４５（1970）'!AB76,'Ｓ４４（1969）'!AB76)</f>
        <v>0</v>
      </c>
      <c r="AC76" s="1780">
        <f>SUM('Ｈ24（2012）'!AC76,'Ｈ２０（2008）'!AC76,'Ｈ１９（2007）'!AC76,'Ｈ１８（2006）'!AC76,'Ｈ１７（2005）'!AC76,'Ｈ１６（2004）'!AC76,'Ｈ１５（2003）'!AC76,'Ｈ１４（2002）'!AC76,'Ｈ１３（2001）'!AC76,'Ｈ１２（2000）'!AC76,'Ｈ１１（1999）'!AC76,'Ｈ１０（1998）'!AC76,'Ｈ９（1997）'!AC76,'Ｈ８（1996）'!AC76,'Ｈ７（1995）'!AC76,'Ｈ６（1994）'!AC76,'Ｈ５（1993）'!AC76,'Ｈ４（1992）'!AC76,'Ｈ３（1991）'!AC76,'Ｈ２（1990）'!AC76,'Ｈ元（1989）'!AC76,'Ｓ６３（1988）'!AC76,'Ｓ６２（1987）'!AC76,'Ｓ６１（1986）'!AC76,'Ｓ６０（1985）'!AC76,'Ｓ５９（1984）'!AC76,'Ｓ５８（1983）'!AC76,'Ｓ５７（1982）'!AC76,'Ｓ５６（1981）'!AC76,'Ｓ５５（1980）'!AC76,'Ｓ５４（1979）'!AC76,'Ｓ５３（1978）'!AC76,'Ｓ５２（1977）'!AC76,'Ｓ５１（1976）'!AC76,'Ｓ５０（1975）'!AC76,'Ｓ４９（1974）'!AC76,'Ｓ４８（1973）'!AC76,'Ｓ４７(1972)'!AC76,'Ｓ４６（1971）'!AC76,'Ｓ４５（1970）'!AC76,'Ｓ４４（1969）'!AC76)</f>
        <v>0</v>
      </c>
      <c r="AD76" s="269" t="s">
        <v>409</v>
      </c>
      <c r="AE76" s="200" t="s">
        <v>25</v>
      </c>
      <c r="AF76" s="178"/>
      <c r="AG76" s="175"/>
      <c r="AH76" s="1776"/>
      <c r="AI76" s="1785">
        <f>SUM('Ｈ24（2012）'!AI76,'Ｈ２０（2008）'!AI76,'Ｈ１９（2007）'!AI76,'Ｈ１８（2006）'!AI76,'Ｈ１７（2005）'!AI76,'Ｈ１６（2004）'!AI76,'Ｈ１５（2003）'!AI76,'Ｈ１４（2002）'!AI76,'Ｈ１３（2001）'!AI76,'Ｈ１２（2000）'!AI76,'Ｈ１１（1999）'!AI76,'Ｈ１０（1998）'!AI76,'Ｈ９（1997）'!AI76,'Ｈ８（1996）'!AI76,'Ｈ７（1995）'!AI76,'Ｈ６（1994）'!AI76,'Ｈ５（1993）'!AI76,'Ｈ４（1992）'!AI76,'Ｈ３（1991）'!AI76,'Ｈ２（1990）'!AI76,'Ｈ元（1989）'!AI76,'Ｓ６３（1988）'!AI76,'Ｓ６２（1987）'!AI76,'Ｓ６１（1986）'!AI76,'Ｓ６０（1985）'!AI76,'Ｓ５９（1984）'!AI76,'Ｓ５８（1983）'!AI76,'Ｓ５７（1982）'!AI76,'Ｓ５６（1981）'!AI76,'Ｓ５５（1980）'!AI76,'Ｓ５４（1979）'!AI76,'Ｓ５３（1978）'!AI76,'Ｓ５２（1977）'!AI76,'Ｓ５１（1976）'!AI76,'Ｓ５０（1975）'!AI76,'Ｓ４９（1974）'!AI76,'Ｓ４８（1973）'!AI76,'Ｓ４７(1972)'!AI76,'Ｓ４６（1971）'!AI76,'Ｓ４５（1970）'!AI76,'Ｓ４４（1969）'!AI76)</f>
        <v>0</v>
      </c>
      <c r="AJ76" s="1786">
        <f>SUM('Ｈ24（2012）'!AJ76,'Ｈ２０（2008）'!AJ76,'Ｈ１９（2007）'!AJ76,'Ｈ１８（2006）'!AJ76,'Ｈ１７（2005）'!AJ76,'Ｈ１６（2004）'!AJ76,'Ｈ１５（2003）'!AJ76,'Ｈ１４（2002）'!AJ76,'Ｈ１３（2001）'!AJ76,'Ｈ１２（2000）'!AJ76,'Ｈ１１（1999）'!AJ76,'Ｈ１０（1998）'!AJ76,'Ｈ９（1997）'!AJ76,'Ｈ８（1996）'!AJ76,'Ｈ７（1995）'!AJ76,'Ｈ６（1994）'!AJ76,'Ｈ５（1993）'!AJ76,'Ｈ４（1992）'!AJ76,'Ｈ３（1991）'!AJ76,'Ｈ２（1990）'!AJ76,'Ｈ元（1989）'!AJ76,'Ｓ６３（1988）'!AJ76,'Ｓ６２（1987）'!AJ76,'Ｓ６１（1986）'!AJ76,'Ｓ６０（1985）'!AJ76,'Ｓ５９（1984）'!AJ76,'Ｓ５８（1983）'!AJ76,'Ｓ５７（1982）'!AJ76,'Ｓ５６（1981）'!AJ76,'Ｓ５５（1980）'!AJ76,'Ｓ５４（1979）'!AJ76,'Ｓ５３（1978）'!AJ76,'Ｓ５２（1977）'!AJ76,'Ｓ５１（1976）'!AJ76,'Ｓ５０（1975）'!AJ76,'Ｓ４９（1974）'!AJ76,'Ｓ４８（1973）'!AJ76,'Ｓ４７(1972)'!AJ76,'Ｓ４６（1971）'!AJ76,'Ｓ４５（1970）'!AJ76,'Ｓ４４（1969）'!AJ76)</f>
        <v>0</v>
      </c>
      <c r="AK76" s="1779">
        <f>SUM('Ｈ24（2012）'!AK76,'Ｈ２０（2008）'!AK76,'Ｈ１９（2007）'!AK76,'Ｈ１８（2006）'!AK76,'Ｈ１７（2005）'!AK76,'Ｈ１６（2004）'!AK76,'Ｈ１５（2003）'!AK76,'Ｈ１４（2002）'!AK76,'Ｈ１３（2001）'!AK76,'Ｈ１２（2000）'!AK76,'Ｈ１１（1999）'!AK76,'Ｈ１０（1998）'!AK76,'Ｈ９（1997）'!AK76,'Ｈ８（1996）'!AK76,'Ｈ７（1995）'!AK76,'Ｈ６（1994）'!AK76,'Ｈ５（1993）'!AK76,'Ｈ４（1992）'!AK76,'Ｈ３（1991）'!AK76,'Ｈ２（1990）'!AK76,'Ｈ元（1989）'!AK76,'Ｓ６３（1988）'!AK76,'Ｓ６２（1987）'!AK76,'Ｓ６１（1986）'!AK76,'Ｓ６０（1985）'!AK76,'Ｓ５９（1984）'!AK76,'Ｓ５８（1983）'!AK76,'Ｓ５７（1982）'!AK76,'Ｓ５６（1981）'!AK76,'Ｓ５５（1980）'!AK76,'Ｓ５４（1979）'!AK76,'Ｓ５３（1978）'!AK76,'Ｓ５２（1977）'!AK76,'Ｓ５１（1976）'!AK76,'Ｓ５０（1975）'!AK76,'Ｓ４９（1974）'!AK76,'Ｓ４８（1973）'!AK76,'Ｓ４７(1972)'!AK76,'Ｓ４６（1971）'!AK76,'Ｓ４５（1970）'!AK76,'Ｓ４４（1969）'!AK76)</f>
        <v>0</v>
      </c>
      <c r="AL76" s="1760">
        <f>SUM('Ｈ24（2012）'!AL76,'Ｈ２０（2008）'!AL76,'Ｈ１９（2007）'!AL76,'Ｈ１８（2006）'!AL76,'Ｈ１７（2005）'!AL76,'Ｈ１６（2004）'!AL76,'Ｈ１５（2003）'!AL76,'Ｈ１４（2002）'!AL76,'Ｈ１３（2001）'!AL76,'Ｈ１２（2000）'!AL76,'Ｈ１１（1999）'!AL76,'Ｈ１０（1998）'!AL76,'Ｈ９（1997）'!AL76,'Ｈ８（1996）'!AL76,'Ｈ７（1995）'!AL76,'Ｈ６（1994）'!AL76,'Ｈ５（1993）'!AL76,'Ｈ４（1992）'!AL76,'Ｈ３（1991）'!AL76,'Ｈ２（1990）'!AL76,'Ｈ元（1989）'!AL76,'Ｓ６３（1988）'!AL76,'Ｓ６２（1987）'!AL76,'Ｓ６１（1986）'!AL76,'Ｓ６０（1985）'!AL76,'Ｓ５９（1984）'!AL76,'Ｓ５８（1983）'!AL76,'Ｓ５７（1982）'!AL76,'Ｓ５６（1981）'!AL76,'Ｓ５５（1980）'!AL76,'Ｓ５４（1979）'!AL76,'Ｓ５３（1978）'!AL76,'Ｓ５２（1977）'!AL76,'Ｓ５１（1976）'!AL76,'Ｓ５０（1975）'!AL76,'Ｓ４９（1974）'!AL76,'Ｓ４８（1973）'!AL76,'Ｓ４７(1972)'!AL76,'Ｓ４６（1971）'!AL76,'Ｓ４５（1970）'!AL76,'Ｓ４４（1969）'!AL76)</f>
        <v>0</v>
      </c>
    </row>
    <row r="77" spans="1:38">
      <c r="A77" s="858"/>
      <c r="B77" s="859"/>
      <c r="C77" s="859"/>
      <c r="D77" s="859"/>
      <c r="E77" s="859"/>
      <c r="F77" s="860"/>
      <c r="G77" s="856"/>
      <c r="H77" s="857"/>
      <c r="I77" s="857"/>
      <c r="K77" s="199"/>
      <c r="L77" s="200" t="s">
        <v>28</v>
      </c>
      <c r="M77" s="201" t="s">
        <v>29</v>
      </c>
      <c r="N77" s="202"/>
      <c r="O77" s="203" t="s">
        <v>30</v>
      </c>
      <c r="P77" s="204">
        <f t="shared" si="23"/>
        <v>0</v>
      </c>
      <c r="Q77" s="205">
        <f t="shared" si="23"/>
        <v>0</v>
      </c>
      <c r="R77" s="225"/>
      <c r="S77" s="267">
        <f t="shared" si="24"/>
        <v>0</v>
      </c>
      <c r="T77" s="268">
        <f t="shared" si="25"/>
        <v>0</v>
      </c>
      <c r="U77" s="269"/>
      <c r="V77" s="200" t="s">
        <v>28</v>
      </c>
      <c r="W77" s="200"/>
      <c r="X77" s="172"/>
      <c r="Y77" s="1777"/>
      <c r="Z77" s="1785">
        <f>SUM('Ｈ24（2012）'!Z77,'Ｈ24（2012）'!Z77,'Ｈ24（2012）'!Z77,'Ｈ２０（2008）'!Z77,'Ｈ１９（2007）'!Z77,'Ｈ１８（2006）'!Z77,'Ｈ１７（2005）'!Z77,'Ｈ１６（2004）'!Z77,'Ｈ１５（2003）'!Z77,'Ｈ１４（2002）'!Z77,'Ｈ１３（2001）'!Z77,'Ｈ１２（2000）'!Z77,'Ｈ１１（1999）'!Z77,'Ｈ１０（1998）'!Z77,'Ｈ９（1997）'!Z77,'Ｈ８（1996）'!Z77,'Ｈ７（1995）'!Z77,'Ｈ６（1994）'!Z77,'Ｈ５（1993）'!Z77,'Ｈ４（1992）'!Z77,'Ｈ３（1991）'!Z77,'Ｈ２（1990）'!Z77,'Ｈ元（1989）'!Z77,'Ｓ６３（1988）'!Z77,'Ｓ６２（1987）'!Z77,'Ｓ６１（1986）'!Z77,'Ｓ６０（1985）'!Z77,'Ｓ５９（1984）'!Z77,'Ｓ５８（1983）'!Z77,'Ｓ５７（1982）'!Z77,'Ｓ５６（1981）'!Z77,'Ｓ５５（1980）'!Z77,'Ｓ５４（1979）'!Z77,'Ｓ５３（1978）'!Z77,'Ｓ５２（1977）'!Z77,'Ｓ５１（1976）'!Z77,'Ｓ５０（1975）'!Z77,'Ｓ４９（1974）'!Z77,'Ｓ４８（1973）'!Z77,'Ｓ４７(1972)'!Z77,'Ｓ４６（1971）'!Z77,'Ｓ４５（1970）'!Z77,'Ｓ４４（1969）'!Z77)</f>
        <v>0</v>
      </c>
      <c r="AA77" s="1786">
        <f>SUM('Ｈ24（2012）'!AA77,'Ｈ２０（2008）'!AA77,'Ｈ１９（2007）'!AA77,'Ｈ１８（2006）'!AA77,'Ｈ１７（2005）'!AA77,'Ｈ１６（2004）'!AA77,'Ｈ１５（2003）'!AA77,'Ｈ１４（2002）'!AA77,'Ｈ１３（2001）'!AA77,'Ｈ１２（2000）'!AA77,'Ｈ１１（1999）'!AA77,'Ｈ１０（1998）'!AA77,'Ｈ９（1997）'!AA77,'Ｈ８（1996）'!AA77,'Ｈ７（1995）'!AA77,'Ｈ６（1994）'!AA77,'Ｈ５（1993）'!AA77,'Ｈ４（1992）'!AA77,'Ｈ３（1991）'!AA77,'Ｈ２（1990）'!AA77,'Ｈ元（1989）'!AA77,'Ｓ６３（1988）'!AA77,'Ｓ６２（1987）'!AA77,'Ｓ６１（1986）'!AA77,'Ｓ６０（1985）'!AA77,'Ｓ５９（1984）'!AA77,'Ｓ５８（1983）'!AA77,'Ｓ５７（1982）'!AA77,'Ｓ５６（1981）'!AA77,'Ｓ５５（1980）'!AA77,'Ｓ５４（1979）'!AA77,'Ｓ５３（1978）'!AA77,'Ｓ５２（1977）'!AA77,'Ｓ５１（1976）'!AA77,'Ｓ５０（1975）'!AA77,'Ｓ４９（1974）'!AA77,'Ｓ４８（1973）'!AA77,'Ｓ４７(1972)'!AA77,'Ｓ４６（1971）'!AA77,'Ｓ４５（1970）'!AA77,'Ｓ４４（1969）'!AA77)</f>
        <v>0</v>
      </c>
      <c r="AB77" s="1779">
        <f>SUM('Ｈ24（2012）'!AB77,'Ｈ２０（2008）'!AB77,'Ｈ１９（2007）'!AB77,'Ｈ１８（2006）'!AB77,'Ｈ１７（2005）'!AB77,'Ｈ１６（2004）'!AB77,'Ｈ１５（2003）'!AB77,'Ｈ１４（2002）'!AB77,'Ｈ１３（2001）'!AB77,'Ｈ１２（2000）'!AB77,'Ｈ１１（1999）'!AB77,'Ｈ１０（1998）'!AB77,'Ｈ９（1997）'!AB77,'Ｈ８（1996）'!AB77,'Ｈ７（1995）'!AB77,'Ｈ６（1994）'!AB77,'Ｈ５（1993）'!AB77,'Ｈ４（1992）'!AB77,'Ｈ３（1991）'!AB77,'Ｈ２（1990）'!AB77,'Ｈ元（1989）'!AB77,'Ｓ６３（1988）'!AB77,'Ｓ６２（1987）'!AB77,'Ｓ６１（1986）'!AB77,'Ｓ６０（1985）'!AB77,'Ｓ５９（1984）'!AB77,'Ｓ５８（1983）'!AB77,'Ｓ５７（1982）'!AB77,'Ｓ５６（1981）'!AB77,'Ｓ５５（1980）'!AB77,'Ｓ５４（1979）'!AB77,'Ｓ５３（1978）'!AB77,'Ｓ５２（1977）'!AB77,'Ｓ５１（1976）'!AB77,'Ｓ５０（1975）'!AB77,'Ｓ４９（1974）'!AB77,'Ｓ４８（1973）'!AB77,'Ｓ４７(1972)'!AB77,'Ｓ４６（1971）'!AB77,'Ｓ４５（1970）'!AB77,'Ｓ４４（1969）'!AB77)</f>
        <v>0</v>
      </c>
      <c r="AC77" s="1780">
        <f>SUM('Ｈ24（2012）'!AC77,'Ｈ２０（2008）'!AC77,'Ｈ１９（2007）'!AC77,'Ｈ１８（2006）'!AC77,'Ｈ１７（2005）'!AC77,'Ｈ１６（2004）'!AC77,'Ｈ１５（2003）'!AC77,'Ｈ１４（2002）'!AC77,'Ｈ１３（2001）'!AC77,'Ｈ１２（2000）'!AC77,'Ｈ１１（1999）'!AC77,'Ｈ１０（1998）'!AC77,'Ｈ９（1997）'!AC77,'Ｈ８（1996）'!AC77,'Ｈ７（1995）'!AC77,'Ｈ６（1994）'!AC77,'Ｈ５（1993）'!AC77,'Ｈ４（1992）'!AC77,'Ｈ３（1991）'!AC77,'Ｈ２（1990）'!AC77,'Ｈ元（1989）'!AC77,'Ｓ６３（1988）'!AC77,'Ｓ６２（1987）'!AC77,'Ｓ６１（1986）'!AC77,'Ｓ６０（1985）'!AC77,'Ｓ５９（1984）'!AC77,'Ｓ５８（1983）'!AC77,'Ｓ５７（1982）'!AC77,'Ｓ５６（1981）'!AC77,'Ｓ５５（1980）'!AC77,'Ｓ５４（1979）'!AC77,'Ｓ５３（1978）'!AC77,'Ｓ５２（1977）'!AC77,'Ｓ５１（1976）'!AC77,'Ｓ５０（1975）'!AC77,'Ｓ４９（1974）'!AC77,'Ｓ４８（1973）'!AC77,'Ｓ４７(1972)'!AC77,'Ｓ４６（1971）'!AC77,'Ｓ４５（1970）'!AC77,'Ｓ４４（1969）'!AC77)</f>
        <v>0</v>
      </c>
      <c r="AD77" s="269" t="s">
        <v>410</v>
      </c>
      <c r="AE77" s="200" t="s">
        <v>28</v>
      </c>
      <c r="AF77" s="200"/>
      <c r="AG77" s="172"/>
      <c r="AH77" s="1777"/>
      <c r="AI77" s="1785">
        <f>SUM('Ｈ24（2012）'!AI77,'Ｈ２０（2008）'!AI77,'Ｈ１９（2007）'!AI77,'Ｈ１８（2006）'!AI77,'Ｈ１７（2005）'!AI77,'Ｈ１６（2004）'!AI77,'Ｈ１５（2003）'!AI77,'Ｈ１４（2002）'!AI77,'Ｈ１３（2001）'!AI77,'Ｈ１２（2000）'!AI77,'Ｈ１１（1999）'!AI77,'Ｈ１０（1998）'!AI77,'Ｈ９（1997）'!AI77,'Ｈ８（1996）'!AI77,'Ｈ７（1995）'!AI77,'Ｈ６（1994）'!AI77,'Ｈ５（1993）'!AI77,'Ｈ４（1992）'!AI77,'Ｈ３（1991）'!AI77,'Ｈ２（1990）'!AI77,'Ｈ元（1989）'!AI77,'Ｓ６３（1988）'!AI77,'Ｓ６２（1987）'!AI77,'Ｓ６１（1986）'!AI77,'Ｓ６０（1985）'!AI77,'Ｓ５９（1984）'!AI77,'Ｓ５８（1983）'!AI77,'Ｓ５７（1982）'!AI77,'Ｓ５６（1981）'!AI77,'Ｓ５５（1980）'!AI77,'Ｓ５４（1979）'!AI77,'Ｓ５３（1978）'!AI77,'Ｓ５２（1977）'!AI77,'Ｓ５１（1976）'!AI77,'Ｓ５０（1975）'!AI77,'Ｓ４９（1974）'!AI77,'Ｓ４８（1973）'!AI77,'Ｓ４７(1972)'!AI77,'Ｓ４６（1971）'!AI77,'Ｓ４５（1970）'!AI77,'Ｓ４４（1969）'!AI77)</f>
        <v>0</v>
      </c>
      <c r="AJ77" s="1786">
        <f>SUM('Ｈ24（2012）'!AJ77,'Ｈ２０（2008）'!AJ77,'Ｈ１９（2007）'!AJ77,'Ｈ１８（2006）'!AJ77,'Ｈ１７（2005）'!AJ77,'Ｈ１６（2004）'!AJ77,'Ｈ１５（2003）'!AJ77,'Ｈ１４（2002）'!AJ77,'Ｈ１３（2001）'!AJ77,'Ｈ１２（2000）'!AJ77,'Ｈ１１（1999）'!AJ77,'Ｈ１０（1998）'!AJ77,'Ｈ９（1997）'!AJ77,'Ｈ８（1996）'!AJ77,'Ｈ７（1995）'!AJ77,'Ｈ６（1994）'!AJ77,'Ｈ５（1993）'!AJ77,'Ｈ４（1992）'!AJ77,'Ｈ３（1991）'!AJ77,'Ｈ２（1990）'!AJ77,'Ｈ元（1989）'!AJ77,'Ｓ６３（1988）'!AJ77,'Ｓ６２（1987）'!AJ77,'Ｓ６１（1986）'!AJ77,'Ｓ６０（1985）'!AJ77,'Ｓ５９（1984）'!AJ77,'Ｓ５８（1983）'!AJ77,'Ｓ５７（1982）'!AJ77,'Ｓ５６（1981）'!AJ77,'Ｓ５５（1980）'!AJ77,'Ｓ５４（1979）'!AJ77,'Ｓ５３（1978）'!AJ77,'Ｓ５２（1977）'!AJ77,'Ｓ５１（1976）'!AJ77,'Ｓ５０（1975）'!AJ77,'Ｓ４９（1974）'!AJ77,'Ｓ４８（1973）'!AJ77,'Ｓ４７(1972)'!AJ77,'Ｓ４６（1971）'!AJ77,'Ｓ４５（1970）'!AJ77,'Ｓ４４（1969）'!AJ77)</f>
        <v>0</v>
      </c>
      <c r="AK77" s="1779">
        <f>SUM('Ｈ24（2012）'!AK77,'Ｈ２０（2008）'!AK77,'Ｈ１９（2007）'!AK77,'Ｈ１８（2006）'!AK77,'Ｈ１７（2005）'!AK77,'Ｈ１６（2004）'!AK77,'Ｈ１５（2003）'!AK77,'Ｈ１４（2002）'!AK77,'Ｈ１３（2001）'!AK77,'Ｈ１２（2000）'!AK77,'Ｈ１１（1999）'!AK77,'Ｈ１０（1998）'!AK77,'Ｈ９（1997）'!AK77,'Ｈ８（1996）'!AK77,'Ｈ７（1995）'!AK77,'Ｈ６（1994）'!AK77,'Ｈ５（1993）'!AK77,'Ｈ４（1992）'!AK77,'Ｈ３（1991）'!AK77,'Ｈ２（1990）'!AK77,'Ｈ元（1989）'!AK77,'Ｓ６３（1988）'!AK77,'Ｓ６２（1987）'!AK77,'Ｓ６１（1986）'!AK77,'Ｓ６０（1985）'!AK77,'Ｓ５９（1984）'!AK77,'Ｓ５８（1983）'!AK77,'Ｓ５７（1982）'!AK77,'Ｓ５６（1981）'!AK77,'Ｓ５５（1980）'!AK77,'Ｓ５４（1979）'!AK77,'Ｓ５３（1978）'!AK77,'Ｓ５２（1977）'!AK77,'Ｓ５１（1976）'!AK77,'Ｓ５０（1975）'!AK77,'Ｓ４９（1974）'!AK77,'Ｓ４８（1973）'!AK77,'Ｓ４７(1972)'!AK77,'Ｓ４６（1971）'!AK77,'Ｓ４５（1970）'!AK77,'Ｓ４４（1969）'!AK77)</f>
        <v>0</v>
      </c>
      <c r="AL77" s="1760">
        <f>SUM('Ｈ24（2012）'!AL77,'Ｈ２０（2008）'!AL77,'Ｈ１９（2007）'!AL77,'Ｈ１８（2006）'!AL77,'Ｈ１７（2005）'!AL77,'Ｈ１６（2004）'!AL77,'Ｈ１５（2003）'!AL77,'Ｈ１４（2002）'!AL77,'Ｈ１３（2001）'!AL77,'Ｈ１２（2000）'!AL77,'Ｈ１１（1999）'!AL77,'Ｈ１０（1998）'!AL77,'Ｈ９（1997）'!AL77,'Ｈ８（1996）'!AL77,'Ｈ７（1995）'!AL77,'Ｈ６（1994）'!AL77,'Ｈ５（1993）'!AL77,'Ｈ４（1992）'!AL77,'Ｈ３（1991）'!AL77,'Ｈ２（1990）'!AL77,'Ｈ元（1989）'!AL77,'Ｓ６３（1988）'!AL77,'Ｓ６２（1987）'!AL77,'Ｓ６１（1986）'!AL77,'Ｓ６０（1985）'!AL77,'Ｓ５９（1984）'!AL77,'Ｓ５８（1983）'!AL77,'Ｓ５７（1982）'!AL77,'Ｓ５６（1981）'!AL77,'Ｓ５５（1980）'!AL77,'Ｓ５４（1979）'!AL77,'Ｓ５３（1978）'!AL77,'Ｓ５２（1977）'!AL77,'Ｓ５１（1976）'!AL77,'Ｓ５０（1975）'!AL77,'Ｓ４９（1974）'!AL77,'Ｓ４８（1973）'!AL77,'Ｓ４７(1972)'!AL77,'Ｓ４６（1971）'!AL77,'Ｓ４５（1970）'!AL77,'Ｓ４４（1969）'!AL77)</f>
        <v>0</v>
      </c>
    </row>
    <row r="78" spans="1:38">
      <c r="A78" s="858"/>
      <c r="B78" s="859"/>
      <c r="C78" s="859"/>
      <c r="D78" s="859"/>
      <c r="E78" s="859"/>
      <c r="F78" s="860"/>
      <c r="G78" s="856"/>
      <c r="H78" s="857"/>
      <c r="I78" s="857"/>
      <c r="K78" s="199"/>
      <c r="L78" s="200" t="s">
        <v>31</v>
      </c>
      <c r="M78" s="201" t="s">
        <v>32</v>
      </c>
      <c r="N78" s="202"/>
      <c r="O78" s="203" t="s">
        <v>33</v>
      </c>
      <c r="P78" s="204">
        <f t="shared" si="23"/>
        <v>0</v>
      </c>
      <c r="Q78" s="205">
        <f t="shared" si="23"/>
        <v>0</v>
      </c>
      <c r="R78" s="225"/>
      <c r="S78" s="267">
        <f t="shared" si="24"/>
        <v>0</v>
      </c>
      <c r="T78" s="268">
        <f t="shared" si="25"/>
        <v>0</v>
      </c>
      <c r="U78" s="269" t="s">
        <v>411</v>
      </c>
      <c r="V78" s="200" t="s">
        <v>31</v>
      </c>
      <c r="W78" s="200"/>
      <c r="X78" s="172"/>
      <c r="Y78" s="1777"/>
      <c r="Z78" s="1785">
        <f>SUM('Ｈ24（2012）'!Z78,'Ｈ24（2012）'!Z78,'Ｈ24（2012）'!Z78,'Ｈ２０（2008）'!Z78,'Ｈ１９（2007）'!Z78,'Ｈ１８（2006）'!Z78,'Ｈ１７（2005）'!Z78,'Ｈ１６（2004）'!Z78,'Ｈ１５（2003）'!Z78,'Ｈ１４（2002）'!Z78,'Ｈ１３（2001）'!Z78,'Ｈ１２（2000）'!Z78,'Ｈ１１（1999）'!Z78,'Ｈ１０（1998）'!Z78,'Ｈ９（1997）'!Z78,'Ｈ８（1996）'!Z78,'Ｈ７（1995）'!Z78,'Ｈ６（1994）'!Z78,'Ｈ５（1993）'!Z78,'Ｈ４（1992）'!Z78,'Ｈ３（1991）'!Z78,'Ｈ２（1990）'!Z78,'Ｈ元（1989）'!Z78,'Ｓ６３（1988）'!Z78,'Ｓ６２（1987）'!Z78,'Ｓ６１（1986）'!Z78,'Ｓ６０（1985）'!Z78,'Ｓ５９（1984）'!Z78,'Ｓ５８（1983）'!Z78,'Ｓ５７（1982）'!Z78,'Ｓ５６（1981）'!Z78,'Ｓ５５（1980）'!Z78,'Ｓ５４（1979）'!Z78,'Ｓ５３（1978）'!Z78,'Ｓ５２（1977）'!Z78,'Ｓ５１（1976）'!Z78,'Ｓ５０（1975）'!Z78,'Ｓ４９（1974）'!Z78,'Ｓ４８（1973）'!Z78,'Ｓ４７(1972)'!Z78,'Ｓ４６（1971）'!Z78,'Ｓ４５（1970）'!Z78,'Ｓ４４（1969）'!Z78)</f>
        <v>0</v>
      </c>
      <c r="AA78" s="1786">
        <f>SUM('Ｈ24（2012）'!AA78,'Ｈ２０（2008）'!AA78,'Ｈ１９（2007）'!AA78,'Ｈ１８（2006）'!AA78,'Ｈ１７（2005）'!AA78,'Ｈ１６（2004）'!AA78,'Ｈ１５（2003）'!AA78,'Ｈ１４（2002）'!AA78,'Ｈ１３（2001）'!AA78,'Ｈ１２（2000）'!AA78,'Ｈ１１（1999）'!AA78,'Ｈ１０（1998）'!AA78,'Ｈ９（1997）'!AA78,'Ｈ８（1996）'!AA78,'Ｈ７（1995）'!AA78,'Ｈ６（1994）'!AA78,'Ｈ５（1993）'!AA78,'Ｈ４（1992）'!AA78,'Ｈ３（1991）'!AA78,'Ｈ２（1990）'!AA78,'Ｈ元（1989）'!AA78,'Ｓ６３（1988）'!AA78,'Ｓ６２（1987）'!AA78,'Ｓ６１（1986）'!AA78,'Ｓ６０（1985）'!AA78,'Ｓ５９（1984）'!AA78,'Ｓ５８（1983）'!AA78,'Ｓ５７（1982）'!AA78,'Ｓ５６（1981）'!AA78,'Ｓ５５（1980）'!AA78,'Ｓ５４（1979）'!AA78,'Ｓ５３（1978）'!AA78,'Ｓ５２（1977）'!AA78,'Ｓ５１（1976）'!AA78,'Ｓ５０（1975）'!AA78,'Ｓ４９（1974）'!AA78,'Ｓ４８（1973）'!AA78,'Ｓ４７(1972)'!AA78,'Ｓ４６（1971）'!AA78,'Ｓ４５（1970）'!AA78,'Ｓ４４（1969）'!AA78)</f>
        <v>0</v>
      </c>
      <c r="AB78" s="1779">
        <f>SUM('Ｈ24（2012）'!AB78,'Ｈ２０（2008）'!AB78,'Ｈ１９（2007）'!AB78,'Ｈ１８（2006）'!AB78,'Ｈ１７（2005）'!AB78,'Ｈ１６（2004）'!AB78,'Ｈ１５（2003）'!AB78,'Ｈ１４（2002）'!AB78,'Ｈ１３（2001）'!AB78,'Ｈ１２（2000）'!AB78,'Ｈ１１（1999）'!AB78,'Ｈ１０（1998）'!AB78,'Ｈ９（1997）'!AB78,'Ｈ８（1996）'!AB78,'Ｈ７（1995）'!AB78,'Ｈ６（1994）'!AB78,'Ｈ５（1993）'!AB78,'Ｈ４（1992）'!AB78,'Ｈ３（1991）'!AB78,'Ｈ２（1990）'!AB78,'Ｈ元（1989）'!AB78,'Ｓ６３（1988）'!AB78,'Ｓ６２（1987）'!AB78,'Ｓ６１（1986）'!AB78,'Ｓ６０（1985）'!AB78,'Ｓ５９（1984）'!AB78,'Ｓ５８（1983）'!AB78,'Ｓ５７（1982）'!AB78,'Ｓ５６（1981）'!AB78,'Ｓ５５（1980）'!AB78,'Ｓ５４（1979）'!AB78,'Ｓ５３（1978）'!AB78,'Ｓ５２（1977）'!AB78,'Ｓ５１（1976）'!AB78,'Ｓ５０（1975）'!AB78,'Ｓ４９（1974）'!AB78,'Ｓ４８（1973）'!AB78,'Ｓ４７(1972)'!AB78,'Ｓ４６（1971）'!AB78,'Ｓ４５（1970）'!AB78,'Ｓ４４（1969）'!AB78)</f>
        <v>0</v>
      </c>
      <c r="AC78" s="1780">
        <f>SUM('Ｈ24（2012）'!AC78,'Ｈ２０（2008）'!AC78,'Ｈ１９（2007）'!AC78,'Ｈ１８（2006）'!AC78,'Ｈ１７（2005）'!AC78,'Ｈ１６（2004）'!AC78,'Ｈ１５（2003）'!AC78,'Ｈ１４（2002）'!AC78,'Ｈ１３（2001）'!AC78,'Ｈ１２（2000）'!AC78,'Ｈ１１（1999）'!AC78,'Ｈ１０（1998）'!AC78,'Ｈ９（1997）'!AC78,'Ｈ８（1996）'!AC78,'Ｈ７（1995）'!AC78,'Ｈ６（1994）'!AC78,'Ｈ５（1993）'!AC78,'Ｈ４（1992）'!AC78,'Ｈ３（1991）'!AC78,'Ｈ２（1990）'!AC78,'Ｈ元（1989）'!AC78,'Ｓ６３（1988）'!AC78,'Ｓ６２（1987）'!AC78,'Ｓ６１（1986）'!AC78,'Ｓ６０（1985）'!AC78,'Ｓ５９（1984）'!AC78,'Ｓ５８（1983）'!AC78,'Ｓ５７（1982）'!AC78,'Ｓ５６（1981）'!AC78,'Ｓ５５（1980）'!AC78,'Ｓ５４（1979）'!AC78,'Ｓ５３（1978）'!AC78,'Ｓ５２（1977）'!AC78,'Ｓ５１（1976）'!AC78,'Ｓ５０（1975）'!AC78,'Ｓ４９（1974）'!AC78,'Ｓ４８（1973）'!AC78,'Ｓ４７(1972)'!AC78,'Ｓ４６（1971）'!AC78,'Ｓ４５（1970）'!AC78,'Ｓ４４（1969）'!AC78)</f>
        <v>0</v>
      </c>
      <c r="AD78" s="269" t="s">
        <v>141</v>
      </c>
      <c r="AE78" s="200" t="s">
        <v>31</v>
      </c>
      <c r="AF78" s="200"/>
      <c r="AG78" s="172"/>
      <c r="AH78" s="1777"/>
      <c r="AI78" s="1785">
        <f>SUM('Ｈ24（2012）'!AI78,'Ｈ２０（2008）'!AI78,'Ｈ１９（2007）'!AI78,'Ｈ１８（2006）'!AI78,'Ｈ１７（2005）'!AI78,'Ｈ１６（2004）'!AI78,'Ｈ１５（2003）'!AI78,'Ｈ１４（2002）'!AI78,'Ｈ１３（2001）'!AI78,'Ｈ１２（2000）'!AI78,'Ｈ１１（1999）'!AI78,'Ｈ１０（1998）'!AI78,'Ｈ９（1997）'!AI78,'Ｈ８（1996）'!AI78,'Ｈ７（1995）'!AI78,'Ｈ６（1994）'!AI78,'Ｈ５（1993）'!AI78,'Ｈ４（1992）'!AI78,'Ｈ３（1991）'!AI78,'Ｈ２（1990）'!AI78,'Ｈ元（1989）'!AI78,'Ｓ６３（1988）'!AI78,'Ｓ６２（1987）'!AI78,'Ｓ６１（1986）'!AI78,'Ｓ６０（1985）'!AI78,'Ｓ５９（1984）'!AI78,'Ｓ５８（1983）'!AI78,'Ｓ５７（1982）'!AI78,'Ｓ５６（1981）'!AI78,'Ｓ５５（1980）'!AI78,'Ｓ５４（1979）'!AI78,'Ｓ５３（1978）'!AI78,'Ｓ５２（1977）'!AI78,'Ｓ５１（1976）'!AI78,'Ｓ５０（1975）'!AI78,'Ｓ４９（1974）'!AI78,'Ｓ４８（1973）'!AI78,'Ｓ４７(1972)'!AI78,'Ｓ４６（1971）'!AI78,'Ｓ４５（1970）'!AI78,'Ｓ４４（1969）'!AI78)</f>
        <v>0</v>
      </c>
      <c r="AJ78" s="1786">
        <f>SUM('Ｈ24（2012）'!AJ78,'Ｈ２０（2008）'!AJ78,'Ｈ１９（2007）'!AJ78,'Ｈ１８（2006）'!AJ78,'Ｈ１７（2005）'!AJ78,'Ｈ１６（2004）'!AJ78,'Ｈ１５（2003）'!AJ78,'Ｈ１４（2002）'!AJ78,'Ｈ１３（2001）'!AJ78,'Ｈ１２（2000）'!AJ78,'Ｈ１１（1999）'!AJ78,'Ｈ１０（1998）'!AJ78,'Ｈ９（1997）'!AJ78,'Ｈ８（1996）'!AJ78,'Ｈ７（1995）'!AJ78,'Ｈ６（1994）'!AJ78,'Ｈ５（1993）'!AJ78,'Ｈ４（1992）'!AJ78,'Ｈ３（1991）'!AJ78,'Ｈ２（1990）'!AJ78,'Ｈ元（1989）'!AJ78,'Ｓ６３（1988）'!AJ78,'Ｓ６２（1987）'!AJ78,'Ｓ６１（1986）'!AJ78,'Ｓ６０（1985）'!AJ78,'Ｓ５９（1984）'!AJ78,'Ｓ５８（1983）'!AJ78,'Ｓ５７（1982）'!AJ78,'Ｓ５６（1981）'!AJ78,'Ｓ５５（1980）'!AJ78,'Ｓ５４（1979）'!AJ78,'Ｓ５３（1978）'!AJ78,'Ｓ５２（1977）'!AJ78,'Ｓ５１（1976）'!AJ78,'Ｓ５０（1975）'!AJ78,'Ｓ４９（1974）'!AJ78,'Ｓ４８（1973）'!AJ78,'Ｓ４７(1972)'!AJ78,'Ｓ４６（1971）'!AJ78,'Ｓ４５（1970）'!AJ78,'Ｓ４４（1969）'!AJ78)</f>
        <v>0</v>
      </c>
      <c r="AK78" s="1779">
        <f>SUM('Ｈ24（2012）'!AK78,'Ｈ２０（2008）'!AK78,'Ｈ１９（2007）'!AK78,'Ｈ１８（2006）'!AK78,'Ｈ１７（2005）'!AK78,'Ｈ１６（2004）'!AK78,'Ｈ１５（2003）'!AK78,'Ｈ１４（2002）'!AK78,'Ｈ１３（2001）'!AK78,'Ｈ１２（2000）'!AK78,'Ｈ１１（1999）'!AK78,'Ｈ１０（1998）'!AK78,'Ｈ９（1997）'!AK78,'Ｈ８（1996）'!AK78,'Ｈ７（1995）'!AK78,'Ｈ６（1994）'!AK78,'Ｈ５（1993）'!AK78,'Ｈ４（1992）'!AK78,'Ｈ３（1991）'!AK78,'Ｈ２（1990）'!AK78,'Ｈ元（1989）'!AK78,'Ｓ６３（1988）'!AK78,'Ｓ６２（1987）'!AK78,'Ｓ６１（1986）'!AK78,'Ｓ６０（1985）'!AK78,'Ｓ５９（1984）'!AK78,'Ｓ５８（1983）'!AK78,'Ｓ５７（1982）'!AK78,'Ｓ５６（1981）'!AK78,'Ｓ５５（1980）'!AK78,'Ｓ５４（1979）'!AK78,'Ｓ５３（1978）'!AK78,'Ｓ５２（1977）'!AK78,'Ｓ５１（1976）'!AK78,'Ｓ５０（1975）'!AK78,'Ｓ４９（1974）'!AK78,'Ｓ４８（1973）'!AK78,'Ｓ４７(1972)'!AK78,'Ｓ４６（1971）'!AK78,'Ｓ４５（1970）'!AK78,'Ｓ４４（1969）'!AK78)</f>
        <v>0</v>
      </c>
      <c r="AL78" s="1760">
        <f>SUM('Ｈ24（2012）'!AL78,'Ｈ２０（2008）'!AL78,'Ｈ１９（2007）'!AL78,'Ｈ１８（2006）'!AL78,'Ｈ１７（2005）'!AL78,'Ｈ１６（2004）'!AL78,'Ｈ１５（2003）'!AL78,'Ｈ１４（2002）'!AL78,'Ｈ１３（2001）'!AL78,'Ｈ１２（2000）'!AL78,'Ｈ１１（1999）'!AL78,'Ｈ１０（1998）'!AL78,'Ｈ９（1997）'!AL78,'Ｈ８（1996）'!AL78,'Ｈ７（1995）'!AL78,'Ｈ６（1994）'!AL78,'Ｈ５（1993）'!AL78,'Ｈ４（1992）'!AL78,'Ｈ３（1991）'!AL78,'Ｈ２（1990）'!AL78,'Ｈ元（1989）'!AL78,'Ｓ６３（1988）'!AL78,'Ｓ６２（1987）'!AL78,'Ｓ６１（1986）'!AL78,'Ｓ６０（1985）'!AL78,'Ｓ５９（1984）'!AL78,'Ｓ５８（1983）'!AL78,'Ｓ５７（1982）'!AL78,'Ｓ５６（1981）'!AL78,'Ｓ５５（1980）'!AL78,'Ｓ５４（1979）'!AL78,'Ｓ５３（1978）'!AL78,'Ｓ５２（1977）'!AL78,'Ｓ５１（1976）'!AL78,'Ｓ５０（1975）'!AL78,'Ｓ４９（1974）'!AL78,'Ｓ４８（1973）'!AL78,'Ｓ４７(1972)'!AL78,'Ｓ４６（1971）'!AL78,'Ｓ４５（1970）'!AL78,'Ｓ４４（1969）'!AL78)</f>
        <v>0</v>
      </c>
    </row>
    <row r="79" spans="1:38">
      <c r="A79" s="858"/>
      <c r="B79" s="859"/>
      <c r="C79" s="859"/>
      <c r="D79" s="859"/>
      <c r="E79" s="859"/>
      <c r="F79" s="860"/>
      <c r="G79" s="856"/>
      <c r="H79" s="857"/>
      <c r="I79" s="857"/>
      <c r="K79" s="199"/>
      <c r="L79" s="200" t="s">
        <v>35</v>
      </c>
      <c r="M79" s="201" t="s">
        <v>36</v>
      </c>
      <c r="N79" s="202"/>
      <c r="O79" s="203" t="s">
        <v>37</v>
      </c>
      <c r="P79" s="204">
        <f t="shared" si="23"/>
        <v>0</v>
      </c>
      <c r="Q79" s="205">
        <f t="shared" si="23"/>
        <v>0</v>
      </c>
      <c r="R79" s="225"/>
      <c r="S79" s="267">
        <f t="shared" si="24"/>
        <v>0</v>
      </c>
      <c r="T79" s="268">
        <f t="shared" si="25"/>
        <v>0</v>
      </c>
      <c r="U79" s="269"/>
      <c r="V79" s="200" t="s">
        <v>35</v>
      </c>
      <c r="W79" s="221"/>
      <c r="X79" s="222"/>
      <c r="Y79" s="1781"/>
      <c r="Z79" s="1787">
        <f>SUM('Ｈ24（2012）'!Z79,'Ｈ24（2012）'!Z79,'Ｈ24（2012）'!Z79,'Ｈ２０（2008）'!Z79,'Ｈ１９（2007）'!Z79,'Ｈ１８（2006）'!Z79,'Ｈ１７（2005）'!Z79,'Ｈ１６（2004）'!Z79,'Ｈ１５（2003）'!Z79,'Ｈ１４（2002）'!Z79,'Ｈ１３（2001）'!Z79,'Ｈ１２（2000）'!Z79,'Ｈ１１（1999）'!Z79,'Ｈ１０（1998）'!Z79,'Ｈ９（1997）'!Z79,'Ｈ８（1996）'!Z79,'Ｈ７（1995）'!Z79,'Ｈ６（1994）'!Z79,'Ｈ５（1993）'!Z79,'Ｈ４（1992）'!Z79,'Ｈ３（1991）'!Z79,'Ｈ２（1990）'!Z79,'Ｈ元（1989）'!Z79,'Ｓ６３（1988）'!Z79,'Ｓ６２（1987）'!Z79,'Ｓ６１（1986）'!Z79,'Ｓ６０（1985）'!Z79,'Ｓ５９（1984）'!Z79,'Ｓ５８（1983）'!Z79,'Ｓ５７（1982）'!Z79,'Ｓ５６（1981）'!Z79,'Ｓ５５（1980）'!Z79,'Ｓ５４（1979）'!Z79,'Ｓ５３（1978）'!Z79,'Ｓ５２（1977）'!Z79,'Ｓ５１（1976）'!Z79,'Ｓ５０（1975）'!Z79,'Ｓ４９（1974）'!Z79,'Ｓ４８（1973）'!Z79,'Ｓ４７(1972)'!Z79,'Ｓ４６（1971）'!Z79,'Ｓ４５（1970）'!Z79,'Ｓ４４（1969）'!Z79)</f>
        <v>0</v>
      </c>
      <c r="AA79" s="1788">
        <f>SUM('Ｈ24（2012）'!AA79,'Ｈ２０（2008）'!AA79,'Ｈ１９（2007）'!AA79,'Ｈ１８（2006）'!AA79,'Ｈ１７（2005）'!AA79,'Ｈ１６（2004）'!AA79,'Ｈ１５（2003）'!AA79,'Ｈ１４（2002）'!AA79,'Ｈ１３（2001）'!AA79,'Ｈ１２（2000）'!AA79,'Ｈ１１（1999）'!AA79,'Ｈ１０（1998）'!AA79,'Ｈ９（1997）'!AA79,'Ｈ８（1996）'!AA79,'Ｈ７（1995）'!AA79,'Ｈ６（1994）'!AA79,'Ｈ５（1993）'!AA79,'Ｈ４（1992）'!AA79,'Ｈ３（1991）'!AA79,'Ｈ２（1990）'!AA79,'Ｈ元（1989）'!AA79,'Ｓ６３（1988）'!AA79,'Ｓ６２（1987）'!AA79,'Ｓ６１（1986）'!AA79,'Ｓ６０（1985）'!AA79,'Ｓ５９（1984）'!AA79,'Ｓ５８（1983）'!AA79,'Ｓ５７（1982）'!AA79,'Ｓ５６（1981）'!AA79,'Ｓ５５（1980）'!AA79,'Ｓ５４（1979）'!AA79,'Ｓ５３（1978）'!AA79,'Ｓ５２（1977）'!AA79,'Ｓ５１（1976）'!AA79,'Ｓ５０（1975）'!AA79,'Ｓ４９（1974）'!AA79,'Ｓ４８（1973）'!AA79,'Ｓ４７(1972)'!AA79,'Ｓ４６（1971）'!AA79,'Ｓ４５（1970）'!AA79,'Ｓ４４（1969）'!AA79)</f>
        <v>0</v>
      </c>
      <c r="AB79" s="1763">
        <f>SUM('Ｈ24（2012）'!AB79,'Ｈ２０（2008）'!AB79,'Ｈ１９（2007）'!AB79,'Ｈ１８（2006）'!AB79,'Ｈ１７（2005）'!AB79,'Ｈ１６（2004）'!AB79,'Ｈ１５（2003）'!AB79,'Ｈ１４（2002）'!AB79,'Ｈ１３（2001）'!AB79,'Ｈ１２（2000）'!AB79,'Ｈ１１（1999）'!AB79,'Ｈ１０（1998）'!AB79,'Ｈ９（1997）'!AB79,'Ｈ８（1996）'!AB79,'Ｈ７（1995）'!AB79,'Ｈ６（1994）'!AB79,'Ｈ５（1993）'!AB79,'Ｈ４（1992）'!AB79,'Ｈ３（1991）'!AB79,'Ｈ２（1990）'!AB79,'Ｈ元（1989）'!AB79,'Ｓ６３（1988）'!AB79,'Ｓ６２（1987）'!AB79,'Ｓ６１（1986）'!AB79,'Ｓ６０（1985）'!AB79,'Ｓ５９（1984）'!AB79,'Ｓ５８（1983）'!AB79,'Ｓ５７（1982）'!AB79,'Ｓ５６（1981）'!AB79,'Ｓ５５（1980）'!AB79,'Ｓ５４（1979）'!AB79,'Ｓ５３（1978）'!AB79,'Ｓ５２（1977）'!AB79,'Ｓ５１（1976）'!AB79,'Ｓ５０（1975）'!AB79,'Ｓ４９（1974）'!AB79,'Ｓ４８（1973）'!AB79,'Ｓ４７(1972)'!AB79,'Ｓ４６（1971）'!AB79,'Ｓ４５（1970）'!AB79,'Ｓ４４（1969）'!AB79)</f>
        <v>0</v>
      </c>
      <c r="AC79" s="1764">
        <f>SUM('Ｈ24（2012）'!AC79,'Ｈ２０（2008）'!AC79,'Ｈ１９（2007）'!AC79,'Ｈ１８（2006）'!AC79,'Ｈ１７（2005）'!AC79,'Ｈ１６（2004）'!AC79,'Ｈ１５（2003）'!AC79,'Ｈ１４（2002）'!AC79,'Ｈ１３（2001）'!AC79,'Ｈ１２（2000）'!AC79,'Ｈ１１（1999）'!AC79,'Ｈ１０（1998）'!AC79,'Ｈ９（1997）'!AC79,'Ｈ８（1996）'!AC79,'Ｈ７（1995）'!AC79,'Ｈ６（1994）'!AC79,'Ｈ５（1993）'!AC79,'Ｈ４（1992）'!AC79,'Ｈ３（1991）'!AC79,'Ｈ２（1990）'!AC79,'Ｈ元（1989）'!AC79,'Ｓ６３（1988）'!AC79,'Ｓ６２（1987）'!AC79,'Ｓ６１（1986）'!AC79,'Ｓ６０（1985）'!AC79,'Ｓ５９（1984）'!AC79,'Ｓ５８（1983）'!AC79,'Ｓ５７（1982）'!AC79,'Ｓ５６（1981）'!AC79,'Ｓ５５（1980）'!AC79,'Ｓ５４（1979）'!AC79,'Ｓ５３（1978）'!AC79,'Ｓ５２（1977）'!AC79,'Ｓ５１（1976）'!AC79,'Ｓ５０（1975）'!AC79,'Ｓ４９（1974）'!AC79,'Ｓ４８（1973）'!AC79,'Ｓ４７(1972)'!AC79,'Ｓ４６（1971）'!AC79,'Ｓ４５（1970）'!AC79,'Ｓ４４（1969）'!AC79)</f>
        <v>0</v>
      </c>
      <c r="AD79" s="269" t="s">
        <v>412</v>
      </c>
      <c r="AE79" s="200" t="s">
        <v>35</v>
      </c>
      <c r="AF79" s="221"/>
      <c r="AG79" s="222"/>
      <c r="AH79" s="1781"/>
      <c r="AI79" s="1787">
        <f>SUM('Ｈ24（2012）'!AI79,'Ｈ２０（2008）'!AI79,'Ｈ１９（2007）'!AI79,'Ｈ１８（2006）'!AI79,'Ｈ１７（2005）'!AI79,'Ｈ１６（2004）'!AI79,'Ｈ１５（2003）'!AI79,'Ｈ１４（2002）'!AI79,'Ｈ１３（2001）'!AI79,'Ｈ１２（2000）'!AI79,'Ｈ１１（1999）'!AI79,'Ｈ１０（1998）'!AI79,'Ｈ９（1997）'!AI79,'Ｈ８（1996）'!AI79,'Ｈ７（1995）'!AI79,'Ｈ６（1994）'!AI79,'Ｈ５（1993）'!AI79,'Ｈ４（1992）'!AI79,'Ｈ３（1991）'!AI79,'Ｈ２（1990）'!AI79,'Ｈ元（1989）'!AI79,'Ｓ６３（1988）'!AI79,'Ｓ６２（1987）'!AI79,'Ｓ６１（1986）'!AI79,'Ｓ６０（1985）'!AI79,'Ｓ５９（1984）'!AI79,'Ｓ５８（1983）'!AI79,'Ｓ５７（1982）'!AI79,'Ｓ５６（1981）'!AI79,'Ｓ５５（1980）'!AI79,'Ｓ５４（1979）'!AI79,'Ｓ５３（1978）'!AI79,'Ｓ５２（1977）'!AI79,'Ｓ５１（1976）'!AI79,'Ｓ５０（1975）'!AI79,'Ｓ４９（1974）'!AI79,'Ｓ４８（1973）'!AI79,'Ｓ４７(1972)'!AI79,'Ｓ４６（1971）'!AI79,'Ｓ４５（1970）'!AI79,'Ｓ４４（1969）'!AI79)</f>
        <v>0</v>
      </c>
      <c r="AJ79" s="1788">
        <f>SUM('Ｈ24（2012）'!AJ79,'Ｈ２０（2008）'!AJ79,'Ｈ１９（2007）'!AJ79,'Ｈ１８（2006）'!AJ79,'Ｈ１７（2005）'!AJ79,'Ｈ１６（2004）'!AJ79,'Ｈ１５（2003）'!AJ79,'Ｈ１４（2002）'!AJ79,'Ｈ１３（2001）'!AJ79,'Ｈ１２（2000）'!AJ79,'Ｈ１１（1999）'!AJ79,'Ｈ１０（1998）'!AJ79,'Ｈ９（1997）'!AJ79,'Ｈ８（1996）'!AJ79,'Ｈ７（1995）'!AJ79,'Ｈ６（1994）'!AJ79,'Ｈ５（1993）'!AJ79,'Ｈ４（1992）'!AJ79,'Ｈ３（1991）'!AJ79,'Ｈ２（1990）'!AJ79,'Ｈ元（1989）'!AJ79,'Ｓ６３（1988）'!AJ79,'Ｓ６２（1987）'!AJ79,'Ｓ６１（1986）'!AJ79,'Ｓ６０（1985）'!AJ79,'Ｓ５９（1984）'!AJ79,'Ｓ５８（1983）'!AJ79,'Ｓ５７（1982）'!AJ79,'Ｓ５６（1981）'!AJ79,'Ｓ５５（1980）'!AJ79,'Ｓ５４（1979）'!AJ79,'Ｓ５３（1978）'!AJ79,'Ｓ５２（1977）'!AJ79,'Ｓ５１（1976）'!AJ79,'Ｓ５０（1975）'!AJ79,'Ｓ４９（1974）'!AJ79,'Ｓ４８（1973）'!AJ79,'Ｓ４７(1972)'!AJ79,'Ｓ４６（1971）'!AJ79,'Ｓ４５（1970）'!AJ79,'Ｓ４４（1969）'!AJ79)</f>
        <v>0</v>
      </c>
      <c r="AK79" s="1763">
        <f>SUM('Ｈ24（2012）'!AK79,'Ｈ２０（2008）'!AK79,'Ｈ１９（2007）'!AK79,'Ｈ１８（2006）'!AK79,'Ｈ１７（2005）'!AK79,'Ｈ１６（2004）'!AK79,'Ｈ１５（2003）'!AK79,'Ｈ１４（2002）'!AK79,'Ｈ１３（2001）'!AK79,'Ｈ１２（2000）'!AK79,'Ｈ１１（1999）'!AK79,'Ｈ１０（1998）'!AK79,'Ｈ９（1997）'!AK79,'Ｈ８（1996）'!AK79,'Ｈ７（1995）'!AK79,'Ｈ６（1994）'!AK79,'Ｈ５（1993）'!AK79,'Ｈ４（1992）'!AK79,'Ｈ３（1991）'!AK79,'Ｈ２（1990）'!AK79,'Ｈ元（1989）'!AK79,'Ｓ６３（1988）'!AK79,'Ｓ６２（1987）'!AK79,'Ｓ６１（1986）'!AK79,'Ｓ６０（1985）'!AK79,'Ｓ５９（1984）'!AK79,'Ｓ５８（1983）'!AK79,'Ｓ５７（1982）'!AK79,'Ｓ５６（1981）'!AK79,'Ｓ５５（1980）'!AK79,'Ｓ５４（1979）'!AK79,'Ｓ５３（1978）'!AK79,'Ｓ５２（1977）'!AK79,'Ｓ５１（1976）'!AK79,'Ｓ５０（1975）'!AK79,'Ｓ４９（1974）'!AK79,'Ｓ４８（1973）'!AK79,'Ｓ４７(1972)'!AK79,'Ｓ４６（1971）'!AK79,'Ｓ４５（1970）'!AK79,'Ｓ４４（1969）'!AK79)</f>
        <v>0</v>
      </c>
      <c r="AL79" s="1765">
        <f>SUM('Ｈ24（2012）'!AL79,'Ｈ２０（2008）'!AL79,'Ｈ１９（2007）'!AL79,'Ｈ１８（2006）'!AL79,'Ｈ１７（2005）'!AL79,'Ｈ１６（2004）'!AL79,'Ｈ１５（2003）'!AL79,'Ｈ１４（2002）'!AL79,'Ｈ１３（2001）'!AL79,'Ｈ１２（2000）'!AL79,'Ｈ１１（1999）'!AL79,'Ｈ１０（1998）'!AL79,'Ｈ９（1997）'!AL79,'Ｈ８（1996）'!AL79,'Ｈ７（1995）'!AL79,'Ｈ６（1994）'!AL79,'Ｈ５（1993）'!AL79,'Ｈ４（1992）'!AL79,'Ｈ３（1991）'!AL79,'Ｈ２（1990）'!AL79,'Ｈ元（1989）'!AL79,'Ｓ６３（1988）'!AL79,'Ｓ６２（1987）'!AL79,'Ｓ６１（1986）'!AL79,'Ｓ６０（1985）'!AL79,'Ｓ５９（1984）'!AL79,'Ｓ５８（1983）'!AL79,'Ｓ５７（1982）'!AL79,'Ｓ５６（1981）'!AL79,'Ｓ５５（1980）'!AL79,'Ｓ５４（1979）'!AL79,'Ｓ５３（1978）'!AL79,'Ｓ５２（1977）'!AL79,'Ｓ５１（1976）'!AL79,'Ｓ５０（1975）'!AL79,'Ｓ４９（1974）'!AL79,'Ｓ４８（1973）'!AL79,'Ｓ４７(1972)'!AL79,'Ｓ４６（1971）'!AL79,'Ｓ４５（1970）'!AL79,'Ｓ４４（1969）'!AL79)</f>
        <v>0</v>
      </c>
    </row>
    <row r="80" spans="1:38">
      <c r="A80" s="858"/>
      <c r="B80" s="859"/>
      <c r="C80" s="859"/>
      <c r="D80" s="859"/>
      <c r="E80" s="859"/>
      <c r="F80" s="860"/>
      <c r="G80" s="856"/>
      <c r="H80" s="857"/>
      <c r="I80" s="857"/>
      <c r="K80" s="199"/>
      <c r="L80" s="200" t="s">
        <v>38</v>
      </c>
      <c r="M80" s="201" t="s">
        <v>149</v>
      </c>
      <c r="N80" s="202"/>
      <c r="O80" s="203" t="s">
        <v>40</v>
      </c>
      <c r="P80" s="204">
        <f t="shared" si="23"/>
        <v>0</v>
      </c>
      <c r="Q80" s="205">
        <f t="shared" si="23"/>
        <v>0</v>
      </c>
      <c r="R80" s="225"/>
      <c r="S80" s="267">
        <f t="shared" si="24"/>
        <v>0</v>
      </c>
      <c r="T80" s="268">
        <f t="shared" si="25"/>
        <v>0</v>
      </c>
      <c r="U80" s="269"/>
      <c r="V80" s="200" t="s">
        <v>38</v>
      </c>
      <c r="W80" s="201" t="s">
        <v>149</v>
      </c>
      <c r="X80" s="202"/>
      <c r="Y80" s="202" t="s">
        <v>528</v>
      </c>
      <c r="Z80" s="1766">
        <f>SUM('Ｈ24（2012）'!Z80,'Ｈ24（2012）'!Z80,'Ｈ24（2012）'!Z80,'Ｈ２０（2008）'!Z80,'Ｈ１９（2007）'!Z80,'Ｈ１８（2006）'!Z80,'Ｈ１７（2005）'!Z80,'Ｈ１６（2004）'!Z80,'Ｈ１５（2003）'!Z80,'Ｈ１４（2002）'!Z80,'Ｈ１３（2001）'!Z80,'Ｈ１２（2000）'!Z80,'Ｈ１１（1999）'!Z80,'Ｈ１０（1998）'!Z80,'Ｈ９（1997）'!Z80,'Ｈ８（1996）'!Z80,'Ｈ７（1995）'!Z80,'Ｈ６（1994）'!Z80,'Ｈ５（1993）'!Z80,'Ｈ４（1992）'!Z80,'Ｈ３（1991）'!Z80,'Ｈ２（1990）'!Z80,'Ｈ元（1989）'!Z80,'Ｓ６３（1988）'!Z80,'Ｓ６２（1987）'!Z80,'Ｓ６１（1986）'!Z80,'Ｓ６０（1985）'!Z80,'Ｓ５９（1984）'!Z80,'Ｓ５８（1983）'!Z80,'Ｓ５７（1982）'!Z80,'Ｓ５６（1981）'!Z80,'Ｓ５５（1980）'!Z80,'Ｓ５４（1979）'!Z80,'Ｓ５３（1978）'!Z80,'Ｓ５２（1977）'!Z80,'Ｓ５１（1976）'!Z80,'Ｓ５０（1975）'!Z80,'Ｓ４９（1974）'!Z80,'Ｓ４８（1973）'!Z80,'Ｓ４７(1972)'!Z80,'Ｓ４６（1971）'!Z80,'Ｓ４５（1970）'!Z80,'Ｓ４４（1969）'!Z80)</f>
        <v>1005096</v>
      </c>
      <c r="AA80" s="1767">
        <f>SUM('Ｈ24（2012）'!AA80,'Ｈ２０（2008）'!AA80,'Ｈ１９（2007）'!AA80,'Ｈ１８（2006）'!AA80,'Ｈ１７（2005）'!AA80,'Ｈ１６（2004）'!AA80,'Ｈ１５（2003）'!AA80,'Ｈ１４（2002）'!AA80,'Ｈ１３（2001）'!AA80,'Ｈ１２（2000）'!AA80,'Ｈ１１（1999）'!AA80,'Ｈ１０（1998）'!AA80,'Ｈ９（1997）'!AA80,'Ｈ８（1996）'!AA80,'Ｈ７（1995）'!AA80,'Ｈ６（1994）'!AA80,'Ｈ５（1993）'!AA80,'Ｈ４（1992）'!AA80,'Ｈ３（1991）'!AA80,'Ｈ２（1990）'!AA80,'Ｈ元（1989）'!AA80,'Ｓ６３（1988）'!AA80,'Ｓ６２（1987）'!AA80,'Ｓ６１（1986）'!AA80,'Ｓ６０（1985）'!AA80,'Ｓ５９（1984）'!AA80,'Ｓ５８（1983）'!AA80,'Ｓ５７（1982）'!AA80,'Ｓ５６（1981）'!AA80,'Ｓ５５（1980）'!AA80,'Ｓ５４（1979）'!AA80,'Ｓ５３（1978）'!AA80,'Ｓ５２（1977）'!AA80,'Ｓ５１（1976）'!AA80,'Ｓ５０（1975）'!AA80,'Ｓ４９（1974）'!AA80,'Ｓ４８（1973）'!AA80,'Ｓ４７(1972)'!AA80,'Ｓ４６（1971）'!AA80,'Ｓ４５（1970）'!AA80,'Ｓ４４（1969）'!AA80)</f>
        <v>0</v>
      </c>
      <c r="AB80" s="1768">
        <f>SUM('Ｈ24（2012）'!AB80,'Ｈ２０（2008）'!AB80,'Ｈ１９（2007）'!AB80,'Ｈ１８（2006）'!AB80,'Ｈ１７（2005）'!AB80,'Ｈ１６（2004）'!AB80,'Ｈ１５（2003）'!AB80,'Ｈ１４（2002）'!AB80,'Ｈ１３（2001）'!AB80,'Ｈ１２（2000）'!AB80,'Ｈ１１（1999）'!AB80,'Ｈ１０（1998）'!AB80,'Ｈ９（1997）'!AB80,'Ｈ８（1996）'!AB80,'Ｈ７（1995）'!AB80,'Ｈ６（1994）'!AB80,'Ｈ５（1993）'!AB80,'Ｈ４（1992）'!AB80,'Ｈ３（1991）'!AB80,'Ｈ２（1990）'!AB80,'Ｈ元（1989）'!AB80,'Ｓ６３（1988）'!AB80,'Ｓ６２（1987）'!AB80,'Ｓ６１（1986）'!AB80,'Ｓ６０（1985）'!AB80,'Ｓ５９（1984）'!AB80,'Ｓ５８（1983）'!AB80,'Ｓ５７（1982）'!AB80,'Ｓ５６（1981）'!AB80,'Ｓ５５（1980）'!AB80,'Ｓ５４（1979）'!AB80,'Ｓ５３（1978）'!AB80,'Ｓ５２（1977）'!AB80,'Ｓ５１（1976）'!AB80,'Ｓ５０（1975）'!AB80,'Ｓ４９（1974）'!AB80,'Ｓ４８（1973）'!AB80,'Ｓ４７(1972)'!AB80,'Ｓ４６（1971）'!AB80,'Ｓ４５（1970）'!AB80,'Ｓ４４（1969）'!AB80)</f>
        <v>0</v>
      </c>
      <c r="AC80" s="1769">
        <f>SUM('Ｈ24（2012）'!AC80,'Ｈ２０（2008）'!AC80,'Ｈ１９（2007）'!AC80,'Ｈ１８（2006）'!AC80,'Ｈ１７（2005）'!AC80,'Ｈ１６（2004）'!AC80,'Ｈ１５（2003）'!AC80,'Ｈ１４（2002）'!AC80,'Ｈ１３（2001）'!AC80,'Ｈ１２（2000）'!AC80,'Ｈ１１（1999）'!AC80,'Ｈ１０（1998）'!AC80,'Ｈ９（1997）'!AC80,'Ｈ８（1996）'!AC80,'Ｈ７（1995）'!AC80,'Ｈ６（1994）'!AC80,'Ｈ５（1993）'!AC80,'Ｈ４（1992）'!AC80,'Ｈ３（1991）'!AC80,'Ｈ２（1990）'!AC80,'Ｈ元（1989）'!AC80,'Ｓ６３（1988）'!AC80,'Ｓ６２（1987）'!AC80,'Ｓ６１（1986）'!AC80,'Ｓ６０（1985）'!AC80,'Ｓ５９（1984）'!AC80,'Ｓ５８（1983）'!AC80,'Ｓ５７（1982）'!AC80,'Ｓ５６（1981）'!AC80,'Ｓ５５（1980）'!AC80,'Ｓ５４（1979）'!AC80,'Ｓ５３（1978）'!AC80,'Ｓ５２（1977）'!AC80,'Ｓ５１（1976）'!AC80,'Ｓ５０（1975）'!AC80,'Ｓ４９（1974）'!AC80,'Ｓ４８（1973）'!AC80,'Ｓ４７(1972)'!AC80,'Ｓ４６（1971）'!AC80,'Ｓ４５（1970）'!AC80,'Ｓ４４（1969）'!AC80)</f>
        <v>730900</v>
      </c>
      <c r="AD80" s="269" t="s">
        <v>414</v>
      </c>
      <c r="AE80" s="200" t="s">
        <v>38</v>
      </c>
      <c r="AF80" s="201" t="s">
        <v>149</v>
      </c>
      <c r="AG80" s="202"/>
      <c r="AH80" s="202" t="s">
        <v>415</v>
      </c>
      <c r="AI80" s="1766">
        <f>SUM('Ｈ24（2012）'!AI80,'Ｈ２０（2008）'!AI80,'Ｈ１９（2007）'!AI80,'Ｈ１８（2006）'!AI80,'Ｈ１７（2005）'!AI80,'Ｈ１６（2004）'!AI80,'Ｈ１５（2003）'!AI80,'Ｈ１４（2002）'!AI80,'Ｈ１３（2001）'!AI80,'Ｈ１２（2000）'!AI80,'Ｈ１１（1999）'!AI80,'Ｈ１０（1998）'!AI80,'Ｈ９（1997）'!AI80,'Ｈ８（1996）'!AI80,'Ｈ７（1995）'!AI80,'Ｈ６（1994）'!AI80,'Ｈ５（1993）'!AI80,'Ｈ４（1992）'!AI80,'Ｈ３（1991）'!AI80,'Ｈ２（1990）'!AI80,'Ｈ元（1989）'!AI80,'Ｓ６３（1988）'!AI80,'Ｓ６２（1987）'!AI80,'Ｓ６１（1986）'!AI80,'Ｓ６０（1985）'!AI80,'Ｓ５９（1984）'!AI80,'Ｓ５８（1983）'!AI80,'Ｓ５７（1982）'!AI80,'Ｓ５６（1981）'!AI80,'Ｓ５５（1980）'!AI80,'Ｓ５４（1979）'!AI80,'Ｓ５３（1978）'!AI80,'Ｓ５２（1977）'!AI80,'Ｓ５１（1976）'!AI80,'Ｓ５０（1975）'!AI80,'Ｓ４９（1974）'!AI80,'Ｓ４８（1973）'!AI80,'Ｓ４７(1972)'!AI80,'Ｓ４６（1971）'!AI80,'Ｓ４５（1970）'!AI80,'Ｓ４４（1969）'!AI80)</f>
        <v>0</v>
      </c>
      <c r="AJ80" s="1767">
        <f>SUM('Ｈ24（2012）'!AJ80,'Ｈ２０（2008）'!AJ80,'Ｈ１９（2007）'!AJ80,'Ｈ１８（2006）'!AJ80,'Ｈ１７（2005）'!AJ80,'Ｈ１６（2004）'!AJ80,'Ｈ１５（2003）'!AJ80,'Ｈ１４（2002）'!AJ80,'Ｈ１３（2001）'!AJ80,'Ｈ１２（2000）'!AJ80,'Ｈ１１（1999）'!AJ80,'Ｈ１０（1998）'!AJ80,'Ｈ９（1997）'!AJ80,'Ｈ８（1996）'!AJ80,'Ｈ７（1995）'!AJ80,'Ｈ６（1994）'!AJ80,'Ｈ５（1993）'!AJ80,'Ｈ４（1992）'!AJ80,'Ｈ３（1991）'!AJ80,'Ｈ２（1990）'!AJ80,'Ｈ元（1989）'!AJ80,'Ｓ６３（1988）'!AJ80,'Ｓ６２（1987）'!AJ80,'Ｓ６１（1986）'!AJ80,'Ｓ６０（1985）'!AJ80,'Ｓ５９（1984）'!AJ80,'Ｓ５８（1983）'!AJ80,'Ｓ５７（1982）'!AJ80,'Ｓ５６（1981）'!AJ80,'Ｓ５５（1980）'!AJ80,'Ｓ５４（1979）'!AJ80,'Ｓ５３（1978）'!AJ80,'Ｓ５２（1977）'!AJ80,'Ｓ５１（1976）'!AJ80,'Ｓ５０（1975）'!AJ80,'Ｓ４９（1974）'!AJ80,'Ｓ４８（1973）'!AJ80,'Ｓ４７(1972)'!AJ80,'Ｓ４６（1971）'!AJ80,'Ｓ４５（1970）'!AJ80,'Ｓ４４（1969）'!AJ80)</f>
        <v>0</v>
      </c>
      <c r="AK80" s="1770">
        <f>SUM('Ｈ24（2012）'!AK80,'Ｈ２０（2008）'!AK80,'Ｈ１９（2007）'!AK80,'Ｈ１８（2006）'!AK80,'Ｈ１７（2005）'!AK80,'Ｈ１６（2004）'!AK80,'Ｈ１５（2003）'!AK80,'Ｈ１４（2002）'!AK80,'Ｈ１３（2001）'!AK80,'Ｈ１２（2000）'!AK80,'Ｈ１１（1999）'!AK80,'Ｈ１０（1998）'!AK80,'Ｈ９（1997）'!AK80,'Ｈ８（1996）'!AK80,'Ｈ７（1995）'!AK80,'Ｈ６（1994）'!AK80,'Ｈ５（1993）'!AK80,'Ｈ４（1992）'!AK80,'Ｈ３（1991）'!AK80,'Ｈ２（1990）'!AK80,'Ｈ元（1989）'!AK80,'Ｓ６３（1988）'!AK80,'Ｓ６２（1987）'!AK80,'Ｓ６１（1986）'!AK80,'Ｓ６０（1985）'!AK80,'Ｓ５９（1984）'!AK80,'Ｓ５８（1983）'!AK80,'Ｓ５７（1982）'!AK80,'Ｓ５６（1981）'!AK80,'Ｓ５５（1980）'!AK80,'Ｓ５４（1979）'!AK80,'Ｓ５３（1978）'!AK80,'Ｓ５２（1977）'!AK80,'Ｓ５１（1976）'!AK80,'Ｓ５０（1975）'!AK80,'Ｓ４９（1974）'!AK80,'Ｓ４８（1973）'!AK80,'Ｓ４７(1972)'!AK80,'Ｓ４６（1971）'!AK80,'Ｓ４５（1970）'!AK80,'Ｓ４４（1969）'!AK80)</f>
        <v>0</v>
      </c>
      <c r="AL80" s="1771">
        <f>SUM('Ｈ24（2012）'!AL80,'Ｈ２０（2008）'!AL80,'Ｈ１９（2007）'!AL80,'Ｈ１８（2006）'!AL80,'Ｈ１７（2005）'!AL80,'Ｈ１６（2004）'!AL80,'Ｈ１５（2003）'!AL80,'Ｈ１４（2002）'!AL80,'Ｈ１３（2001）'!AL80,'Ｈ１２（2000）'!AL80,'Ｈ１１（1999）'!AL80,'Ｈ１０（1998）'!AL80,'Ｈ９（1997）'!AL80,'Ｈ８（1996）'!AL80,'Ｈ７（1995）'!AL80,'Ｈ６（1994）'!AL80,'Ｈ５（1993）'!AL80,'Ｈ４（1992）'!AL80,'Ｈ３（1991）'!AL80,'Ｈ２（1990）'!AL80,'Ｈ元（1989）'!AL80,'Ｓ６３（1988）'!AL80,'Ｓ６２（1987）'!AL80,'Ｓ６１（1986）'!AL80,'Ｓ６０（1985）'!AL80,'Ｓ５９（1984）'!AL80,'Ｓ５８（1983）'!AL80,'Ｓ５７（1982）'!AL80,'Ｓ５６（1981）'!AL80,'Ｓ５５（1980）'!AL80,'Ｓ５４（1979）'!AL80,'Ｓ５３（1978）'!AL80,'Ｓ５２（1977）'!AL80,'Ｓ５１（1976）'!AL80,'Ｓ５０（1975）'!AL80,'Ｓ４９（1974）'!AL80,'Ｓ４８（1973）'!AL80,'Ｓ４７(1972)'!AL80,'Ｓ４６（1971）'!AL80,'Ｓ４５（1970）'!AL80,'Ｓ４４（1969）'!AL80)</f>
        <v>0</v>
      </c>
    </row>
    <row r="81" spans="1:38">
      <c r="A81" s="858"/>
      <c r="B81" s="859"/>
      <c r="C81" s="859"/>
      <c r="D81" s="859"/>
      <c r="E81" s="859"/>
      <c r="F81" s="860"/>
      <c r="G81" s="856"/>
      <c r="H81" s="857"/>
      <c r="I81" s="857"/>
      <c r="K81" s="199"/>
      <c r="L81" s="200" t="s">
        <v>41</v>
      </c>
      <c r="M81" s="201" t="s">
        <v>42</v>
      </c>
      <c r="N81" s="202"/>
      <c r="O81" s="203" t="s">
        <v>43</v>
      </c>
      <c r="P81" s="204">
        <f t="shared" si="23"/>
        <v>0</v>
      </c>
      <c r="Q81" s="205">
        <f t="shared" si="23"/>
        <v>0</v>
      </c>
      <c r="R81" s="225"/>
      <c r="S81" s="267">
        <f t="shared" si="24"/>
        <v>0</v>
      </c>
      <c r="T81" s="268">
        <f t="shared" si="25"/>
        <v>0</v>
      </c>
      <c r="U81" s="269" t="s">
        <v>416</v>
      </c>
      <c r="V81" s="200" t="s">
        <v>41</v>
      </c>
      <c r="W81" s="201"/>
      <c r="X81" s="202"/>
      <c r="Y81" s="202"/>
      <c r="Z81" s="1789">
        <f>SUM('Ｈ24（2012）'!Z81,'Ｈ24（2012）'!Z81,'Ｈ24（2012）'!Z81,'Ｈ２０（2008）'!Z81,'Ｈ１９（2007）'!Z81,'Ｈ１８（2006）'!Z81,'Ｈ１７（2005）'!Z81,'Ｈ１６（2004）'!Z81,'Ｈ１５（2003）'!Z81,'Ｈ１４（2002）'!Z81,'Ｈ１３（2001）'!Z81,'Ｈ１２（2000）'!Z81,'Ｈ１１（1999）'!Z81,'Ｈ１０（1998）'!Z81,'Ｈ９（1997）'!Z81,'Ｈ８（1996）'!Z81,'Ｈ７（1995）'!Z81,'Ｈ６（1994）'!Z81,'Ｈ５（1993）'!Z81,'Ｈ４（1992）'!Z81,'Ｈ３（1991）'!Z81,'Ｈ２（1990）'!Z81,'Ｈ元（1989）'!Z81,'Ｓ６３（1988）'!Z81,'Ｓ６２（1987）'!Z81,'Ｓ６１（1986）'!Z81,'Ｓ６０（1985）'!Z81,'Ｓ５９（1984）'!Z81,'Ｓ５８（1983）'!Z81,'Ｓ５７（1982）'!Z81,'Ｓ５６（1981）'!Z81,'Ｓ５５（1980）'!Z81,'Ｓ５４（1979）'!Z81,'Ｓ５３（1978）'!Z81,'Ｓ５２（1977）'!Z81,'Ｓ５１（1976）'!Z81,'Ｓ５０（1975）'!Z81,'Ｓ４９（1974）'!Z81,'Ｓ４８（1973）'!Z81,'Ｓ４７(1972)'!Z81,'Ｓ４６（1971）'!Z81,'Ｓ４５（1970）'!Z81,'Ｓ４４（1969）'!Z81)</f>
        <v>0</v>
      </c>
      <c r="AA81" s="1790">
        <f>SUM('Ｈ24（2012）'!AA81,'Ｈ２０（2008）'!AA81,'Ｈ１９（2007）'!AA81,'Ｈ１８（2006）'!AA81,'Ｈ１７（2005）'!AA81,'Ｈ１６（2004）'!AA81,'Ｈ１５（2003）'!AA81,'Ｈ１４（2002）'!AA81,'Ｈ１３（2001）'!AA81,'Ｈ１２（2000）'!AA81,'Ｈ１１（1999）'!AA81,'Ｈ１０（1998）'!AA81,'Ｈ９（1997）'!AA81,'Ｈ８（1996）'!AA81,'Ｈ７（1995）'!AA81,'Ｈ６（1994）'!AA81,'Ｈ５（1993）'!AA81,'Ｈ４（1992）'!AA81,'Ｈ３（1991）'!AA81,'Ｈ２（1990）'!AA81,'Ｈ元（1989）'!AA81,'Ｓ６３（1988）'!AA81,'Ｓ６２（1987）'!AA81,'Ｓ６１（1986）'!AA81,'Ｓ６０（1985）'!AA81,'Ｓ５９（1984）'!AA81,'Ｓ５８（1983）'!AA81,'Ｓ５７（1982）'!AA81,'Ｓ５６（1981）'!AA81,'Ｓ５５（1980）'!AA81,'Ｓ５４（1979）'!AA81,'Ｓ５３（1978）'!AA81,'Ｓ５２（1977）'!AA81,'Ｓ５１（1976）'!AA81,'Ｓ５０（1975）'!AA81,'Ｓ４９（1974）'!AA81,'Ｓ４８（1973）'!AA81,'Ｓ４７(1972)'!AA81,'Ｓ４６（1971）'!AA81,'Ｓ４５（1970）'!AA81,'Ｓ４４（1969）'!AA81)</f>
        <v>0</v>
      </c>
      <c r="AB81" s="1784">
        <f>SUM('Ｈ24（2012）'!AB81,'Ｈ２０（2008）'!AB81,'Ｈ１９（2007）'!AB81,'Ｈ１８（2006）'!AB81,'Ｈ１７（2005）'!AB81,'Ｈ１６（2004）'!AB81,'Ｈ１５（2003）'!AB81,'Ｈ１４（2002）'!AB81,'Ｈ１３（2001）'!AB81,'Ｈ１２（2000）'!AB81,'Ｈ１１（1999）'!AB81,'Ｈ１０（1998）'!AB81,'Ｈ９（1997）'!AB81,'Ｈ８（1996）'!AB81,'Ｈ７（1995）'!AB81,'Ｈ６（1994）'!AB81,'Ｈ５（1993）'!AB81,'Ｈ４（1992）'!AB81,'Ｈ３（1991）'!AB81,'Ｈ２（1990）'!AB81,'Ｈ元（1989）'!AB81,'Ｓ６３（1988）'!AB81,'Ｓ６２（1987）'!AB81,'Ｓ６１（1986）'!AB81,'Ｓ６０（1985）'!AB81,'Ｓ５９（1984）'!AB81,'Ｓ５８（1983）'!AB81,'Ｓ５７（1982）'!AB81,'Ｓ５６（1981）'!AB81,'Ｓ５５（1980）'!AB81,'Ｓ５４（1979）'!AB81,'Ｓ５３（1978）'!AB81,'Ｓ５２（1977）'!AB81,'Ｓ５１（1976）'!AB81,'Ｓ５０（1975）'!AB81,'Ｓ４９（1974）'!AB81,'Ｓ４８（1973）'!AB81,'Ｓ４７(1972)'!AB81,'Ｓ４６（1971）'!AB81,'Ｓ４５（1970）'!AB81,'Ｓ４４（1969）'!AB81)</f>
        <v>0</v>
      </c>
      <c r="AC81" s="1791">
        <f>SUM('Ｈ24（2012）'!AC81,'Ｈ２０（2008）'!AC81,'Ｈ１９（2007）'!AC81,'Ｈ１８（2006）'!AC81,'Ｈ１７（2005）'!AC81,'Ｈ１６（2004）'!AC81,'Ｈ１５（2003）'!AC81,'Ｈ１４（2002）'!AC81,'Ｈ１３（2001）'!AC81,'Ｈ１２（2000）'!AC81,'Ｈ１１（1999）'!AC81,'Ｈ１０（1998）'!AC81,'Ｈ９（1997）'!AC81,'Ｈ８（1996）'!AC81,'Ｈ７（1995）'!AC81,'Ｈ６（1994）'!AC81,'Ｈ５（1993）'!AC81,'Ｈ４（1992）'!AC81,'Ｈ３（1991）'!AC81,'Ｈ２（1990）'!AC81,'Ｈ元（1989）'!AC81,'Ｓ６３（1988）'!AC81,'Ｓ６２（1987）'!AC81,'Ｓ６１（1986）'!AC81,'Ｓ６０（1985）'!AC81,'Ｓ５９（1984）'!AC81,'Ｓ５８（1983）'!AC81,'Ｓ５７（1982）'!AC81,'Ｓ５６（1981）'!AC81,'Ｓ５５（1980）'!AC81,'Ｓ５４（1979）'!AC81,'Ｓ５３（1978）'!AC81,'Ｓ５２（1977）'!AC81,'Ｓ５１（1976）'!AC81,'Ｓ５０（1975）'!AC81,'Ｓ４９（1974）'!AC81,'Ｓ４８（1973）'!AC81,'Ｓ４７(1972)'!AC81,'Ｓ４６（1971）'!AC81,'Ｓ４５（1970）'!AC81,'Ｓ４４（1969）'!AC81)</f>
        <v>0</v>
      </c>
      <c r="AD81" s="269" t="s">
        <v>417</v>
      </c>
      <c r="AE81" s="200" t="s">
        <v>41</v>
      </c>
      <c r="AF81" s="201"/>
      <c r="AG81" s="202"/>
      <c r="AH81" s="202"/>
      <c r="AI81" s="1789">
        <f>SUM('Ｈ24（2012）'!AI81,'Ｈ２０（2008）'!AI81,'Ｈ１９（2007）'!AI81,'Ｈ１８（2006）'!AI81,'Ｈ１７（2005）'!AI81,'Ｈ１６（2004）'!AI81,'Ｈ１５（2003）'!AI81,'Ｈ１４（2002）'!AI81,'Ｈ１３（2001）'!AI81,'Ｈ１２（2000）'!AI81,'Ｈ１１（1999）'!AI81,'Ｈ１０（1998）'!AI81,'Ｈ９（1997）'!AI81,'Ｈ８（1996）'!AI81,'Ｈ７（1995）'!AI81,'Ｈ６（1994）'!AI81,'Ｈ５（1993）'!AI81,'Ｈ４（1992）'!AI81,'Ｈ３（1991）'!AI81,'Ｈ２（1990）'!AI81,'Ｈ元（1989）'!AI81,'Ｓ６３（1988）'!AI81,'Ｓ６２（1987）'!AI81,'Ｓ６１（1986）'!AI81,'Ｓ６０（1985）'!AI81,'Ｓ５９（1984）'!AI81,'Ｓ５８（1983）'!AI81,'Ｓ５７（1982）'!AI81,'Ｓ５６（1981）'!AI81,'Ｓ５５（1980）'!AI81,'Ｓ５４（1979）'!AI81,'Ｓ５３（1978）'!AI81,'Ｓ５２（1977）'!AI81,'Ｓ５１（1976）'!AI81,'Ｓ５０（1975）'!AI81,'Ｓ４９（1974）'!AI81,'Ｓ４８（1973）'!AI81,'Ｓ４７(1972)'!AI81,'Ｓ４６（1971）'!AI81,'Ｓ４５（1970）'!AI81,'Ｓ４４（1969）'!AI81)</f>
        <v>0</v>
      </c>
      <c r="AJ81" s="1790">
        <f>SUM('Ｈ24（2012）'!AJ81,'Ｈ２０（2008）'!AJ81,'Ｈ１９（2007）'!AJ81,'Ｈ１８（2006）'!AJ81,'Ｈ１７（2005）'!AJ81,'Ｈ１６（2004）'!AJ81,'Ｈ１５（2003）'!AJ81,'Ｈ１４（2002）'!AJ81,'Ｈ１３（2001）'!AJ81,'Ｈ１２（2000）'!AJ81,'Ｈ１１（1999）'!AJ81,'Ｈ１０（1998）'!AJ81,'Ｈ９（1997）'!AJ81,'Ｈ８（1996）'!AJ81,'Ｈ７（1995）'!AJ81,'Ｈ６（1994）'!AJ81,'Ｈ５（1993）'!AJ81,'Ｈ４（1992）'!AJ81,'Ｈ３（1991）'!AJ81,'Ｈ２（1990）'!AJ81,'Ｈ元（1989）'!AJ81,'Ｓ６３（1988）'!AJ81,'Ｓ６２（1987）'!AJ81,'Ｓ６１（1986）'!AJ81,'Ｓ６０（1985）'!AJ81,'Ｓ５９（1984）'!AJ81,'Ｓ５８（1983）'!AJ81,'Ｓ５７（1982）'!AJ81,'Ｓ５６（1981）'!AJ81,'Ｓ５５（1980）'!AJ81,'Ｓ５４（1979）'!AJ81,'Ｓ５３（1978）'!AJ81,'Ｓ５２（1977）'!AJ81,'Ｓ５１（1976）'!AJ81,'Ｓ５０（1975）'!AJ81,'Ｓ４９（1974）'!AJ81,'Ｓ４８（1973）'!AJ81,'Ｓ４７(1972)'!AJ81,'Ｓ４６（1971）'!AJ81,'Ｓ４５（1970）'!AJ81,'Ｓ４４（1969）'!AJ81)</f>
        <v>0</v>
      </c>
      <c r="AK81" s="1784">
        <f>SUM('Ｈ24（2012）'!AK81,'Ｈ２０（2008）'!AK81,'Ｈ１９（2007）'!AK81,'Ｈ１８（2006）'!AK81,'Ｈ１７（2005）'!AK81,'Ｈ１６（2004）'!AK81,'Ｈ１５（2003）'!AK81,'Ｈ１４（2002）'!AK81,'Ｈ１３（2001）'!AK81,'Ｈ１２（2000）'!AK81,'Ｈ１１（1999）'!AK81,'Ｈ１０（1998）'!AK81,'Ｈ９（1997）'!AK81,'Ｈ８（1996）'!AK81,'Ｈ７（1995）'!AK81,'Ｈ６（1994）'!AK81,'Ｈ５（1993）'!AK81,'Ｈ４（1992）'!AK81,'Ｈ３（1991）'!AK81,'Ｈ２（1990）'!AK81,'Ｈ元（1989）'!AK81,'Ｓ６３（1988）'!AK81,'Ｓ６２（1987）'!AK81,'Ｓ６１（1986）'!AK81,'Ｓ６０（1985）'!AK81,'Ｓ５９（1984）'!AK81,'Ｓ５８（1983）'!AK81,'Ｓ５７（1982）'!AK81,'Ｓ５６（1981）'!AK81,'Ｓ５５（1980）'!AK81,'Ｓ５４（1979）'!AK81,'Ｓ５３（1978）'!AK81,'Ｓ５２（1977）'!AK81,'Ｓ５１（1976）'!AK81,'Ｓ５０（1975）'!AK81,'Ｓ４９（1974）'!AK81,'Ｓ４８（1973）'!AK81,'Ｓ４７(1972)'!AK81,'Ｓ４６（1971）'!AK81,'Ｓ４５（1970）'!AK81,'Ｓ４４（1969）'!AK81)</f>
        <v>0</v>
      </c>
      <c r="AL81" s="1792">
        <f>SUM('Ｈ24（2012）'!AL81,'Ｈ２０（2008）'!AL81,'Ｈ１９（2007）'!AL81,'Ｈ１８（2006）'!AL81,'Ｈ１７（2005）'!AL81,'Ｈ１６（2004）'!AL81,'Ｈ１５（2003）'!AL81,'Ｈ１４（2002）'!AL81,'Ｈ１３（2001）'!AL81,'Ｈ１２（2000）'!AL81,'Ｈ１１（1999）'!AL81,'Ｈ１０（1998）'!AL81,'Ｈ９（1997）'!AL81,'Ｈ８（1996）'!AL81,'Ｈ７（1995）'!AL81,'Ｈ６（1994）'!AL81,'Ｈ５（1993）'!AL81,'Ｈ４（1992）'!AL81,'Ｈ３（1991）'!AL81,'Ｈ２（1990）'!AL81,'Ｈ元（1989）'!AL81,'Ｓ６３（1988）'!AL81,'Ｓ６２（1987）'!AL81,'Ｓ６１（1986）'!AL81,'Ｓ６０（1985）'!AL81,'Ｓ５９（1984）'!AL81,'Ｓ５８（1983）'!AL81,'Ｓ５７（1982）'!AL81,'Ｓ５６（1981）'!AL81,'Ｓ５５（1980）'!AL81,'Ｓ５４（1979）'!AL81,'Ｓ５３（1978）'!AL81,'Ｓ５２（1977）'!AL81,'Ｓ５１（1976）'!AL81,'Ｓ５０（1975）'!AL81,'Ｓ４９（1974）'!AL81,'Ｓ４８（1973）'!AL81,'Ｓ４７(1972)'!AL81,'Ｓ４６（1971）'!AL81,'Ｓ４５（1970）'!AL81,'Ｓ４４（1969）'!AL81)</f>
        <v>0</v>
      </c>
    </row>
    <row r="82" spans="1:38">
      <c r="A82" s="858"/>
      <c r="B82" s="859"/>
      <c r="C82" s="859"/>
      <c r="D82" s="859"/>
      <c r="E82" s="859"/>
      <c r="F82" s="860"/>
      <c r="G82" s="856"/>
      <c r="H82" s="857"/>
      <c r="I82" s="857"/>
      <c r="K82" s="199" t="s">
        <v>131</v>
      </c>
      <c r="L82" s="221"/>
      <c r="M82" s="201" t="s">
        <v>13</v>
      </c>
      <c r="N82" s="202"/>
      <c r="O82" s="203" t="s">
        <v>44</v>
      </c>
      <c r="P82" s="204">
        <f t="shared" si="23"/>
        <v>0</v>
      </c>
      <c r="Q82" s="205">
        <f t="shared" si="23"/>
        <v>0</v>
      </c>
      <c r="R82" s="225"/>
      <c r="S82" s="267">
        <f t="shared" si="24"/>
        <v>0</v>
      </c>
      <c r="T82" s="268">
        <f t="shared" si="25"/>
        <v>0</v>
      </c>
      <c r="U82" s="269"/>
      <c r="V82" s="221"/>
      <c r="W82" s="201" t="s">
        <v>13</v>
      </c>
      <c r="X82" s="202"/>
      <c r="Y82" s="202"/>
      <c r="Z82" s="1793">
        <f>SUM('Ｈ24（2012）'!Z82,'Ｈ24（2012）'!Z82,'Ｈ24（2012）'!Z82,'Ｈ２０（2008）'!Z82,'Ｈ１９（2007）'!Z82,'Ｈ１８（2006）'!Z82,'Ｈ１７（2005）'!Z82,'Ｈ１６（2004）'!Z82,'Ｈ１５（2003）'!Z82,'Ｈ１４（2002）'!Z82,'Ｈ１３（2001）'!Z82,'Ｈ１２（2000）'!Z82,'Ｈ１１（1999）'!Z82,'Ｈ１０（1998）'!Z82,'Ｈ９（1997）'!Z82,'Ｈ８（1996）'!Z82,'Ｈ７（1995）'!Z82,'Ｈ６（1994）'!Z82,'Ｈ５（1993）'!Z82,'Ｈ４（1992）'!Z82,'Ｈ３（1991）'!Z82,'Ｈ２（1990）'!Z82,'Ｈ元（1989）'!Z82,'Ｓ６３（1988）'!Z82,'Ｓ６２（1987）'!Z82,'Ｓ６１（1986）'!Z82,'Ｓ６０（1985）'!Z82,'Ｓ５９（1984）'!Z82,'Ｓ５８（1983）'!Z82,'Ｓ５７（1982）'!Z82,'Ｓ５６（1981）'!Z82,'Ｓ５５（1980）'!Z82,'Ｓ５４（1979）'!Z82,'Ｓ５３（1978）'!Z82,'Ｓ５２（1977）'!Z82,'Ｓ５１（1976）'!Z82,'Ｓ５０（1975）'!Z82,'Ｓ４９（1974）'!Z82,'Ｓ４８（1973）'!Z82,'Ｓ４７(1972)'!Z82,'Ｓ４６（1971）'!Z82,'Ｓ４５（1970）'!Z82,'Ｓ４４（1969）'!Z82)</f>
        <v>9016</v>
      </c>
      <c r="AA82" s="1794">
        <f>SUM('Ｈ24（2012）'!AA82,'Ｈ２０（2008）'!AA82,'Ｈ１９（2007）'!AA82,'Ｈ１８（2006）'!AA82,'Ｈ１７（2005）'!AA82,'Ｈ１６（2004）'!AA82,'Ｈ１５（2003）'!AA82,'Ｈ１４（2002）'!AA82,'Ｈ１３（2001）'!AA82,'Ｈ１２（2000）'!AA82,'Ｈ１１（1999）'!AA82,'Ｈ１０（1998）'!AA82,'Ｈ９（1997）'!AA82,'Ｈ８（1996）'!AA82,'Ｈ７（1995）'!AA82,'Ｈ６（1994）'!AA82,'Ｈ５（1993）'!AA82,'Ｈ４（1992）'!AA82,'Ｈ３（1991）'!AA82,'Ｈ２（1990）'!AA82,'Ｈ元（1989）'!AA82,'Ｓ６３（1988）'!AA82,'Ｓ６２（1987）'!AA82,'Ｓ６１（1986）'!AA82,'Ｓ６０（1985）'!AA82,'Ｓ５９（1984）'!AA82,'Ｓ５８（1983）'!AA82,'Ｓ５７（1982）'!AA82,'Ｓ５６（1981）'!AA82,'Ｓ５５（1980）'!AA82,'Ｓ５４（1979）'!AA82,'Ｓ５３（1978）'!AA82,'Ｓ５２（1977）'!AA82,'Ｓ５１（1976）'!AA82,'Ｓ５０（1975）'!AA82,'Ｓ４９（1974）'!AA82,'Ｓ４８（1973）'!AA82,'Ｓ４７(1972)'!AA82,'Ｓ４６（1971）'!AA82,'Ｓ４５（1970）'!AA82,'Ｓ４４（1969）'!AA82)</f>
        <v>0</v>
      </c>
      <c r="AB82" s="1768">
        <f>SUM('Ｈ24（2012）'!AB82,'Ｈ２０（2008）'!AB82,'Ｈ１９（2007）'!AB82,'Ｈ１８（2006）'!AB82,'Ｈ１７（2005）'!AB82,'Ｈ１６（2004）'!AB82,'Ｈ１５（2003）'!AB82,'Ｈ１４（2002）'!AB82,'Ｈ１３（2001）'!AB82,'Ｈ１２（2000）'!AB82,'Ｈ１１（1999）'!AB82,'Ｈ１０（1998）'!AB82,'Ｈ９（1997）'!AB82,'Ｈ８（1996）'!AB82,'Ｈ７（1995）'!AB82,'Ｈ６（1994）'!AB82,'Ｈ５（1993）'!AB82,'Ｈ４（1992）'!AB82,'Ｈ３（1991）'!AB82,'Ｈ２（1990）'!AB82,'Ｈ元（1989）'!AB82,'Ｓ６３（1988）'!AB82,'Ｓ６２（1987）'!AB82,'Ｓ６１（1986）'!AB82,'Ｓ６０（1985）'!AB82,'Ｓ５９（1984）'!AB82,'Ｓ５８（1983）'!AB82,'Ｓ５７（1982）'!AB82,'Ｓ５６（1981）'!AB82,'Ｓ５５（1980）'!AB82,'Ｓ５４（1979）'!AB82,'Ｓ５３（1978）'!AB82,'Ｓ５２（1977）'!AB82,'Ｓ５１（1976）'!AB82,'Ｓ５０（1975）'!AB82,'Ｓ４９（1974）'!AB82,'Ｓ４８（1973）'!AB82,'Ｓ４７(1972)'!AB82,'Ｓ４６（1971）'!AB82,'Ｓ４５（1970）'!AB82,'Ｓ４４（1969）'!AB82)</f>
        <v>0</v>
      </c>
      <c r="AC82" s="1769">
        <f>SUM('Ｈ24（2012）'!AC82,'Ｈ２０（2008）'!AC82,'Ｈ１９（2007）'!AC82,'Ｈ１８（2006）'!AC82,'Ｈ１７（2005）'!AC82,'Ｈ１６（2004）'!AC82,'Ｈ１５（2003）'!AC82,'Ｈ１４（2002）'!AC82,'Ｈ１３（2001）'!AC82,'Ｈ１２（2000）'!AC82,'Ｈ１１（1999）'!AC82,'Ｈ１０（1998）'!AC82,'Ｈ９（1997）'!AC82,'Ｈ８（1996）'!AC82,'Ｈ７（1995）'!AC82,'Ｈ６（1994）'!AC82,'Ｈ５（1993）'!AC82,'Ｈ４（1992）'!AC82,'Ｈ３（1991）'!AC82,'Ｈ２（1990）'!AC82,'Ｈ元（1989）'!AC82,'Ｓ６３（1988）'!AC82,'Ｓ６２（1987）'!AC82,'Ｓ６１（1986）'!AC82,'Ｓ６０（1985）'!AC82,'Ｓ５９（1984）'!AC82,'Ｓ５８（1983）'!AC82,'Ｓ５７（1982）'!AC82,'Ｓ５６（1981）'!AC82,'Ｓ５５（1980）'!AC82,'Ｓ５４（1979）'!AC82,'Ｓ５３（1978）'!AC82,'Ｓ５２（1977）'!AC82,'Ｓ５１（1976）'!AC82,'Ｓ５０（1975）'!AC82,'Ｓ４９（1974）'!AC82,'Ｓ４８（1973）'!AC82,'Ｓ４７(1972)'!AC82,'Ｓ４６（1971）'!AC82,'Ｓ４５（1970）'!AC82,'Ｓ４４（1969）'!AC82)</f>
        <v>8600</v>
      </c>
      <c r="AD82" s="269" t="s">
        <v>418</v>
      </c>
      <c r="AE82" s="221"/>
      <c r="AF82" s="201" t="s">
        <v>13</v>
      </c>
      <c r="AG82" s="202"/>
      <c r="AH82" s="202"/>
      <c r="AI82" s="1793">
        <f>SUM('Ｈ24（2012）'!AI82,'Ｈ２０（2008）'!AI82,'Ｈ１９（2007）'!AI82,'Ｈ１８（2006）'!AI82,'Ｈ１７（2005）'!AI82,'Ｈ１６（2004）'!AI82,'Ｈ１５（2003）'!AI82,'Ｈ１４（2002）'!AI82,'Ｈ１３（2001）'!AI82,'Ｈ１２（2000）'!AI82,'Ｈ１１（1999）'!AI82,'Ｈ１０（1998）'!AI82,'Ｈ９（1997）'!AI82,'Ｈ８（1996）'!AI82,'Ｈ７（1995）'!AI82,'Ｈ６（1994）'!AI82,'Ｈ５（1993）'!AI82,'Ｈ４（1992）'!AI82,'Ｈ３（1991）'!AI82,'Ｈ２（1990）'!AI82,'Ｈ元（1989）'!AI82,'Ｓ６３（1988）'!AI82,'Ｓ６２（1987）'!AI82,'Ｓ６１（1986）'!AI82,'Ｓ６０（1985）'!AI82,'Ｓ５９（1984）'!AI82,'Ｓ５８（1983）'!AI82,'Ｓ５７（1982）'!AI82,'Ｓ５６（1981）'!AI82,'Ｓ５５（1980）'!AI82,'Ｓ５４（1979）'!AI82,'Ｓ５３（1978）'!AI82,'Ｓ５２（1977）'!AI82,'Ｓ５１（1976）'!AI82,'Ｓ５０（1975）'!AI82,'Ｓ４９（1974）'!AI82,'Ｓ４８（1973）'!AI82,'Ｓ４７(1972)'!AI82,'Ｓ４６（1971）'!AI82,'Ｓ４５（1970）'!AI82,'Ｓ４４（1969）'!AI82)</f>
        <v>0</v>
      </c>
      <c r="AJ82" s="1794">
        <f>SUM('Ｈ24（2012）'!AJ82,'Ｈ２０（2008）'!AJ82,'Ｈ１９（2007）'!AJ82,'Ｈ１８（2006）'!AJ82,'Ｈ１７（2005）'!AJ82,'Ｈ１６（2004）'!AJ82,'Ｈ１５（2003）'!AJ82,'Ｈ１４（2002）'!AJ82,'Ｈ１３（2001）'!AJ82,'Ｈ１２（2000）'!AJ82,'Ｈ１１（1999）'!AJ82,'Ｈ１０（1998）'!AJ82,'Ｈ９（1997）'!AJ82,'Ｈ８（1996）'!AJ82,'Ｈ７（1995）'!AJ82,'Ｈ６（1994）'!AJ82,'Ｈ５（1993）'!AJ82,'Ｈ４（1992）'!AJ82,'Ｈ３（1991）'!AJ82,'Ｈ２（1990）'!AJ82,'Ｈ元（1989）'!AJ82,'Ｓ６３（1988）'!AJ82,'Ｓ６２（1987）'!AJ82,'Ｓ６１（1986）'!AJ82,'Ｓ６０（1985）'!AJ82,'Ｓ５９（1984）'!AJ82,'Ｓ５８（1983）'!AJ82,'Ｓ５７（1982）'!AJ82,'Ｓ５６（1981）'!AJ82,'Ｓ５５（1980）'!AJ82,'Ｓ５４（1979）'!AJ82,'Ｓ５３（1978）'!AJ82,'Ｓ５２（1977）'!AJ82,'Ｓ５１（1976）'!AJ82,'Ｓ５０（1975）'!AJ82,'Ｓ４９（1974）'!AJ82,'Ｓ４８（1973）'!AJ82,'Ｓ４７(1972)'!AJ82,'Ｓ４６（1971）'!AJ82,'Ｓ４５（1970）'!AJ82,'Ｓ４４（1969）'!AJ82)</f>
        <v>0</v>
      </c>
      <c r="AK82" s="1768">
        <f>SUM('Ｈ24（2012）'!AK82,'Ｈ２０（2008）'!AK82,'Ｈ１９（2007）'!AK82,'Ｈ１８（2006）'!AK82,'Ｈ１７（2005）'!AK82,'Ｈ１６（2004）'!AK82,'Ｈ１５（2003）'!AK82,'Ｈ１４（2002）'!AK82,'Ｈ１３（2001）'!AK82,'Ｈ１２（2000）'!AK82,'Ｈ１１（1999）'!AK82,'Ｈ１０（1998）'!AK82,'Ｈ９（1997）'!AK82,'Ｈ８（1996）'!AK82,'Ｈ７（1995）'!AK82,'Ｈ６（1994）'!AK82,'Ｈ５（1993）'!AK82,'Ｈ４（1992）'!AK82,'Ｈ３（1991）'!AK82,'Ｈ２（1990）'!AK82,'Ｈ元（1989）'!AK82,'Ｓ６３（1988）'!AK82,'Ｓ６２（1987）'!AK82,'Ｓ６１（1986）'!AK82,'Ｓ６０（1985）'!AK82,'Ｓ５９（1984）'!AK82,'Ｓ５８（1983）'!AK82,'Ｓ５７（1982）'!AK82,'Ｓ５６（1981）'!AK82,'Ｓ５５（1980）'!AK82,'Ｓ５４（1979）'!AK82,'Ｓ５３（1978）'!AK82,'Ｓ５２（1977）'!AK82,'Ｓ５１（1976）'!AK82,'Ｓ５０（1975）'!AK82,'Ｓ４９（1974）'!AK82,'Ｓ４８（1973）'!AK82,'Ｓ４７(1972)'!AK82,'Ｓ４６（1971）'!AK82,'Ｓ４５（1970）'!AK82,'Ｓ４４（1969）'!AK82)</f>
        <v>0</v>
      </c>
      <c r="AL82" s="1795">
        <f>SUM('Ｈ24（2012）'!AL82,'Ｈ２０（2008）'!AL82,'Ｈ１９（2007）'!AL82,'Ｈ１８（2006）'!AL82,'Ｈ１７（2005）'!AL82,'Ｈ１６（2004）'!AL82,'Ｈ１５（2003）'!AL82,'Ｈ１４（2002）'!AL82,'Ｈ１３（2001）'!AL82,'Ｈ１２（2000）'!AL82,'Ｈ１１（1999）'!AL82,'Ｈ１０（1998）'!AL82,'Ｈ９（1997）'!AL82,'Ｈ８（1996）'!AL82,'Ｈ７（1995）'!AL82,'Ｈ６（1994）'!AL82,'Ｈ５（1993）'!AL82,'Ｈ４（1992）'!AL82,'Ｈ３（1991）'!AL82,'Ｈ２（1990）'!AL82,'Ｈ元（1989）'!AL82,'Ｓ６３（1988）'!AL82,'Ｓ６２（1987）'!AL82,'Ｓ６１（1986）'!AL82,'Ｓ６０（1985）'!AL82,'Ｓ５９（1984）'!AL82,'Ｓ５８（1983）'!AL82,'Ｓ５７（1982）'!AL82,'Ｓ５６（1981）'!AL82,'Ｓ５５（1980）'!AL82,'Ｓ５４（1979）'!AL82,'Ｓ５３（1978）'!AL82,'Ｓ５２（1977）'!AL82,'Ｓ５１（1976）'!AL82,'Ｓ５０（1975）'!AL82,'Ｓ４９（1974）'!AL82,'Ｓ４８（1973）'!AL82,'Ｓ４７(1972)'!AL82,'Ｓ４６（1971）'!AL82,'Ｓ４５（1970）'!AL82,'Ｓ４４（1969）'!AL82)</f>
        <v>0</v>
      </c>
    </row>
    <row r="83" spans="1:38">
      <c r="A83" s="858"/>
      <c r="B83" s="859"/>
      <c r="C83" s="859"/>
      <c r="D83" s="859"/>
      <c r="E83" s="859"/>
      <c r="F83" s="860"/>
      <c r="G83" s="856"/>
      <c r="H83" s="857"/>
      <c r="I83" s="857"/>
      <c r="K83" s="199" t="s">
        <v>4</v>
      </c>
      <c r="L83" s="178" t="s">
        <v>45</v>
      </c>
      <c r="M83" s="202"/>
      <c r="N83" s="202"/>
      <c r="O83" s="203" t="s">
        <v>46</v>
      </c>
      <c r="P83" s="204">
        <f t="shared" si="23"/>
        <v>0</v>
      </c>
      <c r="Q83" s="205">
        <f t="shared" si="23"/>
        <v>0</v>
      </c>
      <c r="R83" s="225"/>
      <c r="S83" s="267">
        <f t="shared" si="24"/>
        <v>0</v>
      </c>
      <c r="T83" s="268">
        <f t="shared" si="25"/>
        <v>0</v>
      </c>
      <c r="U83" s="269" t="s">
        <v>4</v>
      </c>
      <c r="V83" s="178" t="s">
        <v>45</v>
      </c>
      <c r="W83" s="202"/>
      <c r="X83" s="202"/>
      <c r="Y83" s="202"/>
      <c r="Z83" s="1796">
        <f>SUM('Ｈ24（2012）'!Z83,'Ｈ24（2012）'!Z83,'Ｈ24（2012）'!Z83,'Ｈ２０（2008）'!Z83,'Ｈ１９（2007）'!Z83,'Ｈ１８（2006）'!Z83,'Ｈ１７（2005）'!Z83,'Ｈ１６（2004）'!Z83,'Ｈ１５（2003）'!Z83,'Ｈ１４（2002）'!Z83,'Ｈ１３（2001）'!Z83,'Ｈ１２（2000）'!Z83,'Ｈ１１（1999）'!Z83,'Ｈ１０（1998）'!Z83,'Ｈ９（1997）'!Z83,'Ｈ８（1996）'!Z83,'Ｈ７（1995）'!Z83,'Ｈ６（1994）'!Z83,'Ｈ５（1993）'!Z83,'Ｈ４（1992）'!Z83,'Ｈ３（1991）'!Z83,'Ｈ２（1990）'!Z83,'Ｈ元（1989）'!Z83,'Ｓ６３（1988）'!Z83,'Ｓ６２（1987）'!Z83,'Ｓ６１（1986）'!Z83,'Ｓ６０（1985）'!Z83,'Ｓ５９（1984）'!Z83,'Ｓ５８（1983）'!Z83,'Ｓ５７（1982）'!Z83,'Ｓ５６（1981）'!Z83,'Ｓ５５（1980）'!Z83,'Ｓ５４（1979）'!Z83,'Ｓ５３（1978）'!Z83,'Ｓ５２（1977）'!Z83,'Ｓ５１（1976）'!Z83,'Ｓ５０（1975）'!Z83,'Ｓ４９（1974）'!Z83,'Ｓ４８（1973）'!Z83,'Ｓ４７(1972)'!Z83,'Ｓ４６（1971）'!Z83,'Ｓ４５（1970）'!Z83,'Ｓ４４（1969）'!Z83)</f>
        <v>0</v>
      </c>
      <c r="AA83" s="1797">
        <f>SUM('Ｈ24（2012）'!AA83,'Ｈ２０（2008）'!AA83,'Ｈ１９（2007）'!AA83,'Ｈ１８（2006）'!AA83,'Ｈ１７（2005）'!AA83,'Ｈ１６（2004）'!AA83,'Ｈ１５（2003）'!AA83,'Ｈ１４（2002）'!AA83,'Ｈ１３（2001）'!AA83,'Ｈ１２（2000）'!AA83,'Ｈ１１（1999）'!AA83,'Ｈ１０（1998）'!AA83,'Ｈ９（1997）'!AA83,'Ｈ８（1996）'!AA83,'Ｈ７（1995）'!AA83,'Ｈ６（1994）'!AA83,'Ｈ５（1993）'!AA83,'Ｈ４（1992）'!AA83,'Ｈ３（1991）'!AA83,'Ｈ２（1990）'!AA83,'Ｈ元（1989）'!AA83,'Ｓ６３（1988）'!AA83,'Ｓ６２（1987）'!AA83,'Ｓ６１（1986）'!AA83,'Ｓ６０（1985）'!AA83,'Ｓ５９（1984）'!AA83,'Ｓ５８（1983）'!AA83,'Ｓ５７（1982）'!AA83,'Ｓ５６（1981）'!AA83,'Ｓ５５（1980）'!AA83,'Ｓ５４（1979）'!AA83,'Ｓ５３（1978）'!AA83,'Ｓ５２（1977）'!AA83,'Ｓ５１（1976）'!AA83,'Ｓ５０（1975）'!AA83,'Ｓ４９（1974）'!AA83,'Ｓ４８（1973）'!AA83,'Ｓ４７(1972)'!AA83,'Ｓ４６（1971）'!AA83,'Ｓ４５（1970）'!AA83,'Ｓ４４（1969）'!AA83)</f>
        <v>0</v>
      </c>
      <c r="AB83" s="1773">
        <f>SUM('Ｈ24（2012）'!AB83,'Ｈ２０（2008）'!AB83,'Ｈ１９（2007）'!AB83,'Ｈ１８（2006）'!AB83,'Ｈ１７（2005）'!AB83,'Ｈ１６（2004）'!AB83,'Ｈ１５（2003）'!AB83,'Ｈ１４（2002）'!AB83,'Ｈ１３（2001）'!AB83,'Ｈ１２（2000）'!AB83,'Ｈ１１（1999）'!AB83,'Ｈ１０（1998）'!AB83,'Ｈ９（1997）'!AB83,'Ｈ８（1996）'!AB83,'Ｈ７（1995）'!AB83,'Ｈ６（1994）'!AB83,'Ｈ５（1993）'!AB83,'Ｈ４（1992）'!AB83,'Ｈ３（1991）'!AB83,'Ｈ２（1990）'!AB83,'Ｈ元（1989）'!AB83,'Ｓ６３（1988）'!AB83,'Ｓ６２（1987）'!AB83,'Ｓ６１（1986）'!AB83,'Ｓ６０（1985）'!AB83,'Ｓ５９（1984）'!AB83,'Ｓ５８（1983）'!AB83,'Ｓ５７（1982）'!AB83,'Ｓ５６（1981）'!AB83,'Ｓ５５（1980）'!AB83,'Ｓ５４（1979）'!AB83,'Ｓ５３（1978）'!AB83,'Ｓ５２（1977）'!AB83,'Ｓ５１（1976）'!AB83,'Ｓ５０（1975）'!AB83,'Ｓ４９（1974）'!AB83,'Ｓ４８（1973）'!AB83,'Ｓ４７(1972)'!AB83,'Ｓ４６（1971）'!AB83,'Ｓ４５（1970）'!AB83,'Ｓ４４（1969）'!AB83)</f>
        <v>0</v>
      </c>
      <c r="AC83" s="1774">
        <f>SUM('Ｈ24（2012）'!AC83,'Ｈ２０（2008）'!AC83,'Ｈ１９（2007）'!AC83,'Ｈ１８（2006）'!AC83,'Ｈ１７（2005）'!AC83,'Ｈ１６（2004）'!AC83,'Ｈ１５（2003）'!AC83,'Ｈ１４（2002）'!AC83,'Ｈ１３（2001）'!AC83,'Ｈ１２（2000）'!AC83,'Ｈ１１（1999）'!AC83,'Ｈ１０（1998）'!AC83,'Ｈ９（1997）'!AC83,'Ｈ８（1996）'!AC83,'Ｈ７（1995）'!AC83,'Ｈ６（1994）'!AC83,'Ｈ５（1993）'!AC83,'Ｈ４（1992）'!AC83,'Ｈ３（1991）'!AC83,'Ｈ２（1990）'!AC83,'Ｈ元（1989）'!AC83,'Ｓ６３（1988）'!AC83,'Ｓ６２（1987）'!AC83,'Ｓ６１（1986）'!AC83,'Ｓ６０（1985）'!AC83,'Ｓ５９（1984）'!AC83,'Ｓ５８（1983）'!AC83,'Ｓ５７（1982）'!AC83,'Ｓ５６（1981）'!AC83,'Ｓ５５（1980）'!AC83,'Ｓ５４（1979）'!AC83,'Ｓ５３（1978）'!AC83,'Ｓ５２（1977）'!AC83,'Ｓ５１（1976）'!AC83,'Ｓ５０（1975）'!AC83,'Ｓ４９（1974）'!AC83,'Ｓ４８（1973）'!AC83,'Ｓ４７(1972)'!AC83,'Ｓ４６（1971）'!AC83,'Ｓ４５（1970）'!AC83,'Ｓ４４（1969）'!AC83)</f>
        <v>0</v>
      </c>
      <c r="AD83" s="269" t="s">
        <v>419</v>
      </c>
      <c r="AE83" s="178" t="s">
        <v>45</v>
      </c>
      <c r="AF83" s="202"/>
      <c r="AG83" s="202"/>
      <c r="AH83" s="202"/>
      <c r="AI83" s="1796">
        <f>SUM('Ｈ24（2012）'!AI83,'Ｈ２０（2008）'!AI83,'Ｈ１９（2007）'!AI83,'Ｈ１８（2006）'!AI83,'Ｈ１７（2005）'!AI83,'Ｈ１６（2004）'!AI83,'Ｈ１５（2003）'!AI83,'Ｈ１４（2002）'!AI83,'Ｈ１３（2001）'!AI83,'Ｈ１２（2000）'!AI83,'Ｈ１１（1999）'!AI83,'Ｈ１０（1998）'!AI83,'Ｈ９（1997）'!AI83,'Ｈ８（1996）'!AI83,'Ｈ７（1995）'!AI83,'Ｈ６（1994）'!AI83,'Ｈ５（1993）'!AI83,'Ｈ４（1992）'!AI83,'Ｈ３（1991）'!AI83,'Ｈ２（1990）'!AI83,'Ｈ元（1989）'!AI83,'Ｓ６３（1988）'!AI83,'Ｓ６２（1987）'!AI83,'Ｓ６１（1986）'!AI83,'Ｓ６０（1985）'!AI83,'Ｓ５９（1984）'!AI83,'Ｓ５８（1983）'!AI83,'Ｓ５７（1982）'!AI83,'Ｓ５６（1981）'!AI83,'Ｓ５５（1980）'!AI83,'Ｓ５４（1979）'!AI83,'Ｓ５３（1978）'!AI83,'Ｓ５２（1977）'!AI83,'Ｓ５１（1976）'!AI83,'Ｓ５０（1975）'!AI83,'Ｓ４９（1974）'!AI83,'Ｓ４８（1973）'!AI83,'Ｓ４７(1972)'!AI83,'Ｓ４６（1971）'!AI83,'Ｓ４５（1970）'!AI83,'Ｓ４４（1969）'!AI83)</f>
        <v>0</v>
      </c>
      <c r="AJ83" s="1797">
        <f>SUM('Ｈ24（2012）'!AJ83,'Ｈ２０（2008）'!AJ83,'Ｈ１９（2007）'!AJ83,'Ｈ１８（2006）'!AJ83,'Ｈ１７（2005）'!AJ83,'Ｈ１６（2004）'!AJ83,'Ｈ１５（2003）'!AJ83,'Ｈ１４（2002）'!AJ83,'Ｈ１３（2001）'!AJ83,'Ｈ１２（2000）'!AJ83,'Ｈ１１（1999）'!AJ83,'Ｈ１０（1998）'!AJ83,'Ｈ９（1997）'!AJ83,'Ｈ８（1996）'!AJ83,'Ｈ７（1995）'!AJ83,'Ｈ６（1994）'!AJ83,'Ｈ５（1993）'!AJ83,'Ｈ４（1992）'!AJ83,'Ｈ３（1991）'!AJ83,'Ｈ２（1990）'!AJ83,'Ｈ元（1989）'!AJ83,'Ｓ６３（1988）'!AJ83,'Ｓ６２（1987）'!AJ83,'Ｓ６１（1986）'!AJ83,'Ｓ６０（1985）'!AJ83,'Ｓ５９（1984）'!AJ83,'Ｓ５８（1983）'!AJ83,'Ｓ５７（1982）'!AJ83,'Ｓ５６（1981）'!AJ83,'Ｓ５５（1980）'!AJ83,'Ｓ５４（1979）'!AJ83,'Ｓ５３（1978）'!AJ83,'Ｓ５２（1977）'!AJ83,'Ｓ５１（1976）'!AJ83,'Ｓ５０（1975）'!AJ83,'Ｓ４９（1974）'!AJ83,'Ｓ４８（1973）'!AJ83,'Ｓ４７(1972)'!AJ83,'Ｓ４６（1971）'!AJ83,'Ｓ４５（1970）'!AJ83,'Ｓ４４（1969）'!AJ83)</f>
        <v>0</v>
      </c>
      <c r="AK83" s="1773">
        <f>SUM('Ｈ24（2012）'!AK83,'Ｈ２０（2008）'!AK83,'Ｈ１９（2007）'!AK83,'Ｈ１８（2006）'!AK83,'Ｈ１７（2005）'!AK83,'Ｈ１６（2004）'!AK83,'Ｈ１５（2003）'!AK83,'Ｈ１４（2002）'!AK83,'Ｈ１３（2001）'!AK83,'Ｈ１２（2000）'!AK83,'Ｈ１１（1999）'!AK83,'Ｈ１０（1998）'!AK83,'Ｈ９（1997）'!AK83,'Ｈ８（1996）'!AK83,'Ｈ７（1995）'!AK83,'Ｈ６（1994）'!AK83,'Ｈ５（1993）'!AK83,'Ｈ４（1992）'!AK83,'Ｈ３（1991）'!AK83,'Ｈ２（1990）'!AK83,'Ｈ元（1989）'!AK83,'Ｓ６３（1988）'!AK83,'Ｓ６２（1987）'!AK83,'Ｓ６１（1986）'!AK83,'Ｓ６０（1985）'!AK83,'Ｓ５９（1984）'!AK83,'Ｓ５８（1983）'!AK83,'Ｓ５７（1982）'!AK83,'Ｓ５６（1981）'!AK83,'Ｓ５５（1980）'!AK83,'Ｓ５４（1979）'!AK83,'Ｓ５３（1978）'!AK83,'Ｓ５２（1977）'!AK83,'Ｓ５１（1976）'!AK83,'Ｓ５０（1975）'!AK83,'Ｓ４９（1974）'!AK83,'Ｓ４８（1973）'!AK83,'Ｓ４７(1972)'!AK83,'Ｓ４６（1971）'!AK83,'Ｓ４５（1970）'!AK83,'Ｓ４４（1969）'!AK83)</f>
        <v>0</v>
      </c>
      <c r="AL83" s="1775">
        <f>SUM('Ｈ24（2012）'!AL83,'Ｈ２０（2008）'!AL83,'Ｈ１９（2007）'!AL83,'Ｈ１８（2006）'!AL83,'Ｈ１７（2005）'!AL83,'Ｈ１６（2004）'!AL83,'Ｈ１５（2003）'!AL83,'Ｈ１４（2002）'!AL83,'Ｈ１３（2001）'!AL83,'Ｈ１２（2000）'!AL83,'Ｈ１１（1999）'!AL83,'Ｈ１０（1998）'!AL83,'Ｈ９（1997）'!AL83,'Ｈ８（1996）'!AL83,'Ｈ７（1995）'!AL83,'Ｈ６（1994）'!AL83,'Ｈ５（1993）'!AL83,'Ｈ４（1992）'!AL83,'Ｈ３（1991）'!AL83,'Ｈ２（1990）'!AL83,'Ｈ元（1989）'!AL83,'Ｓ６３（1988）'!AL83,'Ｓ６２（1987）'!AL83,'Ｓ６１（1986）'!AL83,'Ｓ６０（1985）'!AL83,'Ｓ５９（1984）'!AL83,'Ｓ５８（1983）'!AL83,'Ｓ５７（1982）'!AL83,'Ｓ５６（1981）'!AL83,'Ｓ５５（1980）'!AL83,'Ｓ５４（1979）'!AL83,'Ｓ５３（1978）'!AL83,'Ｓ５２（1977）'!AL83,'Ｓ５１（1976）'!AL83,'Ｓ５０（1975）'!AL83,'Ｓ４９（1974）'!AL83,'Ｓ４８（1973）'!AL83,'Ｓ４７(1972)'!AL83,'Ｓ４６（1971）'!AL83,'Ｓ４５（1970）'!AL83,'Ｓ４４（1969）'!AL83)</f>
        <v>0</v>
      </c>
    </row>
    <row r="84" spans="1:38">
      <c r="A84" s="858"/>
      <c r="B84" s="859"/>
      <c r="C84" s="859"/>
      <c r="D84" s="859"/>
      <c r="E84" s="859"/>
      <c r="F84" s="860"/>
      <c r="G84" s="856"/>
      <c r="H84" s="857"/>
      <c r="I84" s="857"/>
      <c r="K84" s="199"/>
      <c r="L84" s="200"/>
      <c r="M84" s="201" t="s">
        <v>100</v>
      </c>
      <c r="N84" s="202"/>
      <c r="O84" s="203" t="s">
        <v>75</v>
      </c>
      <c r="P84" s="204">
        <f t="shared" si="23"/>
        <v>0</v>
      </c>
      <c r="Q84" s="205">
        <f t="shared" si="23"/>
        <v>0</v>
      </c>
      <c r="R84" s="225"/>
      <c r="S84" s="267">
        <f t="shared" si="24"/>
        <v>0</v>
      </c>
      <c r="T84" s="268">
        <f t="shared" si="25"/>
        <v>0</v>
      </c>
      <c r="U84" s="269" t="s">
        <v>420</v>
      </c>
      <c r="V84" s="200"/>
      <c r="W84" s="178"/>
      <c r="X84" s="175"/>
      <c r="Y84" s="1776"/>
      <c r="Z84" s="1785">
        <f>SUM('Ｈ24（2012）'!Z84,'Ｈ24（2012）'!Z84,'Ｈ24（2012）'!Z84,'Ｈ２０（2008）'!Z84,'Ｈ１９（2007）'!Z84,'Ｈ１８（2006）'!Z84,'Ｈ１７（2005）'!Z84,'Ｈ１６（2004）'!Z84,'Ｈ１５（2003）'!Z84,'Ｈ１４（2002）'!Z84,'Ｈ１３（2001）'!Z84,'Ｈ１２（2000）'!Z84,'Ｈ１１（1999）'!Z84,'Ｈ１０（1998）'!Z84,'Ｈ９（1997）'!Z84,'Ｈ８（1996）'!Z84,'Ｈ７（1995）'!Z84,'Ｈ６（1994）'!Z84,'Ｈ５（1993）'!Z84,'Ｈ４（1992）'!Z84,'Ｈ３（1991）'!Z84,'Ｈ２（1990）'!Z84,'Ｈ元（1989）'!Z84,'Ｓ６３（1988）'!Z84,'Ｓ６２（1987）'!Z84,'Ｓ６１（1986）'!Z84,'Ｓ６０（1985）'!Z84,'Ｓ５９（1984）'!Z84,'Ｓ５８（1983）'!Z84,'Ｓ５７（1982）'!Z84,'Ｓ５６（1981）'!Z84,'Ｓ５５（1980）'!Z84,'Ｓ５４（1979）'!Z84,'Ｓ５３（1978）'!Z84,'Ｓ５２（1977）'!Z84,'Ｓ５１（1976）'!Z84,'Ｓ５０（1975）'!Z84,'Ｓ４９（1974）'!Z84,'Ｓ４８（1973）'!Z84,'Ｓ４７(1972)'!Z84,'Ｓ４６（1971）'!Z84,'Ｓ４５（1970）'!Z84,'Ｓ４４（1969）'!Z84)</f>
        <v>0</v>
      </c>
      <c r="AA84" s="1786">
        <f>SUM('Ｈ24（2012）'!AA84,'Ｈ２０（2008）'!AA84,'Ｈ１９（2007）'!AA84,'Ｈ１８（2006）'!AA84,'Ｈ１７（2005）'!AA84,'Ｈ１６（2004）'!AA84,'Ｈ１５（2003）'!AA84,'Ｈ１４（2002）'!AA84,'Ｈ１３（2001）'!AA84,'Ｈ１２（2000）'!AA84,'Ｈ１１（1999）'!AA84,'Ｈ１０（1998）'!AA84,'Ｈ９（1997）'!AA84,'Ｈ８（1996）'!AA84,'Ｈ７（1995）'!AA84,'Ｈ６（1994）'!AA84,'Ｈ５（1993）'!AA84,'Ｈ４（1992）'!AA84,'Ｈ３（1991）'!AA84,'Ｈ２（1990）'!AA84,'Ｈ元（1989）'!AA84,'Ｓ６３（1988）'!AA84,'Ｓ６２（1987）'!AA84,'Ｓ６１（1986）'!AA84,'Ｓ６０（1985）'!AA84,'Ｓ５９（1984）'!AA84,'Ｓ５８（1983）'!AA84,'Ｓ５７（1982）'!AA84,'Ｓ５６（1981）'!AA84,'Ｓ５５（1980）'!AA84,'Ｓ５４（1979）'!AA84,'Ｓ５３（1978）'!AA84,'Ｓ５２（1977）'!AA84,'Ｓ５１（1976）'!AA84,'Ｓ５０（1975）'!AA84,'Ｓ４９（1974）'!AA84,'Ｓ４８（1973）'!AA84,'Ｓ４７(1972)'!AA84,'Ｓ４６（1971）'!AA84,'Ｓ４５（1970）'!AA84,'Ｓ４４（1969）'!AA84)</f>
        <v>0</v>
      </c>
      <c r="AB84" s="1779">
        <f>SUM('Ｈ24（2012）'!AB84,'Ｈ２０（2008）'!AB84,'Ｈ１９（2007）'!AB84,'Ｈ１８（2006）'!AB84,'Ｈ１７（2005）'!AB84,'Ｈ１６（2004）'!AB84,'Ｈ１５（2003）'!AB84,'Ｈ１４（2002）'!AB84,'Ｈ１３（2001）'!AB84,'Ｈ１２（2000）'!AB84,'Ｈ１１（1999）'!AB84,'Ｈ１０（1998）'!AB84,'Ｈ９（1997）'!AB84,'Ｈ８（1996）'!AB84,'Ｈ７（1995）'!AB84,'Ｈ６（1994）'!AB84,'Ｈ５（1993）'!AB84,'Ｈ４（1992）'!AB84,'Ｈ３（1991）'!AB84,'Ｈ２（1990）'!AB84,'Ｈ元（1989）'!AB84,'Ｓ６３（1988）'!AB84,'Ｓ６２（1987）'!AB84,'Ｓ６１（1986）'!AB84,'Ｓ６０（1985）'!AB84,'Ｓ５９（1984）'!AB84,'Ｓ５８（1983）'!AB84,'Ｓ５７（1982）'!AB84,'Ｓ５６（1981）'!AB84,'Ｓ５５（1980）'!AB84,'Ｓ５４（1979）'!AB84,'Ｓ５３（1978）'!AB84,'Ｓ５２（1977）'!AB84,'Ｓ５１（1976）'!AB84,'Ｓ５０（1975）'!AB84,'Ｓ４９（1974）'!AB84,'Ｓ４８（1973）'!AB84,'Ｓ４７(1972)'!AB84,'Ｓ４６（1971）'!AB84,'Ｓ４５（1970）'!AB84,'Ｓ４４（1969）'!AB84)</f>
        <v>0</v>
      </c>
      <c r="AC84" s="1780">
        <f>SUM('Ｈ24（2012）'!AC84,'Ｈ２０（2008）'!AC84,'Ｈ１９（2007）'!AC84,'Ｈ１８（2006）'!AC84,'Ｈ１７（2005）'!AC84,'Ｈ１６（2004）'!AC84,'Ｈ１５（2003）'!AC84,'Ｈ１４（2002）'!AC84,'Ｈ１３（2001）'!AC84,'Ｈ１２（2000）'!AC84,'Ｈ１１（1999）'!AC84,'Ｈ１０（1998）'!AC84,'Ｈ９（1997）'!AC84,'Ｈ８（1996）'!AC84,'Ｈ７（1995）'!AC84,'Ｈ６（1994）'!AC84,'Ｈ５（1993）'!AC84,'Ｈ４（1992）'!AC84,'Ｈ３（1991）'!AC84,'Ｈ２（1990）'!AC84,'Ｈ元（1989）'!AC84,'Ｓ６３（1988）'!AC84,'Ｓ６２（1987）'!AC84,'Ｓ６１（1986）'!AC84,'Ｓ６０（1985）'!AC84,'Ｓ５９（1984）'!AC84,'Ｓ５８（1983）'!AC84,'Ｓ５７（1982）'!AC84,'Ｓ５６（1981）'!AC84,'Ｓ５５（1980）'!AC84,'Ｓ５４（1979）'!AC84,'Ｓ５３（1978）'!AC84,'Ｓ５２（1977）'!AC84,'Ｓ５１（1976）'!AC84,'Ｓ５０（1975）'!AC84,'Ｓ４９（1974）'!AC84,'Ｓ４８（1973）'!AC84,'Ｓ４７(1972)'!AC84,'Ｓ４６（1971）'!AC84,'Ｓ４５（1970）'!AC84,'Ｓ４４（1969）'!AC84)</f>
        <v>0</v>
      </c>
      <c r="AD84" s="269" t="s">
        <v>1320</v>
      </c>
      <c r="AE84" s="200"/>
      <c r="AF84" s="178"/>
      <c r="AG84" s="175"/>
      <c r="AH84" s="1776"/>
      <c r="AI84" s="1785">
        <f>SUM('Ｈ24（2012）'!AI84,'Ｈ２０（2008）'!AI84,'Ｈ１９（2007）'!AI84,'Ｈ１８（2006）'!AI84,'Ｈ１７（2005）'!AI84,'Ｈ１６（2004）'!AI84,'Ｈ１５（2003）'!AI84,'Ｈ１４（2002）'!AI84,'Ｈ１３（2001）'!AI84,'Ｈ１２（2000）'!AI84,'Ｈ１１（1999）'!AI84,'Ｈ１０（1998）'!AI84,'Ｈ９（1997）'!AI84,'Ｈ８（1996）'!AI84,'Ｈ７（1995）'!AI84,'Ｈ６（1994）'!AI84,'Ｈ５（1993）'!AI84,'Ｈ４（1992）'!AI84,'Ｈ３（1991）'!AI84,'Ｈ２（1990）'!AI84,'Ｈ元（1989）'!AI84,'Ｓ６３（1988）'!AI84,'Ｓ６２（1987）'!AI84,'Ｓ６１（1986）'!AI84,'Ｓ６０（1985）'!AI84,'Ｓ５９（1984）'!AI84,'Ｓ５８（1983）'!AI84,'Ｓ５７（1982）'!AI84,'Ｓ５６（1981）'!AI84,'Ｓ５５（1980）'!AI84,'Ｓ５４（1979）'!AI84,'Ｓ５３（1978）'!AI84,'Ｓ５２（1977）'!AI84,'Ｓ５１（1976）'!AI84,'Ｓ５０（1975）'!AI84,'Ｓ４９（1974）'!AI84,'Ｓ４８（1973）'!AI84,'Ｓ４７(1972)'!AI84,'Ｓ４６（1971）'!AI84,'Ｓ４５（1970）'!AI84,'Ｓ４４（1969）'!AI84)</f>
        <v>0</v>
      </c>
      <c r="AJ84" s="1786">
        <f>SUM('Ｈ24（2012）'!AJ84,'Ｈ２０（2008）'!AJ84,'Ｈ１９（2007）'!AJ84,'Ｈ１８（2006）'!AJ84,'Ｈ１７（2005）'!AJ84,'Ｈ１６（2004）'!AJ84,'Ｈ１５（2003）'!AJ84,'Ｈ１４（2002）'!AJ84,'Ｈ１３（2001）'!AJ84,'Ｈ１２（2000）'!AJ84,'Ｈ１１（1999）'!AJ84,'Ｈ１０（1998）'!AJ84,'Ｈ９（1997）'!AJ84,'Ｈ８（1996）'!AJ84,'Ｈ７（1995）'!AJ84,'Ｈ６（1994）'!AJ84,'Ｈ５（1993）'!AJ84,'Ｈ４（1992）'!AJ84,'Ｈ３（1991）'!AJ84,'Ｈ２（1990）'!AJ84,'Ｈ元（1989）'!AJ84,'Ｓ６３（1988）'!AJ84,'Ｓ６２（1987）'!AJ84,'Ｓ６１（1986）'!AJ84,'Ｓ６０（1985）'!AJ84,'Ｓ５９（1984）'!AJ84,'Ｓ５８（1983）'!AJ84,'Ｓ５７（1982）'!AJ84,'Ｓ５６（1981）'!AJ84,'Ｓ５５（1980）'!AJ84,'Ｓ５４（1979）'!AJ84,'Ｓ５３（1978）'!AJ84,'Ｓ５２（1977）'!AJ84,'Ｓ５１（1976）'!AJ84,'Ｓ５０（1975）'!AJ84,'Ｓ４９（1974）'!AJ84,'Ｓ４８（1973）'!AJ84,'Ｓ４７(1972)'!AJ84,'Ｓ４６（1971）'!AJ84,'Ｓ４５（1970）'!AJ84,'Ｓ４４（1969）'!AJ84)</f>
        <v>0</v>
      </c>
      <c r="AK84" s="1779">
        <f>SUM('Ｈ24（2012）'!AK84,'Ｈ２０（2008）'!AK84,'Ｈ１９（2007）'!AK84,'Ｈ１８（2006）'!AK84,'Ｈ１７（2005）'!AK84,'Ｈ１６（2004）'!AK84,'Ｈ１５（2003）'!AK84,'Ｈ１４（2002）'!AK84,'Ｈ１３（2001）'!AK84,'Ｈ１２（2000）'!AK84,'Ｈ１１（1999）'!AK84,'Ｈ１０（1998）'!AK84,'Ｈ９（1997）'!AK84,'Ｈ８（1996）'!AK84,'Ｈ７（1995）'!AK84,'Ｈ６（1994）'!AK84,'Ｈ５（1993）'!AK84,'Ｈ４（1992）'!AK84,'Ｈ３（1991）'!AK84,'Ｈ２（1990）'!AK84,'Ｈ元（1989）'!AK84,'Ｓ６３（1988）'!AK84,'Ｓ６２（1987）'!AK84,'Ｓ６１（1986）'!AK84,'Ｓ６０（1985）'!AK84,'Ｓ５９（1984）'!AK84,'Ｓ５８（1983）'!AK84,'Ｓ５７（1982）'!AK84,'Ｓ５６（1981）'!AK84,'Ｓ５５（1980）'!AK84,'Ｓ５４（1979）'!AK84,'Ｓ５３（1978）'!AK84,'Ｓ５２（1977）'!AK84,'Ｓ５１（1976）'!AK84,'Ｓ５０（1975）'!AK84,'Ｓ４９（1974）'!AK84,'Ｓ４８（1973）'!AK84,'Ｓ４７(1972)'!AK84,'Ｓ４６（1971）'!AK84,'Ｓ４５（1970）'!AK84,'Ｓ４４（1969）'!AK84)</f>
        <v>0</v>
      </c>
      <c r="AL84" s="1760">
        <f>SUM('Ｈ24（2012）'!AL84,'Ｈ２０（2008）'!AL84,'Ｈ１９（2007）'!AL84,'Ｈ１８（2006）'!AL84,'Ｈ１７（2005）'!AL84,'Ｈ１６（2004）'!AL84,'Ｈ１５（2003）'!AL84,'Ｈ１４（2002）'!AL84,'Ｈ１３（2001）'!AL84,'Ｈ１２（2000）'!AL84,'Ｈ１１（1999）'!AL84,'Ｈ１０（1998）'!AL84,'Ｈ９（1997）'!AL84,'Ｈ８（1996）'!AL84,'Ｈ７（1995）'!AL84,'Ｈ６（1994）'!AL84,'Ｈ５（1993）'!AL84,'Ｈ４（1992）'!AL84,'Ｈ３（1991）'!AL84,'Ｈ２（1990）'!AL84,'Ｈ元（1989）'!AL84,'Ｓ６３（1988）'!AL84,'Ｓ６２（1987）'!AL84,'Ｓ６１（1986）'!AL84,'Ｓ６０（1985）'!AL84,'Ｓ５９（1984）'!AL84,'Ｓ５８（1983）'!AL84,'Ｓ５７（1982）'!AL84,'Ｓ５６（1981）'!AL84,'Ｓ５５（1980）'!AL84,'Ｓ５４（1979）'!AL84,'Ｓ５３（1978）'!AL84,'Ｓ５２（1977）'!AL84,'Ｓ５１（1976）'!AL84,'Ｓ５０（1975）'!AL84,'Ｓ４９（1974）'!AL84,'Ｓ４８（1973）'!AL84,'Ｓ４７(1972)'!AL84,'Ｓ４６（1971）'!AL84,'Ｓ４５（1970）'!AL84,'Ｓ４４（1969）'!AL84)</f>
        <v>0</v>
      </c>
    </row>
    <row r="85" spans="1:38">
      <c r="A85" s="858"/>
      <c r="B85" s="859"/>
      <c r="C85" s="859"/>
      <c r="D85" s="859"/>
      <c r="E85" s="859"/>
      <c r="F85" s="860"/>
      <c r="G85" s="856"/>
      <c r="H85" s="857"/>
      <c r="I85" s="857"/>
      <c r="K85" s="199"/>
      <c r="L85" s="200"/>
      <c r="M85" s="201" t="s">
        <v>101</v>
      </c>
      <c r="N85" s="202"/>
      <c r="O85" s="203" t="s">
        <v>77</v>
      </c>
      <c r="P85" s="204">
        <f t="shared" si="23"/>
        <v>0</v>
      </c>
      <c r="Q85" s="205">
        <f t="shared" si="23"/>
        <v>0</v>
      </c>
      <c r="R85" s="225"/>
      <c r="S85" s="267">
        <f t="shared" si="24"/>
        <v>0</v>
      </c>
      <c r="T85" s="268">
        <f t="shared" si="25"/>
        <v>0</v>
      </c>
      <c r="U85" s="269"/>
      <c r="V85" s="200"/>
      <c r="W85" s="221"/>
      <c r="X85" s="222"/>
      <c r="Y85" s="1781"/>
      <c r="Z85" s="1787">
        <f>SUM('Ｈ24（2012）'!Z85,'Ｈ24（2012）'!Z85,'Ｈ24（2012）'!Z85,'Ｈ２０（2008）'!Z85,'Ｈ１９（2007）'!Z85,'Ｈ１８（2006）'!Z85,'Ｈ１７（2005）'!Z85,'Ｈ１６（2004）'!Z85,'Ｈ１５（2003）'!Z85,'Ｈ１４（2002）'!Z85,'Ｈ１３（2001）'!Z85,'Ｈ１２（2000）'!Z85,'Ｈ１１（1999）'!Z85,'Ｈ１０（1998）'!Z85,'Ｈ９（1997）'!Z85,'Ｈ８（1996）'!Z85,'Ｈ７（1995）'!Z85,'Ｈ６（1994）'!Z85,'Ｈ５（1993）'!Z85,'Ｈ４（1992）'!Z85,'Ｈ３（1991）'!Z85,'Ｈ２（1990）'!Z85,'Ｈ元（1989）'!Z85,'Ｓ６３（1988）'!Z85,'Ｓ６２（1987）'!Z85,'Ｓ６１（1986）'!Z85,'Ｓ６０（1985）'!Z85,'Ｓ５９（1984）'!Z85,'Ｓ５８（1983）'!Z85,'Ｓ５７（1982）'!Z85,'Ｓ５６（1981）'!Z85,'Ｓ５５（1980）'!Z85,'Ｓ５４（1979）'!Z85,'Ｓ５３（1978）'!Z85,'Ｓ５２（1977）'!Z85,'Ｓ５１（1976）'!Z85,'Ｓ５０（1975）'!Z85,'Ｓ４９（1974）'!Z85,'Ｓ４８（1973）'!Z85,'Ｓ４７(1972)'!Z85,'Ｓ４６（1971）'!Z85,'Ｓ４５（1970）'!Z85,'Ｓ４４（1969）'!Z85)</f>
        <v>0</v>
      </c>
      <c r="AA85" s="1788">
        <f>SUM('Ｈ24（2012）'!AA85,'Ｈ２０（2008）'!AA85,'Ｈ１９（2007）'!AA85,'Ｈ１８（2006）'!AA85,'Ｈ１７（2005）'!AA85,'Ｈ１６（2004）'!AA85,'Ｈ１５（2003）'!AA85,'Ｈ１４（2002）'!AA85,'Ｈ１３（2001）'!AA85,'Ｈ１２（2000）'!AA85,'Ｈ１１（1999）'!AA85,'Ｈ１０（1998）'!AA85,'Ｈ９（1997）'!AA85,'Ｈ８（1996）'!AA85,'Ｈ７（1995）'!AA85,'Ｈ６（1994）'!AA85,'Ｈ５（1993）'!AA85,'Ｈ４（1992）'!AA85,'Ｈ３（1991）'!AA85,'Ｈ２（1990）'!AA85,'Ｈ元（1989）'!AA85,'Ｓ６３（1988）'!AA85,'Ｓ６２（1987）'!AA85,'Ｓ６１（1986）'!AA85,'Ｓ６０（1985）'!AA85,'Ｓ５９（1984）'!AA85,'Ｓ５８（1983）'!AA85,'Ｓ５７（1982）'!AA85,'Ｓ５６（1981）'!AA85,'Ｓ５５（1980）'!AA85,'Ｓ５４（1979）'!AA85,'Ｓ５３（1978）'!AA85,'Ｓ５２（1977）'!AA85,'Ｓ５１（1976）'!AA85,'Ｓ５０（1975）'!AA85,'Ｓ４９（1974）'!AA85,'Ｓ４８（1973）'!AA85,'Ｓ４７(1972)'!AA85,'Ｓ４６（1971）'!AA85,'Ｓ４５（1970）'!AA85,'Ｓ４４（1969）'!AA85)</f>
        <v>0</v>
      </c>
      <c r="AB85" s="1763">
        <f>SUM('Ｈ24（2012）'!AB85,'Ｈ２０（2008）'!AB85,'Ｈ１９（2007）'!AB85,'Ｈ１８（2006）'!AB85,'Ｈ１７（2005）'!AB85,'Ｈ１６（2004）'!AB85,'Ｈ１５（2003）'!AB85,'Ｈ１４（2002）'!AB85,'Ｈ１３（2001）'!AB85,'Ｈ１２（2000）'!AB85,'Ｈ１１（1999）'!AB85,'Ｈ１０（1998）'!AB85,'Ｈ９（1997）'!AB85,'Ｈ８（1996）'!AB85,'Ｈ７（1995）'!AB85,'Ｈ６（1994）'!AB85,'Ｈ５（1993）'!AB85,'Ｈ４（1992）'!AB85,'Ｈ３（1991）'!AB85,'Ｈ２（1990）'!AB85,'Ｈ元（1989）'!AB85,'Ｓ６３（1988）'!AB85,'Ｓ６２（1987）'!AB85,'Ｓ６１（1986）'!AB85,'Ｓ６０（1985）'!AB85,'Ｓ５９（1984）'!AB85,'Ｓ５８（1983）'!AB85,'Ｓ５７（1982）'!AB85,'Ｓ５６（1981）'!AB85,'Ｓ５５（1980）'!AB85,'Ｓ５４（1979）'!AB85,'Ｓ５３（1978）'!AB85,'Ｓ５２（1977）'!AB85,'Ｓ５１（1976）'!AB85,'Ｓ５０（1975）'!AB85,'Ｓ４９（1974）'!AB85,'Ｓ４８（1973）'!AB85,'Ｓ４７(1972)'!AB85,'Ｓ４６（1971）'!AB85,'Ｓ４５（1970）'!AB85,'Ｓ４４（1969）'!AB85)</f>
        <v>0</v>
      </c>
      <c r="AC85" s="1764">
        <f>SUM('Ｈ24（2012）'!AC85,'Ｈ２０（2008）'!AC85,'Ｈ１９（2007）'!AC85,'Ｈ１８（2006）'!AC85,'Ｈ１７（2005）'!AC85,'Ｈ１６（2004）'!AC85,'Ｈ１５（2003）'!AC85,'Ｈ１４（2002）'!AC85,'Ｈ１３（2001）'!AC85,'Ｈ１２（2000）'!AC85,'Ｈ１１（1999）'!AC85,'Ｈ１０（1998）'!AC85,'Ｈ９（1997）'!AC85,'Ｈ８（1996）'!AC85,'Ｈ７（1995）'!AC85,'Ｈ６（1994）'!AC85,'Ｈ５（1993）'!AC85,'Ｈ４（1992）'!AC85,'Ｈ３（1991）'!AC85,'Ｈ２（1990）'!AC85,'Ｈ元（1989）'!AC85,'Ｓ６３（1988）'!AC85,'Ｓ６２（1987）'!AC85,'Ｓ６１（1986）'!AC85,'Ｓ６０（1985）'!AC85,'Ｓ５９（1984）'!AC85,'Ｓ５８（1983）'!AC85,'Ｓ５７（1982）'!AC85,'Ｓ５６（1981）'!AC85,'Ｓ５５（1980）'!AC85,'Ｓ５４（1979）'!AC85,'Ｓ５３（1978）'!AC85,'Ｓ５２（1977）'!AC85,'Ｓ５１（1976）'!AC85,'Ｓ５０（1975）'!AC85,'Ｓ４９（1974）'!AC85,'Ｓ４８（1973）'!AC85,'Ｓ４７(1972)'!AC85,'Ｓ４６（1971）'!AC85,'Ｓ４５（1970）'!AC85,'Ｓ４４（1969）'!AC85)</f>
        <v>0</v>
      </c>
      <c r="AD85" s="269" t="s">
        <v>421</v>
      </c>
      <c r="AE85" s="200"/>
      <c r="AF85" s="221"/>
      <c r="AG85" s="222"/>
      <c r="AH85" s="1781"/>
      <c r="AI85" s="1787">
        <f>SUM('Ｈ24（2012）'!AI85,'Ｈ２０（2008）'!AI85,'Ｈ１９（2007）'!AI85,'Ｈ１８（2006）'!AI85,'Ｈ１７（2005）'!AI85,'Ｈ１６（2004）'!AI85,'Ｈ１５（2003）'!AI85,'Ｈ１４（2002）'!AI85,'Ｈ１３（2001）'!AI85,'Ｈ１２（2000）'!AI85,'Ｈ１１（1999）'!AI85,'Ｈ１０（1998）'!AI85,'Ｈ９（1997）'!AI85,'Ｈ８（1996）'!AI85,'Ｈ７（1995）'!AI85,'Ｈ６（1994）'!AI85,'Ｈ５（1993）'!AI85,'Ｈ４（1992）'!AI85,'Ｈ３（1991）'!AI85,'Ｈ２（1990）'!AI85,'Ｈ元（1989）'!AI85,'Ｓ６３（1988）'!AI85,'Ｓ６２（1987）'!AI85,'Ｓ６１（1986）'!AI85,'Ｓ６０（1985）'!AI85,'Ｓ５９（1984）'!AI85,'Ｓ５８（1983）'!AI85,'Ｓ５７（1982）'!AI85,'Ｓ５６（1981）'!AI85,'Ｓ５５（1980）'!AI85,'Ｓ５４（1979）'!AI85,'Ｓ５３（1978）'!AI85,'Ｓ５２（1977）'!AI85,'Ｓ５１（1976）'!AI85,'Ｓ５０（1975）'!AI85,'Ｓ４９（1974）'!AI85,'Ｓ４８（1973）'!AI85,'Ｓ４７(1972)'!AI85,'Ｓ４６（1971）'!AI85,'Ｓ４５（1970）'!AI85,'Ｓ４４（1969）'!AI85)</f>
        <v>0</v>
      </c>
      <c r="AJ85" s="1788">
        <f>SUM('Ｈ24（2012）'!AJ85,'Ｈ２０（2008）'!AJ85,'Ｈ１９（2007）'!AJ85,'Ｈ１８（2006）'!AJ85,'Ｈ１７（2005）'!AJ85,'Ｈ１６（2004）'!AJ85,'Ｈ１５（2003）'!AJ85,'Ｈ１４（2002）'!AJ85,'Ｈ１３（2001）'!AJ85,'Ｈ１２（2000）'!AJ85,'Ｈ１１（1999）'!AJ85,'Ｈ１０（1998）'!AJ85,'Ｈ９（1997）'!AJ85,'Ｈ８（1996）'!AJ85,'Ｈ７（1995）'!AJ85,'Ｈ６（1994）'!AJ85,'Ｈ５（1993）'!AJ85,'Ｈ４（1992）'!AJ85,'Ｈ３（1991）'!AJ85,'Ｈ２（1990）'!AJ85,'Ｈ元（1989）'!AJ85,'Ｓ６３（1988）'!AJ85,'Ｓ６２（1987）'!AJ85,'Ｓ６１（1986）'!AJ85,'Ｓ６０（1985）'!AJ85,'Ｓ５９（1984）'!AJ85,'Ｓ５８（1983）'!AJ85,'Ｓ５７（1982）'!AJ85,'Ｓ５６（1981）'!AJ85,'Ｓ５５（1980）'!AJ85,'Ｓ５４（1979）'!AJ85,'Ｓ５３（1978）'!AJ85,'Ｓ５２（1977）'!AJ85,'Ｓ５１（1976）'!AJ85,'Ｓ５０（1975）'!AJ85,'Ｓ４９（1974）'!AJ85,'Ｓ４８（1973）'!AJ85,'Ｓ４７(1972)'!AJ85,'Ｓ４６（1971）'!AJ85,'Ｓ４５（1970）'!AJ85,'Ｓ４４（1969）'!AJ85)</f>
        <v>0</v>
      </c>
      <c r="AK85" s="1763">
        <f>SUM('Ｈ24（2012）'!AK85,'Ｈ２０（2008）'!AK85,'Ｈ１９（2007）'!AK85,'Ｈ１８（2006）'!AK85,'Ｈ１７（2005）'!AK85,'Ｈ１６（2004）'!AK85,'Ｈ１５（2003）'!AK85,'Ｈ１４（2002）'!AK85,'Ｈ１３（2001）'!AK85,'Ｈ１２（2000）'!AK85,'Ｈ１１（1999）'!AK85,'Ｈ１０（1998）'!AK85,'Ｈ９（1997）'!AK85,'Ｈ８（1996）'!AK85,'Ｈ７（1995）'!AK85,'Ｈ６（1994）'!AK85,'Ｈ５（1993）'!AK85,'Ｈ４（1992）'!AK85,'Ｈ３（1991）'!AK85,'Ｈ２（1990）'!AK85,'Ｈ元（1989）'!AK85,'Ｓ６３（1988）'!AK85,'Ｓ６２（1987）'!AK85,'Ｓ６１（1986）'!AK85,'Ｓ６０（1985）'!AK85,'Ｓ５９（1984）'!AK85,'Ｓ５８（1983）'!AK85,'Ｓ５７（1982）'!AK85,'Ｓ５６（1981）'!AK85,'Ｓ５５（1980）'!AK85,'Ｓ５４（1979）'!AK85,'Ｓ５３（1978）'!AK85,'Ｓ５２（1977）'!AK85,'Ｓ５１（1976）'!AK85,'Ｓ５０（1975）'!AK85,'Ｓ４９（1974）'!AK85,'Ｓ４８（1973）'!AK85,'Ｓ４７(1972)'!AK85,'Ｓ４６（1971）'!AK85,'Ｓ４５（1970）'!AK85,'Ｓ４４（1969）'!AK85)</f>
        <v>0</v>
      </c>
      <c r="AL85" s="1765">
        <f>SUM('Ｈ24（2012）'!AL85,'Ｈ２０（2008）'!AL85,'Ｈ１９（2007）'!AL85,'Ｈ１８（2006）'!AL85,'Ｈ１７（2005）'!AL85,'Ｈ１６（2004）'!AL85,'Ｈ１５（2003）'!AL85,'Ｈ１４（2002）'!AL85,'Ｈ１３（2001）'!AL85,'Ｈ１２（2000）'!AL85,'Ｈ１１（1999）'!AL85,'Ｈ１０（1998）'!AL85,'Ｈ９（1997）'!AL85,'Ｈ８（1996）'!AL85,'Ｈ７（1995）'!AL85,'Ｈ６（1994）'!AL85,'Ｈ５（1993）'!AL85,'Ｈ４（1992）'!AL85,'Ｈ３（1991）'!AL85,'Ｈ２（1990）'!AL85,'Ｈ元（1989）'!AL85,'Ｓ６３（1988）'!AL85,'Ｓ６２（1987）'!AL85,'Ｓ６１（1986）'!AL85,'Ｓ６０（1985）'!AL85,'Ｓ５９（1984）'!AL85,'Ｓ５８（1983）'!AL85,'Ｓ５７（1982）'!AL85,'Ｓ５６（1981）'!AL85,'Ｓ５５（1980）'!AL85,'Ｓ５４（1979）'!AL85,'Ｓ５３（1978）'!AL85,'Ｓ５２（1977）'!AL85,'Ｓ５１（1976）'!AL85,'Ｓ５０（1975）'!AL85,'Ｓ４９（1974）'!AL85,'Ｓ４８（1973）'!AL85,'Ｓ４７(1972)'!AL85,'Ｓ４６（1971）'!AL85,'Ｓ４５（1970）'!AL85,'Ｓ４４（1969）'!AL85)</f>
        <v>0</v>
      </c>
    </row>
    <row r="86" spans="1:38">
      <c r="A86" s="858"/>
      <c r="B86" s="859"/>
      <c r="C86" s="859"/>
      <c r="D86" s="859"/>
      <c r="E86" s="859"/>
      <c r="F86" s="860"/>
      <c r="G86" s="856"/>
      <c r="H86" s="857"/>
      <c r="I86" s="857"/>
      <c r="K86" s="199"/>
      <c r="L86" s="200"/>
      <c r="M86" s="201" t="s">
        <v>13</v>
      </c>
      <c r="N86" s="202"/>
      <c r="O86" s="203"/>
      <c r="P86" s="224">
        <f>P83-P84-P85</f>
        <v>0</v>
      </c>
      <c r="Q86" s="225">
        <f>Q83-Q84-Q85</f>
        <v>0</v>
      </c>
      <c r="R86" s="225"/>
      <c r="S86" s="297">
        <f>S83-S84-S85</f>
        <v>0</v>
      </c>
      <c r="T86" s="275">
        <f>T83-T84-T85</f>
        <v>0</v>
      </c>
      <c r="U86" s="269"/>
      <c r="V86" s="200"/>
      <c r="W86" s="201" t="s">
        <v>13</v>
      </c>
      <c r="X86" s="202"/>
      <c r="Y86" s="202" t="s">
        <v>1321</v>
      </c>
      <c r="Z86" s="1766">
        <f>SUM('Ｈ24（2012）'!Z86,'Ｈ24（2012）'!Z86,'Ｈ24（2012）'!Z86,'Ｈ２０（2008）'!Z86,'Ｈ１９（2007）'!Z86,'Ｈ１８（2006）'!Z86,'Ｈ１７（2005）'!Z86,'Ｈ１６（2004）'!Z86,'Ｈ１５（2003）'!Z86,'Ｈ１４（2002）'!Z86,'Ｈ１３（2001）'!Z86,'Ｈ１２（2000）'!Z86,'Ｈ１１（1999）'!Z86,'Ｈ１０（1998）'!Z86,'Ｈ９（1997）'!Z86,'Ｈ８（1996）'!Z86,'Ｈ７（1995）'!Z86,'Ｈ６（1994）'!Z86,'Ｈ５（1993）'!Z86,'Ｈ４（1992）'!Z86,'Ｈ３（1991）'!Z86,'Ｈ２（1990）'!Z86,'Ｈ元（1989）'!Z86,'Ｓ６３（1988）'!Z86,'Ｓ６２（1987）'!Z86,'Ｓ６１（1986）'!Z86,'Ｓ６０（1985）'!Z86,'Ｓ５９（1984）'!Z86,'Ｓ５８（1983）'!Z86,'Ｓ５７（1982）'!Z86,'Ｓ５６（1981）'!Z86,'Ｓ５５（1980）'!Z86,'Ｓ５４（1979）'!Z86,'Ｓ５３（1978）'!Z86,'Ｓ５２（1977）'!Z86,'Ｓ５１（1976）'!Z86,'Ｓ５０（1975）'!Z86,'Ｓ４９（1974）'!Z86,'Ｓ４８（1973）'!Z86,'Ｓ４７(1972)'!Z86,'Ｓ４６（1971）'!Z86,'Ｓ４５（1970）'!Z86,'Ｓ４４（1969）'!Z86)</f>
        <v>0</v>
      </c>
      <c r="AA86" s="1767">
        <f>SUM('Ｈ24（2012）'!AA86,'Ｈ２０（2008）'!AA86,'Ｈ１９（2007）'!AA86,'Ｈ１８（2006）'!AA86,'Ｈ１７（2005）'!AA86,'Ｈ１６（2004）'!AA86,'Ｈ１５（2003）'!AA86,'Ｈ１４（2002）'!AA86,'Ｈ１３（2001）'!AA86,'Ｈ１２（2000）'!AA86,'Ｈ１１（1999）'!AA86,'Ｈ１０（1998）'!AA86,'Ｈ９（1997）'!AA86,'Ｈ８（1996）'!AA86,'Ｈ７（1995）'!AA86,'Ｈ６（1994）'!AA86,'Ｈ５（1993）'!AA86,'Ｈ４（1992）'!AA86,'Ｈ３（1991）'!AA86,'Ｈ２（1990）'!AA86,'Ｈ元（1989）'!AA86,'Ｓ６３（1988）'!AA86,'Ｓ６２（1987）'!AA86,'Ｓ６１（1986）'!AA86,'Ｓ６０（1985）'!AA86,'Ｓ５９（1984）'!AA86,'Ｓ５８（1983）'!AA86,'Ｓ５７（1982）'!AA86,'Ｓ５６（1981）'!AA86,'Ｓ５５（1980）'!AA86,'Ｓ５４（1979）'!AA86,'Ｓ５３（1978）'!AA86,'Ｓ５２（1977）'!AA86,'Ｓ５１（1976）'!AA86,'Ｓ５０（1975）'!AA86,'Ｓ４９（1974）'!AA86,'Ｓ４８（1973）'!AA86,'Ｓ４７(1972)'!AA86,'Ｓ４６（1971）'!AA86,'Ｓ４５（1970）'!AA86,'Ｓ４４（1969）'!AA86)</f>
        <v>0</v>
      </c>
      <c r="AB86" s="1768">
        <f>SUM('Ｈ24（2012）'!AB86,'Ｈ２０（2008）'!AB86,'Ｈ１９（2007）'!AB86,'Ｈ１８（2006）'!AB86,'Ｈ１７（2005）'!AB86,'Ｈ１６（2004）'!AB86,'Ｈ１５（2003）'!AB86,'Ｈ１４（2002）'!AB86,'Ｈ１３（2001）'!AB86,'Ｈ１２（2000）'!AB86,'Ｈ１１（1999）'!AB86,'Ｈ１０（1998）'!AB86,'Ｈ９（1997）'!AB86,'Ｈ８（1996）'!AB86,'Ｈ７（1995）'!AB86,'Ｈ６（1994）'!AB86,'Ｈ５（1993）'!AB86,'Ｈ４（1992）'!AB86,'Ｈ３（1991）'!AB86,'Ｈ２（1990）'!AB86,'Ｈ元（1989）'!AB86,'Ｓ６３（1988）'!AB86,'Ｓ６２（1987）'!AB86,'Ｓ６１（1986）'!AB86,'Ｓ６０（1985）'!AB86,'Ｓ５９（1984）'!AB86,'Ｓ５８（1983）'!AB86,'Ｓ５７（1982）'!AB86,'Ｓ５６（1981）'!AB86,'Ｓ５５（1980）'!AB86,'Ｓ５４（1979）'!AB86,'Ｓ５３（1978）'!AB86,'Ｓ５２（1977）'!AB86,'Ｓ５１（1976）'!AB86,'Ｓ５０（1975）'!AB86,'Ｓ４９（1974）'!AB86,'Ｓ４８（1973）'!AB86,'Ｓ４７(1972)'!AB86,'Ｓ４６（1971）'!AB86,'Ｓ４５（1970）'!AB86,'Ｓ４４（1969）'!AB86)</f>
        <v>0</v>
      </c>
      <c r="AC86" s="1769">
        <f>SUM('Ｈ24（2012）'!AC86,'Ｈ２０（2008）'!AC86,'Ｈ１９（2007）'!AC86,'Ｈ１８（2006）'!AC86,'Ｈ１７（2005）'!AC86,'Ｈ１６（2004）'!AC86,'Ｈ１５（2003）'!AC86,'Ｈ１４（2002）'!AC86,'Ｈ１３（2001）'!AC86,'Ｈ１２（2000）'!AC86,'Ｈ１１（1999）'!AC86,'Ｈ１０（1998）'!AC86,'Ｈ９（1997）'!AC86,'Ｈ８（1996）'!AC86,'Ｈ７（1995）'!AC86,'Ｈ６（1994）'!AC86,'Ｈ５（1993）'!AC86,'Ｈ４（1992）'!AC86,'Ｈ３（1991）'!AC86,'Ｈ２（1990）'!AC86,'Ｈ元（1989）'!AC86,'Ｓ６３（1988）'!AC86,'Ｓ６２（1987）'!AC86,'Ｓ６１（1986）'!AC86,'Ｓ６０（1985）'!AC86,'Ｓ５９（1984）'!AC86,'Ｓ５８（1983）'!AC86,'Ｓ５７（1982）'!AC86,'Ｓ５６（1981）'!AC86,'Ｓ５５（1980）'!AC86,'Ｓ５４（1979）'!AC86,'Ｓ５３（1978）'!AC86,'Ｓ５２（1977）'!AC86,'Ｓ５１（1976）'!AC86,'Ｓ５０（1975）'!AC86,'Ｓ４９（1974）'!AC86,'Ｓ４８（1973）'!AC86,'Ｓ４７(1972)'!AC86,'Ｓ４６（1971）'!AC86,'Ｓ４５（1970）'!AC86,'Ｓ４４（1969）'!AC86)</f>
        <v>0</v>
      </c>
      <c r="AD86" s="269" t="s">
        <v>423</v>
      </c>
      <c r="AE86" s="200"/>
      <c r="AF86" s="201" t="s">
        <v>13</v>
      </c>
      <c r="AG86" s="202"/>
      <c r="AH86" s="202" t="s">
        <v>1322</v>
      </c>
      <c r="AI86" s="1766">
        <f>SUM('Ｈ24（2012）'!AI86,'Ｈ２０（2008）'!AI86,'Ｈ１９（2007）'!AI86,'Ｈ１８（2006）'!AI86,'Ｈ１７（2005）'!AI86,'Ｈ１６（2004）'!AI86,'Ｈ１５（2003）'!AI86,'Ｈ１４（2002）'!AI86,'Ｈ１３（2001）'!AI86,'Ｈ１２（2000）'!AI86,'Ｈ１１（1999）'!AI86,'Ｈ１０（1998）'!AI86,'Ｈ９（1997）'!AI86,'Ｈ８（1996）'!AI86,'Ｈ７（1995）'!AI86,'Ｈ６（1994）'!AI86,'Ｈ５（1993）'!AI86,'Ｈ４（1992）'!AI86,'Ｈ３（1991）'!AI86,'Ｈ２（1990）'!AI86,'Ｈ元（1989）'!AI86,'Ｓ６３（1988）'!AI86,'Ｓ６２（1987）'!AI86,'Ｓ６１（1986）'!AI86,'Ｓ６０（1985）'!AI86,'Ｓ５９（1984）'!AI86,'Ｓ５８（1983）'!AI86,'Ｓ５７（1982）'!AI86,'Ｓ５６（1981）'!AI86,'Ｓ５５（1980）'!AI86,'Ｓ５４（1979）'!AI86,'Ｓ５３（1978）'!AI86,'Ｓ５２（1977）'!AI86,'Ｓ５１（1976）'!AI86,'Ｓ５０（1975）'!AI86,'Ｓ４９（1974）'!AI86,'Ｓ４８（1973）'!AI86,'Ｓ４７(1972)'!AI86,'Ｓ４６（1971）'!AI86,'Ｓ４５（1970）'!AI86,'Ｓ４４（1969）'!AI86)</f>
        <v>0</v>
      </c>
      <c r="AJ86" s="1767">
        <f>SUM('Ｈ24（2012）'!AJ86,'Ｈ２０（2008）'!AJ86,'Ｈ１９（2007）'!AJ86,'Ｈ１８（2006）'!AJ86,'Ｈ１７（2005）'!AJ86,'Ｈ１６（2004）'!AJ86,'Ｈ１５（2003）'!AJ86,'Ｈ１４（2002）'!AJ86,'Ｈ１３（2001）'!AJ86,'Ｈ１２（2000）'!AJ86,'Ｈ１１（1999）'!AJ86,'Ｈ１０（1998）'!AJ86,'Ｈ９（1997）'!AJ86,'Ｈ８（1996）'!AJ86,'Ｈ７（1995）'!AJ86,'Ｈ６（1994）'!AJ86,'Ｈ５（1993）'!AJ86,'Ｈ４（1992）'!AJ86,'Ｈ３（1991）'!AJ86,'Ｈ２（1990）'!AJ86,'Ｈ元（1989）'!AJ86,'Ｓ６３（1988）'!AJ86,'Ｓ６２（1987）'!AJ86,'Ｓ６１（1986）'!AJ86,'Ｓ６０（1985）'!AJ86,'Ｓ５９（1984）'!AJ86,'Ｓ５８（1983）'!AJ86,'Ｓ５７（1982）'!AJ86,'Ｓ５６（1981）'!AJ86,'Ｓ５５（1980）'!AJ86,'Ｓ５４（1979）'!AJ86,'Ｓ５３（1978）'!AJ86,'Ｓ５２（1977）'!AJ86,'Ｓ５１（1976）'!AJ86,'Ｓ５０（1975）'!AJ86,'Ｓ４９（1974）'!AJ86,'Ｓ４８（1973）'!AJ86,'Ｓ４７(1972)'!AJ86,'Ｓ４６（1971）'!AJ86,'Ｓ４５（1970）'!AJ86,'Ｓ４４（1969）'!AJ86)</f>
        <v>0</v>
      </c>
      <c r="AK86" s="1770">
        <f>SUM('Ｈ24（2012）'!AK86,'Ｈ２０（2008）'!AK86,'Ｈ１９（2007）'!AK86,'Ｈ１８（2006）'!AK86,'Ｈ１７（2005）'!AK86,'Ｈ１６（2004）'!AK86,'Ｈ１５（2003）'!AK86,'Ｈ１４（2002）'!AK86,'Ｈ１３（2001）'!AK86,'Ｈ１２（2000）'!AK86,'Ｈ１１（1999）'!AK86,'Ｈ１０（1998）'!AK86,'Ｈ９（1997）'!AK86,'Ｈ８（1996）'!AK86,'Ｈ７（1995）'!AK86,'Ｈ６（1994）'!AK86,'Ｈ５（1993）'!AK86,'Ｈ４（1992）'!AK86,'Ｈ３（1991）'!AK86,'Ｈ２（1990）'!AK86,'Ｈ元（1989）'!AK86,'Ｓ６３（1988）'!AK86,'Ｓ６２（1987）'!AK86,'Ｓ６１（1986）'!AK86,'Ｓ６０（1985）'!AK86,'Ｓ５９（1984）'!AK86,'Ｓ５８（1983）'!AK86,'Ｓ５７（1982）'!AK86,'Ｓ５６（1981）'!AK86,'Ｓ５５（1980）'!AK86,'Ｓ５４（1979）'!AK86,'Ｓ５３（1978）'!AK86,'Ｓ５２（1977）'!AK86,'Ｓ５１（1976）'!AK86,'Ｓ５０（1975）'!AK86,'Ｓ４９（1974）'!AK86,'Ｓ４８（1973）'!AK86,'Ｓ４７(1972)'!AK86,'Ｓ４６（1971）'!AK86,'Ｓ４５（1970）'!AK86,'Ｓ４４（1969）'!AK86)</f>
        <v>0</v>
      </c>
      <c r="AL86" s="1771">
        <f>SUM('Ｈ24（2012）'!AL86,'Ｈ２０（2008）'!AL86,'Ｈ１９（2007）'!AL86,'Ｈ１８（2006）'!AL86,'Ｈ１７（2005）'!AL86,'Ｈ１６（2004）'!AL86,'Ｈ１５（2003）'!AL86,'Ｈ１４（2002）'!AL86,'Ｈ１３（2001）'!AL86,'Ｈ１２（2000）'!AL86,'Ｈ１１（1999）'!AL86,'Ｈ１０（1998）'!AL86,'Ｈ９（1997）'!AL86,'Ｈ８（1996）'!AL86,'Ｈ７（1995）'!AL86,'Ｈ６（1994）'!AL86,'Ｈ５（1993）'!AL86,'Ｈ４（1992）'!AL86,'Ｈ３（1991）'!AL86,'Ｈ２（1990）'!AL86,'Ｈ元（1989）'!AL86,'Ｓ６３（1988）'!AL86,'Ｓ６２（1987）'!AL86,'Ｓ６１（1986）'!AL86,'Ｓ６０（1985）'!AL86,'Ｓ５９（1984）'!AL86,'Ｓ５８（1983）'!AL86,'Ｓ５７（1982）'!AL86,'Ｓ５６（1981）'!AL86,'Ｓ５５（1980）'!AL86,'Ｓ５４（1979）'!AL86,'Ｓ５３（1978）'!AL86,'Ｓ５２（1977）'!AL86,'Ｓ５１（1976）'!AL86,'Ｓ５０（1975）'!AL86,'Ｓ４９（1974）'!AL86,'Ｓ４８（1973）'!AL86,'Ｓ４７(1972)'!AL86,'Ｓ４６（1971）'!AL86,'Ｓ４５（1970）'!AL86,'Ｓ４４（1969）'!AL86)</f>
        <v>0</v>
      </c>
    </row>
    <row r="87" spans="1:38">
      <c r="A87" s="858"/>
      <c r="B87" s="859"/>
      <c r="C87" s="859"/>
      <c r="D87" s="859"/>
      <c r="E87" s="859"/>
      <c r="F87" s="860"/>
      <c r="G87" s="856"/>
      <c r="H87" s="857"/>
      <c r="I87" s="857"/>
      <c r="K87" s="199"/>
      <c r="L87" s="178"/>
      <c r="M87" s="201" t="s">
        <v>47</v>
      </c>
      <c r="N87" s="202"/>
      <c r="O87" s="203" t="s">
        <v>48</v>
      </c>
      <c r="P87" s="204">
        <f t="shared" ref="P87:Q97" si="26">+A87</f>
        <v>0</v>
      </c>
      <c r="Q87" s="205">
        <f t="shared" si="26"/>
        <v>0</v>
      </c>
      <c r="R87" s="225"/>
      <c r="S87" s="267">
        <f t="shared" ref="S87:S97" si="27">+D87</f>
        <v>0</v>
      </c>
      <c r="T87" s="268">
        <f t="shared" ref="T87:T97" si="28">+F87</f>
        <v>0</v>
      </c>
      <c r="U87" s="269" t="s">
        <v>425</v>
      </c>
      <c r="V87" s="178"/>
      <c r="W87" s="201"/>
      <c r="X87" s="202"/>
      <c r="Y87" s="202"/>
      <c r="Z87" s="1789">
        <f>SUM('Ｈ24（2012）'!Z87,'Ｈ24（2012）'!Z87,'Ｈ24（2012）'!Z87,'Ｈ２０（2008）'!Z87,'Ｈ１９（2007）'!Z87,'Ｈ１８（2006）'!Z87,'Ｈ１７（2005）'!Z87,'Ｈ１６（2004）'!Z87,'Ｈ１５（2003）'!Z87,'Ｈ１４（2002）'!Z87,'Ｈ１３（2001）'!Z87,'Ｈ１２（2000）'!Z87,'Ｈ１１（1999）'!Z87,'Ｈ１０（1998）'!Z87,'Ｈ９（1997）'!Z87,'Ｈ８（1996）'!Z87,'Ｈ７（1995）'!Z87,'Ｈ６（1994）'!Z87,'Ｈ５（1993）'!Z87,'Ｈ４（1992）'!Z87,'Ｈ３（1991）'!Z87,'Ｈ２（1990）'!Z87,'Ｈ元（1989）'!Z87,'Ｓ６３（1988）'!Z87,'Ｓ６２（1987）'!Z87,'Ｓ６１（1986）'!Z87,'Ｓ６０（1985）'!Z87,'Ｓ５９（1984）'!Z87,'Ｓ５８（1983）'!Z87,'Ｓ５７（1982）'!Z87,'Ｓ５６（1981）'!Z87,'Ｓ５５（1980）'!Z87,'Ｓ５４（1979）'!Z87,'Ｓ５３（1978）'!Z87,'Ｓ５２（1977）'!Z87,'Ｓ５１（1976）'!Z87,'Ｓ５０（1975）'!Z87,'Ｓ４９（1974）'!Z87,'Ｓ４８（1973）'!Z87,'Ｓ４７(1972)'!Z87,'Ｓ４６（1971）'!Z87,'Ｓ４５（1970）'!Z87,'Ｓ４４（1969）'!Z87)</f>
        <v>0</v>
      </c>
      <c r="AA87" s="1790">
        <f>SUM('Ｈ24（2012）'!AA87,'Ｈ２０（2008）'!AA87,'Ｈ１９（2007）'!AA87,'Ｈ１８（2006）'!AA87,'Ｈ１７（2005）'!AA87,'Ｈ１６（2004）'!AA87,'Ｈ１５（2003）'!AA87,'Ｈ１４（2002）'!AA87,'Ｈ１３（2001）'!AA87,'Ｈ１２（2000）'!AA87,'Ｈ１１（1999）'!AA87,'Ｈ１０（1998）'!AA87,'Ｈ９（1997）'!AA87,'Ｈ８（1996）'!AA87,'Ｈ７（1995）'!AA87,'Ｈ６（1994）'!AA87,'Ｈ５（1993）'!AA87,'Ｈ４（1992）'!AA87,'Ｈ３（1991）'!AA87,'Ｈ２（1990）'!AA87,'Ｈ元（1989）'!AA87,'Ｓ６３（1988）'!AA87,'Ｓ６２（1987）'!AA87,'Ｓ６１（1986）'!AA87,'Ｓ６０（1985）'!AA87,'Ｓ５９（1984）'!AA87,'Ｓ５８（1983）'!AA87,'Ｓ５７（1982）'!AA87,'Ｓ５６（1981）'!AA87,'Ｓ５５（1980）'!AA87,'Ｓ５４（1979）'!AA87,'Ｓ５３（1978）'!AA87,'Ｓ５２（1977）'!AA87,'Ｓ５１（1976）'!AA87,'Ｓ５０（1975）'!AA87,'Ｓ４９（1974）'!AA87,'Ｓ４８（1973）'!AA87,'Ｓ４７(1972)'!AA87,'Ｓ４６（1971）'!AA87,'Ｓ４５（1970）'!AA87,'Ｓ４４（1969）'!AA87)</f>
        <v>0</v>
      </c>
      <c r="AB87" s="1784">
        <f>SUM('Ｈ24（2012）'!AB87,'Ｈ２０（2008）'!AB87,'Ｈ１９（2007）'!AB87,'Ｈ１８（2006）'!AB87,'Ｈ１７（2005）'!AB87,'Ｈ１６（2004）'!AB87,'Ｈ１５（2003）'!AB87,'Ｈ１４（2002）'!AB87,'Ｈ１３（2001）'!AB87,'Ｈ１２（2000）'!AB87,'Ｈ１１（1999）'!AB87,'Ｈ１０（1998）'!AB87,'Ｈ９（1997）'!AB87,'Ｈ８（1996）'!AB87,'Ｈ７（1995）'!AB87,'Ｈ６（1994）'!AB87,'Ｈ５（1993）'!AB87,'Ｈ４（1992）'!AB87,'Ｈ３（1991）'!AB87,'Ｈ２（1990）'!AB87,'Ｈ元（1989）'!AB87,'Ｓ６３（1988）'!AB87,'Ｓ６２（1987）'!AB87,'Ｓ６１（1986）'!AB87,'Ｓ６０（1985）'!AB87,'Ｓ５９（1984）'!AB87,'Ｓ５８（1983）'!AB87,'Ｓ５７（1982）'!AB87,'Ｓ５６（1981）'!AB87,'Ｓ５５（1980）'!AB87,'Ｓ５４（1979）'!AB87,'Ｓ５３（1978）'!AB87,'Ｓ５２（1977）'!AB87,'Ｓ５１（1976）'!AB87,'Ｓ５０（1975）'!AB87,'Ｓ４９（1974）'!AB87,'Ｓ４８（1973）'!AB87,'Ｓ４７(1972)'!AB87,'Ｓ４６（1971）'!AB87,'Ｓ４５（1970）'!AB87,'Ｓ４４（1969）'!AB87)</f>
        <v>0</v>
      </c>
      <c r="AC87" s="1791">
        <f>SUM('Ｈ24（2012）'!AC87,'Ｈ２０（2008）'!AC87,'Ｈ１９（2007）'!AC87,'Ｈ１８（2006）'!AC87,'Ｈ１７（2005）'!AC87,'Ｈ１６（2004）'!AC87,'Ｈ１５（2003）'!AC87,'Ｈ１４（2002）'!AC87,'Ｈ１３（2001）'!AC87,'Ｈ１２（2000）'!AC87,'Ｈ１１（1999）'!AC87,'Ｈ１０（1998）'!AC87,'Ｈ９（1997）'!AC87,'Ｈ８（1996）'!AC87,'Ｈ７（1995）'!AC87,'Ｈ６（1994）'!AC87,'Ｈ５（1993）'!AC87,'Ｈ４（1992）'!AC87,'Ｈ３（1991）'!AC87,'Ｈ２（1990）'!AC87,'Ｈ元（1989）'!AC87,'Ｓ６３（1988）'!AC87,'Ｓ６２（1987）'!AC87,'Ｓ６１（1986）'!AC87,'Ｓ６０（1985）'!AC87,'Ｓ５９（1984）'!AC87,'Ｓ５８（1983）'!AC87,'Ｓ５７（1982）'!AC87,'Ｓ５６（1981）'!AC87,'Ｓ５５（1980）'!AC87,'Ｓ５４（1979）'!AC87,'Ｓ５３（1978）'!AC87,'Ｓ５２（1977）'!AC87,'Ｓ５１（1976）'!AC87,'Ｓ５０（1975）'!AC87,'Ｓ４９（1974）'!AC87,'Ｓ４８（1973）'!AC87,'Ｓ４７(1972)'!AC87,'Ｓ４６（1971）'!AC87,'Ｓ４５（1970）'!AC87,'Ｓ４４（1969）'!AC87)</f>
        <v>0</v>
      </c>
      <c r="AD87" s="269"/>
      <c r="AE87" s="178"/>
      <c r="AF87" s="201"/>
      <c r="AG87" s="202"/>
      <c r="AH87" s="202"/>
      <c r="AI87" s="1789">
        <f>SUM('Ｈ24（2012）'!AI87,'Ｈ２０（2008）'!AI87,'Ｈ１９（2007）'!AI87,'Ｈ１８（2006）'!AI87,'Ｈ１７（2005）'!AI87,'Ｈ１６（2004）'!AI87,'Ｈ１５（2003）'!AI87,'Ｈ１４（2002）'!AI87,'Ｈ１３（2001）'!AI87,'Ｈ１２（2000）'!AI87,'Ｈ１１（1999）'!AI87,'Ｈ１０（1998）'!AI87,'Ｈ９（1997）'!AI87,'Ｈ８（1996）'!AI87,'Ｈ７（1995）'!AI87,'Ｈ６（1994）'!AI87,'Ｈ５（1993）'!AI87,'Ｈ４（1992）'!AI87,'Ｈ３（1991）'!AI87,'Ｈ２（1990）'!AI87,'Ｈ元（1989）'!AI87,'Ｓ６３（1988）'!AI87,'Ｓ６２（1987）'!AI87,'Ｓ６１（1986）'!AI87,'Ｓ６０（1985）'!AI87,'Ｓ５９（1984）'!AI87,'Ｓ５８（1983）'!AI87,'Ｓ５７（1982）'!AI87,'Ｓ５６（1981）'!AI87,'Ｓ５５（1980）'!AI87,'Ｓ５４（1979）'!AI87,'Ｓ５３（1978）'!AI87,'Ｓ５２（1977）'!AI87,'Ｓ５１（1976）'!AI87,'Ｓ５０（1975）'!AI87,'Ｓ４９（1974）'!AI87,'Ｓ４８（1973）'!AI87,'Ｓ４７(1972)'!AI87,'Ｓ４６（1971）'!AI87,'Ｓ４５（1970）'!AI87,'Ｓ４４（1969）'!AI87)</f>
        <v>0</v>
      </c>
      <c r="AJ87" s="1790">
        <f>SUM('Ｈ24（2012）'!AJ87,'Ｈ２０（2008）'!AJ87,'Ｈ１９（2007）'!AJ87,'Ｈ１８（2006）'!AJ87,'Ｈ１７（2005）'!AJ87,'Ｈ１６（2004）'!AJ87,'Ｈ１５（2003）'!AJ87,'Ｈ１４（2002）'!AJ87,'Ｈ１３（2001）'!AJ87,'Ｈ１２（2000）'!AJ87,'Ｈ１１（1999）'!AJ87,'Ｈ１０（1998）'!AJ87,'Ｈ９（1997）'!AJ87,'Ｈ８（1996）'!AJ87,'Ｈ７（1995）'!AJ87,'Ｈ６（1994）'!AJ87,'Ｈ５（1993）'!AJ87,'Ｈ４（1992）'!AJ87,'Ｈ３（1991）'!AJ87,'Ｈ２（1990）'!AJ87,'Ｈ元（1989）'!AJ87,'Ｓ６３（1988）'!AJ87,'Ｓ６２（1987）'!AJ87,'Ｓ６１（1986）'!AJ87,'Ｓ６０（1985）'!AJ87,'Ｓ５９（1984）'!AJ87,'Ｓ５８（1983）'!AJ87,'Ｓ５７（1982）'!AJ87,'Ｓ５６（1981）'!AJ87,'Ｓ５５（1980）'!AJ87,'Ｓ５４（1979）'!AJ87,'Ｓ５３（1978）'!AJ87,'Ｓ５２（1977）'!AJ87,'Ｓ５１（1976）'!AJ87,'Ｓ５０（1975）'!AJ87,'Ｓ４９（1974）'!AJ87,'Ｓ４８（1973）'!AJ87,'Ｓ４７(1972)'!AJ87,'Ｓ４６（1971）'!AJ87,'Ｓ４５（1970）'!AJ87,'Ｓ４４（1969）'!AJ87)</f>
        <v>0</v>
      </c>
      <c r="AK87" s="1784">
        <f>SUM('Ｈ24（2012）'!AK87,'Ｈ２０（2008）'!AK87,'Ｈ１９（2007）'!AK87,'Ｈ１８（2006）'!AK87,'Ｈ１７（2005）'!AK87,'Ｈ１６（2004）'!AK87,'Ｈ１５（2003）'!AK87,'Ｈ１４（2002）'!AK87,'Ｈ１３（2001）'!AK87,'Ｈ１２（2000）'!AK87,'Ｈ１１（1999）'!AK87,'Ｈ１０（1998）'!AK87,'Ｈ９（1997）'!AK87,'Ｈ８（1996）'!AK87,'Ｈ７（1995）'!AK87,'Ｈ６（1994）'!AK87,'Ｈ５（1993）'!AK87,'Ｈ４（1992）'!AK87,'Ｈ３（1991）'!AK87,'Ｈ２（1990）'!AK87,'Ｈ元（1989）'!AK87,'Ｓ６３（1988）'!AK87,'Ｓ６２（1987）'!AK87,'Ｓ６１（1986）'!AK87,'Ｓ６０（1985）'!AK87,'Ｓ５９（1984）'!AK87,'Ｓ５８（1983）'!AK87,'Ｓ５７（1982）'!AK87,'Ｓ５６（1981）'!AK87,'Ｓ５５（1980）'!AK87,'Ｓ５４（1979）'!AK87,'Ｓ５３（1978）'!AK87,'Ｓ５２（1977）'!AK87,'Ｓ５１（1976）'!AK87,'Ｓ５０（1975）'!AK87,'Ｓ４９（1974）'!AK87,'Ｓ４８（1973）'!AK87,'Ｓ４７(1972)'!AK87,'Ｓ４６（1971）'!AK87,'Ｓ４５（1970）'!AK87,'Ｓ４４（1969）'!AK87)</f>
        <v>0</v>
      </c>
      <c r="AL87" s="1792">
        <f>SUM('Ｈ24（2012）'!AL87,'Ｈ２０（2008）'!AL87,'Ｈ１９（2007）'!AL87,'Ｈ１８（2006）'!AL87,'Ｈ１７（2005）'!AL87,'Ｈ１６（2004）'!AL87,'Ｈ１５（2003）'!AL87,'Ｈ１４（2002）'!AL87,'Ｈ１３（2001）'!AL87,'Ｈ１２（2000）'!AL87,'Ｈ１１（1999）'!AL87,'Ｈ１０（1998）'!AL87,'Ｈ９（1997）'!AL87,'Ｈ８（1996）'!AL87,'Ｈ７（1995）'!AL87,'Ｈ６（1994）'!AL87,'Ｈ５（1993）'!AL87,'Ｈ４（1992）'!AL87,'Ｈ３（1991）'!AL87,'Ｈ２（1990）'!AL87,'Ｈ元（1989）'!AL87,'Ｓ６３（1988）'!AL87,'Ｓ６２（1987）'!AL87,'Ｓ６１（1986）'!AL87,'Ｓ６０（1985）'!AL87,'Ｓ５９（1984）'!AL87,'Ｓ５８（1983）'!AL87,'Ｓ５７（1982）'!AL87,'Ｓ５６（1981）'!AL87,'Ｓ５５（1980）'!AL87,'Ｓ５４（1979）'!AL87,'Ｓ５３（1978）'!AL87,'Ｓ５２（1977）'!AL87,'Ｓ５１（1976）'!AL87,'Ｓ５０（1975）'!AL87,'Ｓ４９（1974）'!AL87,'Ｓ４８（1973）'!AL87,'Ｓ４７(1972)'!AL87,'Ｓ４６（1971）'!AL87,'Ｓ４５（1970）'!AL87,'Ｓ４４（1969）'!AL87)</f>
        <v>0</v>
      </c>
    </row>
    <row r="88" spans="1:38">
      <c r="A88" s="858"/>
      <c r="B88" s="859"/>
      <c r="C88" s="859"/>
      <c r="D88" s="859"/>
      <c r="E88" s="859"/>
      <c r="F88" s="860"/>
      <c r="G88" s="856"/>
      <c r="H88" s="857"/>
      <c r="I88" s="857"/>
      <c r="K88" s="199"/>
      <c r="L88" s="200"/>
      <c r="M88" s="201" t="s">
        <v>50</v>
      </c>
      <c r="N88" s="202"/>
      <c r="O88" s="203" t="s">
        <v>51</v>
      </c>
      <c r="P88" s="204">
        <f t="shared" si="26"/>
        <v>0</v>
      </c>
      <c r="Q88" s="205">
        <f t="shared" si="26"/>
        <v>0</v>
      </c>
      <c r="R88" s="225"/>
      <c r="S88" s="267">
        <f t="shared" si="27"/>
        <v>0</v>
      </c>
      <c r="T88" s="268">
        <f t="shared" si="28"/>
        <v>0</v>
      </c>
      <c r="U88" s="269"/>
      <c r="V88" s="200"/>
      <c r="W88" s="201" t="s">
        <v>426</v>
      </c>
      <c r="X88" s="202"/>
      <c r="Y88" s="202" t="s">
        <v>1323</v>
      </c>
      <c r="Z88" s="1766">
        <f>SUM('Ｈ24（2012）'!Z88,'Ｈ24（2012）'!Z88,'Ｈ24（2012）'!Z88,'Ｈ２０（2008）'!Z88,'Ｈ１９（2007）'!Z88,'Ｈ１８（2006）'!Z88,'Ｈ１７（2005）'!Z88,'Ｈ１６（2004）'!Z88,'Ｈ１５（2003）'!Z88,'Ｈ１４（2002）'!Z88,'Ｈ１３（2001）'!Z88,'Ｈ１２（2000）'!Z88,'Ｈ１１（1999）'!Z88,'Ｈ１０（1998）'!Z88,'Ｈ９（1997）'!Z88,'Ｈ８（1996）'!Z88,'Ｈ７（1995）'!Z88,'Ｈ６（1994）'!Z88,'Ｈ５（1993）'!Z88,'Ｈ４（1992）'!Z88,'Ｈ３（1991）'!Z88,'Ｈ２（1990）'!Z88,'Ｈ元（1989）'!Z88,'Ｓ６３（1988）'!Z88,'Ｓ６２（1987）'!Z88,'Ｓ６１（1986）'!Z88,'Ｓ６０（1985）'!Z88,'Ｓ５９（1984）'!Z88,'Ｓ５８（1983）'!Z88,'Ｓ５７（1982）'!Z88,'Ｓ５６（1981）'!Z88,'Ｓ５５（1980）'!Z88,'Ｓ５４（1979）'!Z88,'Ｓ５３（1978）'!Z88,'Ｓ５２（1977）'!Z88,'Ｓ５１（1976）'!Z88,'Ｓ５０（1975）'!Z88,'Ｓ４９（1974）'!Z88,'Ｓ４８（1973）'!Z88,'Ｓ４７(1972)'!Z88,'Ｓ４６（1971）'!Z88,'Ｓ４５（1970）'!Z88,'Ｓ４４（1969）'!Z88)</f>
        <v>244566</v>
      </c>
      <c r="AA88" s="1767">
        <f>SUM('Ｈ24（2012）'!AA88,'Ｈ２０（2008）'!AA88,'Ｈ１９（2007）'!AA88,'Ｈ１８（2006）'!AA88,'Ｈ１７（2005）'!AA88,'Ｈ１６（2004）'!AA88,'Ｈ１５（2003）'!AA88,'Ｈ１４（2002）'!AA88,'Ｈ１３（2001）'!AA88,'Ｈ１２（2000）'!AA88,'Ｈ１１（1999）'!AA88,'Ｈ１０（1998）'!AA88,'Ｈ９（1997）'!AA88,'Ｈ８（1996）'!AA88,'Ｈ７（1995）'!AA88,'Ｈ６（1994）'!AA88,'Ｈ５（1993）'!AA88,'Ｈ４（1992）'!AA88,'Ｈ３（1991）'!AA88,'Ｈ２（1990）'!AA88,'Ｈ元（1989）'!AA88,'Ｓ６３（1988）'!AA88,'Ｓ６２（1987）'!AA88,'Ｓ６１（1986）'!AA88,'Ｓ６０（1985）'!AA88,'Ｓ５９（1984）'!AA88,'Ｓ５８（1983）'!AA88,'Ｓ５７（1982）'!AA88,'Ｓ５６（1981）'!AA88,'Ｓ５５（1980）'!AA88,'Ｓ５４（1979）'!AA88,'Ｓ５３（1978）'!AA88,'Ｓ５２（1977）'!AA88,'Ｓ５１（1976）'!AA88,'Ｓ５０（1975）'!AA88,'Ｓ４９（1974）'!AA88,'Ｓ４８（1973）'!AA88,'Ｓ４７(1972)'!AA88,'Ｓ４６（1971）'!AA88,'Ｓ４５（1970）'!AA88,'Ｓ４４（1969）'!AA88)</f>
        <v>0</v>
      </c>
      <c r="AB88" s="1768">
        <f>SUM('Ｈ24（2012）'!AB88,'Ｈ２０（2008）'!AB88,'Ｈ１９（2007）'!AB88,'Ｈ１８（2006）'!AB88,'Ｈ１７（2005）'!AB88,'Ｈ１６（2004）'!AB88,'Ｈ１５（2003）'!AB88,'Ｈ１４（2002）'!AB88,'Ｈ１３（2001）'!AB88,'Ｈ１２（2000）'!AB88,'Ｈ１１（1999）'!AB88,'Ｈ１０（1998）'!AB88,'Ｈ９（1997）'!AB88,'Ｈ８（1996）'!AB88,'Ｈ７（1995）'!AB88,'Ｈ６（1994）'!AB88,'Ｈ５（1993）'!AB88,'Ｈ４（1992）'!AB88,'Ｈ３（1991）'!AB88,'Ｈ２（1990）'!AB88,'Ｈ元（1989）'!AB88,'Ｓ６３（1988）'!AB88,'Ｓ６２（1987）'!AB88,'Ｓ６１（1986）'!AB88,'Ｓ６０（1985）'!AB88,'Ｓ５９（1984）'!AB88,'Ｓ５８（1983）'!AB88,'Ｓ５７（1982）'!AB88,'Ｓ５６（1981）'!AB88,'Ｓ５５（1980）'!AB88,'Ｓ５４（1979）'!AB88,'Ｓ５３（1978）'!AB88,'Ｓ５２（1977）'!AB88,'Ｓ５１（1976）'!AB88,'Ｓ５０（1975）'!AB88,'Ｓ４９（1974）'!AB88,'Ｓ４８（1973）'!AB88,'Ｓ４７(1972)'!AB88,'Ｓ４６（1971）'!AB88,'Ｓ４５（1970）'!AB88,'Ｓ４４（1969）'!AB88)</f>
        <v>0</v>
      </c>
      <c r="AC88" s="1769">
        <f>SUM('Ｈ24（2012）'!AC88,'Ｈ２０（2008）'!AC88,'Ｈ１９（2007）'!AC88,'Ｈ１８（2006）'!AC88,'Ｈ１７（2005）'!AC88,'Ｈ１６（2004）'!AC88,'Ｈ１５（2003）'!AC88,'Ｈ１４（2002）'!AC88,'Ｈ１３（2001）'!AC88,'Ｈ１２（2000）'!AC88,'Ｈ１１（1999）'!AC88,'Ｈ１０（1998）'!AC88,'Ｈ９（1997）'!AC88,'Ｈ８（1996）'!AC88,'Ｈ７（1995）'!AC88,'Ｈ６（1994）'!AC88,'Ｈ５（1993）'!AC88,'Ｈ４（1992）'!AC88,'Ｈ３（1991）'!AC88,'Ｈ２（1990）'!AC88,'Ｈ元（1989）'!AC88,'Ｓ６３（1988）'!AC88,'Ｓ６２（1987）'!AC88,'Ｓ６１（1986）'!AC88,'Ｓ６０（1985）'!AC88,'Ｓ５９（1984）'!AC88,'Ｓ５８（1983）'!AC88,'Ｓ５７（1982）'!AC88,'Ｓ５６（1981）'!AC88,'Ｓ５５（1980）'!AC88,'Ｓ５４（1979）'!AC88,'Ｓ５３（1978）'!AC88,'Ｓ５２（1977）'!AC88,'Ｓ５１（1976）'!AC88,'Ｓ５０（1975）'!AC88,'Ｓ４９（1974）'!AC88,'Ｓ４８（1973）'!AC88,'Ｓ４７(1972)'!AC88,'Ｓ４６（1971）'!AC88,'Ｓ４５（1970）'!AC88,'Ｓ４４（1969）'!AC88)</f>
        <v>151600</v>
      </c>
      <c r="AD88" s="269"/>
      <c r="AE88" s="200"/>
      <c r="AF88" s="201" t="s">
        <v>426</v>
      </c>
      <c r="AG88" s="202"/>
      <c r="AH88" s="202" t="s">
        <v>1324</v>
      </c>
      <c r="AI88" s="1766">
        <f>SUM('Ｈ24（2012）'!AI88,'Ｈ２０（2008）'!AI88,'Ｈ１９（2007）'!AI88,'Ｈ１８（2006）'!AI88,'Ｈ１７（2005）'!AI88,'Ｈ１６（2004）'!AI88,'Ｈ１５（2003）'!AI88,'Ｈ１４（2002）'!AI88,'Ｈ１３（2001）'!AI88,'Ｈ１２（2000）'!AI88,'Ｈ１１（1999）'!AI88,'Ｈ１０（1998）'!AI88,'Ｈ９（1997）'!AI88,'Ｈ８（1996）'!AI88,'Ｈ７（1995）'!AI88,'Ｈ６（1994）'!AI88,'Ｈ５（1993）'!AI88,'Ｈ４（1992）'!AI88,'Ｈ３（1991）'!AI88,'Ｈ２（1990）'!AI88,'Ｈ元（1989）'!AI88,'Ｓ６３（1988）'!AI88,'Ｓ６２（1987）'!AI88,'Ｓ６１（1986）'!AI88,'Ｓ６０（1985）'!AI88,'Ｓ５９（1984）'!AI88,'Ｓ５８（1983）'!AI88,'Ｓ５７（1982）'!AI88,'Ｓ５６（1981）'!AI88,'Ｓ５５（1980）'!AI88,'Ｓ５４（1979）'!AI88,'Ｓ５３（1978）'!AI88,'Ｓ５２（1977）'!AI88,'Ｓ５１（1976）'!AI88,'Ｓ５０（1975）'!AI88,'Ｓ４９（1974）'!AI88,'Ｓ４８（1973）'!AI88,'Ｓ４７(1972)'!AI88,'Ｓ４６（1971）'!AI88,'Ｓ４５（1970）'!AI88,'Ｓ４４（1969）'!AI88)</f>
        <v>0</v>
      </c>
      <c r="AJ88" s="1767">
        <f>SUM('Ｈ24（2012）'!AJ88,'Ｈ２０（2008）'!AJ88,'Ｈ１９（2007）'!AJ88,'Ｈ１８（2006）'!AJ88,'Ｈ１７（2005）'!AJ88,'Ｈ１６（2004）'!AJ88,'Ｈ１５（2003）'!AJ88,'Ｈ１４（2002）'!AJ88,'Ｈ１３（2001）'!AJ88,'Ｈ１２（2000）'!AJ88,'Ｈ１１（1999）'!AJ88,'Ｈ１０（1998）'!AJ88,'Ｈ９（1997）'!AJ88,'Ｈ８（1996）'!AJ88,'Ｈ７（1995）'!AJ88,'Ｈ６（1994）'!AJ88,'Ｈ５（1993）'!AJ88,'Ｈ４（1992）'!AJ88,'Ｈ３（1991）'!AJ88,'Ｈ２（1990）'!AJ88,'Ｈ元（1989）'!AJ88,'Ｓ６３（1988）'!AJ88,'Ｓ６２（1987）'!AJ88,'Ｓ６１（1986）'!AJ88,'Ｓ６０（1985）'!AJ88,'Ｓ５９（1984）'!AJ88,'Ｓ５８（1983）'!AJ88,'Ｓ５７（1982）'!AJ88,'Ｓ５６（1981）'!AJ88,'Ｓ５５（1980）'!AJ88,'Ｓ５４（1979）'!AJ88,'Ｓ５３（1978）'!AJ88,'Ｓ５２（1977）'!AJ88,'Ｓ５１（1976）'!AJ88,'Ｓ５０（1975）'!AJ88,'Ｓ４９（1974）'!AJ88,'Ｓ４８（1973）'!AJ88,'Ｓ４７(1972)'!AJ88,'Ｓ４６（1971）'!AJ88,'Ｓ４５（1970）'!AJ88,'Ｓ４４（1969）'!AJ88)</f>
        <v>0</v>
      </c>
      <c r="AK88" s="1770">
        <f>SUM('Ｈ24（2012）'!AK88,'Ｈ２０（2008）'!AK88,'Ｈ１９（2007）'!AK88,'Ｈ１８（2006）'!AK88,'Ｈ１７（2005）'!AK88,'Ｈ１６（2004）'!AK88,'Ｈ１５（2003）'!AK88,'Ｈ１４（2002）'!AK88,'Ｈ１３（2001）'!AK88,'Ｈ１２（2000）'!AK88,'Ｈ１１（1999）'!AK88,'Ｈ１０（1998）'!AK88,'Ｈ９（1997）'!AK88,'Ｈ８（1996）'!AK88,'Ｈ７（1995）'!AK88,'Ｈ６（1994）'!AK88,'Ｈ５（1993）'!AK88,'Ｈ４（1992）'!AK88,'Ｈ３（1991）'!AK88,'Ｈ２（1990）'!AK88,'Ｈ元（1989）'!AK88,'Ｓ６３（1988）'!AK88,'Ｓ６２（1987）'!AK88,'Ｓ６１（1986）'!AK88,'Ｓ６０（1985）'!AK88,'Ｓ５９（1984）'!AK88,'Ｓ５８（1983）'!AK88,'Ｓ５７（1982）'!AK88,'Ｓ５６（1981）'!AK88,'Ｓ５５（1980）'!AK88,'Ｓ５４（1979）'!AK88,'Ｓ５３（1978）'!AK88,'Ｓ５２（1977）'!AK88,'Ｓ５１（1976）'!AK88,'Ｓ５０（1975）'!AK88,'Ｓ４９（1974）'!AK88,'Ｓ４８（1973）'!AK88,'Ｓ４７(1972)'!AK88,'Ｓ４６（1971）'!AK88,'Ｓ４５（1970）'!AK88,'Ｓ４４（1969）'!AK88)</f>
        <v>0</v>
      </c>
      <c r="AL88" s="1771">
        <f>SUM('Ｈ24（2012）'!AL88,'Ｈ２０（2008）'!AL88,'Ｈ１９（2007）'!AL88,'Ｈ１８（2006）'!AL88,'Ｈ１７（2005）'!AL88,'Ｈ１６（2004）'!AL88,'Ｈ１５（2003）'!AL88,'Ｈ１４（2002）'!AL88,'Ｈ１３（2001）'!AL88,'Ｈ１２（2000）'!AL88,'Ｈ１１（1999）'!AL88,'Ｈ１０（1998）'!AL88,'Ｈ９（1997）'!AL88,'Ｈ８（1996）'!AL88,'Ｈ７（1995）'!AL88,'Ｈ６（1994）'!AL88,'Ｈ５（1993）'!AL88,'Ｈ４（1992）'!AL88,'Ｈ３（1991）'!AL88,'Ｈ２（1990）'!AL88,'Ｈ元（1989）'!AL88,'Ｓ６３（1988）'!AL88,'Ｓ６２（1987）'!AL88,'Ｓ６１（1986）'!AL88,'Ｓ６０（1985）'!AL88,'Ｓ５９（1984）'!AL88,'Ｓ５８（1983）'!AL88,'Ｓ５７（1982）'!AL88,'Ｓ５６（1981）'!AL88,'Ｓ５５（1980）'!AL88,'Ｓ５４（1979）'!AL88,'Ｓ５３（1978）'!AL88,'Ｓ５２（1977）'!AL88,'Ｓ５１（1976）'!AL88,'Ｓ５０（1975）'!AL88,'Ｓ４９（1974）'!AL88,'Ｓ４８（1973）'!AL88,'Ｓ４７(1972)'!AL88,'Ｓ４６（1971）'!AL88,'Ｓ４５（1970）'!AL88,'Ｓ４４（1969）'!AL88)</f>
        <v>0</v>
      </c>
    </row>
    <row r="89" spans="1:38">
      <c r="A89" s="858"/>
      <c r="B89" s="859"/>
      <c r="C89" s="859"/>
      <c r="D89" s="859"/>
      <c r="E89" s="859"/>
      <c r="F89" s="860"/>
      <c r="G89" s="856"/>
      <c r="H89" s="857"/>
      <c r="I89" s="857"/>
      <c r="K89" s="199" t="s">
        <v>129</v>
      </c>
      <c r="L89" s="200"/>
      <c r="M89" s="201" t="s">
        <v>52</v>
      </c>
      <c r="N89" s="202"/>
      <c r="O89" s="203" t="s">
        <v>53</v>
      </c>
      <c r="P89" s="204">
        <f t="shared" si="26"/>
        <v>0</v>
      </c>
      <c r="Q89" s="205">
        <f t="shared" si="26"/>
        <v>0</v>
      </c>
      <c r="R89" s="225"/>
      <c r="S89" s="267">
        <f t="shared" si="27"/>
        <v>0</v>
      </c>
      <c r="T89" s="268">
        <f t="shared" si="28"/>
        <v>0</v>
      </c>
      <c r="U89" s="269"/>
      <c r="V89" s="200"/>
      <c r="W89" s="201" t="s">
        <v>429</v>
      </c>
      <c r="X89" s="202"/>
      <c r="Y89" s="202" t="s">
        <v>1325</v>
      </c>
      <c r="Z89" s="1766">
        <f>SUM('Ｈ24（2012）'!Z89,'Ｈ24（2012）'!Z89,'Ｈ24（2012）'!Z89,'Ｈ２０（2008）'!Z89,'Ｈ１９（2007）'!Z89,'Ｈ１８（2006）'!Z89,'Ｈ１７（2005）'!Z89,'Ｈ１６（2004）'!Z89,'Ｈ１５（2003）'!Z89,'Ｈ１４（2002）'!Z89,'Ｈ１３（2001）'!Z89,'Ｈ１２（2000）'!Z89,'Ｈ１１（1999）'!Z89,'Ｈ１０（1998）'!Z89,'Ｈ９（1997）'!Z89,'Ｈ８（1996）'!Z89,'Ｈ７（1995）'!Z89,'Ｈ６（1994）'!Z89,'Ｈ５（1993）'!Z89,'Ｈ４（1992）'!Z89,'Ｈ３（1991）'!Z89,'Ｈ２（1990）'!Z89,'Ｈ元（1989）'!Z89,'Ｓ６３（1988）'!Z89,'Ｓ６２（1987）'!Z89,'Ｓ６１（1986）'!Z89,'Ｓ６０（1985）'!Z89,'Ｓ５９（1984）'!Z89,'Ｓ５８（1983）'!Z89,'Ｓ５７（1982）'!Z89,'Ｓ５６（1981）'!Z89,'Ｓ５５（1980）'!Z89,'Ｓ５４（1979）'!Z89,'Ｓ５３（1978）'!Z89,'Ｓ５２（1977）'!Z89,'Ｓ５１（1976）'!Z89,'Ｓ５０（1975）'!Z89,'Ｓ４９（1974）'!Z89,'Ｓ４８（1973）'!Z89,'Ｓ４７(1972)'!Z89,'Ｓ４６（1971）'!Z89,'Ｓ４５（1970）'!Z89,'Ｓ４４（1969）'!Z89)</f>
        <v>2180</v>
      </c>
      <c r="AA89" s="1767">
        <f>SUM('Ｈ24（2012）'!AA89,'Ｈ２０（2008）'!AA89,'Ｈ１９（2007）'!AA89,'Ｈ１８（2006）'!AA89,'Ｈ１７（2005）'!AA89,'Ｈ１６（2004）'!AA89,'Ｈ１５（2003）'!AA89,'Ｈ１４（2002）'!AA89,'Ｈ１３（2001）'!AA89,'Ｈ１２（2000）'!AA89,'Ｈ１１（1999）'!AA89,'Ｈ１０（1998）'!AA89,'Ｈ９（1997）'!AA89,'Ｈ８（1996）'!AA89,'Ｈ７（1995）'!AA89,'Ｈ６（1994）'!AA89,'Ｈ５（1993）'!AA89,'Ｈ４（1992）'!AA89,'Ｈ３（1991）'!AA89,'Ｈ２（1990）'!AA89,'Ｈ元（1989）'!AA89,'Ｓ６３（1988）'!AA89,'Ｓ６２（1987）'!AA89,'Ｓ６１（1986）'!AA89,'Ｓ６０（1985）'!AA89,'Ｓ５９（1984）'!AA89,'Ｓ５８（1983）'!AA89,'Ｓ５７（1982）'!AA89,'Ｓ５６（1981）'!AA89,'Ｓ５５（1980）'!AA89,'Ｓ５４（1979）'!AA89,'Ｓ５３（1978）'!AA89,'Ｓ５２（1977）'!AA89,'Ｓ５１（1976）'!AA89,'Ｓ５０（1975）'!AA89,'Ｓ４９（1974）'!AA89,'Ｓ４８（1973）'!AA89,'Ｓ４７(1972)'!AA89,'Ｓ４６（1971）'!AA89,'Ｓ４５（1970）'!AA89,'Ｓ４４（1969）'!AA89)</f>
        <v>0</v>
      </c>
      <c r="AB89" s="1768">
        <f>SUM('Ｈ24（2012）'!AB89,'Ｈ２０（2008）'!AB89,'Ｈ１９（2007）'!AB89,'Ｈ１８（2006）'!AB89,'Ｈ１７（2005）'!AB89,'Ｈ１６（2004）'!AB89,'Ｈ１５（2003）'!AB89,'Ｈ１４（2002）'!AB89,'Ｈ１３（2001）'!AB89,'Ｈ１２（2000）'!AB89,'Ｈ１１（1999）'!AB89,'Ｈ１０（1998）'!AB89,'Ｈ９（1997）'!AB89,'Ｈ８（1996）'!AB89,'Ｈ７（1995）'!AB89,'Ｈ６（1994）'!AB89,'Ｈ５（1993）'!AB89,'Ｈ４（1992）'!AB89,'Ｈ３（1991）'!AB89,'Ｈ２（1990）'!AB89,'Ｈ元（1989）'!AB89,'Ｓ６３（1988）'!AB89,'Ｓ６２（1987）'!AB89,'Ｓ６１（1986）'!AB89,'Ｓ６０（1985）'!AB89,'Ｓ５９（1984）'!AB89,'Ｓ５８（1983）'!AB89,'Ｓ５７（1982）'!AB89,'Ｓ５６（1981）'!AB89,'Ｓ５５（1980）'!AB89,'Ｓ５４（1979）'!AB89,'Ｓ５３（1978）'!AB89,'Ｓ５２（1977）'!AB89,'Ｓ５１（1976）'!AB89,'Ｓ５０（1975）'!AB89,'Ｓ４９（1974）'!AB89,'Ｓ４８（1973）'!AB89,'Ｓ４７(1972)'!AB89,'Ｓ４６（1971）'!AB89,'Ｓ４５（1970）'!AB89,'Ｓ４４（1969）'!AB89)</f>
        <v>0</v>
      </c>
      <c r="AC89" s="1769">
        <f>SUM('Ｈ24（2012）'!AC89,'Ｈ２０（2008）'!AC89,'Ｈ１９（2007）'!AC89,'Ｈ１８（2006）'!AC89,'Ｈ１７（2005）'!AC89,'Ｈ１６（2004）'!AC89,'Ｈ１５（2003）'!AC89,'Ｈ１４（2002）'!AC89,'Ｈ１３（2001）'!AC89,'Ｈ１２（2000）'!AC89,'Ｈ１１（1999）'!AC89,'Ｈ１０（1998）'!AC89,'Ｈ９（1997）'!AC89,'Ｈ８（1996）'!AC89,'Ｈ７（1995）'!AC89,'Ｈ６（1994）'!AC89,'Ｈ５（1993）'!AC89,'Ｈ４（1992）'!AC89,'Ｈ３（1991）'!AC89,'Ｈ２（1990）'!AC89,'Ｈ元（1989）'!AC89,'Ｓ６３（1988）'!AC89,'Ｓ６２（1987）'!AC89,'Ｓ６１（1986）'!AC89,'Ｓ６０（1985）'!AC89,'Ｓ５９（1984）'!AC89,'Ｓ５８（1983）'!AC89,'Ｓ５７（1982）'!AC89,'Ｓ５６（1981）'!AC89,'Ｓ５５（1980）'!AC89,'Ｓ５４（1979）'!AC89,'Ｓ５３（1978）'!AC89,'Ｓ５２（1977）'!AC89,'Ｓ５１（1976）'!AC89,'Ｓ５０（1975）'!AC89,'Ｓ４９（1974）'!AC89,'Ｓ４８（1973）'!AC89,'Ｓ４７(1972)'!AC89,'Ｓ４６（1971）'!AC89,'Ｓ４５（1970）'!AC89,'Ｓ４４（1969）'!AC89)</f>
        <v>0</v>
      </c>
      <c r="AD89" s="269"/>
      <c r="AE89" s="200"/>
      <c r="AF89" s="201" t="s">
        <v>429</v>
      </c>
      <c r="AG89" s="202"/>
      <c r="AH89" s="202" t="s">
        <v>1326</v>
      </c>
      <c r="AI89" s="1766">
        <f>SUM('Ｈ24（2012）'!AI89,'Ｈ２０（2008）'!AI89,'Ｈ１９（2007）'!AI89,'Ｈ１８（2006）'!AI89,'Ｈ１７（2005）'!AI89,'Ｈ１６（2004）'!AI89,'Ｈ１５（2003）'!AI89,'Ｈ１４（2002）'!AI89,'Ｈ１３（2001）'!AI89,'Ｈ１２（2000）'!AI89,'Ｈ１１（1999）'!AI89,'Ｈ１０（1998）'!AI89,'Ｈ９（1997）'!AI89,'Ｈ８（1996）'!AI89,'Ｈ７（1995）'!AI89,'Ｈ６（1994）'!AI89,'Ｈ５（1993）'!AI89,'Ｈ４（1992）'!AI89,'Ｈ３（1991）'!AI89,'Ｈ２（1990）'!AI89,'Ｈ元（1989）'!AI89,'Ｓ６３（1988）'!AI89,'Ｓ６２（1987）'!AI89,'Ｓ６１（1986）'!AI89,'Ｓ６０（1985）'!AI89,'Ｓ５９（1984）'!AI89,'Ｓ５８（1983）'!AI89,'Ｓ５７（1982）'!AI89,'Ｓ５６（1981）'!AI89,'Ｓ５５（1980）'!AI89,'Ｓ５４（1979）'!AI89,'Ｓ５３（1978）'!AI89,'Ｓ５２（1977）'!AI89,'Ｓ５１（1976）'!AI89,'Ｓ５０（1975）'!AI89,'Ｓ４９（1974）'!AI89,'Ｓ４８（1973）'!AI89,'Ｓ４７(1972)'!AI89,'Ｓ４６（1971）'!AI89,'Ｓ４５（1970）'!AI89,'Ｓ４４（1969）'!AI89)</f>
        <v>0</v>
      </c>
      <c r="AJ89" s="1767">
        <f>SUM('Ｈ24（2012）'!AJ89,'Ｈ２０（2008）'!AJ89,'Ｈ１９（2007）'!AJ89,'Ｈ１８（2006）'!AJ89,'Ｈ１７（2005）'!AJ89,'Ｈ１６（2004）'!AJ89,'Ｈ１５（2003）'!AJ89,'Ｈ１４（2002）'!AJ89,'Ｈ１３（2001）'!AJ89,'Ｈ１２（2000）'!AJ89,'Ｈ１１（1999）'!AJ89,'Ｈ１０（1998）'!AJ89,'Ｈ９（1997）'!AJ89,'Ｈ８（1996）'!AJ89,'Ｈ７（1995）'!AJ89,'Ｈ６（1994）'!AJ89,'Ｈ５（1993）'!AJ89,'Ｈ４（1992）'!AJ89,'Ｈ３（1991）'!AJ89,'Ｈ２（1990）'!AJ89,'Ｈ元（1989）'!AJ89,'Ｓ６３（1988）'!AJ89,'Ｓ６２（1987）'!AJ89,'Ｓ６１（1986）'!AJ89,'Ｓ６０（1985）'!AJ89,'Ｓ５９（1984）'!AJ89,'Ｓ５８（1983）'!AJ89,'Ｓ５７（1982）'!AJ89,'Ｓ５６（1981）'!AJ89,'Ｓ５５（1980）'!AJ89,'Ｓ５４（1979）'!AJ89,'Ｓ５３（1978）'!AJ89,'Ｓ５２（1977）'!AJ89,'Ｓ５１（1976）'!AJ89,'Ｓ５０（1975）'!AJ89,'Ｓ４９（1974）'!AJ89,'Ｓ４８（1973）'!AJ89,'Ｓ４７(1972)'!AJ89,'Ｓ４６（1971）'!AJ89,'Ｓ４５（1970）'!AJ89,'Ｓ４４（1969）'!AJ89)</f>
        <v>0</v>
      </c>
      <c r="AK89" s="1770">
        <f>SUM('Ｈ24（2012）'!AK89,'Ｈ２０（2008）'!AK89,'Ｈ１９（2007）'!AK89,'Ｈ１８（2006）'!AK89,'Ｈ１７（2005）'!AK89,'Ｈ１６（2004）'!AK89,'Ｈ１５（2003）'!AK89,'Ｈ１４（2002）'!AK89,'Ｈ１３（2001）'!AK89,'Ｈ１２（2000）'!AK89,'Ｈ１１（1999）'!AK89,'Ｈ１０（1998）'!AK89,'Ｈ９（1997）'!AK89,'Ｈ８（1996）'!AK89,'Ｈ７（1995）'!AK89,'Ｈ６（1994）'!AK89,'Ｈ５（1993）'!AK89,'Ｈ４（1992）'!AK89,'Ｈ３（1991）'!AK89,'Ｈ２（1990）'!AK89,'Ｈ元（1989）'!AK89,'Ｓ６３（1988）'!AK89,'Ｓ６２（1987）'!AK89,'Ｓ６１（1986）'!AK89,'Ｓ６０（1985）'!AK89,'Ｓ５９（1984）'!AK89,'Ｓ５８（1983）'!AK89,'Ｓ５７（1982）'!AK89,'Ｓ５６（1981）'!AK89,'Ｓ５５（1980）'!AK89,'Ｓ５４（1979）'!AK89,'Ｓ５３（1978）'!AK89,'Ｓ５２（1977）'!AK89,'Ｓ５１（1976）'!AK89,'Ｓ５０（1975）'!AK89,'Ｓ４９（1974）'!AK89,'Ｓ４８（1973）'!AK89,'Ｓ４７(1972)'!AK89,'Ｓ４６（1971）'!AK89,'Ｓ４５（1970）'!AK89,'Ｓ４４（1969）'!AK89)</f>
        <v>0</v>
      </c>
      <c r="AL89" s="1771">
        <f>SUM('Ｈ24（2012）'!AL89,'Ｈ２０（2008）'!AL89,'Ｈ１９（2007）'!AL89,'Ｈ１８（2006）'!AL89,'Ｈ１７（2005）'!AL89,'Ｈ１６（2004）'!AL89,'Ｈ１５（2003）'!AL89,'Ｈ１４（2002）'!AL89,'Ｈ１３（2001）'!AL89,'Ｈ１２（2000）'!AL89,'Ｈ１１（1999）'!AL89,'Ｈ１０（1998）'!AL89,'Ｈ９（1997）'!AL89,'Ｈ８（1996）'!AL89,'Ｈ７（1995）'!AL89,'Ｈ６（1994）'!AL89,'Ｈ５（1993）'!AL89,'Ｈ４（1992）'!AL89,'Ｈ３（1991）'!AL89,'Ｈ２（1990）'!AL89,'Ｈ元（1989）'!AL89,'Ｓ６３（1988）'!AL89,'Ｓ６２（1987）'!AL89,'Ｓ６１（1986）'!AL89,'Ｓ６０（1985）'!AL89,'Ｓ５９（1984）'!AL89,'Ｓ５８（1983）'!AL89,'Ｓ５７（1982）'!AL89,'Ｓ５６（1981）'!AL89,'Ｓ５５（1980）'!AL89,'Ｓ５４（1979）'!AL89,'Ｓ５３（1978）'!AL89,'Ｓ５２（1977）'!AL89,'Ｓ５１（1976）'!AL89,'Ｓ５０（1975）'!AL89,'Ｓ４９（1974）'!AL89,'Ｓ４８（1973）'!AL89,'Ｓ４７(1972)'!AL89,'Ｓ４６（1971）'!AL89,'Ｓ４５（1970）'!AL89,'Ｓ４４（1969）'!AL89)</f>
        <v>0</v>
      </c>
    </row>
    <row r="90" spans="1:38">
      <c r="A90" s="858"/>
      <c r="B90" s="859"/>
      <c r="C90" s="859"/>
      <c r="D90" s="859"/>
      <c r="E90" s="859"/>
      <c r="F90" s="860"/>
      <c r="G90" s="856"/>
      <c r="H90" s="857"/>
      <c r="I90" s="857"/>
      <c r="K90" s="199"/>
      <c r="L90" s="200" t="s">
        <v>54</v>
      </c>
      <c r="M90" s="201" t="s">
        <v>32</v>
      </c>
      <c r="N90" s="202"/>
      <c r="O90" s="203" t="s">
        <v>55</v>
      </c>
      <c r="P90" s="204">
        <f t="shared" si="26"/>
        <v>0</v>
      </c>
      <c r="Q90" s="205">
        <f t="shared" si="26"/>
        <v>0</v>
      </c>
      <c r="R90" s="225"/>
      <c r="S90" s="267">
        <f t="shared" si="27"/>
        <v>0</v>
      </c>
      <c r="T90" s="268">
        <f t="shared" si="28"/>
        <v>0</v>
      </c>
      <c r="U90" s="269" t="s">
        <v>432</v>
      </c>
      <c r="V90" s="200" t="s">
        <v>54</v>
      </c>
      <c r="W90" s="178"/>
      <c r="X90" s="175"/>
      <c r="Y90" s="1776"/>
      <c r="Z90" s="1796">
        <f>SUM('Ｈ24（2012）'!Z90,'Ｈ24（2012）'!Z90,'Ｈ24（2012）'!Z90,'Ｈ２０（2008）'!Z90,'Ｈ１９（2007）'!Z90,'Ｈ１８（2006）'!Z90,'Ｈ１７（2005）'!Z90,'Ｈ１６（2004）'!Z90,'Ｈ１５（2003）'!Z90,'Ｈ１４（2002）'!Z90,'Ｈ１３（2001）'!Z90,'Ｈ１２（2000）'!Z90,'Ｈ１１（1999）'!Z90,'Ｈ１０（1998）'!Z90,'Ｈ９（1997）'!Z90,'Ｈ８（1996）'!Z90,'Ｈ７（1995）'!Z90,'Ｈ６（1994）'!Z90,'Ｈ５（1993）'!Z90,'Ｈ４（1992）'!Z90,'Ｈ３（1991）'!Z90,'Ｈ２（1990）'!Z90,'Ｈ元（1989）'!Z90,'Ｓ６３（1988）'!Z90,'Ｓ６２（1987）'!Z90,'Ｓ６１（1986）'!Z90,'Ｓ６０（1985）'!Z90,'Ｓ５９（1984）'!Z90,'Ｓ５８（1983）'!Z90,'Ｓ５７（1982）'!Z90,'Ｓ５６（1981）'!Z90,'Ｓ５５（1980）'!Z90,'Ｓ５４（1979）'!Z90,'Ｓ５３（1978）'!Z90,'Ｓ５２（1977）'!Z90,'Ｓ５１（1976）'!Z90,'Ｓ５０（1975）'!Z90,'Ｓ４９（1974）'!Z90,'Ｓ４８（1973）'!Z90,'Ｓ４７(1972)'!Z90,'Ｓ４６（1971）'!Z90,'Ｓ４５（1970）'!Z90,'Ｓ４４（1969）'!Z90)</f>
        <v>0</v>
      </c>
      <c r="AA90" s="1797">
        <f>SUM('Ｈ24（2012）'!AA90,'Ｈ２０（2008）'!AA90,'Ｈ１９（2007）'!AA90,'Ｈ１８（2006）'!AA90,'Ｈ１７（2005）'!AA90,'Ｈ１６（2004）'!AA90,'Ｈ１５（2003）'!AA90,'Ｈ１４（2002）'!AA90,'Ｈ１３（2001）'!AA90,'Ｈ１２（2000）'!AA90,'Ｈ１１（1999）'!AA90,'Ｈ１０（1998）'!AA90,'Ｈ９（1997）'!AA90,'Ｈ８（1996）'!AA90,'Ｈ７（1995）'!AA90,'Ｈ６（1994）'!AA90,'Ｈ５（1993）'!AA90,'Ｈ４（1992）'!AA90,'Ｈ３（1991）'!AA90,'Ｈ２（1990）'!AA90,'Ｈ元（1989）'!AA90,'Ｓ６３（1988）'!AA90,'Ｓ６２（1987）'!AA90,'Ｓ６１（1986）'!AA90,'Ｓ６０（1985）'!AA90,'Ｓ５９（1984）'!AA90,'Ｓ５８（1983）'!AA90,'Ｓ５７（1982）'!AA90,'Ｓ５６（1981）'!AA90,'Ｓ５５（1980）'!AA90,'Ｓ５４（1979）'!AA90,'Ｓ５３（1978）'!AA90,'Ｓ５２（1977）'!AA90,'Ｓ５１（1976）'!AA90,'Ｓ５０（1975）'!AA90,'Ｓ４９（1974）'!AA90,'Ｓ４８（1973）'!AA90,'Ｓ４７(1972)'!AA90,'Ｓ４６（1971）'!AA90,'Ｓ４５（1970）'!AA90,'Ｓ４４（1969）'!AA90)</f>
        <v>0</v>
      </c>
      <c r="AB90" s="1773">
        <f>SUM('Ｈ24（2012）'!AB90,'Ｈ２０（2008）'!AB90,'Ｈ１９（2007）'!AB90,'Ｈ１８（2006）'!AB90,'Ｈ１７（2005）'!AB90,'Ｈ１６（2004）'!AB90,'Ｈ１５（2003）'!AB90,'Ｈ１４（2002）'!AB90,'Ｈ１３（2001）'!AB90,'Ｈ１２（2000）'!AB90,'Ｈ１１（1999）'!AB90,'Ｈ１０（1998）'!AB90,'Ｈ９（1997）'!AB90,'Ｈ８（1996）'!AB90,'Ｈ７（1995）'!AB90,'Ｈ６（1994）'!AB90,'Ｈ５（1993）'!AB90,'Ｈ４（1992）'!AB90,'Ｈ３（1991）'!AB90,'Ｈ２（1990）'!AB90,'Ｈ元（1989）'!AB90,'Ｓ６３（1988）'!AB90,'Ｓ６２（1987）'!AB90,'Ｓ６１（1986）'!AB90,'Ｓ６０（1985）'!AB90,'Ｓ５９（1984）'!AB90,'Ｓ５８（1983）'!AB90,'Ｓ５７（1982）'!AB90,'Ｓ５６（1981）'!AB90,'Ｓ５５（1980）'!AB90,'Ｓ５４（1979）'!AB90,'Ｓ５３（1978）'!AB90,'Ｓ５２（1977）'!AB90,'Ｓ５１（1976）'!AB90,'Ｓ５０（1975）'!AB90,'Ｓ４９（1974）'!AB90,'Ｓ４８（1973）'!AB90,'Ｓ４７(1972)'!AB90,'Ｓ４６（1971）'!AB90,'Ｓ４５（1970）'!AB90,'Ｓ４４（1969）'!AB90)</f>
        <v>0</v>
      </c>
      <c r="AC90" s="1774">
        <f>SUM('Ｈ24（2012）'!AC90,'Ｈ２０（2008）'!AC90,'Ｈ１９（2007）'!AC90,'Ｈ１８（2006）'!AC90,'Ｈ１７（2005）'!AC90,'Ｈ１６（2004）'!AC90,'Ｈ１５（2003）'!AC90,'Ｈ１４（2002）'!AC90,'Ｈ１３（2001）'!AC90,'Ｈ１２（2000）'!AC90,'Ｈ１１（1999）'!AC90,'Ｈ１０（1998）'!AC90,'Ｈ９（1997）'!AC90,'Ｈ８（1996）'!AC90,'Ｈ７（1995）'!AC90,'Ｈ６（1994）'!AC90,'Ｈ５（1993）'!AC90,'Ｈ４（1992）'!AC90,'Ｈ３（1991）'!AC90,'Ｈ２（1990）'!AC90,'Ｈ元（1989）'!AC90,'Ｓ６３（1988）'!AC90,'Ｓ６２（1987）'!AC90,'Ｓ６１（1986）'!AC90,'Ｓ６０（1985）'!AC90,'Ｓ５９（1984）'!AC90,'Ｓ５８（1983）'!AC90,'Ｓ５７（1982）'!AC90,'Ｓ５６（1981）'!AC90,'Ｓ５５（1980）'!AC90,'Ｓ５４（1979）'!AC90,'Ｓ５３（1978）'!AC90,'Ｓ５２（1977）'!AC90,'Ｓ５１（1976）'!AC90,'Ｓ５０（1975）'!AC90,'Ｓ４９（1974）'!AC90,'Ｓ４８（1973）'!AC90,'Ｓ４７(1972)'!AC90,'Ｓ４６（1971）'!AC90,'Ｓ４５（1970）'!AC90,'Ｓ４４（1969）'!AC90)</f>
        <v>0</v>
      </c>
      <c r="AD90" s="269"/>
      <c r="AE90" s="200" t="s">
        <v>54</v>
      </c>
      <c r="AF90" s="178"/>
      <c r="AG90" s="175"/>
      <c r="AH90" s="1776"/>
      <c r="AI90" s="1796">
        <f>SUM('Ｈ24（2012）'!AI90,'Ｈ２０（2008）'!AI90,'Ｈ１９（2007）'!AI90,'Ｈ１８（2006）'!AI90,'Ｈ１７（2005）'!AI90,'Ｈ１６（2004）'!AI90,'Ｈ１５（2003）'!AI90,'Ｈ１４（2002）'!AI90,'Ｈ１３（2001）'!AI90,'Ｈ１２（2000）'!AI90,'Ｈ１１（1999）'!AI90,'Ｈ１０（1998）'!AI90,'Ｈ９（1997）'!AI90,'Ｈ８（1996）'!AI90,'Ｈ７（1995）'!AI90,'Ｈ６（1994）'!AI90,'Ｈ５（1993）'!AI90,'Ｈ４（1992）'!AI90,'Ｈ３（1991）'!AI90,'Ｈ２（1990）'!AI90,'Ｈ元（1989）'!AI90,'Ｓ６３（1988）'!AI90,'Ｓ６２（1987）'!AI90,'Ｓ６１（1986）'!AI90,'Ｓ６０（1985）'!AI90,'Ｓ５９（1984）'!AI90,'Ｓ５８（1983）'!AI90,'Ｓ５７（1982）'!AI90,'Ｓ５６（1981）'!AI90,'Ｓ５５（1980）'!AI90,'Ｓ５４（1979）'!AI90,'Ｓ５３（1978）'!AI90,'Ｓ５２（1977）'!AI90,'Ｓ５１（1976）'!AI90,'Ｓ５０（1975）'!AI90,'Ｓ４９（1974）'!AI90,'Ｓ４８（1973）'!AI90,'Ｓ４７(1972)'!AI90,'Ｓ４６（1971）'!AI90,'Ｓ４５（1970）'!AI90,'Ｓ４４（1969）'!AI90)</f>
        <v>0</v>
      </c>
      <c r="AJ90" s="1797">
        <f>SUM('Ｈ24（2012）'!AJ90,'Ｈ２０（2008）'!AJ90,'Ｈ１９（2007）'!AJ90,'Ｈ１８（2006）'!AJ90,'Ｈ１７（2005）'!AJ90,'Ｈ１６（2004）'!AJ90,'Ｈ１５（2003）'!AJ90,'Ｈ１４（2002）'!AJ90,'Ｈ１３（2001）'!AJ90,'Ｈ１２（2000）'!AJ90,'Ｈ１１（1999）'!AJ90,'Ｈ１０（1998）'!AJ90,'Ｈ９（1997）'!AJ90,'Ｈ８（1996）'!AJ90,'Ｈ７（1995）'!AJ90,'Ｈ６（1994）'!AJ90,'Ｈ５（1993）'!AJ90,'Ｈ４（1992）'!AJ90,'Ｈ３（1991）'!AJ90,'Ｈ２（1990）'!AJ90,'Ｈ元（1989）'!AJ90,'Ｓ６３（1988）'!AJ90,'Ｓ６２（1987）'!AJ90,'Ｓ６１（1986）'!AJ90,'Ｓ６０（1985）'!AJ90,'Ｓ５９（1984）'!AJ90,'Ｓ５８（1983）'!AJ90,'Ｓ５７（1982）'!AJ90,'Ｓ５６（1981）'!AJ90,'Ｓ５５（1980）'!AJ90,'Ｓ５４（1979）'!AJ90,'Ｓ５３（1978）'!AJ90,'Ｓ５２（1977）'!AJ90,'Ｓ５１（1976）'!AJ90,'Ｓ５０（1975）'!AJ90,'Ｓ４９（1974）'!AJ90,'Ｓ４８（1973）'!AJ90,'Ｓ４７(1972)'!AJ90,'Ｓ４６（1971）'!AJ90,'Ｓ４５（1970）'!AJ90,'Ｓ４４（1969）'!AJ90)</f>
        <v>0</v>
      </c>
      <c r="AK90" s="1773">
        <f>SUM('Ｈ24（2012）'!AK90,'Ｈ２０（2008）'!AK90,'Ｈ１９（2007）'!AK90,'Ｈ１８（2006）'!AK90,'Ｈ１７（2005）'!AK90,'Ｈ１６（2004）'!AK90,'Ｈ１５（2003）'!AK90,'Ｈ１４（2002）'!AK90,'Ｈ１３（2001）'!AK90,'Ｈ１２（2000）'!AK90,'Ｈ１１（1999）'!AK90,'Ｈ１０（1998）'!AK90,'Ｈ９（1997）'!AK90,'Ｈ８（1996）'!AK90,'Ｈ７（1995）'!AK90,'Ｈ６（1994）'!AK90,'Ｈ５（1993）'!AK90,'Ｈ４（1992）'!AK90,'Ｈ３（1991）'!AK90,'Ｈ２（1990）'!AK90,'Ｈ元（1989）'!AK90,'Ｓ６３（1988）'!AK90,'Ｓ６２（1987）'!AK90,'Ｓ６１（1986）'!AK90,'Ｓ６０（1985）'!AK90,'Ｓ５９（1984）'!AK90,'Ｓ５８（1983）'!AK90,'Ｓ５７（1982）'!AK90,'Ｓ５６（1981）'!AK90,'Ｓ５５（1980）'!AK90,'Ｓ５４（1979）'!AK90,'Ｓ５３（1978）'!AK90,'Ｓ５２（1977）'!AK90,'Ｓ５１（1976）'!AK90,'Ｓ５０（1975）'!AK90,'Ｓ４９（1974）'!AK90,'Ｓ４８（1973）'!AK90,'Ｓ４７(1972)'!AK90,'Ｓ４６（1971）'!AK90,'Ｓ４５（1970）'!AK90,'Ｓ４４（1969）'!AK90)</f>
        <v>0</v>
      </c>
      <c r="AL90" s="1775">
        <f>SUM('Ｈ24（2012）'!AL90,'Ｈ２０（2008）'!AL90,'Ｈ１９（2007）'!AL90,'Ｈ１８（2006）'!AL90,'Ｈ１７（2005）'!AL90,'Ｈ１６（2004）'!AL90,'Ｈ１５（2003）'!AL90,'Ｈ１４（2002）'!AL90,'Ｈ１３（2001）'!AL90,'Ｈ１２（2000）'!AL90,'Ｈ１１（1999）'!AL90,'Ｈ１０（1998）'!AL90,'Ｈ９（1997）'!AL90,'Ｈ８（1996）'!AL90,'Ｈ７（1995）'!AL90,'Ｈ６（1994）'!AL90,'Ｈ５（1993）'!AL90,'Ｈ４（1992）'!AL90,'Ｈ３（1991）'!AL90,'Ｈ２（1990）'!AL90,'Ｈ元（1989）'!AL90,'Ｓ６３（1988）'!AL90,'Ｓ６２（1987）'!AL90,'Ｓ６１（1986）'!AL90,'Ｓ６０（1985）'!AL90,'Ｓ５９（1984）'!AL90,'Ｓ５８（1983）'!AL90,'Ｓ５７（1982）'!AL90,'Ｓ５６（1981）'!AL90,'Ｓ５５（1980）'!AL90,'Ｓ５４（1979）'!AL90,'Ｓ５３（1978）'!AL90,'Ｓ５２（1977）'!AL90,'Ｓ５１（1976）'!AL90,'Ｓ５０（1975）'!AL90,'Ｓ４９（1974）'!AL90,'Ｓ４８（1973）'!AL90,'Ｓ４７(1972)'!AL90,'Ｓ４６（1971）'!AL90,'Ｓ４５（1970）'!AL90,'Ｓ４４（1969）'!AL90)</f>
        <v>0</v>
      </c>
    </row>
    <row r="91" spans="1:38">
      <c r="A91" s="858"/>
      <c r="B91" s="859"/>
      <c r="C91" s="859"/>
      <c r="D91" s="859"/>
      <c r="E91" s="859"/>
      <c r="F91" s="860"/>
      <c r="G91" s="856"/>
      <c r="H91" s="857"/>
      <c r="I91" s="857"/>
      <c r="K91" s="199"/>
      <c r="L91" s="200"/>
      <c r="M91" s="201" t="s">
        <v>42</v>
      </c>
      <c r="N91" s="202"/>
      <c r="O91" s="203" t="s">
        <v>56</v>
      </c>
      <c r="P91" s="204">
        <f t="shared" si="26"/>
        <v>0</v>
      </c>
      <c r="Q91" s="205">
        <f t="shared" si="26"/>
        <v>0</v>
      </c>
      <c r="R91" s="225"/>
      <c r="S91" s="267">
        <f t="shared" si="27"/>
        <v>0</v>
      </c>
      <c r="T91" s="268">
        <f t="shared" si="28"/>
        <v>0</v>
      </c>
      <c r="U91" s="269"/>
      <c r="V91" s="200"/>
      <c r="W91" s="221"/>
      <c r="X91" s="222"/>
      <c r="Y91" s="1781"/>
      <c r="Z91" s="1787">
        <f>SUM('Ｈ24（2012）'!Z91,'Ｈ24（2012）'!Z91,'Ｈ24（2012）'!Z91,'Ｈ２０（2008）'!Z91,'Ｈ１９（2007）'!Z91,'Ｈ１８（2006）'!Z91,'Ｈ１７（2005）'!Z91,'Ｈ１６（2004）'!Z91,'Ｈ１５（2003）'!Z91,'Ｈ１４（2002）'!Z91,'Ｈ１３（2001）'!Z91,'Ｈ１２（2000）'!Z91,'Ｈ１１（1999）'!Z91,'Ｈ１０（1998）'!Z91,'Ｈ９（1997）'!Z91,'Ｈ８（1996）'!Z91,'Ｈ７（1995）'!Z91,'Ｈ６（1994）'!Z91,'Ｈ５（1993）'!Z91,'Ｈ４（1992）'!Z91,'Ｈ３（1991）'!Z91,'Ｈ２（1990）'!Z91,'Ｈ元（1989）'!Z91,'Ｓ６３（1988）'!Z91,'Ｓ６２（1987）'!Z91,'Ｓ６１（1986）'!Z91,'Ｓ６０（1985）'!Z91,'Ｓ５９（1984）'!Z91,'Ｓ５８（1983）'!Z91,'Ｓ５７（1982）'!Z91,'Ｓ５６（1981）'!Z91,'Ｓ５５（1980）'!Z91,'Ｓ５４（1979）'!Z91,'Ｓ５３（1978）'!Z91,'Ｓ５２（1977）'!Z91,'Ｓ５１（1976）'!Z91,'Ｓ５０（1975）'!Z91,'Ｓ４９（1974）'!Z91,'Ｓ４８（1973）'!Z91,'Ｓ４７(1972)'!Z91,'Ｓ４６（1971）'!Z91,'Ｓ４５（1970）'!Z91,'Ｓ４４（1969）'!Z91)</f>
        <v>0</v>
      </c>
      <c r="AA91" s="1788">
        <f>SUM('Ｈ24（2012）'!AA91,'Ｈ２０（2008）'!AA91,'Ｈ１９（2007）'!AA91,'Ｈ１８（2006）'!AA91,'Ｈ１７（2005）'!AA91,'Ｈ１６（2004）'!AA91,'Ｈ１５（2003）'!AA91,'Ｈ１４（2002）'!AA91,'Ｈ１３（2001）'!AA91,'Ｈ１２（2000）'!AA91,'Ｈ１１（1999）'!AA91,'Ｈ１０（1998）'!AA91,'Ｈ９（1997）'!AA91,'Ｈ８（1996）'!AA91,'Ｈ７（1995）'!AA91,'Ｈ６（1994）'!AA91,'Ｈ５（1993）'!AA91,'Ｈ４（1992）'!AA91,'Ｈ３（1991）'!AA91,'Ｈ２（1990）'!AA91,'Ｈ元（1989）'!AA91,'Ｓ６３（1988）'!AA91,'Ｓ６２（1987）'!AA91,'Ｓ６１（1986）'!AA91,'Ｓ６０（1985）'!AA91,'Ｓ５９（1984）'!AA91,'Ｓ５８（1983）'!AA91,'Ｓ５７（1982）'!AA91,'Ｓ５６（1981）'!AA91,'Ｓ５５（1980）'!AA91,'Ｓ５４（1979）'!AA91,'Ｓ５３（1978）'!AA91,'Ｓ５２（1977）'!AA91,'Ｓ５１（1976）'!AA91,'Ｓ５０（1975）'!AA91,'Ｓ４９（1974）'!AA91,'Ｓ４８（1973）'!AA91,'Ｓ４７(1972)'!AA91,'Ｓ４６（1971）'!AA91,'Ｓ４５（1970）'!AA91,'Ｓ４４（1969）'!AA91)</f>
        <v>0</v>
      </c>
      <c r="AB91" s="1763">
        <f>SUM('Ｈ24（2012）'!AB91,'Ｈ２０（2008）'!AB91,'Ｈ１９（2007）'!AB91,'Ｈ１８（2006）'!AB91,'Ｈ１７（2005）'!AB91,'Ｈ１６（2004）'!AB91,'Ｈ１５（2003）'!AB91,'Ｈ１４（2002）'!AB91,'Ｈ１３（2001）'!AB91,'Ｈ１２（2000）'!AB91,'Ｈ１１（1999）'!AB91,'Ｈ１０（1998）'!AB91,'Ｈ９（1997）'!AB91,'Ｈ８（1996）'!AB91,'Ｈ７（1995）'!AB91,'Ｈ６（1994）'!AB91,'Ｈ５（1993）'!AB91,'Ｈ４（1992）'!AB91,'Ｈ３（1991）'!AB91,'Ｈ２（1990）'!AB91,'Ｈ元（1989）'!AB91,'Ｓ６３（1988）'!AB91,'Ｓ６２（1987）'!AB91,'Ｓ６１（1986）'!AB91,'Ｓ６０（1985）'!AB91,'Ｓ５９（1984）'!AB91,'Ｓ５８（1983）'!AB91,'Ｓ５７（1982）'!AB91,'Ｓ５６（1981）'!AB91,'Ｓ５５（1980）'!AB91,'Ｓ５４（1979）'!AB91,'Ｓ５３（1978）'!AB91,'Ｓ５２（1977）'!AB91,'Ｓ５１（1976）'!AB91,'Ｓ５０（1975）'!AB91,'Ｓ４９（1974）'!AB91,'Ｓ４８（1973）'!AB91,'Ｓ４７(1972)'!AB91,'Ｓ４６（1971）'!AB91,'Ｓ４５（1970）'!AB91,'Ｓ４４（1969）'!AB91)</f>
        <v>0</v>
      </c>
      <c r="AC91" s="1764">
        <f>SUM('Ｈ24（2012）'!AC91,'Ｈ２０（2008）'!AC91,'Ｈ１９（2007）'!AC91,'Ｈ１８（2006）'!AC91,'Ｈ１７（2005）'!AC91,'Ｈ１６（2004）'!AC91,'Ｈ１５（2003）'!AC91,'Ｈ１４（2002）'!AC91,'Ｈ１３（2001）'!AC91,'Ｈ１２（2000）'!AC91,'Ｈ１１（1999）'!AC91,'Ｈ１０（1998）'!AC91,'Ｈ９（1997）'!AC91,'Ｈ８（1996）'!AC91,'Ｈ７（1995）'!AC91,'Ｈ６（1994）'!AC91,'Ｈ５（1993）'!AC91,'Ｈ４（1992）'!AC91,'Ｈ３（1991）'!AC91,'Ｈ２（1990）'!AC91,'Ｈ元（1989）'!AC91,'Ｓ６３（1988）'!AC91,'Ｓ６２（1987）'!AC91,'Ｓ６１（1986）'!AC91,'Ｓ６０（1985）'!AC91,'Ｓ５９（1984）'!AC91,'Ｓ５８（1983）'!AC91,'Ｓ５７（1982）'!AC91,'Ｓ５６（1981）'!AC91,'Ｓ５５（1980）'!AC91,'Ｓ５４（1979）'!AC91,'Ｓ５３（1978）'!AC91,'Ｓ５２（1977）'!AC91,'Ｓ５１（1976）'!AC91,'Ｓ５０（1975）'!AC91,'Ｓ４９（1974）'!AC91,'Ｓ４８（1973）'!AC91,'Ｓ４７(1972)'!AC91,'Ｓ４６（1971）'!AC91,'Ｓ４５（1970）'!AC91,'Ｓ４４（1969）'!AC91)</f>
        <v>0</v>
      </c>
      <c r="AD91" s="269"/>
      <c r="AE91" s="200"/>
      <c r="AF91" s="221"/>
      <c r="AG91" s="222"/>
      <c r="AH91" s="1781"/>
      <c r="AI91" s="1787">
        <f>SUM('Ｈ24（2012）'!AI91,'Ｈ２０（2008）'!AI91,'Ｈ１９（2007）'!AI91,'Ｈ１８（2006）'!AI91,'Ｈ１７（2005）'!AI91,'Ｈ１６（2004）'!AI91,'Ｈ１５（2003）'!AI91,'Ｈ１４（2002）'!AI91,'Ｈ１３（2001）'!AI91,'Ｈ１２（2000）'!AI91,'Ｈ１１（1999）'!AI91,'Ｈ１０（1998）'!AI91,'Ｈ９（1997）'!AI91,'Ｈ８（1996）'!AI91,'Ｈ７（1995）'!AI91,'Ｈ６（1994）'!AI91,'Ｈ５（1993）'!AI91,'Ｈ４（1992）'!AI91,'Ｈ３（1991）'!AI91,'Ｈ２（1990）'!AI91,'Ｈ元（1989）'!AI91,'Ｓ６３（1988）'!AI91,'Ｓ６２（1987）'!AI91,'Ｓ６１（1986）'!AI91,'Ｓ６０（1985）'!AI91,'Ｓ５９（1984）'!AI91,'Ｓ５８（1983）'!AI91,'Ｓ５７（1982）'!AI91,'Ｓ５６（1981）'!AI91,'Ｓ５５（1980）'!AI91,'Ｓ５４（1979）'!AI91,'Ｓ５３（1978）'!AI91,'Ｓ５２（1977）'!AI91,'Ｓ５１（1976）'!AI91,'Ｓ５０（1975）'!AI91,'Ｓ４９（1974）'!AI91,'Ｓ４８（1973）'!AI91,'Ｓ４７(1972)'!AI91,'Ｓ４６（1971）'!AI91,'Ｓ４５（1970）'!AI91,'Ｓ４４（1969）'!AI91)</f>
        <v>0</v>
      </c>
      <c r="AJ91" s="1788">
        <f>SUM('Ｈ24（2012）'!AJ91,'Ｈ２０（2008）'!AJ91,'Ｈ１９（2007）'!AJ91,'Ｈ１８（2006）'!AJ91,'Ｈ１７（2005）'!AJ91,'Ｈ１６（2004）'!AJ91,'Ｈ１５（2003）'!AJ91,'Ｈ１４（2002）'!AJ91,'Ｈ１３（2001）'!AJ91,'Ｈ１２（2000）'!AJ91,'Ｈ１１（1999）'!AJ91,'Ｈ１０（1998）'!AJ91,'Ｈ９（1997）'!AJ91,'Ｈ８（1996）'!AJ91,'Ｈ７（1995）'!AJ91,'Ｈ６（1994）'!AJ91,'Ｈ５（1993）'!AJ91,'Ｈ４（1992）'!AJ91,'Ｈ３（1991）'!AJ91,'Ｈ２（1990）'!AJ91,'Ｈ元（1989）'!AJ91,'Ｓ６３（1988）'!AJ91,'Ｓ６２（1987）'!AJ91,'Ｓ６１（1986）'!AJ91,'Ｓ６０（1985）'!AJ91,'Ｓ５９（1984）'!AJ91,'Ｓ５８（1983）'!AJ91,'Ｓ５７（1982）'!AJ91,'Ｓ５６（1981）'!AJ91,'Ｓ５５（1980）'!AJ91,'Ｓ５４（1979）'!AJ91,'Ｓ５３（1978）'!AJ91,'Ｓ５２（1977）'!AJ91,'Ｓ５１（1976）'!AJ91,'Ｓ５０（1975）'!AJ91,'Ｓ４９（1974）'!AJ91,'Ｓ４８（1973）'!AJ91,'Ｓ４７(1972)'!AJ91,'Ｓ４６（1971）'!AJ91,'Ｓ４５（1970）'!AJ91,'Ｓ４４（1969）'!AJ91)</f>
        <v>0</v>
      </c>
      <c r="AK91" s="1763">
        <f>SUM('Ｈ24（2012）'!AK91,'Ｈ２０（2008）'!AK91,'Ｈ１９（2007）'!AK91,'Ｈ１８（2006）'!AK91,'Ｈ１７（2005）'!AK91,'Ｈ１６（2004）'!AK91,'Ｈ１５（2003）'!AK91,'Ｈ１４（2002）'!AK91,'Ｈ１３（2001）'!AK91,'Ｈ１２（2000）'!AK91,'Ｈ１１（1999）'!AK91,'Ｈ１０（1998）'!AK91,'Ｈ９（1997）'!AK91,'Ｈ８（1996）'!AK91,'Ｈ７（1995）'!AK91,'Ｈ６（1994）'!AK91,'Ｈ５（1993）'!AK91,'Ｈ４（1992）'!AK91,'Ｈ３（1991）'!AK91,'Ｈ２（1990）'!AK91,'Ｈ元（1989）'!AK91,'Ｓ６３（1988）'!AK91,'Ｓ６２（1987）'!AK91,'Ｓ６１（1986）'!AK91,'Ｓ６０（1985）'!AK91,'Ｓ５９（1984）'!AK91,'Ｓ５８（1983）'!AK91,'Ｓ５７（1982）'!AK91,'Ｓ５６（1981）'!AK91,'Ｓ５５（1980）'!AK91,'Ｓ５４（1979）'!AK91,'Ｓ５３（1978）'!AK91,'Ｓ５２（1977）'!AK91,'Ｓ５１（1976）'!AK91,'Ｓ５０（1975）'!AK91,'Ｓ４９（1974）'!AK91,'Ｓ４８（1973）'!AK91,'Ｓ４７(1972)'!AK91,'Ｓ４６（1971）'!AK91,'Ｓ４５（1970）'!AK91,'Ｓ４４（1969）'!AK91)</f>
        <v>0</v>
      </c>
      <c r="AL91" s="1765">
        <f>SUM('Ｈ24（2012）'!AL91,'Ｈ２０（2008）'!AL91,'Ｈ１９（2007）'!AL91,'Ｈ１８（2006）'!AL91,'Ｈ１７（2005）'!AL91,'Ｈ１６（2004）'!AL91,'Ｈ１５（2003）'!AL91,'Ｈ１４（2002）'!AL91,'Ｈ１３（2001）'!AL91,'Ｈ１２（2000）'!AL91,'Ｈ１１（1999）'!AL91,'Ｈ１０（1998）'!AL91,'Ｈ９（1997）'!AL91,'Ｈ８（1996）'!AL91,'Ｈ７（1995）'!AL91,'Ｈ６（1994）'!AL91,'Ｈ５（1993）'!AL91,'Ｈ４（1992）'!AL91,'Ｈ３（1991）'!AL91,'Ｈ２（1990）'!AL91,'Ｈ元（1989）'!AL91,'Ｓ６３（1988）'!AL91,'Ｓ６２（1987）'!AL91,'Ｓ６１（1986）'!AL91,'Ｓ６０（1985）'!AL91,'Ｓ５９（1984）'!AL91,'Ｓ５８（1983）'!AL91,'Ｓ５７（1982）'!AL91,'Ｓ５６（1981）'!AL91,'Ｓ５５（1980）'!AL91,'Ｓ５４（1979）'!AL91,'Ｓ５３（1978）'!AL91,'Ｓ５２（1977）'!AL91,'Ｓ５１（1976）'!AL91,'Ｓ５０（1975）'!AL91,'Ｓ４９（1974）'!AL91,'Ｓ４８（1973）'!AL91,'Ｓ４７(1972)'!AL91,'Ｓ４６（1971）'!AL91,'Ｓ４５（1970）'!AL91,'Ｓ４４（1969）'!AL91)</f>
        <v>0</v>
      </c>
    </row>
    <row r="92" spans="1:38">
      <c r="A92" s="858"/>
      <c r="B92" s="859"/>
      <c r="C92" s="859"/>
      <c r="D92" s="859"/>
      <c r="E92" s="859"/>
      <c r="F92" s="860"/>
      <c r="G92" s="856"/>
      <c r="H92" s="857"/>
      <c r="I92" s="857"/>
      <c r="K92" s="199"/>
      <c r="L92" s="200"/>
      <c r="M92" s="201" t="s">
        <v>57</v>
      </c>
      <c r="N92" s="202"/>
      <c r="O92" s="203" t="s">
        <v>58</v>
      </c>
      <c r="P92" s="204">
        <f t="shared" si="26"/>
        <v>0</v>
      </c>
      <c r="Q92" s="205">
        <f t="shared" si="26"/>
        <v>0</v>
      </c>
      <c r="R92" s="225"/>
      <c r="S92" s="267">
        <f t="shared" si="27"/>
        <v>0</v>
      </c>
      <c r="T92" s="268">
        <f t="shared" si="28"/>
        <v>0</v>
      </c>
      <c r="U92" s="269"/>
      <c r="V92" s="200"/>
      <c r="W92" s="201" t="s">
        <v>57</v>
      </c>
      <c r="X92" s="202"/>
      <c r="Y92" s="202" t="s">
        <v>1327</v>
      </c>
      <c r="Z92" s="1766">
        <f>SUM('Ｈ24（2012）'!Z92,'Ｈ24（2012）'!Z92,'Ｈ24（2012）'!Z92,'Ｈ２０（2008）'!Z92,'Ｈ１９（2007）'!Z92,'Ｈ１８（2006）'!Z92,'Ｈ１７（2005）'!Z92,'Ｈ１６（2004）'!Z92,'Ｈ１５（2003）'!Z92,'Ｈ１４（2002）'!Z92,'Ｈ１３（2001）'!Z92,'Ｈ１２（2000）'!Z92,'Ｈ１１（1999）'!Z92,'Ｈ１０（1998）'!Z92,'Ｈ９（1997）'!Z92,'Ｈ８（1996）'!Z92,'Ｈ７（1995）'!Z92,'Ｈ６（1994）'!Z92,'Ｈ５（1993）'!Z92,'Ｈ４（1992）'!Z92,'Ｈ３（1991）'!Z92,'Ｈ２（1990）'!Z92,'Ｈ元（1989）'!Z92,'Ｓ６３（1988）'!Z92,'Ｓ６２（1987）'!Z92,'Ｓ６１（1986）'!Z92,'Ｓ６０（1985）'!Z92,'Ｓ５９（1984）'!Z92,'Ｓ５８（1983）'!Z92,'Ｓ５７（1982）'!Z92,'Ｓ５６（1981）'!Z92,'Ｓ５５（1980）'!Z92,'Ｓ５４（1979）'!Z92,'Ｓ５３（1978）'!Z92,'Ｓ５２（1977）'!Z92,'Ｓ５１（1976）'!Z92,'Ｓ５０（1975）'!Z92,'Ｓ４９（1974）'!Z92,'Ｓ４８（1973）'!Z92,'Ｓ４７(1972)'!Z92,'Ｓ４６（1971）'!Z92,'Ｓ４５（1970）'!Z92,'Ｓ４４（1969）'!Z92)</f>
        <v>0</v>
      </c>
      <c r="AA92" s="1767">
        <f>SUM('Ｈ24（2012）'!AA92,'Ｈ２０（2008）'!AA92,'Ｈ１９（2007）'!AA92,'Ｈ１８（2006）'!AA92,'Ｈ１７（2005）'!AA92,'Ｈ１６（2004）'!AA92,'Ｈ１５（2003）'!AA92,'Ｈ１４（2002）'!AA92,'Ｈ１３（2001）'!AA92,'Ｈ１２（2000）'!AA92,'Ｈ１１（1999）'!AA92,'Ｈ１０（1998）'!AA92,'Ｈ９（1997）'!AA92,'Ｈ８（1996）'!AA92,'Ｈ７（1995）'!AA92,'Ｈ６（1994）'!AA92,'Ｈ５（1993）'!AA92,'Ｈ４（1992）'!AA92,'Ｈ３（1991）'!AA92,'Ｈ２（1990）'!AA92,'Ｈ元（1989）'!AA92,'Ｓ６３（1988）'!AA92,'Ｓ６２（1987）'!AA92,'Ｓ６１（1986）'!AA92,'Ｓ６０（1985）'!AA92,'Ｓ５９（1984）'!AA92,'Ｓ５８（1983）'!AA92,'Ｓ５７（1982）'!AA92,'Ｓ５６（1981）'!AA92,'Ｓ５５（1980）'!AA92,'Ｓ５４（1979）'!AA92,'Ｓ５３（1978）'!AA92,'Ｓ５２（1977）'!AA92,'Ｓ５１（1976）'!AA92,'Ｓ５０（1975）'!AA92,'Ｓ４９（1974）'!AA92,'Ｓ４８（1973）'!AA92,'Ｓ４７(1972)'!AA92,'Ｓ４６（1971）'!AA92,'Ｓ４５（1970）'!AA92,'Ｓ４４（1969）'!AA92)</f>
        <v>0</v>
      </c>
      <c r="AB92" s="1768">
        <f>SUM('Ｈ24（2012）'!AB92,'Ｈ２０（2008）'!AB92,'Ｈ１９（2007）'!AB92,'Ｈ１８（2006）'!AB92,'Ｈ１７（2005）'!AB92,'Ｈ１６（2004）'!AB92,'Ｈ１５（2003）'!AB92,'Ｈ１４（2002）'!AB92,'Ｈ１３（2001）'!AB92,'Ｈ１２（2000）'!AB92,'Ｈ１１（1999）'!AB92,'Ｈ１０（1998）'!AB92,'Ｈ９（1997）'!AB92,'Ｈ８（1996）'!AB92,'Ｈ７（1995）'!AB92,'Ｈ６（1994）'!AB92,'Ｈ５（1993）'!AB92,'Ｈ４（1992）'!AB92,'Ｈ３（1991）'!AB92,'Ｈ２（1990）'!AB92,'Ｈ元（1989）'!AB92,'Ｓ６３（1988）'!AB92,'Ｓ６２（1987）'!AB92,'Ｓ６１（1986）'!AB92,'Ｓ６０（1985）'!AB92,'Ｓ５９（1984）'!AB92,'Ｓ５８（1983）'!AB92,'Ｓ５７（1982）'!AB92,'Ｓ５６（1981）'!AB92,'Ｓ５５（1980）'!AB92,'Ｓ５４（1979）'!AB92,'Ｓ５３（1978）'!AB92,'Ｓ５２（1977）'!AB92,'Ｓ５１（1976）'!AB92,'Ｓ５０（1975）'!AB92,'Ｓ４９（1974）'!AB92,'Ｓ４８（1973）'!AB92,'Ｓ４７(1972)'!AB92,'Ｓ４６（1971）'!AB92,'Ｓ４５（1970）'!AB92,'Ｓ４４（1969）'!AB92)</f>
        <v>0</v>
      </c>
      <c r="AC92" s="1769">
        <f>SUM('Ｈ24（2012）'!AC92,'Ｈ２０（2008）'!AC92,'Ｈ１９（2007）'!AC92,'Ｈ１８（2006）'!AC92,'Ｈ１７（2005）'!AC92,'Ｈ１６（2004）'!AC92,'Ｈ１５（2003）'!AC92,'Ｈ１４（2002）'!AC92,'Ｈ１３（2001）'!AC92,'Ｈ１２（2000）'!AC92,'Ｈ１１（1999）'!AC92,'Ｈ１０（1998）'!AC92,'Ｈ９（1997）'!AC92,'Ｈ８（1996）'!AC92,'Ｈ７（1995）'!AC92,'Ｈ６（1994）'!AC92,'Ｈ５（1993）'!AC92,'Ｈ４（1992）'!AC92,'Ｈ３（1991）'!AC92,'Ｈ２（1990）'!AC92,'Ｈ元（1989）'!AC92,'Ｓ６３（1988）'!AC92,'Ｓ６２（1987）'!AC92,'Ｓ６１（1986）'!AC92,'Ｓ６０（1985）'!AC92,'Ｓ５９（1984）'!AC92,'Ｓ５８（1983）'!AC92,'Ｓ５７（1982）'!AC92,'Ｓ５６（1981）'!AC92,'Ｓ５５（1980）'!AC92,'Ｓ５４（1979）'!AC92,'Ｓ５３（1978）'!AC92,'Ｓ５２（1977）'!AC92,'Ｓ５１（1976）'!AC92,'Ｓ５０（1975）'!AC92,'Ｓ４９（1974）'!AC92,'Ｓ４８（1973）'!AC92,'Ｓ４７(1972)'!AC92,'Ｓ４６（1971）'!AC92,'Ｓ４５（1970）'!AC92,'Ｓ４４（1969）'!AC92)</f>
        <v>0</v>
      </c>
      <c r="AD92" s="269"/>
      <c r="AE92" s="200"/>
      <c r="AF92" s="201" t="s">
        <v>57</v>
      </c>
      <c r="AG92" s="202"/>
      <c r="AH92" s="202" t="s">
        <v>1328</v>
      </c>
      <c r="AI92" s="1766">
        <f>SUM('Ｈ24（2012）'!AI92,'Ｈ２０（2008）'!AI92,'Ｈ１９（2007）'!AI92,'Ｈ１８（2006）'!AI92,'Ｈ１７（2005）'!AI92,'Ｈ１６（2004）'!AI92,'Ｈ１５（2003）'!AI92,'Ｈ１４（2002）'!AI92,'Ｈ１３（2001）'!AI92,'Ｈ１２（2000）'!AI92,'Ｈ１１（1999）'!AI92,'Ｈ１０（1998）'!AI92,'Ｈ９（1997）'!AI92,'Ｈ８（1996）'!AI92,'Ｈ７（1995）'!AI92,'Ｈ６（1994）'!AI92,'Ｈ５（1993）'!AI92,'Ｈ４（1992）'!AI92,'Ｈ３（1991）'!AI92,'Ｈ２（1990）'!AI92,'Ｈ元（1989）'!AI92,'Ｓ６３（1988）'!AI92,'Ｓ６２（1987）'!AI92,'Ｓ６１（1986）'!AI92,'Ｓ６０（1985）'!AI92,'Ｓ５９（1984）'!AI92,'Ｓ５８（1983）'!AI92,'Ｓ５７（1982）'!AI92,'Ｓ５６（1981）'!AI92,'Ｓ５５（1980）'!AI92,'Ｓ５４（1979）'!AI92,'Ｓ５３（1978）'!AI92,'Ｓ５２（1977）'!AI92,'Ｓ５１（1976）'!AI92,'Ｓ５０（1975）'!AI92,'Ｓ４９（1974）'!AI92,'Ｓ４８（1973）'!AI92,'Ｓ４７(1972)'!AI92,'Ｓ４６（1971）'!AI92,'Ｓ４５（1970）'!AI92,'Ｓ４４（1969）'!AI92)</f>
        <v>0</v>
      </c>
      <c r="AJ92" s="1767">
        <f>SUM('Ｈ24（2012）'!AJ92,'Ｈ２０（2008）'!AJ92,'Ｈ１９（2007）'!AJ92,'Ｈ１８（2006）'!AJ92,'Ｈ１７（2005）'!AJ92,'Ｈ１６（2004）'!AJ92,'Ｈ１５（2003）'!AJ92,'Ｈ１４（2002）'!AJ92,'Ｈ１３（2001）'!AJ92,'Ｈ１２（2000）'!AJ92,'Ｈ１１（1999）'!AJ92,'Ｈ１０（1998）'!AJ92,'Ｈ９（1997）'!AJ92,'Ｈ８（1996）'!AJ92,'Ｈ７（1995）'!AJ92,'Ｈ６（1994）'!AJ92,'Ｈ５（1993）'!AJ92,'Ｈ４（1992）'!AJ92,'Ｈ３（1991）'!AJ92,'Ｈ２（1990）'!AJ92,'Ｈ元（1989）'!AJ92,'Ｓ６３（1988）'!AJ92,'Ｓ６２（1987）'!AJ92,'Ｓ６１（1986）'!AJ92,'Ｓ６０（1985）'!AJ92,'Ｓ５９（1984）'!AJ92,'Ｓ５８（1983）'!AJ92,'Ｓ５７（1982）'!AJ92,'Ｓ５６（1981）'!AJ92,'Ｓ５５（1980）'!AJ92,'Ｓ５４（1979）'!AJ92,'Ｓ５３（1978）'!AJ92,'Ｓ５２（1977）'!AJ92,'Ｓ５１（1976）'!AJ92,'Ｓ５０（1975）'!AJ92,'Ｓ４９（1974）'!AJ92,'Ｓ４８（1973）'!AJ92,'Ｓ４７(1972)'!AJ92,'Ｓ４６（1971）'!AJ92,'Ｓ４５（1970）'!AJ92,'Ｓ４４（1969）'!AJ92)</f>
        <v>0</v>
      </c>
      <c r="AK92" s="1770">
        <f>SUM('Ｈ24（2012）'!AK92,'Ｈ２０（2008）'!AK92,'Ｈ１９（2007）'!AK92,'Ｈ１８（2006）'!AK92,'Ｈ１７（2005）'!AK92,'Ｈ１６（2004）'!AK92,'Ｈ１５（2003）'!AK92,'Ｈ１４（2002）'!AK92,'Ｈ１３（2001）'!AK92,'Ｈ１２（2000）'!AK92,'Ｈ１１（1999）'!AK92,'Ｈ１０（1998）'!AK92,'Ｈ９（1997）'!AK92,'Ｈ８（1996）'!AK92,'Ｈ７（1995）'!AK92,'Ｈ６（1994）'!AK92,'Ｈ５（1993）'!AK92,'Ｈ４（1992）'!AK92,'Ｈ３（1991）'!AK92,'Ｈ２（1990）'!AK92,'Ｈ元（1989）'!AK92,'Ｓ６３（1988）'!AK92,'Ｓ６２（1987）'!AK92,'Ｓ６１（1986）'!AK92,'Ｓ６０（1985）'!AK92,'Ｓ５９（1984）'!AK92,'Ｓ５８（1983）'!AK92,'Ｓ５７（1982）'!AK92,'Ｓ５６（1981）'!AK92,'Ｓ５５（1980）'!AK92,'Ｓ５４（1979）'!AK92,'Ｓ５３（1978）'!AK92,'Ｓ５２（1977）'!AK92,'Ｓ５１（1976）'!AK92,'Ｓ５０（1975）'!AK92,'Ｓ４９（1974）'!AK92,'Ｓ４８（1973）'!AK92,'Ｓ４７(1972)'!AK92,'Ｓ４６（1971）'!AK92,'Ｓ４５（1970）'!AK92,'Ｓ４４（1969）'!AK92)</f>
        <v>0</v>
      </c>
      <c r="AL92" s="1771">
        <f>SUM('Ｈ24（2012）'!AL92,'Ｈ２０（2008）'!AL92,'Ｈ１９（2007）'!AL92,'Ｈ１８（2006）'!AL92,'Ｈ１７（2005）'!AL92,'Ｈ１６（2004）'!AL92,'Ｈ１５（2003）'!AL92,'Ｈ１４（2002）'!AL92,'Ｈ１３（2001）'!AL92,'Ｈ１２（2000）'!AL92,'Ｈ１１（1999）'!AL92,'Ｈ１０（1998）'!AL92,'Ｈ９（1997）'!AL92,'Ｈ８（1996）'!AL92,'Ｈ７（1995）'!AL92,'Ｈ６（1994）'!AL92,'Ｈ５（1993）'!AL92,'Ｈ４（1992）'!AL92,'Ｈ３（1991）'!AL92,'Ｈ２（1990）'!AL92,'Ｈ元（1989）'!AL92,'Ｓ６３（1988）'!AL92,'Ｓ６２（1987）'!AL92,'Ｓ６１（1986）'!AL92,'Ｓ６０（1985）'!AL92,'Ｓ５９（1984）'!AL92,'Ｓ５８（1983）'!AL92,'Ｓ５７（1982）'!AL92,'Ｓ５６（1981）'!AL92,'Ｓ５５（1980）'!AL92,'Ｓ５４（1979）'!AL92,'Ｓ５３（1978）'!AL92,'Ｓ５２（1977）'!AL92,'Ｓ５１（1976）'!AL92,'Ｓ５０（1975）'!AL92,'Ｓ４９（1974）'!AL92,'Ｓ４８（1973）'!AL92,'Ｓ４７(1972)'!AL92,'Ｓ４６（1971）'!AL92,'Ｓ４５（1970）'!AL92,'Ｓ４４（1969）'!AL92)</f>
        <v>0</v>
      </c>
    </row>
    <row r="93" spans="1:38">
      <c r="A93" s="858"/>
      <c r="B93" s="859"/>
      <c r="C93" s="859"/>
      <c r="D93" s="859"/>
      <c r="E93" s="859"/>
      <c r="F93" s="860"/>
      <c r="G93" s="856"/>
      <c r="H93" s="857"/>
      <c r="I93" s="857"/>
      <c r="K93" s="199"/>
      <c r="L93" s="200"/>
      <c r="M93" s="178" t="s">
        <v>60</v>
      </c>
      <c r="N93" s="202"/>
      <c r="O93" s="203" t="s">
        <v>61</v>
      </c>
      <c r="P93" s="204">
        <f t="shared" si="26"/>
        <v>0</v>
      </c>
      <c r="Q93" s="205">
        <f t="shared" si="26"/>
        <v>0</v>
      </c>
      <c r="R93" s="225"/>
      <c r="S93" s="267">
        <f t="shared" si="27"/>
        <v>0</v>
      </c>
      <c r="T93" s="268">
        <f t="shared" si="28"/>
        <v>0</v>
      </c>
      <c r="U93" s="269" t="s">
        <v>434</v>
      </c>
      <c r="V93" s="200"/>
      <c r="W93" s="178" t="s">
        <v>60</v>
      </c>
      <c r="X93" s="202"/>
      <c r="Y93" s="202" t="s">
        <v>1329</v>
      </c>
      <c r="Z93" s="1766">
        <f>SUM('Ｈ24（2012）'!Z93,'Ｈ24（2012）'!Z93,'Ｈ24（2012）'!Z93,'Ｈ２０（2008）'!Z93,'Ｈ１９（2007）'!Z93,'Ｈ１８（2006）'!Z93,'Ｈ１７（2005）'!Z93,'Ｈ１６（2004）'!Z93,'Ｈ１５（2003）'!Z93,'Ｈ１４（2002）'!Z93,'Ｈ１３（2001）'!Z93,'Ｈ１２（2000）'!Z93,'Ｈ１１（1999）'!Z93,'Ｈ１０（1998）'!Z93,'Ｈ９（1997）'!Z93,'Ｈ８（1996）'!Z93,'Ｈ７（1995）'!Z93,'Ｈ６（1994）'!Z93,'Ｈ５（1993）'!Z93,'Ｈ４（1992）'!Z93,'Ｈ３（1991）'!Z93,'Ｈ２（1990）'!Z93,'Ｈ元（1989）'!Z93,'Ｓ６３（1988）'!Z93,'Ｓ６２（1987）'!Z93,'Ｓ６１（1986）'!Z93,'Ｓ６０（1985）'!Z93,'Ｓ５９（1984）'!Z93,'Ｓ５８（1983）'!Z93,'Ｓ５７（1982）'!Z93,'Ｓ５６（1981）'!Z93,'Ｓ５５（1980）'!Z93,'Ｓ５４（1979）'!Z93,'Ｓ５３（1978）'!Z93,'Ｓ５２（1977）'!Z93,'Ｓ５１（1976）'!Z93,'Ｓ５０（1975）'!Z93,'Ｓ４９（1974）'!Z93,'Ｓ４８（1973）'!Z93,'Ｓ４７(1972)'!Z93,'Ｓ４６（1971）'!Z93,'Ｓ４５（1970）'!Z93,'Ｓ４４（1969）'!Z93)</f>
        <v>25343</v>
      </c>
      <c r="AA93" s="1767">
        <f>SUM('Ｈ24（2012）'!AA93,'Ｈ２０（2008）'!AA93,'Ｈ１９（2007）'!AA93,'Ｈ１８（2006）'!AA93,'Ｈ１７（2005）'!AA93,'Ｈ１６（2004）'!AA93,'Ｈ１５（2003）'!AA93,'Ｈ１４（2002）'!AA93,'Ｈ１３（2001）'!AA93,'Ｈ１２（2000）'!AA93,'Ｈ１１（1999）'!AA93,'Ｈ１０（1998）'!AA93,'Ｈ９（1997）'!AA93,'Ｈ８（1996）'!AA93,'Ｈ７（1995）'!AA93,'Ｈ６（1994）'!AA93,'Ｈ５（1993）'!AA93,'Ｈ４（1992）'!AA93,'Ｈ３（1991）'!AA93,'Ｈ２（1990）'!AA93,'Ｈ元（1989）'!AA93,'Ｓ６３（1988）'!AA93,'Ｓ６２（1987）'!AA93,'Ｓ６１（1986）'!AA93,'Ｓ６０（1985）'!AA93,'Ｓ５９（1984）'!AA93,'Ｓ５８（1983）'!AA93,'Ｓ５７（1982）'!AA93,'Ｓ５６（1981）'!AA93,'Ｓ５５（1980）'!AA93,'Ｓ５４（1979）'!AA93,'Ｓ５３（1978）'!AA93,'Ｓ５２（1977）'!AA93,'Ｓ５１（1976）'!AA93,'Ｓ５０（1975）'!AA93,'Ｓ４９（1974）'!AA93,'Ｓ４８（1973）'!AA93,'Ｓ４７(1972)'!AA93,'Ｓ４６（1971）'!AA93,'Ｓ４５（1970）'!AA93,'Ｓ４４（1969）'!AA93)</f>
        <v>0</v>
      </c>
      <c r="AB93" s="1768">
        <f>SUM('Ｈ24（2012）'!AB93,'Ｈ２０（2008）'!AB93,'Ｈ１９（2007）'!AB93,'Ｈ１８（2006）'!AB93,'Ｈ１７（2005）'!AB93,'Ｈ１６（2004）'!AB93,'Ｈ１５（2003）'!AB93,'Ｈ１４（2002）'!AB93,'Ｈ１３（2001）'!AB93,'Ｈ１２（2000）'!AB93,'Ｈ１１（1999）'!AB93,'Ｈ１０（1998）'!AB93,'Ｈ９（1997）'!AB93,'Ｈ８（1996）'!AB93,'Ｈ７（1995）'!AB93,'Ｈ６（1994）'!AB93,'Ｈ５（1993）'!AB93,'Ｈ４（1992）'!AB93,'Ｈ３（1991）'!AB93,'Ｈ２（1990）'!AB93,'Ｈ元（1989）'!AB93,'Ｓ６３（1988）'!AB93,'Ｓ６２（1987）'!AB93,'Ｓ６１（1986）'!AB93,'Ｓ６０（1985）'!AB93,'Ｓ５９（1984）'!AB93,'Ｓ５８（1983）'!AB93,'Ｓ５７（1982）'!AB93,'Ｓ５６（1981）'!AB93,'Ｓ５５（1980）'!AB93,'Ｓ５４（1979）'!AB93,'Ｓ５３（1978）'!AB93,'Ｓ５２（1977）'!AB93,'Ｓ５１（1976）'!AB93,'Ｓ５０（1975）'!AB93,'Ｓ４９（1974）'!AB93,'Ｓ４８（1973）'!AB93,'Ｓ４７(1972)'!AB93,'Ｓ４６（1971）'!AB93,'Ｓ４５（1970）'!AB93,'Ｓ４４（1969）'!AB93)</f>
        <v>0</v>
      </c>
      <c r="AC93" s="1769">
        <f>SUM('Ｈ24（2012）'!AC93,'Ｈ２０（2008）'!AC93,'Ｈ１９（2007）'!AC93,'Ｈ１８（2006）'!AC93,'Ｈ１７（2005）'!AC93,'Ｈ１６（2004）'!AC93,'Ｈ１５（2003）'!AC93,'Ｈ１４（2002）'!AC93,'Ｈ１３（2001）'!AC93,'Ｈ１２（2000）'!AC93,'Ｈ１１（1999）'!AC93,'Ｈ１０（1998）'!AC93,'Ｈ９（1997）'!AC93,'Ｈ８（1996）'!AC93,'Ｈ７（1995）'!AC93,'Ｈ６（1994）'!AC93,'Ｈ５（1993）'!AC93,'Ｈ４（1992）'!AC93,'Ｈ３（1991）'!AC93,'Ｈ２（1990）'!AC93,'Ｈ元（1989）'!AC93,'Ｓ６３（1988）'!AC93,'Ｓ６２（1987）'!AC93,'Ｓ６１（1986）'!AC93,'Ｓ６０（1985）'!AC93,'Ｓ５９（1984）'!AC93,'Ｓ５８（1983）'!AC93,'Ｓ５７（1982）'!AC93,'Ｓ５６（1981）'!AC93,'Ｓ５５（1980）'!AC93,'Ｓ５４（1979）'!AC93,'Ｓ５３（1978）'!AC93,'Ｓ５２（1977）'!AC93,'Ｓ５１（1976）'!AC93,'Ｓ５０（1975）'!AC93,'Ｓ４９（1974）'!AC93,'Ｓ４８（1973）'!AC93,'Ｓ４７(1972)'!AC93,'Ｓ４６（1971）'!AC93,'Ｓ４５（1970）'!AC93,'Ｓ４４（1969）'!AC93)</f>
        <v>2000</v>
      </c>
      <c r="AD93" s="269"/>
      <c r="AE93" s="200"/>
      <c r="AF93" s="178" t="s">
        <v>60</v>
      </c>
      <c r="AG93" s="202"/>
      <c r="AH93" s="202" t="s">
        <v>1330</v>
      </c>
      <c r="AI93" s="1766">
        <f>SUM('Ｈ24（2012）'!AI93,'Ｈ２０（2008）'!AI93,'Ｈ１９（2007）'!AI93,'Ｈ１８（2006）'!AI93,'Ｈ１７（2005）'!AI93,'Ｈ１６（2004）'!AI93,'Ｈ１５（2003）'!AI93,'Ｈ１４（2002）'!AI93,'Ｈ１３（2001）'!AI93,'Ｈ１２（2000）'!AI93,'Ｈ１１（1999）'!AI93,'Ｈ１０（1998）'!AI93,'Ｈ９（1997）'!AI93,'Ｈ８（1996）'!AI93,'Ｈ７（1995）'!AI93,'Ｈ６（1994）'!AI93,'Ｈ５（1993）'!AI93,'Ｈ４（1992）'!AI93,'Ｈ３（1991）'!AI93,'Ｈ２（1990）'!AI93,'Ｈ元（1989）'!AI93,'Ｓ６３（1988）'!AI93,'Ｓ６２（1987）'!AI93,'Ｓ６１（1986）'!AI93,'Ｓ６０（1985）'!AI93,'Ｓ５９（1984）'!AI93,'Ｓ５８（1983）'!AI93,'Ｓ５７（1982）'!AI93,'Ｓ５６（1981）'!AI93,'Ｓ５５（1980）'!AI93,'Ｓ５４（1979）'!AI93,'Ｓ５３（1978）'!AI93,'Ｓ５２（1977）'!AI93,'Ｓ５１（1976）'!AI93,'Ｓ５０（1975）'!AI93,'Ｓ４９（1974）'!AI93,'Ｓ４８（1973）'!AI93,'Ｓ４７(1972)'!AI93,'Ｓ４６（1971）'!AI93,'Ｓ４５（1970）'!AI93,'Ｓ４４（1969）'!AI93)</f>
        <v>17515</v>
      </c>
      <c r="AJ93" s="1767">
        <f>SUM('Ｈ24（2012）'!AJ93,'Ｈ２０（2008）'!AJ93,'Ｈ１９（2007）'!AJ93,'Ｈ１８（2006）'!AJ93,'Ｈ１７（2005）'!AJ93,'Ｈ１６（2004）'!AJ93,'Ｈ１５（2003）'!AJ93,'Ｈ１４（2002）'!AJ93,'Ｈ１３（2001）'!AJ93,'Ｈ１２（2000）'!AJ93,'Ｈ１１（1999）'!AJ93,'Ｈ１０（1998）'!AJ93,'Ｈ９（1997）'!AJ93,'Ｈ８（1996）'!AJ93,'Ｈ７（1995）'!AJ93,'Ｈ６（1994）'!AJ93,'Ｈ５（1993）'!AJ93,'Ｈ４（1992）'!AJ93,'Ｈ３（1991）'!AJ93,'Ｈ２（1990）'!AJ93,'Ｈ元（1989）'!AJ93,'Ｓ６３（1988）'!AJ93,'Ｓ６２（1987）'!AJ93,'Ｓ６１（1986）'!AJ93,'Ｓ６０（1985）'!AJ93,'Ｓ５９（1984）'!AJ93,'Ｓ５８（1983）'!AJ93,'Ｓ５７（1982）'!AJ93,'Ｓ５６（1981）'!AJ93,'Ｓ５５（1980）'!AJ93,'Ｓ５４（1979）'!AJ93,'Ｓ５３（1978）'!AJ93,'Ｓ５２（1977）'!AJ93,'Ｓ５１（1976）'!AJ93,'Ｓ５０（1975）'!AJ93,'Ｓ４９（1974）'!AJ93,'Ｓ４８（1973）'!AJ93,'Ｓ４７(1972)'!AJ93,'Ｓ４６（1971）'!AJ93,'Ｓ４５（1970）'!AJ93,'Ｓ４４（1969）'!AJ93)</f>
        <v>0</v>
      </c>
      <c r="AK93" s="1770">
        <f>SUM('Ｈ24（2012）'!AK93,'Ｈ２０（2008）'!AK93,'Ｈ１９（2007）'!AK93,'Ｈ１８（2006）'!AK93,'Ｈ１７（2005）'!AK93,'Ｈ１６（2004）'!AK93,'Ｈ１５（2003）'!AK93,'Ｈ１４（2002）'!AK93,'Ｈ１３（2001）'!AK93,'Ｈ１２（2000）'!AK93,'Ｈ１１（1999）'!AK93,'Ｈ１０（1998）'!AK93,'Ｈ９（1997）'!AK93,'Ｈ８（1996）'!AK93,'Ｈ７（1995）'!AK93,'Ｈ６（1994）'!AK93,'Ｈ５（1993）'!AK93,'Ｈ４（1992）'!AK93,'Ｈ３（1991）'!AK93,'Ｈ２（1990）'!AK93,'Ｈ元（1989）'!AK93,'Ｓ６３（1988）'!AK93,'Ｓ６２（1987）'!AK93,'Ｓ６１（1986）'!AK93,'Ｓ６０（1985）'!AK93,'Ｓ５９（1984）'!AK93,'Ｓ５８（1983）'!AK93,'Ｓ５７（1982）'!AK93,'Ｓ５６（1981）'!AK93,'Ｓ５５（1980）'!AK93,'Ｓ５４（1979）'!AK93,'Ｓ５３（1978）'!AK93,'Ｓ５２（1977）'!AK93,'Ｓ５１（1976）'!AK93,'Ｓ５０（1975）'!AK93,'Ｓ４９（1974）'!AK93,'Ｓ４８（1973）'!AK93,'Ｓ４７(1972)'!AK93,'Ｓ４６（1971）'!AK93,'Ｓ４５（1970）'!AK93,'Ｓ４４（1969）'!AK93)</f>
        <v>0</v>
      </c>
      <c r="AL93" s="1771">
        <f>SUM('Ｈ24（2012）'!AL93,'Ｈ２０（2008）'!AL93,'Ｈ１９（2007）'!AL93,'Ｈ１８（2006）'!AL93,'Ｈ１７（2005）'!AL93,'Ｈ１６（2004）'!AL93,'Ｈ１５（2003）'!AL93,'Ｈ１４（2002）'!AL93,'Ｈ１３（2001）'!AL93,'Ｈ１２（2000）'!AL93,'Ｈ１１（1999）'!AL93,'Ｈ１０（1998）'!AL93,'Ｈ９（1997）'!AL93,'Ｈ８（1996）'!AL93,'Ｈ７（1995）'!AL93,'Ｈ６（1994）'!AL93,'Ｈ５（1993）'!AL93,'Ｈ４（1992）'!AL93,'Ｈ３（1991）'!AL93,'Ｈ２（1990）'!AL93,'Ｈ元（1989）'!AL93,'Ｓ６３（1988）'!AL93,'Ｓ６２（1987）'!AL93,'Ｓ６１（1986）'!AL93,'Ｓ６０（1985）'!AL93,'Ｓ５９（1984）'!AL93,'Ｓ５８（1983）'!AL93,'Ｓ５７（1982）'!AL93,'Ｓ５６（1981）'!AL93,'Ｓ５５（1980）'!AL93,'Ｓ５４（1979）'!AL93,'Ｓ５３（1978）'!AL93,'Ｓ５２（1977）'!AL93,'Ｓ５１（1976）'!AL93,'Ｓ５０（1975）'!AL93,'Ｓ４９（1974）'!AL93,'Ｓ４８（1973）'!AL93,'Ｓ４７(1972)'!AL93,'Ｓ４６（1971）'!AL93,'Ｓ４５（1970）'!AL93,'Ｓ４４（1969）'!AL93)</f>
        <v>6300</v>
      </c>
    </row>
    <row r="94" spans="1:38">
      <c r="A94" s="858"/>
      <c r="B94" s="859"/>
      <c r="C94" s="859"/>
      <c r="D94" s="859"/>
      <c r="E94" s="859"/>
      <c r="F94" s="860"/>
      <c r="G94" s="856"/>
      <c r="H94" s="857"/>
      <c r="I94" s="857"/>
      <c r="K94" s="199"/>
      <c r="L94" s="200" t="s">
        <v>59</v>
      </c>
      <c r="M94" s="200"/>
      <c r="N94" s="201" t="s">
        <v>62</v>
      </c>
      <c r="O94" s="203" t="s">
        <v>63</v>
      </c>
      <c r="P94" s="204">
        <f t="shared" si="26"/>
        <v>0</v>
      </c>
      <c r="Q94" s="205">
        <f t="shared" si="26"/>
        <v>0</v>
      </c>
      <c r="R94" s="225"/>
      <c r="S94" s="267">
        <f t="shared" si="27"/>
        <v>0</v>
      </c>
      <c r="T94" s="268">
        <f t="shared" si="28"/>
        <v>0</v>
      </c>
      <c r="U94" s="269"/>
      <c r="V94" s="200" t="s">
        <v>59</v>
      </c>
      <c r="W94" s="200"/>
      <c r="X94" s="201" t="s">
        <v>62</v>
      </c>
      <c r="Y94" s="202" t="s">
        <v>1331</v>
      </c>
      <c r="Z94" s="1766">
        <f>SUM('Ｈ24（2012）'!Z94,'Ｈ24（2012）'!Z94,'Ｈ24（2012）'!Z94,'Ｈ２０（2008）'!Z94,'Ｈ１９（2007）'!Z94,'Ｈ１８（2006）'!Z94,'Ｈ１７（2005）'!Z94,'Ｈ１６（2004）'!Z94,'Ｈ１５（2003）'!Z94,'Ｈ１４（2002）'!Z94,'Ｈ１３（2001）'!Z94,'Ｈ１２（2000）'!Z94,'Ｈ１１（1999）'!Z94,'Ｈ１０（1998）'!Z94,'Ｈ９（1997）'!Z94,'Ｈ８（1996）'!Z94,'Ｈ７（1995）'!Z94,'Ｈ６（1994）'!Z94,'Ｈ５（1993）'!Z94,'Ｈ４（1992）'!Z94,'Ｈ３（1991）'!Z94,'Ｈ２（1990）'!Z94,'Ｈ元（1989）'!Z94,'Ｓ６３（1988）'!Z94,'Ｓ６２（1987）'!Z94,'Ｓ６１（1986）'!Z94,'Ｓ６０（1985）'!Z94,'Ｓ５９（1984）'!Z94,'Ｓ５８（1983）'!Z94,'Ｓ５７（1982）'!Z94,'Ｓ５６（1981）'!Z94,'Ｓ５５（1980）'!Z94,'Ｓ５４（1979）'!Z94,'Ｓ５３（1978）'!Z94,'Ｓ５２（1977）'!Z94,'Ｓ５１（1976）'!Z94,'Ｓ５０（1975）'!Z94,'Ｓ４９（1974）'!Z94,'Ｓ４８（1973）'!Z94,'Ｓ４７(1972)'!Z94,'Ｓ４６（1971）'!Z94,'Ｓ４５（1970）'!Z94,'Ｓ４４（1969）'!Z94)</f>
        <v>0</v>
      </c>
      <c r="AA94" s="1767">
        <f>SUM('Ｈ24（2012）'!AA94,'Ｈ２０（2008）'!AA94,'Ｈ１９（2007）'!AA94,'Ｈ１８（2006）'!AA94,'Ｈ１７（2005）'!AA94,'Ｈ１６（2004）'!AA94,'Ｈ１５（2003）'!AA94,'Ｈ１４（2002）'!AA94,'Ｈ１３（2001）'!AA94,'Ｈ１２（2000）'!AA94,'Ｈ１１（1999）'!AA94,'Ｈ１０（1998）'!AA94,'Ｈ９（1997）'!AA94,'Ｈ８（1996）'!AA94,'Ｈ７（1995）'!AA94,'Ｈ６（1994）'!AA94,'Ｈ５（1993）'!AA94,'Ｈ４（1992）'!AA94,'Ｈ３（1991）'!AA94,'Ｈ２（1990）'!AA94,'Ｈ元（1989）'!AA94,'Ｓ６３（1988）'!AA94,'Ｓ６２（1987）'!AA94,'Ｓ６１（1986）'!AA94,'Ｓ６０（1985）'!AA94,'Ｓ５９（1984）'!AA94,'Ｓ５８（1983）'!AA94,'Ｓ５７（1982）'!AA94,'Ｓ５６（1981）'!AA94,'Ｓ５５（1980）'!AA94,'Ｓ５４（1979）'!AA94,'Ｓ５３（1978）'!AA94,'Ｓ５２（1977）'!AA94,'Ｓ５１（1976）'!AA94,'Ｓ５０（1975）'!AA94,'Ｓ４９（1974）'!AA94,'Ｓ４８（1973）'!AA94,'Ｓ４７(1972)'!AA94,'Ｓ４６（1971）'!AA94,'Ｓ４５（1970）'!AA94,'Ｓ４４（1969）'!AA94)</f>
        <v>0</v>
      </c>
      <c r="AB94" s="1768">
        <f>SUM('Ｈ24（2012）'!AB94,'Ｈ２０（2008）'!AB94,'Ｈ１９（2007）'!AB94,'Ｈ１８（2006）'!AB94,'Ｈ１７（2005）'!AB94,'Ｈ１６（2004）'!AB94,'Ｈ１５（2003）'!AB94,'Ｈ１４（2002）'!AB94,'Ｈ１３（2001）'!AB94,'Ｈ１２（2000）'!AB94,'Ｈ１１（1999）'!AB94,'Ｈ１０（1998）'!AB94,'Ｈ９（1997）'!AB94,'Ｈ８（1996）'!AB94,'Ｈ７（1995）'!AB94,'Ｈ６（1994）'!AB94,'Ｈ５（1993）'!AB94,'Ｈ４（1992）'!AB94,'Ｈ３（1991）'!AB94,'Ｈ２（1990）'!AB94,'Ｈ元（1989）'!AB94,'Ｓ６３（1988）'!AB94,'Ｓ６２（1987）'!AB94,'Ｓ６１（1986）'!AB94,'Ｓ６０（1985）'!AB94,'Ｓ５９（1984）'!AB94,'Ｓ５８（1983）'!AB94,'Ｓ５７（1982）'!AB94,'Ｓ５６（1981）'!AB94,'Ｓ５５（1980）'!AB94,'Ｓ５４（1979）'!AB94,'Ｓ５３（1978）'!AB94,'Ｓ５２（1977）'!AB94,'Ｓ５１（1976）'!AB94,'Ｓ５０（1975）'!AB94,'Ｓ４９（1974）'!AB94,'Ｓ４８（1973）'!AB94,'Ｓ４７(1972)'!AB94,'Ｓ４６（1971）'!AB94,'Ｓ４５（1970）'!AB94,'Ｓ４４（1969）'!AB94)</f>
        <v>0</v>
      </c>
      <c r="AC94" s="1769">
        <f>SUM('Ｈ24（2012）'!AC94,'Ｈ２０（2008）'!AC94,'Ｈ１９（2007）'!AC94,'Ｈ１８（2006）'!AC94,'Ｈ１７（2005）'!AC94,'Ｈ１６（2004）'!AC94,'Ｈ１５（2003）'!AC94,'Ｈ１４（2002）'!AC94,'Ｈ１３（2001）'!AC94,'Ｈ１２（2000）'!AC94,'Ｈ１１（1999）'!AC94,'Ｈ１０（1998）'!AC94,'Ｈ９（1997）'!AC94,'Ｈ８（1996）'!AC94,'Ｈ７（1995）'!AC94,'Ｈ６（1994）'!AC94,'Ｈ５（1993）'!AC94,'Ｈ４（1992）'!AC94,'Ｈ３（1991）'!AC94,'Ｈ２（1990）'!AC94,'Ｈ元（1989）'!AC94,'Ｓ６３（1988）'!AC94,'Ｓ６２（1987）'!AC94,'Ｓ６１（1986）'!AC94,'Ｓ６０（1985）'!AC94,'Ｓ５９（1984）'!AC94,'Ｓ５８（1983）'!AC94,'Ｓ５７（1982）'!AC94,'Ｓ５６（1981）'!AC94,'Ｓ５５（1980）'!AC94,'Ｓ５４（1979）'!AC94,'Ｓ５３（1978）'!AC94,'Ｓ５２（1977）'!AC94,'Ｓ５１（1976）'!AC94,'Ｓ５０（1975）'!AC94,'Ｓ４９（1974）'!AC94,'Ｓ４８（1973）'!AC94,'Ｓ４７(1972)'!AC94,'Ｓ４６（1971）'!AC94,'Ｓ４５（1970）'!AC94,'Ｓ４４（1969）'!AC94)</f>
        <v>0</v>
      </c>
      <c r="AD94" s="269"/>
      <c r="AE94" s="200" t="s">
        <v>59</v>
      </c>
      <c r="AF94" s="200"/>
      <c r="AG94" s="201" t="s">
        <v>62</v>
      </c>
      <c r="AH94" s="202" t="s">
        <v>1332</v>
      </c>
      <c r="AI94" s="1766">
        <f>SUM('Ｈ24（2012）'!AI94,'Ｈ２０（2008）'!AI94,'Ｈ１９（2007）'!AI94,'Ｈ１８（2006）'!AI94,'Ｈ１７（2005）'!AI94,'Ｈ１６（2004）'!AI94,'Ｈ１５（2003）'!AI94,'Ｈ１４（2002）'!AI94,'Ｈ１３（2001）'!AI94,'Ｈ１２（2000）'!AI94,'Ｈ１１（1999）'!AI94,'Ｈ１０（1998）'!AI94,'Ｈ９（1997）'!AI94,'Ｈ８（1996）'!AI94,'Ｈ７（1995）'!AI94,'Ｈ６（1994）'!AI94,'Ｈ５（1993）'!AI94,'Ｈ４（1992）'!AI94,'Ｈ３（1991）'!AI94,'Ｈ２（1990）'!AI94,'Ｈ元（1989）'!AI94,'Ｓ６３（1988）'!AI94,'Ｓ６２（1987）'!AI94,'Ｓ６１（1986）'!AI94,'Ｓ６０（1985）'!AI94,'Ｓ５９（1984）'!AI94,'Ｓ５８（1983）'!AI94,'Ｓ５７（1982）'!AI94,'Ｓ５６（1981）'!AI94,'Ｓ５５（1980）'!AI94,'Ｓ５４（1979）'!AI94,'Ｓ５３（1978）'!AI94,'Ｓ５２（1977）'!AI94,'Ｓ５１（1976）'!AI94,'Ｓ５０（1975）'!AI94,'Ｓ４９（1974）'!AI94,'Ｓ４８（1973）'!AI94,'Ｓ４７(1972)'!AI94,'Ｓ４６（1971）'!AI94,'Ｓ４５（1970）'!AI94,'Ｓ４４（1969）'!AI94)</f>
        <v>0</v>
      </c>
      <c r="AJ94" s="1767">
        <f>SUM('Ｈ24（2012）'!AJ94,'Ｈ２０（2008）'!AJ94,'Ｈ１９（2007）'!AJ94,'Ｈ１８（2006）'!AJ94,'Ｈ１７（2005）'!AJ94,'Ｈ１６（2004）'!AJ94,'Ｈ１５（2003）'!AJ94,'Ｈ１４（2002）'!AJ94,'Ｈ１３（2001）'!AJ94,'Ｈ１２（2000）'!AJ94,'Ｈ１１（1999）'!AJ94,'Ｈ１０（1998）'!AJ94,'Ｈ９（1997）'!AJ94,'Ｈ８（1996）'!AJ94,'Ｈ７（1995）'!AJ94,'Ｈ６（1994）'!AJ94,'Ｈ５（1993）'!AJ94,'Ｈ４（1992）'!AJ94,'Ｈ３（1991）'!AJ94,'Ｈ２（1990）'!AJ94,'Ｈ元（1989）'!AJ94,'Ｓ６３（1988）'!AJ94,'Ｓ６２（1987）'!AJ94,'Ｓ６１（1986）'!AJ94,'Ｓ６０（1985）'!AJ94,'Ｓ５９（1984）'!AJ94,'Ｓ５８（1983）'!AJ94,'Ｓ５７（1982）'!AJ94,'Ｓ５６（1981）'!AJ94,'Ｓ５５（1980）'!AJ94,'Ｓ５４（1979）'!AJ94,'Ｓ５３（1978）'!AJ94,'Ｓ５２（1977）'!AJ94,'Ｓ５１（1976）'!AJ94,'Ｓ５０（1975）'!AJ94,'Ｓ４９（1974）'!AJ94,'Ｓ４８（1973）'!AJ94,'Ｓ４７(1972)'!AJ94,'Ｓ４６（1971）'!AJ94,'Ｓ４５（1970）'!AJ94,'Ｓ４４（1969）'!AJ94)</f>
        <v>0</v>
      </c>
      <c r="AK94" s="1770">
        <f>SUM('Ｈ24（2012）'!AK94,'Ｈ２０（2008）'!AK94,'Ｈ１９（2007）'!AK94,'Ｈ１８（2006）'!AK94,'Ｈ１７（2005）'!AK94,'Ｈ１６（2004）'!AK94,'Ｈ１５（2003）'!AK94,'Ｈ１４（2002）'!AK94,'Ｈ１３（2001）'!AK94,'Ｈ１２（2000）'!AK94,'Ｈ１１（1999）'!AK94,'Ｈ１０（1998）'!AK94,'Ｈ９（1997）'!AK94,'Ｈ８（1996）'!AK94,'Ｈ７（1995）'!AK94,'Ｈ６（1994）'!AK94,'Ｈ５（1993）'!AK94,'Ｈ４（1992）'!AK94,'Ｈ３（1991）'!AK94,'Ｈ２（1990）'!AK94,'Ｈ元（1989）'!AK94,'Ｓ６３（1988）'!AK94,'Ｓ６２（1987）'!AK94,'Ｓ６１（1986）'!AK94,'Ｓ６０（1985）'!AK94,'Ｓ５９（1984）'!AK94,'Ｓ５８（1983）'!AK94,'Ｓ５７（1982）'!AK94,'Ｓ５６（1981）'!AK94,'Ｓ５５（1980）'!AK94,'Ｓ５４（1979）'!AK94,'Ｓ５３（1978）'!AK94,'Ｓ５２（1977）'!AK94,'Ｓ５１（1976）'!AK94,'Ｓ５０（1975）'!AK94,'Ｓ４９（1974）'!AK94,'Ｓ４８（1973）'!AK94,'Ｓ４７(1972)'!AK94,'Ｓ４６（1971）'!AK94,'Ｓ４５（1970）'!AK94,'Ｓ４４（1969）'!AK94)</f>
        <v>0</v>
      </c>
      <c r="AL94" s="1771">
        <f>SUM('Ｈ24（2012）'!AL94,'Ｈ２０（2008）'!AL94,'Ｈ１９（2007）'!AL94,'Ｈ１８（2006）'!AL94,'Ｈ１７（2005）'!AL94,'Ｈ１６（2004）'!AL94,'Ｈ１５（2003）'!AL94,'Ｈ１４（2002）'!AL94,'Ｈ１３（2001）'!AL94,'Ｈ１２（2000）'!AL94,'Ｈ１１（1999）'!AL94,'Ｈ１０（1998）'!AL94,'Ｈ９（1997）'!AL94,'Ｈ８（1996）'!AL94,'Ｈ７（1995）'!AL94,'Ｈ６（1994）'!AL94,'Ｈ５（1993）'!AL94,'Ｈ４（1992）'!AL94,'Ｈ３（1991）'!AL94,'Ｈ２（1990）'!AL94,'Ｈ元（1989）'!AL94,'Ｓ６３（1988）'!AL94,'Ｓ６２（1987）'!AL94,'Ｓ６１（1986）'!AL94,'Ｓ６０（1985）'!AL94,'Ｓ５９（1984）'!AL94,'Ｓ５８（1983）'!AL94,'Ｓ５７（1982）'!AL94,'Ｓ５６（1981）'!AL94,'Ｓ５５（1980）'!AL94,'Ｓ５４（1979）'!AL94,'Ｓ５３（1978）'!AL94,'Ｓ５２（1977）'!AL94,'Ｓ５１（1976）'!AL94,'Ｓ５０（1975）'!AL94,'Ｓ４９（1974）'!AL94,'Ｓ４８（1973）'!AL94,'Ｓ４７(1972)'!AL94,'Ｓ４６（1971）'!AL94,'Ｓ４５（1970）'!AL94,'Ｓ４４（1969）'!AL94)</f>
        <v>0</v>
      </c>
    </row>
    <row r="95" spans="1:38">
      <c r="A95" s="858"/>
      <c r="B95" s="859"/>
      <c r="C95" s="859"/>
      <c r="D95" s="859"/>
      <c r="E95" s="859"/>
      <c r="F95" s="860"/>
      <c r="G95" s="856"/>
      <c r="H95" s="857"/>
      <c r="I95" s="857"/>
      <c r="K95" s="199"/>
      <c r="L95" s="200"/>
      <c r="M95" s="200"/>
      <c r="N95" s="201" t="s">
        <v>64</v>
      </c>
      <c r="O95" s="203" t="s">
        <v>65</v>
      </c>
      <c r="P95" s="204">
        <f t="shared" si="26"/>
        <v>0</v>
      </c>
      <c r="Q95" s="205">
        <f t="shared" si="26"/>
        <v>0</v>
      </c>
      <c r="R95" s="225"/>
      <c r="S95" s="267">
        <f t="shared" si="27"/>
        <v>0</v>
      </c>
      <c r="T95" s="268">
        <f t="shared" si="28"/>
        <v>0</v>
      </c>
      <c r="U95" s="269"/>
      <c r="V95" s="200"/>
      <c r="W95" s="200"/>
      <c r="X95" s="201" t="s">
        <v>64</v>
      </c>
      <c r="Y95" s="202" t="s">
        <v>1333</v>
      </c>
      <c r="Z95" s="1766">
        <f>SUM('Ｈ24（2012）'!Z95,'Ｈ24（2012）'!Z95,'Ｈ24（2012）'!Z95,'Ｈ２０（2008）'!Z95,'Ｈ１９（2007）'!Z95,'Ｈ１８（2006）'!Z95,'Ｈ１７（2005）'!Z95,'Ｈ１６（2004）'!Z95,'Ｈ１５（2003）'!Z95,'Ｈ１４（2002）'!Z95,'Ｈ１３（2001）'!Z95,'Ｈ１２（2000）'!Z95,'Ｈ１１（1999）'!Z95,'Ｈ１０（1998）'!Z95,'Ｈ９（1997）'!Z95,'Ｈ８（1996）'!Z95,'Ｈ７（1995）'!Z95,'Ｈ６（1994）'!Z95,'Ｈ５（1993）'!Z95,'Ｈ４（1992）'!Z95,'Ｈ３（1991）'!Z95,'Ｈ２（1990）'!Z95,'Ｈ元（1989）'!Z95,'Ｓ６３（1988）'!Z95,'Ｓ６２（1987）'!Z95,'Ｓ６１（1986）'!Z95,'Ｓ６０（1985）'!Z95,'Ｓ５９（1984）'!Z95,'Ｓ５８（1983）'!Z95,'Ｓ５７（1982）'!Z95,'Ｓ５６（1981）'!Z95,'Ｓ５５（1980）'!Z95,'Ｓ５４（1979）'!Z95,'Ｓ５３（1978）'!Z95,'Ｓ５２（1977）'!Z95,'Ｓ５１（1976）'!Z95,'Ｓ５０（1975）'!Z95,'Ｓ４９（1974）'!Z95,'Ｓ４８（1973）'!Z95,'Ｓ４７(1972)'!Z95,'Ｓ４６（1971）'!Z95,'Ｓ４５（1970）'!Z95,'Ｓ４４（1969）'!Z95)</f>
        <v>0</v>
      </c>
      <c r="AA95" s="1767">
        <f>SUM('Ｈ24（2012）'!AA95,'Ｈ２０（2008）'!AA95,'Ｈ１９（2007）'!AA95,'Ｈ１８（2006）'!AA95,'Ｈ１７（2005）'!AA95,'Ｈ１６（2004）'!AA95,'Ｈ１５（2003）'!AA95,'Ｈ１４（2002）'!AA95,'Ｈ１３（2001）'!AA95,'Ｈ１２（2000）'!AA95,'Ｈ１１（1999）'!AA95,'Ｈ１０（1998）'!AA95,'Ｈ９（1997）'!AA95,'Ｈ８（1996）'!AA95,'Ｈ７（1995）'!AA95,'Ｈ６（1994）'!AA95,'Ｈ５（1993）'!AA95,'Ｈ４（1992）'!AA95,'Ｈ３（1991）'!AA95,'Ｈ２（1990）'!AA95,'Ｈ元（1989）'!AA95,'Ｓ６３（1988）'!AA95,'Ｓ６２（1987）'!AA95,'Ｓ６１（1986）'!AA95,'Ｓ６０（1985）'!AA95,'Ｓ５９（1984）'!AA95,'Ｓ５８（1983）'!AA95,'Ｓ５７（1982）'!AA95,'Ｓ５６（1981）'!AA95,'Ｓ５５（1980）'!AA95,'Ｓ５４（1979）'!AA95,'Ｓ５３（1978）'!AA95,'Ｓ５２（1977）'!AA95,'Ｓ５１（1976）'!AA95,'Ｓ５０（1975）'!AA95,'Ｓ４９（1974）'!AA95,'Ｓ４８（1973）'!AA95,'Ｓ４７(1972)'!AA95,'Ｓ４６（1971）'!AA95,'Ｓ４５（1970）'!AA95,'Ｓ４４（1969）'!AA95)</f>
        <v>0</v>
      </c>
      <c r="AB95" s="1768">
        <f>SUM('Ｈ24（2012）'!AB95,'Ｈ２０（2008）'!AB95,'Ｈ１９（2007）'!AB95,'Ｈ１８（2006）'!AB95,'Ｈ１７（2005）'!AB95,'Ｈ１６（2004）'!AB95,'Ｈ１５（2003）'!AB95,'Ｈ１４（2002）'!AB95,'Ｈ１３（2001）'!AB95,'Ｈ１２（2000）'!AB95,'Ｈ１１（1999）'!AB95,'Ｈ１０（1998）'!AB95,'Ｈ９（1997）'!AB95,'Ｈ８（1996）'!AB95,'Ｈ７（1995）'!AB95,'Ｈ６（1994）'!AB95,'Ｈ５（1993）'!AB95,'Ｈ４（1992）'!AB95,'Ｈ３（1991）'!AB95,'Ｈ２（1990）'!AB95,'Ｈ元（1989）'!AB95,'Ｓ６３（1988）'!AB95,'Ｓ６２（1987）'!AB95,'Ｓ６１（1986）'!AB95,'Ｓ６０（1985）'!AB95,'Ｓ５９（1984）'!AB95,'Ｓ５８（1983）'!AB95,'Ｓ５７（1982）'!AB95,'Ｓ５６（1981）'!AB95,'Ｓ５５（1980）'!AB95,'Ｓ５４（1979）'!AB95,'Ｓ５３（1978）'!AB95,'Ｓ５２（1977）'!AB95,'Ｓ５１（1976）'!AB95,'Ｓ５０（1975）'!AB95,'Ｓ４９（1974）'!AB95,'Ｓ４８（1973）'!AB95,'Ｓ４７(1972)'!AB95,'Ｓ４６（1971）'!AB95,'Ｓ４５（1970）'!AB95,'Ｓ４４（1969）'!AB95)</f>
        <v>0</v>
      </c>
      <c r="AC95" s="1769">
        <f>SUM('Ｈ24（2012）'!AC95,'Ｈ２０（2008）'!AC95,'Ｈ１９（2007）'!AC95,'Ｈ１８（2006）'!AC95,'Ｈ１７（2005）'!AC95,'Ｈ１６（2004）'!AC95,'Ｈ１５（2003）'!AC95,'Ｈ１４（2002）'!AC95,'Ｈ１３（2001）'!AC95,'Ｈ１２（2000）'!AC95,'Ｈ１１（1999）'!AC95,'Ｈ１０（1998）'!AC95,'Ｈ９（1997）'!AC95,'Ｈ８（1996）'!AC95,'Ｈ７（1995）'!AC95,'Ｈ６（1994）'!AC95,'Ｈ５（1993）'!AC95,'Ｈ４（1992）'!AC95,'Ｈ３（1991）'!AC95,'Ｈ２（1990）'!AC95,'Ｈ元（1989）'!AC95,'Ｓ６３（1988）'!AC95,'Ｓ６２（1987）'!AC95,'Ｓ６１（1986）'!AC95,'Ｓ６０（1985）'!AC95,'Ｓ５９（1984）'!AC95,'Ｓ５８（1983）'!AC95,'Ｓ５７（1982）'!AC95,'Ｓ５６（1981）'!AC95,'Ｓ５５（1980）'!AC95,'Ｓ５４（1979）'!AC95,'Ｓ５３（1978）'!AC95,'Ｓ５２（1977）'!AC95,'Ｓ５１（1976）'!AC95,'Ｓ５０（1975）'!AC95,'Ｓ４９（1974）'!AC95,'Ｓ４８（1973）'!AC95,'Ｓ４７(1972)'!AC95,'Ｓ４６（1971）'!AC95,'Ｓ４５（1970）'!AC95,'Ｓ４４（1969）'!AC95)</f>
        <v>0</v>
      </c>
      <c r="AD95" s="269"/>
      <c r="AE95" s="200"/>
      <c r="AF95" s="200"/>
      <c r="AG95" s="201" t="s">
        <v>64</v>
      </c>
      <c r="AH95" s="202" t="s">
        <v>1334</v>
      </c>
      <c r="AI95" s="1766">
        <f>SUM('Ｈ24（2012）'!AI95,'Ｈ２０（2008）'!AI95,'Ｈ１９（2007）'!AI95,'Ｈ１８（2006）'!AI95,'Ｈ１７（2005）'!AI95,'Ｈ１６（2004）'!AI95,'Ｈ１５（2003）'!AI95,'Ｈ１４（2002）'!AI95,'Ｈ１３（2001）'!AI95,'Ｈ１２（2000）'!AI95,'Ｈ１１（1999）'!AI95,'Ｈ１０（1998）'!AI95,'Ｈ９（1997）'!AI95,'Ｈ８（1996）'!AI95,'Ｈ７（1995）'!AI95,'Ｈ６（1994）'!AI95,'Ｈ５（1993）'!AI95,'Ｈ４（1992）'!AI95,'Ｈ３（1991）'!AI95,'Ｈ２（1990）'!AI95,'Ｈ元（1989）'!AI95,'Ｓ６３（1988）'!AI95,'Ｓ６２（1987）'!AI95,'Ｓ６１（1986）'!AI95,'Ｓ６０（1985）'!AI95,'Ｓ５９（1984）'!AI95,'Ｓ５８（1983）'!AI95,'Ｓ５７（1982）'!AI95,'Ｓ５６（1981）'!AI95,'Ｓ５５（1980）'!AI95,'Ｓ５４（1979）'!AI95,'Ｓ５３（1978）'!AI95,'Ｓ５２（1977）'!AI95,'Ｓ５１（1976）'!AI95,'Ｓ５０（1975）'!AI95,'Ｓ４９（1974）'!AI95,'Ｓ４８（1973）'!AI95,'Ｓ４７(1972)'!AI95,'Ｓ４６（1971）'!AI95,'Ｓ４５（1970）'!AI95,'Ｓ４４（1969）'!AI95)</f>
        <v>0</v>
      </c>
      <c r="AJ95" s="1767">
        <f>SUM('Ｈ24（2012）'!AJ95,'Ｈ２０（2008）'!AJ95,'Ｈ１９（2007）'!AJ95,'Ｈ１８（2006）'!AJ95,'Ｈ１７（2005）'!AJ95,'Ｈ１６（2004）'!AJ95,'Ｈ１５（2003）'!AJ95,'Ｈ１４（2002）'!AJ95,'Ｈ１３（2001）'!AJ95,'Ｈ１２（2000）'!AJ95,'Ｈ１１（1999）'!AJ95,'Ｈ１０（1998）'!AJ95,'Ｈ９（1997）'!AJ95,'Ｈ８（1996）'!AJ95,'Ｈ７（1995）'!AJ95,'Ｈ６（1994）'!AJ95,'Ｈ５（1993）'!AJ95,'Ｈ４（1992）'!AJ95,'Ｈ３（1991）'!AJ95,'Ｈ２（1990）'!AJ95,'Ｈ元（1989）'!AJ95,'Ｓ６３（1988）'!AJ95,'Ｓ６２（1987）'!AJ95,'Ｓ６１（1986）'!AJ95,'Ｓ６０（1985）'!AJ95,'Ｓ５９（1984）'!AJ95,'Ｓ５８（1983）'!AJ95,'Ｓ５７（1982）'!AJ95,'Ｓ５６（1981）'!AJ95,'Ｓ５５（1980）'!AJ95,'Ｓ５４（1979）'!AJ95,'Ｓ５３（1978）'!AJ95,'Ｓ５２（1977）'!AJ95,'Ｓ５１（1976）'!AJ95,'Ｓ５０（1975）'!AJ95,'Ｓ４９（1974）'!AJ95,'Ｓ４８（1973）'!AJ95,'Ｓ４７(1972)'!AJ95,'Ｓ４６（1971）'!AJ95,'Ｓ４５（1970）'!AJ95,'Ｓ４４（1969）'!AJ95)</f>
        <v>0</v>
      </c>
      <c r="AK95" s="1770">
        <f>SUM('Ｈ24（2012）'!AK95,'Ｈ２０（2008）'!AK95,'Ｈ１９（2007）'!AK95,'Ｈ１８（2006）'!AK95,'Ｈ１７（2005）'!AK95,'Ｈ１６（2004）'!AK95,'Ｈ１５（2003）'!AK95,'Ｈ１４（2002）'!AK95,'Ｈ１３（2001）'!AK95,'Ｈ１２（2000）'!AK95,'Ｈ１１（1999）'!AK95,'Ｈ１０（1998）'!AK95,'Ｈ９（1997）'!AK95,'Ｈ８（1996）'!AK95,'Ｈ７（1995）'!AK95,'Ｈ６（1994）'!AK95,'Ｈ５（1993）'!AK95,'Ｈ４（1992）'!AK95,'Ｈ３（1991）'!AK95,'Ｈ２（1990）'!AK95,'Ｈ元（1989）'!AK95,'Ｓ６３（1988）'!AK95,'Ｓ６２（1987）'!AK95,'Ｓ６１（1986）'!AK95,'Ｓ６０（1985）'!AK95,'Ｓ５９（1984）'!AK95,'Ｓ５８（1983）'!AK95,'Ｓ５７（1982）'!AK95,'Ｓ５６（1981）'!AK95,'Ｓ５５（1980）'!AK95,'Ｓ５４（1979）'!AK95,'Ｓ５３（1978）'!AK95,'Ｓ５２（1977）'!AK95,'Ｓ５１（1976）'!AK95,'Ｓ５０（1975）'!AK95,'Ｓ４９（1974）'!AK95,'Ｓ４８（1973）'!AK95,'Ｓ４７(1972)'!AK95,'Ｓ４６（1971）'!AK95,'Ｓ４５（1970）'!AK95,'Ｓ４４（1969）'!AK95)</f>
        <v>0</v>
      </c>
      <c r="AL95" s="1771">
        <f>SUM('Ｈ24（2012）'!AL95,'Ｈ２０（2008）'!AL95,'Ｈ１９（2007）'!AL95,'Ｈ１８（2006）'!AL95,'Ｈ１７（2005）'!AL95,'Ｈ１６（2004）'!AL95,'Ｈ１５（2003）'!AL95,'Ｈ１４（2002）'!AL95,'Ｈ１３（2001）'!AL95,'Ｈ１２（2000）'!AL95,'Ｈ１１（1999）'!AL95,'Ｈ１０（1998）'!AL95,'Ｈ９（1997）'!AL95,'Ｈ８（1996）'!AL95,'Ｈ７（1995）'!AL95,'Ｈ６（1994）'!AL95,'Ｈ５（1993）'!AL95,'Ｈ４（1992）'!AL95,'Ｈ３（1991）'!AL95,'Ｈ２（1990）'!AL95,'Ｈ元（1989）'!AL95,'Ｓ６３（1988）'!AL95,'Ｓ６２（1987）'!AL95,'Ｓ６１（1986）'!AL95,'Ｓ６０（1985）'!AL95,'Ｓ５９（1984）'!AL95,'Ｓ５８（1983）'!AL95,'Ｓ５７（1982）'!AL95,'Ｓ５６（1981）'!AL95,'Ｓ５５（1980）'!AL95,'Ｓ５４（1979）'!AL95,'Ｓ５３（1978）'!AL95,'Ｓ５２（1977）'!AL95,'Ｓ５１（1976）'!AL95,'Ｓ５０（1975）'!AL95,'Ｓ４９（1974）'!AL95,'Ｓ４８（1973）'!AL95,'Ｓ４７(1972)'!AL95,'Ｓ４６（1971）'!AL95,'Ｓ４５（1970）'!AL95,'Ｓ４４（1969）'!AL95)</f>
        <v>0</v>
      </c>
    </row>
    <row r="96" spans="1:38">
      <c r="A96" s="858"/>
      <c r="B96" s="859"/>
      <c r="C96" s="859"/>
      <c r="D96" s="859"/>
      <c r="E96" s="859"/>
      <c r="F96" s="860"/>
      <c r="G96" s="856"/>
      <c r="H96" s="857"/>
      <c r="I96" s="857"/>
      <c r="K96" s="199" t="s">
        <v>38</v>
      </c>
      <c r="L96" s="200"/>
      <c r="M96" s="200"/>
      <c r="N96" s="201" t="s">
        <v>66</v>
      </c>
      <c r="O96" s="203" t="s">
        <v>67</v>
      </c>
      <c r="P96" s="204">
        <f t="shared" si="26"/>
        <v>0</v>
      </c>
      <c r="Q96" s="205">
        <f t="shared" si="26"/>
        <v>0</v>
      </c>
      <c r="R96" s="225"/>
      <c r="S96" s="267">
        <f t="shared" si="27"/>
        <v>0</v>
      </c>
      <c r="T96" s="268">
        <f t="shared" si="28"/>
        <v>0</v>
      </c>
      <c r="U96" s="269"/>
      <c r="V96" s="200"/>
      <c r="W96" s="200"/>
      <c r="X96" s="201" t="s">
        <v>66</v>
      </c>
      <c r="Y96" s="202" t="s">
        <v>1335</v>
      </c>
      <c r="Z96" s="1766">
        <f>SUM('Ｈ24（2012）'!Z96,'Ｈ24（2012）'!Z96,'Ｈ24（2012）'!Z96,'Ｈ２０（2008）'!Z96,'Ｈ１９（2007）'!Z96,'Ｈ１８（2006）'!Z96,'Ｈ１７（2005）'!Z96,'Ｈ１６（2004）'!Z96,'Ｈ１５（2003）'!Z96,'Ｈ１４（2002）'!Z96,'Ｈ１３（2001）'!Z96,'Ｈ１２（2000）'!Z96,'Ｈ１１（1999）'!Z96,'Ｈ１０（1998）'!Z96,'Ｈ９（1997）'!Z96,'Ｈ８（1996）'!Z96,'Ｈ７（1995）'!Z96,'Ｈ６（1994）'!Z96,'Ｈ５（1993）'!Z96,'Ｈ４（1992）'!Z96,'Ｈ３（1991）'!Z96,'Ｈ２（1990）'!Z96,'Ｈ元（1989）'!Z96,'Ｓ６３（1988）'!Z96,'Ｓ６２（1987）'!Z96,'Ｓ６１（1986）'!Z96,'Ｓ６０（1985）'!Z96,'Ｓ５９（1984）'!Z96,'Ｓ５８（1983）'!Z96,'Ｓ５７（1982）'!Z96,'Ｓ５６（1981）'!Z96,'Ｓ５５（1980）'!Z96,'Ｓ５４（1979）'!Z96,'Ｓ５３（1978）'!Z96,'Ｓ５２（1977）'!Z96,'Ｓ５１（1976）'!Z96,'Ｓ５０（1975）'!Z96,'Ｓ４９（1974）'!Z96,'Ｓ４８（1973）'!Z96,'Ｓ４７(1972)'!Z96,'Ｓ４６（1971）'!Z96,'Ｓ４５（1970）'!Z96,'Ｓ４４（1969）'!Z96)</f>
        <v>0</v>
      </c>
      <c r="AA96" s="1767">
        <f>SUM('Ｈ24（2012）'!AA96,'Ｈ２０（2008）'!AA96,'Ｈ１９（2007）'!AA96,'Ｈ１８（2006）'!AA96,'Ｈ１７（2005）'!AA96,'Ｈ１６（2004）'!AA96,'Ｈ１５（2003）'!AA96,'Ｈ１４（2002）'!AA96,'Ｈ１３（2001）'!AA96,'Ｈ１２（2000）'!AA96,'Ｈ１１（1999）'!AA96,'Ｈ１０（1998）'!AA96,'Ｈ９（1997）'!AA96,'Ｈ８（1996）'!AA96,'Ｈ７（1995）'!AA96,'Ｈ６（1994）'!AA96,'Ｈ５（1993）'!AA96,'Ｈ４（1992）'!AA96,'Ｈ３（1991）'!AA96,'Ｈ２（1990）'!AA96,'Ｈ元（1989）'!AA96,'Ｓ６３（1988）'!AA96,'Ｓ６２（1987）'!AA96,'Ｓ６１（1986）'!AA96,'Ｓ６０（1985）'!AA96,'Ｓ５９（1984）'!AA96,'Ｓ５８（1983）'!AA96,'Ｓ５７（1982）'!AA96,'Ｓ５６（1981）'!AA96,'Ｓ５５（1980）'!AA96,'Ｓ５４（1979）'!AA96,'Ｓ５３（1978）'!AA96,'Ｓ５２（1977）'!AA96,'Ｓ５１（1976）'!AA96,'Ｓ５０（1975）'!AA96,'Ｓ４９（1974）'!AA96,'Ｓ４８（1973）'!AA96,'Ｓ４７(1972)'!AA96,'Ｓ４６（1971）'!AA96,'Ｓ４５（1970）'!AA96,'Ｓ４４（1969）'!AA96)</f>
        <v>0</v>
      </c>
      <c r="AB96" s="1768">
        <f>SUM('Ｈ24（2012）'!AB96,'Ｈ２０（2008）'!AB96,'Ｈ１９（2007）'!AB96,'Ｈ１８（2006）'!AB96,'Ｈ１７（2005）'!AB96,'Ｈ１６（2004）'!AB96,'Ｈ１５（2003）'!AB96,'Ｈ１４（2002）'!AB96,'Ｈ１３（2001）'!AB96,'Ｈ１２（2000）'!AB96,'Ｈ１１（1999）'!AB96,'Ｈ１０（1998）'!AB96,'Ｈ９（1997）'!AB96,'Ｈ８（1996）'!AB96,'Ｈ７（1995）'!AB96,'Ｈ６（1994）'!AB96,'Ｈ５（1993）'!AB96,'Ｈ４（1992）'!AB96,'Ｈ３（1991）'!AB96,'Ｈ２（1990）'!AB96,'Ｈ元（1989）'!AB96,'Ｓ６３（1988）'!AB96,'Ｓ６２（1987）'!AB96,'Ｓ６１（1986）'!AB96,'Ｓ６０（1985）'!AB96,'Ｓ５９（1984）'!AB96,'Ｓ５８（1983）'!AB96,'Ｓ５７（1982）'!AB96,'Ｓ５６（1981）'!AB96,'Ｓ５５（1980）'!AB96,'Ｓ５４（1979）'!AB96,'Ｓ５３（1978）'!AB96,'Ｓ５２（1977）'!AB96,'Ｓ５１（1976）'!AB96,'Ｓ５０（1975）'!AB96,'Ｓ４９（1974）'!AB96,'Ｓ４８（1973）'!AB96,'Ｓ４７(1972)'!AB96,'Ｓ４６（1971）'!AB96,'Ｓ４５（1970）'!AB96,'Ｓ４４（1969）'!AB96)</f>
        <v>0</v>
      </c>
      <c r="AC96" s="1769">
        <f>SUM('Ｈ24（2012）'!AC96,'Ｈ２０（2008）'!AC96,'Ｈ１９（2007）'!AC96,'Ｈ１８（2006）'!AC96,'Ｈ１７（2005）'!AC96,'Ｈ１６（2004）'!AC96,'Ｈ１５（2003）'!AC96,'Ｈ１４（2002）'!AC96,'Ｈ１３（2001）'!AC96,'Ｈ１２（2000）'!AC96,'Ｈ１１（1999）'!AC96,'Ｈ１０（1998）'!AC96,'Ｈ９（1997）'!AC96,'Ｈ８（1996）'!AC96,'Ｈ７（1995）'!AC96,'Ｈ６（1994）'!AC96,'Ｈ５（1993）'!AC96,'Ｈ４（1992）'!AC96,'Ｈ３（1991）'!AC96,'Ｈ２（1990）'!AC96,'Ｈ元（1989）'!AC96,'Ｓ６３（1988）'!AC96,'Ｓ６２（1987）'!AC96,'Ｓ６１（1986）'!AC96,'Ｓ６０（1985）'!AC96,'Ｓ５９（1984）'!AC96,'Ｓ５８（1983）'!AC96,'Ｓ５７（1982）'!AC96,'Ｓ５６（1981）'!AC96,'Ｓ５５（1980）'!AC96,'Ｓ５４（1979）'!AC96,'Ｓ５３（1978）'!AC96,'Ｓ５２（1977）'!AC96,'Ｓ５１（1976）'!AC96,'Ｓ５０（1975）'!AC96,'Ｓ４９（1974）'!AC96,'Ｓ４８（1973）'!AC96,'Ｓ４７(1972)'!AC96,'Ｓ４６（1971）'!AC96,'Ｓ４５（1970）'!AC96,'Ｓ４４（1969）'!AC96)</f>
        <v>0</v>
      </c>
      <c r="AD96" s="269"/>
      <c r="AE96" s="200"/>
      <c r="AF96" s="200"/>
      <c r="AG96" s="201" t="s">
        <v>66</v>
      </c>
      <c r="AH96" s="202" t="s">
        <v>1336</v>
      </c>
      <c r="AI96" s="1766">
        <f>SUM('Ｈ24（2012）'!AI96,'Ｈ２０（2008）'!AI96,'Ｈ１９（2007）'!AI96,'Ｈ１８（2006）'!AI96,'Ｈ１７（2005）'!AI96,'Ｈ１６（2004）'!AI96,'Ｈ１５（2003）'!AI96,'Ｈ１４（2002）'!AI96,'Ｈ１３（2001）'!AI96,'Ｈ１２（2000）'!AI96,'Ｈ１１（1999）'!AI96,'Ｈ１０（1998）'!AI96,'Ｈ９（1997）'!AI96,'Ｈ８（1996）'!AI96,'Ｈ７（1995）'!AI96,'Ｈ６（1994）'!AI96,'Ｈ５（1993）'!AI96,'Ｈ４（1992）'!AI96,'Ｈ３（1991）'!AI96,'Ｈ２（1990）'!AI96,'Ｈ元（1989）'!AI96,'Ｓ６３（1988）'!AI96,'Ｓ６２（1987）'!AI96,'Ｓ６１（1986）'!AI96,'Ｓ６０（1985）'!AI96,'Ｓ５９（1984）'!AI96,'Ｓ５８（1983）'!AI96,'Ｓ５７（1982）'!AI96,'Ｓ５６（1981）'!AI96,'Ｓ５５（1980）'!AI96,'Ｓ５４（1979）'!AI96,'Ｓ５３（1978）'!AI96,'Ｓ５２（1977）'!AI96,'Ｓ５１（1976）'!AI96,'Ｓ５０（1975）'!AI96,'Ｓ４９（1974）'!AI96,'Ｓ４８（1973）'!AI96,'Ｓ４７(1972)'!AI96,'Ｓ４６（1971）'!AI96,'Ｓ４５（1970）'!AI96,'Ｓ４４（1969）'!AI96)</f>
        <v>0</v>
      </c>
      <c r="AJ96" s="1767">
        <f>SUM('Ｈ24（2012）'!AJ96,'Ｈ２０（2008）'!AJ96,'Ｈ１９（2007）'!AJ96,'Ｈ１８（2006）'!AJ96,'Ｈ１７（2005）'!AJ96,'Ｈ１６（2004）'!AJ96,'Ｈ１５（2003）'!AJ96,'Ｈ１４（2002）'!AJ96,'Ｈ１３（2001）'!AJ96,'Ｈ１２（2000）'!AJ96,'Ｈ１１（1999）'!AJ96,'Ｈ１０（1998）'!AJ96,'Ｈ９（1997）'!AJ96,'Ｈ８（1996）'!AJ96,'Ｈ７（1995）'!AJ96,'Ｈ６（1994）'!AJ96,'Ｈ５（1993）'!AJ96,'Ｈ４（1992）'!AJ96,'Ｈ３（1991）'!AJ96,'Ｈ２（1990）'!AJ96,'Ｈ元（1989）'!AJ96,'Ｓ６３（1988）'!AJ96,'Ｓ６２（1987）'!AJ96,'Ｓ６１（1986）'!AJ96,'Ｓ６０（1985）'!AJ96,'Ｓ５９（1984）'!AJ96,'Ｓ５８（1983）'!AJ96,'Ｓ５７（1982）'!AJ96,'Ｓ５６（1981）'!AJ96,'Ｓ５５（1980）'!AJ96,'Ｓ５４（1979）'!AJ96,'Ｓ５３（1978）'!AJ96,'Ｓ５２（1977）'!AJ96,'Ｓ５１（1976）'!AJ96,'Ｓ５０（1975）'!AJ96,'Ｓ４９（1974）'!AJ96,'Ｓ４８（1973）'!AJ96,'Ｓ４７(1972)'!AJ96,'Ｓ４６（1971）'!AJ96,'Ｓ４５（1970）'!AJ96,'Ｓ４４（1969）'!AJ96)</f>
        <v>0</v>
      </c>
      <c r="AK96" s="1770">
        <f>SUM('Ｈ24（2012）'!AK96,'Ｈ２０（2008）'!AK96,'Ｈ１９（2007）'!AK96,'Ｈ１８（2006）'!AK96,'Ｈ１７（2005）'!AK96,'Ｈ１６（2004）'!AK96,'Ｈ１５（2003）'!AK96,'Ｈ１４（2002）'!AK96,'Ｈ１３（2001）'!AK96,'Ｈ１２（2000）'!AK96,'Ｈ１１（1999）'!AK96,'Ｈ１０（1998）'!AK96,'Ｈ９（1997）'!AK96,'Ｈ８（1996）'!AK96,'Ｈ７（1995）'!AK96,'Ｈ６（1994）'!AK96,'Ｈ５（1993）'!AK96,'Ｈ４（1992）'!AK96,'Ｈ３（1991）'!AK96,'Ｈ２（1990）'!AK96,'Ｈ元（1989）'!AK96,'Ｓ６３（1988）'!AK96,'Ｓ６２（1987）'!AK96,'Ｓ６１（1986）'!AK96,'Ｓ６０（1985）'!AK96,'Ｓ５９（1984）'!AK96,'Ｓ５８（1983）'!AK96,'Ｓ５７（1982）'!AK96,'Ｓ５６（1981）'!AK96,'Ｓ５５（1980）'!AK96,'Ｓ５４（1979）'!AK96,'Ｓ５３（1978）'!AK96,'Ｓ５２（1977）'!AK96,'Ｓ５１（1976）'!AK96,'Ｓ５０（1975）'!AK96,'Ｓ４９（1974）'!AK96,'Ｓ４８（1973）'!AK96,'Ｓ４７(1972)'!AK96,'Ｓ４６（1971）'!AK96,'Ｓ４５（1970）'!AK96,'Ｓ４４（1969）'!AK96)</f>
        <v>0</v>
      </c>
      <c r="AL96" s="1771">
        <f>SUM('Ｈ24（2012）'!AL96,'Ｈ２０（2008）'!AL96,'Ｈ１９（2007）'!AL96,'Ｈ１８（2006）'!AL96,'Ｈ１７（2005）'!AL96,'Ｈ１６（2004）'!AL96,'Ｈ１５（2003）'!AL96,'Ｈ１４（2002）'!AL96,'Ｈ１３（2001）'!AL96,'Ｈ１２（2000）'!AL96,'Ｈ１１（1999）'!AL96,'Ｈ１０（1998）'!AL96,'Ｈ９（1997）'!AL96,'Ｈ８（1996）'!AL96,'Ｈ７（1995）'!AL96,'Ｈ６（1994）'!AL96,'Ｈ５（1993）'!AL96,'Ｈ４（1992）'!AL96,'Ｈ３（1991）'!AL96,'Ｈ２（1990）'!AL96,'Ｈ元（1989）'!AL96,'Ｓ６３（1988）'!AL96,'Ｓ６２（1987）'!AL96,'Ｓ６１（1986）'!AL96,'Ｓ６０（1985）'!AL96,'Ｓ５９（1984）'!AL96,'Ｓ５８（1983）'!AL96,'Ｓ５７（1982）'!AL96,'Ｓ５６（1981）'!AL96,'Ｓ５５（1980）'!AL96,'Ｓ５４（1979）'!AL96,'Ｓ５３（1978）'!AL96,'Ｓ５２（1977）'!AL96,'Ｓ５１（1976）'!AL96,'Ｓ５０（1975）'!AL96,'Ｓ４９（1974）'!AL96,'Ｓ４８（1973）'!AL96,'Ｓ４７(1972)'!AL96,'Ｓ４６（1971）'!AL96,'Ｓ４５（1970）'!AL96,'Ｓ４４（1969）'!AL96)</f>
        <v>0</v>
      </c>
    </row>
    <row r="97" spans="1:38">
      <c r="A97" s="858"/>
      <c r="B97" s="859"/>
      <c r="C97" s="859"/>
      <c r="D97" s="859"/>
      <c r="E97" s="859"/>
      <c r="F97" s="860"/>
      <c r="G97" s="856"/>
      <c r="H97" s="857"/>
      <c r="I97" s="857"/>
      <c r="K97" s="199"/>
      <c r="L97" s="200"/>
      <c r="M97" s="200"/>
      <c r="N97" s="201" t="s">
        <v>150</v>
      </c>
      <c r="O97" s="203" t="s">
        <v>69</v>
      </c>
      <c r="P97" s="204">
        <f t="shared" si="26"/>
        <v>0</v>
      </c>
      <c r="Q97" s="205">
        <f t="shared" si="26"/>
        <v>0</v>
      </c>
      <c r="R97" s="225"/>
      <c r="S97" s="267">
        <f t="shared" si="27"/>
        <v>0</v>
      </c>
      <c r="T97" s="268">
        <f t="shared" si="28"/>
        <v>0</v>
      </c>
      <c r="U97" s="269"/>
      <c r="V97" s="200"/>
      <c r="W97" s="200"/>
      <c r="X97" s="201"/>
      <c r="Y97" s="202"/>
      <c r="Z97" s="1789">
        <f>SUM('Ｈ24（2012）'!Z97,'Ｈ24（2012）'!Z97,'Ｈ24（2012）'!Z97,'Ｈ２０（2008）'!Z97,'Ｈ１９（2007）'!Z97,'Ｈ１８（2006）'!Z97,'Ｈ１７（2005）'!Z97,'Ｈ１６（2004）'!Z97,'Ｈ１５（2003）'!Z97,'Ｈ１４（2002）'!Z97,'Ｈ１３（2001）'!Z97,'Ｈ１２（2000）'!Z97,'Ｈ１１（1999）'!Z97,'Ｈ１０（1998）'!Z97,'Ｈ９（1997）'!Z97,'Ｈ８（1996）'!Z97,'Ｈ７（1995）'!Z97,'Ｈ６（1994）'!Z97,'Ｈ５（1993）'!Z97,'Ｈ４（1992）'!Z97,'Ｈ３（1991）'!Z97,'Ｈ２（1990）'!Z97,'Ｈ元（1989）'!Z97,'Ｓ６３（1988）'!Z97,'Ｓ６２（1987）'!Z97,'Ｓ６１（1986）'!Z97,'Ｓ６０（1985）'!Z97,'Ｓ５９（1984）'!Z97,'Ｓ５８（1983）'!Z97,'Ｓ５７（1982）'!Z97,'Ｓ５６（1981）'!Z97,'Ｓ５５（1980）'!Z97,'Ｓ５４（1979）'!Z97,'Ｓ５３（1978）'!Z97,'Ｓ５２（1977）'!Z97,'Ｓ５１（1976）'!Z97,'Ｓ５０（1975）'!Z97,'Ｓ４９（1974）'!Z97,'Ｓ４８（1973）'!Z97,'Ｓ４７(1972)'!Z97,'Ｓ４６（1971）'!Z97,'Ｓ４５（1970）'!Z97,'Ｓ４４（1969）'!Z97)</f>
        <v>0</v>
      </c>
      <c r="AA97" s="1790">
        <f>SUM('Ｈ24（2012）'!AA97,'Ｈ２０（2008）'!AA97,'Ｈ１９（2007）'!AA97,'Ｈ１８（2006）'!AA97,'Ｈ１７（2005）'!AA97,'Ｈ１６（2004）'!AA97,'Ｈ１５（2003）'!AA97,'Ｈ１４（2002）'!AA97,'Ｈ１３（2001）'!AA97,'Ｈ１２（2000）'!AA97,'Ｈ１１（1999）'!AA97,'Ｈ１０（1998）'!AA97,'Ｈ９（1997）'!AA97,'Ｈ８（1996）'!AA97,'Ｈ７（1995）'!AA97,'Ｈ６（1994）'!AA97,'Ｈ５（1993）'!AA97,'Ｈ４（1992）'!AA97,'Ｈ３（1991）'!AA97,'Ｈ２（1990）'!AA97,'Ｈ元（1989）'!AA97,'Ｓ６３（1988）'!AA97,'Ｓ６２（1987）'!AA97,'Ｓ６１（1986）'!AA97,'Ｓ６０（1985）'!AA97,'Ｓ５９（1984）'!AA97,'Ｓ５８（1983）'!AA97,'Ｓ５７（1982）'!AA97,'Ｓ５６（1981）'!AA97,'Ｓ５５（1980）'!AA97,'Ｓ５４（1979）'!AA97,'Ｓ５３（1978）'!AA97,'Ｓ５２（1977）'!AA97,'Ｓ５１（1976）'!AA97,'Ｓ５０（1975）'!AA97,'Ｓ４９（1974）'!AA97,'Ｓ４８（1973）'!AA97,'Ｓ４７(1972)'!AA97,'Ｓ４６（1971）'!AA97,'Ｓ４５（1970）'!AA97,'Ｓ４４（1969）'!AA97)</f>
        <v>0</v>
      </c>
      <c r="AB97" s="1784">
        <f>SUM('Ｈ24（2012）'!AB97,'Ｈ２０（2008）'!AB97,'Ｈ１９（2007）'!AB97,'Ｈ１８（2006）'!AB97,'Ｈ１７（2005）'!AB97,'Ｈ１６（2004）'!AB97,'Ｈ１５（2003）'!AB97,'Ｈ１４（2002）'!AB97,'Ｈ１３（2001）'!AB97,'Ｈ１２（2000）'!AB97,'Ｈ１１（1999）'!AB97,'Ｈ１０（1998）'!AB97,'Ｈ９（1997）'!AB97,'Ｈ８（1996）'!AB97,'Ｈ７（1995）'!AB97,'Ｈ６（1994）'!AB97,'Ｈ５（1993）'!AB97,'Ｈ４（1992）'!AB97,'Ｈ３（1991）'!AB97,'Ｈ２（1990）'!AB97,'Ｈ元（1989）'!AB97,'Ｓ６３（1988）'!AB97,'Ｓ６２（1987）'!AB97,'Ｓ６１（1986）'!AB97,'Ｓ６０（1985）'!AB97,'Ｓ５９（1984）'!AB97,'Ｓ５８（1983）'!AB97,'Ｓ５７（1982）'!AB97,'Ｓ５６（1981）'!AB97,'Ｓ５５（1980）'!AB97,'Ｓ５４（1979）'!AB97,'Ｓ５３（1978）'!AB97,'Ｓ５２（1977）'!AB97,'Ｓ５１（1976）'!AB97,'Ｓ５０（1975）'!AB97,'Ｓ４９（1974）'!AB97,'Ｓ４８（1973）'!AB97,'Ｓ４７(1972)'!AB97,'Ｓ４６（1971）'!AB97,'Ｓ４５（1970）'!AB97,'Ｓ４４（1969）'!AB97)</f>
        <v>0</v>
      </c>
      <c r="AC97" s="1791">
        <f>SUM('Ｈ24（2012）'!AC97,'Ｈ２０（2008）'!AC97,'Ｈ１９（2007）'!AC97,'Ｈ１８（2006）'!AC97,'Ｈ１７（2005）'!AC97,'Ｈ１６（2004）'!AC97,'Ｈ１５（2003）'!AC97,'Ｈ１４（2002）'!AC97,'Ｈ１３（2001）'!AC97,'Ｈ１２（2000）'!AC97,'Ｈ１１（1999）'!AC97,'Ｈ１０（1998）'!AC97,'Ｈ９（1997）'!AC97,'Ｈ８（1996）'!AC97,'Ｈ７（1995）'!AC97,'Ｈ６（1994）'!AC97,'Ｈ５（1993）'!AC97,'Ｈ４（1992）'!AC97,'Ｈ３（1991）'!AC97,'Ｈ２（1990）'!AC97,'Ｈ元（1989）'!AC97,'Ｓ６３（1988）'!AC97,'Ｓ６２（1987）'!AC97,'Ｓ６１（1986）'!AC97,'Ｓ６０（1985）'!AC97,'Ｓ５９（1984）'!AC97,'Ｓ５８（1983）'!AC97,'Ｓ５７（1982）'!AC97,'Ｓ５６（1981）'!AC97,'Ｓ５５（1980）'!AC97,'Ｓ５４（1979）'!AC97,'Ｓ５３（1978）'!AC97,'Ｓ５２（1977）'!AC97,'Ｓ５１（1976）'!AC97,'Ｓ５０（1975）'!AC97,'Ｓ４９（1974）'!AC97,'Ｓ４８（1973）'!AC97,'Ｓ４７(1972)'!AC97,'Ｓ４６（1971）'!AC97,'Ｓ４５（1970）'!AC97,'Ｓ４４（1969）'!AC97)</f>
        <v>0</v>
      </c>
      <c r="AD97" s="269"/>
      <c r="AE97" s="200"/>
      <c r="AF97" s="200"/>
      <c r="AG97" s="201"/>
      <c r="AH97" s="202"/>
      <c r="AI97" s="1789">
        <f>SUM('Ｈ24（2012）'!AI97,'Ｈ２０（2008）'!AI97,'Ｈ１９（2007）'!AI97,'Ｈ１８（2006）'!AI97,'Ｈ１７（2005）'!AI97,'Ｈ１６（2004）'!AI97,'Ｈ１５（2003）'!AI97,'Ｈ１４（2002）'!AI97,'Ｈ１３（2001）'!AI97,'Ｈ１２（2000）'!AI97,'Ｈ１１（1999）'!AI97,'Ｈ１０（1998）'!AI97,'Ｈ９（1997）'!AI97,'Ｈ８（1996）'!AI97,'Ｈ７（1995）'!AI97,'Ｈ６（1994）'!AI97,'Ｈ５（1993）'!AI97,'Ｈ４（1992）'!AI97,'Ｈ３（1991）'!AI97,'Ｈ２（1990）'!AI97,'Ｈ元（1989）'!AI97,'Ｓ６３（1988）'!AI97,'Ｓ６２（1987）'!AI97,'Ｓ６１（1986）'!AI97,'Ｓ６０（1985）'!AI97,'Ｓ５９（1984）'!AI97,'Ｓ５８（1983）'!AI97,'Ｓ５７（1982）'!AI97,'Ｓ５６（1981）'!AI97,'Ｓ５５（1980）'!AI97,'Ｓ５４（1979）'!AI97,'Ｓ５３（1978）'!AI97,'Ｓ５２（1977）'!AI97,'Ｓ５１（1976）'!AI97,'Ｓ５０（1975）'!AI97,'Ｓ４９（1974）'!AI97,'Ｓ４８（1973）'!AI97,'Ｓ４７(1972)'!AI97,'Ｓ４６（1971）'!AI97,'Ｓ４５（1970）'!AI97,'Ｓ４４（1969）'!AI97)</f>
        <v>0</v>
      </c>
      <c r="AJ97" s="1790">
        <f>SUM('Ｈ24（2012）'!AJ97,'Ｈ２０（2008）'!AJ97,'Ｈ１９（2007）'!AJ97,'Ｈ１８（2006）'!AJ97,'Ｈ１７（2005）'!AJ97,'Ｈ１６（2004）'!AJ97,'Ｈ１５（2003）'!AJ97,'Ｈ１４（2002）'!AJ97,'Ｈ１３（2001）'!AJ97,'Ｈ１２（2000）'!AJ97,'Ｈ１１（1999）'!AJ97,'Ｈ１０（1998）'!AJ97,'Ｈ９（1997）'!AJ97,'Ｈ８（1996）'!AJ97,'Ｈ７（1995）'!AJ97,'Ｈ６（1994）'!AJ97,'Ｈ５（1993）'!AJ97,'Ｈ４（1992）'!AJ97,'Ｈ３（1991）'!AJ97,'Ｈ２（1990）'!AJ97,'Ｈ元（1989）'!AJ97,'Ｓ６３（1988）'!AJ97,'Ｓ６２（1987）'!AJ97,'Ｓ６１（1986）'!AJ97,'Ｓ６０（1985）'!AJ97,'Ｓ５９（1984）'!AJ97,'Ｓ５８（1983）'!AJ97,'Ｓ５７（1982）'!AJ97,'Ｓ５６（1981）'!AJ97,'Ｓ５５（1980）'!AJ97,'Ｓ５４（1979）'!AJ97,'Ｓ５３（1978）'!AJ97,'Ｓ５２（1977）'!AJ97,'Ｓ５１（1976）'!AJ97,'Ｓ５０（1975）'!AJ97,'Ｓ４９（1974）'!AJ97,'Ｓ４８（1973）'!AJ97,'Ｓ４７(1972)'!AJ97,'Ｓ４６（1971）'!AJ97,'Ｓ４５（1970）'!AJ97,'Ｓ４４（1969）'!AJ97)</f>
        <v>0</v>
      </c>
      <c r="AK97" s="1784">
        <f>SUM('Ｈ24（2012）'!AK97,'Ｈ２０（2008）'!AK97,'Ｈ１９（2007）'!AK97,'Ｈ１８（2006）'!AK97,'Ｈ１７（2005）'!AK97,'Ｈ１６（2004）'!AK97,'Ｈ１５（2003）'!AK97,'Ｈ１４（2002）'!AK97,'Ｈ１３（2001）'!AK97,'Ｈ１２（2000）'!AK97,'Ｈ１１（1999）'!AK97,'Ｈ１０（1998）'!AK97,'Ｈ９（1997）'!AK97,'Ｈ８（1996）'!AK97,'Ｈ７（1995）'!AK97,'Ｈ６（1994）'!AK97,'Ｈ５（1993）'!AK97,'Ｈ４（1992）'!AK97,'Ｈ３（1991）'!AK97,'Ｈ２（1990）'!AK97,'Ｈ元（1989）'!AK97,'Ｓ６３（1988）'!AK97,'Ｓ６２（1987）'!AK97,'Ｓ６１（1986）'!AK97,'Ｓ６０（1985）'!AK97,'Ｓ５９（1984）'!AK97,'Ｓ５８（1983）'!AK97,'Ｓ５７（1982）'!AK97,'Ｓ５６（1981）'!AK97,'Ｓ５５（1980）'!AK97,'Ｓ５４（1979）'!AK97,'Ｓ５３（1978）'!AK97,'Ｓ５２（1977）'!AK97,'Ｓ５１（1976）'!AK97,'Ｓ５０（1975）'!AK97,'Ｓ４９（1974）'!AK97,'Ｓ４８（1973）'!AK97,'Ｓ４７(1972)'!AK97,'Ｓ４６（1971）'!AK97,'Ｓ４５（1970）'!AK97,'Ｓ４４（1969）'!AK97)</f>
        <v>0</v>
      </c>
      <c r="AL97" s="1792">
        <f>SUM('Ｈ24（2012）'!AL97,'Ｈ２０（2008）'!AL97,'Ｈ１９（2007）'!AL97,'Ｈ１８（2006）'!AL97,'Ｈ１７（2005）'!AL97,'Ｈ１６（2004）'!AL97,'Ｈ１５（2003）'!AL97,'Ｈ１４（2002）'!AL97,'Ｈ１３（2001）'!AL97,'Ｈ１２（2000）'!AL97,'Ｈ１１（1999）'!AL97,'Ｈ１０（1998）'!AL97,'Ｈ９（1997）'!AL97,'Ｈ８（1996）'!AL97,'Ｈ７（1995）'!AL97,'Ｈ６（1994）'!AL97,'Ｈ５（1993）'!AL97,'Ｈ４（1992）'!AL97,'Ｈ３（1991）'!AL97,'Ｈ２（1990）'!AL97,'Ｈ元（1989）'!AL97,'Ｓ６３（1988）'!AL97,'Ｓ６２（1987）'!AL97,'Ｓ６１（1986）'!AL97,'Ｓ６０（1985）'!AL97,'Ｓ５９（1984）'!AL97,'Ｓ５８（1983）'!AL97,'Ｓ５７（1982）'!AL97,'Ｓ５６（1981）'!AL97,'Ｓ５５（1980）'!AL97,'Ｓ５４（1979）'!AL97,'Ｓ５３（1978）'!AL97,'Ｓ５２（1977）'!AL97,'Ｓ５１（1976）'!AL97,'Ｓ５０（1975）'!AL97,'Ｓ４９（1974）'!AL97,'Ｓ４８（1973）'!AL97,'Ｓ４７(1972)'!AL97,'Ｓ４６（1971）'!AL97,'Ｓ４５（1970）'!AL97,'Ｓ４４（1969）'!AL97)</f>
        <v>0</v>
      </c>
    </row>
    <row r="98" spans="1:38">
      <c r="A98" s="858"/>
      <c r="B98" s="859"/>
      <c r="C98" s="859"/>
      <c r="D98" s="859"/>
      <c r="E98" s="859"/>
      <c r="F98" s="860"/>
      <c r="G98" s="856"/>
      <c r="H98" s="857"/>
      <c r="I98" s="857"/>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2" t="s">
        <v>1337</v>
      </c>
      <c r="Z98" s="1766">
        <f>SUM('Ｈ24（2012）'!Z98,'Ｈ24（2012）'!Z98,'Ｈ24（2012）'!Z98,'Ｈ２０（2008）'!Z98,'Ｈ１９（2007）'!Z98,'Ｈ１８（2006）'!Z98,'Ｈ１７（2005）'!Z98,'Ｈ１６（2004）'!Z98,'Ｈ１５（2003）'!Z98,'Ｈ１４（2002）'!Z98,'Ｈ１３（2001）'!Z98,'Ｈ１２（2000）'!Z98,'Ｈ１１（1999）'!Z98,'Ｈ１０（1998）'!Z98,'Ｈ９（1997）'!Z98,'Ｈ８（1996）'!Z98,'Ｈ７（1995）'!Z98,'Ｈ６（1994）'!Z98,'Ｈ５（1993）'!Z98,'Ｈ４（1992）'!Z98,'Ｈ３（1991）'!Z98,'Ｈ２（1990）'!Z98,'Ｈ元（1989）'!Z98,'Ｓ６３（1988）'!Z98,'Ｓ６２（1987）'!Z98,'Ｓ６１（1986）'!Z98,'Ｓ６０（1985）'!Z98,'Ｓ５９（1984）'!Z98,'Ｓ５８（1983）'!Z98,'Ｓ５７（1982）'!Z98,'Ｓ５６（1981）'!Z98,'Ｓ５５（1980）'!Z98,'Ｓ５４（1979）'!Z98,'Ｓ５３（1978）'!Z98,'Ｓ５２（1977）'!Z98,'Ｓ５１（1976）'!Z98,'Ｓ５０（1975）'!Z98,'Ｓ４９（1974）'!Z98,'Ｓ４８（1973）'!Z98,'Ｓ４７(1972)'!Z98,'Ｓ４６（1971）'!Z98,'Ｓ４５（1970）'!Z98,'Ｓ４４（1969）'!Z98)</f>
        <v>25343</v>
      </c>
      <c r="AA98" s="1767">
        <f>SUM('Ｈ24（2012）'!AA98,'Ｈ２０（2008）'!AA98,'Ｈ１９（2007）'!AA98,'Ｈ１８（2006）'!AA98,'Ｈ１７（2005）'!AA98,'Ｈ１６（2004）'!AA98,'Ｈ１５（2003）'!AA98,'Ｈ１４（2002）'!AA98,'Ｈ１３（2001）'!AA98,'Ｈ１２（2000）'!AA98,'Ｈ１１（1999）'!AA98,'Ｈ１０（1998）'!AA98,'Ｈ９（1997）'!AA98,'Ｈ８（1996）'!AA98,'Ｈ７（1995）'!AA98,'Ｈ６（1994）'!AA98,'Ｈ５（1993）'!AA98,'Ｈ４（1992）'!AA98,'Ｈ３（1991）'!AA98,'Ｈ２（1990）'!AA98,'Ｈ元（1989）'!AA98,'Ｓ６３（1988）'!AA98,'Ｓ６２（1987）'!AA98,'Ｓ６１（1986）'!AA98,'Ｓ６０（1985）'!AA98,'Ｓ５９（1984）'!AA98,'Ｓ５８（1983）'!AA98,'Ｓ５７（1982）'!AA98,'Ｓ５６（1981）'!AA98,'Ｓ５５（1980）'!AA98,'Ｓ５４（1979）'!AA98,'Ｓ５３（1978）'!AA98,'Ｓ５２（1977）'!AA98,'Ｓ５１（1976）'!AA98,'Ｓ５０（1975）'!AA98,'Ｓ４９（1974）'!AA98,'Ｓ４８（1973）'!AA98,'Ｓ４７(1972)'!AA98,'Ｓ４６（1971）'!AA98,'Ｓ４５（1970）'!AA98,'Ｓ４４（1969）'!AA98)</f>
        <v>0</v>
      </c>
      <c r="AB98" s="1768">
        <f>SUM('Ｈ24（2012）'!AB98,'Ｈ２０（2008）'!AB98,'Ｈ１９（2007）'!AB98,'Ｈ１８（2006）'!AB98,'Ｈ１７（2005）'!AB98,'Ｈ１６（2004）'!AB98,'Ｈ１５（2003）'!AB98,'Ｈ１４（2002）'!AB98,'Ｈ１３（2001）'!AB98,'Ｈ１２（2000）'!AB98,'Ｈ１１（1999）'!AB98,'Ｈ１０（1998）'!AB98,'Ｈ９（1997）'!AB98,'Ｈ８（1996）'!AB98,'Ｈ７（1995）'!AB98,'Ｈ６（1994）'!AB98,'Ｈ５（1993）'!AB98,'Ｈ４（1992）'!AB98,'Ｈ３（1991）'!AB98,'Ｈ２（1990）'!AB98,'Ｈ元（1989）'!AB98,'Ｓ６３（1988）'!AB98,'Ｓ６２（1987）'!AB98,'Ｓ６１（1986）'!AB98,'Ｓ６０（1985）'!AB98,'Ｓ５９（1984）'!AB98,'Ｓ５８（1983）'!AB98,'Ｓ５７（1982）'!AB98,'Ｓ５６（1981）'!AB98,'Ｓ５５（1980）'!AB98,'Ｓ５４（1979）'!AB98,'Ｓ５３（1978）'!AB98,'Ｓ５２（1977）'!AB98,'Ｓ５１（1976）'!AB98,'Ｓ５０（1975）'!AB98,'Ｓ４９（1974）'!AB98,'Ｓ４８（1973）'!AB98,'Ｓ４７(1972)'!AB98,'Ｓ４６（1971）'!AB98,'Ｓ４５（1970）'!AB98,'Ｓ４４（1969）'!AB98)</f>
        <v>0</v>
      </c>
      <c r="AC98" s="1769">
        <f>SUM('Ｈ24（2012）'!AC98,'Ｈ２０（2008）'!AC98,'Ｈ１９（2007）'!AC98,'Ｈ１８（2006）'!AC98,'Ｈ１７（2005）'!AC98,'Ｈ１６（2004）'!AC98,'Ｈ１５（2003）'!AC98,'Ｈ１４（2002）'!AC98,'Ｈ１３（2001）'!AC98,'Ｈ１２（2000）'!AC98,'Ｈ１１（1999）'!AC98,'Ｈ１０（1998）'!AC98,'Ｈ９（1997）'!AC98,'Ｈ８（1996）'!AC98,'Ｈ７（1995）'!AC98,'Ｈ６（1994）'!AC98,'Ｈ５（1993）'!AC98,'Ｈ４（1992）'!AC98,'Ｈ３（1991）'!AC98,'Ｈ２（1990）'!AC98,'Ｈ元（1989）'!AC98,'Ｓ６３（1988）'!AC98,'Ｓ６２（1987）'!AC98,'Ｓ６１（1986）'!AC98,'Ｓ６０（1985）'!AC98,'Ｓ５９（1984）'!AC98,'Ｓ５８（1983）'!AC98,'Ｓ５７（1982）'!AC98,'Ｓ５６（1981）'!AC98,'Ｓ５５（1980）'!AC98,'Ｓ５４（1979）'!AC98,'Ｓ５３（1978）'!AC98,'Ｓ５２（1977）'!AC98,'Ｓ５１（1976）'!AC98,'Ｓ５０（1975）'!AC98,'Ｓ４９（1974）'!AC98,'Ｓ４８（1973）'!AC98,'Ｓ４７(1972)'!AC98,'Ｓ４６（1971）'!AC98,'Ｓ４５（1970）'!AC98,'Ｓ４４（1969）'!AC98)</f>
        <v>2000</v>
      </c>
      <c r="AD98" s="269"/>
      <c r="AE98" s="200" t="s">
        <v>41</v>
      </c>
      <c r="AF98" s="221"/>
      <c r="AG98" s="201" t="s">
        <v>13</v>
      </c>
      <c r="AH98" s="202" t="s">
        <v>1338</v>
      </c>
      <c r="AI98" s="1766">
        <f>SUM('Ｈ24（2012）'!AI98,'Ｈ２０（2008）'!AI98,'Ｈ１９（2007）'!AI98,'Ｈ１８（2006）'!AI98,'Ｈ１７（2005）'!AI98,'Ｈ１６（2004）'!AI98,'Ｈ１５（2003）'!AI98,'Ｈ１４（2002）'!AI98,'Ｈ１３（2001）'!AI98,'Ｈ１２（2000）'!AI98,'Ｈ１１（1999）'!AI98,'Ｈ１０（1998）'!AI98,'Ｈ９（1997）'!AI98,'Ｈ８（1996）'!AI98,'Ｈ７（1995）'!AI98,'Ｈ６（1994）'!AI98,'Ｈ５（1993）'!AI98,'Ｈ４（1992）'!AI98,'Ｈ３（1991）'!AI98,'Ｈ２（1990）'!AI98,'Ｈ元（1989）'!AI98,'Ｓ６３（1988）'!AI98,'Ｓ６２（1987）'!AI98,'Ｓ６１（1986）'!AI98,'Ｓ６０（1985）'!AI98,'Ｓ５９（1984）'!AI98,'Ｓ５８（1983）'!AI98,'Ｓ５７（1982）'!AI98,'Ｓ５６（1981）'!AI98,'Ｓ５５（1980）'!AI98,'Ｓ５４（1979）'!AI98,'Ｓ５３（1978）'!AI98,'Ｓ５２（1977）'!AI98,'Ｓ５１（1976）'!AI98,'Ｓ５０（1975）'!AI98,'Ｓ４９（1974）'!AI98,'Ｓ４８（1973）'!AI98,'Ｓ４７(1972)'!AI98,'Ｓ４６（1971）'!AI98,'Ｓ４５（1970）'!AI98,'Ｓ４４（1969）'!AI98)</f>
        <v>17515</v>
      </c>
      <c r="AJ98" s="1767">
        <f>SUM('Ｈ24（2012）'!AJ98,'Ｈ２０（2008）'!AJ98,'Ｈ１９（2007）'!AJ98,'Ｈ１８（2006）'!AJ98,'Ｈ１７（2005）'!AJ98,'Ｈ１６（2004）'!AJ98,'Ｈ１５（2003）'!AJ98,'Ｈ１４（2002）'!AJ98,'Ｈ１３（2001）'!AJ98,'Ｈ１２（2000）'!AJ98,'Ｈ１１（1999）'!AJ98,'Ｈ１０（1998）'!AJ98,'Ｈ９（1997）'!AJ98,'Ｈ８（1996）'!AJ98,'Ｈ７（1995）'!AJ98,'Ｈ６（1994）'!AJ98,'Ｈ５（1993）'!AJ98,'Ｈ４（1992）'!AJ98,'Ｈ３（1991）'!AJ98,'Ｈ２（1990）'!AJ98,'Ｈ元（1989）'!AJ98,'Ｓ６３（1988）'!AJ98,'Ｓ６２（1987）'!AJ98,'Ｓ６１（1986）'!AJ98,'Ｓ６０（1985）'!AJ98,'Ｓ５９（1984）'!AJ98,'Ｓ５８（1983）'!AJ98,'Ｓ５７（1982）'!AJ98,'Ｓ５６（1981）'!AJ98,'Ｓ５５（1980）'!AJ98,'Ｓ５４（1979）'!AJ98,'Ｓ５３（1978）'!AJ98,'Ｓ５２（1977）'!AJ98,'Ｓ５１（1976）'!AJ98,'Ｓ５０（1975）'!AJ98,'Ｓ４９（1974）'!AJ98,'Ｓ４８（1973）'!AJ98,'Ｓ４７(1972)'!AJ98,'Ｓ４６（1971）'!AJ98,'Ｓ４５（1970）'!AJ98,'Ｓ４４（1969）'!AJ98)</f>
        <v>0</v>
      </c>
      <c r="AK98" s="1770">
        <f>SUM('Ｈ24（2012）'!AK98,'Ｈ２０（2008）'!AK98,'Ｈ１９（2007）'!AK98,'Ｈ１８（2006）'!AK98,'Ｈ１７（2005）'!AK98,'Ｈ１６（2004）'!AK98,'Ｈ１５（2003）'!AK98,'Ｈ１４（2002）'!AK98,'Ｈ１３（2001）'!AK98,'Ｈ１２（2000）'!AK98,'Ｈ１１（1999）'!AK98,'Ｈ１０（1998）'!AK98,'Ｈ９（1997）'!AK98,'Ｈ８（1996）'!AK98,'Ｈ７（1995）'!AK98,'Ｈ６（1994）'!AK98,'Ｈ５（1993）'!AK98,'Ｈ４（1992）'!AK98,'Ｈ３（1991）'!AK98,'Ｈ２（1990）'!AK98,'Ｈ元（1989）'!AK98,'Ｓ６３（1988）'!AK98,'Ｓ６２（1987）'!AK98,'Ｓ６１（1986）'!AK98,'Ｓ６０（1985）'!AK98,'Ｓ５９（1984）'!AK98,'Ｓ５８（1983）'!AK98,'Ｓ５７（1982）'!AK98,'Ｓ５６（1981）'!AK98,'Ｓ５５（1980）'!AK98,'Ｓ５４（1979）'!AK98,'Ｓ５３（1978）'!AK98,'Ｓ５２（1977）'!AK98,'Ｓ５１（1976）'!AK98,'Ｓ５０（1975）'!AK98,'Ｓ４９（1974）'!AK98,'Ｓ４８（1973）'!AK98,'Ｓ４７(1972)'!AK98,'Ｓ４６（1971）'!AK98,'Ｓ４５（1970）'!AK98,'Ｓ４４（1969）'!AK98)</f>
        <v>0</v>
      </c>
      <c r="AL98" s="1771">
        <f>SUM('Ｈ24（2012）'!AL98,'Ｈ２０（2008）'!AL98,'Ｈ１９（2007）'!AL98,'Ｈ１８（2006）'!AL98,'Ｈ１７（2005）'!AL98,'Ｈ１６（2004）'!AL98,'Ｈ１５（2003）'!AL98,'Ｈ１４（2002）'!AL98,'Ｈ１３（2001）'!AL98,'Ｈ１２（2000）'!AL98,'Ｈ１１（1999）'!AL98,'Ｈ１０（1998）'!AL98,'Ｈ９（1997）'!AL98,'Ｈ８（1996）'!AL98,'Ｈ７（1995）'!AL98,'Ｈ６（1994）'!AL98,'Ｈ５（1993）'!AL98,'Ｈ４（1992）'!AL98,'Ｈ３（1991）'!AL98,'Ｈ２（1990）'!AL98,'Ｈ元（1989）'!AL98,'Ｓ６３（1988）'!AL98,'Ｓ６２（1987）'!AL98,'Ｓ６１（1986）'!AL98,'Ｓ６０（1985）'!AL98,'Ｓ５９（1984）'!AL98,'Ｓ５８（1983）'!AL98,'Ｓ５７（1982）'!AL98,'Ｓ５６（1981）'!AL98,'Ｓ５５（1980）'!AL98,'Ｓ５４（1979）'!AL98,'Ｓ５３（1978）'!AL98,'Ｓ５２（1977）'!AL98,'Ｓ５１（1976）'!AL98,'Ｓ５０（1975）'!AL98,'Ｓ４９（1974）'!AL98,'Ｓ４８（1973）'!AL98,'Ｓ４７(1972)'!AL98,'Ｓ４６（1971）'!AL98,'Ｓ４５（1970）'!AL98,'Ｓ４４（1969）'!AL98)</f>
        <v>0</v>
      </c>
    </row>
    <row r="99" spans="1:38">
      <c r="A99" s="858"/>
      <c r="B99" s="859"/>
      <c r="C99" s="859"/>
      <c r="D99" s="859"/>
      <c r="E99" s="859"/>
      <c r="F99" s="860"/>
      <c r="G99" s="856"/>
      <c r="H99" s="857"/>
      <c r="I99" s="857"/>
      <c r="K99" s="227" t="s">
        <v>134</v>
      </c>
      <c r="L99" s="200"/>
      <c r="M99" s="201" t="s">
        <v>70</v>
      </c>
      <c r="N99" s="202"/>
      <c r="O99" s="203" t="s">
        <v>71</v>
      </c>
      <c r="P99" s="204">
        <f t="shared" ref="P99:Q103" si="29">+A98</f>
        <v>0</v>
      </c>
      <c r="Q99" s="205">
        <f t="shared" si="29"/>
        <v>0</v>
      </c>
      <c r="R99" s="225"/>
      <c r="S99" s="267">
        <f>+D98</f>
        <v>0</v>
      </c>
      <c r="T99" s="268">
        <f>+F98</f>
        <v>0</v>
      </c>
      <c r="U99" s="315" t="s">
        <v>1339</v>
      </c>
      <c r="V99" s="200"/>
      <c r="W99" s="201" t="s">
        <v>70</v>
      </c>
      <c r="X99" s="202"/>
      <c r="Y99" s="202" t="s">
        <v>1340</v>
      </c>
      <c r="Z99" s="1766">
        <f>SUM('Ｈ24（2012）'!Z99,'Ｈ24（2012）'!Z99,'Ｈ24（2012）'!Z99,'Ｈ２０（2008）'!Z99,'Ｈ１９（2007）'!Z99,'Ｈ１８（2006）'!Z99,'Ｈ１７（2005）'!Z99,'Ｈ１６（2004）'!Z99,'Ｈ１５（2003）'!Z99,'Ｈ１４（2002）'!Z99,'Ｈ１３（2001）'!Z99,'Ｈ１２（2000）'!Z99,'Ｈ１１（1999）'!Z99,'Ｈ１０（1998）'!Z99,'Ｈ９（1997）'!Z99,'Ｈ８（1996）'!Z99,'Ｈ７（1995）'!Z99,'Ｈ６（1994）'!Z99,'Ｈ５（1993）'!Z99,'Ｈ４（1992）'!Z99,'Ｈ３（1991）'!Z99,'Ｈ２（1990）'!Z99,'Ｈ元（1989）'!Z99,'Ｓ６３（1988）'!Z99,'Ｓ６２（1987）'!Z99,'Ｓ６１（1986）'!Z99,'Ｓ６０（1985）'!Z99,'Ｓ５９（1984）'!Z99,'Ｓ５８（1983）'!Z99,'Ｓ５７（1982）'!Z99,'Ｓ５６（1981）'!Z99,'Ｓ５５（1980）'!Z99,'Ｓ５４（1979）'!Z99,'Ｓ５３（1978）'!Z99,'Ｓ５２（1977）'!Z99,'Ｓ５１（1976）'!Z99,'Ｓ５０（1975）'!Z99,'Ｓ４９（1974）'!Z99,'Ｓ４８（1973）'!Z99,'Ｓ４７(1972)'!Z99,'Ｓ４６（1971）'!Z99,'Ｓ４５（1970）'!Z99,'Ｓ４４（1969）'!Z99)</f>
        <v>0</v>
      </c>
      <c r="AA99" s="1767">
        <f>SUM('Ｈ24（2012）'!AA99,'Ｈ２０（2008）'!AA99,'Ｈ１９（2007）'!AA99,'Ｈ１８（2006）'!AA99,'Ｈ１７（2005）'!AA99,'Ｈ１６（2004）'!AA99,'Ｈ１５（2003）'!AA99,'Ｈ１４（2002）'!AA99,'Ｈ１３（2001）'!AA99,'Ｈ１２（2000）'!AA99,'Ｈ１１（1999）'!AA99,'Ｈ１０（1998）'!AA99,'Ｈ９（1997）'!AA99,'Ｈ８（1996）'!AA99,'Ｈ７（1995）'!AA99,'Ｈ６（1994）'!AA99,'Ｈ５（1993）'!AA99,'Ｈ４（1992）'!AA99,'Ｈ３（1991）'!AA99,'Ｈ２（1990）'!AA99,'Ｈ元（1989）'!AA99,'Ｓ６３（1988）'!AA99,'Ｓ６２（1987）'!AA99,'Ｓ６１（1986）'!AA99,'Ｓ６０（1985）'!AA99,'Ｓ５９（1984）'!AA99,'Ｓ５８（1983）'!AA99,'Ｓ５７（1982）'!AA99,'Ｓ５６（1981）'!AA99,'Ｓ５５（1980）'!AA99,'Ｓ５４（1979）'!AA99,'Ｓ５３（1978）'!AA99,'Ｓ５２（1977）'!AA99,'Ｓ５１（1976）'!AA99,'Ｓ５０（1975）'!AA99,'Ｓ４９（1974）'!AA99,'Ｓ４８（1973）'!AA99,'Ｓ４７(1972)'!AA99,'Ｓ４６（1971）'!AA99,'Ｓ４５（1970）'!AA99,'Ｓ４４（1969）'!AA99)</f>
        <v>0</v>
      </c>
      <c r="AB99" s="1768">
        <f>SUM('Ｈ24（2012）'!AB99,'Ｈ２０（2008）'!AB99,'Ｈ１９（2007）'!AB99,'Ｈ１８（2006）'!AB99,'Ｈ１７（2005）'!AB99,'Ｈ１６（2004）'!AB99,'Ｈ１５（2003）'!AB99,'Ｈ１４（2002）'!AB99,'Ｈ１３（2001）'!AB99,'Ｈ１２（2000）'!AB99,'Ｈ１１（1999）'!AB99,'Ｈ１０（1998）'!AB99,'Ｈ９（1997）'!AB99,'Ｈ８（1996）'!AB99,'Ｈ７（1995）'!AB99,'Ｈ６（1994）'!AB99,'Ｈ５（1993）'!AB99,'Ｈ４（1992）'!AB99,'Ｈ３（1991）'!AB99,'Ｈ２（1990）'!AB99,'Ｈ元（1989）'!AB99,'Ｓ６３（1988）'!AB99,'Ｓ６２（1987）'!AB99,'Ｓ６１（1986）'!AB99,'Ｓ６０（1985）'!AB99,'Ｓ５９（1984）'!AB99,'Ｓ５８（1983）'!AB99,'Ｓ５７（1982）'!AB99,'Ｓ５６（1981）'!AB99,'Ｓ５５（1980）'!AB99,'Ｓ５４（1979）'!AB99,'Ｓ５３（1978）'!AB99,'Ｓ５２（1977）'!AB99,'Ｓ５１（1976）'!AB99,'Ｓ５０（1975）'!AB99,'Ｓ４９（1974）'!AB99,'Ｓ４８（1973）'!AB99,'Ｓ４７(1972)'!AB99,'Ｓ４６（1971）'!AB99,'Ｓ４５（1970）'!AB99,'Ｓ４４（1969）'!AB99)</f>
        <v>0</v>
      </c>
      <c r="AC99" s="1769">
        <f>SUM('Ｈ24（2012）'!AC99,'Ｈ２０（2008）'!AC99,'Ｈ１９（2007）'!AC99,'Ｈ１８（2006）'!AC99,'Ｈ１７（2005）'!AC99,'Ｈ１６（2004）'!AC99,'Ｈ１５（2003）'!AC99,'Ｈ１４（2002）'!AC99,'Ｈ１３（2001）'!AC99,'Ｈ１２（2000）'!AC99,'Ｈ１１（1999）'!AC99,'Ｈ１０（1998）'!AC99,'Ｈ９（1997）'!AC99,'Ｈ８（1996）'!AC99,'Ｈ７（1995）'!AC99,'Ｈ６（1994）'!AC99,'Ｈ５（1993）'!AC99,'Ｈ４（1992）'!AC99,'Ｈ３（1991）'!AC99,'Ｈ２（1990）'!AC99,'Ｈ元（1989）'!AC99,'Ｓ６３（1988）'!AC99,'Ｓ６２（1987）'!AC99,'Ｓ６１（1986）'!AC99,'Ｓ６０（1985）'!AC99,'Ｓ５９（1984）'!AC99,'Ｓ５８（1983）'!AC99,'Ｓ５７（1982）'!AC99,'Ｓ５６（1981）'!AC99,'Ｓ５５（1980）'!AC99,'Ｓ５４（1979）'!AC99,'Ｓ５３（1978）'!AC99,'Ｓ５２（1977）'!AC99,'Ｓ５１（1976）'!AC99,'Ｓ５０（1975）'!AC99,'Ｓ４９（1974）'!AC99,'Ｓ４８（1973）'!AC99,'Ｓ４７(1972)'!AC99,'Ｓ４６（1971）'!AC99,'Ｓ４５（1970）'!AC99,'Ｓ４４（1969）'!AC99)</f>
        <v>0</v>
      </c>
      <c r="AD99" s="315" t="s">
        <v>1339</v>
      </c>
      <c r="AE99" s="200"/>
      <c r="AF99" s="201" t="s">
        <v>70</v>
      </c>
      <c r="AG99" s="202"/>
      <c r="AH99" s="202" t="s">
        <v>1341</v>
      </c>
      <c r="AI99" s="1766">
        <f>SUM('Ｈ24（2012）'!AI99,'Ｈ２０（2008）'!AI99,'Ｈ１９（2007）'!AI99,'Ｈ１８（2006）'!AI99,'Ｈ１７（2005）'!AI99,'Ｈ１６（2004）'!AI99,'Ｈ１５（2003）'!AI99,'Ｈ１４（2002）'!AI99,'Ｈ１３（2001）'!AI99,'Ｈ１２（2000）'!AI99,'Ｈ１１（1999）'!AI99,'Ｈ１０（1998）'!AI99,'Ｈ９（1997）'!AI99,'Ｈ８（1996）'!AI99,'Ｈ７（1995）'!AI99,'Ｈ６（1994）'!AI99,'Ｈ５（1993）'!AI99,'Ｈ４（1992）'!AI99,'Ｈ３（1991）'!AI99,'Ｈ２（1990）'!AI99,'Ｈ元（1989）'!AI99,'Ｓ６３（1988）'!AI99,'Ｓ６２（1987）'!AI99,'Ｓ６１（1986）'!AI99,'Ｓ６０（1985）'!AI99,'Ｓ５９（1984）'!AI99,'Ｓ５８（1983）'!AI99,'Ｓ５７（1982）'!AI99,'Ｓ５６（1981）'!AI99,'Ｓ５５（1980）'!AI99,'Ｓ５４（1979）'!AI99,'Ｓ５３（1978）'!AI99,'Ｓ５２（1977）'!AI99,'Ｓ５１（1976）'!AI99,'Ｓ５０（1975）'!AI99,'Ｓ４９（1974）'!AI99,'Ｓ４８（1973）'!AI99,'Ｓ４７(1972)'!AI99,'Ｓ４６（1971）'!AI99,'Ｓ４５（1970）'!AI99,'Ｓ４４（1969）'!AI99)</f>
        <v>0</v>
      </c>
      <c r="AJ99" s="1767">
        <f>SUM('Ｈ24（2012）'!AJ99,'Ｈ２０（2008）'!AJ99,'Ｈ１９（2007）'!AJ99,'Ｈ１８（2006）'!AJ99,'Ｈ１７（2005）'!AJ99,'Ｈ１６（2004）'!AJ99,'Ｈ１５（2003）'!AJ99,'Ｈ１４（2002）'!AJ99,'Ｈ１３（2001）'!AJ99,'Ｈ１２（2000）'!AJ99,'Ｈ１１（1999）'!AJ99,'Ｈ１０（1998）'!AJ99,'Ｈ９（1997）'!AJ99,'Ｈ８（1996）'!AJ99,'Ｈ７（1995）'!AJ99,'Ｈ６（1994）'!AJ99,'Ｈ５（1993）'!AJ99,'Ｈ４（1992）'!AJ99,'Ｈ３（1991）'!AJ99,'Ｈ２（1990）'!AJ99,'Ｈ元（1989）'!AJ99,'Ｓ６３（1988）'!AJ99,'Ｓ６２（1987）'!AJ99,'Ｓ６１（1986）'!AJ99,'Ｓ６０（1985）'!AJ99,'Ｓ５９（1984）'!AJ99,'Ｓ５８（1983）'!AJ99,'Ｓ５７（1982）'!AJ99,'Ｓ５６（1981）'!AJ99,'Ｓ５５（1980）'!AJ99,'Ｓ５４（1979）'!AJ99,'Ｓ５３（1978）'!AJ99,'Ｓ５２（1977）'!AJ99,'Ｓ５１（1976）'!AJ99,'Ｓ５０（1975）'!AJ99,'Ｓ４９（1974）'!AJ99,'Ｓ４８（1973）'!AJ99,'Ｓ４７(1972)'!AJ99,'Ｓ４６（1971）'!AJ99,'Ｓ４５（1970）'!AJ99,'Ｓ４４（1969）'!AJ99)</f>
        <v>0</v>
      </c>
      <c r="AK99" s="1770">
        <f>SUM('Ｈ24（2012）'!AK99,'Ｈ２０（2008）'!AK99,'Ｈ１９（2007）'!AK99,'Ｈ１８（2006）'!AK99,'Ｈ１７（2005）'!AK99,'Ｈ１６（2004）'!AK99,'Ｈ１５（2003）'!AK99,'Ｈ１４（2002）'!AK99,'Ｈ１３（2001）'!AK99,'Ｈ１２（2000）'!AK99,'Ｈ１１（1999）'!AK99,'Ｈ１０（1998）'!AK99,'Ｈ９（1997）'!AK99,'Ｈ８（1996）'!AK99,'Ｈ７（1995）'!AK99,'Ｈ６（1994）'!AK99,'Ｈ５（1993）'!AK99,'Ｈ４（1992）'!AK99,'Ｈ３（1991）'!AK99,'Ｈ２（1990）'!AK99,'Ｈ元（1989）'!AK99,'Ｓ６３（1988）'!AK99,'Ｓ６２（1987）'!AK99,'Ｓ６１（1986）'!AK99,'Ｓ６０（1985）'!AK99,'Ｓ５９（1984）'!AK99,'Ｓ５８（1983）'!AK99,'Ｓ５７（1982）'!AK99,'Ｓ５６（1981）'!AK99,'Ｓ５５（1980）'!AK99,'Ｓ５４（1979）'!AK99,'Ｓ５３（1978）'!AK99,'Ｓ５２（1977）'!AK99,'Ｓ５１（1976）'!AK99,'Ｓ５０（1975）'!AK99,'Ｓ４９（1974）'!AK99,'Ｓ４８（1973）'!AK99,'Ｓ４７(1972)'!AK99,'Ｓ４６（1971）'!AK99,'Ｓ４５（1970）'!AK99,'Ｓ４４（1969）'!AK99)</f>
        <v>0</v>
      </c>
      <c r="AL99" s="1771">
        <f>SUM('Ｈ24（2012）'!AL99,'Ｈ２０（2008）'!AL99,'Ｈ１９（2007）'!AL99,'Ｈ１８（2006）'!AL99,'Ｈ１７（2005）'!AL99,'Ｈ１６（2004）'!AL99,'Ｈ１５（2003）'!AL99,'Ｈ１４（2002）'!AL99,'Ｈ１３（2001）'!AL99,'Ｈ１２（2000）'!AL99,'Ｈ１１（1999）'!AL99,'Ｈ１０（1998）'!AL99,'Ｈ９（1997）'!AL99,'Ｈ８（1996）'!AL99,'Ｈ７（1995）'!AL99,'Ｈ６（1994）'!AL99,'Ｈ５（1993）'!AL99,'Ｈ４（1992）'!AL99,'Ｈ３（1991）'!AL99,'Ｈ２（1990）'!AL99,'Ｈ元（1989）'!AL99,'Ｓ６３（1988）'!AL99,'Ｓ６２（1987）'!AL99,'Ｓ６１（1986）'!AL99,'Ｓ６０（1985）'!AL99,'Ｓ５９（1984）'!AL99,'Ｓ５８（1983）'!AL99,'Ｓ５７（1982）'!AL99,'Ｓ５６（1981）'!AL99,'Ｓ５５（1980）'!AL99,'Ｓ５４（1979）'!AL99,'Ｓ５３（1978）'!AL99,'Ｓ５２（1977）'!AL99,'Ｓ５１（1976）'!AL99,'Ｓ５０（1975）'!AL99,'Ｓ４９（1974）'!AL99,'Ｓ４８（1973）'!AL99,'Ｓ４７(1972)'!AL99,'Ｓ４６（1971）'!AL99,'Ｓ４５（1970）'!AL99,'Ｓ４４（1969）'!AL99)</f>
        <v>0</v>
      </c>
    </row>
    <row r="100" spans="1:38">
      <c r="A100" s="858"/>
      <c r="B100" s="859"/>
      <c r="C100" s="859"/>
      <c r="D100" s="859"/>
      <c r="E100" s="859"/>
      <c r="F100" s="860"/>
      <c r="G100" s="856"/>
      <c r="H100" s="857"/>
      <c r="I100" s="857"/>
      <c r="K100" s="199" t="s">
        <v>130</v>
      </c>
      <c r="L100" s="200"/>
      <c r="M100" s="201" t="s">
        <v>73</v>
      </c>
      <c r="N100" s="202"/>
      <c r="O100" s="203" t="s">
        <v>74</v>
      </c>
      <c r="P100" s="204">
        <f t="shared" si="29"/>
        <v>0</v>
      </c>
      <c r="Q100" s="205">
        <f t="shared" si="29"/>
        <v>0</v>
      </c>
      <c r="R100" s="225"/>
      <c r="S100" s="267">
        <f>+D99</f>
        <v>0</v>
      </c>
      <c r="T100" s="268">
        <f>+F99</f>
        <v>0</v>
      </c>
      <c r="U100" s="269" t="s">
        <v>130</v>
      </c>
      <c r="V100" s="200"/>
      <c r="W100" s="201"/>
      <c r="X100" s="202"/>
      <c r="Y100" s="202"/>
      <c r="Z100" s="1789">
        <f>SUM('Ｈ24（2012）'!Z100,'Ｈ24（2012）'!Z100,'Ｈ24（2012）'!Z100,'Ｈ２０（2008）'!Z100,'Ｈ１９（2007）'!Z100,'Ｈ１８（2006）'!Z100,'Ｈ１７（2005）'!Z100,'Ｈ１６（2004）'!Z100,'Ｈ１５（2003）'!Z100,'Ｈ１４（2002）'!Z100,'Ｈ１３（2001）'!Z100,'Ｈ１２（2000）'!Z100,'Ｈ１１（1999）'!Z100,'Ｈ１０（1998）'!Z100,'Ｈ９（1997）'!Z100,'Ｈ８（1996）'!Z100,'Ｈ７（1995）'!Z100,'Ｈ６（1994）'!Z100,'Ｈ５（1993）'!Z100,'Ｈ４（1992）'!Z100,'Ｈ３（1991）'!Z100,'Ｈ２（1990）'!Z100,'Ｈ元（1989）'!Z100,'Ｓ６３（1988）'!Z100,'Ｓ６２（1987）'!Z100,'Ｓ６１（1986）'!Z100,'Ｓ６０（1985）'!Z100,'Ｓ５９（1984）'!Z100,'Ｓ５８（1983）'!Z100,'Ｓ５７（1982）'!Z100,'Ｓ５６（1981）'!Z100,'Ｓ５５（1980）'!Z100,'Ｓ５４（1979）'!Z100,'Ｓ５３（1978）'!Z100,'Ｓ５２（1977）'!Z100,'Ｓ５１（1976）'!Z100,'Ｓ５０（1975）'!Z100,'Ｓ４９（1974）'!Z100,'Ｓ４８（1973）'!Z100,'Ｓ４７(1972)'!Z100,'Ｓ４６（1971）'!Z100,'Ｓ４５（1970）'!Z100,'Ｓ４４（1969）'!Z100)</f>
        <v>0</v>
      </c>
      <c r="AA100" s="1790">
        <f>SUM('Ｈ24（2012）'!AA100,'Ｈ２０（2008）'!AA100,'Ｈ１９（2007）'!AA100,'Ｈ１８（2006）'!AA100,'Ｈ１７（2005）'!AA100,'Ｈ１６（2004）'!AA100,'Ｈ１５（2003）'!AA100,'Ｈ１４（2002）'!AA100,'Ｈ１３（2001）'!AA100,'Ｈ１２（2000）'!AA100,'Ｈ１１（1999）'!AA100,'Ｈ１０（1998）'!AA100,'Ｈ９（1997）'!AA100,'Ｈ８（1996）'!AA100,'Ｈ７（1995）'!AA100,'Ｈ６（1994）'!AA100,'Ｈ５（1993）'!AA100,'Ｈ４（1992）'!AA100,'Ｈ３（1991）'!AA100,'Ｈ２（1990）'!AA100,'Ｈ元（1989）'!AA100,'Ｓ６３（1988）'!AA100,'Ｓ６２（1987）'!AA100,'Ｓ６１（1986）'!AA100,'Ｓ６０（1985）'!AA100,'Ｓ５９（1984）'!AA100,'Ｓ５８（1983）'!AA100,'Ｓ５７（1982）'!AA100,'Ｓ５６（1981）'!AA100,'Ｓ５５（1980）'!AA100,'Ｓ５４（1979）'!AA100,'Ｓ５３（1978）'!AA100,'Ｓ５２（1977）'!AA100,'Ｓ５１（1976）'!AA100,'Ｓ５０（1975）'!AA100,'Ｓ４９（1974）'!AA100,'Ｓ４８（1973）'!AA100,'Ｓ４７(1972)'!AA100,'Ｓ４６（1971）'!AA100,'Ｓ４５（1970）'!AA100,'Ｓ４４（1969）'!AA100)</f>
        <v>0</v>
      </c>
      <c r="AB100" s="1784">
        <f>SUM('Ｈ24（2012）'!AB100,'Ｈ２０（2008）'!AB100,'Ｈ１９（2007）'!AB100,'Ｈ１８（2006）'!AB100,'Ｈ１７（2005）'!AB100,'Ｈ１６（2004）'!AB100,'Ｈ１５（2003）'!AB100,'Ｈ１４（2002）'!AB100,'Ｈ１３（2001）'!AB100,'Ｈ１２（2000）'!AB100,'Ｈ１１（1999）'!AB100,'Ｈ１０（1998）'!AB100,'Ｈ９（1997）'!AB100,'Ｈ８（1996）'!AB100,'Ｈ７（1995）'!AB100,'Ｈ６（1994）'!AB100,'Ｈ５（1993）'!AB100,'Ｈ４（1992）'!AB100,'Ｈ３（1991）'!AB100,'Ｈ２（1990）'!AB100,'Ｈ元（1989）'!AB100,'Ｓ６３（1988）'!AB100,'Ｓ６２（1987）'!AB100,'Ｓ６１（1986）'!AB100,'Ｓ６０（1985）'!AB100,'Ｓ５９（1984）'!AB100,'Ｓ５８（1983）'!AB100,'Ｓ５７（1982）'!AB100,'Ｓ５６（1981）'!AB100,'Ｓ５５（1980）'!AB100,'Ｓ５４（1979）'!AB100,'Ｓ５３（1978）'!AB100,'Ｓ５２（1977）'!AB100,'Ｓ５１（1976）'!AB100,'Ｓ５０（1975）'!AB100,'Ｓ４９（1974）'!AB100,'Ｓ４８（1973）'!AB100,'Ｓ４７(1972)'!AB100,'Ｓ４６（1971）'!AB100,'Ｓ４５（1970）'!AB100,'Ｓ４４（1969）'!AB100)</f>
        <v>0</v>
      </c>
      <c r="AC100" s="1791">
        <f>SUM('Ｈ24（2012）'!AC100,'Ｈ２０（2008）'!AC100,'Ｈ１９（2007）'!AC100,'Ｈ１８（2006）'!AC100,'Ｈ１７（2005）'!AC100,'Ｈ１６（2004）'!AC100,'Ｈ１５（2003）'!AC100,'Ｈ１４（2002）'!AC100,'Ｈ１３（2001）'!AC100,'Ｈ１２（2000）'!AC100,'Ｈ１１（1999）'!AC100,'Ｈ１０（1998）'!AC100,'Ｈ９（1997）'!AC100,'Ｈ８（1996）'!AC100,'Ｈ７（1995）'!AC100,'Ｈ６（1994）'!AC100,'Ｈ５（1993）'!AC100,'Ｈ４（1992）'!AC100,'Ｈ３（1991）'!AC100,'Ｈ２（1990）'!AC100,'Ｈ元（1989）'!AC100,'Ｓ６３（1988）'!AC100,'Ｓ６２（1987）'!AC100,'Ｓ６１（1986）'!AC100,'Ｓ６０（1985）'!AC100,'Ｓ５９（1984）'!AC100,'Ｓ５８（1983）'!AC100,'Ｓ５７（1982）'!AC100,'Ｓ５６（1981）'!AC100,'Ｓ５５（1980）'!AC100,'Ｓ５４（1979）'!AC100,'Ｓ５３（1978）'!AC100,'Ｓ５２（1977）'!AC100,'Ｓ５１（1976）'!AC100,'Ｓ５０（1975）'!AC100,'Ｓ４９（1974）'!AC100,'Ｓ４８（1973）'!AC100,'Ｓ４７(1972)'!AC100,'Ｓ４６（1971）'!AC100,'Ｓ４５（1970）'!AC100,'Ｓ４４（1969）'!AC100)</f>
        <v>0</v>
      </c>
      <c r="AD100" s="269" t="s">
        <v>130</v>
      </c>
      <c r="AE100" s="200"/>
      <c r="AF100" s="201"/>
      <c r="AG100" s="202"/>
      <c r="AH100" s="202"/>
      <c r="AI100" s="1789">
        <f>SUM('Ｈ24（2012）'!AI100,'Ｈ２０（2008）'!AI100,'Ｈ１９（2007）'!AI100,'Ｈ１８（2006）'!AI100,'Ｈ１７（2005）'!AI100,'Ｈ１６（2004）'!AI100,'Ｈ１５（2003）'!AI100,'Ｈ１４（2002）'!AI100,'Ｈ１３（2001）'!AI100,'Ｈ１２（2000）'!AI100,'Ｈ１１（1999）'!AI100,'Ｈ１０（1998）'!AI100,'Ｈ９（1997）'!AI100,'Ｈ８（1996）'!AI100,'Ｈ７（1995）'!AI100,'Ｈ６（1994）'!AI100,'Ｈ５（1993）'!AI100,'Ｈ４（1992）'!AI100,'Ｈ３（1991）'!AI100,'Ｈ２（1990）'!AI100,'Ｈ元（1989）'!AI100,'Ｓ６３（1988）'!AI100,'Ｓ６２（1987）'!AI100,'Ｓ６１（1986）'!AI100,'Ｓ６０（1985）'!AI100,'Ｓ５９（1984）'!AI100,'Ｓ５８（1983）'!AI100,'Ｓ５７（1982）'!AI100,'Ｓ５６（1981）'!AI100,'Ｓ５５（1980）'!AI100,'Ｓ５４（1979）'!AI100,'Ｓ５３（1978）'!AI100,'Ｓ５２（1977）'!AI100,'Ｓ５１（1976）'!AI100,'Ｓ５０（1975）'!AI100,'Ｓ４９（1974）'!AI100,'Ｓ４８（1973）'!AI100,'Ｓ４７(1972)'!AI100,'Ｓ４６（1971）'!AI100,'Ｓ４５（1970）'!AI100,'Ｓ４４（1969）'!AI100)</f>
        <v>0</v>
      </c>
      <c r="AJ100" s="1790">
        <f>SUM('Ｈ24（2012）'!AJ100,'Ｈ２０（2008）'!AJ100,'Ｈ１９（2007）'!AJ100,'Ｈ１８（2006）'!AJ100,'Ｈ１７（2005）'!AJ100,'Ｈ１６（2004）'!AJ100,'Ｈ１５（2003）'!AJ100,'Ｈ１４（2002）'!AJ100,'Ｈ１３（2001）'!AJ100,'Ｈ１２（2000）'!AJ100,'Ｈ１１（1999）'!AJ100,'Ｈ１０（1998）'!AJ100,'Ｈ９（1997）'!AJ100,'Ｈ８（1996）'!AJ100,'Ｈ７（1995）'!AJ100,'Ｈ６（1994）'!AJ100,'Ｈ５（1993）'!AJ100,'Ｈ４（1992）'!AJ100,'Ｈ３（1991）'!AJ100,'Ｈ２（1990）'!AJ100,'Ｈ元（1989）'!AJ100,'Ｓ６３（1988）'!AJ100,'Ｓ６２（1987）'!AJ100,'Ｓ６１（1986）'!AJ100,'Ｓ６０（1985）'!AJ100,'Ｓ５９（1984）'!AJ100,'Ｓ５８（1983）'!AJ100,'Ｓ５７（1982）'!AJ100,'Ｓ５６（1981）'!AJ100,'Ｓ５５（1980）'!AJ100,'Ｓ５４（1979）'!AJ100,'Ｓ５３（1978）'!AJ100,'Ｓ５２（1977）'!AJ100,'Ｓ５１（1976）'!AJ100,'Ｓ５０（1975）'!AJ100,'Ｓ４９（1974）'!AJ100,'Ｓ４８（1973）'!AJ100,'Ｓ４７(1972)'!AJ100,'Ｓ４６（1971）'!AJ100,'Ｓ４５（1970）'!AJ100,'Ｓ４４（1969）'!AJ100)</f>
        <v>0</v>
      </c>
      <c r="AK100" s="1784">
        <f>SUM('Ｈ24（2012）'!AK100,'Ｈ２０（2008）'!AK100,'Ｈ１９（2007）'!AK100,'Ｈ１８（2006）'!AK100,'Ｈ１７（2005）'!AK100,'Ｈ１６（2004）'!AK100,'Ｈ１５（2003）'!AK100,'Ｈ１４（2002）'!AK100,'Ｈ１３（2001）'!AK100,'Ｈ１２（2000）'!AK100,'Ｈ１１（1999）'!AK100,'Ｈ１０（1998）'!AK100,'Ｈ９（1997）'!AK100,'Ｈ８（1996）'!AK100,'Ｈ７（1995）'!AK100,'Ｈ６（1994）'!AK100,'Ｈ５（1993）'!AK100,'Ｈ４（1992）'!AK100,'Ｈ３（1991）'!AK100,'Ｈ２（1990）'!AK100,'Ｈ元（1989）'!AK100,'Ｓ６３（1988）'!AK100,'Ｓ６２（1987）'!AK100,'Ｓ６１（1986）'!AK100,'Ｓ６０（1985）'!AK100,'Ｓ５９（1984）'!AK100,'Ｓ５８（1983）'!AK100,'Ｓ５７（1982）'!AK100,'Ｓ５６（1981）'!AK100,'Ｓ５５（1980）'!AK100,'Ｓ５４（1979）'!AK100,'Ｓ５３（1978）'!AK100,'Ｓ５２（1977）'!AK100,'Ｓ５１（1976）'!AK100,'Ｓ５０（1975）'!AK100,'Ｓ４９（1974）'!AK100,'Ｓ４８（1973）'!AK100,'Ｓ４７(1972)'!AK100,'Ｓ４６（1971）'!AK100,'Ｓ４５（1970）'!AK100,'Ｓ４４（1969）'!AK100)</f>
        <v>0</v>
      </c>
      <c r="AL100" s="1792">
        <f>SUM('Ｈ24（2012）'!AL100,'Ｈ２０（2008）'!AL100,'Ｈ１９（2007）'!AL100,'Ｈ１８（2006）'!AL100,'Ｈ１７（2005）'!AL100,'Ｈ１６（2004）'!AL100,'Ｈ１５（2003）'!AL100,'Ｈ１４（2002）'!AL100,'Ｈ１３（2001）'!AL100,'Ｈ１２（2000）'!AL100,'Ｈ１１（1999）'!AL100,'Ｈ１０（1998）'!AL100,'Ｈ９（1997）'!AL100,'Ｈ８（1996）'!AL100,'Ｈ７（1995）'!AL100,'Ｈ６（1994）'!AL100,'Ｈ５（1993）'!AL100,'Ｈ４（1992）'!AL100,'Ｈ３（1991）'!AL100,'Ｈ２（1990）'!AL100,'Ｈ元（1989）'!AL100,'Ｓ６３（1988）'!AL100,'Ｓ６２（1987）'!AL100,'Ｓ６１（1986）'!AL100,'Ｓ６０（1985）'!AL100,'Ｓ５９（1984）'!AL100,'Ｓ５８（1983）'!AL100,'Ｓ５７（1982）'!AL100,'Ｓ５６（1981）'!AL100,'Ｓ５５（1980）'!AL100,'Ｓ５４（1979）'!AL100,'Ｓ５３（1978）'!AL100,'Ｓ５２（1977）'!AL100,'Ｓ５１（1976）'!AL100,'Ｓ５０（1975）'!AL100,'Ｓ４９（1974）'!AL100,'Ｓ４８（1973）'!AL100,'Ｓ４７(1972)'!AL100,'Ｓ４６（1971）'!AL100,'Ｓ４５（1970）'!AL100,'Ｓ４４（1969）'!AL100)</f>
        <v>0</v>
      </c>
    </row>
    <row r="101" spans="1:38">
      <c r="A101" s="858"/>
      <c r="B101" s="859"/>
      <c r="C101" s="859"/>
      <c r="D101" s="859"/>
      <c r="E101" s="859"/>
      <c r="F101" s="860"/>
      <c r="G101" s="856"/>
      <c r="H101" s="857"/>
      <c r="I101" s="857"/>
      <c r="K101" s="199"/>
      <c r="L101" s="221"/>
      <c r="M101" s="201" t="s">
        <v>13</v>
      </c>
      <c r="N101" s="202"/>
      <c r="O101" s="203" t="s">
        <v>76</v>
      </c>
      <c r="P101" s="204">
        <f t="shared" si="29"/>
        <v>0</v>
      </c>
      <c r="Q101" s="205">
        <f t="shared" si="29"/>
        <v>0</v>
      </c>
      <c r="R101" s="225"/>
      <c r="S101" s="267">
        <f>+D100</f>
        <v>0</v>
      </c>
      <c r="T101" s="268">
        <f>+F100</f>
        <v>0</v>
      </c>
      <c r="U101" s="269"/>
      <c r="V101" s="221"/>
      <c r="W101" s="201" t="s">
        <v>13</v>
      </c>
      <c r="X101" s="202"/>
      <c r="Y101" s="202" t="s">
        <v>1342</v>
      </c>
      <c r="Z101" s="1766">
        <f>SUM('Ｈ24（2012）'!Z101,'Ｈ24（2012）'!Z101,'Ｈ24（2012）'!Z101,'Ｈ２０（2008）'!Z101,'Ｈ１９（2007）'!Z101,'Ｈ１８（2006）'!Z101,'Ｈ１７（2005）'!Z101,'Ｈ１６（2004）'!Z101,'Ｈ１５（2003）'!Z101,'Ｈ１４（2002）'!Z101,'Ｈ１３（2001）'!Z101,'Ｈ１２（2000）'!Z101,'Ｈ１１（1999）'!Z101,'Ｈ１０（1998）'!Z101,'Ｈ９（1997）'!Z101,'Ｈ８（1996）'!Z101,'Ｈ７（1995）'!Z101,'Ｈ６（1994）'!Z101,'Ｈ５（1993）'!Z101,'Ｈ４（1992）'!Z101,'Ｈ３（1991）'!Z101,'Ｈ２（1990）'!Z101,'Ｈ元（1989）'!Z101,'Ｓ６３（1988）'!Z101,'Ｓ６２（1987）'!Z101,'Ｓ６１（1986）'!Z101,'Ｓ６０（1985）'!Z101,'Ｓ５９（1984）'!Z101,'Ｓ５８（1983）'!Z101,'Ｓ５７（1982）'!Z101,'Ｓ５６（1981）'!Z101,'Ｓ５５（1980）'!Z101,'Ｓ５４（1979）'!Z101,'Ｓ５３（1978）'!Z101,'Ｓ５２（1977）'!Z101,'Ｓ５１（1976）'!Z101,'Ｓ５０（1975）'!Z101,'Ｓ４９（1974）'!Z101,'Ｓ４８（1973）'!Z101,'Ｓ４７(1972)'!Z101,'Ｓ４６（1971）'!Z101,'Ｓ４５（1970）'!Z101,'Ｓ４４（1969）'!Z101)</f>
        <v>0</v>
      </c>
      <c r="AA101" s="1767">
        <f>SUM('Ｈ24（2012）'!AA101,'Ｈ２０（2008）'!AA101,'Ｈ１９（2007）'!AA101,'Ｈ１８（2006）'!AA101,'Ｈ１７（2005）'!AA101,'Ｈ１６（2004）'!AA101,'Ｈ１５（2003）'!AA101,'Ｈ１４（2002）'!AA101,'Ｈ１３（2001）'!AA101,'Ｈ１２（2000）'!AA101,'Ｈ１１（1999）'!AA101,'Ｈ１０（1998）'!AA101,'Ｈ９（1997）'!AA101,'Ｈ８（1996）'!AA101,'Ｈ７（1995）'!AA101,'Ｈ６（1994）'!AA101,'Ｈ５（1993）'!AA101,'Ｈ４（1992）'!AA101,'Ｈ３（1991）'!AA101,'Ｈ２（1990）'!AA101,'Ｈ元（1989）'!AA101,'Ｓ６３（1988）'!AA101,'Ｓ６２（1987）'!AA101,'Ｓ６１（1986）'!AA101,'Ｓ６０（1985）'!AA101,'Ｓ５９（1984）'!AA101,'Ｓ５８（1983）'!AA101,'Ｓ５７（1982）'!AA101,'Ｓ５６（1981）'!AA101,'Ｓ５５（1980）'!AA101,'Ｓ５４（1979）'!AA101,'Ｓ５３（1978）'!AA101,'Ｓ５２（1977）'!AA101,'Ｓ５１（1976）'!AA101,'Ｓ５０（1975）'!AA101,'Ｓ４９（1974）'!AA101,'Ｓ４８（1973）'!AA101,'Ｓ４７(1972)'!AA101,'Ｓ４６（1971）'!AA101,'Ｓ４５（1970）'!AA101,'Ｓ４４（1969）'!AA101)</f>
        <v>0</v>
      </c>
      <c r="AB101" s="1768">
        <f>SUM('Ｈ24（2012）'!AB101,'Ｈ２０（2008）'!AB101,'Ｈ１９（2007）'!AB101,'Ｈ１８（2006）'!AB101,'Ｈ１７（2005）'!AB101,'Ｈ１６（2004）'!AB101,'Ｈ１５（2003）'!AB101,'Ｈ１４（2002）'!AB101,'Ｈ１３（2001）'!AB101,'Ｈ１２（2000）'!AB101,'Ｈ１１（1999）'!AB101,'Ｈ１０（1998）'!AB101,'Ｈ９（1997）'!AB101,'Ｈ８（1996）'!AB101,'Ｈ７（1995）'!AB101,'Ｈ６（1994）'!AB101,'Ｈ５（1993）'!AB101,'Ｈ４（1992）'!AB101,'Ｈ３（1991）'!AB101,'Ｈ２（1990）'!AB101,'Ｈ元（1989）'!AB101,'Ｓ６３（1988）'!AB101,'Ｓ６２（1987）'!AB101,'Ｓ６１（1986）'!AB101,'Ｓ６０（1985）'!AB101,'Ｓ５９（1984）'!AB101,'Ｓ５８（1983）'!AB101,'Ｓ５７（1982）'!AB101,'Ｓ５６（1981）'!AB101,'Ｓ５５（1980）'!AB101,'Ｓ５４（1979）'!AB101,'Ｓ５３（1978）'!AB101,'Ｓ５２（1977）'!AB101,'Ｓ５１（1976）'!AB101,'Ｓ５０（1975）'!AB101,'Ｓ４９（1974）'!AB101,'Ｓ４８（1973）'!AB101,'Ｓ４７(1972)'!AB101,'Ｓ４６（1971）'!AB101,'Ｓ４５（1970）'!AB101,'Ｓ４４（1969）'!AB101)</f>
        <v>0</v>
      </c>
      <c r="AC101" s="1769">
        <f>SUM('Ｈ24（2012）'!AC101,'Ｈ２０（2008）'!AC101,'Ｈ１９（2007）'!AC101,'Ｈ１８（2006）'!AC101,'Ｈ１７（2005）'!AC101,'Ｈ１６（2004）'!AC101,'Ｈ１５（2003）'!AC101,'Ｈ１４（2002）'!AC101,'Ｈ１３（2001）'!AC101,'Ｈ１２（2000）'!AC101,'Ｈ１１（1999）'!AC101,'Ｈ１０（1998）'!AC101,'Ｈ９（1997）'!AC101,'Ｈ８（1996）'!AC101,'Ｈ７（1995）'!AC101,'Ｈ６（1994）'!AC101,'Ｈ５（1993）'!AC101,'Ｈ４（1992）'!AC101,'Ｈ３（1991）'!AC101,'Ｈ２（1990）'!AC101,'Ｈ元（1989）'!AC101,'Ｓ６３（1988）'!AC101,'Ｓ６２（1987）'!AC101,'Ｓ６１（1986）'!AC101,'Ｓ６０（1985）'!AC101,'Ｓ５９（1984）'!AC101,'Ｓ５８（1983）'!AC101,'Ｓ５７（1982）'!AC101,'Ｓ５６（1981）'!AC101,'Ｓ５５（1980）'!AC101,'Ｓ５４（1979）'!AC101,'Ｓ５３（1978）'!AC101,'Ｓ５２（1977）'!AC101,'Ｓ５１（1976）'!AC101,'Ｓ５０（1975）'!AC101,'Ｓ４９（1974）'!AC101,'Ｓ４８（1973）'!AC101,'Ｓ４７(1972)'!AC101,'Ｓ４６（1971）'!AC101,'Ｓ４５（1970）'!AC101,'Ｓ４４（1969）'!AC101)</f>
        <v>0</v>
      </c>
      <c r="AD101" s="269"/>
      <c r="AE101" s="221"/>
      <c r="AF101" s="201" t="s">
        <v>13</v>
      </c>
      <c r="AG101" s="202"/>
      <c r="AH101" s="202" t="s">
        <v>1343</v>
      </c>
      <c r="AI101" s="1766">
        <f>SUM('Ｈ24（2012）'!AI101,'Ｈ２０（2008）'!AI101,'Ｈ１９（2007）'!AI101,'Ｈ１８（2006）'!AI101,'Ｈ１７（2005）'!AI101,'Ｈ１６（2004）'!AI101,'Ｈ１５（2003）'!AI101,'Ｈ１４（2002）'!AI101,'Ｈ１３（2001）'!AI101,'Ｈ１２（2000）'!AI101,'Ｈ１１（1999）'!AI101,'Ｈ１０（1998）'!AI101,'Ｈ９（1997）'!AI101,'Ｈ８（1996）'!AI101,'Ｈ７（1995）'!AI101,'Ｈ６（1994）'!AI101,'Ｈ５（1993）'!AI101,'Ｈ４（1992）'!AI101,'Ｈ３（1991）'!AI101,'Ｈ２（1990）'!AI101,'Ｈ元（1989）'!AI101,'Ｓ６３（1988）'!AI101,'Ｓ６２（1987）'!AI101,'Ｓ６１（1986）'!AI101,'Ｓ６０（1985）'!AI101,'Ｓ５９（1984）'!AI101,'Ｓ５８（1983）'!AI101,'Ｓ５７（1982）'!AI101,'Ｓ５６（1981）'!AI101,'Ｓ５５（1980）'!AI101,'Ｓ５４（1979）'!AI101,'Ｓ５３（1978）'!AI101,'Ｓ５２（1977）'!AI101,'Ｓ５１（1976）'!AI101,'Ｓ５０（1975）'!AI101,'Ｓ４９（1974）'!AI101,'Ｓ４８（1973）'!AI101,'Ｓ４７(1972)'!AI101,'Ｓ４６（1971）'!AI101,'Ｓ４５（1970）'!AI101,'Ｓ４４（1969）'!AI101)</f>
        <v>0</v>
      </c>
      <c r="AJ101" s="1767">
        <f>SUM('Ｈ24（2012）'!AJ101,'Ｈ２０（2008）'!AJ101,'Ｈ１９（2007）'!AJ101,'Ｈ１８（2006）'!AJ101,'Ｈ１７（2005）'!AJ101,'Ｈ１６（2004）'!AJ101,'Ｈ１５（2003）'!AJ101,'Ｈ１４（2002）'!AJ101,'Ｈ１３（2001）'!AJ101,'Ｈ１２（2000）'!AJ101,'Ｈ１１（1999）'!AJ101,'Ｈ１０（1998）'!AJ101,'Ｈ９（1997）'!AJ101,'Ｈ８（1996）'!AJ101,'Ｈ７（1995）'!AJ101,'Ｈ６（1994）'!AJ101,'Ｈ５（1993）'!AJ101,'Ｈ４（1992）'!AJ101,'Ｈ３（1991）'!AJ101,'Ｈ２（1990）'!AJ101,'Ｈ元（1989）'!AJ101,'Ｓ６３（1988）'!AJ101,'Ｓ６２（1987）'!AJ101,'Ｓ６１（1986）'!AJ101,'Ｓ６０（1985）'!AJ101,'Ｓ５９（1984）'!AJ101,'Ｓ５８（1983）'!AJ101,'Ｓ５７（1982）'!AJ101,'Ｓ５６（1981）'!AJ101,'Ｓ５５（1980）'!AJ101,'Ｓ５４（1979）'!AJ101,'Ｓ５３（1978）'!AJ101,'Ｓ５２（1977）'!AJ101,'Ｓ５１（1976）'!AJ101,'Ｓ５０（1975）'!AJ101,'Ｓ４９（1974）'!AJ101,'Ｓ４８（1973）'!AJ101,'Ｓ４７(1972)'!AJ101,'Ｓ４６（1971）'!AJ101,'Ｓ４５（1970）'!AJ101,'Ｓ４４（1969）'!AJ101)</f>
        <v>0</v>
      </c>
      <c r="AK101" s="1770">
        <f>SUM('Ｈ24（2012）'!AK101,'Ｈ２０（2008）'!AK101,'Ｈ１９（2007）'!AK101,'Ｈ１８（2006）'!AK101,'Ｈ１７（2005）'!AK101,'Ｈ１６（2004）'!AK101,'Ｈ１５（2003）'!AK101,'Ｈ１４（2002）'!AK101,'Ｈ１３（2001）'!AK101,'Ｈ１２（2000）'!AK101,'Ｈ１１（1999）'!AK101,'Ｈ１０（1998）'!AK101,'Ｈ９（1997）'!AK101,'Ｈ８（1996）'!AK101,'Ｈ７（1995）'!AK101,'Ｈ６（1994）'!AK101,'Ｈ５（1993）'!AK101,'Ｈ４（1992）'!AK101,'Ｈ３（1991）'!AK101,'Ｈ２（1990）'!AK101,'Ｈ元（1989）'!AK101,'Ｓ６３（1988）'!AK101,'Ｓ６２（1987）'!AK101,'Ｓ６１（1986）'!AK101,'Ｓ６０（1985）'!AK101,'Ｓ５９（1984）'!AK101,'Ｓ５８（1983）'!AK101,'Ｓ５７（1982）'!AK101,'Ｓ５６（1981）'!AK101,'Ｓ５５（1980）'!AK101,'Ｓ５４（1979）'!AK101,'Ｓ５３（1978）'!AK101,'Ｓ５２（1977）'!AK101,'Ｓ５１（1976）'!AK101,'Ｓ５０（1975）'!AK101,'Ｓ４９（1974）'!AK101,'Ｓ４８（1973）'!AK101,'Ｓ４７(1972)'!AK101,'Ｓ４６（1971）'!AK101,'Ｓ４５（1970）'!AK101,'Ｓ４４（1969）'!AK101)</f>
        <v>0</v>
      </c>
      <c r="AL101" s="1771">
        <f>SUM('Ｈ24（2012）'!AL101,'Ｈ２０（2008）'!AL101,'Ｈ１９（2007）'!AL101,'Ｈ１８（2006）'!AL101,'Ｈ１７（2005）'!AL101,'Ｈ１６（2004）'!AL101,'Ｈ１５（2003）'!AL101,'Ｈ１４（2002）'!AL101,'Ｈ１３（2001）'!AL101,'Ｈ１２（2000）'!AL101,'Ｈ１１（1999）'!AL101,'Ｈ１０（1998）'!AL101,'Ｈ９（1997）'!AL101,'Ｈ８（1996）'!AL101,'Ｈ７（1995）'!AL101,'Ｈ６（1994）'!AL101,'Ｈ５（1993）'!AL101,'Ｈ４（1992）'!AL101,'Ｈ３（1991）'!AL101,'Ｈ２（1990）'!AL101,'Ｈ元（1989）'!AL101,'Ｓ６３（1988）'!AL101,'Ｓ６２（1987）'!AL101,'Ｓ６１（1986）'!AL101,'Ｓ６０（1985）'!AL101,'Ｓ５９（1984）'!AL101,'Ｓ５８（1983）'!AL101,'Ｓ５７（1982）'!AL101,'Ｓ５６（1981）'!AL101,'Ｓ５５（1980）'!AL101,'Ｓ５４（1979）'!AL101,'Ｓ５３（1978）'!AL101,'Ｓ５２（1977）'!AL101,'Ｓ５１（1976）'!AL101,'Ｓ５０（1975）'!AL101,'Ｓ４９（1974）'!AL101,'Ｓ４８（1973）'!AL101,'Ｓ４７(1972)'!AL101,'Ｓ４６（1971）'!AL101,'Ｓ４５（1970）'!AL101,'Ｓ４４（1969）'!AL101)</f>
        <v>0</v>
      </c>
    </row>
    <row r="102" spans="1:38">
      <c r="A102" s="858"/>
      <c r="B102" s="859"/>
      <c r="C102" s="859"/>
      <c r="D102" s="859"/>
      <c r="E102" s="859"/>
      <c r="F102" s="860"/>
      <c r="G102" s="856"/>
      <c r="H102" s="857"/>
      <c r="I102" s="857"/>
      <c r="K102" s="199" t="s">
        <v>4</v>
      </c>
      <c r="L102" s="178" t="s">
        <v>78</v>
      </c>
      <c r="M102" s="202"/>
      <c r="N102" s="202"/>
      <c r="O102" s="203" t="s">
        <v>79</v>
      </c>
      <c r="P102" s="204">
        <f t="shared" si="29"/>
        <v>0</v>
      </c>
      <c r="Q102" s="205">
        <f t="shared" si="29"/>
        <v>0</v>
      </c>
      <c r="R102" s="225"/>
      <c r="S102" s="267">
        <f>+D101</f>
        <v>0</v>
      </c>
      <c r="T102" s="268">
        <f>+F101</f>
        <v>0</v>
      </c>
      <c r="U102" s="269" t="s">
        <v>4</v>
      </c>
      <c r="V102" s="178" t="s">
        <v>78</v>
      </c>
      <c r="W102" s="202"/>
      <c r="X102" s="202"/>
      <c r="Y102" s="202"/>
      <c r="Z102" s="1796">
        <f>SUM('Ｈ24（2012）'!Z102,'Ｈ24（2012）'!Z102,'Ｈ24（2012）'!Z102,'Ｈ２０（2008）'!Z102,'Ｈ１９（2007）'!Z102,'Ｈ１８（2006）'!Z102,'Ｈ１７（2005）'!Z102,'Ｈ１６（2004）'!Z102,'Ｈ１５（2003）'!Z102,'Ｈ１４（2002）'!Z102,'Ｈ１３（2001）'!Z102,'Ｈ１２（2000）'!Z102,'Ｈ１１（1999）'!Z102,'Ｈ１０（1998）'!Z102,'Ｈ９（1997）'!Z102,'Ｈ８（1996）'!Z102,'Ｈ７（1995）'!Z102,'Ｈ６（1994）'!Z102,'Ｈ５（1993）'!Z102,'Ｈ４（1992）'!Z102,'Ｈ３（1991）'!Z102,'Ｈ２（1990）'!Z102,'Ｈ元（1989）'!Z102,'Ｓ６３（1988）'!Z102,'Ｓ６２（1987）'!Z102,'Ｓ６１（1986）'!Z102,'Ｓ６０（1985）'!Z102,'Ｓ５９（1984）'!Z102,'Ｓ５８（1983）'!Z102,'Ｓ５７（1982）'!Z102,'Ｓ５６（1981）'!Z102,'Ｓ５５（1980）'!Z102,'Ｓ５４（1979）'!Z102,'Ｓ５３（1978）'!Z102,'Ｓ５２（1977）'!Z102,'Ｓ５１（1976）'!Z102,'Ｓ５０（1975）'!Z102,'Ｓ４９（1974）'!Z102,'Ｓ４８（1973）'!Z102,'Ｓ４７(1972)'!Z102,'Ｓ４６（1971）'!Z102,'Ｓ４５（1970）'!Z102,'Ｓ４４（1969）'!Z102)</f>
        <v>0</v>
      </c>
      <c r="AA102" s="1797">
        <f>SUM('Ｈ24（2012）'!AA102,'Ｈ２０（2008）'!AA102,'Ｈ１９（2007）'!AA102,'Ｈ１８（2006）'!AA102,'Ｈ１７（2005）'!AA102,'Ｈ１６（2004）'!AA102,'Ｈ１５（2003）'!AA102,'Ｈ１４（2002）'!AA102,'Ｈ１３（2001）'!AA102,'Ｈ１２（2000）'!AA102,'Ｈ１１（1999）'!AA102,'Ｈ１０（1998）'!AA102,'Ｈ９（1997）'!AA102,'Ｈ８（1996）'!AA102,'Ｈ７（1995）'!AA102,'Ｈ６（1994）'!AA102,'Ｈ５（1993）'!AA102,'Ｈ４（1992）'!AA102,'Ｈ３（1991）'!AA102,'Ｈ２（1990）'!AA102,'Ｈ元（1989）'!AA102,'Ｓ６３（1988）'!AA102,'Ｓ６２（1987）'!AA102,'Ｓ６１（1986）'!AA102,'Ｓ６０（1985）'!AA102,'Ｓ５９（1984）'!AA102,'Ｓ５８（1983）'!AA102,'Ｓ５７（1982）'!AA102,'Ｓ５６（1981）'!AA102,'Ｓ５５（1980）'!AA102,'Ｓ５４（1979）'!AA102,'Ｓ５３（1978）'!AA102,'Ｓ５２（1977）'!AA102,'Ｓ５１（1976）'!AA102,'Ｓ５０（1975）'!AA102,'Ｓ４９（1974）'!AA102,'Ｓ４８（1973）'!AA102,'Ｓ４７(1972)'!AA102,'Ｓ４６（1971）'!AA102,'Ｓ４５（1970）'!AA102,'Ｓ４４（1969）'!AA102)</f>
        <v>0</v>
      </c>
      <c r="AB102" s="1773">
        <f>SUM('Ｈ24（2012）'!AB102,'Ｈ２０（2008）'!AB102,'Ｈ１９（2007）'!AB102,'Ｈ１８（2006）'!AB102,'Ｈ１７（2005）'!AB102,'Ｈ１６（2004）'!AB102,'Ｈ１５（2003）'!AB102,'Ｈ１４（2002）'!AB102,'Ｈ１３（2001）'!AB102,'Ｈ１２（2000）'!AB102,'Ｈ１１（1999）'!AB102,'Ｈ１０（1998）'!AB102,'Ｈ９（1997）'!AB102,'Ｈ８（1996）'!AB102,'Ｈ７（1995）'!AB102,'Ｈ６（1994）'!AB102,'Ｈ５（1993）'!AB102,'Ｈ４（1992）'!AB102,'Ｈ３（1991）'!AB102,'Ｈ２（1990）'!AB102,'Ｈ元（1989）'!AB102,'Ｓ６３（1988）'!AB102,'Ｓ６２（1987）'!AB102,'Ｓ６１（1986）'!AB102,'Ｓ６０（1985）'!AB102,'Ｓ５９（1984）'!AB102,'Ｓ５８（1983）'!AB102,'Ｓ５７（1982）'!AB102,'Ｓ５６（1981）'!AB102,'Ｓ５５（1980）'!AB102,'Ｓ５４（1979）'!AB102,'Ｓ５３（1978）'!AB102,'Ｓ５２（1977）'!AB102,'Ｓ５１（1976）'!AB102,'Ｓ５０（1975）'!AB102,'Ｓ４９（1974）'!AB102,'Ｓ４８（1973）'!AB102,'Ｓ４７(1972)'!AB102,'Ｓ４６（1971）'!AB102,'Ｓ４５（1970）'!AB102,'Ｓ４４（1969）'!AB102)</f>
        <v>0</v>
      </c>
      <c r="AC102" s="1774">
        <f>SUM('Ｈ24（2012）'!AC102,'Ｈ２０（2008）'!AC102,'Ｈ１９（2007）'!AC102,'Ｈ１８（2006）'!AC102,'Ｈ１７（2005）'!AC102,'Ｈ１６（2004）'!AC102,'Ｈ１５（2003）'!AC102,'Ｈ１４（2002）'!AC102,'Ｈ１３（2001）'!AC102,'Ｈ１２（2000）'!AC102,'Ｈ１１（1999）'!AC102,'Ｈ１０（1998）'!AC102,'Ｈ９（1997）'!AC102,'Ｈ８（1996）'!AC102,'Ｈ７（1995）'!AC102,'Ｈ６（1994）'!AC102,'Ｈ５（1993）'!AC102,'Ｈ４（1992）'!AC102,'Ｈ３（1991）'!AC102,'Ｈ２（1990）'!AC102,'Ｈ元（1989）'!AC102,'Ｓ６３（1988）'!AC102,'Ｓ６２（1987）'!AC102,'Ｓ６１（1986）'!AC102,'Ｓ６０（1985）'!AC102,'Ｓ５９（1984）'!AC102,'Ｓ５８（1983）'!AC102,'Ｓ５７（1982）'!AC102,'Ｓ５６（1981）'!AC102,'Ｓ５５（1980）'!AC102,'Ｓ５４（1979）'!AC102,'Ｓ５３（1978）'!AC102,'Ｓ５２（1977）'!AC102,'Ｓ５１（1976）'!AC102,'Ｓ５０（1975）'!AC102,'Ｓ４９（1974）'!AC102,'Ｓ４８（1973）'!AC102,'Ｓ４７(1972)'!AC102,'Ｓ４６（1971）'!AC102,'Ｓ４５（1970）'!AC102,'Ｓ４４（1969）'!AC102)</f>
        <v>0</v>
      </c>
      <c r="AD102" s="269" t="s">
        <v>4</v>
      </c>
      <c r="AE102" s="178" t="s">
        <v>78</v>
      </c>
      <c r="AF102" s="202"/>
      <c r="AG102" s="202"/>
      <c r="AH102" s="202"/>
      <c r="AI102" s="1796">
        <f>SUM('Ｈ24（2012）'!AI102,'Ｈ２０（2008）'!AI102,'Ｈ１９（2007）'!AI102,'Ｈ１８（2006）'!AI102,'Ｈ１７（2005）'!AI102,'Ｈ１６（2004）'!AI102,'Ｈ１５（2003）'!AI102,'Ｈ１４（2002）'!AI102,'Ｈ１３（2001）'!AI102,'Ｈ１２（2000）'!AI102,'Ｈ１１（1999）'!AI102,'Ｈ１０（1998）'!AI102,'Ｈ９（1997）'!AI102,'Ｈ８（1996）'!AI102,'Ｈ７（1995）'!AI102,'Ｈ６（1994）'!AI102,'Ｈ５（1993）'!AI102,'Ｈ４（1992）'!AI102,'Ｈ３（1991）'!AI102,'Ｈ２（1990）'!AI102,'Ｈ元（1989）'!AI102,'Ｓ６３（1988）'!AI102,'Ｓ６２（1987）'!AI102,'Ｓ６１（1986）'!AI102,'Ｓ６０（1985）'!AI102,'Ｓ５９（1984）'!AI102,'Ｓ５８（1983）'!AI102,'Ｓ５７（1982）'!AI102,'Ｓ５６（1981）'!AI102,'Ｓ５５（1980）'!AI102,'Ｓ５４（1979）'!AI102,'Ｓ５３（1978）'!AI102,'Ｓ５２（1977）'!AI102,'Ｓ５１（1976）'!AI102,'Ｓ５０（1975）'!AI102,'Ｓ４９（1974）'!AI102,'Ｓ４８（1973）'!AI102,'Ｓ４７(1972)'!AI102,'Ｓ４６（1971）'!AI102,'Ｓ４５（1970）'!AI102,'Ｓ４４（1969）'!AI102)</f>
        <v>0</v>
      </c>
      <c r="AJ102" s="1797">
        <f>SUM('Ｈ24（2012）'!AJ102,'Ｈ２０（2008）'!AJ102,'Ｈ１９（2007）'!AJ102,'Ｈ１８（2006）'!AJ102,'Ｈ１７（2005）'!AJ102,'Ｈ１６（2004）'!AJ102,'Ｈ１５（2003）'!AJ102,'Ｈ１４（2002）'!AJ102,'Ｈ１３（2001）'!AJ102,'Ｈ１２（2000）'!AJ102,'Ｈ１１（1999）'!AJ102,'Ｈ１０（1998）'!AJ102,'Ｈ９（1997）'!AJ102,'Ｈ８（1996）'!AJ102,'Ｈ７（1995）'!AJ102,'Ｈ６（1994）'!AJ102,'Ｈ５（1993）'!AJ102,'Ｈ４（1992）'!AJ102,'Ｈ３（1991）'!AJ102,'Ｈ２（1990）'!AJ102,'Ｈ元（1989）'!AJ102,'Ｓ６３（1988）'!AJ102,'Ｓ６２（1987）'!AJ102,'Ｓ６１（1986）'!AJ102,'Ｓ６０（1985）'!AJ102,'Ｓ５９（1984）'!AJ102,'Ｓ５８（1983）'!AJ102,'Ｓ５７（1982）'!AJ102,'Ｓ５６（1981）'!AJ102,'Ｓ５５（1980）'!AJ102,'Ｓ５４（1979）'!AJ102,'Ｓ５３（1978）'!AJ102,'Ｓ５２（1977）'!AJ102,'Ｓ５１（1976）'!AJ102,'Ｓ５０（1975）'!AJ102,'Ｓ４９（1974）'!AJ102,'Ｓ４８（1973）'!AJ102,'Ｓ４７(1972)'!AJ102,'Ｓ４６（1971）'!AJ102,'Ｓ４５（1970）'!AJ102,'Ｓ４４（1969）'!AJ102)</f>
        <v>0</v>
      </c>
      <c r="AK102" s="1773">
        <f>SUM('Ｈ24（2012）'!AK102,'Ｈ２０（2008）'!AK102,'Ｈ１９（2007）'!AK102,'Ｈ１８（2006）'!AK102,'Ｈ１７（2005）'!AK102,'Ｈ１６（2004）'!AK102,'Ｈ１５（2003）'!AK102,'Ｈ１４（2002）'!AK102,'Ｈ１３（2001）'!AK102,'Ｈ１２（2000）'!AK102,'Ｈ１１（1999）'!AK102,'Ｈ１０（1998）'!AK102,'Ｈ９（1997）'!AK102,'Ｈ８（1996）'!AK102,'Ｈ７（1995）'!AK102,'Ｈ６（1994）'!AK102,'Ｈ５（1993）'!AK102,'Ｈ４（1992）'!AK102,'Ｈ３（1991）'!AK102,'Ｈ２（1990）'!AK102,'Ｈ元（1989）'!AK102,'Ｓ６３（1988）'!AK102,'Ｓ６２（1987）'!AK102,'Ｓ６１（1986）'!AK102,'Ｓ６０（1985）'!AK102,'Ｓ５９（1984）'!AK102,'Ｓ５８（1983）'!AK102,'Ｓ５７（1982）'!AK102,'Ｓ５６（1981）'!AK102,'Ｓ５５（1980）'!AK102,'Ｓ５４（1979）'!AK102,'Ｓ５３（1978）'!AK102,'Ｓ５２（1977）'!AK102,'Ｓ５１（1976）'!AK102,'Ｓ５０（1975）'!AK102,'Ｓ４９（1974）'!AK102,'Ｓ４８（1973）'!AK102,'Ｓ４７(1972)'!AK102,'Ｓ４６（1971）'!AK102,'Ｓ４５（1970）'!AK102,'Ｓ４４（1969）'!AK102)</f>
        <v>0</v>
      </c>
      <c r="AL102" s="1775">
        <f>SUM('Ｈ24（2012）'!AL102,'Ｈ２０（2008）'!AL102,'Ｈ１９（2007）'!AL102,'Ｈ１８（2006）'!AL102,'Ｈ１７（2005）'!AL102,'Ｈ１６（2004）'!AL102,'Ｈ１５（2003）'!AL102,'Ｈ１４（2002）'!AL102,'Ｈ１３（2001）'!AL102,'Ｈ１２（2000）'!AL102,'Ｈ１１（1999）'!AL102,'Ｈ１０（1998）'!AL102,'Ｈ９（1997）'!AL102,'Ｈ８（1996）'!AL102,'Ｈ７（1995）'!AL102,'Ｈ６（1994）'!AL102,'Ｈ５（1993）'!AL102,'Ｈ４（1992）'!AL102,'Ｈ３（1991）'!AL102,'Ｈ２（1990）'!AL102,'Ｈ元（1989）'!AL102,'Ｓ６３（1988）'!AL102,'Ｓ６２（1987）'!AL102,'Ｓ６１（1986）'!AL102,'Ｓ６０（1985）'!AL102,'Ｓ５９（1984）'!AL102,'Ｓ５８（1983）'!AL102,'Ｓ５７（1982）'!AL102,'Ｓ５６（1981）'!AL102,'Ｓ５５（1980）'!AL102,'Ｓ５４（1979）'!AL102,'Ｓ５３（1978）'!AL102,'Ｓ５２（1977）'!AL102,'Ｓ５１（1976）'!AL102,'Ｓ５０（1975）'!AL102,'Ｓ４９（1974）'!AL102,'Ｓ４８（1973）'!AL102,'Ｓ４７(1972)'!AL102,'Ｓ４６（1971）'!AL102,'Ｓ４５（1970）'!AL102,'Ｓ４４（1969）'!AL102)</f>
        <v>0</v>
      </c>
    </row>
    <row r="103" spans="1:38">
      <c r="A103" s="858"/>
      <c r="B103" s="859"/>
      <c r="C103" s="859"/>
      <c r="D103" s="859"/>
      <c r="E103" s="859"/>
      <c r="F103" s="860"/>
      <c r="G103" s="856"/>
      <c r="H103" s="857"/>
      <c r="I103" s="857"/>
      <c r="K103" s="199"/>
      <c r="L103" s="200"/>
      <c r="M103" s="201" t="s">
        <v>11</v>
      </c>
      <c r="N103" s="202"/>
      <c r="O103" s="203" t="s">
        <v>80</v>
      </c>
      <c r="P103" s="204">
        <f t="shared" si="29"/>
        <v>0</v>
      </c>
      <c r="Q103" s="205">
        <f t="shared" si="29"/>
        <v>0</v>
      </c>
      <c r="R103" s="225"/>
      <c r="S103" s="267">
        <f>+D102</f>
        <v>0</v>
      </c>
      <c r="T103" s="268">
        <f>+F102</f>
        <v>0</v>
      </c>
      <c r="U103" s="269"/>
      <c r="V103" s="200"/>
      <c r="W103" s="201"/>
      <c r="X103" s="202"/>
      <c r="Y103" s="202"/>
      <c r="Z103" s="1787">
        <f>SUM('Ｈ24（2012）'!Z103,'Ｈ24（2012）'!Z103,'Ｈ24（2012）'!Z103,'Ｈ２０（2008）'!Z103,'Ｈ１９（2007）'!Z103,'Ｈ１８（2006）'!Z103,'Ｈ１７（2005）'!Z103,'Ｈ１６（2004）'!Z103,'Ｈ１５（2003）'!Z103,'Ｈ１４（2002）'!Z103,'Ｈ１３（2001）'!Z103,'Ｈ１２（2000）'!Z103,'Ｈ１１（1999）'!Z103,'Ｈ１０（1998）'!Z103,'Ｈ９（1997）'!Z103,'Ｈ８（1996）'!Z103,'Ｈ７（1995）'!Z103,'Ｈ６（1994）'!Z103,'Ｈ５（1993）'!Z103,'Ｈ４（1992）'!Z103,'Ｈ３（1991）'!Z103,'Ｈ２（1990）'!Z103,'Ｈ元（1989）'!Z103,'Ｓ６３（1988）'!Z103,'Ｓ６２（1987）'!Z103,'Ｓ６１（1986）'!Z103,'Ｓ６０（1985）'!Z103,'Ｓ５９（1984）'!Z103,'Ｓ５８（1983）'!Z103,'Ｓ５７（1982）'!Z103,'Ｓ５６（1981）'!Z103,'Ｓ５５（1980）'!Z103,'Ｓ５４（1979）'!Z103,'Ｓ５３（1978）'!Z103,'Ｓ５２（1977）'!Z103,'Ｓ５１（1976）'!Z103,'Ｓ５０（1975）'!Z103,'Ｓ４９（1974）'!Z103,'Ｓ４８（1973）'!Z103,'Ｓ４７(1972)'!Z103,'Ｓ４６（1971）'!Z103,'Ｓ４５（1970）'!Z103,'Ｓ４４（1969）'!Z103)</f>
        <v>0</v>
      </c>
      <c r="AA103" s="1788">
        <f>SUM('Ｈ24（2012）'!AA103,'Ｈ２０（2008）'!AA103,'Ｈ１９（2007）'!AA103,'Ｈ１８（2006）'!AA103,'Ｈ１７（2005）'!AA103,'Ｈ１６（2004）'!AA103,'Ｈ１５（2003）'!AA103,'Ｈ１４（2002）'!AA103,'Ｈ１３（2001）'!AA103,'Ｈ１２（2000）'!AA103,'Ｈ１１（1999）'!AA103,'Ｈ１０（1998）'!AA103,'Ｈ９（1997）'!AA103,'Ｈ８（1996）'!AA103,'Ｈ７（1995）'!AA103,'Ｈ６（1994）'!AA103,'Ｈ５（1993）'!AA103,'Ｈ４（1992）'!AA103,'Ｈ３（1991）'!AA103,'Ｈ２（1990）'!AA103,'Ｈ元（1989）'!AA103,'Ｓ６３（1988）'!AA103,'Ｓ６２（1987）'!AA103,'Ｓ６１（1986）'!AA103,'Ｓ６０（1985）'!AA103,'Ｓ５９（1984）'!AA103,'Ｓ５８（1983）'!AA103,'Ｓ５７（1982）'!AA103,'Ｓ５６（1981）'!AA103,'Ｓ５５（1980）'!AA103,'Ｓ５４（1979）'!AA103,'Ｓ５３（1978）'!AA103,'Ｓ５２（1977）'!AA103,'Ｓ５１（1976）'!AA103,'Ｓ５０（1975）'!AA103,'Ｓ４９（1974）'!AA103,'Ｓ４８（1973）'!AA103,'Ｓ４７(1972)'!AA103,'Ｓ４６（1971）'!AA103,'Ｓ４５（1970）'!AA103,'Ｓ４４（1969）'!AA103)</f>
        <v>0</v>
      </c>
      <c r="AB103" s="1763">
        <f>SUM('Ｈ24（2012）'!AB103,'Ｈ２０（2008）'!AB103,'Ｈ１９（2007）'!AB103,'Ｈ１８（2006）'!AB103,'Ｈ１７（2005）'!AB103,'Ｈ１６（2004）'!AB103,'Ｈ１５（2003）'!AB103,'Ｈ１４（2002）'!AB103,'Ｈ１３（2001）'!AB103,'Ｈ１２（2000）'!AB103,'Ｈ１１（1999）'!AB103,'Ｈ１０（1998）'!AB103,'Ｈ９（1997）'!AB103,'Ｈ８（1996）'!AB103,'Ｈ７（1995）'!AB103,'Ｈ６（1994）'!AB103,'Ｈ５（1993）'!AB103,'Ｈ４（1992）'!AB103,'Ｈ３（1991）'!AB103,'Ｈ２（1990）'!AB103,'Ｈ元（1989）'!AB103,'Ｓ６３（1988）'!AB103,'Ｓ６２（1987）'!AB103,'Ｓ６１（1986）'!AB103,'Ｓ６０（1985）'!AB103,'Ｓ５９（1984）'!AB103,'Ｓ５８（1983）'!AB103,'Ｓ５７（1982）'!AB103,'Ｓ５６（1981）'!AB103,'Ｓ５５（1980）'!AB103,'Ｓ５４（1979）'!AB103,'Ｓ５３（1978）'!AB103,'Ｓ５２（1977）'!AB103,'Ｓ５１（1976）'!AB103,'Ｓ５０（1975）'!AB103,'Ｓ４９（1974）'!AB103,'Ｓ４８（1973）'!AB103,'Ｓ４７(1972)'!AB103,'Ｓ４６（1971）'!AB103,'Ｓ４５（1970）'!AB103,'Ｓ４４（1969）'!AB103)</f>
        <v>0</v>
      </c>
      <c r="AC103" s="1764">
        <f>SUM('Ｈ24（2012）'!AC103,'Ｈ２０（2008）'!AC103,'Ｈ１９（2007）'!AC103,'Ｈ１８（2006）'!AC103,'Ｈ１７（2005）'!AC103,'Ｈ１６（2004）'!AC103,'Ｈ１５（2003）'!AC103,'Ｈ１４（2002）'!AC103,'Ｈ１３（2001）'!AC103,'Ｈ１２（2000）'!AC103,'Ｈ１１（1999）'!AC103,'Ｈ１０（1998）'!AC103,'Ｈ９（1997）'!AC103,'Ｈ８（1996）'!AC103,'Ｈ７（1995）'!AC103,'Ｈ６（1994）'!AC103,'Ｈ５（1993）'!AC103,'Ｈ４（1992）'!AC103,'Ｈ３（1991）'!AC103,'Ｈ２（1990）'!AC103,'Ｈ元（1989）'!AC103,'Ｓ６３（1988）'!AC103,'Ｓ６２（1987）'!AC103,'Ｓ６１（1986）'!AC103,'Ｓ６０（1985）'!AC103,'Ｓ５９（1984）'!AC103,'Ｓ５８（1983）'!AC103,'Ｓ５７（1982）'!AC103,'Ｓ５６（1981）'!AC103,'Ｓ５５（1980）'!AC103,'Ｓ５４（1979）'!AC103,'Ｓ５３（1978）'!AC103,'Ｓ５２（1977）'!AC103,'Ｓ５１（1976）'!AC103,'Ｓ５０（1975）'!AC103,'Ｓ４９（1974）'!AC103,'Ｓ４８（1973）'!AC103,'Ｓ４７(1972)'!AC103,'Ｓ４６（1971）'!AC103,'Ｓ４５（1970）'!AC103,'Ｓ４４（1969）'!AC103)</f>
        <v>0</v>
      </c>
      <c r="AD103" s="269"/>
      <c r="AE103" s="200"/>
      <c r="AF103" s="201"/>
      <c r="AG103" s="202"/>
      <c r="AH103" s="202"/>
      <c r="AI103" s="1787">
        <f>SUM('Ｈ24（2012）'!AI103,'Ｈ２０（2008）'!AI103,'Ｈ１９（2007）'!AI103,'Ｈ１８（2006）'!AI103,'Ｈ１７（2005）'!AI103,'Ｈ１６（2004）'!AI103,'Ｈ１５（2003）'!AI103,'Ｈ１４（2002）'!AI103,'Ｈ１３（2001）'!AI103,'Ｈ１２（2000）'!AI103,'Ｈ１１（1999）'!AI103,'Ｈ１０（1998）'!AI103,'Ｈ９（1997）'!AI103,'Ｈ８（1996）'!AI103,'Ｈ７（1995）'!AI103,'Ｈ６（1994）'!AI103,'Ｈ５（1993）'!AI103,'Ｈ４（1992）'!AI103,'Ｈ３（1991）'!AI103,'Ｈ２（1990）'!AI103,'Ｈ元（1989）'!AI103,'Ｓ６３（1988）'!AI103,'Ｓ６２（1987）'!AI103,'Ｓ６１（1986）'!AI103,'Ｓ６０（1985）'!AI103,'Ｓ５９（1984）'!AI103,'Ｓ５８（1983）'!AI103,'Ｓ５７（1982）'!AI103,'Ｓ５６（1981）'!AI103,'Ｓ５５（1980）'!AI103,'Ｓ５４（1979）'!AI103,'Ｓ５３（1978）'!AI103,'Ｓ５２（1977）'!AI103,'Ｓ５１（1976）'!AI103,'Ｓ５０（1975）'!AI103,'Ｓ４９（1974）'!AI103,'Ｓ４８（1973）'!AI103,'Ｓ４７(1972)'!AI103,'Ｓ４６（1971）'!AI103,'Ｓ４５（1970）'!AI103,'Ｓ４４（1969）'!AI103)</f>
        <v>0</v>
      </c>
      <c r="AJ103" s="1788">
        <f>SUM('Ｈ24（2012）'!AJ103,'Ｈ２０（2008）'!AJ103,'Ｈ１９（2007）'!AJ103,'Ｈ１８（2006）'!AJ103,'Ｈ１７（2005）'!AJ103,'Ｈ１６（2004）'!AJ103,'Ｈ１５（2003）'!AJ103,'Ｈ１４（2002）'!AJ103,'Ｈ１３（2001）'!AJ103,'Ｈ１２（2000）'!AJ103,'Ｈ１１（1999）'!AJ103,'Ｈ１０（1998）'!AJ103,'Ｈ９（1997）'!AJ103,'Ｈ８（1996）'!AJ103,'Ｈ７（1995）'!AJ103,'Ｈ６（1994）'!AJ103,'Ｈ５（1993）'!AJ103,'Ｈ４（1992）'!AJ103,'Ｈ３（1991）'!AJ103,'Ｈ２（1990）'!AJ103,'Ｈ元（1989）'!AJ103,'Ｓ６３（1988）'!AJ103,'Ｓ６２（1987）'!AJ103,'Ｓ６１（1986）'!AJ103,'Ｓ６０（1985）'!AJ103,'Ｓ５９（1984）'!AJ103,'Ｓ５８（1983）'!AJ103,'Ｓ５７（1982）'!AJ103,'Ｓ５６（1981）'!AJ103,'Ｓ５５（1980）'!AJ103,'Ｓ５４（1979）'!AJ103,'Ｓ５３（1978）'!AJ103,'Ｓ５２（1977）'!AJ103,'Ｓ５１（1976）'!AJ103,'Ｓ５０（1975）'!AJ103,'Ｓ４９（1974）'!AJ103,'Ｓ４８（1973）'!AJ103,'Ｓ４７(1972)'!AJ103,'Ｓ４６（1971）'!AJ103,'Ｓ４５（1970）'!AJ103,'Ｓ４４（1969）'!AJ103)</f>
        <v>0</v>
      </c>
      <c r="AK103" s="1763">
        <f>SUM('Ｈ24（2012）'!AK103,'Ｈ２０（2008）'!AK103,'Ｈ１９（2007）'!AK103,'Ｈ１８（2006）'!AK103,'Ｈ１７（2005）'!AK103,'Ｈ１６（2004）'!AK103,'Ｈ１５（2003）'!AK103,'Ｈ１４（2002）'!AK103,'Ｈ１３（2001）'!AK103,'Ｈ１２（2000）'!AK103,'Ｈ１１（1999）'!AK103,'Ｈ１０（1998）'!AK103,'Ｈ９（1997）'!AK103,'Ｈ８（1996）'!AK103,'Ｈ７（1995）'!AK103,'Ｈ６（1994）'!AK103,'Ｈ５（1993）'!AK103,'Ｈ４（1992）'!AK103,'Ｈ３（1991）'!AK103,'Ｈ２（1990）'!AK103,'Ｈ元（1989）'!AK103,'Ｓ６３（1988）'!AK103,'Ｓ６２（1987）'!AK103,'Ｓ６１（1986）'!AK103,'Ｓ６０（1985）'!AK103,'Ｓ５９（1984）'!AK103,'Ｓ５８（1983）'!AK103,'Ｓ５７（1982）'!AK103,'Ｓ５６（1981）'!AK103,'Ｓ５５（1980）'!AK103,'Ｓ５４（1979）'!AK103,'Ｓ５３（1978）'!AK103,'Ｓ５２（1977）'!AK103,'Ｓ５１（1976）'!AK103,'Ｓ５０（1975）'!AK103,'Ｓ４９（1974）'!AK103,'Ｓ４８（1973）'!AK103,'Ｓ４７(1972)'!AK103,'Ｓ４６（1971）'!AK103,'Ｓ４５（1970）'!AK103,'Ｓ４４（1969）'!AK103)</f>
        <v>0</v>
      </c>
      <c r="AL103" s="1765">
        <f>SUM('Ｈ24（2012）'!AL103,'Ｈ２０（2008）'!AL103,'Ｈ１９（2007）'!AL103,'Ｈ１８（2006）'!AL103,'Ｈ１７（2005）'!AL103,'Ｈ１６（2004）'!AL103,'Ｈ１５（2003）'!AL103,'Ｈ１４（2002）'!AL103,'Ｈ１３（2001）'!AL103,'Ｈ１２（2000）'!AL103,'Ｈ１１（1999）'!AL103,'Ｈ１０（1998）'!AL103,'Ｈ９（1997）'!AL103,'Ｈ８（1996）'!AL103,'Ｈ７（1995）'!AL103,'Ｈ６（1994）'!AL103,'Ｈ５（1993）'!AL103,'Ｈ４（1992）'!AL103,'Ｈ３（1991）'!AL103,'Ｈ２（1990）'!AL103,'Ｈ元（1989）'!AL103,'Ｓ６３（1988）'!AL103,'Ｓ６２（1987）'!AL103,'Ｓ６１（1986）'!AL103,'Ｓ６０（1985）'!AL103,'Ｓ５９（1984）'!AL103,'Ｓ５８（1983）'!AL103,'Ｓ５７（1982）'!AL103,'Ｓ５６（1981）'!AL103,'Ｓ５５（1980）'!AL103,'Ｓ５４（1979）'!AL103,'Ｓ５３（1978）'!AL103,'Ｓ５２（1977）'!AL103,'Ｓ５１（1976）'!AL103,'Ｓ５０（1975）'!AL103,'Ｓ４９（1974）'!AL103,'Ｓ４８（1973）'!AL103,'Ｓ４７(1972)'!AL103,'Ｓ４６（1971）'!AL103,'Ｓ４５（1970）'!AL103,'Ｓ４４（1969）'!AL103)</f>
        <v>0</v>
      </c>
    </row>
    <row r="104" spans="1:38">
      <c r="A104" s="858"/>
      <c r="B104" s="859"/>
      <c r="C104" s="859"/>
      <c r="D104" s="859"/>
      <c r="E104" s="859"/>
      <c r="F104" s="860"/>
      <c r="G104" s="856"/>
      <c r="H104" s="857"/>
      <c r="I104" s="857"/>
      <c r="K104" s="199"/>
      <c r="L104" s="221"/>
      <c r="M104" s="201" t="s">
        <v>13</v>
      </c>
      <c r="N104" s="202"/>
      <c r="O104" s="203"/>
      <c r="P104" s="224">
        <f>P102-P103</f>
        <v>0</v>
      </c>
      <c r="Q104" s="297">
        <f>Q102-Q103</f>
        <v>0</v>
      </c>
      <c r="R104" s="225"/>
      <c r="S104" s="297">
        <f>S102-S103</f>
        <v>0</v>
      </c>
      <c r="T104" s="275">
        <f>T102-T103</f>
        <v>0</v>
      </c>
      <c r="U104" s="269"/>
      <c r="V104" s="221"/>
      <c r="W104" s="201" t="s">
        <v>13</v>
      </c>
      <c r="X104" s="202"/>
      <c r="Y104" s="202" t="s">
        <v>1344</v>
      </c>
      <c r="Z104" s="1766">
        <f>SUM('Ｈ24（2012）'!Z104,'Ｈ24（2012）'!Z104,'Ｈ24（2012）'!Z104,'Ｈ２０（2008）'!Z104,'Ｈ１９（2007）'!Z104,'Ｈ１８（2006）'!Z104,'Ｈ１７（2005）'!Z104,'Ｈ１６（2004）'!Z104,'Ｈ１５（2003）'!Z104,'Ｈ１４（2002）'!Z104,'Ｈ１３（2001）'!Z104,'Ｈ１２（2000）'!Z104,'Ｈ１１（1999）'!Z104,'Ｈ１０（1998）'!Z104,'Ｈ９（1997）'!Z104,'Ｈ８（1996）'!Z104,'Ｈ７（1995）'!Z104,'Ｈ６（1994）'!Z104,'Ｈ５（1993）'!Z104,'Ｈ４（1992）'!Z104,'Ｈ３（1991）'!Z104,'Ｈ２（1990）'!Z104,'Ｈ元（1989）'!Z104,'Ｓ６３（1988）'!Z104,'Ｓ６２（1987）'!Z104,'Ｓ６１（1986）'!Z104,'Ｓ６０（1985）'!Z104,'Ｓ５９（1984）'!Z104,'Ｓ５８（1983）'!Z104,'Ｓ５７（1982）'!Z104,'Ｓ５６（1981）'!Z104,'Ｓ５５（1980）'!Z104,'Ｓ５４（1979）'!Z104,'Ｓ５３（1978）'!Z104,'Ｓ５２（1977）'!Z104,'Ｓ５１（1976）'!Z104,'Ｓ５０（1975）'!Z104,'Ｓ４９（1974）'!Z104,'Ｓ４８（1973）'!Z104,'Ｓ４７(1972)'!Z104,'Ｓ４６（1971）'!Z104,'Ｓ４５（1970）'!Z104,'Ｓ４４（1969）'!Z104)</f>
        <v>2243</v>
      </c>
      <c r="AA104" s="1767">
        <f>SUM('Ｈ24（2012）'!AA104,'Ｈ２０（2008）'!AA104,'Ｈ１９（2007）'!AA104,'Ｈ１８（2006）'!AA104,'Ｈ１７（2005）'!AA104,'Ｈ１６（2004）'!AA104,'Ｈ１５（2003）'!AA104,'Ｈ１４（2002）'!AA104,'Ｈ１３（2001）'!AA104,'Ｈ１２（2000）'!AA104,'Ｈ１１（1999）'!AA104,'Ｈ１０（1998）'!AA104,'Ｈ９（1997）'!AA104,'Ｈ８（1996）'!AA104,'Ｈ７（1995）'!AA104,'Ｈ６（1994）'!AA104,'Ｈ５（1993）'!AA104,'Ｈ４（1992）'!AA104,'Ｈ３（1991）'!AA104,'Ｈ２（1990）'!AA104,'Ｈ元（1989）'!AA104,'Ｓ６３（1988）'!AA104,'Ｓ６２（1987）'!AA104,'Ｓ６１（1986）'!AA104,'Ｓ６０（1985）'!AA104,'Ｓ５９（1984）'!AA104,'Ｓ５８（1983）'!AA104,'Ｓ５７（1982）'!AA104,'Ｓ５６（1981）'!AA104,'Ｓ５５（1980）'!AA104,'Ｓ５４（1979）'!AA104,'Ｓ５３（1978）'!AA104,'Ｓ５２（1977）'!AA104,'Ｓ５１（1976）'!AA104,'Ｓ５０（1975）'!AA104,'Ｓ４９（1974）'!AA104,'Ｓ４８（1973）'!AA104,'Ｓ４７(1972)'!AA104,'Ｓ４６（1971）'!AA104,'Ｓ４５（1970）'!AA104,'Ｓ４４（1969）'!AA104)</f>
        <v>0</v>
      </c>
      <c r="AB104" s="1768">
        <f>SUM('Ｈ24（2012）'!AB104,'Ｈ２０（2008）'!AB104,'Ｈ１９（2007）'!AB104,'Ｈ１８（2006）'!AB104,'Ｈ１７（2005）'!AB104,'Ｈ１６（2004）'!AB104,'Ｈ１５（2003）'!AB104,'Ｈ１４（2002）'!AB104,'Ｈ１３（2001）'!AB104,'Ｈ１２（2000）'!AB104,'Ｈ１１（1999）'!AB104,'Ｈ１０（1998）'!AB104,'Ｈ９（1997）'!AB104,'Ｈ８（1996）'!AB104,'Ｈ７（1995）'!AB104,'Ｈ６（1994）'!AB104,'Ｈ５（1993）'!AB104,'Ｈ４（1992）'!AB104,'Ｈ３（1991）'!AB104,'Ｈ２（1990）'!AB104,'Ｈ元（1989）'!AB104,'Ｓ６３（1988）'!AB104,'Ｓ６２（1987）'!AB104,'Ｓ６１（1986）'!AB104,'Ｓ６０（1985）'!AB104,'Ｓ５９（1984）'!AB104,'Ｓ５８（1983）'!AB104,'Ｓ５７（1982）'!AB104,'Ｓ５６（1981）'!AB104,'Ｓ５５（1980）'!AB104,'Ｓ５４（1979）'!AB104,'Ｓ５３（1978）'!AB104,'Ｓ５２（1977）'!AB104,'Ｓ５１（1976）'!AB104,'Ｓ５０（1975）'!AB104,'Ｓ４９（1974）'!AB104,'Ｓ４８（1973）'!AB104,'Ｓ４７(1972)'!AB104,'Ｓ４６（1971）'!AB104,'Ｓ４５（1970）'!AB104,'Ｓ４４（1969）'!AB104)</f>
        <v>0</v>
      </c>
      <c r="AC104" s="1769">
        <f>SUM('Ｈ24（2012）'!AC104,'Ｈ２０（2008）'!AC104,'Ｈ１９（2007）'!AC104,'Ｈ１８（2006）'!AC104,'Ｈ１７（2005）'!AC104,'Ｈ１６（2004）'!AC104,'Ｈ１５（2003）'!AC104,'Ｈ１４（2002）'!AC104,'Ｈ１３（2001）'!AC104,'Ｈ１２（2000）'!AC104,'Ｈ１１（1999）'!AC104,'Ｈ１０（1998）'!AC104,'Ｈ９（1997）'!AC104,'Ｈ８（1996）'!AC104,'Ｈ７（1995）'!AC104,'Ｈ６（1994）'!AC104,'Ｈ５（1993）'!AC104,'Ｈ４（1992）'!AC104,'Ｈ３（1991）'!AC104,'Ｈ２（1990）'!AC104,'Ｈ元（1989）'!AC104,'Ｓ６３（1988）'!AC104,'Ｓ６２（1987）'!AC104,'Ｓ６１（1986）'!AC104,'Ｓ６０（1985）'!AC104,'Ｓ５９（1984）'!AC104,'Ｓ５８（1983）'!AC104,'Ｓ５７（1982）'!AC104,'Ｓ５６（1981）'!AC104,'Ｓ５５（1980）'!AC104,'Ｓ５４（1979）'!AC104,'Ｓ５３（1978）'!AC104,'Ｓ５２（1977）'!AC104,'Ｓ５１（1976）'!AC104,'Ｓ５０（1975）'!AC104,'Ｓ４９（1974）'!AC104,'Ｓ４８（1973）'!AC104,'Ｓ４７(1972)'!AC104,'Ｓ４６（1971）'!AC104,'Ｓ４５（1970）'!AC104,'Ｓ４４（1969）'!AC104)</f>
        <v>1600</v>
      </c>
      <c r="AD104" s="269"/>
      <c r="AE104" s="221"/>
      <c r="AF104" s="201" t="s">
        <v>13</v>
      </c>
      <c r="AG104" s="202"/>
      <c r="AH104" s="202" t="s">
        <v>1345</v>
      </c>
      <c r="AI104" s="1766">
        <f>SUM('Ｈ24（2012）'!AI104,'Ｈ２０（2008）'!AI104,'Ｈ１９（2007）'!AI104,'Ｈ１８（2006）'!AI104,'Ｈ１７（2005）'!AI104,'Ｈ１６（2004）'!AI104,'Ｈ１５（2003）'!AI104,'Ｈ１４（2002）'!AI104,'Ｈ１３（2001）'!AI104,'Ｈ１２（2000）'!AI104,'Ｈ１１（1999）'!AI104,'Ｈ１０（1998）'!AI104,'Ｈ９（1997）'!AI104,'Ｈ８（1996）'!AI104,'Ｈ７（1995）'!AI104,'Ｈ６（1994）'!AI104,'Ｈ５（1993）'!AI104,'Ｈ４（1992）'!AI104,'Ｈ３（1991）'!AI104,'Ｈ２（1990）'!AI104,'Ｈ元（1989）'!AI104,'Ｓ６３（1988）'!AI104,'Ｓ６２（1987）'!AI104,'Ｓ６１（1986）'!AI104,'Ｓ６０（1985）'!AI104,'Ｓ５９（1984）'!AI104,'Ｓ５８（1983）'!AI104,'Ｓ５７（1982）'!AI104,'Ｓ５６（1981）'!AI104,'Ｓ５５（1980）'!AI104,'Ｓ５４（1979）'!AI104,'Ｓ５３（1978）'!AI104,'Ｓ５２（1977）'!AI104,'Ｓ５１（1976）'!AI104,'Ｓ５０（1975）'!AI104,'Ｓ４９（1974）'!AI104,'Ｓ４８（1973）'!AI104,'Ｓ４７(1972)'!AI104,'Ｓ４６（1971）'!AI104,'Ｓ４５（1970）'!AI104,'Ｓ４４（1969）'!AI104)</f>
        <v>0</v>
      </c>
      <c r="AJ104" s="1767">
        <f>SUM('Ｈ24（2012）'!AJ104,'Ｈ２０（2008）'!AJ104,'Ｈ１９（2007）'!AJ104,'Ｈ１８（2006）'!AJ104,'Ｈ１７（2005）'!AJ104,'Ｈ１６（2004）'!AJ104,'Ｈ１５（2003）'!AJ104,'Ｈ１４（2002）'!AJ104,'Ｈ１３（2001）'!AJ104,'Ｈ１２（2000）'!AJ104,'Ｈ１１（1999）'!AJ104,'Ｈ１０（1998）'!AJ104,'Ｈ９（1997）'!AJ104,'Ｈ８（1996）'!AJ104,'Ｈ７（1995）'!AJ104,'Ｈ６（1994）'!AJ104,'Ｈ５（1993）'!AJ104,'Ｈ４（1992）'!AJ104,'Ｈ３（1991）'!AJ104,'Ｈ２（1990）'!AJ104,'Ｈ元（1989）'!AJ104,'Ｓ６３（1988）'!AJ104,'Ｓ６２（1987）'!AJ104,'Ｓ６１（1986）'!AJ104,'Ｓ６０（1985）'!AJ104,'Ｓ５９（1984）'!AJ104,'Ｓ５８（1983）'!AJ104,'Ｓ５７（1982）'!AJ104,'Ｓ５６（1981）'!AJ104,'Ｓ５５（1980）'!AJ104,'Ｓ５４（1979）'!AJ104,'Ｓ５３（1978）'!AJ104,'Ｓ５２（1977）'!AJ104,'Ｓ５１（1976）'!AJ104,'Ｓ５０（1975）'!AJ104,'Ｓ４９（1974）'!AJ104,'Ｓ４８（1973）'!AJ104,'Ｓ４７(1972)'!AJ104,'Ｓ４６（1971）'!AJ104,'Ｓ４５（1970）'!AJ104,'Ｓ４４（1969）'!AJ104)</f>
        <v>0</v>
      </c>
      <c r="AK104" s="1770">
        <f>SUM('Ｈ24（2012）'!AK104,'Ｈ２０（2008）'!AK104,'Ｈ１９（2007）'!AK104,'Ｈ１８（2006）'!AK104,'Ｈ１７（2005）'!AK104,'Ｈ１６（2004）'!AK104,'Ｈ１５（2003）'!AK104,'Ｈ１４（2002）'!AK104,'Ｈ１３（2001）'!AK104,'Ｈ１２（2000）'!AK104,'Ｈ１１（1999）'!AK104,'Ｈ１０（1998）'!AK104,'Ｈ９（1997）'!AK104,'Ｈ８（1996）'!AK104,'Ｈ７（1995）'!AK104,'Ｈ６（1994）'!AK104,'Ｈ５（1993）'!AK104,'Ｈ４（1992）'!AK104,'Ｈ３（1991）'!AK104,'Ｈ２（1990）'!AK104,'Ｈ元（1989）'!AK104,'Ｓ６３（1988）'!AK104,'Ｓ６２（1987）'!AK104,'Ｓ６１（1986）'!AK104,'Ｓ６０（1985）'!AK104,'Ｓ５９（1984）'!AK104,'Ｓ５８（1983）'!AK104,'Ｓ５７（1982）'!AK104,'Ｓ５６（1981）'!AK104,'Ｓ５５（1980）'!AK104,'Ｓ５４（1979）'!AK104,'Ｓ５３（1978）'!AK104,'Ｓ５２（1977）'!AK104,'Ｓ５１（1976）'!AK104,'Ｓ５０（1975）'!AK104,'Ｓ４９（1974）'!AK104,'Ｓ４８（1973）'!AK104,'Ｓ４７(1972)'!AK104,'Ｓ４６（1971）'!AK104,'Ｓ４５（1970）'!AK104,'Ｓ４４（1969）'!AK104)</f>
        <v>0</v>
      </c>
      <c r="AL104" s="1771">
        <f>SUM('Ｈ24（2012）'!AL104,'Ｈ２０（2008）'!AL104,'Ｈ１９（2007）'!AL104,'Ｈ１８（2006）'!AL104,'Ｈ１７（2005）'!AL104,'Ｈ１６（2004）'!AL104,'Ｈ１５（2003）'!AL104,'Ｈ１４（2002）'!AL104,'Ｈ１３（2001）'!AL104,'Ｈ１２（2000）'!AL104,'Ｈ１１（1999）'!AL104,'Ｈ１０（1998）'!AL104,'Ｈ９（1997）'!AL104,'Ｈ８（1996）'!AL104,'Ｈ７（1995）'!AL104,'Ｈ６（1994）'!AL104,'Ｈ５（1993）'!AL104,'Ｈ４（1992）'!AL104,'Ｈ３（1991）'!AL104,'Ｈ２（1990）'!AL104,'Ｈ元（1989）'!AL104,'Ｓ６３（1988）'!AL104,'Ｓ６２（1987）'!AL104,'Ｓ６１（1986）'!AL104,'Ｓ６０（1985）'!AL104,'Ｓ５９（1984）'!AL104,'Ｓ５８（1983）'!AL104,'Ｓ５７（1982）'!AL104,'Ｓ５６（1981）'!AL104,'Ｓ５５（1980）'!AL104,'Ｓ５４（1979）'!AL104,'Ｓ５３（1978）'!AL104,'Ｓ５２（1977）'!AL104,'Ｓ５１（1976）'!AL104,'Ｓ５０（1975）'!AL104,'Ｓ４９（1974）'!AL104,'Ｓ４８（1973）'!AL104,'Ｓ４７(1972)'!AL104,'Ｓ４６（1971）'!AL104,'Ｓ４５（1970）'!AL104,'Ｓ４４（1969）'!AL104)</f>
        <v>0</v>
      </c>
    </row>
    <row r="105" spans="1:38">
      <c r="A105" s="858"/>
      <c r="B105" s="859"/>
      <c r="C105" s="859"/>
      <c r="D105" s="859"/>
      <c r="E105" s="859"/>
      <c r="F105" s="860"/>
      <c r="G105" s="856"/>
      <c r="H105" s="857"/>
      <c r="I105" s="857"/>
      <c r="K105" s="199"/>
      <c r="L105" s="174"/>
      <c r="M105" s="201" t="s">
        <v>88</v>
      </c>
      <c r="N105" s="202"/>
      <c r="O105" s="203" t="s">
        <v>109</v>
      </c>
      <c r="P105" s="204">
        <f t="shared" ref="P105:Q114" si="30">+A104</f>
        <v>0</v>
      </c>
      <c r="Q105" s="205">
        <f t="shared" si="30"/>
        <v>0</v>
      </c>
      <c r="R105" s="225"/>
      <c r="S105" s="267">
        <f t="shared" ref="S105:S114" si="31">+D104</f>
        <v>0</v>
      </c>
      <c r="T105" s="268">
        <f t="shared" ref="T105:T114" si="32">+F104</f>
        <v>0</v>
      </c>
      <c r="U105" s="269"/>
      <c r="V105" s="174"/>
      <c r="W105" s="201" t="s">
        <v>452</v>
      </c>
      <c r="X105" s="202"/>
      <c r="Y105" s="202" t="s">
        <v>453</v>
      </c>
      <c r="Z105" s="1766">
        <f>SUM('Ｈ24（2012）'!Z105,'Ｈ24（2012）'!Z105,'Ｈ24（2012）'!Z105,'Ｈ２０（2008）'!Z105,'Ｈ１９（2007）'!Z105,'Ｈ１８（2006）'!Z105,'Ｈ１７（2005）'!Z105,'Ｈ１６（2004）'!Z105,'Ｈ１５（2003）'!Z105,'Ｈ１４（2002）'!Z105,'Ｈ１３（2001）'!Z105,'Ｈ１２（2000）'!Z105,'Ｈ１１（1999）'!Z105,'Ｈ１０（1998）'!Z105,'Ｈ９（1997）'!Z105,'Ｈ８（1996）'!Z105,'Ｈ７（1995）'!Z105,'Ｈ６（1994）'!Z105,'Ｈ５（1993）'!Z105,'Ｈ４（1992）'!Z105,'Ｈ３（1991）'!Z105,'Ｈ２（1990）'!Z105,'Ｈ元（1989）'!Z105,'Ｓ６３（1988）'!Z105,'Ｓ６２（1987）'!Z105,'Ｓ６１（1986）'!Z105,'Ｓ６０（1985）'!Z105,'Ｓ５９（1984）'!Z105,'Ｓ５８（1983）'!Z105,'Ｓ５７（1982）'!Z105,'Ｓ５６（1981）'!Z105,'Ｓ５５（1980）'!Z105,'Ｓ５４（1979）'!Z105,'Ｓ５３（1978）'!Z105,'Ｓ５２（1977）'!Z105,'Ｓ５１（1976）'!Z105,'Ｓ５０（1975）'!Z105,'Ｓ４９（1974）'!Z105,'Ｓ４８（1973）'!Z105,'Ｓ４７(1972)'!Z105,'Ｓ４６（1971）'!Z105,'Ｓ４５（1970）'!Z105,'Ｓ４４（1969）'!Z105)</f>
        <v>0</v>
      </c>
      <c r="AA105" s="1767">
        <f>SUM('Ｈ24（2012）'!AA105,'Ｈ２０（2008）'!AA105,'Ｈ１９（2007）'!AA105,'Ｈ１８（2006）'!AA105,'Ｈ１７（2005）'!AA105,'Ｈ１６（2004）'!AA105,'Ｈ１５（2003）'!AA105,'Ｈ１４（2002）'!AA105,'Ｈ１３（2001）'!AA105,'Ｈ１２（2000）'!AA105,'Ｈ１１（1999）'!AA105,'Ｈ１０（1998）'!AA105,'Ｈ９（1997）'!AA105,'Ｈ８（1996）'!AA105,'Ｈ７（1995）'!AA105,'Ｈ６（1994）'!AA105,'Ｈ５（1993）'!AA105,'Ｈ４（1992）'!AA105,'Ｈ３（1991）'!AA105,'Ｈ２（1990）'!AA105,'Ｈ元（1989）'!AA105,'Ｓ６３（1988）'!AA105,'Ｓ６２（1987）'!AA105,'Ｓ６１（1986）'!AA105,'Ｓ６０（1985）'!AA105,'Ｓ５９（1984）'!AA105,'Ｓ５８（1983）'!AA105,'Ｓ５７（1982）'!AA105,'Ｓ５６（1981）'!AA105,'Ｓ５５（1980）'!AA105,'Ｓ５４（1979）'!AA105,'Ｓ５３（1978）'!AA105,'Ｓ５２（1977）'!AA105,'Ｓ５１（1976）'!AA105,'Ｓ５０（1975）'!AA105,'Ｓ４９（1974）'!AA105,'Ｓ４８（1973）'!AA105,'Ｓ４７(1972)'!AA105,'Ｓ４６（1971）'!AA105,'Ｓ４５（1970）'!AA105,'Ｓ４４（1969）'!AA105)</f>
        <v>0</v>
      </c>
      <c r="AB105" s="1768">
        <f>SUM('Ｈ24（2012）'!AB105,'Ｈ２０（2008）'!AB105,'Ｈ１９（2007）'!AB105,'Ｈ１８（2006）'!AB105,'Ｈ１７（2005）'!AB105,'Ｈ１６（2004）'!AB105,'Ｈ１５（2003）'!AB105,'Ｈ１４（2002）'!AB105,'Ｈ１３（2001）'!AB105,'Ｈ１２（2000）'!AB105,'Ｈ１１（1999）'!AB105,'Ｈ１０（1998）'!AB105,'Ｈ９（1997）'!AB105,'Ｈ８（1996）'!AB105,'Ｈ７（1995）'!AB105,'Ｈ６（1994）'!AB105,'Ｈ５（1993）'!AB105,'Ｈ４（1992）'!AB105,'Ｈ３（1991）'!AB105,'Ｈ２（1990）'!AB105,'Ｈ元（1989）'!AB105,'Ｓ６３（1988）'!AB105,'Ｓ６２（1987）'!AB105,'Ｓ６１（1986）'!AB105,'Ｓ６０（1985）'!AB105,'Ｓ５９（1984）'!AB105,'Ｓ５８（1983）'!AB105,'Ｓ５７（1982）'!AB105,'Ｓ５６（1981）'!AB105,'Ｓ５５（1980）'!AB105,'Ｓ５４（1979）'!AB105,'Ｓ５３（1978）'!AB105,'Ｓ５２（1977）'!AB105,'Ｓ５１（1976）'!AB105,'Ｓ５０（1975）'!AB105,'Ｓ４９（1974）'!AB105,'Ｓ４８（1973）'!AB105,'Ｓ４７(1972)'!AB105,'Ｓ４６（1971）'!AB105,'Ｓ４５（1970）'!AB105,'Ｓ４４（1969）'!AB105)</f>
        <v>0</v>
      </c>
      <c r="AC105" s="1769">
        <f>SUM('Ｈ24（2012）'!AC105,'Ｈ２０（2008）'!AC105,'Ｈ１９（2007）'!AC105,'Ｈ１８（2006）'!AC105,'Ｈ１７（2005）'!AC105,'Ｈ１６（2004）'!AC105,'Ｈ１５（2003）'!AC105,'Ｈ１４（2002）'!AC105,'Ｈ１３（2001）'!AC105,'Ｈ１２（2000）'!AC105,'Ｈ１１（1999）'!AC105,'Ｈ１０（1998）'!AC105,'Ｈ９（1997）'!AC105,'Ｈ８（1996）'!AC105,'Ｈ７（1995）'!AC105,'Ｈ６（1994）'!AC105,'Ｈ５（1993）'!AC105,'Ｈ４（1992）'!AC105,'Ｈ３（1991）'!AC105,'Ｈ２（1990）'!AC105,'Ｈ元（1989）'!AC105,'Ｓ６３（1988）'!AC105,'Ｓ６２（1987）'!AC105,'Ｓ６１（1986）'!AC105,'Ｓ６０（1985）'!AC105,'Ｓ５９（1984）'!AC105,'Ｓ５８（1983）'!AC105,'Ｓ５７（1982）'!AC105,'Ｓ５６（1981）'!AC105,'Ｓ５５（1980）'!AC105,'Ｓ５４（1979）'!AC105,'Ｓ５３（1978）'!AC105,'Ｓ５２（1977）'!AC105,'Ｓ５１（1976）'!AC105,'Ｓ５０（1975）'!AC105,'Ｓ４９（1974）'!AC105,'Ｓ４８（1973）'!AC105,'Ｓ４７(1972)'!AC105,'Ｓ４６（1971）'!AC105,'Ｓ４５（1970）'!AC105,'Ｓ４４（1969）'!AC105)</f>
        <v>0</v>
      </c>
      <c r="AD105" s="269"/>
      <c r="AE105" s="174"/>
      <c r="AF105" s="201" t="s">
        <v>452</v>
      </c>
      <c r="AG105" s="202"/>
      <c r="AH105" s="202" t="s">
        <v>454</v>
      </c>
      <c r="AI105" s="1766">
        <f>SUM('Ｈ24（2012）'!AI105,'Ｈ２０（2008）'!AI105,'Ｈ１９（2007）'!AI105,'Ｈ１８（2006）'!AI105,'Ｈ１７（2005）'!AI105,'Ｈ１６（2004）'!AI105,'Ｈ１５（2003）'!AI105,'Ｈ１４（2002）'!AI105,'Ｈ１３（2001）'!AI105,'Ｈ１２（2000）'!AI105,'Ｈ１１（1999）'!AI105,'Ｈ１０（1998）'!AI105,'Ｈ９（1997）'!AI105,'Ｈ８（1996）'!AI105,'Ｈ７（1995）'!AI105,'Ｈ６（1994）'!AI105,'Ｈ５（1993）'!AI105,'Ｈ４（1992）'!AI105,'Ｈ３（1991）'!AI105,'Ｈ２（1990）'!AI105,'Ｈ元（1989）'!AI105,'Ｓ６３（1988）'!AI105,'Ｓ６２（1987）'!AI105,'Ｓ６１（1986）'!AI105,'Ｓ６０（1985）'!AI105,'Ｓ５９（1984）'!AI105,'Ｓ５８（1983）'!AI105,'Ｓ５７（1982）'!AI105,'Ｓ５６（1981）'!AI105,'Ｓ５５（1980）'!AI105,'Ｓ５４（1979）'!AI105,'Ｓ５３（1978）'!AI105,'Ｓ５２（1977）'!AI105,'Ｓ５１（1976）'!AI105,'Ｓ５０（1975）'!AI105,'Ｓ４９（1974）'!AI105,'Ｓ４８（1973）'!AI105,'Ｓ４７(1972)'!AI105,'Ｓ４６（1971）'!AI105,'Ｓ４５（1970）'!AI105,'Ｓ４４（1969）'!AI105)</f>
        <v>0</v>
      </c>
      <c r="AJ105" s="1767">
        <f>SUM('Ｈ24（2012）'!AJ105,'Ｈ２０（2008）'!AJ105,'Ｈ１９（2007）'!AJ105,'Ｈ１８（2006）'!AJ105,'Ｈ１７（2005）'!AJ105,'Ｈ１６（2004）'!AJ105,'Ｈ１５（2003）'!AJ105,'Ｈ１４（2002）'!AJ105,'Ｈ１３（2001）'!AJ105,'Ｈ１２（2000）'!AJ105,'Ｈ１１（1999）'!AJ105,'Ｈ１０（1998）'!AJ105,'Ｈ９（1997）'!AJ105,'Ｈ８（1996）'!AJ105,'Ｈ７（1995）'!AJ105,'Ｈ６（1994）'!AJ105,'Ｈ５（1993）'!AJ105,'Ｈ４（1992）'!AJ105,'Ｈ３（1991）'!AJ105,'Ｈ２（1990）'!AJ105,'Ｈ元（1989）'!AJ105,'Ｓ６３（1988）'!AJ105,'Ｓ６２（1987）'!AJ105,'Ｓ６１（1986）'!AJ105,'Ｓ６０（1985）'!AJ105,'Ｓ５９（1984）'!AJ105,'Ｓ５８（1983）'!AJ105,'Ｓ５７（1982）'!AJ105,'Ｓ５６（1981）'!AJ105,'Ｓ５５（1980）'!AJ105,'Ｓ５４（1979）'!AJ105,'Ｓ５３（1978）'!AJ105,'Ｓ５２（1977）'!AJ105,'Ｓ５１（1976）'!AJ105,'Ｓ５０（1975）'!AJ105,'Ｓ４９（1974）'!AJ105,'Ｓ４８（1973）'!AJ105,'Ｓ４７(1972)'!AJ105,'Ｓ４６（1971）'!AJ105,'Ｓ４５（1970）'!AJ105,'Ｓ４４（1969）'!AJ105)</f>
        <v>0</v>
      </c>
      <c r="AK105" s="1770">
        <f>SUM('Ｈ24（2012）'!AK105,'Ｈ２０（2008）'!AK105,'Ｈ１９（2007）'!AK105,'Ｈ１８（2006）'!AK105,'Ｈ１７（2005）'!AK105,'Ｈ１６（2004）'!AK105,'Ｈ１５（2003）'!AK105,'Ｈ１４（2002）'!AK105,'Ｈ１３（2001）'!AK105,'Ｈ１２（2000）'!AK105,'Ｈ１１（1999）'!AK105,'Ｈ１０（1998）'!AK105,'Ｈ９（1997）'!AK105,'Ｈ８（1996）'!AK105,'Ｈ７（1995）'!AK105,'Ｈ６（1994）'!AK105,'Ｈ５（1993）'!AK105,'Ｈ４（1992）'!AK105,'Ｈ３（1991）'!AK105,'Ｈ２（1990）'!AK105,'Ｈ元（1989）'!AK105,'Ｓ６３（1988）'!AK105,'Ｓ６２（1987）'!AK105,'Ｓ６１（1986）'!AK105,'Ｓ６０（1985）'!AK105,'Ｓ５９（1984）'!AK105,'Ｓ５８（1983）'!AK105,'Ｓ５７（1982）'!AK105,'Ｓ５６（1981）'!AK105,'Ｓ５５（1980）'!AK105,'Ｓ５４（1979）'!AK105,'Ｓ５３（1978）'!AK105,'Ｓ５２（1977）'!AK105,'Ｓ５１（1976）'!AK105,'Ｓ５０（1975）'!AK105,'Ｓ４９（1974）'!AK105,'Ｓ４８（1973）'!AK105,'Ｓ４７(1972)'!AK105,'Ｓ４６（1971）'!AK105,'Ｓ４５（1970）'!AK105,'Ｓ４４（1969）'!AK105)</f>
        <v>0</v>
      </c>
      <c r="AL105" s="1771">
        <f>SUM('Ｈ24（2012）'!AL105,'Ｈ２０（2008）'!AL105,'Ｈ１９（2007）'!AL105,'Ｈ１８（2006）'!AL105,'Ｈ１７（2005）'!AL105,'Ｈ１６（2004）'!AL105,'Ｈ１５（2003）'!AL105,'Ｈ１４（2002）'!AL105,'Ｈ１３（2001）'!AL105,'Ｈ１２（2000）'!AL105,'Ｈ１１（1999）'!AL105,'Ｈ１０（1998）'!AL105,'Ｈ９（1997）'!AL105,'Ｈ８（1996）'!AL105,'Ｈ７（1995）'!AL105,'Ｈ６（1994）'!AL105,'Ｈ５（1993）'!AL105,'Ｈ４（1992）'!AL105,'Ｈ３（1991）'!AL105,'Ｈ２（1990）'!AL105,'Ｈ元（1989）'!AL105,'Ｓ６３（1988）'!AL105,'Ｓ６２（1987）'!AL105,'Ｓ６１（1986）'!AL105,'Ｓ６０（1985）'!AL105,'Ｓ５９（1984）'!AL105,'Ｓ５８（1983）'!AL105,'Ｓ５７（1982）'!AL105,'Ｓ５６（1981）'!AL105,'Ｓ５５（1980）'!AL105,'Ｓ５４（1979）'!AL105,'Ｓ５３（1978）'!AL105,'Ｓ５２（1977）'!AL105,'Ｓ５１（1976）'!AL105,'Ｓ５０（1975）'!AL105,'Ｓ４９（1974）'!AL105,'Ｓ４８（1973）'!AL105,'Ｓ４７(1972)'!AL105,'Ｓ４６（1971）'!AL105,'Ｓ４５（1970）'!AL105,'Ｓ４４（1969）'!AL105)</f>
        <v>0</v>
      </c>
    </row>
    <row r="106" spans="1:38">
      <c r="A106" s="858"/>
      <c r="B106" s="859"/>
      <c r="C106" s="859"/>
      <c r="D106" s="859"/>
      <c r="E106" s="859"/>
      <c r="F106" s="860"/>
      <c r="G106" s="856"/>
      <c r="H106" s="857"/>
      <c r="I106" s="857"/>
      <c r="K106" s="199"/>
      <c r="L106" s="181" t="s">
        <v>91</v>
      </c>
      <c r="M106" s="201" t="s">
        <v>89</v>
      </c>
      <c r="N106" s="202"/>
      <c r="O106" s="203" t="s">
        <v>110</v>
      </c>
      <c r="P106" s="204">
        <f t="shared" si="30"/>
        <v>0</v>
      </c>
      <c r="Q106" s="205">
        <f t="shared" si="30"/>
        <v>0</v>
      </c>
      <c r="R106" s="225"/>
      <c r="S106" s="267">
        <f t="shared" si="31"/>
        <v>0</v>
      </c>
      <c r="T106" s="268">
        <f t="shared" si="32"/>
        <v>0</v>
      </c>
      <c r="U106" s="269"/>
      <c r="V106" s="181" t="s">
        <v>91</v>
      </c>
      <c r="W106" s="201"/>
      <c r="X106" s="202"/>
      <c r="Y106" s="202"/>
      <c r="Z106" s="1789">
        <f>SUM('Ｈ24（2012）'!Z106,'Ｈ24（2012）'!Z106,'Ｈ24（2012）'!Z106,'Ｈ２０（2008）'!Z106,'Ｈ１９（2007）'!Z106,'Ｈ１８（2006）'!Z106,'Ｈ１７（2005）'!Z106,'Ｈ１６（2004）'!Z106,'Ｈ１５（2003）'!Z106,'Ｈ１４（2002）'!Z106,'Ｈ１３（2001）'!Z106,'Ｈ１２（2000）'!Z106,'Ｈ１１（1999）'!Z106,'Ｈ１０（1998）'!Z106,'Ｈ９（1997）'!Z106,'Ｈ８（1996）'!Z106,'Ｈ７（1995）'!Z106,'Ｈ６（1994）'!Z106,'Ｈ５（1993）'!Z106,'Ｈ４（1992）'!Z106,'Ｈ３（1991）'!Z106,'Ｈ２（1990）'!Z106,'Ｈ元（1989）'!Z106,'Ｓ６３（1988）'!Z106,'Ｓ６２（1987）'!Z106,'Ｓ６１（1986）'!Z106,'Ｓ６０（1985）'!Z106,'Ｓ５９（1984）'!Z106,'Ｓ５８（1983）'!Z106,'Ｓ５７（1982）'!Z106,'Ｓ５６（1981）'!Z106,'Ｓ５５（1980）'!Z106,'Ｓ５４（1979）'!Z106,'Ｓ５３（1978）'!Z106,'Ｓ５２（1977）'!Z106,'Ｓ５１（1976）'!Z106,'Ｓ５０（1975）'!Z106,'Ｓ４９（1974）'!Z106,'Ｓ４８（1973）'!Z106,'Ｓ４７(1972)'!Z106,'Ｓ４６（1971）'!Z106,'Ｓ４５（1970）'!Z106,'Ｓ４４（1969）'!Z106)</f>
        <v>0</v>
      </c>
      <c r="AA106" s="1790">
        <f>SUM('Ｈ24（2012）'!AA106,'Ｈ２０（2008）'!AA106,'Ｈ１９（2007）'!AA106,'Ｈ１８（2006）'!AA106,'Ｈ１７（2005）'!AA106,'Ｈ１６（2004）'!AA106,'Ｈ１５（2003）'!AA106,'Ｈ１４（2002）'!AA106,'Ｈ１３（2001）'!AA106,'Ｈ１２（2000）'!AA106,'Ｈ１１（1999）'!AA106,'Ｈ１０（1998）'!AA106,'Ｈ９（1997）'!AA106,'Ｈ８（1996）'!AA106,'Ｈ７（1995）'!AA106,'Ｈ６（1994）'!AA106,'Ｈ５（1993）'!AA106,'Ｈ４（1992）'!AA106,'Ｈ３（1991）'!AA106,'Ｈ２（1990）'!AA106,'Ｈ元（1989）'!AA106,'Ｓ６３（1988）'!AA106,'Ｓ６２（1987）'!AA106,'Ｓ６１（1986）'!AA106,'Ｓ６０（1985）'!AA106,'Ｓ５９（1984）'!AA106,'Ｓ５８（1983）'!AA106,'Ｓ５７（1982）'!AA106,'Ｓ５６（1981）'!AA106,'Ｓ５５（1980）'!AA106,'Ｓ５４（1979）'!AA106,'Ｓ５３（1978）'!AA106,'Ｓ５２（1977）'!AA106,'Ｓ５１（1976）'!AA106,'Ｓ５０（1975）'!AA106,'Ｓ４９（1974）'!AA106,'Ｓ４８（1973）'!AA106,'Ｓ４７(1972)'!AA106,'Ｓ４６（1971）'!AA106,'Ｓ４５（1970）'!AA106,'Ｓ４４（1969）'!AA106)</f>
        <v>0</v>
      </c>
      <c r="AB106" s="1784">
        <f>SUM('Ｈ24（2012）'!AB106,'Ｈ２０（2008）'!AB106,'Ｈ１９（2007）'!AB106,'Ｈ１８（2006）'!AB106,'Ｈ１７（2005）'!AB106,'Ｈ１６（2004）'!AB106,'Ｈ１５（2003）'!AB106,'Ｈ１４（2002）'!AB106,'Ｈ１３（2001）'!AB106,'Ｈ１２（2000）'!AB106,'Ｈ１１（1999）'!AB106,'Ｈ１０（1998）'!AB106,'Ｈ９（1997）'!AB106,'Ｈ８（1996）'!AB106,'Ｈ７（1995）'!AB106,'Ｈ６（1994）'!AB106,'Ｈ５（1993）'!AB106,'Ｈ４（1992）'!AB106,'Ｈ３（1991）'!AB106,'Ｈ２（1990）'!AB106,'Ｈ元（1989）'!AB106,'Ｓ６３（1988）'!AB106,'Ｓ６２（1987）'!AB106,'Ｓ６１（1986）'!AB106,'Ｓ６０（1985）'!AB106,'Ｓ５９（1984）'!AB106,'Ｓ５８（1983）'!AB106,'Ｓ５７（1982）'!AB106,'Ｓ５６（1981）'!AB106,'Ｓ５５（1980）'!AB106,'Ｓ５４（1979）'!AB106,'Ｓ５３（1978）'!AB106,'Ｓ５２（1977）'!AB106,'Ｓ５１（1976）'!AB106,'Ｓ５０（1975）'!AB106,'Ｓ４９（1974）'!AB106,'Ｓ４８（1973）'!AB106,'Ｓ４７(1972)'!AB106,'Ｓ４６（1971）'!AB106,'Ｓ４５（1970）'!AB106,'Ｓ４４（1969）'!AB106)</f>
        <v>0</v>
      </c>
      <c r="AC106" s="1791">
        <f>SUM('Ｈ24（2012）'!AC106,'Ｈ２０（2008）'!AC106,'Ｈ１９（2007）'!AC106,'Ｈ１８（2006）'!AC106,'Ｈ１７（2005）'!AC106,'Ｈ１６（2004）'!AC106,'Ｈ１５（2003）'!AC106,'Ｈ１４（2002）'!AC106,'Ｈ１３（2001）'!AC106,'Ｈ１２（2000）'!AC106,'Ｈ１１（1999）'!AC106,'Ｈ１０（1998）'!AC106,'Ｈ９（1997）'!AC106,'Ｈ８（1996）'!AC106,'Ｈ７（1995）'!AC106,'Ｈ６（1994）'!AC106,'Ｈ５（1993）'!AC106,'Ｈ４（1992）'!AC106,'Ｈ３（1991）'!AC106,'Ｈ２（1990）'!AC106,'Ｈ元（1989）'!AC106,'Ｓ６３（1988）'!AC106,'Ｓ６２（1987）'!AC106,'Ｓ６１（1986）'!AC106,'Ｓ６０（1985）'!AC106,'Ｓ５９（1984）'!AC106,'Ｓ５８（1983）'!AC106,'Ｓ５７（1982）'!AC106,'Ｓ５６（1981）'!AC106,'Ｓ５５（1980）'!AC106,'Ｓ５４（1979）'!AC106,'Ｓ５３（1978）'!AC106,'Ｓ５２（1977）'!AC106,'Ｓ５１（1976）'!AC106,'Ｓ５０（1975）'!AC106,'Ｓ４９（1974）'!AC106,'Ｓ４８（1973）'!AC106,'Ｓ４７(1972)'!AC106,'Ｓ４６（1971）'!AC106,'Ｓ４５（1970）'!AC106,'Ｓ４４（1969）'!AC106)</f>
        <v>0</v>
      </c>
      <c r="AD106" s="269"/>
      <c r="AE106" s="181" t="s">
        <v>91</v>
      </c>
      <c r="AF106" s="201"/>
      <c r="AG106" s="202"/>
      <c r="AH106" s="202"/>
      <c r="AI106" s="1789">
        <f>SUM('Ｈ24（2012）'!AI106,'Ｈ２０（2008）'!AI106,'Ｈ１９（2007）'!AI106,'Ｈ１８（2006）'!AI106,'Ｈ１７（2005）'!AI106,'Ｈ１６（2004）'!AI106,'Ｈ１５（2003）'!AI106,'Ｈ１４（2002）'!AI106,'Ｈ１３（2001）'!AI106,'Ｈ１２（2000）'!AI106,'Ｈ１１（1999）'!AI106,'Ｈ１０（1998）'!AI106,'Ｈ９（1997）'!AI106,'Ｈ８（1996）'!AI106,'Ｈ７（1995）'!AI106,'Ｈ６（1994）'!AI106,'Ｈ５（1993）'!AI106,'Ｈ４（1992）'!AI106,'Ｈ３（1991）'!AI106,'Ｈ２（1990）'!AI106,'Ｈ元（1989）'!AI106,'Ｓ６３（1988）'!AI106,'Ｓ６２（1987）'!AI106,'Ｓ６１（1986）'!AI106,'Ｓ６０（1985）'!AI106,'Ｓ５９（1984）'!AI106,'Ｓ５８（1983）'!AI106,'Ｓ５７（1982）'!AI106,'Ｓ５６（1981）'!AI106,'Ｓ５５（1980）'!AI106,'Ｓ５４（1979）'!AI106,'Ｓ５３（1978）'!AI106,'Ｓ５２（1977）'!AI106,'Ｓ５１（1976）'!AI106,'Ｓ５０（1975）'!AI106,'Ｓ４９（1974）'!AI106,'Ｓ４８（1973）'!AI106,'Ｓ４７(1972)'!AI106,'Ｓ４６（1971）'!AI106,'Ｓ４５（1970）'!AI106,'Ｓ４４（1969）'!AI106)</f>
        <v>0</v>
      </c>
      <c r="AJ106" s="1790">
        <f>SUM('Ｈ24（2012）'!AJ106,'Ｈ２０（2008）'!AJ106,'Ｈ１９（2007）'!AJ106,'Ｈ１８（2006）'!AJ106,'Ｈ１７（2005）'!AJ106,'Ｈ１６（2004）'!AJ106,'Ｈ１５（2003）'!AJ106,'Ｈ１４（2002）'!AJ106,'Ｈ１３（2001）'!AJ106,'Ｈ１２（2000）'!AJ106,'Ｈ１１（1999）'!AJ106,'Ｈ１０（1998）'!AJ106,'Ｈ９（1997）'!AJ106,'Ｈ８（1996）'!AJ106,'Ｈ７（1995）'!AJ106,'Ｈ６（1994）'!AJ106,'Ｈ５（1993）'!AJ106,'Ｈ４（1992）'!AJ106,'Ｈ３（1991）'!AJ106,'Ｈ２（1990）'!AJ106,'Ｈ元（1989）'!AJ106,'Ｓ６３（1988）'!AJ106,'Ｓ６２（1987）'!AJ106,'Ｓ６１（1986）'!AJ106,'Ｓ６０（1985）'!AJ106,'Ｓ５９（1984）'!AJ106,'Ｓ５８（1983）'!AJ106,'Ｓ５７（1982）'!AJ106,'Ｓ５６（1981）'!AJ106,'Ｓ５５（1980）'!AJ106,'Ｓ５４（1979）'!AJ106,'Ｓ５３（1978）'!AJ106,'Ｓ５２（1977）'!AJ106,'Ｓ５１（1976）'!AJ106,'Ｓ５０（1975）'!AJ106,'Ｓ４９（1974）'!AJ106,'Ｓ４８（1973）'!AJ106,'Ｓ４７(1972)'!AJ106,'Ｓ４６（1971）'!AJ106,'Ｓ４５（1970）'!AJ106,'Ｓ４４（1969）'!AJ106)</f>
        <v>0</v>
      </c>
      <c r="AK106" s="1784">
        <f>SUM('Ｈ24（2012）'!AK106,'Ｈ２０（2008）'!AK106,'Ｈ１９（2007）'!AK106,'Ｈ１８（2006）'!AK106,'Ｈ１７（2005）'!AK106,'Ｈ１６（2004）'!AK106,'Ｈ１５（2003）'!AK106,'Ｈ１４（2002）'!AK106,'Ｈ１３（2001）'!AK106,'Ｈ１２（2000）'!AK106,'Ｈ１１（1999）'!AK106,'Ｈ１０（1998）'!AK106,'Ｈ９（1997）'!AK106,'Ｈ８（1996）'!AK106,'Ｈ７（1995）'!AK106,'Ｈ６（1994）'!AK106,'Ｈ５（1993）'!AK106,'Ｈ４（1992）'!AK106,'Ｈ３（1991）'!AK106,'Ｈ２（1990）'!AK106,'Ｈ元（1989）'!AK106,'Ｓ６３（1988）'!AK106,'Ｓ６２（1987）'!AK106,'Ｓ６１（1986）'!AK106,'Ｓ６０（1985）'!AK106,'Ｓ５９（1984）'!AK106,'Ｓ５８（1983）'!AK106,'Ｓ５７（1982）'!AK106,'Ｓ５６（1981）'!AK106,'Ｓ５５（1980）'!AK106,'Ｓ５４（1979）'!AK106,'Ｓ５３（1978）'!AK106,'Ｓ５２（1977）'!AK106,'Ｓ５１（1976）'!AK106,'Ｓ５０（1975）'!AK106,'Ｓ４９（1974）'!AK106,'Ｓ４８（1973）'!AK106,'Ｓ４７(1972)'!AK106,'Ｓ４６（1971）'!AK106,'Ｓ４５（1970）'!AK106,'Ｓ４４（1969）'!AK106)</f>
        <v>0</v>
      </c>
      <c r="AL106" s="1792">
        <f>SUM('Ｈ24（2012）'!AL106,'Ｈ２０（2008）'!AL106,'Ｈ１９（2007）'!AL106,'Ｈ１８（2006）'!AL106,'Ｈ１７（2005）'!AL106,'Ｈ１６（2004）'!AL106,'Ｈ１５（2003）'!AL106,'Ｈ１４（2002）'!AL106,'Ｈ１３（2001）'!AL106,'Ｈ１２（2000）'!AL106,'Ｈ１１（1999）'!AL106,'Ｈ１０（1998）'!AL106,'Ｈ９（1997）'!AL106,'Ｈ８（1996）'!AL106,'Ｈ７（1995）'!AL106,'Ｈ６（1994）'!AL106,'Ｈ５（1993）'!AL106,'Ｈ４（1992）'!AL106,'Ｈ３（1991）'!AL106,'Ｈ２（1990）'!AL106,'Ｈ元（1989）'!AL106,'Ｓ６３（1988）'!AL106,'Ｓ６２（1987）'!AL106,'Ｓ６１（1986）'!AL106,'Ｓ６０（1985）'!AL106,'Ｓ５９（1984）'!AL106,'Ｓ５８（1983）'!AL106,'Ｓ５７（1982）'!AL106,'Ｓ５６（1981）'!AL106,'Ｓ５５（1980）'!AL106,'Ｓ５４（1979）'!AL106,'Ｓ５３（1978）'!AL106,'Ｓ５２（1977）'!AL106,'Ｓ５１（1976）'!AL106,'Ｓ５０（1975）'!AL106,'Ｓ４９（1974）'!AL106,'Ｓ４８（1973）'!AL106,'Ｓ４７(1972)'!AL106,'Ｓ４６（1971）'!AL106,'Ｓ４５（1970）'!AL106,'Ｓ４４（1969）'!AL106)</f>
        <v>0</v>
      </c>
    </row>
    <row r="107" spans="1:38">
      <c r="A107" s="858"/>
      <c r="B107" s="859"/>
      <c r="C107" s="859"/>
      <c r="D107" s="859"/>
      <c r="E107" s="859"/>
      <c r="F107" s="860"/>
      <c r="G107" s="856"/>
      <c r="H107" s="857"/>
      <c r="I107" s="857"/>
      <c r="K107" s="199"/>
      <c r="L107" s="181"/>
      <c r="M107" s="201" t="s">
        <v>104</v>
      </c>
      <c r="N107" s="202"/>
      <c r="O107" s="203" t="s">
        <v>111</v>
      </c>
      <c r="P107" s="204">
        <f t="shared" si="30"/>
        <v>0</v>
      </c>
      <c r="Q107" s="205">
        <f t="shared" si="30"/>
        <v>0</v>
      </c>
      <c r="R107" s="225"/>
      <c r="S107" s="267">
        <f t="shared" si="31"/>
        <v>0</v>
      </c>
      <c r="T107" s="268">
        <f t="shared" si="32"/>
        <v>0</v>
      </c>
      <c r="U107" s="269"/>
      <c r="V107" s="181"/>
      <c r="W107" s="201" t="s">
        <v>104</v>
      </c>
      <c r="X107" s="202"/>
      <c r="Y107" s="202" t="s">
        <v>1346</v>
      </c>
      <c r="Z107" s="1766">
        <f>SUM('Ｈ24（2012）'!Z107,'Ｈ24（2012）'!Z107,'Ｈ24（2012）'!Z107,'Ｈ２０（2008）'!Z107,'Ｈ１９（2007）'!Z107,'Ｈ１８（2006）'!Z107,'Ｈ１７（2005）'!Z107,'Ｈ１６（2004）'!Z107,'Ｈ１５（2003）'!Z107,'Ｈ１４（2002）'!Z107,'Ｈ１３（2001）'!Z107,'Ｈ１２（2000）'!Z107,'Ｈ１１（1999）'!Z107,'Ｈ１０（1998）'!Z107,'Ｈ９（1997）'!Z107,'Ｈ８（1996）'!Z107,'Ｈ７（1995）'!Z107,'Ｈ６（1994）'!Z107,'Ｈ５（1993）'!Z107,'Ｈ４（1992）'!Z107,'Ｈ３（1991）'!Z107,'Ｈ２（1990）'!Z107,'Ｈ元（1989）'!Z107,'Ｓ６３（1988）'!Z107,'Ｓ６２（1987）'!Z107,'Ｓ６１（1986）'!Z107,'Ｓ６０（1985）'!Z107,'Ｓ５９（1984）'!Z107,'Ｓ５８（1983）'!Z107,'Ｓ５７（1982）'!Z107,'Ｓ５６（1981）'!Z107,'Ｓ５５（1980）'!Z107,'Ｓ５４（1979）'!Z107,'Ｓ５３（1978）'!Z107,'Ｓ５２（1977）'!Z107,'Ｓ５１（1976）'!Z107,'Ｓ５０（1975）'!Z107,'Ｓ４９（1974）'!Z107,'Ｓ４８（1973）'!Z107,'Ｓ４７(1972)'!Z107,'Ｓ４６（1971）'!Z107,'Ｓ４５（1970）'!Z107,'Ｓ４４（1969）'!Z107)</f>
        <v>0</v>
      </c>
      <c r="AA107" s="1767">
        <f>SUM('Ｈ24（2012）'!AA107,'Ｈ２０（2008）'!AA107,'Ｈ１９（2007）'!AA107,'Ｈ１８（2006）'!AA107,'Ｈ１７（2005）'!AA107,'Ｈ１６（2004）'!AA107,'Ｈ１５（2003）'!AA107,'Ｈ１４（2002）'!AA107,'Ｈ１３（2001）'!AA107,'Ｈ１２（2000）'!AA107,'Ｈ１１（1999）'!AA107,'Ｈ１０（1998）'!AA107,'Ｈ９（1997）'!AA107,'Ｈ８（1996）'!AA107,'Ｈ７（1995）'!AA107,'Ｈ６（1994）'!AA107,'Ｈ５（1993）'!AA107,'Ｈ４（1992）'!AA107,'Ｈ３（1991）'!AA107,'Ｈ２（1990）'!AA107,'Ｈ元（1989）'!AA107,'Ｓ６３（1988）'!AA107,'Ｓ６２（1987）'!AA107,'Ｓ６１（1986）'!AA107,'Ｓ６０（1985）'!AA107,'Ｓ５９（1984）'!AA107,'Ｓ５８（1983）'!AA107,'Ｓ５７（1982）'!AA107,'Ｓ５６（1981）'!AA107,'Ｓ５５（1980）'!AA107,'Ｓ５４（1979）'!AA107,'Ｓ５３（1978）'!AA107,'Ｓ５２（1977）'!AA107,'Ｓ５１（1976）'!AA107,'Ｓ５０（1975）'!AA107,'Ｓ４９（1974）'!AA107,'Ｓ４８（1973）'!AA107,'Ｓ４７(1972)'!AA107,'Ｓ４６（1971）'!AA107,'Ｓ４５（1970）'!AA107,'Ｓ４４（1969）'!AA107)</f>
        <v>0</v>
      </c>
      <c r="AB107" s="1768">
        <f>SUM('Ｈ24（2012）'!AB107,'Ｈ２０（2008）'!AB107,'Ｈ１９（2007）'!AB107,'Ｈ１８（2006）'!AB107,'Ｈ１７（2005）'!AB107,'Ｈ１６（2004）'!AB107,'Ｈ１５（2003）'!AB107,'Ｈ１４（2002）'!AB107,'Ｈ１３（2001）'!AB107,'Ｈ１２（2000）'!AB107,'Ｈ１１（1999）'!AB107,'Ｈ１０（1998）'!AB107,'Ｈ９（1997）'!AB107,'Ｈ８（1996）'!AB107,'Ｈ７（1995）'!AB107,'Ｈ６（1994）'!AB107,'Ｈ５（1993）'!AB107,'Ｈ４（1992）'!AB107,'Ｈ３（1991）'!AB107,'Ｈ２（1990）'!AB107,'Ｈ元（1989）'!AB107,'Ｓ６３（1988）'!AB107,'Ｓ６２（1987）'!AB107,'Ｓ６１（1986）'!AB107,'Ｓ６０（1985）'!AB107,'Ｓ５９（1984）'!AB107,'Ｓ５８（1983）'!AB107,'Ｓ５７（1982）'!AB107,'Ｓ５６（1981）'!AB107,'Ｓ５５（1980）'!AB107,'Ｓ５４（1979）'!AB107,'Ｓ５３（1978）'!AB107,'Ｓ５２（1977）'!AB107,'Ｓ５１（1976）'!AB107,'Ｓ５０（1975）'!AB107,'Ｓ４９（1974）'!AB107,'Ｓ４８（1973）'!AB107,'Ｓ４７(1972)'!AB107,'Ｓ４６（1971）'!AB107,'Ｓ４５（1970）'!AB107,'Ｓ４４（1969）'!AB107)</f>
        <v>0</v>
      </c>
      <c r="AC107" s="1769">
        <f>SUM('Ｈ24（2012）'!AC107,'Ｈ２０（2008）'!AC107,'Ｈ１９（2007）'!AC107,'Ｈ１８（2006）'!AC107,'Ｈ１７（2005）'!AC107,'Ｈ１６（2004）'!AC107,'Ｈ１５（2003）'!AC107,'Ｈ１４（2002）'!AC107,'Ｈ１３（2001）'!AC107,'Ｈ１２（2000）'!AC107,'Ｈ１１（1999）'!AC107,'Ｈ１０（1998）'!AC107,'Ｈ９（1997）'!AC107,'Ｈ８（1996）'!AC107,'Ｈ７（1995）'!AC107,'Ｈ６（1994）'!AC107,'Ｈ５（1993）'!AC107,'Ｈ４（1992）'!AC107,'Ｈ３（1991）'!AC107,'Ｈ２（1990）'!AC107,'Ｈ元（1989）'!AC107,'Ｓ６３（1988）'!AC107,'Ｓ６２（1987）'!AC107,'Ｓ６１（1986）'!AC107,'Ｓ６０（1985）'!AC107,'Ｓ５９（1984）'!AC107,'Ｓ５８（1983）'!AC107,'Ｓ５７（1982）'!AC107,'Ｓ５６（1981）'!AC107,'Ｓ５５（1980）'!AC107,'Ｓ５４（1979）'!AC107,'Ｓ５３（1978）'!AC107,'Ｓ５２（1977）'!AC107,'Ｓ５１（1976）'!AC107,'Ｓ５０（1975）'!AC107,'Ｓ４９（1974）'!AC107,'Ｓ４８（1973）'!AC107,'Ｓ４７(1972)'!AC107,'Ｓ４６（1971）'!AC107,'Ｓ４５（1970）'!AC107,'Ｓ４４（1969）'!AC107)</f>
        <v>0</v>
      </c>
      <c r="AD107" s="269"/>
      <c r="AE107" s="181"/>
      <c r="AF107" s="201" t="s">
        <v>104</v>
      </c>
      <c r="AG107" s="202"/>
      <c r="AH107" s="202" t="s">
        <v>1347</v>
      </c>
      <c r="AI107" s="1766">
        <f>SUM('Ｈ24（2012）'!AI107,'Ｈ２０（2008）'!AI107,'Ｈ１９（2007）'!AI107,'Ｈ１８（2006）'!AI107,'Ｈ１７（2005）'!AI107,'Ｈ１６（2004）'!AI107,'Ｈ１５（2003）'!AI107,'Ｈ１４（2002）'!AI107,'Ｈ１３（2001）'!AI107,'Ｈ１２（2000）'!AI107,'Ｈ１１（1999）'!AI107,'Ｈ１０（1998）'!AI107,'Ｈ９（1997）'!AI107,'Ｈ８（1996）'!AI107,'Ｈ７（1995）'!AI107,'Ｈ６（1994）'!AI107,'Ｈ５（1993）'!AI107,'Ｈ４（1992）'!AI107,'Ｈ３（1991）'!AI107,'Ｈ２（1990）'!AI107,'Ｈ元（1989）'!AI107,'Ｓ６３（1988）'!AI107,'Ｓ６２（1987）'!AI107,'Ｓ６１（1986）'!AI107,'Ｓ６０（1985）'!AI107,'Ｓ５９（1984）'!AI107,'Ｓ５８（1983）'!AI107,'Ｓ５７（1982）'!AI107,'Ｓ５６（1981）'!AI107,'Ｓ５５（1980）'!AI107,'Ｓ５４（1979）'!AI107,'Ｓ５３（1978）'!AI107,'Ｓ５２（1977）'!AI107,'Ｓ５１（1976）'!AI107,'Ｓ５０（1975）'!AI107,'Ｓ４９（1974）'!AI107,'Ｓ４８（1973）'!AI107,'Ｓ４７(1972)'!AI107,'Ｓ４６（1971）'!AI107,'Ｓ４５（1970）'!AI107,'Ｓ４４（1969）'!AI107)</f>
        <v>0</v>
      </c>
      <c r="AJ107" s="1767">
        <f>SUM('Ｈ24（2012）'!AJ107,'Ｈ２０（2008）'!AJ107,'Ｈ１９（2007）'!AJ107,'Ｈ１８（2006）'!AJ107,'Ｈ１７（2005）'!AJ107,'Ｈ１６（2004）'!AJ107,'Ｈ１５（2003）'!AJ107,'Ｈ１４（2002）'!AJ107,'Ｈ１３（2001）'!AJ107,'Ｈ１２（2000）'!AJ107,'Ｈ１１（1999）'!AJ107,'Ｈ１０（1998）'!AJ107,'Ｈ９（1997）'!AJ107,'Ｈ８（1996）'!AJ107,'Ｈ７（1995）'!AJ107,'Ｈ６（1994）'!AJ107,'Ｈ５（1993）'!AJ107,'Ｈ４（1992）'!AJ107,'Ｈ３（1991）'!AJ107,'Ｈ２（1990）'!AJ107,'Ｈ元（1989）'!AJ107,'Ｓ６３（1988）'!AJ107,'Ｓ６２（1987）'!AJ107,'Ｓ６１（1986）'!AJ107,'Ｓ６０（1985）'!AJ107,'Ｓ５９（1984）'!AJ107,'Ｓ５８（1983）'!AJ107,'Ｓ５７（1982）'!AJ107,'Ｓ５６（1981）'!AJ107,'Ｓ５５（1980）'!AJ107,'Ｓ５４（1979）'!AJ107,'Ｓ５３（1978）'!AJ107,'Ｓ５２（1977）'!AJ107,'Ｓ５１（1976）'!AJ107,'Ｓ５０（1975）'!AJ107,'Ｓ４９（1974）'!AJ107,'Ｓ４８（1973）'!AJ107,'Ｓ４７(1972)'!AJ107,'Ｓ４６（1971）'!AJ107,'Ｓ４５（1970）'!AJ107,'Ｓ４４（1969）'!AJ107)</f>
        <v>0</v>
      </c>
      <c r="AK107" s="1770">
        <f>SUM('Ｈ24（2012）'!AK107,'Ｈ２０（2008）'!AK107,'Ｈ１９（2007）'!AK107,'Ｈ１８（2006）'!AK107,'Ｈ１７（2005）'!AK107,'Ｈ１６（2004）'!AK107,'Ｈ１５（2003）'!AK107,'Ｈ１４（2002）'!AK107,'Ｈ１３（2001）'!AK107,'Ｈ１２（2000）'!AK107,'Ｈ１１（1999）'!AK107,'Ｈ１０（1998）'!AK107,'Ｈ９（1997）'!AK107,'Ｈ８（1996）'!AK107,'Ｈ７（1995）'!AK107,'Ｈ６（1994）'!AK107,'Ｈ５（1993）'!AK107,'Ｈ４（1992）'!AK107,'Ｈ３（1991）'!AK107,'Ｈ２（1990）'!AK107,'Ｈ元（1989）'!AK107,'Ｓ６３（1988）'!AK107,'Ｓ６２（1987）'!AK107,'Ｓ６１（1986）'!AK107,'Ｓ６０（1985）'!AK107,'Ｓ５９（1984）'!AK107,'Ｓ５８（1983）'!AK107,'Ｓ５７（1982）'!AK107,'Ｓ５６（1981）'!AK107,'Ｓ５５（1980）'!AK107,'Ｓ５４（1979）'!AK107,'Ｓ５３（1978）'!AK107,'Ｓ５２（1977）'!AK107,'Ｓ５１（1976）'!AK107,'Ｓ５０（1975）'!AK107,'Ｓ４９（1974）'!AK107,'Ｓ４８（1973）'!AK107,'Ｓ４７(1972)'!AK107,'Ｓ４６（1971）'!AK107,'Ｓ４５（1970）'!AK107,'Ｓ４４（1969）'!AK107)</f>
        <v>0</v>
      </c>
      <c r="AL107" s="1771">
        <f>SUM('Ｈ24（2012）'!AL107,'Ｈ２０（2008）'!AL107,'Ｈ１９（2007）'!AL107,'Ｈ１８（2006）'!AL107,'Ｈ１７（2005）'!AL107,'Ｈ１６（2004）'!AL107,'Ｈ１５（2003）'!AL107,'Ｈ１４（2002）'!AL107,'Ｈ１３（2001）'!AL107,'Ｈ１２（2000）'!AL107,'Ｈ１１（1999）'!AL107,'Ｈ１０（1998）'!AL107,'Ｈ９（1997）'!AL107,'Ｈ８（1996）'!AL107,'Ｈ７（1995）'!AL107,'Ｈ６（1994）'!AL107,'Ｈ５（1993）'!AL107,'Ｈ４（1992）'!AL107,'Ｈ３（1991）'!AL107,'Ｈ２（1990）'!AL107,'Ｈ元（1989）'!AL107,'Ｓ６３（1988）'!AL107,'Ｓ６２（1987）'!AL107,'Ｓ６１（1986）'!AL107,'Ｓ６０（1985）'!AL107,'Ｓ５９（1984）'!AL107,'Ｓ５８（1983）'!AL107,'Ｓ５７（1982）'!AL107,'Ｓ５６（1981）'!AL107,'Ｓ５５（1980）'!AL107,'Ｓ５４（1979）'!AL107,'Ｓ５３（1978）'!AL107,'Ｓ５２（1977）'!AL107,'Ｓ５１（1976）'!AL107,'Ｓ５０（1975）'!AL107,'Ｓ４９（1974）'!AL107,'Ｓ４８（1973）'!AL107,'Ｓ４７(1972)'!AL107,'Ｓ４６（1971）'!AL107,'Ｓ４５（1970）'!AL107,'Ｓ４４（1969）'!AL107)</f>
        <v>0</v>
      </c>
    </row>
    <row r="108" spans="1:38">
      <c r="A108" s="858"/>
      <c r="B108" s="859"/>
      <c r="C108" s="859"/>
      <c r="D108" s="859"/>
      <c r="E108" s="859"/>
      <c r="F108" s="860"/>
      <c r="G108" s="856"/>
      <c r="H108" s="857"/>
      <c r="I108" s="857"/>
      <c r="K108" s="199"/>
      <c r="L108" s="181"/>
      <c r="M108" s="201" t="s">
        <v>90</v>
      </c>
      <c r="N108" s="202"/>
      <c r="O108" s="203" t="s">
        <v>112</v>
      </c>
      <c r="P108" s="204">
        <f t="shared" si="30"/>
        <v>0</v>
      </c>
      <c r="Q108" s="205">
        <f t="shared" si="30"/>
        <v>0</v>
      </c>
      <c r="R108" s="225"/>
      <c r="S108" s="267">
        <f t="shared" si="31"/>
        <v>0</v>
      </c>
      <c r="T108" s="268">
        <f t="shared" si="32"/>
        <v>0</v>
      </c>
      <c r="U108" s="269"/>
      <c r="V108" s="181"/>
      <c r="W108" s="178"/>
      <c r="X108" s="175"/>
      <c r="Y108" s="175"/>
      <c r="Z108" s="1796">
        <f>SUM('Ｈ24（2012）'!Z108,'Ｈ24（2012）'!Z108,'Ｈ24（2012）'!Z108,'Ｈ２０（2008）'!Z108,'Ｈ１９（2007）'!Z108,'Ｈ１８（2006）'!Z108,'Ｈ１７（2005）'!Z108,'Ｈ１６（2004）'!Z108,'Ｈ１５（2003）'!Z108,'Ｈ１４（2002）'!Z108,'Ｈ１３（2001）'!Z108,'Ｈ１２（2000）'!Z108,'Ｈ１１（1999）'!Z108,'Ｈ１０（1998）'!Z108,'Ｈ９（1997）'!Z108,'Ｈ８（1996）'!Z108,'Ｈ７（1995）'!Z108,'Ｈ６（1994）'!Z108,'Ｈ５（1993）'!Z108,'Ｈ４（1992）'!Z108,'Ｈ３（1991）'!Z108,'Ｈ２（1990）'!Z108,'Ｈ元（1989）'!Z108,'Ｓ６３（1988）'!Z108,'Ｓ６２（1987）'!Z108,'Ｓ６１（1986）'!Z108,'Ｓ６０（1985）'!Z108,'Ｓ５９（1984）'!Z108,'Ｓ５８（1983）'!Z108,'Ｓ５７（1982）'!Z108,'Ｓ５６（1981）'!Z108,'Ｓ５５（1980）'!Z108,'Ｓ５４（1979）'!Z108,'Ｓ５３（1978）'!Z108,'Ｓ５２（1977）'!Z108,'Ｓ５１（1976）'!Z108,'Ｓ５０（1975）'!Z108,'Ｓ４９（1974）'!Z108,'Ｓ４８（1973）'!Z108,'Ｓ４７(1972)'!Z108,'Ｓ４６（1971）'!Z108,'Ｓ４５（1970）'!Z108,'Ｓ４４（1969）'!Z108)</f>
        <v>0</v>
      </c>
      <c r="AA108" s="1797">
        <f>SUM('Ｈ24（2012）'!AA108,'Ｈ２０（2008）'!AA108,'Ｈ１９（2007）'!AA108,'Ｈ１８（2006）'!AA108,'Ｈ１７（2005）'!AA108,'Ｈ１６（2004）'!AA108,'Ｈ１５（2003）'!AA108,'Ｈ１４（2002）'!AA108,'Ｈ１３（2001）'!AA108,'Ｈ１２（2000）'!AA108,'Ｈ１１（1999）'!AA108,'Ｈ１０（1998）'!AA108,'Ｈ９（1997）'!AA108,'Ｈ８（1996）'!AA108,'Ｈ７（1995）'!AA108,'Ｈ６（1994）'!AA108,'Ｈ５（1993）'!AA108,'Ｈ４（1992）'!AA108,'Ｈ３（1991）'!AA108,'Ｈ２（1990）'!AA108,'Ｈ元（1989）'!AA108,'Ｓ６３（1988）'!AA108,'Ｓ６２（1987）'!AA108,'Ｓ６１（1986）'!AA108,'Ｓ６０（1985）'!AA108,'Ｓ５９（1984）'!AA108,'Ｓ５８（1983）'!AA108,'Ｓ５７（1982）'!AA108,'Ｓ５６（1981）'!AA108,'Ｓ５５（1980）'!AA108,'Ｓ５４（1979）'!AA108,'Ｓ５３（1978）'!AA108,'Ｓ５２（1977）'!AA108,'Ｓ５１（1976）'!AA108,'Ｓ５０（1975）'!AA108,'Ｓ４９（1974）'!AA108,'Ｓ４８（1973）'!AA108,'Ｓ４７(1972)'!AA108,'Ｓ４６（1971）'!AA108,'Ｓ４５（1970）'!AA108,'Ｓ４４（1969）'!AA108)</f>
        <v>0</v>
      </c>
      <c r="AB108" s="1773">
        <f>SUM('Ｈ24（2012）'!AB108,'Ｈ２０（2008）'!AB108,'Ｈ１９（2007）'!AB108,'Ｈ１８（2006）'!AB108,'Ｈ１７（2005）'!AB108,'Ｈ１６（2004）'!AB108,'Ｈ１５（2003）'!AB108,'Ｈ１４（2002）'!AB108,'Ｈ１３（2001）'!AB108,'Ｈ１２（2000）'!AB108,'Ｈ１１（1999）'!AB108,'Ｈ１０（1998）'!AB108,'Ｈ９（1997）'!AB108,'Ｈ８（1996）'!AB108,'Ｈ７（1995）'!AB108,'Ｈ６（1994）'!AB108,'Ｈ５（1993）'!AB108,'Ｈ４（1992）'!AB108,'Ｈ３（1991）'!AB108,'Ｈ２（1990）'!AB108,'Ｈ元（1989）'!AB108,'Ｓ６３（1988）'!AB108,'Ｓ６２（1987）'!AB108,'Ｓ６１（1986）'!AB108,'Ｓ６０（1985）'!AB108,'Ｓ５９（1984）'!AB108,'Ｓ５８（1983）'!AB108,'Ｓ５７（1982）'!AB108,'Ｓ５６（1981）'!AB108,'Ｓ５５（1980）'!AB108,'Ｓ５４（1979）'!AB108,'Ｓ５３（1978）'!AB108,'Ｓ５２（1977）'!AB108,'Ｓ５１（1976）'!AB108,'Ｓ５０（1975）'!AB108,'Ｓ４９（1974）'!AB108,'Ｓ４８（1973）'!AB108,'Ｓ４７(1972)'!AB108,'Ｓ４６（1971）'!AB108,'Ｓ４５（1970）'!AB108,'Ｓ４４（1969）'!AB108)</f>
        <v>0</v>
      </c>
      <c r="AC108" s="1774">
        <f>SUM('Ｈ24（2012）'!AC108,'Ｈ２０（2008）'!AC108,'Ｈ１９（2007）'!AC108,'Ｈ１８（2006）'!AC108,'Ｈ１７（2005）'!AC108,'Ｈ１６（2004）'!AC108,'Ｈ１５（2003）'!AC108,'Ｈ１４（2002）'!AC108,'Ｈ１３（2001）'!AC108,'Ｈ１２（2000）'!AC108,'Ｈ１１（1999）'!AC108,'Ｈ１０（1998）'!AC108,'Ｈ９（1997）'!AC108,'Ｈ８（1996）'!AC108,'Ｈ７（1995）'!AC108,'Ｈ６（1994）'!AC108,'Ｈ５（1993）'!AC108,'Ｈ４（1992）'!AC108,'Ｈ３（1991）'!AC108,'Ｈ２（1990）'!AC108,'Ｈ元（1989）'!AC108,'Ｓ６３（1988）'!AC108,'Ｓ６２（1987）'!AC108,'Ｓ６１（1986）'!AC108,'Ｓ６０（1985）'!AC108,'Ｓ５９（1984）'!AC108,'Ｓ５８（1983）'!AC108,'Ｓ５７（1982）'!AC108,'Ｓ５６（1981）'!AC108,'Ｓ５５（1980）'!AC108,'Ｓ５４（1979）'!AC108,'Ｓ５３（1978）'!AC108,'Ｓ５２（1977）'!AC108,'Ｓ５１（1976）'!AC108,'Ｓ５０（1975）'!AC108,'Ｓ４９（1974）'!AC108,'Ｓ４８（1973）'!AC108,'Ｓ４７(1972)'!AC108,'Ｓ４６（1971）'!AC108,'Ｓ４５（1970）'!AC108,'Ｓ４４（1969）'!AC108)</f>
        <v>0</v>
      </c>
      <c r="AD108" s="269"/>
      <c r="AE108" s="181"/>
      <c r="AF108" s="178"/>
      <c r="AG108" s="175"/>
      <c r="AH108" s="175"/>
      <c r="AI108" s="1796">
        <f>SUM('Ｈ24（2012）'!AI108,'Ｈ２０（2008）'!AI108,'Ｈ１９（2007）'!AI108,'Ｈ１８（2006）'!AI108,'Ｈ１７（2005）'!AI108,'Ｈ１６（2004）'!AI108,'Ｈ１５（2003）'!AI108,'Ｈ１４（2002）'!AI108,'Ｈ１３（2001）'!AI108,'Ｈ１２（2000）'!AI108,'Ｈ１１（1999）'!AI108,'Ｈ１０（1998）'!AI108,'Ｈ９（1997）'!AI108,'Ｈ８（1996）'!AI108,'Ｈ７（1995）'!AI108,'Ｈ６（1994）'!AI108,'Ｈ５（1993）'!AI108,'Ｈ４（1992）'!AI108,'Ｈ３（1991）'!AI108,'Ｈ２（1990）'!AI108,'Ｈ元（1989）'!AI108,'Ｓ６３（1988）'!AI108,'Ｓ６２（1987）'!AI108,'Ｓ６１（1986）'!AI108,'Ｓ６０（1985）'!AI108,'Ｓ５９（1984）'!AI108,'Ｓ５８（1983）'!AI108,'Ｓ５７（1982）'!AI108,'Ｓ５６（1981）'!AI108,'Ｓ５５（1980）'!AI108,'Ｓ５４（1979）'!AI108,'Ｓ５３（1978）'!AI108,'Ｓ５２（1977）'!AI108,'Ｓ５１（1976）'!AI108,'Ｓ５０（1975）'!AI108,'Ｓ４９（1974）'!AI108,'Ｓ４８（1973）'!AI108,'Ｓ４７(1972)'!AI108,'Ｓ４６（1971）'!AI108,'Ｓ４５（1970）'!AI108,'Ｓ４４（1969）'!AI108)</f>
        <v>0</v>
      </c>
      <c r="AJ108" s="1797">
        <f>SUM('Ｈ24（2012）'!AJ108,'Ｈ２０（2008）'!AJ108,'Ｈ１９（2007）'!AJ108,'Ｈ１８（2006）'!AJ108,'Ｈ１７（2005）'!AJ108,'Ｈ１６（2004）'!AJ108,'Ｈ１５（2003）'!AJ108,'Ｈ１４（2002）'!AJ108,'Ｈ１３（2001）'!AJ108,'Ｈ１２（2000）'!AJ108,'Ｈ１１（1999）'!AJ108,'Ｈ１０（1998）'!AJ108,'Ｈ９（1997）'!AJ108,'Ｈ８（1996）'!AJ108,'Ｈ７（1995）'!AJ108,'Ｈ６（1994）'!AJ108,'Ｈ５（1993）'!AJ108,'Ｈ４（1992）'!AJ108,'Ｈ３（1991）'!AJ108,'Ｈ２（1990）'!AJ108,'Ｈ元（1989）'!AJ108,'Ｓ６３（1988）'!AJ108,'Ｓ６２（1987）'!AJ108,'Ｓ６１（1986）'!AJ108,'Ｓ６０（1985）'!AJ108,'Ｓ５９（1984）'!AJ108,'Ｓ５８（1983）'!AJ108,'Ｓ５７（1982）'!AJ108,'Ｓ５６（1981）'!AJ108,'Ｓ５５（1980）'!AJ108,'Ｓ５４（1979）'!AJ108,'Ｓ５３（1978）'!AJ108,'Ｓ５２（1977）'!AJ108,'Ｓ５１（1976）'!AJ108,'Ｓ５０（1975）'!AJ108,'Ｓ４９（1974）'!AJ108,'Ｓ４８（1973）'!AJ108,'Ｓ４７(1972)'!AJ108,'Ｓ４６（1971）'!AJ108,'Ｓ４５（1970）'!AJ108,'Ｓ４４（1969）'!AJ108)</f>
        <v>0</v>
      </c>
      <c r="AK108" s="1773">
        <f>SUM('Ｈ24（2012）'!AK108,'Ｈ２０（2008）'!AK108,'Ｈ１９（2007）'!AK108,'Ｈ１８（2006）'!AK108,'Ｈ１７（2005）'!AK108,'Ｈ１６（2004）'!AK108,'Ｈ１５（2003）'!AK108,'Ｈ１４（2002）'!AK108,'Ｈ１３（2001）'!AK108,'Ｈ１２（2000）'!AK108,'Ｈ１１（1999）'!AK108,'Ｈ１０（1998）'!AK108,'Ｈ９（1997）'!AK108,'Ｈ８（1996）'!AK108,'Ｈ７（1995）'!AK108,'Ｈ６（1994）'!AK108,'Ｈ５（1993）'!AK108,'Ｈ４（1992）'!AK108,'Ｈ３（1991）'!AK108,'Ｈ２（1990）'!AK108,'Ｈ元（1989）'!AK108,'Ｓ６３（1988）'!AK108,'Ｓ６２（1987）'!AK108,'Ｓ６１（1986）'!AK108,'Ｓ６０（1985）'!AK108,'Ｓ５９（1984）'!AK108,'Ｓ５８（1983）'!AK108,'Ｓ５７（1982）'!AK108,'Ｓ５６（1981）'!AK108,'Ｓ５５（1980）'!AK108,'Ｓ５４（1979）'!AK108,'Ｓ５３（1978）'!AK108,'Ｓ５２（1977）'!AK108,'Ｓ５１（1976）'!AK108,'Ｓ５０（1975）'!AK108,'Ｓ４９（1974）'!AK108,'Ｓ４８（1973）'!AK108,'Ｓ４７(1972)'!AK108,'Ｓ４６（1971）'!AK108,'Ｓ４５（1970）'!AK108,'Ｓ４４（1969）'!AK108)</f>
        <v>0</v>
      </c>
      <c r="AL108" s="1775">
        <f>SUM('Ｈ24（2012）'!AL108,'Ｈ２０（2008）'!AL108,'Ｈ１９（2007）'!AL108,'Ｈ１８（2006）'!AL108,'Ｈ１７（2005）'!AL108,'Ｈ１６（2004）'!AL108,'Ｈ１５（2003）'!AL108,'Ｈ１４（2002）'!AL108,'Ｈ１３（2001）'!AL108,'Ｈ１２（2000）'!AL108,'Ｈ１１（1999）'!AL108,'Ｈ１０（1998）'!AL108,'Ｈ９（1997）'!AL108,'Ｈ８（1996）'!AL108,'Ｈ７（1995）'!AL108,'Ｈ６（1994）'!AL108,'Ｈ５（1993）'!AL108,'Ｈ４（1992）'!AL108,'Ｈ３（1991）'!AL108,'Ｈ２（1990）'!AL108,'Ｈ元（1989）'!AL108,'Ｓ６３（1988）'!AL108,'Ｓ６２（1987）'!AL108,'Ｓ６１（1986）'!AL108,'Ｓ６０（1985）'!AL108,'Ｓ５９（1984）'!AL108,'Ｓ５８（1983）'!AL108,'Ｓ５７（1982）'!AL108,'Ｓ５６（1981）'!AL108,'Ｓ５５（1980）'!AL108,'Ｓ５４（1979）'!AL108,'Ｓ５３（1978）'!AL108,'Ｓ５２（1977）'!AL108,'Ｓ５１（1976）'!AL108,'Ｓ５０（1975）'!AL108,'Ｓ４９（1974）'!AL108,'Ｓ４８（1973）'!AL108,'Ｓ４７(1972)'!AL108,'Ｓ４６（1971）'!AL108,'Ｓ４５（1970）'!AL108,'Ｓ４４（1969）'!AL108)</f>
        <v>0</v>
      </c>
    </row>
    <row r="109" spans="1:38">
      <c r="A109" s="858"/>
      <c r="B109" s="859"/>
      <c r="C109" s="859"/>
      <c r="D109" s="859"/>
      <c r="E109" s="859"/>
      <c r="F109" s="860"/>
      <c r="G109" s="856"/>
      <c r="H109" s="857"/>
      <c r="I109" s="857"/>
      <c r="K109" s="199"/>
      <c r="L109" s="181" t="s">
        <v>92</v>
      </c>
      <c r="M109" s="201" t="s">
        <v>105</v>
      </c>
      <c r="N109" s="202"/>
      <c r="O109" s="203" t="s">
        <v>113</v>
      </c>
      <c r="P109" s="204">
        <f t="shared" si="30"/>
        <v>0</v>
      </c>
      <c r="Q109" s="205">
        <f t="shared" si="30"/>
        <v>0</v>
      </c>
      <c r="R109" s="225"/>
      <c r="S109" s="267">
        <f t="shared" si="31"/>
        <v>0</v>
      </c>
      <c r="T109" s="268">
        <f t="shared" si="32"/>
        <v>0</v>
      </c>
      <c r="U109" s="269"/>
      <c r="V109" s="181" t="s">
        <v>92</v>
      </c>
      <c r="W109" s="200"/>
      <c r="X109" s="172"/>
      <c r="Y109" s="172"/>
      <c r="Z109" s="1785">
        <f>SUM('Ｈ24（2012）'!Z109,'Ｈ24（2012）'!Z109,'Ｈ24（2012）'!Z109,'Ｈ２０（2008）'!Z109,'Ｈ１９（2007）'!Z109,'Ｈ１８（2006）'!Z109,'Ｈ１７（2005）'!Z109,'Ｈ１６（2004）'!Z109,'Ｈ１５（2003）'!Z109,'Ｈ１４（2002）'!Z109,'Ｈ１３（2001）'!Z109,'Ｈ１２（2000）'!Z109,'Ｈ１１（1999）'!Z109,'Ｈ１０（1998）'!Z109,'Ｈ９（1997）'!Z109,'Ｈ８（1996）'!Z109,'Ｈ７（1995）'!Z109,'Ｈ６（1994）'!Z109,'Ｈ５（1993）'!Z109,'Ｈ４（1992）'!Z109,'Ｈ３（1991）'!Z109,'Ｈ２（1990）'!Z109,'Ｈ元（1989）'!Z109,'Ｓ６３（1988）'!Z109,'Ｓ６２（1987）'!Z109,'Ｓ６１（1986）'!Z109,'Ｓ６０（1985）'!Z109,'Ｓ５９（1984）'!Z109,'Ｓ５８（1983）'!Z109,'Ｓ５７（1982）'!Z109,'Ｓ５６（1981）'!Z109,'Ｓ５５（1980）'!Z109,'Ｓ５４（1979）'!Z109,'Ｓ５３（1978）'!Z109,'Ｓ５２（1977）'!Z109,'Ｓ５１（1976）'!Z109,'Ｓ５０（1975）'!Z109,'Ｓ４９（1974）'!Z109,'Ｓ４８（1973）'!Z109,'Ｓ４７(1972)'!Z109,'Ｓ４６（1971）'!Z109,'Ｓ４５（1970）'!Z109,'Ｓ４４（1969）'!Z109)</f>
        <v>0</v>
      </c>
      <c r="AA109" s="1786">
        <f>SUM('Ｈ24（2012）'!AA109,'Ｈ２０（2008）'!AA109,'Ｈ１９（2007）'!AA109,'Ｈ１８（2006）'!AA109,'Ｈ１７（2005）'!AA109,'Ｈ１６（2004）'!AA109,'Ｈ１５（2003）'!AA109,'Ｈ１４（2002）'!AA109,'Ｈ１３（2001）'!AA109,'Ｈ１２（2000）'!AA109,'Ｈ１１（1999）'!AA109,'Ｈ１０（1998）'!AA109,'Ｈ９（1997）'!AA109,'Ｈ８（1996）'!AA109,'Ｈ７（1995）'!AA109,'Ｈ６（1994）'!AA109,'Ｈ５（1993）'!AA109,'Ｈ４（1992）'!AA109,'Ｈ３（1991）'!AA109,'Ｈ２（1990）'!AA109,'Ｈ元（1989）'!AA109,'Ｓ６３（1988）'!AA109,'Ｓ６２（1987）'!AA109,'Ｓ６１（1986）'!AA109,'Ｓ６０（1985）'!AA109,'Ｓ５９（1984）'!AA109,'Ｓ５８（1983）'!AA109,'Ｓ５７（1982）'!AA109,'Ｓ５６（1981）'!AA109,'Ｓ５５（1980）'!AA109,'Ｓ５４（1979）'!AA109,'Ｓ５３（1978）'!AA109,'Ｓ５２（1977）'!AA109,'Ｓ５１（1976）'!AA109,'Ｓ５０（1975）'!AA109,'Ｓ４９（1974）'!AA109,'Ｓ４８（1973）'!AA109,'Ｓ４７(1972)'!AA109,'Ｓ４６（1971）'!AA109,'Ｓ４５（1970）'!AA109,'Ｓ４４（1969）'!AA109)</f>
        <v>0</v>
      </c>
      <c r="AB109" s="1779">
        <f>SUM('Ｈ24（2012）'!AB109,'Ｈ２０（2008）'!AB109,'Ｈ１９（2007）'!AB109,'Ｈ１８（2006）'!AB109,'Ｈ１７（2005）'!AB109,'Ｈ１６（2004）'!AB109,'Ｈ１５（2003）'!AB109,'Ｈ１４（2002）'!AB109,'Ｈ１３（2001）'!AB109,'Ｈ１２（2000）'!AB109,'Ｈ１１（1999）'!AB109,'Ｈ１０（1998）'!AB109,'Ｈ９（1997）'!AB109,'Ｈ８（1996）'!AB109,'Ｈ７（1995）'!AB109,'Ｈ６（1994）'!AB109,'Ｈ５（1993）'!AB109,'Ｈ４（1992）'!AB109,'Ｈ３（1991）'!AB109,'Ｈ２（1990）'!AB109,'Ｈ元（1989）'!AB109,'Ｓ６３（1988）'!AB109,'Ｓ６２（1987）'!AB109,'Ｓ６１（1986）'!AB109,'Ｓ６０（1985）'!AB109,'Ｓ５９（1984）'!AB109,'Ｓ５８（1983）'!AB109,'Ｓ５７（1982）'!AB109,'Ｓ５６（1981）'!AB109,'Ｓ５５（1980）'!AB109,'Ｓ５４（1979）'!AB109,'Ｓ５３（1978）'!AB109,'Ｓ５２（1977）'!AB109,'Ｓ５１（1976）'!AB109,'Ｓ５０（1975）'!AB109,'Ｓ４９（1974）'!AB109,'Ｓ４８（1973）'!AB109,'Ｓ４７(1972)'!AB109,'Ｓ４６（1971）'!AB109,'Ｓ４５（1970）'!AB109,'Ｓ４４（1969）'!AB109)</f>
        <v>0</v>
      </c>
      <c r="AC109" s="1780">
        <f>SUM('Ｈ24（2012）'!AC109,'Ｈ２０（2008）'!AC109,'Ｈ１９（2007）'!AC109,'Ｈ１８（2006）'!AC109,'Ｈ１７（2005）'!AC109,'Ｈ１６（2004）'!AC109,'Ｈ１５（2003）'!AC109,'Ｈ１４（2002）'!AC109,'Ｈ１３（2001）'!AC109,'Ｈ１２（2000）'!AC109,'Ｈ１１（1999）'!AC109,'Ｈ１０（1998）'!AC109,'Ｈ９（1997）'!AC109,'Ｈ８（1996）'!AC109,'Ｈ７（1995）'!AC109,'Ｈ６（1994）'!AC109,'Ｈ５（1993）'!AC109,'Ｈ４（1992）'!AC109,'Ｈ３（1991）'!AC109,'Ｈ２（1990）'!AC109,'Ｈ元（1989）'!AC109,'Ｓ６３（1988）'!AC109,'Ｓ６２（1987）'!AC109,'Ｓ６１（1986）'!AC109,'Ｓ６０（1985）'!AC109,'Ｓ５９（1984）'!AC109,'Ｓ５８（1983）'!AC109,'Ｓ５７（1982）'!AC109,'Ｓ５６（1981）'!AC109,'Ｓ５５（1980）'!AC109,'Ｓ５４（1979）'!AC109,'Ｓ５３（1978）'!AC109,'Ｓ５２（1977）'!AC109,'Ｓ５１（1976）'!AC109,'Ｓ５０（1975）'!AC109,'Ｓ４９（1974）'!AC109,'Ｓ４８（1973）'!AC109,'Ｓ４７(1972)'!AC109,'Ｓ４６（1971）'!AC109,'Ｓ４５（1970）'!AC109,'Ｓ４４（1969）'!AC109)</f>
        <v>0</v>
      </c>
      <c r="AD109" s="269"/>
      <c r="AE109" s="181" t="s">
        <v>92</v>
      </c>
      <c r="AF109" s="200"/>
      <c r="AG109" s="172"/>
      <c r="AH109" s="172"/>
      <c r="AI109" s="1785">
        <f>SUM('Ｈ24（2012）'!AI109,'Ｈ２０（2008）'!AI109,'Ｈ１９（2007）'!AI109,'Ｈ１８（2006）'!AI109,'Ｈ１７（2005）'!AI109,'Ｈ１６（2004）'!AI109,'Ｈ１５（2003）'!AI109,'Ｈ１４（2002）'!AI109,'Ｈ１３（2001）'!AI109,'Ｈ１２（2000）'!AI109,'Ｈ１１（1999）'!AI109,'Ｈ１０（1998）'!AI109,'Ｈ９（1997）'!AI109,'Ｈ８（1996）'!AI109,'Ｈ７（1995）'!AI109,'Ｈ６（1994）'!AI109,'Ｈ５（1993）'!AI109,'Ｈ４（1992）'!AI109,'Ｈ３（1991）'!AI109,'Ｈ２（1990）'!AI109,'Ｈ元（1989）'!AI109,'Ｓ６３（1988）'!AI109,'Ｓ６２（1987）'!AI109,'Ｓ６１（1986）'!AI109,'Ｓ６０（1985）'!AI109,'Ｓ５９（1984）'!AI109,'Ｓ５８（1983）'!AI109,'Ｓ５７（1982）'!AI109,'Ｓ５６（1981）'!AI109,'Ｓ５５（1980）'!AI109,'Ｓ５４（1979）'!AI109,'Ｓ５３（1978）'!AI109,'Ｓ５２（1977）'!AI109,'Ｓ５１（1976）'!AI109,'Ｓ５０（1975）'!AI109,'Ｓ４９（1974）'!AI109,'Ｓ４８（1973）'!AI109,'Ｓ４７(1972)'!AI109,'Ｓ４６（1971）'!AI109,'Ｓ４５（1970）'!AI109,'Ｓ４４（1969）'!AI109)</f>
        <v>0</v>
      </c>
      <c r="AJ109" s="1786">
        <f>SUM('Ｈ24（2012）'!AJ109,'Ｈ２０（2008）'!AJ109,'Ｈ１９（2007）'!AJ109,'Ｈ１８（2006）'!AJ109,'Ｈ１７（2005）'!AJ109,'Ｈ１６（2004）'!AJ109,'Ｈ１５（2003）'!AJ109,'Ｈ１４（2002）'!AJ109,'Ｈ１３（2001）'!AJ109,'Ｈ１２（2000）'!AJ109,'Ｈ１１（1999）'!AJ109,'Ｈ１０（1998）'!AJ109,'Ｈ９（1997）'!AJ109,'Ｈ８（1996）'!AJ109,'Ｈ７（1995）'!AJ109,'Ｈ６（1994）'!AJ109,'Ｈ５（1993）'!AJ109,'Ｈ４（1992）'!AJ109,'Ｈ３（1991）'!AJ109,'Ｈ２（1990）'!AJ109,'Ｈ元（1989）'!AJ109,'Ｓ６３（1988）'!AJ109,'Ｓ６２（1987）'!AJ109,'Ｓ６１（1986）'!AJ109,'Ｓ６０（1985）'!AJ109,'Ｓ５９（1984）'!AJ109,'Ｓ５８（1983）'!AJ109,'Ｓ５７（1982）'!AJ109,'Ｓ５６（1981）'!AJ109,'Ｓ５５（1980）'!AJ109,'Ｓ５４（1979）'!AJ109,'Ｓ５３（1978）'!AJ109,'Ｓ５２（1977）'!AJ109,'Ｓ５１（1976）'!AJ109,'Ｓ５０（1975）'!AJ109,'Ｓ４９（1974）'!AJ109,'Ｓ４８（1973）'!AJ109,'Ｓ４７(1972)'!AJ109,'Ｓ４６（1971）'!AJ109,'Ｓ４５（1970）'!AJ109,'Ｓ４４（1969）'!AJ109)</f>
        <v>0</v>
      </c>
      <c r="AK109" s="1779">
        <f>SUM('Ｈ24（2012）'!AK109,'Ｈ２０（2008）'!AK109,'Ｈ１９（2007）'!AK109,'Ｈ１８（2006）'!AK109,'Ｈ１７（2005）'!AK109,'Ｈ１６（2004）'!AK109,'Ｈ１５（2003）'!AK109,'Ｈ１４（2002）'!AK109,'Ｈ１３（2001）'!AK109,'Ｈ１２（2000）'!AK109,'Ｈ１１（1999）'!AK109,'Ｈ１０（1998）'!AK109,'Ｈ９（1997）'!AK109,'Ｈ８（1996）'!AK109,'Ｈ７（1995）'!AK109,'Ｈ６（1994）'!AK109,'Ｈ５（1993）'!AK109,'Ｈ４（1992）'!AK109,'Ｈ３（1991）'!AK109,'Ｈ２（1990）'!AK109,'Ｈ元（1989）'!AK109,'Ｓ６３（1988）'!AK109,'Ｓ６２（1987）'!AK109,'Ｓ６１（1986）'!AK109,'Ｓ６０（1985）'!AK109,'Ｓ５９（1984）'!AK109,'Ｓ５８（1983）'!AK109,'Ｓ５７（1982）'!AK109,'Ｓ５６（1981）'!AK109,'Ｓ５５（1980）'!AK109,'Ｓ５４（1979）'!AK109,'Ｓ５３（1978）'!AK109,'Ｓ５２（1977）'!AK109,'Ｓ５１（1976）'!AK109,'Ｓ５０（1975）'!AK109,'Ｓ４９（1974）'!AK109,'Ｓ４８（1973）'!AK109,'Ｓ４７(1972)'!AK109,'Ｓ４６（1971）'!AK109,'Ｓ４５（1970）'!AK109,'Ｓ４４（1969）'!AK109)</f>
        <v>0</v>
      </c>
      <c r="AL109" s="1760">
        <f>SUM('Ｈ24（2012）'!AL109,'Ｈ２０（2008）'!AL109,'Ｈ１９（2007）'!AL109,'Ｈ１８（2006）'!AL109,'Ｈ１７（2005）'!AL109,'Ｈ１６（2004）'!AL109,'Ｈ１５（2003）'!AL109,'Ｈ１４（2002）'!AL109,'Ｈ１３（2001）'!AL109,'Ｈ１２（2000）'!AL109,'Ｈ１１（1999）'!AL109,'Ｈ１０（1998）'!AL109,'Ｈ９（1997）'!AL109,'Ｈ８（1996）'!AL109,'Ｈ７（1995）'!AL109,'Ｈ６（1994）'!AL109,'Ｈ５（1993）'!AL109,'Ｈ４（1992）'!AL109,'Ｈ３（1991）'!AL109,'Ｈ２（1990）'!AL109,'Ｈ元（1989）'!AL109,'Ｓ６３（1988）'!AL109,'Ｓ６２（1987）'!AL109,'Ｓ６１（1986）'!AL109,'Ｓ６０（1985）'!AL109,'Ｓ５９（1984）'!AL109,'Ｓ５８（1983）'!AL109,'Ｓ５７（1982）'!AL109,'Ｓ５６（1981）'!AL109,'Ｓ５５（1980）'!AL109,'Ｓ５４（1979）'!AL109,'Ｓ５３（1978）'!AL109,'Ｓ５２（1977）'!AL109,'Ｓ５１（1976）'!AL109,'Ｓ５０（1975）'!AL109,'Ｓ４９（1974）'!AL109,'Ｓ４８（1973）'!AL109,'Ｓ４７(1972)'!AL109,'Ｓ４６（1971）'!AL109,'Ｓ４５（1970）'!AL109,'Ｓ４４（1969）'!AL109)</f>
        <v>0</v>
      </c>
    </row>
    <row r="110" spans="1:38">
      <c r="A110" s="858"/>
      <c r="B110" s="859"/>
      <c r="C110" s="859"/>
      <c r="D110" s="859"/>
      <c r="E110" s="859"/>
      <c r="F110" s="860"/>
      <c r="G110" s="856"/>
      <c r="H110" s="857"/>
      <c r="I110" s="857"/>
      <c r="K110" s="199"/>
      <c r="L110" s="181"/>
      <c r="M110" s="201" t="s">
        <v>106</v>
      </c>
      <c r="N110" s="202"/>
      <c r="O110" s="203" t="s">
        <v>114</v>
      </c>
      <c r="P110" s="204">
        <f t="shared" si="30"/>
        <v>0</v>
      </c>
      <c r="Q110" s="205">
        <f t="shared" si="30"/>
        <v>0</v>
      </c>
      <c r="R110" s="225"/>
      <c r="S110" s="267">
        <f t="shared" si="31"/>
        <v>0</v>
      </c>
      <c r="T110" s="268">
        <f t="shared" si="32"/>
        <v>0</v>
      </c>
      <c r="U110" s="269"/>
      <c r="V110" s="181"/>
      <c r="W110" s="200"/>
      <c r="X110" s="172"/>
      <c r="Y110" s="172"/>
      <c r="Z110" s="1785">
        <f>SUM('Ｈ24（2012）'!Z110,'Ｈ24（2012）'!Z110,'Ｈ24（2012）'!Z110,'Ｈ２０（2008）'!Z110,'Ｈ１９（2007）'!Z110,'Ｈ１８（2006）'!Z110,'Ｈ１７（2005）'!Z110,'Ｈ１６（2004）'!Z110,'Ｈ１５（2003）'!Z110,'Ｈ１４（2002）'!Z110,'Ｈ１３（2001）'!Z110,'Ｈ１２（2000）'!Z110,'Ｈ１１（1999）'!Z110,'Ｈ１０（1998）'!Z110,'Ｈ９（1997）'!Z110,'Ｈ８（1996）'!Z110,'Ｈ７（1995）'!Z110,'Ｈ６（1994）'!Z110,'Ｈ５（1993）'!Z110,'Ｈ４（1992）'!Z110,'Ｈ３（1991）'!Z110,'Ｈ２（1990）'!Z110,'Ｈ元（1989）'!Z110,'Ｓ６３（1988）'!Z110,'Ｓ６２（1987）'!Z110,'Ｓ６１（1986）'!Z110,'Ｓ６０（1985）'!Z110,'Ｓ５９（1984）'!Z110,'Ｓ５８（1983）'!Z110,'Ｓ５７（1982）'!Z110,'Ｓ５６（1981）'!Z110,'Ｓ５５（1980）'!Z110,'Ｓ５４（1979）'!Z110,'Ｓ５３（1978）'!Z110,'Ｓ５２（1977）'!Z110,'Ｓ５１（1976）'!Z110,'Ｓ５０（1975）'!Z110,'Ｓ４９（1974）'!Z110,'Ｓ４８（1973）'!Z110,'Ｓ４７(1972)'!Z110,'Ｓ４６（1971）'!Z110,'Ｓ４５（1970）'!Z110,'Ｓ４４（1969）'!Z110)</f>
        <v>0</v>
      </c>
      <c r="AA110" s="1786">
        <f>SUM('Ｈ24（2012）'!AA110,'Ｈ２０（2008）'!AA110,'Ｈ１９（2007）'!AA110,'Ｈ１８（2006）'!AA110,'Ｈ１７（2005）'!AA110,'Ｈ１６（2004）'!AA110,'Ｈ１５（2003）'!AA110,'Ｈ１４（2002）'!AA110,'Ｈ１３（2001）'!AA110,'Ｈ１２（2000）'!AA110,'Ｈ１１（1999）'!AA110,'Ｈ１０（1998）'!AA110,'Ｈ９（1997）'!AA110,'Ｈ８（1996）'!AA110,'Ｈ７（1995）'!AA110,'Ｈ６（1994）'!AA110,'Ｈ５（1993）'!AA110,'Ｈ４（1992）'!AA110,'Ｈ３（1991）'!AA110,'Ｈ２（1990）'!AA110,'Ｈ元（1989）'!AA110,'Ｓ６３（1988）'!AA110,'Ｓ６２（1987）'!AA110,'Ｓ６１（1986）'!AA110,'Ｓ６０（1985）'!AA110,'Ｓ５９（1984）'!AA110,'Ｓ５８（1983）'!AA110,'Ｓ５７（1982）'!AA110,'Ｓ５６（1981）'!AA110,'Ｓ５５（1980）'!AA110,'Ｓ５４（1979）'!AA110,'Ｓ５３（1978）'!AA110,'Ｓ５２（1977）'!AA110,'Ｓ５１（1976）'!AA110,'Ｓ５０（1975）'!AA110,'Ｓ４９（1974）'!AA110,'Ｓ４８（1973）'!AA110,'Ｓ４７(1972)'!AA110,'Ｓ４６（1971）'!AA110,'Ｓ４５（1970）'!AA110,'Ｓ４４（1969）'!AA110)</f>
        <v>0</v>
      </c>
      <c r="AB110" s="1779">
        <f>SUM('Ｈ24（2012）'!AB110,'Ｈ２０（2008）'!AB110,'Ｈ１９（2007）'!AB110,'Ｈ１８（2006）'!AB110,'Ｈ１７（2005）'!AB110,'Ｈ１６（2004）'!AB110,'Ｈ１５（2003）'!AB110,'Ｈ１４（2002）'!AB110,'Ｈ１３（2001）'!AB110,'Ｈ１２（2000）'!AB110,'Ｈ１１（1999）'!AB110,'Ｈ１０（1998）'!AB110,'Ｈ９（1997）'!AB110,'Ｈ８（1996）'!AB110,'Ｈ７（1995）'!AB110,'Ｈ６（1994）'!AB110,'Ｈ５（1993）'!AB110,'Ｈ４（1992）'!AB110,'Ｈ３（1991）'!AB110,'Ｈ２（1990）'!AB110,'Ｈ元（1989）'!AB110,'Ｓ６３（1988）'!AB110,'Ｓ６２（1987）'!AB110,'Ｓ６１（1986）'!AB110,'Ｓ６０（1985）'!AB110,'Ｓ５９（1984）'!AB110,'Ｓ５８（1983）'!AB110,'Ｓ５７（1982）'!AB110,'Ｓ５６（1981）'!AB110,'Ｓ５５（1980）'!AB110,'Ｓ５４（1979）'!AB110,'Ｓ５３（1978）'!AB110,'Ｓ５２（1977）'!AB110,'Ｓ５１（1976）'!AB110,'Ｓ５０（1975）'!AB110,'Ｓ４９（1974）'!AB110,'Ｓ４８（1973）'!AB110,'Ｓ４７(1972)'!AB110,'Ｓ４６（1971）'!AB110,'Ｓ４５（1970）'!AB110,'Ｓ４４（1969）'!AB110)</f>
        <v>0</v>
      </c>
      <c r="AC110" s="1780">
        <f>SUM('Ｈ24（2012）'!AC110,'Ｈ２０（2008）'!AC110,'Ｈ１９（2007）'!AC110,'Ｈ１８（2006）'!AC110,'Ｈ１７（2005）'!AC110,'Ｈ１６（2004）'!AC110,'Ｈ１５（2003）'!AC110,'Ｈ１４（2002）'!AC110,'Ｈ１３（2001）'!AC110,'Ｈ１２（2000）'!AC110,'Ｈ１１（1999）'!AC110,'Ｈ１０（1998）'!AC110,'Ｈ９（1997）'!AC110,'Ｈ８（1996）'!AC110,'Ｈ７（1995）'!AC110,'Ｈ６（1994）'!AC110,'Ｈ５（1993）'!AC110,'Ｈ４（1992）'!AC110,'Ｈ３（1991）'!AC110,'Ｈ２（1990）'!AC110,'Ｈ元（1989）'!AC110,'Ｓ６３（1988）'!AC110,'Ｓ６２（1987）'!AC110,'Ｓ６１（1986）'!AC110,'Ｓ６０（1985）'!AC110,'Ｓ５９（1984）'!AC110,'Ｓ５８（1983）'!AC110,'Ｓ５７（1982）'!AC110,'Ｓ５６（1981）'!AC110,'Ｓ５５（1980）'!AC110,'Ｓ５４（1979）'!AC110,'Ｓ５３（1978）'!AC110,'Ｓ５２（1977）'!AC110,'Ｓ５１（1976）'!AC110,'Ｓ５０（1975）'!AC110,'Ｓ４９（1974）'!AC110,'Ｓ４８（1973）'!AC110,'Ｓ４７(1972)'!AC110,'Ｓ４６（1971）'!AC110,'Ｓ４５（1970）'!AC110,'Ｓ４４（1969）'!AC110)</f>
        <v>0</v>
      </c>
      <c r="AD110" s="269"/>
      <c r="AE110" s="181"/>
      <c r="AF110" s="200"/>
      <c r="AG110" s="172"/>
      <c r="AH110" s="172"/>
      <c r="AI110" s="1785">
        <f>SUM('Ｈ24（2012）'!AI110,'Ｈ２０（2008）'!AI110,'Ｈ１９（2007）'!AI110,'Ｈ１８（2006）'!AI110,'Ｈ１７（2005）'!AI110,'Ｈ１６（2004）'!AI110,'Ｈ１５（2003）'!AI110,'Ｈ１４（2002）'!AI110,'Ｈ１３（2001）'!AI110,'Ｈ１２（2000）'!AI110,'Ｈ１１（1999）'!AI110,'Ｈ１０（1998）'!AI110,'Ｈ９（1997）'!AI110,'Ｈ８（1996）'!AI110,'Ｈ７（1995）'!AI110,'Ｈ６（1994）'!AI110,'Ｈ５（1993）'!AI110,'Ｈ４（1992）'!AI110,'Ｈ３（1991）'!AI110,'Ｈ２（1990）'!AI110,'Ｈ元（1989）'!AI110,'Ｓ６３（1988）'!AI110,'Ｓ６２（1987）'!AI110,'Ｓ６１（1986）'!AI110,'Ｓ６０（1985）'!AI110,'Ｓ５９（1984）'!AI110,'Ｓ５８（1983）'!AI110,'Ｓ５７（1982）'!AI110,'Ｓ５６（1981）'!AI110,'Ｓ５５（1980）'!AI110,'Ｓ５４（1979）'!AI110,'Ｓ５３（1978）'!AI110,'Ｓ５２（1977）'!AI110,'Ｓ５１（1976）'!AI110,'Ｓ５０（1975）'!AI110,'Ｓ４９（1974）'!AI110,'Ｓ４８（1973）'!AI110,'Ｓ４７(1972)'!AI110,'Ｓ４６（1971）'!AI110,'Ｓ４５（1970）'!AI110,'Ｓ４４（1969）'!AI110)</f>
        <v>0</v>
      </c>
      <c r="AJ110" s="1786">
        <f>SUM('Ｈ24（2012）'!AJ110,'Ｈ２０（2008）'!AJ110,'Ｈ１９（2007）'!AJ110,'Ｈ１８（2006）'!AJ110,'Ｈ１７（2005）'!AJ110,'Ｈ１６（2004）'!AJ110,'Ｈ１５（2003）'!AJ110,'Ｈ１４（2002）'!AJ110,'Ｈ１３（2001）'!AJ110,'Ｈ１２（2000）'!AJ110,'Ｈ１１（1999）'!AJ110,'Ｈ１０（1998）'!AJ110,'Ｈ９（1997）'!AJ110,'Ｈ８（1996）'!AJ110,'Ｈ７（1995）'!AJ110,'Ｈ６（1994）'!AJ110,'Ｈ５（1993）'!AJ110,'Ｈ４（1992）'!AJ110,'Ｈ３（1991）'!AJ110,'Ｈ２（1990）'!AJ110,'Ｈ元（1989）'!AJ110,'Ｓ６３（1988）'!AJ110,'Ｓ６２（1987）'!AJ110,'Ｓ６１（1986）'!AJ110,'Ｓ６０（1985）'!AJ110,'Ｓ５９（1984）'!AJ110,'Ｓ５８（1983）'!AJ110,'Ｓ５７（1982）'!AJ110,'Ｓ５６（1981）'!AJ110,'Ｓ５５（1980）'!AJ110,'Ｓ５４（1979）'!AJ110,'Ｓ５３（1978）'!AJ110,'Ｓ５２（1977）'!AJ110,'Ｓ５１（1976）'!AJ110,'Ｓ５０（1975）'!AJ110,'Ｓ４９（1974）'!AJ110,'Ｓ４８（1973）'!AJ110,'Ｓ４７(1972)'!AJ110,'Ｓ４６（1971）'!AJ110,'Ｓ４５（1970）'!AJ110,'Ｓ４４（1969）'!AJ110)</f>
        <v>0</v>
      </c>
      <c r="AK110" s="1779">
        <f>SUM('Ｈ24（2012）'!AK110,'Ｈ２０（2008）'!AK110,'Ｈ１９（2007）'!AK110,'Ｈ１８（2006）'!AK110,'Ｈ１７（2005）'!AK110,'Ｈ１６（2004）'!AK110,'Ｈ１５（2003）'!AK110,'Ｈ１４（2002）'!AK110,'Ｈ１３（2001）'!AK110,'Ｈ１２（2000）'!AK110,'Ｈ１１（1999）'!AK110,'Ｈ１０（1998）'!AK110,'Ｈ９（1997）'!AK110,'Ｈ８（1996）'!AK110,'Ｈ７（1995）'!AK110,'Ｈ６（1994）'!AK110,'Ｈ５（1993）'!AK110,'Ｈ４（1992）'!AK110,'Ｈ３（1991）'!AK110,'Ｈ２（1990）'!AK110,'Ｈ元（1989）'!AK110,'Ｓ６３（1988）'!AK110,'Ｓ６２（1987）'!AK110,'Ｓ６１（1986）'!AK110,'Ｓ６０（1985）'!AK110,'Ｓ５９（1984）'!AK110,'Ｓ５８（1983）'!AK110,'Ｓ５７（1982）'!AK110,'Ｓ５６（1981）'!AK110,'Ｓ５５（1980）'!AK110,'Ｓ５４（1979）'!AK110,'Ｓ５３（1978）'!AK110,'Ｓ５２（1977）'!AK110,'Ｓ５１（1976）'!AK110,'Ｓ５０（1975）'!AK110,'Ｓ４９（1974）'!AK110,'Ｓ４８（1973）'!AK110,'Ｓ４７(1972)'!AK110,'Ｓ４６（1971）'!AK110,'Ｓ４５（1970）'!AK110,'Ｓ４４（1969）'!AK110)</f>
        <v>0</v>
      </c>
      <c r="AL110" s="1760">
        <f>SUM('Ｈ24（2012）'!AL110,'Ｈ２０（2008）'!AL110,'Ｈ１９（2007）'!AL110,'Ｈ１８（2006）'!AL110,'Ｈ１７（2005）'!AL110,'Ｈ１６（2004）'!AL110,'Ｈ１５（2003）'!AL110,'Ｈ１４（2002）'!AL110,'Ｈ１３（2001）'!AL110,'Ｈ１２（2000）'!AL110,'Ｈ１１（1999）'!AL110,'Ｈ１０（1998）'!AL110,'Ｈ９（1997）'!AL110,'Ｈ８（1996）'!AL110,'Ｈ７（1995）'!AL110,'Ｈ６（1994）'!AL110,'Ｈ５（1993）'!AL110,'Ｈ４（1992）'!AL110,'Ｈ３（1991）'!AL110,'Ｈ２（1990）'!AL110,'Ｈ元（1989）'!AL110,'Ｓ６３（1988）'!AL110,'Ｓ６２（1987）'!AL110,'Ｓ６１（1986）'!AL110,'Ｓ６０（1985）'!AL110,'Ｓ５９（1984）'!AL110,'Ｓ５８（1983）'!AL110,'Ｓ５７（1982）'!AL110,'Ｓ５６（1981）'!AL110,'Ｓ５５（1980）'!AL110,'Ｓ５４（1979）'!AL110,'Ｓ５３（1978）'!AL110,'Ｓ５２（1977）'!AL110,'Ｓ５１（1976）'!AL110,'Ｓ５０（1975）'!AL110,'Ｓ４９（1974）'!AL110,'Ｓ４８（1973）'!AL110,'Ｓ４７(1972)'!AL110,'Ｓ４６（1971）'!AL110,'Ｓ４５（1970）'!AL110,'Ｓ４４（1969）'!AL110)</f>
        <v>0</v>
      </c>
    </row>
    <row r="111" spans="1:38">
      <c r="A111" s="858"/>
      <c r="B111" s="859"/>
      <c r="C111" s="859"/>
      <c r="D111" s="859"/>
      <c r="E111" s="859"/>
      <c r="F111" s="860"/>
      <c r="G111" s="856"/>
      <c r="H111" s="857"/>
      <c r="I111" s="857"/>
      <c r="K111" s="199"/>
      <c r="L111" s="181"/>
      <c r="M111" s="201" t="s">
        <v>107</v>
      </c>
      <c r="N111" s="202"/>
      <c r="O111" s="203" t="s">
        <v>115</v>
      </c>
      <c r="P111" s="204">
        <f t="shared" si="30"/>
        <v>0</v>
      </c>
      <c r="Q111" s="205">
        <f t="shared" si="30"/>
        <v>0</v>
      </c>
      <c r="R111" s="225"/>
      <c r="S111" s="267">
        <f t="shared" si="31"/>
        <v>0</v>
      </c>
      <c r="T111" s="268">
        <f t="shared" si="32"/>
        <v>0</v>
      </c>
      <c r="U111" s="269"/>
      <c r="V111" s="181"/>
      <c r="W111" s="200"/>
      <c r="X111" s="172"/>
      <c r="Y111" s="172"/>
      <c r="Z111" s="1785">
        <f>SUM('Ｈ24（2012）'!Z111,'Ｈ24（2012）'!Z111,'Ｈ24（2012）'!Z111,'Ｈ２０（2008）'!Z111,'Ｈ１９（2007）'!Z111,'Ｈ１８（2006）'!Z111,'Ｈ１７（2005）'!Z111,'Ｈ１６（2004）'!Z111,'Ｈ１５（2003）'!Z111,'Ｈ１４（2002）'!Z111,'Ｈ１３（2001）'!Z111,'Ｈ１２（2000）'!Z111,'Ｈ１１（1999）'!Z111,'Ｈ１０（1998）'!Z111,'Ｈ９（1997）'!Z111,'Ｈ８（1996）'!Z111,'Ｈ７（1995）'!Z111,'Ｈ６（1994）'!Z111,'Ｈ５（1993）'!Z111,'Ｈ４（1992）'!Z111,'Ｈ３（1991）'!Z111,'Ｈ２（1990）'!Z111,'Ｈ元（1989）'!Z111,'Ｓ６３（1988）'!Z111,'Ｓ６２（1987）'!Z111,'Ｓ６１（1986）'!Z111,'Ｓ６０（1985）'!Z111,'Ｓ５９（1984）'!Z111,'Ｓ５８（1983）'!Z111,'Ｓ５７（1982）'!Z111,'Ｓ５６（1981）'!Z111,'Ｓ５５（1980）'!Z111,'Ｓ５４（1979）'!Z111,'Ｓ５３（1978）'!Z111,'Ｓ５２（1977）'!Z111,'Ｓ５１（1976）'!Z111,'Ｓ５０（1975）'!Z111,'Ｓ４９（1974）'!Z111,'Ｓ４８（1973）'!Z111,'Ｓ４７(1972)'!Z111,'Ｓ４６（1971）'!Z111,'Ｓ４５（1970）'!Z111,'Ｓ４４（1969）'!Z111)</f>
        <v>0</v>
      </c>
      <c r="AA111" s="1786">
        <f>SUM('Ｈ24（2012）'!AA111,'Ｈ２０（2008）'!AA111,'Ｈ１９（2007）'!AA111,'Ｈ１８（2006）'!AA111,'Ｈ１７（2005）'!AA111,'Ｈ１６（2004）'!AA111,'Ｈ１５（2003）'!AA111,'Ｈ１４（2002）'!AA111,'Ｈ１３（2001）'!AA111,'Ｈ１２（2000）'!AA111,'Ｈ１１（1999）'!AA111,'Ｈ１０（1998）'!AA111,'Ｈ９（1997）'!AA111,'Ｈ８（1996）'!AA111,'Ｈ７（1995）'!AA111,'Ｈ６（1994）'!AA111,'Ｈ５（1993）'!AA111,'Ｈ４（1992）'!AA111,'Ｈ３（1991）'!AA111,'Ｈ２（1990）'!AA111,'Ｈ元（1989）'!AA111,'Ｓ６３（1988）'!AA111,'Ｓ６２（1987）'!AA111,'Ｓ６１（1986）'!AA111,'Ｓ６０（1985）'!AA111,'Ｓ５９（1984）'!AA111,'Ｓ５８（1983）'!AA111,'Ｓ５７（1982）'!AA111,'Ｓ５６（1981）'!AA111,'Ｓ５５（1980）'!AA111,'Ｓ５４（1979）'!AA111,'Ｓ５３（1978）'!AA111,'Ｓ５２（1977）'!AA111,'Ｓ５１（1976）'!AA111,'Ｓ５０（1975）'!AA111,'Ｓ４９（1974）'!AA111,'Ｓ４８（1973）'!AA111,'Ｓ４７(1972)'!AA111,'Ｓ４６（1971）'!AA111,'Ｓ４５（1970）'!AA111,'Ｓ４４（1969）'!AA111)</f>
        <v>0</v>
      </c>
      <c r="AB111" s="1779">
        <f>SUM('Ｈ24（2012）'!AB111,'Ｈ２０（2008）'!AB111,'Ｈ１９（2007）'!AB111,'Ｈ１８（2006）'!AB111,'Ｈ１７（2005）'!AB111,'Ｈ１６（2004）'!AB111,'Ｈ１５（2003）'!AB111,'Ｈ１４（2002）'!AB111,'Ｈ１３（2001）'!AB111,'Ｈ１２（2000）'!AB111,'Ｈ１１（1999）'!AB111,'Ｈ１０（1998）'!AB111,'Ｈ９（1997）'!AB111,'Ｈ８（1996）'!AB111,'Ｈ７（1995）'!AB111,'Ｈ６（1994）'!AB111,'Ｈ５（1993）'!AB111,'Ｈ４（1992）'!AB111,'Ｈ３（1991）'!AB111,'Ｈ２（1990）'!AB111,'Ｈ元（1989）'!AB111,'Ｓ６３（1988）'!AB111,'Ｓ６２（1987）'!AB111,'Ｓ６１（1986）'!AB111,'Ｓ６０（1985）'!AB111,'Ｓ５９（1984）'!AB111,'Ｓ５８（1983）'!AB111,'Ｓ５７（1982）'!AB111,'Ｓ５６（1981）'!AB111,'Ｓ５５（1980）'!AB111,'Ｓ５４（1979）'!AB111,'Ｓ５３（1978）'!AB111,'Ｓ５２（1977）'!AB111,'Ｓ５１（1976）'!AB111,'Ｓ５０（1975）'!AB111,'Ｓ４９（1974）'!AB111,'Ｓ４８（1973）'!AB111,'Ｓ４７(1972)'!AB111,'Ｓ４６（1971）'!AB111,'Ｓ４５（1970）'!AB111,'Ｓ４４（1969）'!AB111)</f>
        <v>0</v>
      </c>
      <c r="AC111" s="1780">
        <f>SUM('Ｈ24（2012）'!AC111,'Ｈ２０（2008）'!AC111,'Ｈ１９（2007）'!AC111,'Ｈ１８（2006）'!AC111,'Ｈ１７（2005）'!AC111,'Ｈ１６（2004）'!AC111,'Ｈ１５（2003）'!AC111,'Ｈ１４（2002）'!AC111,'Ｈ１３（2001）'!AC111,'Ｈ１２（2000）'!AC111,'Ｈ１１（1999）'!AC111,'Ｈ１０（1998）'!AC111,'Ｈ９（1997）'!AC111,'Ｈ８（1996）'!AC111,'Ｈ７（1995）'!AC111,'Ｈ６（1994）'!AC111,'Ｈ５（1993）'!AC111,'Ｈ４（1992）'!AC111,'Ｈ３（1991）'!AC111,'Ｈ２（1990）'!AC111,'Ｈ元（1989）'!AC111,'Ｓ６３（1988）'!AC111,'Ｓ６２（1987）'!AC111,'Ｓ６１（1986）'!AC111,'Ｓ６０（1985）'!AC111,'Ｓ５９（1984）'!AC111,'Ｓ５８（1983）'!AC111,'Ｓ５７（1982）'!AC111,'Ｓ５６（1981）'!AC111,'Ｓ５５（1980）'!AC111,'Ｓ５４（1979）'!AC111,'Ｓ５３（1978）'!AC111,'Ｓ５２（1977）'!AC111,'Ｓ５１（1976）'!AC111,'Ｓ５０（1975）'!AC111,'Ｓ４９（1974）'!AC111,'Ｓ４８（1973）'!AC111,'Ｓ４７(1972)'!AC111,'Ｓ４６（1971）'!AC111,'Ｓ４５（1970）'!AC111,'Ｓ４４（1969）'!AC111)</f>
        <v>0</v>
      </c>
      <c r="AD111" s="269"/>
      <c r="AE111" s="181"/>
      <c r="AF111" s="200"/>
      <c r="AG111" s="172"/>
      <c r="AH111" s="172"/>
      <c r="AI111" s="1785">
        <f>SUM('Ｈ24（2012）'!AI111,'Ｈ２０（2008）'!AI111,'Ｈ１９（2007）'!AI111,'Ｈ１８（2006）'!AI111,'Ｈ１７（2005）'!AI111,'Ｈ１６（2004）'!AI111,'Ｈ１５（2003）'!AI111,'Ｈ１４（2002）'!AI111,'Ｈ１３（2001）'!AI111,'Ｈ１２（2000）'!AI111,'Ｈ１１（1999）'!AI111,'Ｈ１０（1998）'!AI111,'Ｈ９（1997）'!AI111,'Ｈ８（1996）'!AI111,'Ｈ７（1995）'!AI111,'Ｈ６（1994）'!AI111,'Ｈ５（1993）'!AI111,'Ｈ４（1992）'!AI111,'Ｈ３（1991）'!AI111,'Ｈ２（1990）'!AI111,'Ｈ元（1989）'!AI111,'Ｓ６３（1988）'!AI111,'Ｓ６２（1987）'!AI111,'Ｓ６１（1986）'!AI111,'Ｓ６０（1985）'!AI111,'Ｓ５９（1984）'!AI111,'Ｓ５８（1983）'!AI111,'Ｓ５７（1982）'!AI111,'Ｓ５６（1981）'!AI111,'Ｓ５５（1980）'!AI111,'Ｓ５４（1979）'!AI111,'Ｓ５３（1978）'!AI111,'Ｓ５２（1977）'!AI111,'Ｓ５１（1976）'!AI111,'Ｓ５０（1975）'!AI111,'Ｓ４９（1974）'!AI111,'Ｓ４８（1973）'!AI111,'Ｓ４７(1972)'!AI111,'Ｓ４６（1971）'!AI111,'Ｓ４５（1970）'!AI111,'Ｓ４４（1969）'!AI111)</f>
        <v>0</v>
      </c>
      <c r="AJ111" s="1786">
        <f>SUM('Ｈ24（2012）'!AJ111,'Ｈ２０（2008）'!AJ111,'Ｈ１９（2007）'!AJ111,'Ｈ１８（2006）'!AJ111,'Ｈ１７（2005）'!AJ111,'Ｈ１６（2004）'!AJ111,'Ｈ１５（2003）'!AJ111,'Ｈ１４（2002）'!AJ111,'Ｈ１３（2001）'!AJ111,'Ｈ１２（2000）'!AJ111,'Ｈ１１（1999）'!AJ111,'Ｈ１０（1998）'!AJ111,'Ｈ９（1997）'!AJ111,'Ｈ８（1996）'!AJ111,'Ｈ７（1995）'!AJ111,'Ｈ６（1994）'!AJ111,'Ｈ５（1993）'!AJ111,'Ｈ４（1992）'!AJ111,'Ｈ３（1991）'!AJ111,'Ｈ２（1990）'!AJ111,'Ｈ元（1989）'!AJ111,'Ｓ６３（1988）'!AJ111,'Ｓ６２（1987）'!AJ111,'Ｓ６１（1986）'!AJ111,'Ｓ６０（1985）'!AJ111,'Ｓ５９（1984）'!AJ111,'Ｓ５８（1983）'!AJ111,'Ｓ５７（1982）'!AJ111,'Ｓ５６（1981）'!AJ111,'Ｓ５５（1980）'!AJ111,'Ｓ５４（1979）'!AJ111,'Ｓ５３（1978）'!AJ111,'Ｓ５２（1977）'!AJ111,'Ｓ５１（1976）'!AJ111,'Ｓ５０（1975）'!AJ111,'Ｓ４９（1974）'!AJ111,'Ｓ４８（1973）'!AJ111,'Ｓ４７(1972)'!AJ111,'Ｓ４６（1971）'!AJ111,'Ｓ４５（1970）'!AJ111,'Ｓ４４（1969）'!AJ111)</f>
        <v>0</v>
      </c>
      <c r="AK111" s="1779">
        <f>SUM('Ｈ24（2012）'!AK111,'Ｈ２０（2008）'!AK111,'Ｈ１９（2007）'!AK111,'Ｈ１８（2006）'!AK111,'Ｈ１７（2005）'!AK111,'Ｈ１６（2004）'!AK111,'Ｈ１５（2003）'!AK111,'Ｈ１４（2002）'!AK111,'Ｈ１３（2001）'!AK111,'Ｈ１２（2000）'!AK111,'Ｈ１１（1999）'!AK111,'Ｈ１０（1998）'!AK111,'Ｈ９（1997）'!AK111,'Ｈ８（1996）'!AK111,'Ｈ７（1995）'!AK111,'Ｈ６（1994）'!AK111,'Ｈ５（1993）'!AK111,'Ｈ４（1992）'!AK111,'Ｈ３（1991）'!AK111,'Ｈ２（1990）'!AK111,'Ｈ元（1989）'!AK111,'Ｓ６３（1988）'!AK111,'Ｓ６２（1987）'!AK111,'Ｓ６１（1986）'!AK111,'Ｓ６０（1985）'!AK111,'Ｓ５９（1984）'!AK111,'Ｓ５８（1983）'!AK111,'Ｓ５７（1982）'!AK111,'Ｓ５６（1981）'!AK111,'Ｓ５５（1980）'!AK111,'Ｓ５４（1979）'!AK111,'Ｓ５３（1978）'!AK111,'Ｓ５２（1977）'!AK111,'Ｓ５１（1976）'!AK111,'Ｓ５０（1975）'!AK111,'Ｓ４９（1974）'!AK111,'Ｓ４８（1973）'!AK111,'Ｓ４７(1972)'!AK111,'Ｓ４６（1971）'!AK111,'Ｓ４５（1970）'!AK111,'Ｓ４４（1969）'!AK111)</f>
        <v>0</v>
      </c>
      <c r="AL111" s="1760">
        <f>SUM('Ｈ24（2012）'!AL111,'Ｈ２０（2008）'!AL111,'Ｈ１９（2007）'!AL111,'Ｈ１８（2006）'!AL111,'Ｈ１７（2005）'!AL111,'Ｈ１６（2004）'!AL111,'Ｈ１５（2003）'!AL111,'Ｈ１４（2002）'!AL111,'Ｈ１３（2001）'!AL111,'Ｈ１２（2000）'!AL111,'Ｈ１１（1999）'!AL111,'Ｈ１０（1998）'!AL111,'Ｈ９（1997）'!AL111,'Ｈ８（1996）'!AL111,'Ｈ７（1995）'!AL111,'Ｈ６（1994）'!AL111,'Ｈ５（1993）'!AL111,'Ｈ４（1992）'!AL111,'Ｈ３（1991）'!AL111,'Ｈ２（1990）'!AL111,'Ｈ元（1989）'!AL111,'Ｓ６３（1988）'!AL111,'Ｓ６２（1987）'!AL111,'Ｓ６１（1986）'!AL111,'Ｓ６０（1985）'!AL111,'Ｓ５９（1984）'!AL111,'Ｓ５８（1983）'!AL111,'Ｓ５７（1982）'!AL111,'Ｓ５６（1981）'!AL111,'Ｓ５５（1980）'!AL111,'Ｓ５４（1979）'!AL111,'Ｓ５３（1978）'!AL111,'Ｓ５２（1977）'!AL111,'Ｓ５１（1976）'!AL111,'Ｓ５０（1975）'!AL111,'Ｓ４９（1974）'!AL111,'Ｓ４８（1973）'!AL111,'Ｓ４７(1972)'!AL111,'Ｓ４６（1971）'!AL111,'Ｓ４５（1970）'!AL111,'Ｓ４４（1969）'!AL111)</f>
        <v>0</v>
      </c>
    </row>
    <row r="112" spans="1:38">
      <c r="A112" s="858"/>
      <c r="B112" s="859"/>
      <c r="C112" s="859"/>
      <c r="D112" s="859"/>
      <c r="E112" s="859"/>
      <c r="F112" s="860"/>
      <c r="G112" s="856"/>
      <c r="H112" s="857"/>
      <c r="I112" s="857"/>
      <c r="K112" s="199"/>
      <c r="L112" s="181" t="s">
        <v>41</v>
      </c>
      <c r="M112" s="201" t="s">
        <v>108</v>
      </c>
      <c r="N112" s="202"/>
      <c r="O112" s="203" t="s">
        <v>116</v>
      </c>
      <c r="P112" s="204">
        <f t="shared" si="30"/>
        <v>0</v>
      </c>
      <c r="Q112" s="205">
        <f t="shared" si="30"/>
        <v>0</v>
      </c>
      <c r="R112" s="225"/>
      <c r="S112" s="267">
        <f t="shared" si="31"/>
        <v>0</v>
      </c>
      <c r="T112" s="268">
        <f t="shared" si="32"/>
        <v>0</v>
      </c>
      <c r="U112" s="269"/>
      <c r="V112" s="181" t="s">
        <v>41</v>
      </c>
      <c r="W112" s="221"/>
      <c r="X112" s="222"/>
      <c r="Y112" s="222"/>
      <c r="Z112" s="1787">
        <f>SUM('Ｈ24（2012）'!Z112,'Ｈ24（2012）'!Z112,'Ｈ24（2012）'!Z112,'Ｈ２０（2008）'!Z112,'Ｈ１９（2007）'!Z112,'Ｈ１８（2006）'!Z112,'Ｈ１７（2005）'!Z112,'Ｈ１６（2004）'!Z112,'Ｈ１５（2003）'!Z112,'Ｈ１４（2002）'!Z112,'Ｈ１３（2001）'!Z112,'Ｈ１２（2000）'!Z112,'Ｈ１１（1999）'!Z112,'Ｈ１０（1998）'!Z112,'Ｈ９（1997）'!Z112,'Ｈ８（1996）'!Z112,'Ｈ７（1995）'!Z112,'Ｈ６（1994）'!Z112,'Ｈ５（1993）'!Z112,'Ｈ４（1992）'!Z112,'Ｈ３（1991）'!Z112,'Ｈ２（1990）'!Z112,'Ｈ元（1989）'!Z112,'Ｓ６３（1988）'!Z112,'Ｓ６２（1987）'!Z112,'Ｓ６１（1986）'!Z112,'Ｓ６０（1985）'!Z112,'Ｓ５９（1984）'!Z112,'Ｓ５８（1983）'!Z112,'Ｓ５７（1982）'!Z112,'Ｓ５６（1981）'!Z112,'Ｓ５５（1980）'!Z112,'Ｓ５４（1979）'!Z112,'Ｓ５３（1978）'!Z112,'Ｓ５２（1977）'!Z112,'Ｓ５１（1976）'!Z112,'Ｓ５０（1975）'!Z112,'Ｓ４９（1974）'!Z112,'Ｓ４８（1973）'!Z112,'Ｓ４７(1972)'!Z112,'Ｓ４６（1971）'!Z112,'Ｓ４５（1970）'!Z112,'Ｓ４４（1969）'!Z112)</f>
        <v>0</v>
      </c>
      <c r="AA112" s="1788">
        <f>SUM('Ｈ24（2012）'!AA112,'Ｈ２０（2008）'!AA112,'Ｈ１９（2007）'!AA112,'Ｈ１８（2006）'!AA112,'Ｈ１７（2005）'!AA112,'Ｈ１６（2004）'!AA112,'Ｈ１５（2003）'!AA112,'Ｈ１４（2002）'!AA112,'Ｈ１３（2001）'!AA112,'Ｈ１２（2000）'!AA112,'Ｈ１１（1999）'!AA112,'Ｈ１０（1998）'!AA112,'Ｈ９（1997）'!AA112,'Ｈ８（1996）'!AA112,'Ｈ７（1995）'!AA112,'Ｈ６（1994）'!AA112,'Ｈ５（1993）'!AA112,'Ｈ４（1992）'!AA112,'Ｈ３（1991）'!AA112,'Ｈ２（1990）'!AA112,'Ｈ元（1989）'!AA112,'Ｓ６３（1988）'!AA112,'Ｓ６２（1987）'!AA112,'Ｓ６１（1986）'!AA112,'Ｓ６０（1985）'!AA112,'Ｓ５９（1984）'!AA112,'Ｓ５８（1983）'!AA112,'Ｓ５７（1982）'!AA112,'Ｓ５６（1981）'!AA112,'Ｓ５５（1980）'!AA112,'Ｓ５４（1979）'!AA112,'Ｓ５３（1978）'!AA112,'Ｓ５２（1977）'!AA112,'Ｓ５１（1976）'!AA112,'Ｓ５０（1975）'!AA112,'Ｓ４９（1974）'!AA112,'Ｓ４８（1973）'!AA112,'Ｓ４７(1972)'!AA112,'Ｓ４６（1971）'!AA112,'Ｓ４５（1970）'!AA112,'Ｓ４４（1969）'!AA112)</f>
        <v>0</v>
      </c>
      <c r="AB112" s="1763">
        <f>SUM('Ｈ24（2012）'!AB112,'Ｈ２０（2008）'!AB112,'Ｈ１９（2007）'!AB112,'Ｈ１８（2006）'!AB112,'Ｈ１７（2005）'!AB112,'Ｈ１６（2004）'!AB112,'Ｈ１５（2003）'!AB112,'Ｈ１４（2002）'!AB112,'Ｈ１３（2001）'!AB112,'Ｈ１２（2000）'!AB112,'Ｈ１１（1999）'!AB112,'Ｈ１０（1998）'!AB112,'Ｈ９（1997）'!AB112,'Ｈ８（1996）'!AB112,'Ｈ７（1995）'!AB112,'Ｈ６（1994）'!AB112,'Ｈ５（1993）'!AB112,'Ｈ４（1992）'!AB112,'Ｈ３（1991）'!AB112,'Ｈ２（1990）'!AB112,'Ｈ元（1989）'!AB112,'Ｓ６３（1988）'!AB112,'Ｓ６２（1987）'!AB112,'Ｓ６１（1986）'!AB112,'Ｓ６０（1985）'!AB112,'Ｓ５９（1984）'!AB112,'Ｓ５８（1983）'!AB112,'Ｓ５７（1982）'!AB112,'Ｓ５６（1981）'!AB112,'Ｓ５５（1980）'!AB112,'Ｓ５４（1979）'!AB112,'Ｓ５３（1978）'!AB112,'Ｓ５２（1977）'!AB112,'Ｓ５１（1976）'!AB112,'Ｓ５０（1975）'!AB112,'Ｓ４９（1974）'!AB112,'Ｓ４８（1973）'!AB112,'Ｓ４７(1972)'!AB112,'Ｓ４６（1971）'!AB112,'Ｓ４５（1970）'!AB112,'Ｓ４４（1969）'!AB112)</f>
        <v>0</v>
      </c>
      <c r="AC112" s="1764">
        <f>SUM('Ｈ24（2012）'!AC112,'Ｈ２０（2008）'!AC112,'Ｈ１９（2007）'!AC112,'Ｈ１８（2006）'!AC112,'Ｈ１７（2005）'!AC112,'Ｈ１６（2004）'!AC112,'Ｈ１５（2003）'!AC112,'Ｈ１４（2002）'!AC112,'Ｈ１３（2001）'!AC112,'Ｈ１２（2000）'!AC112,'Ｈ１１（1999）'!AC112,'Ｈ１０（1998）'!AC112,'Ｈ９（1997）'!AC112,'Ｈ８（1996）'!AC112,'Ｈ７（1995）'!AC112,'Ｈ６（1994）'!AC112,'Ｈ５（1993）'!AC112,'Ｈ４（1992）'!AC112,'Ｈ３（1991）'!AC112,'Ｈ２（1990）'!AC112,'Ｈ元（1989）'!AC112,'Ｓ６３（1988）'!AC112,'Ｓ６２（1987）'!AC112,'Ｓ６１（1986）'!AC112,'Ｓ６０（1985）'!AC112,'Ｓ５９（1984）'!AC112,'Ｓ５８（1983）'!AC112,'Ｓ５７（1982）'!AC112,'Ｓ５６（1981）'!AC112,'Ｓ５５（1980）'!AC112,'Ｓ５４（1979）'!AC112,'Ｓ５３（1978）'!AC112,'Ｓ５２（1977）'!AC112,'Ｓ５１（1976）'!AC112,'Ｓ５０（1975）'!AC112,'Ｓ４９（1974）'!AC112,'Ｓ４８（1973）'!AC112,'Ｓ４７(1972)'!AC112,'Ｓ４６（1971）'!AC112,'Ｓ４５（1970）'!AC112,'Ｓ４４（1969）'!AC112)</f>
        <v>0</v>
      </c>
      <c r="AD112" s="269"/>
      <c r="AE112" s="181" t="s">
        <v>41</v>
      </c>
      <c r="AF112" s="221"/>
      <c r="AG112" s="222"/>
      <c r="AH112" s="222"/>
      <c r="AI112" s="1787">
        <f>SUM('Ｈ24（2012）'!AI112,'Ｈ２０（2008）'!AI112,'Ｈ１９（2007）'!AI112,'Ｈ１８（2006）'!AI112,'Ｈ１７（2005）'!AI112,'Ｈ１６（2004）'!AI112,'Ｈ１５（2003）'!AI112,'Ｈ１４（2002）'!AI112,'Ｈ１３（2001）'!AI112,'Ｈ１２（2000）'!AI112,'Ｈ１１（1999）'!AI112,'Ｈ１０（1998）'!AI112,'Ｈ９（1997）'!AI112,'Ｈ８（1996）'!AI112,'Ｈ７（1995）'!AI112,'Ｈ６（1994）'!AI112,'Ｈ５（1993）'!AI112,'Ｈ４（1992）'!AI112,'Ｈ３（1991）'!AI112,'Ｈ２（1990）'!AI112,'Ｈ元（1989）'!AI112,'Ｓ６３（1988）'!AI112,'Ｓ６２（1987）'!AI112,'Ｓ６１（1986）'!AI112,'Ｓ６０（1985）'!AI112,'Ｓ５９（1984）'!AI112,'Ｓ５８（1983）'!AI112,'Ｓ５７（1982）'!AI112,'Ｓ５６（1981）'!AI112,'Ｓ５５（1980）'!AI112,'Ｓ５４（1979）'!AI112,'Ｓ５３（1978）'!AI112,'Ｓ５２（1977）'!AI112,'Ｓ５１（1976）'!AI112,'Ｓ５０（1975）'!AI112,'Ｓ４９（1974）'!AI112,'Ｓ４８（1973）'!AI112,'Ｓ４７(1972)'!AI112,'Ｓ４６（1971）'!AI112,'Ｓ４５（1970）'!AI112,'Ｓ４４（1969）'!AI112)</f>
        <v>0</v>
      </c>
      <c r="AJ112" s="1788">
        <f>SUM('Ｈ24（2012）'!AJ112,'Ｈ２０（2008）'!AJ112,'Ｈ１９（2007）'!AJ112,'Ｈ１８（2006）'!AJ112,'Ｈ１７（2005）'!AJ112,'Ｈ１６（2004）'!AJ112,'Ｈ１５（2003）'!AJ112,'Ｈ１４（2002）'!AJ112,'Ｈ１３（2001）'!AJ112,'Ｈ１２（2000）'!AJ112,'Ｈ１１（1999）'!AJ112,'Ｈ１０（1998）'!AJ112,'Ｈ９（1997）'!AJ112,'Ｈ８（1996）'!AJ112,'Ｈ７（1995）'!AJ112,'Ｈ６（1994）'!AJ112,'Ｈ５（1993）'!AJ112,'Ｈ４（1992）'!AJ112,'Ｈ３（1991）'!AJ112,'Ｈ２（1990）'!AJ112,'Ｈ元（1989）'!AJ112,'Ｓ６３（1988）'!AJ112,'Ｓ６２（1987）'!AJ112,'Ｓ６１（1986）'!AJ112,'Ｓ６０（1985）'!AJ112,'Ｓ５９（1984）'!AJ112,'Ｓ５８（1983）'!AJ112,'Ｓ５７（1982）'!AJ112,'Ｓ５６（1981）'!AJ112,'Ｓ５５（1980）'!AJ112,'Ｓ５４（1979）'!AJ112,'Ｓ５３（1978）'!AJ112,'Ｓ５２（1977）'!AJ112,'Ｓ５１（1976）'!AJ112,'Ｓ５０（1975）'!AJ112,'Ｓ４９（1974）'!AJ112,'Ｓ４８（1973）'!AJ112,'Ｓ４７(1972)'!AJ112,'Ｓ４６（1971）'!AJ112,'Ｓ４５（1970）'!AJ112,'Ｓ４４（1969）'!AJ112)</f>
        <v>0</v>
      </c>
      <c r="AK112" s="1763">
        <f>SUM('Ｈ24（2012）'!AK112,'Ｈ２０（2008）'!AK112,'Ｈ１９（2007）'!AK112,'Ｈ１８（2006）'!AK112,'Ｈ１７（2005）'!AK112,'Ｈ１６（2004）'!AK112,'Ｈ１５（2003）'!AK112,'Ｈ１４（2002）'!AK112,'Ｈ１３（2001）'!AK112,'Ｈ１２（2000）'!AK112,'Ｈ１１（1999）'!AK112,'Ｈ１０（1998）'!AK112,'Ｈ９（1997）'!AK112,'Ｈ８（1996）'!AK112,'Ｈ７（1995）'!AK112,'Ｈ６（1994）'!AK112,'Ｈ５（1993）'!AK112,'Ｈ４（1992）'!AK112,'Ｈ３（1991）'!AK112,'Ｈ２（1990）'!AK112,'Ｈ元（1989）'!AK112,'Ｓ６３（1988）'!AK112,'Ｓ６２（1987）'!AK112,'Ｓ６１（1986）'!AK112,'Ｓ６０（1985）'!AK112,'Ｓ５９（1984）'!AK112,'Ｓ５８（1983）'!AK112,'Ｓ５７（1982）'!AK112,'Ｓ５６（1981）'!AK112,'Ｓ５５（1980）'!AK112,'Ｓ５４（1979）'!AK112,'Ｓ５３（1978）'!AK112,'Ｓ５２（1977）'!AK112,'Ｓ５１（1976）'!AK112,'Ｓ５０（1975）'!AK112,'Ｓ４９（1974）'!AK112,'Ｓ４８（1973）'!AK112,'Ｓ４７(1972)'!AK112,'Ｓ４６（1971）'!AK112,'Ｓ４５（1970）'!AK112,'Ｓ４４（1969）'!AK112)</f>
        <v>0</v>
      </c>
      <c r="AL112" s="1765">
        <f>SUM('Ｈ24（2012）'!AL112,'Ｈ２０（2008）'!AL112,'Ｈ１９（2007）'!AL112,'Ｈ１８（2006）'!AL112,'Ｈ１７（2005）'!AL112,'Ｈ１６（2004）'!AL112,'Ｈ１５（2003）'!AL112,'Ｈ１４（2002）'!AL112,'Ｈ１３（2001）'!AL112,'Ｈ１２（2000）'!AL112,'Ｈ１１（1999）'!AL112,'Ｈ１０（1998）'!AL112,'Ｈ９（1997）'!AL112,'Ｈ８（1996）'!AL112,'Ｈ７（1995）'!AL112,'Ｈ６（1994）'!AL112,'Ｈ５（1993）'!AL112,'Ｈ４（1992）'!AL112,'Ｈ３（1991）'!AL112,'Ｈ２（1990）'!AL112,'Ｈ元（1989）'!AL112,'Ｓ６３（1988）'!AL112,'Ｓ６２（1987）'!AL112,'Ｓ６１（1986）'!AL112,'Ｓ６０（1985）'!AL112,'Ｓ５９（1984）'!AL112,'Ｓ５８（1983）'!AL112,'Ｓ５７（1982）'!AL112,'Ｓ５６（1981）'!AL112,'Ｓ５５（1980）'!AL112,'Ｓ５４（1979）'!AL112,'Ｓ５３（1978）'!AL112,'Ｓ５２（1977）'!AL112,'Ｓ５１（1976）'!AL112,'Ｓ５０（1975）'!AL112,'Ｓ４９（1974）'!AL112,'Ｓ４８（1973）'!AL112,'Ｓ４７(1972)'!AL112,'Ｓ４６（1971）'!AL112,'Ｓ４５（1970）'!AL112,'Ｓ４４（1969）'!AL112)</f>
        <v>0</v>
      </c>
    </row>
    <row r="113" spans="1:39" ht="14.45" customHeight="1" thickBot="1">
      <c r="A113" s="861"/>
      <c r="B113" s="862"/>
      <c r="C113" s="862"/>
      <c r="D113" s="862"/>
      <c r="E113" s="862"/>
      <c r="F113" s="863"/>
      <c r="G113" s="856"/>
      <c r="H113" s="857"/>
      <c r="I113" s="857"/>
      <c r="K113" s="199"/>
      <c r="L113" s="221"/>
      <c r="M113" s="201" t="s">
        <v>13</v>
      </c>
      <c r="N113" s="202"/>
      <c r="O113" s="203" t="s">
        <v>117</v>
      </c>
      <c r="P113" s="204">
        <f t="shared" si="30"/>
        <v>0</v>
      </c>
      <c r="Q113" s="205">
        <f t="shared" si="30"/>
        <v>0</v>
      </c>
      <c r="R113" s="225"/>
      <c r="S113" s="267">
        <f t="shared" si="31"/>
        <v>0</v>
      </c>
      <c r="T113" s="268">
        <f t="shared" si="32"/>
        <v>0</v>
      </c>
      <c r="U113" s="269"/>
      <c r="V113" s="221"/>
      <c r="W113" s="201" t="s">
        <v>13</v>
      </c>
      <c r="X113" s="202"/>
      <c r="Y113" s="202"/>
      <c r="Z113" s="1793">
        <f>SUM('Ｈ24（2012）'!Z113,'Ｈ24（2012）'!Z113,'Ｈ24（2012）'!Z113,'Ｈ２０（2008）'!Z113,'Ｈ１９（2007）'!Z113,'Ｈ１８（2006）'!Z113,'Ｈ１７（2005）'!Z113,'Ｈ１６（2004）'!Z113,'Ｈ１５（2003）'!Z113,'Ｈ１４（2002）'!Z113,'Ｈ１３（2001）'!Z113,'Ｈ１２（2000）'!Z113,'Ｈ１１（1999）'!Z113,'Ｈ１０（1998）'!Z113,'Ｈ９（1997）'!Z113,'Ｈ８（1996）'!Z113,'Ｈ７（1995）'!Z113,'Ｈ６（1994）'!Z113,'Ｈ５（1993）'!Z113,'Ｈ４（1992）'!Z113,'Ｈ３（1991）'!Z113,'Ｈ２（1990）'!Z113,'Ｈ元（1989）'!Z113,'Ｓ６３（1988）'!Z113,'Ｓ６２（1987）'!Z113,'Ｓ６１（1986）'!Z113,'Ｓ６０（1985）'!Z113,'Ｓ５９（1984）'!Z113,'Ｓ５８（1983）'!Z113,'Ｓ５７（1982）'!Z113,'Ｓ５６（1981）'!Z113,'Ｓ５５（1980）'!Z113,'Ｓ５４（1979）'!Z113,'Ｓ５３（1978）'!Z113,'Ｓ５２（1977）'!Z113,'Ｓ５１（1976）'!Z113,'Ｓ５０（1975）'!Z113,'Ｓ４９（1974）'!Z113,'Ｓ４８（1973）'!Z113,'Ｓ４７(1972)'!Z113,'Ｓ４６（1971）'!Z113,'Ｓ４５（1970）'!Z113,'Ｓ４４（1969）'!Z113)</f>
        <v>0</v>
      </c>
      <c r="AA113" s="1794">
        <f>SUM('Ｈ24（2012）'!AA113,'Ｈ２０（2008）'!AA113,'Ｈ１９（2007）'!AA113,'Ｈ１８（2006）'!AA113,'Ｈ１７（2005）'!AA113,'Ｈ１６（2004）'!AA113,'Ｈ１５（2003）'!AA113,'Ｈ１４（2002）'!AA113,'Ｈ１３（2001）'!AA113,'Ｈ１２（2000）'!AA113,'Ｈ１１（1999）'!AA113,'Ｈ１０（1998）'!AA113,'Ｈ９（1997）'!AA113,'Ｈ８（1996）'!AA113,'Ｈ７（1995）'!AA113,'Ｈ６（1994）'!AA113,'Ｈ５（1993）'!AA113,'Ｈ４（1992）'!AA113,'Ｈ３（1991）'!AA113,'Ｈ２（1990）'!AA113,'Ｈ元（1989）'!AA113,'Ｓ６３（1988）'!AA113,'Ｓ６２（1987）'!AA113,'Ｓ６１（1986）'!AA113,'Ｓ６０（1985）'!AA113,'Ｓ５９（1984）'!AA113,'Ｓ５８（1983）'!AA113,'Ｓ５７（1982）'!AA113,'Ｓ５６（1981）'!AA113,'Ｓ５５（1980）'!AA113,'Ｓ５４（1979）'!AA113,'Ｓ５３（1978）'!AA113,'Ｓ５２（1977）'!AA113,'Ｓ５１（1976）'!AA113,'Ｓ５０（1975）'!AA113,'Ｓ４９（1974）'!AA113,'Ｓ４８（1973）'!AA113,'Ｓ４７(1972)'!AA113,'Ｓ４６（1971）'!AA113,'Ｓ４５（1970）'!AA113,'Ｓ４４（1969）'!AA113)</f>
        <v>0</v>
      </c>
      <c r="AB113" s="1768">
        <f>SUM('Ｈ24（2012）'!AB113,'Ｈ２０（2008）'!AB113,'Ｈ１９（2007）'!AB113,'Ｈ１８（2006）'!AB113,'Ｈ１７（2005）'!AB113,'Ｈ１６（2004）'!AB113,'Ｈ１５（2003）'!AB113,'Ｈ１４（2002）'!AB113,'Ｈ１３（2001）'!AB113,'Ｈ１２（2000）'!AB113,'Ｈ１１（1999）'!AB113,'Ｈ１０（1998）'!AB113,'Ｈ９（1997）'!AB113,'Ｈ８（1996）'!AB113,'Ｈ７（1995）'!AB113,'Ｈ６（1994）'!AB113,'Ｈ５（1993）'!AB113,'Ｈ４（1992）'!AB113,'Ｈ３（1991）'!AB113,'Ｈ２（1990）'!AB113,'Ｈ元（1989）'!AB113,'Ｓ６３（1988）'!AB113,'Ｓ６２（1987）'!AB113,'Ｓ６１（1986）'!AB113,'Ｓ６０（1985）'!AB113,'Ｓ５９（1984）'!AB113,'Ｓ５８（1983）'!AB113,'Ｓ５７（1982）'!AB113,'Ｓ５６（1981）'!AB113,'Ｓ５５（1980）'!AB113,'Ｓ５４（1979）'!AB113,'Ｓ５３（1978）'!AB113,'Ｓ５２（1977）'!AB113,'Ｓ５１（1976）'!AB113,'Ｓ５０（1975）'!AB113,'Ｓ４９（1974）'!AB113,'Ｓ４８（1973）'!AB113,'Ｓ４７(1972)'!AB113,'Ｓ４６（1971）'!AB113,'Ｓ４５（1970）'!AB113,'Ｓ４４（1969）'!AB113)</f>
        <v>0</v>
      </c>
      <c r="AC113" s="1769">
        <f>SUM('Ｈ24（2012）'!AC113,'Ｈ２０（2008）'!AC113,'Ｈ１９（2007）'!AC113,'Ｈ１８（2006）'!AC113,'Ｈ１７（2005）'!AC113,'Ｈ１６（2004）'!AC113,'Ｈ１５（2003）'!AC113,'Ｈ１４（2002）'!AC113,'Ｈ１３（2001）'!AC113,'Ｈ１２（2000）'!AC113,'Ｈ１１（1999）'!AC113,'Ｈ１０（1998）'!AC113,'Ｈ９（1997）'!AC113,'Ｈ８（1996）'!AC113,'Ｈ７（1995）'!AC113,'Ｈ６（1994）'!AC113,'Ｈ５（1993）'!AC113,'Ｈ４（1992）'!AC113,'Ｈ３（1991）'!AC113,'Ｈ２（1990）'!AC113,'Ｈ元（1989）'!AC113,'Ｓ６３（1988）'!AC113,'Ｓ６２（1987）'!AC113,'Ｓ６１（1986）'!AC113,'Ｓ６０（1985）'!AC113,'Ｓ５９（1984）'!AC113,'Ｓ５８（1983）'!AC113,'Ｓ５７（1982）'!AC113,'Ｓ５６（1981）'!AC113,'Ｓ５５（1980）'!AC113,'Ｓ５４（1979）'!AC113,'Ｓ５３（1978）'!AC113,'Ｓ５２（1977）'!AC113,'Ｓ５１（1976）'!AC113,'Ｓ５０（1975）'!AC113,'Ｓ４９（1974）'!AC113,'Ｓ４８（1973）'!AC113,'Ｓ４７(1972)'!AC113,'Ｓ４６（1971）'!AC113,'Ｓ４５（1970）'!AC113,'Ｓ４４（1969）'!AC113)</f>
        <v>0</v>
      </c>
      <c r="AD113" s="269"/>
      <c r="AE113" s="221"/>
      <c r="AF113" s="201" t="s">
        <v>13</v>
      </c>
      <c r="AG113" s="202"/>
      <c r="AH113" s="202"/>
      <c r="AI113" s="1793">
        <f>SUM('Ｈ24（2012）'!AI113,'Ｈ２０（2008）'!AI113,'Ｈ１９（2007）'!AI113,'Ｈ１８（2006）'!AI113,'Ｈ１７（2005）'!AI113,'Ｈ１６（2004）'!AI113,'Ｈ１５（2003）'!AI113,'Ｈ１４（2002）'!AI113,'Ｈ１３（2001）'!AI113,'Ｈ１２（2000）'!AI113,'Ｈ１１（1999）'!AI113,'Ｈ１０（1998）'!AI113,'Ｈ９（1997）'!AI113,'Ｈ８（1996）'!AI113,'Ｈ７（1995）'!AI113,'Ｈ６（1994）'!AI113,'Ｈ５（1993）'!AI113,'Ｈ４（1992）'!AI113,'Ｈ３（1991）'!AI113,'Ｈ２（1990）'!AI113,'Ｈ元（1989）'!AI113,'Ｓ６３（1988）'!AI113,'Ｓ６２（1987）'!AI113,'Ｓ６１（1986）'!AI113,'Ｓ６０（1985）'!AI113,'Ｓ５９（1984）'!AI113,'Ｓ５８（1983）'!AI113,'Ｓ５７（1982）'!AI113,'Ｓ５６（1981）'!AI113,'Ｓ５５（1980）'!AI113,'Ｓ５４（1979）'!AI113,'Ｓ５３（1978）'!AI113,'Ｓ５２（1977）'!AI113,'Ｓ５１（1976）'!AI113,'Ｓ５０（1975）'!AI113,'Ｓ４９（1974）'!AI113,'Ｓ４８（1973）'!AI113,'Ｓ４７(1972)'!AI113,'Ｓ４６（1971）'!AI113,'Ｓ４５（1970）'!AI113,'Ｓ４４（1969）'!AI113)</f>
        <v>0</v>
      </c>
      <c r="AJ113" s="1794">
        <f>SUM('Ｈ24（2012）'!AJ113,'Ｈ２０（2008）'!AJ113,'Ｈ１９（2007）'!AJ113,'Ｈ１８（2006）'!AJ113,'Ｈ１７（2005）'!AJ113,'Ｈ１６（2004）'!AJ113,'Ｈ１５（2003）'!AJ113,'Ｈ１４（2002）'!AJ113,'Ｈ１３（2001）'!AJ113,'Ｈ１２（2000）'!AJ113,'Ｈ１１（1999）'!AJ113,'Ｈ１０（1998）'!AJ113,'Ｈ９（1997）'!AJ113,'Ｈ８（1996）'!AJ113,'Ｈ７（1995）'!AJ113,'Ｈ６（1994）'!AJ113,'Ｈ５（1993）'!AJ113,'Ｈ４（1992）'!AJ113,'Ｈ３（1991）'!AJ113,'Ｈ２（1990）'!AJ113,'Ｈ元（1989）'!AJ113,'Ｓ６３（1988）'!AJ113,'Ｓ６２（1987）'!AJ113,'Ｓ６１（1986）'!AJ113,'Ｓ６０（1985）'!AJ113,'Ｓ５９（1984）'!AJ113,'Ｓ５８（1983）'!AJ113,'Ｓ５７（1982）'!AJ113,'Ｓ５６（1981）'!AJ113,'Ｓ５５（1980）'!AJ113,'Ｓ５４（1979）'!AJ113,'Ｓ５３（1978）'!AJ113,'Ｓ５２（1977）'!AJ113,'Ｓ５１（1976）'!AJ113,'Ｓ５０（1975）'!AJ113,'Ｓ４９（1974）'!AJ113,'Ｓ４８（1973）'!AJ113,'Ｓ４７(1972)'!AJ113,'Ｓ４６（1971）'!AJ113,'Ｓ４５（1970）'!AJ113,'Ｓ４４（1969）'!AJ113)</f>
        <v>0</v>
      </c>
      <c r="AK113" s="1768">
        <f>SUM('Ｈ24（2012）'!AK113,'Ｈ２０（2008）'!AK113,'Ｈ１９（2007）'!AK113,'Ｈ１８（2006）'!AK113,'Ｈ１７（2005）'!AK113,'Ｈ１６（2004）'!AK113,'Ｈ１５（2003）'!AK113,'Ｈ１４（2002）'!AK113,'Ｈ１３（2001）'!AK113,'Ｈ１２（2000）'!AK113,'Ｈ１１（1999）'!AK113,'Ｈ１０（1998）'!AK113,'Ｈ９（1997）'!AK113,'Ｈ８（1996）'!AK113,'Ｈ７（1995）'!AK113,'Ｈ６（1994）'!AK113,'Ｈ５（1993）'!AK113,'Ｈ４（1992）'!AK113,'Ｈ３（1991）'!AK113,'Ｈ２（1990）'!AK113,'Ｈ元（1989）'!AK113,'Ｓ６３（1988）'!AK113,'Ｓ６２（1987）'!AK113,'Ｓ６１（1986）'!AK113,'Ｓ６０（1985）'!AK113,'Ｓ５９（1984）'!AK113,'Ｓ５８（1983）'!AK113,'Ｓ５７（1982）'!AK113,'Ｓ５６（1981）'!AK113,'Ｓ５５（1980）'!AK113,'Ｓ５４（1979）'!AK113,'Ｓ５３（1978）'!AK113,'Ｓ５２（1977）'!AK113,'Ｓ５１（1976）'!AK113,'Ｓ５０（1975）'!AK113,'Ｓ４９（1974）'!AK113,'Ｓ４８（1973）'!AK113,'Ｓ４７(1972)'!AK113,'Ｓ４６（1971）'!AK113,'Ｓ４５（1970）'!AK113,'Ｓ４４（1969）'!AK113)</f>
        <v>0</v>
      </c>
      <c r="AL113" s="1795">
        <f>SUM('Ｈ24（2012）'!AL113,'Ｈ２０（2008）'!AL113,'Ｈ１９（2007）'!AL113,'Ｈ１８（2006）'!AL113,'Ｈ１７（2005）'!AL113,'Ｈ１６（2004）'!AL113,'Ｈ１５（2003）'!AL113,'Ｈ１４（2002）'!AL113,'Ｈ１３（2001）'!AL113,'Ｈ１２（2000）'!AL113,'Ｈ１１（1999）'!AL113,'Ｈ１０（1998）'!AL113,'Ｈ９（1997）'!AL113,'Ｈ８（1996）'!AL113,'Ｈ７（1995）'!AL113,'Ｈ６（1994）'!AL113,'Ｈ５（1993）'!AL113,'Ｈ４（1992）'!AL113,'Ｈ３（1991）'!AL113,'Ｈ２（1990）'!AL113,'Ｈ元（1989）'!AL113,'Ｓ６３（1988）'!AL113,'Ｓ６２（1987）'!AL113,'Ｓ６１（1986）'!AL113,'Ｓ６０（1985）'!AL113,'Ｓ５９（1984）'!AL113,'Ｓ５８（1983）'!AL113,'Ｓ５７（1982）'!AL113,'Ｓ５６（1981）'!AL113,'Ｓ５５（1980）'!AL113,'Ｓ５４（1979）'!AL113,'Ｓ５３（1978）'!AL113,'Ｓ５２（1977）'!AL113,'Ｓ５１（1976）'!AL113,'Ｓ５０（1975）'!AL113,'Ｓ４９（1974）'!AL113,'Ｓ４８（1973）'!AL113,'Ｓ４７(1972)'!AL113,'Ｓ４６（1971）'!AL113,'Ｓ４５（1970）'!AL113,'Ｓ４４（1969）'!AL113)</f>
        <v>0</v>
      </c>
    </row>
    <row r="114" spans="1:39" ht="14.45" customHeight="1">
      <c r="K114" s="199"/>
      <c r="L114" s="201" t="s">
        <v>13</v>
      </c>
      <c r="M114" s="202"/>
      <c r="N114" s="202"/>
      <c r="O114" s="203" t="s">
        <v>81</v>
      </c>
      <c r="P114" s="204">
        <f t="shared" si="30"/>
        <v>0</v>
      </c>
      <c r="Q114" s="205">
        <f t="shared" si="30"/>
        <v>0</v>
      </c>
      <c r="R114" s="225"/>
      <c r="S114" s="267">
        <f t="shared" si="31"/>
        <v>0</v>
      </c>
      <c r="T114" s="268">
        <f t="shared" si="32"/>
        <v>0</v>
      </c>
      <c r="U114" s="269"/>
      <c r="V114" s="201" t="s">
        <v>13</v>
      </c>
      <c r="W114" s="202"/>
      <c r="X114" s="202"/>
      <c r="Y114" s="202" t="s">
        <v>1348</v>
      </c>
      <c r="Z114" s="1766">
        <f>SUM('Ｈ24（2012）'!Z114,'Ｈ24（2012）'!Z114,'Ｈ24（2012）'!Z114,'Ｈ２０（2008）'!Z114,'Ｈ１９（2007）'!Z114,'Ｈ１８（2006）'!Z114,'Ｈ１７（2005）'!Z114,'Ｈ１６（2004）'!Z114,'Ｈ１５（2003）'!Z114,'Ｈ１４（2002）'!Z114,'Ｈ１３（2001）'!Z114,'Ｈ１２（2000）'!Z114,'Ｈ１１（1999）'!Z114,'Ｈ１０（1998）'!Z114,'Ｈ９（1997）'!Z114,'Ｈ８（1996）'!Z114,'Ｈ７（1995）'!Z114,'Ｈ６（1994）'!Z114,'Ｈ５（1993）'!Z114,'Ｈ４（1992）'!Z114,'Ｈ３（1991）'!Z114,'Ｈ２（1990）'!Z114,'Ｈ元（1989）'!Z114,'Ｓ６３（1988）'!Z114,'Ｓ６２（1987）'!Z114,'Ｓ６１（1986）'!Z114,'Ｓ６０（1985）'!Z114,'Ｓ５９（1984）'!Z114,'Ｓ５８（1983）'!Z114,'Ｓ５７（1982）'!Z114,'Ｓ５６（1981）'!Z114,'Ｓ５５（1980）'!Z114,'Ｓ５４（1979）'!Z114,'Ｓ５３（1978）'!Z114,'Ｓ５２（1977）'!Z114,'Ｓ５１（1976）'!Z114,'Ｓ５０（1975）'!Z114,'Ｓ４９（1974）'!Z114,'Ｓ４８（1973）'!Z114,'Ｓ４７(1972)'!Z114,'Ｓ４６（1971）'!Z114,'Ｓ４５（1970）'!Z114,'Ｓ４４（1969）'!Z114)</f>
        <v>0</v>
      </c>
      <c r="AA114" s="1767">
        <f>SUM('Ｈ24（2012）'!AA114,'Ｈ２０（2008）'!AA114,'Ｈ１９（2007）'!AA114,'Ｈ１８（2006）'!AA114,'Ｈ１７（2005）'!AA114,'Ｈ１６（2004）'!AA114,'Ｈ１５（2003）'!AA114,'Ｈ１４（2002）'!AA114,'Ｈ１３（2001）'!AA114,'Ｈ１２（2000）'!AA114,'Ｈ１１（1999）'!AA114,'Ｈ１０（1998）'!AA114,'Ｈ９（1997）'!AA114,'Ｈ８（1996）'!AA114,'Ｈ７（1995）'!AA114,'Ｈ６（1994）'!AA114,'Ｈ５（1993）'!AA114,'Ｈ４（1992）'!AA114,'Ｈ３（1991）'!AA114,'Ｈ２（1990）'!AA114,'Ｈ元（1989）'!AA114,'Ｓ６３（1988）'!AA114,'Ｓ６２（1987）'!AA114,'Ｓ６１（1986）'!AA114,'Ｓ６０（1985）'!AA114,'Ｓ５９（1984）'!AA114,'Ｓ５８（1983）'!AA114,'Ｓ５７（1982）'!AA114,'Ｓ５６（1981）'!AA114,'Ｓ５５（1980）'!AA114,'Ｓ５４（1979）'!AA114,'Ｓ５３（1978）'!AA114,'Ｓ５２（1977）'!AA114,'Ｓ５１（1976）'!AA114,'Ｓ５０（1975）'!AA114,'Ｓ４９（1974）'!AA114,'Ｓ４８（1973）'!AA114,'Ｓ４７(1972)'!AA114,'Ｓ４６（1971）'!AA114,'Ｓ４５（1970）'!AA114,'Ｓ４４（1969）'!AA114)</f>
        <v>0</v>
      </c>
      <c r="AB114" s="1768">
        <f>SUM('Ｈ24（2012）'!AB114,'Ｈ２０（2008）'!AB114,'Ｈ１９（2007）'!AB114,'Ｈ１８（2006）'!AB114,'Ｈ１７（2005）'!AB114,'Ｈ１６（2004）'!AB114,'Ｈ１５（2003）'!AB114,'Ｈ１４（2002）'!AB114,'Ｈ１３（2001）'!AB114,'Ｈ１２（2000）'!AB114,'Ｈ１１（1999）'!AB114,'Ｈ１０（1998）'!AB114,'Ｈ９（1997）'!AB114,'Ｈ８（1996）'!AB114,'Ｈ７（1995）'!AB114,'Ｈ６（1994）'!AB114,'Ｈ５（1993）'!AB114,'Ｈ４（1992）'!AB114,'Ｈ３（1991）'!AB114,'Ｈ２（1990）'!AB114,'Ｈ元（1989）'!AB114,'Ｓ６３（1988）'!AB114,'Ｓ６２（1987）'!AB114,'Ｓ６１（1986）'!AB114,'Ｓ６０（1985）'!AB114,'Ｓ５９（1984）'!AB114,'Ｓ５８（1983）'!AB114,'Ｓ５７（1982）'!AB114,'Ｓ５６（1981）'!AB114,'Ｓ５５（1980）'!AB114,'Ｓ５４（1979）'!AB114,'Ｓ５３（1978）'!AB114,'Ｓ５２（1977）'!AB114,'Ｓ５１（1976）'!AB114,'Ｓ５０（1975）'!AB114,'Ｓ４９（1974）'!AB114,'Ｓ４８（1973）'!AB114,'Ｓ４７(1972)'!AB114,'Ｓ４６（1971）'!AB114,'Ｓ４５（1970）'!AB114,'Ｓ４４（1969）'!AB114)</f>
        <v>0</v>
      </c>
      <c r="AC114" s="1769">
        <f>SUM('Ｈ24（2012）'!AC114,'Ｈ２０（2008）'!AC114,'Ｈ１９（2007）'!AC114,'Ｈ１８（2006）'!AC114,'Ｈ１７（2005）'!AC114,'Ｈ１６（2004）'!AC114,'Ｈ１５（2003）'!AC114,'Ｈ１４（2002）'!AC114,'Ｈ１３（2001）'!AC114,'Ｈ１２（2000）'!AC114,'Ｈ１１（1999）'!AC114,'Ｈ１０（1998）'!AC114,'Ｈ９（1997）'!AC114,'Ｈ８（1996）'!AC114,'Ｈ７（1995）'!AC114,'Ｈ６（1994）'!AC114,'Ｈ５（1993）'!AC114,'Ｈ４（1992）'!AC114,'Ｈ３（1991）'!AC114,'Ｈ２（1990）'!AC114,'Ｈ元（1989）'!AC114,'Ｓ６３（1988）'!AC114,'Ｓ６２（1987）'!AC114,'Ｓ６１（1986）'!AC114,'Ｓ６０（1985）'!AC114,'Ｓ５９（1984）'!AC114,'Ｓ５８（1983）'!AC114,'Ｓ５７（1982）'!AC114,'Ｓ５６（1981）'!AC114,'Ｓ５５（1980）'!AC114,'Ｓ５４（1979）'!AC114,'Ｓ５３（1978）'!AC114,'Ｓ５２（1977）'!AC114,'Ｓ５１（1976）'!AC114,'Ｓ５０（1975）'!AC114,'Ｓ４９（1974）'!AC114,'Ｓ４８（1973）'!AC114,'Ｓ４７(1972)'!AC114,'Ｓ４６（1971）'!AC114,'Ｓ４５（1970）'!AC114,'Ｓ４４（1969）'!AC114)</f>
        <v>0</v>
      </c>
      <c r="AD114" s="269"/>
      <c r="AE114" s="201" t="s">
        <v>13</v>
      </c>
      <c r="AF114" s="202"/>
      <c r="AG114" s="202"/>
      <c r="AH114" s="202" t="s">
        <v>1349</v>
      </c>
      <c r="AI114" s="1766">
        <f>SUM('Ｈ24（2012）'!AI114,'Ｈ２０（2008）'!AI114,'Ｈ１９（2007）'!AI114,'Ｈ１８（2006）'!AI114,'Ｈ１７（2005）'!AI114,'Ｈ１６（2004）'!AI114,'Ｈ１５（2003）'!AI114,'Ｈ１４（2002）'!AI114,'Ｈ１３（2001）'!AI114,'Ｈ１２（2000）'!AI114,'Ｈ１１（1999）'!AI114,'Ｈ１０（1998）'!AI114,'Ｈ９（1997）'!AI114,'Ｈ８（1996）'!AI114,'Ｈ７（1995）'!AI114,'Ｈ６（1994）'!AI114,'Ｈ５（1993）'!AI114,'Ｈ４（1992）'!AI114,'Ｈ３（1991）'!AI114,'Ｈ２（1990）'!AI114,'Ｈ元（1989）'!AI114,'Ｓ６３（1988）'!AI114,'Ｓ６２（1987）'!AI114,'Ｓ６１（1986）'!AI114,'Ｓ６０（1985）'!AI114,'Ｓ５９（1984）'!AI114,'Ｓ５８（1983）'!AI114,'Ｓ５７（1982）'!AI114,'Ｓ５６（1981）'!AI114,'Ｓ５５（1980）'!AI114,'Ｓ５４（1979）'!AI114,'Ｓ５３（1978）'!AI114,'Ｓ５２（1977）'!AI114,'Ｓ５１（1976）'!AI114,'Ｓ５０（1975）'!AI114,'Ｓ４９（1974）'!AI114,'Ｓ４８（1973）'!AI114,'Ｓ４７(1972)'!AI114,'Ｓ４６（1971）'!AI114,'Ｓ４５（1970）'!AI114,'Ｓ４４（1969）'!AI114)</f>
        <v>0</v>
      </c>
      <c r="AJ114" s="1767">
        <f>SUM('Ｈ24（2012）'!AJ114,'Ｈ２０（2008）'!AJ114,'Ｈ１９（2007）'!AJ114,'Ｈ１８（2006）'!AJ114,'Ｈ１７（2005）'!AJ114,'Ｈ１６（2004）'!AJ114,'Ｈ１５（2003）'!AJ114,'Ｈ１４（2002）'!AJ114,'Ｈ１３（2001）'!AJ114,'Ｈ１２（2000）'!AJ114,'Ｈ１１（1999）'!AJ114,'Ｈ１０（1998）'!AJ114,'Ｈ９（1997）'!AJ114,'Ｈ８（1996）'!AJ114,'Ｈ７（1995）'!AJ114,'Ｈ６（1994）'!AJ114,'Ｈ５（1993）'!AJ114,'Ｈ４（1992）'!AJ114,'Ｈ３（1991）'!AJ114,'Ｈ２（1990）'!AJ114,'Ｈ元（1989）'!AJ114,'Ｓ６３（1988）'!AJ114,'Ｓ６２（1987）'!AJ114,'Ｓ６１（1986）'!AJ114,'Ｓ６０（1985）'!AJ114,'Ｓ５９（1984）'!AJ114,'Ｓ５８（1983）'!AJ114,'Ｓ５７（1982）'!AJ114,'Ｓ５６（1981）'!AJ114,'Ｓ５５（1980）'!AJ114,'Ｓ５４（1979）'!AJ114,'Ｓ５３（1978）'!AJ114,'Ｓ５２（1977）'!AJ114,'Ｓ５１（1976）'!AJ114,'Ｓ５０（1975）'!AJ114,'Ｓ４９（1974）'!AJ114,'Ｓ４８（1973）'!AJ114,'Ｓ４７(1972)'!AJ114,'Ｓ４６（1971）'!AJ114,'Ｓ４５（1970）'!AJ114,'Ｓ４４（1969）'!AJ114)</f>
        <v>0</v>
      </c>
      <c r="AK114" s="1770">
        <f>SUM('Ｈ24（2012）'!AK114,'Ｈ２０（2008）'!AK114,'Ｈ１９（2007）'!AK114,'Ｈ１８（2006）'!AK114,'Ｈ１７（2005）'!AK114,'Ｈ１６（2004）'!AK114,'Ｈ１５（2003）'!AK114,'Ｈ１４（2002）'!AK114,'Ｈ１３（2001）'!AK114,'Ｈ１２（2000）'!AK114,'Ｈ１１（1999）'!AK114,'Ｈ１０（1998）'!AK114,'Ｈ９（1997）'!AK114,'Ｈ８（1996）'!AK114,'Ｈ７（1995）'!AK114,'Ｈ６（1994）'!AK114,'Ｈ５（1993）'!AK114,'Ｈ４（1992）'!AK114,'Ｈ３（1991）'!AK114,'Ｈ２（1990）'!AK114,'Ｈ元（1989）'!AK114,'Ｓ６３（1988）'!AK114,'Ｓ６２（1987）'!AK114,'Ｓ６１（1986）'!AK114,'Ｓ６０（1985）'!AK114,'Ｓ５９（1984）'!AK114,'Ｓ５８（1983）'!AK114,'Ｓ５７（1982）'!AK114,'Ｓ５６（1981）'!AK114,'Ｓ５５（1980）'!AK114,'Ｓ５４（1979）'!AK114,'Ｓ５３（1978）'!AK114,'Ｓ５２（1977）'!AK114,'Ｓ５１（1976）'!AK114,'Ｓ５０（1975）'!AK114,'Ｓ４９（1974）'!AK114,'Ｓ４８（1973）'!AK114,'Ｓ４７(1972)'!AK114,'Ｓ４６（1971）'!AK114,'Ｓ４５（1970）'!AK114,'Ｓ４４（1969）'!AK114)</f>
        <v>0</v>
      </c>
      <c r="AL114" s="1771">
        <f>SUM('Ｈ24（2012）'!AL114,'Ｈ２０（2008）'!AL114,'Ｈ１９（2007）'!AL114,'Ｈ１８（2006）'!AL114,'Ｈ１７（2005）'!AL114,'Ｈ１６（2004）'!AL114,'Ｈ１５（2003）'!AL114,'Ｈ１４（2002）'!AL114,'Ｈ１３（2001）'!AL114,'Ｈ１２（2000）'!AL114,'Ｈ１１（1999）'!AL114,'Ｈ１０（1998）'!AL114,'Ｈ９（1997）'!AL114,'Ｈ８（1996）'!AL114,'Ｈ７（1995）'!AL114,'Ｈ６（1994）'!AL114,'Ｈ５（1993）'!AL114,'Ｈ４（1992）'!AL114,'Ｈ３（1991）'!AL114,'Ｈ２（1990）'!AL114,'Ｈ元（1989）'!AL114,'Ｓ６３（1988）'!AL114,'Ｓ６２（1987）'!AL114,'Ｓ６１（1986）'!AL114,'Ｓ６０（1985）'!AL114,'Ｓ５９（1984）'!AL114,'Ｓ５８（1983）'!AL114,'Ｓ５７（1982）'!AL114,'Ｓ５６（1981）'!AL114,'Ｓ５５（1980）'!AL114,'Ｓ５４（1979）'!AL114,'Ｓ５３（1978）'!AL114,'Ｓ５２（1977）'!AL114,'Ｓ５１（1976）'!AL114,'Ｓ５０（1975）'!AL114,'Ｓ４９（1974）'!AL114,'Ｓ４８（1973）'!AL114,'Ｓ４７(1972)'!AL114,'Ｓ４６（1971）'!AL114,'Ｓ４５（1970）'!AL114,'Ｓ４４（1969）'!AL114)</f>
        <v>0</v>
      </c>
    </row>
    <row r="115" spans="1:39" ht="14.45" customHeight="1" thickBot="1">
      <c r="A115" s="835"/>
      <c r="B115" s="835"/>
      <c r="C115" s="835"/>
      <c r="D115" s="835"/>
      <c r="E115" s="835"/>
      <c r="K115" s="316"/>
      <c r="L115" s="317" t="s">
        <v>82</v>
      </c>
      <c r="M115" s="318"/>
      <c r="N115" s="318"/>
      <c r="O115" s="319"/>
      <c r="P115" s="320">
        <f>SUM(P62:P114)-P63-P64-P66-P67-P69-P70-P71-P84-P85-P86-P94-P95-P96-P97-P98-P103-P104</f>
        <v>0</v>
      </c>
      <c r="Q115" s="321">
        <f>SUM(Q62:Q114)-Q63-Q64-Q66-Q67-Q69-Q70-Q71-Q84-Q85-Q86-Q94-Q95-Q96-Q97-Q98-Q103-Q104</f>
        <v>0</v>
      </c>
      <c r="R115" s="321"/>
      <c r="S115" s="322">
        <f>SUM(S62:S114)-S63-S64-S66-S67-S69-S70-S71-S84-S85-S86-S94-S95-S96-S97-S98-S103-S104</f>
        <v>0</v>
      </c>
      <c r="T115" s="323">
        <f>SUM(T62:T114)-T63-T64-T66-T67-T69-T70-T71-T84-T85-T86-T94-T95-T96-T97-T98-T103-T104</f>
        <v>0</v>
      </c>
      <c r="U115" s="324"/>
      <c r="V115" s="317" t="s">
        <v>82</v>
      </c>
      <c r="W115" s="318"/>
      <c r="X115" s="318"/>
      <c r="Y115" s="318"/>
      <c r="Z115" s="1798">
        <f>Z64+Z67+Z73+Z74+Z75+Z86+Z88+Z89+Z92+Z93+Z99+Z101+Z104+Z105+Z114</f>
        <v>1290624</v>
      </c>
      <c r="AA115" s="1799">
        <f>AA64+AA67+AA73+AA74+AA75+AA86+AA88+AA89+AA92+AA93+AA99+AA101+AA104+AA105+AA114</f>
        <v>0</v>
      </c>
      <c r="AB115" s="1800"/>
      <c r="AC115" s="1801">
        <f>AC64+AC67+AC73+AC74+AC75+AC86+AC88+AC89+AC92+AC93+AC99+AC101+AC104+AC105+AC114</f>
        <v>894700</v>
      </c>
      <c r="AD115" s="324"/>
      <c r="AE115" s="317" t="s">
        <v>82</v>
      </c>
      <c r="AF115" s="318"/>
      <c r="AG115" s="318"/>
      <c r="AH115" s="318"/>
      <c r="AI115" s="1798">
        <f>AI64+AI67+AI73+AI74+AI75+AI86+AI88+AI89+AI92+AI93+AI99+AI101+AI104+AI105+AI114</f>
        <v>18636</v>
      </c>
      <c r="AJ115" s="1799">
        <f>AJ64+AJ67+AJ73+AJ74+AJ75+AJ86+AJ88+AJ89+AJ92+AJ93+AJ99+AJ101+AJ104+AJ105+AJ114</f>
        <v>0</v>
      </c>
      <c r="AK115" s="1800">
        <f>AK64+AK67+AK73+AK74+AK75+AK86+AK88+AK89+AK92+AK93+AK99+AK101+AK104+AK105+AK114</f>
        <v>0</v>
      </c>
      <c r="AL115" s="1802">
        <f>AL64+AL67+AL73+AL74+AL75+AL86+AL88+AL89+AL92+AL93+AL99+AL101+AL104+AL105+AL114</f>
        <v>6300</v>
      </c>
    </row>
    <row r="116" spans="1:39" ht="14.45" customHeight="1" thickTop="1">
      <c r="A116" s="853"/>
      <c r="B116" s="854"/>
      <c r="C116" s="854"/>
      <c r="D116" s="854"/>
      <c r="E116" s="855"/>
      <c r="F116" s="796"/>
      <c r="K116" s="269"/>
      <c r="L116" s="172"/>
      <c r="M116" s="172"/>
      <c r="N116" s="172"/>
      <c r="O116" s="212"/>
      <c r="P116" s="330"/>
      <c r="Q116" s="330"/>
      <c r="R116" s="330"/>
      <c r="S116" s="330"/>
      <c r="T116" s="330"/>
      <c r="U116" s="1803"/>
      <c r="V116" s="1804"/>
      <c r="W116" s="1804"/>
      <c r="X116" s="1804"/>
      <c r="Y116" s="1804"/>
      <c r="Z116" s="480"/>
      <c r="AA116" s="480"/>
      <c r="AB116" s="1804"/>
      <c r="AC116" s="1804"/>
      <c r="AD116" s="1755"/>
      <c r="AE116" s="1755"/>
      <c r="AF116" s="1755"/>
      <c r="AG116" s="1755"/>
      <c r="AH116" s="1755"/>
      <c r="AI116" s="1755"/>
      <c r="AJ116" s="1755"/>
      <c r="AK116" s="1755"/>
    </row>
    <row r="117" spans="1:39" ht="14.45" customHeight="1">
      <c r="A117" s="1805"/>
      <c r="B117" s="1806"/>
      <c r="C117" s="1806"/>
      <c r="D117" s="1806"/>
      <c r="E117" s="1807"/>
      <c r="F117" s="796"/>
      <c r="G117" s="1754"/>
      <c r="H117" s="1754"/>
      <c r="I117" s="1754"/>
      <c r="K117" s="269"/>
      <c r="L117" s="172"/>
      <c r="M117" s="172"/>
      <c r="N117" s="172"/>
      <c r="O117" s="212"/>
      <c r="P117" s="330"/>
      <c r="Q117" s="330"/>
      <c r="R117" s="330"/>
      <c r="S117" s="330"/>
      <c r="T117" s="330"/>
      <c r="U117" s="1803"/>
      <c r="V117" s="1804"/>
      <c r="W117" s="1804"/>
      <c r="X117" s="1804"/>
      <c r="Y117" s="1804"/>
      <c r="Z117" s="480"/>
      <c r="AA117" s="480"/>
      <c r="AB117" s="1804"/>
      <c r="AC117" s="1804"/>
      <c r="AD117" s="1755"/>
      <c r="AE117" s="1755"/>
      <c r="AF117" s="1755"/>
      <c r="AG117" s="1755"/>
      <c r="AH117" s="1755"/>
      <c r="AI117" s="1755"/>
      <c r="AJ117" s="1755"/>
      <c r="AK117" s="1755"/>
    </row>
    <row r="118" spans="1:39" ht="14.45" customHeight="1" thickBot="1">
      <c r="A118" s="1805"/>
      <c r="B118" s="1806"/>
      <c r="C118" s="1806"/>
      <c r="D118" s="1806"/>
      <c r="E118" s="1807"/>
      <c r="F118" s="796"/>
      <c r="G118" s="1754"/>
      <c r="H118" s="1754"/>
      <c r="I118" s="1754"/>
      <c r="K118" s="164" t="s">
        <v>1350</v>
      </c>
      <c r="L118" s="339"/>
      <c r="M118" s="339"/>
      <c r="N118" s="339"/>
      <c r="O118" s="340"/>
      <c r="P118" s="341"/>
      <c r="Q118" s="341"/>
      <c r="R118" s="164" t="str">
        <f>$R$2</f>
        <v>（平成24年度）</v>
      </c>
      <c r="S118" s="1808"/>
      <c r="T118" s="1808"/>
      <c r="U118" s="1809"/>
      <c r="V118" s="1810"/>
      <c r="W118" s="1810"/>
      <c r="X118" s="1810"/>
      <c r="Y118" s="1810"/>
      <c r="Z118" s="488"/>
      <c r="AA118" s="488"/>
      <c r="AB118" s="1810"/>
      <c r="AC118" s="1804"/>
      <c r="AD118" s="1755"/>
      <c r="AE118" s="1755"/>
      <c r="AF118" s="1755"/>
      <c r="AG118" s="1755"/>
      <c r="AH118" s="1755"/>
      <c r="AI118" s="1755"/>
      <c r="AJ118" s="1755"/>
      <c r="AK118" s="1755"/>
    </row>
    <row r="119" spans="1:39" ht="14.45" customHeight="1" thickTop="1">
      <c r="A119" s="1805"/>
      <c r="B119" s="1806"/>
      <c r="C119" s="1806"/>
      <c r="D119" s="1806"/>
      <c r="E119" s="1807"/>
      <c r="F119" s="796"/>
      <c r="G119" s="1754"/>
      <c r="H119" s="1754"/>
      <c r="I119" s="1754"/>
      <c r="K119" s="990"/>
      <c r="L119" s="991"/>
      <c r="M119" s="991"/>
      <c r="N119" s="991"/>
      <c r="O119" s="991"/>
      <c r="P119" s="992" t="s">
        <v>119</v>
      </c>
      <c r="Q119" s="991"/>
      <c r="R119" s="991"/>
      <c r="S119" s="991"/>
      <c r="T119" s="991"/>
      <c r="U119" s="993"/>
      <c r="V119" s="991"/>
      <c r="W119" s="991"/>
      <c r="X119" s="991"/>
      <c r="Y119" s="991"/>
      <c r="Z119" s="992" t="s">
        <v>151</v>
      </c>
      <c r="AA119" s="991"/>
      <c r="AB119" s="991"/>
      <c r="AC119" s="1014"/>
      <c r="AD119" s="1755"/>
      <c r="AE119" s="1811"/>
      <c r="AF119" s="1812"/>
      <c r="AG119" s="1812"/>
      <c r="AH119" s="1812"/>
      <c r="AI119" s="1030" t="s">
        <v>84</v>
      </c>
      <c r="AJ119" s="1031" t="s">
        <v>85</v>
      </c>
      <c r="AK119" s="1032" t="s">
        <v>85</v>
      </c>
      <c r="AL119" s="1743" t="s">
        <v>1276</v>
      </c>
      <c r="AM119" s="1742"/>
    </row>
    <row r="120" spans="1:39" ht="14.45" customHeight="1">
      <c r="A120" s="1805"/>
      <c r="B120" s="1806"/>
      <c r="C120" s="1806"/>
      <c r="D120" s="1806"/>
      <c r="E120" s="1807"/>
      <c r="F120" s="796"/>
      <c r="G120" s="1754"/>
      <c r="H120" s="1754"/>
      <c r="I120" s="1754"/>
      <c r="K120" s="995"/>
      <c r="L120" s="996"/>
      <c r="M120" s="996"/>
      <c r="N120" s="996"/>
      <c r="O120" s="996"/>
      <c r="P120" s="997" t="s">
        <v>1351</v>
      </c>
      <c r="Q120" s="998" t="s">
        <v>143</v>
      </c>
      <c r="R120" s="999" t="s">
        <v>122</v>
      </c>
      <c r="S120" s="999"/>
      <c r="T120" s="1000"/>
      <c r="U120" s="1001"/>
      <c r="V120" s="996"/>
      <c r="W120" s="996"/>
      <c r="X120" s="996"/>
      <c r="Y120" s="996"/>
      <c r="Z120" s="997" t="s">
        <v>1352</v>
      </c>
      <c r="AA120" s="1002" t="s">
        <v>124</v>
      </c>
      <c r="AB120" s="999"/>
      <c r="AC120" s="1015"/>
      <c r="AD120" s="1755"/>
      <c r="AE120" s="1813"/>
      <c r="AF120" s="1814"/>
      <c r="AG120" s="1814"/>
      <c r="AH120" s="1814"/>
      <c r="AI120" s="1035" t="s">
        <v>152</v>
      </c>
      <c r="AJ120" s="1036" t="s">
        <v>2</v>
      </c>
      <c r="AK120" s="1037" t="s">
        <v>133</v>
      </c>
      <c r="AL120" s="1743"/>
      <c r="AM120" s="1742"/>
    </row>
    <row r="121" spans="1:39" ht="14.45" customHeight="1">
      <c r="A121" s="1805"/>
      <c r="B121" s="1806"/>
      <c r="C121" s="1806"/>
      <c r="D121" s="1806"/>
      <c r="E121" s="1807"/>
      <c r="F121" s="796"/>
      <c r="G121" s="1754"/>
      <c r="H121" s="1754"/>
      <c r="I121" s="1754"/>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17" t="s">
        <v>393</v>
      </c>
      <c r="AD121" s="1755"/>
      <c r="AE121" s="1813"/>
      <c r="AF121" s="1814"/>
      <c r="AG121" s="1814"/>
      <c r="AH121" s="1814"/>
      <c r="AI121" s="1038" t="s">
        <v>1353</v>
      </c>
      <c r="AJ121" s="1036" t="s">
        <v>708</v>
      </c>
      <c r="AK121" s="1037" t="s">
        <v>709</v>
      </c>
      <c r="AL121" s="1743"/>
      <c r="AM121" s="1742"/>
    </row>
    <row r="122" spans="1:39" ht="14.45" customHeight="1" thickBot="1">
      <c r="A122" s="1805"/>
      <c r="B122" s="1806"/>
      <c r="C122" s="1806"/>
      <c r="D122" s="1806"/>
      <c r="E122" s="1807"/>
      <c r="F122" s="796"/>
      <c r="G122" s="1754"/>
      <c r="H122" s="1754"/>
      <c r="I122" s="1754"/>
      <c r="K122" s="1815"/>
      <c r="L122" s="1816"/>
      <c r="M122" s="1816"/>
      <c r="N122" s="1816"/>
      <c r="O122" s="1816"/>
      <c r="P122" s="1020" t="s">
        <v>1354</v>
      </c>
      <c r="Q122" s="1021" t="s">
        <v>153</v>
      </c>
      <c r="R122" s="1021" t="s">
        <v>154</v>
      </c>
      <c r="S122" s="1022" t="s">
        <v>155</v>
      </c>
      <c r="T122" s="1023" t="s">
        <v>1355</v>
      </c>
      <c r="U122" s="1024"/>
      <c r="V122" s="1025"/>
      <c r="W122" s="1025"/>
      <c r="X122" s="1025"/>
      <c r="Y122" s="1025"/>
      <c r="Z122" s="1020" t="s">
        <v>1356</v>
      </c>
      <c r="AA122" s="1021" t="s">
        <v>1357</v>
      </c>
      <c r="AB122" s="1026" t="s">
        <v>1358</v>
      </c>
      <c r="AC122" s="1027" t="s">
        <v>1355</v>
      </c>
      <c r="AD122" s="165"/>
      <c r="AE122" s="1039"/>
      <c r="AF122" s="1011"/>
      <c r="AG122" s="1011"/>
      <c r="AH122" s="1011"/>
      <c r="AI122" s="1040" t="s">
        <v>1359</v>
      </c>
      <c r="AJ122" s="1041" t="s">
        <v>1360</v>
      </c>
      <c r="AK122" s="1042" t="s">
        <v>1361</v>
      </c>
      <c r="AL122" s="1363" t="s">
        <v>1272</v>
      </c>
      <c r="AM122" s="1742"/>
    </row>
    <row r="123" spans="1:39" ht="14.45" customHeight="1">
      <c r="A123" s="858"/>
      <c r="B123" s="859"/>
      <c r="C123" s="859"/>
      <c r="D123" s="859"/>
      <c r="E123" s="860"/>
      <c r="F123" s="796"/>
      <c r="K123" s="188"/>
      <c r="L123" s="189" t="s">
        <v>8</v>
      </c>
      <c r="M123" s="190"/>
      <c r="N123" s="190"/>
      <c r="O123" s="191"/>
      <c r="P123" s="365">
        <f t="shared" ref="P123:T138" si="33">P8+P62</f>
        <v>0</v>
      </c>
      <c r="Q123" s="259">
        <f t="shared" si="33"/>
        <v>0</v>
      </c>
      <c r="R123" s="259">
        <f t="shared" si="33"/>
        <v>0</v>
      </c>
      <c r="S123" s="333">
        <f t="shared" si="33"/>
        <v>0</v>
      </c>
      <c r="T123" s="366">
        <f t="shared" si="33"/>
        <v>0</v>
      </c>
      <c r="U123" s="195"/>
      <c r="V123" s="189" t="s">
        <v>8</v>
      </c>
      <c r="W123" s="190"/>
      <c r="X123" s="190"/>
      <c r="Y123" s="191"/>
      <c r="Z123" s="367">
        <f t="shared" ref="Z123:AC126" si="34">Z8</f>
        <v>0</v>
      </c>
      <c r="AA123" s="368">
        <f t="shared" si="34"/>
        <v>0</v>
      </c>
      <c r="AB123" s="499">
        <f t="shared" si="34"/>
        <v>0</v>
      </c>
      <c r="AC123" s="369">
        <f t="shared" si="34"/>
        <v>0</v>
      </c>
      <c r="AD123" s="1755"/>
      <c r="AE123" s="188"/>
      <c r="AF123" s="189" t="s">
        <v>8</v>
      </c>
      <c r="AG123" s="190"/>
      <c r="AH123" s="190"/>
      <c r="AI123" s="365">
        <f t="shared" ref="AI123:AI176" si="35">Q123-Z123</f>
        <v>0</v>
      </c>
      <c r="AJ123" s="259">
        <f>SUM(AJ124:AJ125)</f>
        <v>0</v>
      </c>
      <c r="AK123" s="370">
        <f>SUM(AK124:AK125)</f>
        <v>0</v>
      </c>
      <c r="AL123" s="1383">
        <f>P123-Q123</f>
        <v>0</v>
      </c>
      <c r="AM123" s="1742"/>
    </row>
    <row r="124" spans="1:39" ht="14.45" customHeight="1">
      <c r="A124" s="858"/>
      <c r="B124" s="859"/>
      <c r="C124" s="859"/>
      <c r="D124" s="859"/>
      <c r="E124" s="860"/>
      <c r="F124" s="796"/>
      <c r="K124" s="199"/>
      <c r="L124" s="200"/>
      <c r="M124" s="201" t="s">
        <v>146</v>
      </c>
      <c r="N124" s="202"/>
      <c r="O124" s="203"/>
      <c r="P124" s="224">
        <f t="shared" si="33"/>
        <v>0</v>
      </c>
      <c r="Q124" s="225">
        <f t="shared" si="33"/>
        <v>0</v>
      </c>
      <c r="R124" s="225">
        <f t="shared" si="33"/>
        <v>0</v>
      </c>
      <c r="S124" s="226">
        <f t="shared" si="33"/>
        <v>0</v>
      </c>
      <c r="T124" s="275">
        <f t="shared" si="33"/>
        <v>0</v>
      </c>
      <c r="U124" s="207"/>
      <c r="V124" s="200"/>
      <c r="W124" s="201" t="s">
        <v>146</v>
      </c>
      <c r="X124" s="202"/>
      <c r="Y124" s="203"/>
      <c r="Z124" s="224">
        <f t="shared" si="34"/>
        <v>0</v>
      </c>
      <c r="AA124" s="225">
        <f t="shared" si="34"/>
        <v>0</v>
      </c>
      <c r="AB124" s="297">
        <f t="shared" si="34"/>
        <v>0</v>
      </c>
      <c r="AC124" s="371">
        <f t="shared" si="34"/>
        <v>0</v>
      </c>
      <c r="AD124" s="1755"/>
      <c r="AE124" s="199"/>
      <c r="AF124" s="200"/>
      <c r="AG124" s="201" t="s">
        <v>146</v>
      </c>
      <c r="AH124" s="202"/>
      <c r="AI124" s="224">
        <f t="shared" si="35"/>
        <v>0</v>
      </c>
      <c r="AJ124" s="225">
        <f>IF($P124-$Z124=0,0,ROUND((R124-AA124)*$AI124/($P124-$Z124),0))</f>
        <v>0</v>
      </c>
      <c r="AK124" s="371">
        <f>IF(P124-Z124=0,0,ROUND((S124-AB124)*AI124/(P124-Z124),0))</f>
        <v>0</v>
      </c>
      <c r="AL124" s="1383">
        <f t="shared" ref="AL124:AL175" si="36">P124-Q124</f>
        <v>0</v>
      </c>
      <c r="AM124" s="1742"/>
    </row>
    <row r="125" spans="1:39" ht="14.45" customHeight="1">
      <c r="A125" s="858"/>
      <c r="B125" s="859"/>
      <c r="C125" s="859"/>
      <c r="D125" s="859"/>
      <c r="E125" s="860"/>
      <c r="F125" s="796"/>
      <c r="K125" s="199"/>
      <c r="L125" s="200"/>
      <c r="M125" s="201" t="s">
        <v>13</v>
      </c>
      <c r="N125" s="172"/>
      <c r="O125" s="212"/>
      <c r="P125" s="224">
        <f t="shared" si="33"/>
        <v>0</v>
      </c>
      <c r="Q125" s="225">
        <f t="shared" si="33"/>
        <v>0</v>
      </c>
      <c r="R125" s="225">
        <f t="shared" si="33"/>
        <v>0</v>
      </c>
      <c r="S125" s="226">
        <f t="shared" si="33"/>
        <v>0</v>
      </c>
      <c r="T125" s="275">
        <f t="shared" si="33"/>
        <v>0</v>
      </c>
      <c r="U125" s="207"/>
      <c r="V125" s="200"/>
      <c r="W125" s="201" t="s">
        <v>13</v>
      </c>
      <c r="X125" s="172"/>
      <c r="Y125" s="212"/>
      <c r="Z125" s="224">
        <f t="shared" si="34"/>
        <v>0</v>
      </c>
      <c r="AA125" s="225">
        <f t="shared" si="34"/>
        <v>0</v>
      </c>
      <c r="AB125" s="297">
        <f t="shared" si="34"/>
        <v>0</v>
      </c>
      <c r="AC125" s="371">
        <f t="shared" si="34"/>
        <v>0</v>
      </c>
      <c r="AD125" s="1755"/>
      <c r="AE125" s="199"/>
      <c r="AF125" s="200"/>
      <c r="AG125" s="201" t="s">
        <v>13</v>
      </c>
      <c r="AH125" s="172"/>
      <c r="AI125" s="224">
        <f t="shared" si="35"/>
        <v>0</v>
      </c>
      <c r="AJ125" s="225">
        <f>IF($P125-$Z125=0,0,ROUND((R125-AA125)*$AI125/($P125-$Z125),0))</f>
        <v>0</v>
      </c>
      <c r="AK125" s="371">
        <f>IF(P125-Z125=0,0,ROUND((S125-AB125)*AI125/(P125-Z125),0))</f>
        <v>0</v>
      </c>
      <c r="AL125" s="1383">
        <f t="shared" si="36"/>
        <v>0</v>
      </c>
      <c r="AM125" s="1742"/>
    </row>
    <row r="126" spans="1:39" ht="14.45" customHeight="1">
      <c r="A126" s="858"/>
      <c r="B126" s="859"/>
      <c r="C126" s="859"/>
      <c r="D126" s="859"/>
      <c r="E126" s="860"/>
      <c r="F126" s="796"/>
      <c r="K126" s="199" t="s">
        <v>4</v>
      </c>
      <c r="L126" s="178" t="s">
        <v>14</v>
      </c>
      <c r="M126" s="175"/>
      <c r="N126" s="175"/>
      <c r="O126" s="216"/>
      <c r="P126" s="224">
        <f t="shared" si="33"/>
        <v>0</v>
      </c>
      <c r="Q126" s="225">
        <f t="shared" si="33"/>
        <v>0</v>
      </c>
      <c r="R126" s="225">
        <f t="shared" si="33"/>
        <v>0</v>
      </c>
      <c r="S126" s="226">
        <f t="shared" si="33"/>
        <v>0</v>
      </c>
      <c r="T126" s="275">
        <f t="shared" si="33"/>
        <v>0</v>
      </c>
      <c r="U126" s="207"/>
      <c r="V126" s="178" t="s">
        <v>14</v>
      </c>
      <c r="W126" s="175"/>
      <c r="X126" s="175"/>
      <c r="Y126" s="216"/>
      <c r="Z126" s="224">
        <f t="shared" si="34"/>
        <v>0</v>
      </c>
      <c r="AA126" s="225">
        <f t="shared" si="34"/>
        <v>0</v>
      </c>
      <c r="AB126" s="297">
        <f t="shared" si="34"/>
        <v>0</v>
      </c>
      <c r="AC126" s="371">
        <f t="shared" si="34"/>
        <v>0</v>
      </c>
      <c r="AD126" s="1755"/>
      <c r="AE126" s="199"/>
      <c r="AF126" s="178" t="s">
        <v>14</v>
      </c>
      <c r="AG126" s="175"/>
      <c r="AH126" s="175"/>
      <c r="AI126" s="224">
        <f t="shared" si="35"/>
        <v>0</v>
      </c>
      <c r="AJ126" s="225">
        <f>SUM(AJ127:AJ128)</f>
        <v>0</v>
      </c>
      <c r="AK126" s="371">
        <f>SUM(AK127:AK128)</f>
        <v>0</v>
      </c>
      <c r="AL126" s="1383">
        <f t="shared" si="36"/>
        <v>0</v>
      </c>
      <c r="AM126" s="1742"/>
    </row>
    <row r="127" spans="1:39" ht="14.45" customHeight="1">
      <c r="A127" s="858"/>
      <c r="B127" s="859"/>
      <c r="C127" s="859"/>
      <c r="D127" s="859"/>
      <c r="E127" s="860"/>
      <c r="F127" s="796"/>
      <c r="K127" s="199"/>
      <c r="L127" s="200"/>
      <c r="M127" s="201" t="s">
        <v>16</v>
      </c>
      <c r="N127" s="202"/>
      <c r="O127" s="203"/>
      <c r="P127" s="224">
        <f t="shared" si="33"/>
        <v>0</v>
      </c>
      <c r="Q127" s="225">
        <f t="shared" si="33"/>
        <v>0</v>
      </c>
      <c r="R127" s="225">
        <f t="shared" si="33"/>
        <v>0</v>
      </c>
      <c r="S127" s="226">
        <f t="shared" si="33"/>
        <v>0</v>
      </c>
      <c r="T127" s="275">
        <f t="shared" si="33"/>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1755"/>
      <c r="AE127" s="199"/>
      <c r="AF127" s="200"/>
      <c r="AG127" s="201" t="s">
        <v>16</v>
      </c>
      <c r="AH127" s="202"/>
      <c r="AI127" s="224">
        <f t="shared" si="35"/>
        <v>0</v>
      </c>
      <c r="AJ127" s="225">
        <f>IF($P127-$Z127=0,0,ROUND((R127-AA127)*$AI127/($P127-$Z127),0))</f>
        <v>0</v>
      </c>
      <c r="AK127" s="371">
        <f>IF(P127-Z127=0,0,ROUND((S127-AB127)*AI127/(P127-Z127),0))</f>
        <v>0</v>
      </c>
      <c r="AL127" s="1383">
        <f t="shared" si="36"/>
        <v>0</v>
      </c>
      <c r="AM127" s="1742"/>
    </row>
    <row r="128" spans="1:39" ht="14.45" customHeight="1">
      <c r="A128" s="858"/>
      <c r="B128" s="859"/>
      <c r="C128" s="859"/>
      <c r="D128" s="859"/>
      <c r="E128" s="860"/>
      <c r="F128" s="796"/>
      <c r="K128" s="199"/>
      <c r="L128" s="221"/>
      <c r="M128" s="201" t="s">
        <v>13</v>
      </c>
      <c r="N128" s="222"/>
      <c r="O128" s="223"/>
      <c r="P128" s="224">
        <f t="shared" si="33"/>
        <v>0</v>
      </c>
      <c r="Q128" s="225">
        <f t="shared" si="33"/>
        <v>0</v>
      </c>
      <c r="R128" s="225">
        <f t="shared" si="33"/>
        <v>0</v>
      </c>
      <c r="S128" s="226">
        <f t="shared" si="33"/>
        <v>0</v>
      </c>
      <c r="T128" s="275">
        <f t="shared" si="33"/>
        <v>0</v>
      </c>
      <c r="U128" s="207"/>
      <c r="V128" s="221"/>
      <c r="W128" s="201" t="s">
        <v>13</v>
      </c>
      <c r="X128" s="222"/>
      <c r="Y128" s="223" t="s">
        <v>156</v>
      </c>
      <c r="Z128" s="224">
        <f>Z126-Z127</f>
        <v>0</v>
      </c>
      <c r="AA128" s="225">
        <f>AA126-AA127</f>
        <v>0</v>
      </c>
      <c r="AB128" s="297">
        <f>AB126-AB127</f>
        <v>0</v>
      </c>
      <c r="AC128" s="371">
        <f>AC126-AC127</f>
        <v>0</v>
      </c>
      <c r="AD128" s="1755"/>
      <c r="AE128" s="199"/>
      <c r="AF128" s="221"/>
      <c r="AG128" s="201" t="s">
        <v>13</v>
      </c>
      <c r="AH128" s="222"/>
      <c r="AI128" s="224">
        <f t="shared" si="35"/>
        <v>0</v>
      </c>
      <c r="AJ128" s="225">
        <f>IF($P128-$Z128=0,0,ROUND((R128-AA128)*$AI128/($P128-$Z128),0))</f>
        <v>0</v>
      </c>
      <c r="AK128" s="371">
        <f>IF(P128-Z128=0,0,ROUND((S128-AB128)*AI128/(P128-Z128),0))</f>
        <v>0</v>
      </c>
      <c r="AL128" s="1383">
        <f t="shared" si="36"/>
        <v>0</v>
      </c>
      <c r="AM128" s="1742"/>
    </row>
    <row r="129" spans="1:39" ht="14.45" customHeight="1">
      <c r="A129" s="858"/>
      <c r="B129" s="859"/>
      <c r="C129" s="859"/>
      <c r="D129" s="859"/>
      <c r="E129" s="860"/>
      <c r="F129" s="796"/>
      <c r="K129" s="199" t="s">
        <v>4</v>
      </c>
      <c r="L129" s="174"/>
      <c r="M129" s="200" t="s">
        <v>94</v>
      </c>
      <c r="N129" s="202"/>
      <c r="O129" s="203"/>
      <c r="P129" s="224">
        <f t="shared" si="33"/>
        <v>0</v>
      </c>
      <c r="Q129" s="225">
        <f t="shared" si="33"/>
        <v>0</v>
      </c>
      <c r="R129" s="225">
        <f t="shared" si="33"/>
        <v>0</v>
      </c>
      <c r="S129" s="226">
        <f t="shared" si="33"/>
        <v>0</v>
      </c>
      <c r="T129" s="275">
        <f t="shared" si="33"/>
        <v>0</v>
      </c>
      <c r="U129" s="207"/>
      <c r="V129" s="174"/>
      <c r="W129" s="200" t="s">
        <v>94</v>
      </c>
      <c r="X129" s="202"/>
      <c r="Y129" s="203"/>
      <c r="Z129" s="224">
        <f>Z14</f>
        <v>0</v>
      </c>
      <c r="AA129" s="225">
        <f>AA14</f>
        <v>0</v>
      </c>
      <c r="AB129" s="297">
        <f>AB14</f>
        <v>0</v>
      </c>
      <c r="AC129" s="371">
        <f>AC14</f>
        <v>0</v>
      </c>
      <c r="AD129" s="1755"/>
      <c r="AE129" s="199"/>
      <c r="AF129" s="174"/>
      <c r="AG129" s="200" t="s">
        <v>94</v>
      </c>
      <c r="AH129" s="202"/>
      <c r="AI129" s="224">
        <f t="shared" si="35"/>
        <v>0</v>
      </c>
      <c r="AJ129" s="225">
        <f>SUM(AJ130:AJ132)</f>
        <v>0</v>
      </c>
      <c r="AK129" s="371">
        <f>SUM(AK130:AK132)</f>
        <v>0</v>
      </c>
      <c r="AL129" s="1383">
        <f t="shared" si="36"/>
        <v>0</v>
      </c>
      <c r="AM129" s="1742"/>
    </row>
    <row r="130" spans="1:39" ht="14.45" customHeight="1">
      <c r="A130" s="858"/>
      <c r="B130" s="859"/>
      <c r="C130" s="859"/>
      <c r="D130" s="859"/>
      <c r="E130" s="860"/>
      <c r="F130" s="796"/>
      <c r="K130" s="199"/>
      <c r="L130" s="181" t="s">
        <v>102</v>
      </c>
      <c r="M130" s="200"/>
      <c r="N130" s="201" t="s">
        <v>148</v>
      </c>
      <c r="O130" s="203"/>
      <c r="P130" s="224">
        <f t="shared" si="33"/>
        <v>0</v>
      </c>
      <c r="Q130" s="225">
        <f t="shared" si="33"/>
        <v>0</v>
      </c>
      <c r="R130" s="225">
        <f t="shared" si="33"/>
        <v>0</v>
      </c>
      <c r="S130" s="226">
        <f t="shared" si="33"/>
        <v>0</v>
      </c>
      <c r="T130" s="275">
        <f t="shared" si="33"/>
        <v>0</v>
      </c>
      <c r="U130" s="207"/>
      <c r="V130" s="181" t="s">
        <v>102</v>
      </c>
      <c r="W130" s="200"/>
      <c r="X130" s="201" t="s">
        <v>148</v>
      </c>
      <c r="Y130" s="203" t="s">
        <v>156</v>
      </c>
      <c r="Z130" s="224">
        <f t="shared" ref="Z130:AC132" si="37">IF(ISERROR(Z$129*(Q130/Q$129)),0,ROUND(Z$129*(Q130/Q$129),0))</f>
        <v>0</v>
      </c>
      <c r="AA130" s="225">
        <f t="shared" si="37"/>
        <v>0</v>
      </c>
      <c r="AB130" s="297">
        <f t="shared" si="37"/>
        <v>0</v>
      </c>
      <c r="AC130" s="371">
        <f t="shared" si="37"/>
        <v>0</v>
      </c>
      <c r="AD130" s="1755"/>
      <c r="AE130" s="199"/>
      <c r="AF130" s="181" t="s">
        <v>102</v>
      </c>
      <c r="AG130" s="200"/>
      <c r="AH130" s="201" t="s">
        <v>148</v>
      </c>
      <c r="AI130" s="224">
        <f t="shared" si="35"/>
        <v>0</v>
      </c>
      <c r="AJ130" s="225">
        <f t="shared" ref="AJ130:AJ143" si="38">IF($P130-$Z130=0,0,ROUND((R130-AA130)*$AI130/($P130-$Z130),0))</f>
        <v>0</v>
      </c>
      <c r="AK130" s="371">
        <f t="shared" ref="AK130:AK143" si="39">IF(P130-Z130=0,0,ROUND((S130-AB130)*AI130/(P130-Z130),0))</f>
        <v>0</v>
      </c>
      <c r="AL130" s="1383">
        <f t="shared" si="36"/>
        <v>0</v>
      </c>
      <c r="AM130" s="1742"/>
    </row>
    <row r="131" spans="1:39" ht="14.45" customHeight="1">
      <c r="A131" s="858"/>
      <c r="B131" s="859"/>
      <c r="C131" s="859"/>
      <c r="D131" s="859"/>
      <c r="E131" s="860"/>
      <c r="F131" s="796"/>
      <c r="K131" s="199"/>
      <c r="L131" s="181" t="s">
        <v>103</v>
      </c>
      <c r="M131" s="181"/>
      <c r="N131" s="201" t="s">
        <v>96</v>
      </c>
      <c r="O131" s="203"/>
      <c r="P131" s="224">
        <f t="shared" si="33"/>
        <v>0</v>
      </c>
      <c r="Q131" s="225">
        <f t="shared" si="33"/>
        <v>0</v>
      </c>
      <c r="R131" s="225">
        <f t="shared" si="33"/>
        <v>0</v>
      </c>
      <c r="S131" s="226">
        <f t="shared" si="33"/>
        <v>0</v>
      </c>
      <c r="T131" s="275">
        <f t="shared" si="33"/>
        <v>0</v>
      </c>
      <c r="U131" s="207"/>
      <c r="V131" s="181" t="s">
        <v>103</v>
      </c>
      <c r="W131" s="181"/>
      <c r="X131" s="201" t="s">
        <v>96</v>
      </c>
      <c r="Y131" s="203" t="s">
        <v>156</v>
      </c>
      <c r="Z131" s="224">
        <f t="shared" si="37"/>
        <v>0</v>
      </c>
      <c r="AA131" s="225">
        <f t="shared" si="37"/>
        <v>0</v>
      </c>
      <c r="AB131" s="297">
        <f t="shared" si="37"/>
        <v>0</v>
      </c>
      <c r="AC131" s="371">
        <f t="shared" si="37"/>
        <v>0</v>
      </c>
      <c r="AD131" s="1755"/>
      <c r="AE131" s="199"/>
      <c r="AF131" s="181" t="s">
        <v>103</v>
      </c>
      <c r="AG131" s="181"/>
      <c r="AH131" s="201" t="s">
        <v>96</v>
      </c>
      <c r="AI131" s="224">
        <f t="shared" si="35"/>
        <v>0</v>
      </c>
      <c r="AJ131" s="225">
        <f t="shared" si="38"/>
        <v>0</v>
      </c>
      <c r="AK131" s="371">
        <f t="shared" si="39"/>
        <v>0</v>
      </c>
      <c r="AL131" s="1383">
        <f t="shared" si="36"/>
        <v>0</v>
      </c>
      <c r="AM131" s="1742"/>
    </row>
    <row r="132" spans="1:39" ht="14.45" customHeight="1">
      <c r="A132" s="858"/>
      <c r="B132" s="859"/>
      <c r="C132" s="859"/>
      <c r="D132" s="859"/>
      <c r="E132" s="860"/>
      <c r="F132" s="796"/>
      <c r="K132" s="199"/>
      <c r="L132" s="181" t="s">
        <v>41</v>
      </c>
      <c r="M132" s="221"/>
      <c r="N132" s="201" t="s">
        <v>13</v>
      </c>
      <c r="O132" s="203"/>
      <c r="P132" s="224">
        <f t="shared" si="33"/>
        <v>0</v>
      </c>
      <c r="Q132" s="225">
        <f t="shared" si="33"/>
        <v>0</v>
      </c>
      <c r="R132" s="225">
        <f t="shared" si="33"/>
        <v>0</v>
      </c>
      <c r="S132" s="226">
        <f t="shared" si="33"/>
        <v>0</v>
      </c>
      <c r="T132" s="275">
        <f t="shared" si="33"/>
        <v>0</v>
      </c>
      <c r="U132" s="207"/>
      <c r="V132" s="181" t="s">
        <v>41</v>
      </c>
      <c r="W132" s="221"/>
      <c r="X132" s="201" t="s">
        <v>13</v>
      </c>
      <c r="Y132" s="203" t="s">
        <v>156</v>
      </c>
      <c r="Z132" s="246">
        <f t="shared" si="37"/>
        <v>0</v>
      </c>
      <c r="AA132" s="282">
        <f t="shared" si="37"/>
        <v>0</v>
      </c>
      <c r="AB132" s="517">
        <f t="shared" si="37"/>
        <v>0</v>
      </c>
      <c r="AC132" s="448">
        <f t="shared" si="37"/>
        <v>0</v>
      </c>
      <c r="AD132" s="1755"/>
      <c r="AE132" s="199"/>
      <c r="AF132" s="181" t="s">
        <v>41</v>
      </c>
      <c r="AG132" s="221"/>
      <c r="AH132" s="201" t="s">
        <v>13</v>
      </c>
      <c r="AI132" s="224">
        <f t="shared" si="35"/>
        <v>0</v>
      </c>
      <c r="AJ132" s="225">
        <f t="shared" si="38"/>
        <v>0</v>
      </c>
      <c r="AK132" s="371">
        <f t="shared" si="39"/>
        <v>0</v>
      </c>
      <c r="AL132" s="1383">
        <f t="shared" si="36"/>
        <v>0</v>
      </c>
      <c r="AM132" s="1742"/>
    </row>
    <row r="133" spans="1:39" ht="14.45" customHeight="1">
      <c r="A133" s="858"/>
      <c r="B133" s="859"/>
      <c r="C133" s="859"/>
      <c r="D133" s="859"/>
      <c r="E133" s="860"/>
      <c r="F133" s="796"/>
      <c r="K133" s="199"/>
      <c r="L133" s="181"/>
      <c r="M133" s="201" t="s">
        <v>95</v>
      </c>
      <c r="N133" s="202"/>
      <c r="O133" s="203"/>
      <c r="P133" s="224">
        <f t="shared" si="33"/>
        <v>0</v>
      </c>
      <c r="Q133" s="225">
        <f t="shared" si="33"/>
        <v>0</v>
      </c>
      <c r="R133" s="225">
        <f t="shared" si="33"/>
        <v>0</v>
      </c>
      <c r="S133" s="226">
        <f t="shared" si="33"/>
        <v>0</v>
      </c>
      <c r="T133" s="275">
        <f t="shared" si="33"/>
        <v>0</v>
      </c>
      <c r="U133" s="207"/>
      <c r="V133" s="181"/>
      <c r="W133" s="201" t="s">
        <v>95</v>
      </c>
      <c r="X133" s="202"/>
      <c r="Y133" s="203" t="s">
        <v>156</v>
      </c>
      <c r="Z133" s="224">
        <f t="shared" ref="Z133:AB134" si="40">IF(ISERROR(Z$19*(Q133/(Q$133+Q$134))),0,ROUND(Z$19*(Q133/(Q$133+Q$134)),0))</f>
        <v>0</v>
      </c>
      <c r="AA133" s="225">
        <f t="shared" si="40"/>
        <v>0</v>
      </c>
      <c r="AB133" s="297">
        <f t="shared" si="40"/>
        <v>0</v>
      </c>
      <c r="AC133" s="371">
        <f>IF(ISERROR((AC$19)*(T133/(T$133+T$134))),0,ROUND((AC$19)*(T133/(T$133+T$134)),0))</f>
        <v>0</v>
      </c>
      <c r="AD133" s="1755"/>
      <c r="AE133" s="199"/>
      <c r="AF133" s="181"/>
      <c r="AG133" s="201" t="s">
        <v>95</v>
      </c>
      <c r="AH133" s="202"/>
      <c r="AI133" s="224">
        <f t="shared" si="35"/>
        <v>0</v>
      </c>
      <c r="AJ133" s="225">
        <f t="shared" si="38"/>
        <v>0</v>
      </c>
      <c r="AK133" s="371">
        <f t="shared" si="39"/>
        <v>0</v>
      </c>
      <c r="AL133" s="1383">
        <f t="shared" si="36"/>
        <v>0</v>
      </c>
      <c r="AM133" s="1742"/>
    </row>
    <row r="134" spans="1:39" ht="14.45" customHeight="1">
      <c r="A134" s="858"/>
      <c r="B134" s="859"/>
      <c r="C134" s="859"/>
      <c r="D134" s="859"/>
      <c r="E134" s="860"/>
      <c r="F134" s="796"/>
      <c r="K134" s="199"/>
      <c r="L134" s="221"/>
      <c r="M134" s="201" t="s">
        <v>13</v>
      </c>
      <c r="N134" s="202"/>
      <c r="O134" s="203"/>
      <c r="P134" s="224">
        <f t="shared" si="33"/>
        <v>0</v>
      </c>
      <c r="Q134" s="225">
        <f t="shared" si="33"/>
        <v>0</v>
      </c>
      <c r="R134" s="225">
        <f t="shared" si="33"/>
        <v>0</v>
      </c>
      <c r="S134" s="226">
        <f t="shared" si="33"/>
        <v>0</v>
      </c>
      <c r="T134" s="275">
        <f t="shared" si="33"/>
        <v>0</v>
      </c>
      <c r="U134" s="207"/>
      <c r="V134" s="221"/>
      <c r="W134" s="201" t="s">
        <v>13</v>
      </c>
      <c r="X134" s="202"/>
      <c r="Y134" s="203" t="s">
        <v>156</v>
      </c>
      <c r="Z134" s="224">
        <f t="shared" si="40"/>
        <v>0</v>
      </c>
      <c r="AA134" s="225">
        <f t="shared" si="40"/>
        <v>0</v>
      </c>
      <c r="AB134" s="297">
        <f t="shared" si="40"/>
        <v>0</v>
      </c>
      <c r="AC134" s="371">
        <f>IF(ISERROR((AC$19)*(T134/(T$133+T$134))),0,ROUND((AC$19)*(T134/(T$133+T$134)),0))</f>
        <v>0</v>
      </c>
      <c r="AD134" s="1755"/>
      <c r="AE134" s="199"/>
      <c r="AF134" s="221"/>
      <c r="AG134" s="201" t="s">
        <v>13</v>
      </c>
      <c r="AH134" s="202"/>
      <c r="AI134" s="224">
        <f t="shared" si="35"/>
        <v>0</v>
      </c>
      <c r="AJ134" s="225">
        <f t="shared" si="38"/>
        <v>0</v>
      </c>
      <c r="AK134" s="371">
        <f t="shared" si="39"/>
        <v>0</v>
      </c>
      <c r="AL134" s="1383">
        <f t="shared" si="36"/>
        <v>0</v>
      </c>
      <c r="AM134" s="1742"/>
    </row>
    <row r="135" spans="1:39" ht="14.45" customHeight="1">
      <c r="A135" s="858"/>
      <c r="B135" s="859"/>
      <c r="C135" s="859"/>
      <c r="D135" s="859"/>
      <c r="E135" s="860"/>
      <c r="F135" s="796"/>
      <c r="K135" s="199"/>
      <c r="L135" s="201" t="s">
        <v>19</v>
      </c>
      <c r="M135" s="202"/>
      <c r="N135" s="202"/>
      <c r="O135" s="203"/>
      <c r="P135" s="224">
        <f t="shared" si="33"/>
        <v>0</v>
      </c>
      <c r="Q135" s="225">
        <f t="shared" si="33"/>
        <v>0</v>
      </c>
      <c r="R135" s="225">
        <f t="shared" si="33"/>
        <v>0</v>
      </c>
      <c r="S135" s="226">
        <f t="shared" si="33"/>
        <v>0</v>
      </c>
      <c r="T135" s="275">
        <f t="shared" si="33"/>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1755"/>
      <c r="AE135" s="199" t="s">
        <v>4</v>
      </c>
      <c r="AF135" s="201" t="s">
        <v>19</v>
      </c>
      <c r="AG135" s="202"/>
      <c r="AH135" s="202"/>
      <c r="AI135" s="224">
        <f t="shared" si="35"/>
        <v>0</v>
      </c>
      <c r="AJ135" s="225">
        <f t="shared" si="38"/>
        <v>0</v>
      </c>
      <c r="AK135" s="371">
        <f t="shared" si="39"/>
        <v>0</v>
      </c>
      <c r="AL135" s="1383">
        <f t="shared" si="36"/>
        <v>0</v>
      </c>
      <c r="AM135" s="1742"/>
    </row>
    <row r="136" spans="1:39" ht="14.45" customHeight="1">
      <c r="A136" s="858"/>
      <c r="B136" s="859"/>
      <c r="C136" s="859"/>
      <c r="D136" s="859"/>
      <c r="E136" s="860"/>
      <c r="F136" s="796"/>
      <c r="K136" s="199"/>
      <c r="L136" s="200"/>
      <c r="M136" s="201" t="s">
        <v>22</v>
      </c>
      <c r="N136" s="202"/>
      <c r="O136" s="203"/>
      <c r="P136" s="224">
        <f t="shared" si="33"/>
        <v>0</v>
      </c>
      <c r="Q136" s="225">
        <f t="shared" si="33"/>
        <v>0</v>
      </c>
      <c r="R136" s="225">
        <f t="shared" si="33"/>
        <v>0</v>
      </c>
      <c r="S136" s="226">
        <f t="shared" si="33"/>
        <v>0</v>
      </c>
      <c r="T136" s="275">
        <f t="shared" si="33"/>
        <v>0</v>
      </c>
      <c r="U136" s="207" t="s">
        <v>86</v>
      </c>
      <c r="V136" s="200"/>
      <c r="W136" s="201" t="s">
        <v>22</v>
      </c>
      <c r="X136" s="202"/>
      <c r="Y136" s="203" t="s">
        <v>156</v>
      </c>
      <c r="Z136" s="224">
        <f t="shared" ref="Z136:AB139" si="41">IF(ISERROR(Z$28*(Q136/(Q$136+Q$137+Q$138+Q$139+Q$141+Q$142+Q$143))),0,ROUND(Z$28*(Q136/(Q$136+Q$137+Q$138+Q$139+Q$141+Q$142+Q$143)),0))</f>
        <v>0</v>
      </c>
      <c r="AA136" s="225">
        <f t="shared" si="41"/>
        <v>0</v>
      </c>
      <c r="AB136" s="297">
        <f t="shared" si="41"/>
        <v>0</v>
      </c>
      <c r="AC136" s="371">
        <f>IF(ISERROR((AC$28)*(T136/(T$136+T$137+T$138+T$139+T$141+T$142+T$143))),0,ROUND((AC$28)*(T136/(T$136+T$137+T$138+T$139+T$141+T$142+T$143)),0))</f>
        <v>0</v>
      </c>
      <c r="AD136" s="1755"/>
      <c r="AE136" s="199"/>
      <c r="AF136" s="200"/>
      <c r="AG136" s="201" t="s">
        <v>22</v>
      </c>
      <c r="AH136" s="202"/>
      <c r="AI136" s="224">
        <f t="shared" si="35"/>
        <v>0</v>
      </c>
      <c r="AJ136" s="225">
        <f t="shared" si="38"/>
        <v>0</v>
      </c>
      <c r="AK136" s="371">
        <f t="shared" si="39"/>
        <v>0</v>
      </c>
      <c r="AL136" s="1383">
        <f t="shared" si="36"/>
        <v>0</v>
      </c>
      <c r="AM136" s="1742"/>
    </row>
    <row r="137" spans="1:39" ht="14.45" customHeight="1">
      <c r="A137" s="858"/>
      <c r="B137" s="859"/>
      <c r="C137" s="859"/>
      <c r="D137" s="859"/>
      <c r="E137" s="860"/>
      <c r="F137" s="796"/>
      <c r="K137" s="199"/>
      <c r="L137" s="200" t="s">
        <v>25</v>
      </c>
      <c r="M137" s="201" t="s">
        <v>26</v>
      </c>
      <c r="N137" s="202"/>
      <c r="O137" s="203"/>
      <c r="P137" s="224">
        <f t="shared" si="33"/>
        <v>0</v>
      </c>
      <c r="Q137" s="225">
        <f t="shared" si="33"/>
        <v>0</v>
      </c>
      <c r="R137" s="225">
        <f t="shared" si="33"/>
        <v>0</v>
      </c>
      <c r="S137" s="226">
        <f t="shared" si="33"/>
        <v>0</v>
      </c>
      <c r="T137" s="275">
        <f t="shared" si="33"/>
        <v>0</v>
      </c>
      <c r="U137" s="207"/>
      <c r="V137" s="200" t="s">
        <v>25</v>
      </c>
      <c r="W137" s="201" t="s">
        <v>26</v>
      </c>
      <c r="X137" s="202"/>
      <c r="Y137" s="203" t="s">
        <v>156</v>
      </c>
      <c r="Z137" s="224">
        <f t="shared" si="41"/>
        <v>0</v>
      </c>
      <c r="AA137" s="225">
        <f t="shared" si="41"/>
        <v>0</v>
      </c>
      <c r="AB137" s="297">
        <f t="shared" si="41"/>
        <v>0</v>
      </c>
      <c r="AC137" s="371">
        <f>IF(ISERROR((AC$28)*(T137/(T$136+T$137+T$138+T$139+T$141+T$142+T$143))),0,ROUND((AC$28)*(T137/(T$136+T$137+T$138+T$139+T$141+T$142+T$143)),0))</f>
        <v>0</v>
      </c>
      <c r="AD137" s="1755"/>
      <c r="AE137" s="199"/>
      <c r="AF137" s="200" t="s">
        <v>25</v>
      </c>
      <c r="AG137" s="201" t="s">
        <v>26</v>
      </c>
      <c r="AH137" s="202"/>
      <c r="AI137" s="224">
        <f t="shared" si="35"/>
        <v>0</v>
      </c>
      <c r="AJ137" s="225">
        <f t="shared" si="38"/>
        <v>0</v>
      </c>
      <c r="AK137" s="371">
        <f t="shared" si="39"/>
        <v>0</v>
      </c>
      <c r="AL137" s="1383">
        <f t="shared" si="36"/>
        <v>0</v>
      </c>
      <c r="AM137" s="1742"/>
    </row>
    <row r="138" spans="1:39" ht="14.45" customHeight="1">
      <c r="A138" s="858"/>
      <c r="B138" s="859"/>
      <c r="C138" s="859"/>
      <c r="D138" s="859"/>
      <c r="E138" s="860"/>
      <c r="F138" s="796"/>
      <c r="K138" s="199"/>
      <c r="L138" s="200" t="s">
        <v>28</v>
      </c>
      <c r="M138" s="201" t="s">
        <v>29</v>
      </c>
      <c r="N138" s="202"/>
      <c r="O138" s="203"/>
      <c r="P138" s="224">
        <f t="shared" si="33"/>
        <v>0</v>
      </c>
      <c r="Q138" s="225">
        <f t="shared" si="33"/>
        <v>0</v>
      </c>
      <c r="R138" s="225">
        <f t="shared" si="33"/>
        <v>0</v>
      </c>
      <c r="S138" s="226">
        <f t="shared" si="33"/>
        <v>0</v>
      </c>
      <c r="T138" s="275">
        <f t="shared" si="33"/>
        <v>0</v>
      </c>
      <c r="U138" s="207"/>
      <c r="V138" s="200" t="s">
        <v>28</v>
      </c>
      <c r="W138" s="201" t="s">
        <v>29</v>
      </c>
      <c r="X138" s="202"/>
      <c r="Y138" s="203" t="s">
        <v>156</v>
      </c>
      <c r="Z138" s="224">
        <f t="shared" si="41"/>
        <v>0</v>
      </c>
      <c r="AA138" s="225">
        <f t="shared" si="41"/>
        <v>0</v>
      </c>
      <c r="AB138" s="297">
        <f t="shared" si="41"/>
        <v>0</v>
      </c>
      <c r="AC138" s="371">
        <f>IF(ISERROR((AC$28)*(T138/(T$136+T$137+T$138+T$139+T$141+T$142+T$143))),0,ROUND((AC$28)*(T138/(T$136+T$137+T$138+T$139+T$141+T$142+T$143)),0))</f>
        <v>0</v>
      </c>
      <c r="AD138" s="1755"/>
      <c r="AE138" s="199"/>
      <c r="AF138" s="200" t="s">
        <v>28</v>
      </c>
      <c r="AG138" s="201" t="s">
        <v>29</v>
      </c>
      <c r="AH138" s="202"/>
      <c r="AI138" s="224">
        <f t="shared" si="35"/>
        <v>0</v>
      </c>
      <c r="AJ138" s="225">
        <f t="shared" si="38"/>
        <v>0</v>
      </c>
      <c r="AK138" s="371">
        <f t="shared" si="39"/>
        <v>0</v>
      </c>
      <c r="AL138" s="1383">
        <f t="shared" si="36"/>
        <v>0</v>
      </c>
      <c r="AM138" s="1742"/>
    </row>
    <row r="139" spans="1:39" ht="14.45" customHeight="1">
      <c r="A139" s="858"/>
      <c r="B139" s="859"/>
      <c r="C139" s="859"/>
      <c r="D139" s="859"/>
      <c r="E139" s="860"/>
      <c r="F139" s="796"/>
      <c r="K139" s="199"/>
      <c r="L139" s="200" t="s">
        <v>31</v>
      </c>
      <c r="M139" s="201" t="s">
        <v>32</v>
      </c>
      <c r="N139" s="202"/>
      <c r="O139" s="203"/>
      <c r="P139" s="224">
        <f t="shared" ref="P139:T154" si="42">P24+P78</f>
        <v>0</v>
      </c>
      <c r="Q139" s="225">
        <f t="shared" si="42"/>
        <v>0</v>
      </c>
      <c r="R139" s="225">
        <f t="shared" si="42"/>
        <v>0</v>
      </c>
      <c r="S139" s="226">
        <f t="shared" si="42"/>
        <v>0</v>
      </c>
      <c r="T139" s="275">
        <f t="shared" si="42"/>
        <v>0</v>
      </c>
      <c r="U139" s="207"/>
      <c r="V139" s="200" t="s">
        <v>31</v>
      </c>
      <c r="W139" s="201" t="s">
        <v>32</v>
      </c>
      <c r="X139" s="202"/>
      <c r="Y139" s="203" t="s">
        <v>156</v>
      </c>
      <c r="Z139" s="224">
        <f t="shared" si="41"/>
        <v>0</v>
      </c>
      <c r="AA139" s="225">
        <f t="shared" si="41"/>
        <v>0</v>
      </c>
      <c r="AB139" s="297">
        <f t="shared" si="41"/>
        <v>0</v>
      </c>
      <c r="AC139" s="371">
        <f>IF(ISERROR((AC$28)*(T139/(T$136+T$137+T$138+T$139+T$141+T$142+T$143))),0,ROUND((AC$28)*(T139/(T$136+T$137+T$138+T$139+T$141+T$142+T$143)),0))</f>
        <v>0</v>
      </c>
      <c r="AD139" s="1755"/>
      <c r="AE139" s="199"/>
      <c r="AF139" s="200" t="s">
        <v>31</v>
      </c>
      <c r="AG139" s="201" t="s">
        <v>32</v>
      </c>
      <c r="AH139" s="202"/>
      <c r="AI139" s="224">
        <f t="shared" si="35"/>
        <v>0</v>
      </c>
      <c r="AJ139" s="225">
        <f t="shared" si="38"/>
        <v>0</v>
      </c>
      <c r="AK139" s="371">
        <f t="shared" si="39"/>
        <v>0</v>
      </c>
      <c r="AL139" s="1383">
        <f t="shared" si="36"/>
        <v>0</v>
      </c>
      <c r="AM139" s="1742"/>
    </row>
    <row r="140" spans="1:39" ht="14.45" customHeight="1">
      <c r="A140" s="858"/>
      <c r="B140" s="859"/>
      <c r="C140" s="859"/>
      <c r="D140" s="859"/>
      <c r="E140" s="860"/>
      <c r="F140" s="796"/>
      <c r="K140" s="199"/>
      <c r="L140" s="200" t="s">
        <v>35</v>
      </c>
      <c r="M140" s="201" t="s">
        <v>36</v>
      </c>
      <c r="N140" s="202"/>
      <c r="O140" s="203"/>
      <c r="P140" s="224">
        <f t="shared" si="42"/>
        <v>0</v>
      </c>
      <c r="Q140" s="225">
        <f t="shared" si="42"/>
        <v>0</v>
      </c>
      <c r="R140" s="225">
        <f t="shared" si="42"/>
        <v>0</v>
      </c>
      <c r="S140" s="226">
        <f t="shared" si="42"/>
        <v>0</v>
      </c>
      <c r="T140" s="275">
        <f t="shared" si="42"/>
        <v>0</v>
      </c>
      <c r="U140" s="207"/>
      <c r="V140" s="200" t="s">
        <v>35</v>
      </c>
      <c r="W140" s="201" t="s">
        <v>36</v>
      </c>
      <c r="X140" s="202"/>
      <c r="Y140" s="203"/>
      <c r="Z140" s="224">
        <f>Z25</f>
        <v>0</v>
      </c>
      <c r="AA140" s="225">
        <f>AA25</f>
        <v>0</v>
      </c>
      <c r="AB140" s="297">
        <f>AB25</f>
        <v>0</v>
      </c>
      <c r="AC140" s="371">
        <f>AC25</f>
        <v>0</v>
      </c>
      <c r="AD140" s="1755"/>
      <c r="AE140" s="199"/>
      <c r="AF140" s="200" t="s">
        <v>35</v>
      </c>
      <c r="AG140" s="201" t="s">
        <v>36</v>
      </c>
      <c r="AH140" s="202"/>
      <c r="AI140" s="224">
        <f t="shared" si="35"/>
        <v>0</v>
      </c>
      <c r="AJ140" s="225">
        <f t="shared" si="38"/>
        <v>0</v>
      </c>
      <c r="AK140" s="371">
        <f t="shared" si="39"/>
        <v>0</v>
      </c>
      <c r="AL140" s="1383">
        <f t="shared" si="36"/>
        <v>0</v>
      </c>
      <c r="AM140" s="1742"/>
    </row>
    <row r="141" spans="1:39" ht="14.45" customHeight="1">
      <c r="A141" s="858"/>
      <c r="B141" s="859"/>
      <c r="C141" s="859"/>
      <c r="D141" s="859"/>
      <c r="E141" s="860"/>
      <c r="F141" s="796"/>
      <c r="K141" s="199"/>
      <c r="L141" s="200" t="s">
        <v>38</v>
      </c>
      <c r="M141" s="201" t="s">
        <v>149</v>
      </c>
      <c r="N141" s="202"/>
      <c r="O141" s="203"/>
      <c r="P141" s="224">
        <f t="shared" si="42"/>
        <v>0</v>
      </c>
      <c r="Q141" s="225">
        <f t="shared" si="42"/>
        <v>0</v>
      </c>
      <c r="R141" s="225">
        <f t="shared" si="42"/>
        <v>0</v>
      </c>
      <c r="S141" s="226">
        <f t="shared" si="42"/>
        <v>0</v>
      </c>
      <c r="T141" s="275">
        <f t="shared" si="42"/>
        <v>0</v>
      </c>
      <c r="U141" s="207"/>
      <c r="V141" s="200" t="s">
        <v>38</v>
      </c>
      <c r="W141" s="201" t="s">
        <v>149</v>
      </c>
      <c r="X141" s="202"/>
      <c r="Y141" s="203" t="s">
        <v>156</v>
      </c>
      <c r="Z141" s="224">
        <f t="shared" ref="Z141:AB143" si="43">IF(ISERROR(Z$28*(Q141/(Q$136+Q$137+Q$138+Q$139+Q$141+Q$142+Q$143))),0,ROUND(Z$28*(Q141/(Q$136+Q$137+Q$138+Q$139+Q$141+Q$142+Q$143)),0))</f>
        <v>0</v>
      </c>
      <c r="AA141" s="225">
        <f t="shared" si="43"/>
        <v>0</v>
      </c>
      <c r="AB141" s="297">
        <f t="shared" si="43"/>
        <v>0</v>
      </c>
      <c r="AC141" s="371">
        <f>IF(ISERROR((AC$28)*(T141/(T$136+T$137+T$138+T$139+T$141+T$142+T$143))),0,ROUND((AC$28)*(T141/(T$136+T$137+T$138+T$139+T$141+T$142+T$143)),0))</f>
        <v>0</v>
      </c>
      <c r="AD141" s="1755"/>
      <c r="AE141" s="199"/>
      <c r="AF141" s="200" t="s">
        <v>38</v>
      </c>
      <c r="AG141" s="201" t="s">
        <v>149</v>
      </c>
      <c r="AH141" s="202"/>
      <c r="AI141" s="224">
        <f t="shared" si="35"/>
        <v>0</v>
      </c>
      <c r="AJ141" s="225">
        <f t="shared" si="38"/>
        <v>0</v>
      </c>
      <c r="AK141" s="371">
        <f t="shared" si="39"/>
        <v>0</v>
      </c>
      <c r="AL141" s="1383">
        <f t="shared" si="36"/>
        <v>0</v>
      </c>
      <c r="AM141" s="1742"/>
    </row>
    <row r="142" spans="1:39" ht="14.45" customHeight="1">
      <c r="A142" s="858"/>
      <c r="B142" s="859"/>
      <c r="C142" s="859"/>
      <c r="D142" s="859"/>
      <c r="E142" s="860"/>
      <c r="F142" s="796"/>
      <c r="K142" s="199"/>
      <c r="L142" s="200" t="s">
        <v>41</v>
      </c>
      <c r="M142" s="201" t="s">
        <v>42</v>
      </c>
      <c r="N142" s="202"/>
      <c r="O142" s="203"/>
      <c r="P142" s="224">
        <f t="shared" si="42"/>
        <v>0</v>
      </c>
      <c r="Q142" s="225">
        <f t="shared" si="42"/>
        <v>0</v>
      </c>
      <c r="R142" s="225">
        <f t="shared" si="42"/>
        <v>0</v>
      </c>
      <c r="S142" s="226">
        <f t="shared" si="42"/>
        <v>0</v>
      </c>
      <c r="T142" s="275">
        <f t="shared" si="42"/>
        <v>0</v>
      </c>
      <c r="U142" s="207"/>
      <c r="V142" s="200" t="s">
        <v>41</v>
      </c>
      <c r="W142" s="201" t="s">
        <v>42</v>
      </c>
      <c r="X142" s="202"/>
      <c r="Y142" s="203" t="s">
        <v>156</v>
      </c>
      <c r="Z142" s="224">
        <f t="shared" si="43"/>
        <v>0</v>
      </c>
      <c r="AA142" s="225">
        <f t="shared" si="43"/>
        <v>0</v>
      </c>
      <c r="AB142" s="297">
        <f t="shared" si="43"/>
        <v>0</v>
      </c>
      <c r="AC142" s="371">
        <f>IF(ISERROR((AC$28)*(T142/(T$136+T$137+T$138+T$139+T$141+T$142+T$143))),0,ROUND((AC$28)*(T142/(T$136+T$137+T$138+T$139+T$141+T$142+T$143)),0))</f>
        <v>0</v>
      </c>
      <c r="AD142" s="1755"/>
      <c r="AE142" s="199" t="s">
        <v>157</v>
      </c>
      <c r="AF142" s="200" t="s">
        <v>41</v>
      </c>
      <c r="AG142" s="201" t="s">
        <v>42</v>
      </c>
      <c r="AH142" s="202"/>
      <c r="AI142" s="224">
        <f t="shared" si="35"/>
        <v>0</v>
      </c>
      <c r="AJ142" s="225">
        <f t="shared" si="38"/>
        <v>0</v>
      </c>
      <c r="AK142" s="371">
        <f t="shared" si="39"/>
        <v>0</v>
      </c>
      <c r="AL142" s="1383">
        <f t="shared" si="36"/>
        <v>0</v>
      </c>
      <c r="AM142" s="1742"/>
    </row>
    <row r="143" spans="1:39" ht="14.45" customHeight="1">
      <c r="A143" s="858"/>
      <c r="B143" s="859"/>
      <c r="C143" s="859"/>
      <c r="D143" s="859"/>
      <c r="E143" s="860"/>
      <c r="F143" s="796"/>
      <c r="K143" s="199"/>
      <c r="L143" s="221"/>
      <c r="M143" s="201" t="s">
        <v>13</v>
      </c>
      <c r="N143" s="202"/>
      <c r="O143" s="203"/>
      <c r="P143" s="224">
        <f t="shared" si="42"/>
        <v>0</v>
      </c>
      <c r="Q143" s="225">
        <f t="shared" si="42"/>
        <v>0</v>
      </c>
      <c r="R143" s="225">
        <f t="shared" si="42"/>
        <v>0</v>
      </c>
      <c r="S143" s="226">
        <f t="shared" si="42"/>
        <v>0</v>
      </c>
      <c r="T143" s="275">
        <f t="shared" si="42"/>
        <v>0</v>
      </c>
      <c r="U143" s="207"/>
      <c r="V143" s="221"/>
      <c r="W143" s="201" t="s">
        <v>13</v>
      </c>
      <c r="X143" s="202"/>
      <c r="Y143" s="203" t="s">
        <v>156</v>
      </c>
      <c r="Z143" s="224">
        <f t="shared" si="43"/>
        <v>0</v>
      </c>
      <c r="AA143" s="225">
        <f t="shared" si="43"/>
        <v>0</v>
      </c>
      <c r="AB143" s="297">
        <f t="shared" si="43"/>
        <v>0</v>
      </c>
      <c r="AC143" s="371">
        <f>IF(ISERROR((AC$28)*(T143/(T$136+T$137+T$138+T$139+T$141+T$142+T$143))),0,ROUND((AC$28)*(T143/(T$136+T$137+T$138+T$139+T$141+T$142+T$143)),0))</f>
        <v>0</v>
      </c>
      <c r="AD143" s="1755"/>
      <c r="AE143" s="199" t="s">
        <v>158</v>
      </c>
      <c r="AF143" s="221"/>
      <c r="AG143" s="201" t="s">
        <v>13</v>
      </c>
      <c r="AH143" s="202"/>
      <c r="AI143" s="224">
        <f t="shared" si="35"/>
        <v>0</v>
      </c>
      <c r="AJ143" s="225">
        <f t="shared" si="38"/>
        <v>0</v>
      </c>
      <c r="AK143" s="371">
        <f t="shared" si="39"/>
        <v>0</v>
      </c>
      <c r="AL143" s="1383">
        <f t="shared" si="36"/>
        <v>0</v>
      </c>
      <c r="AM143" s="1742"/>
    </row>
    <row r="144" spans="1:39" ht="14.45" customHeight="1">
      <c r="A144" s="858"/>
      <c r="B144" s="859"/>
      <c r="C144" s="859"/>
      <c r="D144" s="859"/>
      <c r="E144" s="860"/>
      <c r="F144" s="796"/>
      <c r="K144" s="199" t="s">
        <v>4</v>
      </c>
      <c r="L144" s="178" t="s">
        <v>45</v>
      </c>
      <c r="M144" s="202"/>
      <c r="N144" s="202"/>
      <c r="O144" s="203"/>
      <c r="P144" s="224">
        <f t="shared" si="42"/>
        <v>0</v>
      </c>
      <c r="Q144" s="225">
        <f t="shared" si="42"/>
        <v>0</v>
      </c>
      <c r="R144" s="225">
        <f t="shared" si="42"/>
        <v>0</v>
      </c>
      <c r="S144" s="226">
        <f t="shared" si="42"/>
        <v>0</v>
      </c>
      <c r="T144" s="275">
        <f t="shared" si="42"/>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1755"/>
      <c r="AE144" s="199" t="s">
        <v>159</v>
      </c>
      <c r="AF144" s="178" t="s">
        <v>45</v>
      </c>
      <c r="AG144" s="202"/>
      <c r="AH144" s="202"/>
      <c r="AI144" s="224">
        <f t="shared" si="35"/>
        <v>0</v>
      </c>
      <c r="AJ144" s="225">
        <f>SUM(AJ145:AJ147)</f>
        <v>0</v>
      </c>
      <c r="AK144" s="371">
        <f>SUM(AK145:AK147)</f>
        <v>0</v>
      </c>
      <c r="AL144" s="1383">
        <f t="shared" si="36"/>
        <v>0</v>
      </c>
      <c r="AM144" s="1742"/>
    </row>
    <row r="145" spans="1:39" ht="14.45" customHeight="1">
      <c r="A145" s="858"/>
      <c r="B145" s="859"/>
      <c r="C145" s="859"/>
      <c r="D145" s="859"/>
      <c r="E145" s="860"/>
      <c r="F145" s="796"/>
      <c r="K145" s="199" t="s">
        <v>21</v>
      </c>
      <c r="L145" s="200"/>
      <c r="M145" s="201" t="s">
        <v>100</v>
      </c>
      <c r="N145" s="202"/>
      <c r="O145" s="203"/>
      <c r="P145" s="224">
        <f t="shared" si="42"/>
        <v>0</v>
      </c>
      <c r="Q145" s="225">
        <f t="shared" si="42"/>
        <v>0</v>
      </c>
      <c r="R145" s="225">
        <f t="shared" si="42"/>
        <v>0</v>
      </c>
      <c r="S145" s="226">
        <f t="shared" si="42"/>
        <v>0</v>
      </c>
      <c r="T145" s="275">
        <f t="shared" si="42"/>
        <v>0</v>
      </c>
      <c r="U145" s="207"/>
      <c r="V145" s="200"/>
      <c r="W145" s="201" t="s">
        <v>100</v>
      </c>
      <c r="X145" s="202"/>
      <c r="Y145" s="203" t="s">
        <v>156</v>
      </c>
      <c r="Z145" s="224">
        <f t="shared" ref="Z145:AC147" si="44">IF(ISERROR(Z$144*(Q145/Q$144)),0,ROUND(Z$144*(Q145/Q$144),0))</f>
        <v>0</v>
      </c>
      <c r="AA145" s="225">
        <f t="shared" si="44"/>
        <v>0</v>
      </c>
      <c r="AB145" s="297">
        <f t="shared" si="44"/>
        <v>0</v>
      </c>
      <c r="AC145" s="371">
        <f t="shared" si="44"/>
        <v>0</v>
      </c>
      <c r="AD145" s="1755"/>
      <c r="AE145" s="199" t="s">
        <v>160</v>
      </c>
      <c r="AF145" s="200"/>
      <c r="AG145" s="201" t="s">
        <v>100</v>
      </c>
      <c r="AH145" s="202"/>
      <c r="AI145" s="224">
        <f t="shared" si="35"/>
        <v>0</v>
      </c>
      <c r="AJ145" s="225">
        <f t="shared" ref="AJ145:AJ153" si="45">IF($P145-$Z145=0,0,ROUND((R145-AA145)*$AI145/($P145-$Z145),0))</f>
        <v>0</v>
      </c>
      <c r="AK145" s="371">
        <f t="shared" ref="AK145:AK153" si="46">IF(P145-Z145=0,0,ROUND((S145-AB145)*AI145/(P145-Z145),0))</f>
        <v>0</v>
      </c>
      <c r="AL145" s="1383">
        <f t="shared" si="36"/>
        <v>0</v>
      </c>
      <c r="AM145" s="1742"/>
    </row>
    <row r="146" spans="1:39" ht="14.45" customHeight="1">
      <c r="A146" s="858"/>
      <c r="B146" s="859"/>
      <c r="C146" s="859"/>
      <c r="D146" s="859"/>
      <c r="E146" s="860"/>
      <c r="F146" s="796"/>
      <c r="K146" s="199" t="s">
        <v>128</v>
      </c>
      <c r="L146" s="200"/>
      <c r="M146" s="201" t="s">
        <v>101</v>
      </c>
      <c r="N146" s="202"/>
      <c r="O146" s="203"/>
      <c r="P146" s="224">
        <f t="shared" si="42"/>
        <v>0</v>
      </c>
      <c r="Q146" s="225">
        <f t="shared" si="42"/>
        <v>0</v>
      </c>
      <c r="R146" s="225">
        <f t="shared" si="42"/>
        <v>0</v>
      </c>
      <c r="S146" s="226">
        <f t="shared" si="42"/>
        <v>0</v>
      </c>
      <c r="T146" s="275">
        <f t="shared" si="42"/>
        <v>0</v>
      </c>
      <c r="U146" s="207"/>
      <c r="V146" s="200"/>
      <c r="W146" s="201" t="s">
        <v>101</v>
      </c>
      <c r="X146" s="202"/>
      <c r="Y146" s="203" t="s">
        <v>156</v>
      </c>
      <c r="Z146" s="224">
        <f t="shared" si="44"/>
        <v>0</v>
      </c>
      <c r="AA146" s="225">
        <f t="shared" si="44"/>
        <v>0</v>
      </c>
      <c r="AB146" s="297">
        <f t="shared" si="44"/>
        <v>0</v>
      </c>
      <c r="AC146" s="371">
        <f t="shared" si="44"/>
        <v>0</v>
      </c>
      <c r="AD146" s="1755"/>
      <c r="AE146" s="199" t="s">
        <v>41</v>
      </c>
      <c r="AF146" s="200"/>
      <c r="AG146" s="201" t="s">
        <v>101</v>
      </c>
      <c r="AH146" s="202"/>
      <c r="AI146" s="224">
        <f t="shared" si="35"/>
        <v>0</v>
      </c>
      <c r="AJ146" s="225">
        <f t="shared" si="45"/>
        <v>0</v>
      </c>
      <c r="AK146" s="371">
        <f t="shared" si="46"/>
        <v>0</v>
      </c>
      <c r="AL146" s="1383">
        <f t="shared" si="36"/>
        <v>0</v>
      </c>
      <c r="AM146" s="1742"/>
    </row>
    <row r="147" spans="1:39" ht="14.45" customHeight="1">
      <c r="A147" s="858"/>
      <c r="B147" s="859"/>
      <c r="C147" s="859"/>
      <c r="D147" s="859"/>
      <c r="E147" s="860"/>
      <c r="F147" s="796"/>
      <c r="K147" s="199" t="s">
        <v>161</v>
      </c>
      <c r="L147" s="200"/>
      <c r="M147" s="201" t="s">
        <v>13</v>
      </c>
      <c r="N147" s="202"/>
      <c r="O147" s="203"/>
      <c r="P147" s="224">
        <f t="shared" si="42"/>
        <v>0</v>
      </c>
      <c r="Q147" s="225">
        <f t="shared" si="42"/>
        <v>0</v>
      </c>
      <c r="R147" s="225">
        <f t="shared" si="42"/>
        <v>0</v>
      </c>
      <c r="S147" s="226">
        <f t="shared" si="42"/>
        <v>0</v>
      </c>
      <c r="T147" s="275">
        <f t="shared" si="42"/>
        <v>0</v>
      </c>
      <c r="U147" s="207"/>
      <c r="V147" s="200"/>
      <c r="W147" s="201" t="s">
        <v>13</v>
      </c>
      <c r="X147" s="202"/>
      <c r="Y147" s="203" t="s">
        <v>156</v>
      </c>
      <c r="Z147" s="224">
        <f t="shared" si="44"/>
        <v>0</v>
      </c>
      <c r="AA147" s="225">
        <f t="shared" si="44"/>
        <v>0</v>
      </c>
      <c r="AB147" s="297">
        <f t="shared" si="44"/>
        <v>0</v>
      </c>
      <c r="AC147" s="371">
        <f t="shared" si="44"/>
        <v>0</v>
      </c>
      <c r="AD147" s="1755"/>
      <c r="AE147" s="199" t="s">
        <v>162</v>
      </c>
      <c r="AF147" s="200"/>
      <c r="AG147" s="201" t="s">
        <v>13</v>
      </c>
      <c r="AH147" s="202"/>
      <c r="AI147" s="224">
        <f t="shared" si="35"/>
        <v>0</v>
      </c>
      <c r="AJ147" s="225">
        <f t="shared" si="45"/>
        <v>0</v>
      </c>
      <c r="AK147" s="371">
        <f t="shared" si="46"/>
        <v>0</v>
      </c>
      <c r="AL147" s="1383">
        <f t="shared" si="36"/>
        <v>0</v>
      </c>
      <c r="AM147" s="1742"/>
    </row>
    <row r="148" spans="1:39" ht="14.45" customHeight="1">
      <c r="A148" s="858"/>
      <c r="B148" s="859"/>
      <c r="C148" s="859"/>
      <c r="D148" s="859"/>
      <c r="E148" s="860"/>
      <c r="F148" s="796"/>
      <c r="K148" s="199" t="s">
        <v>83</v>
      </c>
      <c r="L148" s="178"/>
      <c r="M148" s="201" t="s">
        <v>47</v>
      </c>
      <c r="N148" s="202"/>
      <c r="O148" s="203"/>
      <c r="P148" s="224">
        <f t="shared" si="42"/>
        <v>0</v>
      </c>
      <c r="Q148" s="225">
        <f t="shared" si="42"/>
        <v>0</v>
      </c>
      <c r="R148" s="225">
        <f t="shared" si="42"/>
        <v>0</v>
      </c>
      <c r="S148" s="226">
        <f t="shared" si="42"/>
        <v>0</v>
      </c>
      <c r="T148" s="275">
        <f t="shared" si="42"/>
        <v>0</v>
      </c>
      <c r="U148" s="207" t="s">
        <v>4</v>
      </c>
      <c r="V148" s="178"/>
      <c r="W148" s="201" t="s">
        <v>47</v>
      </c>
      <c r="X148" s="202"/>
      <c r="Y148" s="203" t="s">
        <v>156</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D148" s="1755"/>
      <c r="AE148" s="199" t="s">
        <v>163</v>
      </c>
      <c r="AF148" s="178"/>
      <c r="AG148" s="201" t="s">
        <v>47</v>
      </c>
      <c r="AH148" s="202"/>
      <c r="AI148" s="224">
        <f t="shared" si="35"/>
        <v>0</v>
      </c>
      <c r="AJ148" s="225">
        <f t="shared" si="45"/>
        <v>0</v>
      </c>
      <c r="AK148" s="371">
        <f t="shared" si="46"/>
        <v>0</v>
      </c>
      <c r="AL148" s="1383">
        <f t="shared" si="36"/>
        <v>0</v>
      </c>
      <c r="AM148" s="1742"/>
    </row>
    <row r="149" spans="1:39" ht="14.45" customHeight="1">
      <c r="A149" s="858"/>
      <c r="B149" s="859"/>
      <c r="C149" s="859"/>
      <c r="D149" s="859"/>
      <c r="E149" s="860"/>
      <c r="F149" s="796"/>
      <c r="K149" s="199" t="s">
        <v>131</v>
      </c>
      <c r="L149" s="200"/>
      <c r="M149" s="201" t="s">
        <v>50</v>
      </c>
      <c r="N149" s="202"/>
      <c r="O149" s="203"/>
      <c r="P149" s="224">
        <f t="shared" si="42"/>
        <v>0</v>
      </c>
      <c r="Q149" s="225">
        <f t="shared" si="42"/>
        <v>0</v>
      </c>
      <c r="R149" s="225">
        <f t="shared" si="42"/>
        <v>0</v>
      </c>
      <c r="S149" s="226">
        <f t="shared" si="42"/>
        <v>0</v>
      </c>
      <c r="T149" s="275">
        <f t="shared" si="42"/>
        <v>0</v>
      </c>
      <c r="U149" s="207"/>
      <c r="V149" s="200"/>
      <c r="W149" s="201" t="s">
        <v>50</v>
      </c>
      <c r="X149" s="202"/>
      <c r="Y149" s="203" t="s">
        <v>156</v>
      </c>
      <c r="Z149" s="224">
        <f>Z33-Z148</f>
        <v>0</v>
      </c>
      <c r="AA149" s="225">
        <f>AA33-AA148</f>
        <v>0</v>
      </c>
      <c r="AB149" s="297">
        <f>AB33-AB148</f>
        <v>0</v>
      </c>
      <c r="AC149" s="371">
        <f>AC33-AC148</f>
        <v>0</v>
      </c>
      <c r="AD149" s="1755"/>
      <c r="AE149" s="199" t="s">
        <v>164</v>
      </c>
      <c r="AF149" s="200"/>
      <c r="AG149" s="201" t="s">
        <v>50</v>
      </c>
      <c r="AH149" s="202"/>
      <c r="AI149" s="224">
        <f t="shared" si="35"/>
        <v>0</v>
      </c>
      <c r="AJ149" s="225">
        <f t="shared" si="45"/>
        <v>0</v>
      </c>
      <c r="AK149" s="371">
        <f t="shared" si="46"/>
        <v>0</v>
      </c>
      <c r="AL149" s="1383">
        <f t="shared" si="36"/>
        <v>0</v>
      </c>
      <c r="AM149" s="1742"/>
    </row>
    <row r="150" spans="1:39" ht="14.45" customHeight="1">
      <c r="A150" s="858"/>
      <c r="B150" s="859"/>
      <c r="C150" s="859"/>
      <c r="D150" s="859"/>
      <c r="E150" s="860"/>
      <c r="F150" s="796"/>
      <c r="K150" s="199" t="s">
        <v>129</v>
      </c>
      <c r="L150" s="200"/>
      <c r="M150" s="201" t="s">
        <v>52</v>
      </c>
      <c r="N150" s="202"/>
      <c r="O150" s="203"/>
      <c r="P150" s="224">
        <f t="shared" si="42"/>
        <v>0</v>
      </c>
      <c r="Q150" s="225">
        <f t="shared" si="42"/>
        <v>0</v>
      </c>
      <c r="R150" s="225">
        <f t="shared" si="42"/>
        <v>0</v>
      </c>
      <c r="S150" s="226">
        <f t="shared" si="42"/>
        <v>0</v>
      </c>
      <c r="T150" s="275">
        <f t="shared" si="42"/>
        <v>0</v>
      </c>
      <c r="U150" s="207"/>
      <c r="V150" s="200"/>
      <c r="W150" s="201" t="s">
        <v>52</v>
      </c>
      <c r="X150" s="202"/>
      <c r="Y150" s="203"/>
      <c r="Z150" s="224">
        <f>Z35</f>
        <v>0</v>
      </c>
      <c r="AA150" s="225">
        <f>AA35</f>
        <v>0</v>
      </c>
      <c r="AB150" s="297">
        <f>AB35</f>
        <v>0</v>
      </c>
      <c r="AC150" s="371">
        <f>AC35</f>
        <v>0</v>
      </c>
      <c r="AD150" s="1755"/>
      <c r="AE150" s="199" t="s">
        <v>165</v>
      </c>
      <c r="AF150" s="200"/>
      <c r="AG150" s="201" t="s">
        <v>52</v>
      </c>
      <c r="AH150" s="202"/>
      <c r="AI150" s="224">
        <f t="shared" si="35"/>
        <v>0</v>
      </c>
      <c r="AJ150" s="225">
        <f t="shared" si="45"/>
        <v>0</v>
      </c>
      <c r="AK150" s="371">
        <f t="shared" si="46"/>
        <v>0</v>
      </c>
      <c r="AL150" s="1383">
        <f t="shared" si="36"/>
        <v>0</v>
      </c>
      <c r="AM150" s="1742"/>
    </row>
    <row r="151" spans="1:39" ht="14.45" customHeight="1">
      <c r="A151" s="858"/>
      <c r="B151" s="859"/>
      <c r="C151" s="859"/>
      <c r="D151" s="859"/>
      <c r="E151" s="860"/>
      <c r="F151" s="796"/>
      <c r="K151" s="199" t="s">
        <v>38</v>
      </c>
      <c r="L151" s="200" t="s">
        <v>54</v>
      </c>
      <c r="M151" s="201" t="s">
        <v>32</v>
      </c>
      <c r="N151" s="202"/>
      <c r="O151" s="203"/>
      <c r="P151" s="224">
        <f t="shared" si="42"/>
        <v>0</v>
      </c>
      <c r="Q151" s="225">
        <f t="shared" si="42"/>
        <v>0</v>
      </c>
      <c r="R151" s="225">
        <f t="shared" si="42"/>
        <v>0</v>
      </c>
      <c r="S151" s="226">
        <f t="shared" si="42"/>
        <v>0</v>
      </c>
      <c r="T151" s="275">
        <f t="shared" si="42"/>
        <v>0</v>
      </c>
      <c r="U151" s="207"/>
      <c r="V151" s="200" t="s">
        <v>54</v>
      </c>
      <c r="W151" s="201" t="s">
        <v>32</v>
      </c>
      <c r="X151" s="202"/>
      <c r="Y151" s="203" t="s">
        <v>156</v>
      </c>
      <c r="Z151" s="224">
        <f t="shared" ref="Z151:AB152" si="47">IF(ISERROR(Z$47*(Q151/(Q$151+Q$152+Q$162))),0,ROUND(Z$47*(Q151/(Q$151+Q$152+Q$162)),0))</f>
        <v>0</v>
      </c>
      <c r="AA151" s="225">
        <f t="shared" si="47"/>
        <v>0</v>
      </c>
      <c r="AB151" s="297">
        <f t="shared" si="47"/>
        <v>0</v>
      </c>
      <c r="AC151" s="371">
        <f>IF(ISERROR((AC$47)*(T151/(T$151+T$152+T$162))),0,ROUND((AC$47)*(T151/(T$151+T$152+T$162)),0))</f>
        <v>0</v>
      </c>
      <c r="AD151" s="1755"/>
      <c r="AE151" s="199" t="s">
        <v>166</v>
      </c>
      <c r="AF151" s="200" t="s">
        <v>54</v>
      </c>
      <c r="AG151" s="201" t="s">
        <v>32</v>
      </c>
      <c r="AH151" s="202"/>
      <c r="AI151" s="224">
        <f t="shared" si="35"/>
        <v>0</v>
      </c>
      <c r="AJ151" s="225">
        <f t="shared" si="45"/>
        <v>0</v>
      </c>
      <c r="AK151" s="371">
        <f t="shared" si="46"/>
        <v>0</v>
      </c>
      <c r="AL151" s="1383">
        <f t="shared" si="36"/>
        <v>0</v>
      </c>
      <c r="AM151" s="1742"/>
    </row>
    <row r="152" spans="1:39" ht="14.45" customHeight="1">
      <c r="A152" s="858"/>
      <c r="B152" s="859"/>
      <c r="C152" s="859"/>
      <c r="D152" s="859"/>
      <c r="E152" s="860"/>
      <c r="F152" s="796"/>
      <c r="K152" s="199" t="s">
        <v>24</v>
      </c>
      <c r="L152" s="200"/>
      <c r="M152" s="201" t="s">
        <v>42</v>
      </c>
      <c r="N152" s="202"/>
      <c r="O152" s="203"/>
      <c r="P152" s="224">
        <f t="shared" si="42"/>
        <v>0</v>
      </c>
      <c r="Q152" s="225">
        <f t="shared" si="42"/>
        <v>0</v>
      </c>
      <c r="R152" s="225">
        <f t="shared" si="42"/>
        <v>0</v>
      </c>
      <c r="S152" s="226">
        <f t="shared" si="42"/>
        <v>0</v>
      </c>
      <c r="T152" s="275">
        <f t="shared" si="42"/>
        <v>0</v>
      </c>
      <c r="U152" s="207"/>
      <c r="V152" s="200"/>
      <c r="W152" s="201" t="s">
        <v>42</v>
      </c>
      <c r="X152" s="202"/>
      <c r="Y152" s="203" t="s">
        <v>156</v>
      </c>
      <c r="Z152" s="224">
        <f t="shared" si="47"/>
        <v>0</v>
      </c>
      <c r="AA152" s="225">
        <f t="shared" si="47"/>
        <v>0</v>
      </c>
      <c r="AB152" s="297">
        <f t="shared" si="47"/>
        <v>0</v>
      </c>
      <c r="AC152" s="371">
        <f>IF(ISERROR((AC$47)*(T152/(T$151+T$152+T$162))),0,ROUND((AC$47)*(T152/(T$151+T$152+T$162)),0))</f>
        <v>0</v>
      </c>
      <c r="AD152" s="1755"/>
      <c r="AE152" s="199" t="s">
        <v>167</v>
      </c>
      <c r="AF152" s="200"/>
      <c r="AG152" s="201" t="s">
        <v>42</v>
      </c>
      <c r="AH152" s="202"/>
      <c r="AI152" s="224">
        <f t="shared" si="35"/>
        <v>0</v>
      </c>
      <c r="AJ152" s="225">
        <f t="shared" si="45"/>
        <v>0</v>
      </c>
      <c r="AK152" s="371">
        <f t="shared" si="46"/>
        <v>0</v>
      </c>
      <c r="AL152" s="1383">
        <f t="shared" si="36"/>
        <v>0</v>
      </c>
      <c r="AM152" s="1742"/>
    </row>
    <row r="153" spans="1:39" ht="14.45" customHeight="1">
      <c r="A153" s="858"/>
      <c r="B153" s="859"/>
      <c r="C153" s="859"/>
      <c r="D153" s="859"/>
      <c r="E153" s="860"/>
      <c r="F153" s="796"/>
      <c r="K153" s="199" t="s">
        <v>72</v>
      </c>
      <c r="L153" s="200"/>
      <c r="M153" s="201" t="s">
        <v>57</v>
      </c>
      <c r="N153" s="202"/>
      <c r="O153" s="203"/>
      <c r="P153" s="224">
        <f t="shared" si="42"/>
        <v>0</v>
      </c>
      <c r="Q153" s="225">
        <f t="shared" si="42"/>
        <v>0</v>
      </c>
      <c r="R153" s="225">
        <f t="shared" si="42"/>
        <v>0</v>
      </c>
      <c r="S153" s="226">
        <f t="shared" si="42"/>
        <v>0</v>
      </c>
      <c r="T153" s="275">
        <f t="shared" si="42"/>
        <v>0</v>
      </c>
      <c r="U153" s="207"/>
      <c r="V153" s="200"/>
      <c r="W153" s="201" t="s">
        <v>57</v>
      </c>
      <c r="X153" s="202"/>
      <c r="Y153" s="203"/>
      <c r="Z153" s="224">
        <f t="shared" ref="Z153:AC161" si="48">Z38</f>
        <v>0</v>
      </c>
      <c r="AA153" s="225">
        <f t="shared" si="48"/>
        <v>0</v>
      </c>
      <c r="AB153" s="297">
        <f t="shared" si="48"/>
        <v>0</v>
      </c>
      <c r="AC153" s="371">
        <f t="shared" si="48"/>
        <v>0</v>
      </c>
      <c r="AD153" s="1755"/>
      <c r="AE153" s="199" t="s">
        <v>168</v>
      </c>
      <c r="AF153" s="200"/>
      <c r="AG153" s="201" t="s">
        <v>57</v>
      </c>
      <c r="AH153" s="202"/>
      <c r="AI153" s="224">
        <f t="shared" si="35"/>
        <v>0</v>
      </c>
      <c r="AJ153" s="225">
        <f t="shared" si="45"/>
        <v>0</v>
      </c>
      <c r="AK153" s="371">
        <f t="shared" si="46"/>
        <v>0</v>
      </c>
      <c r="AL153" s="1383">
        <f t="shared" si="36"/>
        <v>0</v>
      </c>
      <c r="AM153" s="1742"/>
    </row>
    <row r="154" spans="1:39" ht="14.45" customHeight="1">
      <c r="A154" s="858"/>
      <c r="B154" s="859"/>
      <c r="C154" s="859"/>
      <c r="D154" s="859"/>
      <c r="E154" s="860"/>
      <c r="F154" s="796"/>
      <c r="K154" s="199"/>
      <c r="L154" s="200"/>
      <c r="M154" s="178" t="s">
        <v>60</v>
      </c>
      <c r="N154" s="202"/>
      <c r="O154" s="203"/>
      <c r="P154" s="224">
        <f t="shared" si="42"/>
        <v>0</v>
      </c>
      <c r="Q154" s="225">
        <f t="shared" si="42"/>
        <v>0</v>
      </c>
      <c r="R154" s="225">
        <f t="shared" si="42"/>
        <v>0</v>
      </c>
      <c r="S154" s="226">
        <f t="shared" si="42"/>
        <v>0</v>
      </c>
      <c r="T154" s="275">
        <f t="shared" si="42"/>
        <v>0</v>
      </c>
      <c r="U154" s="207"/>
      <c r="V154" s="200"/>
      <c r="W154" s="178" t="s">
        <v>60</v>
      </c>
      <c r="X154" s="202"/>
      <c r="Y154" s="203"/>
      <c r="Z154" s="224">
        <f t="shared" si="48"/>
        <v>0</v>
      </c>
      <c r="AA154" s="225">
        <f t="shared" si="48"/>
        <v>0</v>
      </c>
      <c r="AB154" s="297">
        <f t="shared" si="48"/>
        <v>0</v>
      </c>
      <c r="AC154" s="371">
        <f t="shared" si="48"/>
        <v>0</v>
      </c>
      <c r="AD154" s="1755"/>
      <c r="AE154" s="199" t="s">
        <v>169</v>
      </c>
      <c r="AF154" s="200"/>
      <c r="AG154" s="178" t="s">
        <v>60</v>
      </c>
      <c r="AH154" s="202"/>
      <c r="AI154" s="224">
        <f t="shared" si="35"/>
        <v>0</v>
      </c>
      <c r="AJ154" s="225">
        <f>SUM(AJ155:AJ159)</f>
        <v>0</v>
      </c>
      <c r="AK154" s="371">
        <f>SUM(AK155:AK159)</f>
        <v>0</v>
      </c>
      <c r="AL154" s="1383">
        <f t="shared" si="36"/>
        <v>0</v>
      </c>
      <c r="AM154" s="1742"/>
    </row>
    <row r="155" spans="1:39" ht="14.45" customHeight="1">
      <c r="A155" s="858"/>
      <c r="B155" s="859"/>
      <c r="C155" s="859"/>
      <c r="D155" s="859"/>
      <c r="E155" s="860"/>
      <c r="F155" s="796"/>
      <c r="K155" s="199"/>
      <c r="L155" s="200" t="s">
        <v>59</v>
      </c>
      <c r="M155" s="200"/>
      <c r="N155" s="201" t="s">
        <v>62</v>
      </c>
      <c r="O155" s="203"/>
      <c r="P155" s="224">
        <f t="shared" ref="P155:T170" si="49">P40+P94</f>
        <v>0</v>
      </c>
      <c r="Q155" s="225">
        <f t="shared" si="49"/>
        <v>0</v>
      </c>
      <c r="R155" s="225">
        <f t="shared" si="49"/>
        <v>0</v>
      </c>
      <c r="S155" s="226">
        <f t="shared" si="49"/>
        <v>0</v>
      </c>
      <c r="T155" s="275">
        <f t="shared" si="49"/>
        <v>0</v>
      </c>
      <c r="U155" s="207"/>
      <c r="V155" s="200" t="s">
        <v>59</v>
      </c>
      <c r="W155" s="200"/>
      <c r="X155" s="201" t="s">
        <v>62</v>
      </c>
      <c r="Y155" s="203"/>
      <c r="Z155" s="224">
        <f t="shared" si="48"/>
        <v>0</v>
      </c>
      <c r="AA155" s="225">
        <f t="shared" si="48"/>
        <v>0</v>
      </c>
      <c r="AB155" s="297">
        <f t="shared" si="48"/>
        <v>0</v>
      </c>
      <c r="AC155" s="371">
        <f t="shared" si="48"/>
        <v>0</v>
      </c>
      <c r="AD155" s="1755"/>
      <c r="AE155" s="199" t="s">
        <v>170</v>
      </c>
      <c r="AF155" s="200" t="s">
        <v>59</v>
      </c>
      <c r="AG155" s="200"/>
      <c r="AH155" s="201" t="s">
        <v>62</v>
      </c>
      <c r="AI155" s="224">
        <f t="shared" si="35"/>
        <v>0</v>
      </c>
      <c r="AJ155" s="225">
        <f t="shared" ref="AJ155:AJ162" si="50">IF($P155-$Z155=0,0,ROUND((R155-AA155)*$AI155/($P155-$Z155),0))</f>
        <v>0</v>
      </c>
      <c r="AK155" s="371">
        <f t="shared" ref="AK155:AK162" si="51">IF(P155-Z155=0,0,ROUND((S155-AB155)*AI155/(P155-Z155),0))</f>
        <v>0</v>
      </c>
      <c r="AL155" s="1383">
        <f t="shared" si="36"/>
        <v>0</v>
      </c>
      <c r="AM155" s="1742"/>
    </row>
    <row r="156" spans="1:39" ht="14.45" customHeight="1">
      <c r="A156" s="858"/>
      <c r="B156" s="859"/>
      <c r="C156" s="859"/>
      <c r="D156" s="859"/>
      <c r="E156" s="860"/>
      <c r="F156" s="796"/>
      <c r="K156" s="199"/>
      <c r="L156" s="200"/>
      <c r="M156" s="200"/>
      <c r="N156" s="201" t="s">
        <v>64</v>
      </c>
      <c r="O156" s="203"/>
      <c r="P156" s="224">
        <f t="shared" si="49"/>
        <v>0</v>
      </c>
      <c r="Q156" s="225">
        <f t="shared" si="49"/>
        <v>0</v>
      </c>
      <c r="R156" s="225">
        <f t="shared" si="49"/>
        <v>0</v>
      </c>
      <c r="S156" s="226">
        <f t="shared" si="49"/>
        <v>0</v>
      </c>
      <c r="T156" s="275">
        <f t="shared" si="49"/>
        <v>0</v>
      </c>
      <c r="U156" s="207"/>
      <c r="V156" s="200"/>
      <c r="W156" s="200"/>
      <c r="X156" s="201" t="s">
        <v>64</v>
      </c>
      <c r="Y156" s="203"/>
      <c r="Z156" s="224">
        <f t="shared" si="48"/>
        <v>0</v>
      </c>
      <c r="AA156" s="225">
        <f t="shared" si="48"/>
        <v>0</v>
      </c>
      <c r="AB156" s="297">
        <f t="shared" si="48"/>
        <v>0</v>
      </c>
      <c r="AC156" s="371">
        <f t="shared" si="48"/>
        <v>0</v>
      </c>
      <c r="AD156" s="1755"/>
      <c r="AE156" s="199" t="s">
        <v>35</v>
      </c>
      <c r="AF156" s="200"/>
      <c r="AG156" s="200"/>
      <c r="AH156" s="201" t="s">
        <v>64</v>
      </c>
      <c r="AI156" s="224">
        <f t="shared" si="35"/>
        <v>0</v>
      </c>
      <c r="AJ156" s="225">
        <f t="shared" si="50"/>
        <v>0</v>
      </c>
      <c r="AK156" s="371">
        <f t="shared" si="51"/>
        <v>0</v>
      </c>
      <c r="AL156" s="1383">
        <f t="shared" si="36"/>
        <v>0</v>
      </c>
      <c r="AM156" s="1742"/>
    </row>
    <row r="157" spans="1:39" ht="14.45" customHeight="1">
      <c r="A157" s="858"/>
      <c r="B157" s="859"/>
      <c r="C157" s="859"/>
      <c r="D157" s="859"/>
      <c r="E157" s="860"/>
      <c r="F157" s="796"/>
      <c r="K157" s="199"/>
      <c r="L157" s="200"/>
      <c r="M157" s="200"/>
      <c r="N157" s="201" t="s">
        <v>66</v>
      </c>
      <c r="O157" s="203"/>
      <c r="P157" s="224">
        <f t="shared" si="49"/>
        <v>0</v>
      </c>
      <c r="Q157" s="225">
        <f t="shared" si="49"/>
        <v>0</v>
      </c>
      <c r="R157" s="225">
        <f t="shared" si="49"/>
        <v>0</v>
      </c>
      <c r="S157" s="226">
        <f t="shared" si="49"/>
        <v>0</v>
      </c>
      <c r="T157" s="275">
        <f t="shared" si="49"/>
        <v>0</v>
      </c>
      <c r="U157" s="207"/>
      <c r="V157" s="200"/>
      <c r="W157" s="200"/>
      <c r="X157" s="201" t="s">
        <v>66</v>
      </c>
      <c r="Y157" s="203"/>
      <c r="Z157" s="224">
        <f t="shared" si="48"/>
        <v>0</v>
      </c>
      <c r="AA157" s="225">
        <f t="shared" si="48"/>
        <v>0</v>
      </c>
      <c r="AB157" s="297">
        <f t="shared" si="48"/>
        <v>0</v>
      </c>
      <c r="AC157" s="371">
        <f t="shared" si="48"/>
        <v>0</v>
      </c>
      <c r="AD157" s="1755"/>
      <c r="AE157" s="199" t="s">
        <v>171</v>
      </c>
      <c r="AF157" s="200"/>
      <c r="AG157" s="200"/>
      <c r="AH157" s="201" t="s">
        <v>66</v>
      </c>
      <c r="AI157" s="224">
        <f t="shared" si="35"/>
        <v>0</v>
      </c>
      <c r="AJ157" s="225">
        <f t="shared" si="50"/>
        <v>0</v>
      </c>
      <c r="AK157" s="371">
        <f t="shared" si="51"/>
        <v>0</v>
      </c>
      <c r="AL157" s="1383">
        <f t="shared" si="36"/>
        <v>0</v>
      </c>
      <c r="AM157" s="1742"/>
    </row>
    <row r="158" spans="1:39" ht="14.45" customHeight="1">
      <c r="A158" s="858"/>
      <c r="B158" s="859"/>
      <c r="C158" s="859"/>
      <c r="D158" s="859"/>
      <c r="E158" s="860"/>
      <c r="F158" s="796"/>
      <c r="K158" s="199"/>
      <c r="L158" s="200"/>
      <c r="M158" s="200"/>
      <c r="N158" s="201" t="s">
        <v>150</v>
      </c>
      <c r="O158" s="203"/>
      <c r="P158" s="224">
        <f t="shared" si="49"/>
        <v>0</v>
      </c>
      <c r="Q158" s="225">
        <f t="shared" si="49"/>
        <v>0</v>
      </c>
      <c r="R158" s="225">
        <f t="shared" si="49"/>
        <v>0</v>
      </c>
      <c r="S158" s="226">
        <f t="shared" si="49"/>
        <v>0</v>
      </c>
      <c r="T158" s="275">
        <f t="shared" si="49"/>
        <v>0</v>
      </c>
      <c r="U158" s="207"/>
      <c r="V158" s="200"/>
      <c r="W158" s="200"/>
      <c r="X158" s="201" t="s">
        <v>150</v>
      </c>
      <c r="Y158" s="465"/>
      <c r="Z158" s="224">
        <f t="shared" si="48"/>
        <v>0</v>
      </c>
      <c r="AA158" s="225">
        <f t="shared" si="48"/>
        <v>0</v>
      </c>
      <c r="AB158" s="297">
        <f t="shared" si="48"/>
        <v>0</v>
      </c>
      <c r="AC158" s="371">
        <f t="shared" si="48"/>
        <v>0</v>
      </c>
      <c r="AD158" s="1755"/>
      <c r="AE158" s="199"/>
      <c r="AF158" s="200"/>
      <c r="AG158" s="200"/>
      <c r="AH158" s="201" t="s">
        <v>150</v>
      </c>
      <c r="AI158" s="224">
        <f t="shared" si="35"/>
        <v>0</v>
      </c>
      <c r="AJ158" s="225">
        <f t="shared" si="50"/>
        <v>0</v>
      </c>
      <c r="AK158" s="371">
        <f t="shared" si="51"/>
        <v>0</v>
      </c>
      <c r="AL158" s="1383">
        <f t="shared" si="36"/>
        <v>0</v>
      </c>
      <c r="AM158" s="1742"/>
    </row>
    <row r="159" spans="1:39" ht="14.45" customHeight="1">
      <c r="A159" s="858"/>
      <c r="B159" s="859"/>
      <c r="C159" s="859"/>
      <c r="D159" s="859"/>
      <c r="E159" s="860"/>
      <c r="F159" s="796"/>
      <c r="K159" s="199"/>
      <c r="L159" s="200" t="s">
        <v>41</v>
      </c>
      <c r="M159" s="221"/>
      <c r="N159" s="201" t="s">
        <v>13</v>
      </c>
      <c r="O159" s="203"/>
      <c r="P159" s="224">
        <f t="shared" si="49"/>
        <v>0</v>
      </c>
      <c r="Q159" s="225">
        <f t="shared" si="49"/>
        <v>0</v>
      </c>
      <c r="R159" s="225">
        <f t="shared" si="49"/>
        <v>0</v>
      </c>
      <c r="S159" s="226">
        <f t="shared" si="49"/>
        <v>0</v>
      </c>
      <c r="T159" s="275">
        <f t="shared" si="49"/>
        <v>0</v>
      </c>
      <c r="U159" s="207"/>
      <c r="V159" s="200" t="s">
        <v>41</v>
      </c>
      <c r="W159" s="221"/>
      <c r="X159" s="201" t="s">
        <v>13</v>
      </c>
      <c r="Y159" s="203"/>
      <c r="Z159" s="224">
        <f t="shared" si="48"/>
        <v>0</v>
      </c>
      <c r="AA159" s="225">
        <f t="shared" si="48"/>
        <v>0</v>
      </c>
      <c r="AB159" s="297">
        <f t="shared" si="48"/>
        <v>0</v>
      </c>
      <c r="AC159" s="371">
        <f t="shared" si="48"/>
        <v>0</v>
      </c>
      <c r="AD159" s="1755"/>
      <c r="AE159" s="199"/>
      <c r="AF159" s="200" t="s">
        <v>41</v>
      </c>
      <c r="AG159" s="221"/>
      <c r="AH159" s="201" t="s">
        <v>13</v>
      </c>
      <c r="AI159" s="224">
        <f t="shared" si="35"/>
        <v>0</v>
      </c>
      <c r="AJ159" s="225">
        <f t="shared" si="50"/>
        <v>0</v>
      </c>
      <c r="AK159" s="371">
        <f t="shared" si="51"/>
        <v>0</v>
      </c>
      <c r="AL159" s="1383">
        <f t="shared" si="36"/>
        <v>0</v>
      </c>
      <c r="AM159" s="1742"/>
    </row>
    <row r="160" spans="1:39" ht="14.45" customHeight="1">
      <c r="A160" s="858"/>
      <c r="B160" s="859"/>
      <c r="C160" s="859"/>
      <c r="D160" s="859"/>
      <c r="E160" s="860"/>
      <c r="F160" s="796"/>
      <c r="K160" s="199"/>
      <c r="L160" s="200"/>
      <c r="M160" s="201" t="s">
        <v>70</v>
      </c>
      <c r="N160" s="202"/>
      <c r="O160" s="203"/>
      <c r="P160" s="224">
        <f t="shared" si="49"/>
        <v>0</v>
      </c>
      <c r="Q160" s="225">
        <f t="shared" si="49"/>
        <v>0</v>
      </c>
      <c r="R160" s="225">
        <f t="shared" si="49"/>
        <v>0</v>
      </c>
      <c r="S160" s="226">
        <f t="shared" si="49"/>
        <v>0</v>
      </c>
      <c r="T160" s="275">
        <f t="shared" si="49"/>
        <v>0</v>
      </c>
      <c r="U160" s="207" t="s">
        <v>72</v>
      </c>
      <c r="V160" s="200"/>
      <c r="W160" s="201" t="s">
        <v>70</v>
      </c>
      <c r="X160" s="202"/>
      <c r="Y160" s="203"/>
      <c r="Z160" s="224">
        <f t="shared" si="48"/>
        <v>0</v>
      </c>
      <c r="AA160" s="225">
        <f t="shared" si="48"/>
        <v>0</v>
      </c>
      <c r="AB160" s="297">
        <f t="shared" si="48"/>
        <v>0</v>
      </c>
      <c r="AC160" s="371">
        <f t="shared" si="48"/>
        <v>0</v>
      </c>
      <c r="AD160" s="1755"/>
      <c r="AE160" s="199"/>
      <c r="AF160" s="200"/>
      <c r="AG160" s="201" t="s">
        <v>70</v>
      </c>
      <c r="AH160" s="202"/>
      <c r="AI160" s="224">
        <f t="shared" si="35"/>
        <v>0</v>
      </c>
      <c r="AJ160" s="225">
        <f t="shared" si="50"/>
        <v>0</v>
      </c>
      <c r="AK160" s="371">
        <f t="shared" si="51"/>
        <v>0</v>
      </c>
      <c r="AL160" s="1383">
        <f t="shared" si="36"/>
        <v>0</v>
      </c>
      <c r="AM160" s="1742"/>
    </row>
    <row r="161" spans="1:39" ht="14.45" customHeight="1">
      <c r="A161" s="858"/>
      <c r="B161" s="859"/>
      <c r="C161" s="859"/>
      <c r="D161" s="859"/>
      <c r="E161" s="860"/>
      <c r="F161" s="796"/>
      <c r="K161" s="199"/>
      <c r="L161" s="200"/>
      <c r="M161" s="201" t="s">
        <v>73</v>
      </c>
      <c r="N161" s="202"/>
      <c r="O161" s="203"/>
      <c r="P161" s="224">
        <f t="shared" si="49"/>
        <v>0</v>
      </c>
      <c r="Q161" s="225">
        <f t="shared" si="49"/>
        <v>0</v>
      </c>
      <c r="R161" s="225">
        <f t="shared" si="49"/>
        <v>0</v>
      </c>
      <c r="S161" s="226">
        <f t="shared" si="49"/>
        <v>0</v>
      </c>
      <c r="T161" s="275">
        <f t="shared" si="49"/>
        <v>0</v>
      </c>
      <c r="U161" s="207"/>
      <c r="V161" s="200"/>
      <c r="W161" s="201" t="s">
        <v>73</v>
      </c>
      <c r="X161" s="202"/>
      <c r="Y161" s="203"/>
      <c r="Z161" s="224">
        <f t="shared" si="48"/>
        <v>0</v>
      </c>
      <c r="AA161" s="225">
        <f t="shared" si="48"/>
        <v>0</v>
      </c>
      <c r="AB161" s="297">
        <f t="shared" si="48"/>
        <v>0</v>
      </c>
      <c r="AC161" s="371">
        <f t="shared" si="48"/>
        <v>0</v>
      </c>
      <c r="AD161" s="1755"/>
      <c r="AE161" s="199"/>
      <c r="AF161" s="200"/>
      <c r="AG161" s="201" t="s">
        <v>73</v>
      </c>
      <c r="AH161" s="202"/>
      <c r="AI161" s="224">
        <f t="shared" si="35"/>
        <v>0</v>
      </c>
      <c r="AJ161" s="225">
        <f t="shared" si="50"/>
        <v>0</v>
      </c>
      <c r="AK161" s="371">
        <f t="shared" si="51"/>
        <v>0</v>
      </c>
      <c r="AL161" s="1383">
        <f t="shared" si="36"/>
        <v>0</v>
      </c>
      <c r="AM161" s="1742"/>
    </row>
    <row r="162" spans="1:39" ht="14.45" customHeight="1">
      <c r="A162" s="858"/>
      <c r="B162" s="859"/>
      <c r="C162" s="859"/>
      <c r="D162" s="859"/>
      <c r="E162" s="860"/>
      <c r="F162" s="796"/>
      <c r="K162" s="199"/>
      <c r="L162" s="221"/>
      <c r="M162" s="201" t="s">
        <v>13</v>
      </c>
      <c r="N162" s="202"/>
      <c r="O162" s="203"/>
      <c r="P162" s="224">
        <f t="shared" si="49"/>
        <v>0</v>
      </c>
      <c r="Q162" s="225">
        <f t="shared" si="49"/>
        <v>0</v>
      </c>
      <c r="R162" s="225">
        <f t="shared" si="49"/>
        <v>0</v>
      </c>
      <c r="S162" s="226">
        <f t="shared" si="49"/>
        <v>0</v>
      </c>
      <c r="T162" s="275">
        <f t="shared" si="49"/>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1755"/>
      <c r="AE162" s="199"/>
      <c r="AF162" s="221"/>
      <c r="AG162" s="201" t="s">
        <v>13</v>
      </c>
      <c r="AH162" s="202"/>
      <c r="AI162" s="224">
        <f t="shared" si="35"/>
        <v>0</v>
      </c>
      <c r="AJ162" s="225">
        <f t="shared" si="50"/>
        <v>0</v>
      </c>
      <c r="AK162" s="371">
        <f t="shared" si="51"/>
        <v>0</v>
      </c>
      <c r="AL162" s="1383">
        <f t="shared" si="36"/>
        <v>0</v>
      </c>
      <c r="AM162" s="1742"/>
    </row>
    <row r="163" spans="1:39" ht="14.45" customHeight="1">
      <c r="A163" s="858"/>
      <c r="B163" s="859"/>
      <c r="C163" s="859"/>
      <c r="D163" s="859"/>
      <c r="E163" s="860"/>
      <c r="F163" s="796"/>
      <c r="K163" s="199" t="s">
        <v>4</v>
      </c>
      <c r="L163" s="178" t="s">
        <v>78</v>
      </c>
      <c r="M163" s="202"/>
      <c r="N163" s="202"/>
      <c r="O163" s="203"/>
      <c r="P163" s="224">
        <f t="shared" si="49"/>
        <v>0</v>
      </c>
      <c r="Q163" s="225">
        <f t="shared" si="49"/>
        <v>0</v>
      </c>
      <c r="R163" s="225">
        <f t="shared" si="49"/>
        <v>0</v>
      </c>
      <c r="S163" s="226">
        <f t="shared" si="49"/>
        <v>0</v>
      </c>
      <c r="T163" s="275">
        <f t="shared" si="49"/>
        <v>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1755"/>
      <c r="AE163" s="199" t="s">
        <v>4</v>
      </c>
      <c r="AF163" s="178" t="s">
        <v>78</v>
      </c>
      <c r="AG163" s="202"/>
      <c r="AH163" s="202"/>
      <c r="AI163" s="224">
        <f t="shared" si="35"/>
        <v>0</v>
      </c>
      <c r="AJ163" s="225">
        <f>SUM(AJ164:AJ165)</f>
        <v>0</v>
      </c>
      <c r="AK163" s="371">
        <f>SUM(AK164:AK165)</f>
        <v>0</v>
      </c>
      <c r="AL163" s="1383">
        <f t="shared" si="36"/>
        <v>0</v>
      </c>
      <c r="AM163" s="1742"/>
    </row>
    <row r="164" spans="1:39" ht="14.45" customHeight="1">
      <c r="A164" s="858"/>
      <c r="B164" s="859"/>
      <c r="C164" s="859"/>
      <c r="D164" s="859"/>
      <c r="E164" s="860"/>
      <c r="F164" s="796"/>
      <c r="K164" s="199"/>
      <c r="L164" s="200"/>
      <c r="M164" s="201" t="s">
        <v>11</v>
      </c>
      <c r="N164" s="202"/>
      <c r="O164" s="203"/>
      <c r="P164" s="224">
        <f t="shared" si="49"/>
        <v>0</v>
      </c>
      <c r="Q164" s="225">
        <f t="shared" si="49"/>
        <v>0</v>
      </c>
      <c r="R164" s="225">
        <f t="shared" si="49"/>
        <v>0</v>
      </c>
      <c r="S164" s="226">
        <f t="shared" si="49"/>
        <v>0</v>
      </c>
      <c r="T164" s="275">
        <f t="shared" si="4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1755"/>
      <c r="AE164" s="199"/>
      <c r="AF164" s="200"/>
      <c r="AG164" s="201" t="s">
        <v>11</v>
      </c>
      <c r="AH164" s="202"/>
      <c r="AI164" s="224">
        <f t="shared" si="35"/>
        <v>0</v>
      </c>
      <c r="AJ164" s="225">
        <f t="shared" ref="AJ164:AJ175" si="52">IF($P164-$Z164=0,0,ROUND((R164-AA164)*$AI164/($P164-$Z164),0))</f>
        <v>0</v>
      </c>
      <c r="AK164" s="371">
        <f t="shared" ref="AK164:AK175" si="53">IF(P164-Z164=0,0,ROUND((S164-AB164)*AI164/(P164-Z164),0))</f>
        <v>0</v>
      </c>
      <c r="AL164" s="1383">
        <f t="shared" si="36"/>
        <v>0</v>
      </c>
      <c r="AM164" s="1742"/>
    </row>
    <row r="165" spans="1:39" ht="14.45" customHeight="1">
      <c r="A165" s="858"/>
      <c r="B165" s="859"/>
      <c r="C165" s="859"/>
      <c r="D165" s="859"/>
      <c r="E165" s="860"/>
      <c r="F165" s="796"/>
      <c r="K165" s="199"/>
      <c r="L165" s="221"/>
      <c r="M165" s="201" t="s">
        <v>13</v>
      </c>
      <c r="N165" s="202"/>
      <c r="O165" s="203"/>
      <c r="P165" s="224">
        <f t="shared" si="49"/>
        <v>0</v>
      </c>
      <c r="Q165" s="225">
        <f t="shared" si="49"/>
        <v>0</v>
      </c>
      <c r="R165" s="225">
        <f t="shared" si="49"/>
        <v>0</v>
      </c>
      <c r="S165" s="226">
        <f t="shared" si="49"/>
        <v>0</v>
      </c>
      <c r="T165" s="275">
        <f t="shared" si="49"/>
        <v>0</v>
      </c>
      <c r="U165" s="207"/>
      <c r="V165" s="221"/>
      <c r="W165" s="201" t="s">
        <v>13</v>
      </c>
      <c r="X165" s="202"/>
      <c r="Y165" s="203" t="s">
        <v>156</v>
      </c>
      <c r="Z165" s="224">
        <f>Z163-Z164</f>
        <v>0</v>
      </c>
      <c r="AA165" s="225">
        <f>AA163-AA164</f>
        <v>0</v>
      </c>
      <c r="AB165" s="297">
        <f>AB163-AB164</f>
        <v>0</v>
      </c>
      <c r="AC165" s="371">
        <f>AC163-AC164</f>
        <v>0</v>
      </c>
      <c r="AD165" s="1755"/>
      <c r="AE165" s="199"/>
      <c r="AF165" s="221"/>
      <c r="AG165" s="201" t="s">
        <v>13</v>
      </c>
      <c r="AH165" s="202"/>
      <c r="AI165" s="224">
        <f t="shared" si="35"/>
        <v>0</v>
      </c>
      <c r="AJ165" s="225">
        <f t="shared" si="52"/>
        <v>0</v>
      </c>
      <c r="AK165" s="371">
        <f t="shared" si="53"/>
        <v>0</v>
      </c>
      <c r="AL165" s="1383">
        <f t="shared" si="36"/>
        <v>0</v>
      </c>
      <c r="AM165" s="1742"/>
    </row>
    <row r="166" spans="1:39" ht="14.45" customHeight="1">
      <c r="A166" s="858"/>
      <c r="B166" s="859"/>
      <c r="C166" s="859"/>
      <c r="D166" s="859"/>
      <c r="E166" s="860"/>
      <c r="F166" s="796"/>
      <c r="K166" s="199"/>
      <c r="L166" s="174"/>
      <c r="M166" s="201" t="s">
        <v>88</v>
      </c>
      <c r="N166" s="202"/>
      <c r="O166" s="203"/>
      <c r="P166" s="224">
        <f t="shared" si="49"/>
        <v>0</v>
      </c>
      <c r="Q166" s="225">
        <f t="shared" si="49"/>
        <v>0</v>
      </c>
      <c r="R166" s="225">
        <f t="shared" si="49"/>
        <v>0</v>
      </c>
      <c r="S166" s="226">
        <f t="shared" si="49"/>
        <v>0</v>
      </c>
      <c r="T166" s="275">
        <f t="shared" si="49"/>
        <v>0</v>
      </c>
      <c r="U166" s="207"/>
      <c r="V166" s="174"/>
      <c r="W166" s="201" t="s">
        <v>88</v>
      </c>
      <c r="X166" s="202"/>
      <c r="Y166" s="203"/>
      <c r="Z166" s="224">
        <f t="shared" ref="Z166:AC168" si="54">Z51</f>
        <v>0</v>
      </c>
      <c r="AA166" s="225">
        <f t="shared" si="54"/>
        <v>0</v>
      </c>
      <c r="AB166" s="297">
        <f t="shared" si="54"/>
        <v>0</v>
      </c>
      <c r="AC166" s="371">
        <f t="shared" si="54"/>
        <v>0</v>
      </c>
      <c r="AD166" s="1755"/>
      <c r="AE166" s="199"/>
      <c r="AF166" s="174"/>
      <c r="AG166" s="201" t="s">
        <v>88</v>
      </c>
      <c r="AH166" s="202"/>
      <c r="AI166" s="224">
        <f t="shared" si="35"/>
        <v>0</v>
      </c>
      <c r="AJ166" s="225">
        <f t="shared" si="52"/>
        <v>0</v>
      </c>
      <c r="AK166" s="371">
        <f t="shared" si="53"/>
        <v>0</v>
      </c>
      <c r="AL166" s="1383">
        <f t="shared" si="36"/>
        <v>0</v>
      </c>
      <c r="AM166" s="1742"/>
    </row>
    <row r="167" spans="1:39" ht="14.45" customHeight="1" thickBot="1">
      <c r="A167" s="861"/>
      <c r="B167" s="862"/>
      <c r="C167" s="862"/>
      <c r="D167" s="862"/>
      <c r="E167" s="863"/>
      <c r="F167" s="796"/>
      <c r="K167" s="199"/>
      <c r="L167" s="181" t="s">
        <v>91</v>
      </c>
      <c r="M167" s="201" t="s">
        <v>89</v>
      </c>
      <c r="N167" s="202"/>
      <c r="O167" s="203"/>
      <c r="P167" s="224">
        <f t="shared" si="49"/>
        <v>0</v>
      </c>
      <c r="Q167" s="225">
        <f t="shared" si="49"/>
        <v>0</v>
      </c>
      <c r="R167" s="225">
        <f t="shared" si="49"/>
        <v>0</v>
      </c>
      <c r="S167" s="226">
        <f t="shared" si="49"/>
        <v>0</v>
      </c>
      <c r="T167" s="275">
        <f t="shared" si="49"/>
        <v>0</v>
      </c>
      <c r="U167" s="207"/>
      <c r="V167" s="181" t="s">
        <v>91</v>
      </c>
      <c r="W167" s="201" t="s">
        <v>89</v>
      </c>
      <c r="X167" s="202"/>
      <c r="Y167" s="203"/>
      <c r="Z167" s="224">
        <f t="shared" si="54"/>
        <v>0</v>
      </c>
      <c r="AA167" s="225">
        <f t="shared" si="54"/>
        <v>0</v>
      </c>
      <c r="AB167" s="297">
        <f t="shared" si="54"/>
        <v>0</v>
      </c>
      <c r="AC167" s="371">
        <f t="shared" si="54"/>
        <v>0</v>
      </c>
      <c r="AD167" s="1755"/>
      <c r="AE167" s="199"/>
      <c r="AF167" s="181" t="s">
        <v>91</v>
      </c>
      <c r="AG167" s="201" t="s">
        <v>89</v>
      </c>
      <c r="AH167" s="202"/>
      <c r="AI167" s="224">
        <f t="shared" si="35"/>
        <v>0</v>
      </c>
      <c r="AJ167" s="225">
        <f t="shared" si="52"/>
        <v>0</v>
      </c>
      <c r="AK167" s="371">
        <f t="shared" si="53"/>
        <v>0</v>
      </c>
      <c r="AL167" s="1383">
        <f t="shared" si="36"/>
        <v>0</v>
      </c>
      <c r="AM167" s="1742"/>
    </row>
    <row r="168" spans="1:39" ht="14.45" customHeight="1">
      <c r="K168" s="199"/>
      <c r="L168" s="181"/>
      <c r="M168" s="201" t="s">
        <v>104</v>
      </c>
      <c r="N168" s="202"/>
      <c r="O168" s="203"/>
      <c r="P168" s="224">
        <f t="shared" si="49"/>
        <v>0</v>
      </c>
      <c r="Q168" s="225">
        <f t="shared" si="49"/>
        <v>0</v>
      </c>
      <c r="R168" s="225">
        <f t="shared" si="49"/>
        <v>0</v>
      </c>
      <c r="S168" s="226">
        <f t="shared" si="49"/>
        <v>0</v>
      </c>
      <c r="T168" s="275">
        <f t="shared" si="49"/>
        <v>0</v>
      </c>
      <c r="U168" s="207"/>
      <c r="V168" s="181"/>
      <c r="W168" s="201" t="s">
        <v>104</v>
      </c>
      <c r="X168" s="202"/>
      <c r="Y168" s="203"/>
      <c r="Z168" s="224">
        <f t="shared" si="54"/>
        <v>0</v>
      </c>
      <c r="AA168" s="225">
        <f t="shared" si="54"/>
        <v>0</v>
      </c>
      <c r="AB168" s="297">
        <f t="shared" si="54"/>
        <v>0</v>
      </c>
      <c r="AC168" s="371">
        <f t="shared" si="54"/>
        <v>0</v>
      </c>
      <c r="AD168" s="1755"/>
      <c r="AE168" s="199"/>
      <c r="AF168" s="181"/>
      <c r="AG168" s="201" t="s">
        <v>104</v>
      </c>
      <c r="AH168" s="202"/>
      <c r="AI168" s="224">
        <f t="shared" si="35"/>
        <v>0</v>
      </c>
      <c r="AJ168" s="225">
        <f t="shared" si="52"/>
        <v>0</v>
      </c>
      <c r="AK168" s="371">
        <f t="shared" si="53"/>
        <v>0</v>
      </c>
      <c r="AL168" s="1383">
        <f t="shared" si="36"/>
        <v>0</v>
      </c>
      <c r="AM168" s="1742"/>
    </row>
    <row r="169" spans="1:39" ht="14.45" customHeight="1" thickBot="1">
      <c r="A169" s="835"/>
      <c r="B169" s="835"/>
      <c r="C169" s="835"/>
      <c r="D169" s="835"/>
      <c r="E169" s="835"/>
      <c r="K169" s="199"/>
      <c r="L169" s="181"/>
      <c r="M169" s="201" t="s">
        <v>90</v>
      </c>
      <c r="N169" s="202"/>
      <c r="O169" s="203"/>
      <c r="P169" s="224">
        <f t="shared" si="49"/>
        <v>0</v>
      </c>
      <c r="Q169" s="225">
        <f t="shared" si="49"/>
        <v>0</v>
      </c>
      <c r="R169" s="225">
        <f t="shared" si="49"/>
        <v>0</v>
      </c>
      <c r="S169" s="226">
        <f t="shared" si="49"/>
        <v>0</v>
      </c>
      <c r="T169" s="275">
        <f t="shared" si="49"/>
        <v>0</v>
      </c>
      <c r="U169" s="207"/>
      <c r="V169" s="181"/>
      <c r="W169" s="201" t="s">
        <v>90</v>
      </c>
      <c r="X169" s="202"/>
      <c r="Y169" s="203" t="s">
        <v>156</v>
      </c>
      <c r="Z169" s="224">
        <f t="shared" ref="Z169:AB170" si="55">IF(ISERROR((Z$58+Z$59)*(Q169/(Q$169+Q$170+Q$172+Q$174))),0,ROUND((Z$58+Z$59)*(Q169/(Q$169+Q$170+Q$172+Q$174)),0))</f>
        <v>0</v>
      </c>
      <c r="AA169" s="225">
        <f t="shared" si="55"/>
        <v>0</v>
      </c>
      <c r="AB169" s="297">
        <f t="shared" si="55"/>
        <v>0</v>
      </c>
      <c r="AC169" s="371">
        <f>IF(ISERROR(((AC$58)+(AC$59))*(T169/(T$169+T$170+T$172+T$174))),0,ROUND(((AC$58)+(AC$59))*(T169/(T$169+T$170+T$172+T$174)),0))</f>
        <v>0</v>
      </c>
      <c r="AD169" s="1755"/>
      <c r="AE169" s="199"/>
      <c r="AF169" s="181"/>
      <c r="AG169" s="201" t="s">
        <v>90</v>
      </c>
      <c r="AH169" s="202"/>
      <c r="AI169" s="224">
        <f t="shared" si="35"/>
        <v>0</v>
      </c>
      <c r="AJ169" s="225">
        <f t="shared" si="52"/>
        <v>0</v>
      </c>
      <c r="AK169" s="371">
        <f t="shared" si="53"/>
        <v>0</v>
      </c>
      <c r="AL169" s="1383">
        <f t="shared" si="36"/>
        <v>0</v>
      </c>
      <c r="AM169" s="1742"/>
    </row>
    <row r="170" spans="1:39" ht="14.45" customHeight="1">
      <c r="A170" s="853"/>
      <c r="B170" s="854"/>
      <c r="C170" s="854"/>
      <c r="D170" s="854"/>
      <c r="E170" s="855"/>
      <c r="F170" s="796"/>
      <c r="K170" s="199"/>
      <c r="L170" s="181" t="s">
        <v>92</v>
      </c>
      <c r="M170" s="201" t="s">
        <v>105</v>
      </c>
      <c r="N170" s="202"/>
      <c r="O170" s="203"/>
      <c r="P170" s="224">
        <f t="shared" si="49"/>
        <v>0</v>
      </c>
      <c r="Q170" s="225">
        <f t="shared" si="49"/>
        <v>0</v>
      </c>
      <c r="R170" s="225">
        <f t="shared" si="49"/>
        <v>0</v>
      </c>
      <c r="S170" s="226">
        <f t="shared" si="49"/>
        <v>0</v>
      </c>
      <c r="T170" s="275">
        <f t="shared" si="49"/>
        <v>0</v>
      </c>
      <c r="U170" s="207"/>
      <c r="V170" s="181" t="s">
        <v>92</v>
      </c>
      <c r="W170" s="201" t="s">
        <v>105</v>
      </c>
      <c r="X170" s="202"/>
      <c r="Y170" s="203" t="s">
        <v>156</v>
      </c>
      <c r="Z170" s="224">
        <f t="shared" si="55"/>
        <v>0</v>
      </c>
      <c r="AA170" s="225">
        <f t="shared" si="55"/>
        <v>0</v>
      </c>
      <c r="AB170" s="297">
        <f t="shared" si="55"/>
        <v>0</v>
      </c>
      <c r="AC170" s="371">
        <f>IF(ISERROR(((AC$58)+(AC$59))*(T170/(T$169+T$170+T$172+T$174))),0,ROUND(((AC$58)+(AC$59))*(T170/(T$169+T$170+T$172+T$174)),0))</f>
        <v>0</v>
      </c>
      <c r="AD170" s="1755"/>
      <c r="AE170" s="199"/>
      <c r="AF170" s="181" t="s">
        <v>92</v>
      </c>
      <c r="AG170" s="201" t="s">
        <v>105</v>
      </c>
      <c r="AH170" s="202"/>
      <c r="AI170" s="224">
        <f t="shared" si="35"/>
        <v>0</v>
      </c>
      <c r="AJ170" s="225">
        <f t="shared" si="52"/>
        <v>0</v>
      </c>
      <c r="AK170" s="371">
        <f t="shared" si="53"/>
        <v>0</v>
      </c>
      <c r="AL170" s="1383">
        <f t="shared" si="36"/>
        <v>0</v>
      </c>
      <c r="AM170" s="1742"/>
    </row>
    <row r="171" spans="1:39" ht="14.45" customHeight="1">
      <c r="A171" s="858"/>
      <c r="B171" s="859"/>
      <c r="C171" s="859"/>
      <c r="D171" s="859"/>
      <c r="E171" s="860"/>
      <c r="F171" s="796"/>
      <c r="K171" s="199"/>
      <c r="L171" s="181"/>
      <c r="M171" s="201" t="s">
        <v>106</v>
      </c>
      <c r="N171" s="202"/>
      <c r="O171" s="203"/>
      <c r="P171" s="224">
        <f t="shared" ref="P171:T176" si="56">P56+P110</f>
        <v>0</v>
      </c>
      <c r="Q171" s="225">
        <f t="shared" si="56"/>
        <v>0</v>
      </c>
      <c r="R171" s="225">
        <f t="shared" si="56"/>
        <v>0</v>
      </c>
      <c r="S171" s="226">
        <f t="shared" si="56"/>
        <v>0</v>
      </c>
      <c r="T171" s="275">
        <f t="shared" si="56"/>
        <v>0</v>
      </c>
      <c r="U171" s="207"/>
      <c r="V171" s="181"/>
      <c r="W171" s="201" t="s">
        <v>106</v>
      </c>
      <c r="X171" s="202"/>
      <c r="Y171" s="203"/>
      <c r="Z171" s="224">
        <f>Z56</f>
        <v>0</v>
      </c>
      <c r="AA171" s="225">
        <f>AA56</f>
        <v>0</v>
      </c>
      <c r="AB171" s="297">
        <f>AB56</f>
        <v>0</v>
      </c>
      <c r="AC171" s="371">
        <f>AC56</f>
        <v>0</v>
      </c>
      <c r="AD171" s="1755"/>
      <c r="AE171" s="199"/>
      <c r="AF171" s="181"/>
      <c r="AG171" s="201" t="s">
        <v>106</v>
      </c>
      <c r="AH171" s="202"/>
      <c r="AI171" s="224">
        <f t="shared" si="35"/>
        <v>0</v>
      </c>
      <c r="AJ171" s="225">
        <f t="shared" si="52"/>
        <v>0</v>
      </c>
      <c r="AK171" s="371">
        <f t="shared" si="53"/>
        <v>0</v>
      </c>
      <c r="AL171" s="1383">
        <f t="shared" si="36"/>
        <v>0</v>
      </c>
      <c r="AM171" s="1742"/>
    </row>
    <row r="172" spans="1:39" ht="14.45" customHeight="1">
      <c r="A172" s="858"/>
      <c r="B172" s="859"/>
      <c r="C172" s="859"/>
      <c r="D172" s="859"/>
      <c r="E172" s="860"/>
      <c r="F172" s="796"/>
      <c r="K172" s="199"/>
      <c r="L172" s="181"/>
      <c r="M172" s="201" t="s">
        <v>107</v>
      </c>
      <c r="N172" s="202"/>
      <c r="O172" s="203"/>
      <c r="P172" s="224">
        <f t="shared" si="56"/>
        <v>0</v>
      </c>
      <c r="Q172" s="225">
        <f t="shared" si="56"/>
        <v>0</v>
      </c>
      <c r="R172" s="225">
        <f t="shared" si="56"/>
        <v>0</v>
      </c>
      <c r="S172" s="226">
        <f t="shared" si="56"/>
        <v>0</v>
      </c>
      <c r="T172" s="275">
        <f t="shared" si="56"/>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1755"/>
      <c r="AE172" s="199"/>
      <c r="AF172" s="181"/>
      <c r="AG172" s="201" t="s">
        <v>107</v>
      </c>
      <c r="AH172" s="202"/>
      <c r="AI172" s="224">
        <f t="shared" si="35"/>
        <v>0</v>
      </c>
      <c r="AJ172" s="225">
        <f t="shared" si="52"/>
        <v>0</v>
      </c>
      <c r="AK172" s="371">
        <f t="shared" si="53"/>
        <v>0</v>
      </c>
      <c r="AL172" s="1383">
        <f t="shared" si="36"/>
        <v>0</v>
      </c>
      <c r="AM172" s="1742"/>
    </row>
    <row r="173" spans="1:39" ht="14.45" customHeight="1">
      <c r="A173" s="858"/>
      <c r="B173" s="859"/>
      <c r="C173" s="859"/>
      <c r="D173" s="859"/>
      <c r="E173" s="860"/>
      <c r="F173" s="796"/>
      <c r="K173" s="199"/>
      <c r="L173" s="181" t="s">
        <v>41</v>
      </c>
      <c r="M173" s="201" t="s">
        <v>108</v>
      </c>
      <c r="N173" s="202"/>
      <c r="O173" s="203"/>
      <c r="P173" s="224">
        <f t="shared" si="56"/>
        <v>0</v>
      </c>
      <c r="Q173" s="225">
        <f t="shared" si="56"/>
        <v>0</v>
      </c>
      <c r="R173" s="225">
        <f t="shared" si="56"/>
        <v>0</v>
      </c>
      <c r="S173" s="226">
        <f t="shared" si="56"/>
        <v>0</v>
      </c>
      <c r="T173" s="275">
        <f t="shared" si="56"/>
        <v>0</v>
      </c>
      <c r="U173" s="207"/>
      <c r="V173" s="181" t="s">
        <v>41</v>
      </c>
      <c r="W173" s="201" t="s">
        <v>108</v>
      </c>
      <c r="X173" s="202"/>
      <c r="Y173" s="203"/>
      <c r="Z173" s="224">
        <f>Z57</f>
        <v>0</v>
      </c>
      <c r="AA173" s="225">
        <f>AA57</f>
        <v>0</v>
      </c>
      <c r="AB173" s="297">
        <f>AB57</f>
        <v>0</v>
      </c>
      <c r="AC173" s="371">
        <f>AC57</f>
        <v>0</v>
      </c>
      <c r="AD173" s="1755"/>
      <c r="AE173" s="199"/>
      <c r="AF173" s="181" t="s">
        <v>41</v>
      </c>
      <c r="AG173" s="201" t="s">
        <v>108</v>
      </c>
      <c r="AH173" s="202"/>
      <c r="AI173" s="224">
        <f t="shared" si="35"/>
        <v>0</v>
      </c>
      <c r="AJ173" s="225">
        <f t="shared" si="52"/>
        <v>0</v>
      </c>
      <c r="AK173" s="371">
        <f t="shared" si="53"/>
        <v>0</v>
      </c>
      <c r="AL173" s="1383">
        <f t="shared" si="36"/>
        <v>0</v>
      </c>
      <c r="AM173" s="1742"/>
    </row>
    <row r="174" spans="1:39" ht="14.45" customHeight="1">
      <c r="A174" s="858"/>
      <c r="B174" s="859"/>
      <c r="C174" s="859"/>
      <c r="D174" s="859"/>
      <c r="E174" s="860"/>
      <c r="F174" s="796"/>
      <c r="K174" s="199"/>
      <c r="L174" s="221"/>
      <c r="M174" s="201" t="s">
        <v>13</v>
      </c>
      <c r="N174" s="202"/>
      <c r="O174" s="203"/>
      <c r="P174" s="224">
        <f t="shared" si="56"/>
        <v>0</v>
      </c>
      <c r="Q174" s="225">
        <f t="shared" si="56"/>
        <v>0</v>
      </c>
      <c r="R174" s="225">
        <f t="shared" si="56"/>
        <v>0</v>
      </c>
      <c r="S174" s="226">
        <f t="shared" si="56"/>
        <v>0</v>
      </c>
      <c r="T174" s="275">
        <f t="shared" si="56"/>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1755"/>
      <c r="AE174" s="199"/>
      <c r="AF174" s="221"/>
      <c r="AG174" s="201" t="s">
        <v>13</v>
      </c>
      <c r="AH174" s="202"/>
      <c r="AI174" s="224">
        <f t="shared" si="35"/>
        <v>0</v>
      </c>
      <c r="AJ174" s="225">
        <f t="shared" si="52"/>
        <v>0</v>
      </c>
      <c r="AK174" s="371">
        <f t="shared" si="53"/>
        <v>0</v>
      </c>
      <c r="AL174" s="1383">
        <f t="shared" si="36"/>
        <v>0</v>
      </c>
      <c r="AM174" s="1742"/>
    </row>
    <row r="175" spans="1:39" ht="14.45" customHeight="1">
      <c r="A175" s="858"/>
      <c r="B175" s="859"/>
      <c r="C175" s="859"/>
      <c r="D175" s="859"/>
      <c r="E175" s="860"/>
      <c r="F175" s="796"/>
      <c r="K175" s="199"/>
      <c r="L175" s="201" t="s">
        <v>13</v>
      </c>
      <c r="M175" s="202"/>
      <c r="N175" s="202"/>
      <c r="O175" s="203"/>
      <c r="P175" s="224">
        <f t="shared" si="56"/>
        <v>0</v>
      </c>
      <c r="Q175" s="225">
        <f t="shared" si="56"/>
        <v>0</v>
      </c>
      <c r="R175" s="225">
        <f t="shared" si="56"/>
        <v>0</v>
      </c>
      <c r="S175" s="226">
        <f t="shared" si="56"/>
        <v>0</v>
      </c>
      <c r="T175" s="275">
        <f t="shared" si="5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1755"/>
      <c r="AE175" s="199"/>
      <c r="AF175" s="201" t="s">
        <v>13</v>
      </c>
      <c r="AG175" s="202"/>
      <c r="AH175" s="202"/>
      <c r="AI175" s="224">
        <f t="shared" si="35"/>
        <v>0</v>
      </c>
      <c r="AJ175" s="225">
        <f t="shared" si="52"/>
        <v>0</v>
      </c>
      <c r="AK175" s="371">
        <f t="shared" si="53"/>
        <v>0</v>
      </c>
      <c r="AL175" s="1383">
        <f t="shared" si="36"/>
        <v>0</v>
      </c>
      <c r="AM175" s="1387" t="s">
        <v>1362</v>
      </c>
    </row>
    <row r="176" spans="1:39" ht="14.45" customHeight="1" thickBot="1">
      <c r="A176" s="858"/>
      <c r="B176" s="859"/>
      <c r="C176" s="859"/>
      <c r="D176" s="859"/>
      <c r="E176" s="860"/>
      <c r="F176" s="796"/>
      <c r="K176" s="316"/>
      <c r="L176" s="317" t="s">
        <v>82</v>
      </c>
      <c r="M176" s="318"/>
      <c r="N176" s="318"/>
      <c r="O176" s="319"/>
      <c r="P176" s="320">
        <f t="shared" si="56"/>
        <v>0</v>
      </c>
      <c r="Q176" s="321">
        <f t="shared" si="56"/>
        <v>0</v>
      </c>
      <c r="R176" s="321">
        <f t="shared" si="56"/>
        <v>0</v>
      </c>
      <c r="S176" s="322">
        <f t="shared" si="56"/>
        <v>0</v>
      </c>
      <c r="T176" s="323">
        <f t="shared" si="56"/>
        <v>0</v>
      </c>
      <c r="U176" s="372"/>
      <c r="V176" s="317" t="s">
        <v>82</v>
      </c>
      <c r="W176" s="318"/>
      <c r="X176" s="318"/>
      <c r="Y176" s="319"/>
      <c r="Z176" s="320">
        <f>Z61</f>
        <v>0</v>
      </c>
      <c r="AA176" s="321">
        <f>AA61</f>
        <v>0</v>
      </c>
      <c r="AB176" s="500">
        <f>AB61</f>
        <v>0</v>
      </c>
      <c r="AC176" s="373">
        <f>AC61</f>
        <v>0</v>
      </c>
      <c r="AD176" s="1755"/>
      <c r="AE176" s="374"/>
      <c r="AF176" s="317" t="s">
        <v>82</v>
      </c>
      <c r="AG176" s="318"/>
      <c r="AH176" s="318"/>
      <c r="AI176" s="375">
        <f t="shared" si="35"/>
        <v>0</v>
      </c>
      <c r="AJ176" s="321">
        <f>SUM(AJ123,AJ126,AJ129,AJ133:AJ144,AJ148:AJ154,AJ160:AJ163,AJ166:AJ175)</f>
        <v>0</v>
      </c>
      <c r="AK176" s="373">
        <f>SUM(AK123,AK126,AK129,AK133:AK144,AK148:AK154,AK160:AK163,AK166:AK175)</f>
        <v>0</v>
      </c>
      <c r="AL176" s="1743">
        <f>SUM(AL123,AL126,AL129,AL133:AL144,AL148:AL154,AL160:AL163,AL166:AL175)</f>
        <v>0</v>
      </c>
      <c r="AM176" s="1388">
        <f>P176-Q176</f>
        <v>0</v>
      </c>
    </row>
    <row r="177" spans="1:29" ht="14.25" thickTop="1">
      <c r="A177" s="858"/>
      <c r="B177" s="859"/>
      <c r="C177" s="859"/>
      <c r="D177" s="859"/>
      <c r="E177" s="860"/>
      <c r="F177" s="796"/>
      <c r="Z177" s="1817"/>
      <c r="AA177" s="1755"/>
      <c r="AB177" s="1755"/>
      <c r="AC177" s="1818"/>
    </row>
    <row r="178" spans="1:29">
      <c r="A178" s="858"/>
      <c r="B178" s="859"/>
      <c r="C178" s="859"/>
      <c r="D178" s="859"/>
      <c r="E178" s="860"/>
      <c r="F178" s="796"/>
      <c r="AC178" s="489"/>
    </row>
    <row r="179" spans="1:29">
      <c r="A179" s="858"/>
      <c r="B179" s="859"/>
      <c r="C179" s="859"/>
      <c r="D179" s="859"/>
      <c r="E179" s="860"/>
      <c r="F179" s="796"/>
      <c r="AC179" s="489"/>
    </row>
    <row r="180" spans="1:29">
      <c r="A180" s="858"/>
      <c r="B180" s="859"/>
      <c r="C180" s="859"/>
      <c r="D180" s="859"/>
      <c r="E180" s="860"/>
      <c r="F180" s="796"/>
      <c r="AC180" s="489"/>
    </row>
    <row r="181" spans="1:29">
      <c r="A181" s="858"/>
      <c r="B181" s="859"/>
      <c r="C181" s="859"/>
      <c r="D181" s="859"/>
      <c r="E181" s="860"/>
      <c r="F181" s="796"/>
      <c r="AC181" s="489"/>
    </row>
    <row r="182" spans="1:29">
      <c r="A182" s="858"/>
      <c r="B182" s="859"/>
      <c r="C182" s="859"/>
      <c r="D182" s="859"/>
      <c r="E182" s="860"/>
      <c r="F182" s="796"/>
      <c r="AC182" s="489"/>
    </row>
    <row r="183" spans="1:29">
      <c r="A183" s="858"/>
      <c r="B183" s="859"/>
      <c r="C183" s="859"/>
      <c r="D183" s="859"/>
      <c r="E183" s="860"/>
      <c r="F183" s="796"/>
      <c r="AC183" s="489"/>
    </row>
    <row r="184" spans="1:29">
      <c r="A184" s="858"/>
      <c r="B184" s="859"/>
      <c r="C184" s="859"/>
      <c r="D184" s="859"/>
      <c r="E184" s="860"/>
      <c r="F184" s="796"/>
      <c r="AC184" s="489"/>
    </row>
    <row r="185" spans="1:29">
      <c r="A185" s="858"/>
      <c r="B185" s="859"/>
      <c r="C185" s="859"/>
      <c r="D185" s="859"/>
      <c r="E185" s="860"/>
      <c r="F185" s="796"/>
      <c r="AC185" s="489"/>
    </row>
    <row r="186" spans="1:29">
      <c r="A186" s="858"/>
      <c r="B186" s="859"/>
      <c r="C186" s="859"/>
      <c r="D186" s="859"/>
      <c r="E186" s="860"/>
      <c r="F186" s="796"/>
      <c r="AC186" s="489"/>
    </row>
    <row r="187" spans="1:29">
      <c r="A187" s="858"/>
      <c r="B187" s="859"/>
      <c r="C187" s="859"/>
      <c r="D187" s="859"/>
      <c r="E187" s="860"/>
      <c r="F187" s="796"/>
      <c r="AC187" s="489"/>
    </row>
    <row r="188" spans="1:29">
      <c r="A188" s="858"/>
      <c r="B188" s="859"/>
      <c r="C188" s="859"/>
      <c r="D188" s="859"/>
      <c r="E188" s="860"/>
      <c r="F188" s="796"/>
      <c r="AC188" s="489"/>
    </row>
    <row r="189" spans="1:29">
      <c r="A189" s="858"/>
      <c r="B189" s="859"/>
      <c r="C189" s="859"/>
      <c r="D189" s="859"/>
      <c r="E189" s="860"/>
      <c r="F189" s="796"/>
      <c r="AC189" s="489"/>
    </row>
    <row r="190" spans="1:29">
      <c r="A190" s="858"/>
      <c r="B190" s="859"/>
      <c r="C190" s="859"/>
      <c r="D190" s="859"/>
      <c r="E190" s="860"/>
      <c r="F190" s="796"/>
      <c r="AC190" s="489"/>
    </row>
    <row r="191" spans="1:29">
      <c r="A191" s="858"/>
      <c r="B191" s="859"/>
      <c r="C191" s="859"/>
      <c r="D191" s="859"/>
      <c r="E191" s="860"/>
      <c r="F191" s="796"/>
      <c r="AC191" s="489"/>
    </row>
    <row r="192" spans="1:29">
      <c r="A192" s="858"/>
      <c r="B192" s="859"/>
      <c r="C192" s="859"/>
      <c r="D192" s="859"/>
      <c r="E192" s="860"/>
      <c r="F192" s="796"/>
      <c r="AC192" s="489"/>
    </row>
    <row r="193" spans="1:29">
      <c r="A193" s="858"/>
      <c r="B193" s="859"/>
      <c r="C193" s="859"/>
      <c r="D193" s="859"/>
      <c r="E193" s="860"/>
      <c r="F193" s="796"/>
      <c r="AC193" s="489"/>
    </row>
    <row r="194" spans="1:29">
      <c r="A194" s="858"/>
      <c r="B194" s="859"/>
      <c r="C194" s="859"/>
      <c r="D194" s="859"/>
      <c r="E194" s="860"/>
      <c r="F194" s="796"/>
      <c r="AC194" s="489"/>
    </row>
    <row r="195" spans="1:29">
      <c r="A195" s="858"/>
      <c r="B195" s="859"/>
      <c r="C195" s="859"/>
      <c r="D195" s="859"/>
      <c r="E195" s="860"/>
      <c r="F195" s="796"/>
      <c r="AC195" s="489"/>
    </row>
    <row r="196" spans="1:29">
      <c r="A196" s="858"/>
      <c r="B196" s="859"/>
      <c r="C196" s="859"/>
      <c r="D196" s="859"/>
      <c r="E196" s="860"/>
      <c r="F196" s="796"/>
      <c r="AC196" s="489"/>
    </row>
    <row r="197" spans="1:29">
      <c r="A197" s="858"/>
      <c r="B197" s="859"/>
      <c r="C197" s="859"/>
      <c r="D197" s="859"/>
      <c r="E197" s="860"/>
      <c r="F197" s="796"/>
      <c r="AC197" s="489"/>
    </row>
    <row r="198" spans="1:29">
      <c r="A198" s="858"/>
      <c r="B198" s="859"/>
      <c r="C198" s="859"/>
      <c r="D198" s="859"/>
      <c r="E198" s="860"/>
      <c r="F198" s="796"/>
      <c r="AC198" s="489"/>
    </row>
    <row r="199" spans="1:29">
      <c r="A199" s="858"/>
      <c r="B199" s="859"/>
      <c r="C199" s="859"/>
      <c r="D199" s="859"/>
      <c r="E199" s="860"/>
      <c r="F199" s="796"/>
      <c r="AC199" s="489"/>
    </row>
    <row r="200" spans="1:29">
      <c r="A200" s="858"/>
      <c r="B200" s="859"/>
      <c r="C200" s="859"/>
      <c r="D200" s="859"/>
      <c r="E200" s="860"/>
      <c r="F200" s="796"/>
      <c r="AC200" s="489"/>
    </row>
    <row r="201" spans="1:29">
      <c r="A201" s="858"/>
      <c r="B201" s="859"/>
      <c r="C201" s="859"/>
      <c r="D201" s="859"/>
      <c r="E201" s="860"/>
      <c r="F201" s="796"/>
      <c r="AC201" s="489"/>
    </row>
    <row r="202" spans="1:29">
      <c r="A202" s="858"/>
      <c r="B202" s="859"/>
      <c r="C202" s="859"/>
      <c r="D202" s="859"/>
      <c r="E202" s="860"/>
      <c r="F202" s="796"/>
      <c r="AC202" s="489"/>
    </row>
    <row r="203" spans="1:29" ht="14.25" thickBot="1">
      <c r="A203" s="861"/>
      <c r="B203" s="862"/>
      <c r="C203" s="862"/>
      <c r="D203" s="862"/>
      <c r="E203" s="863"/>
      <c r="F203" s="796"/>
      <c r="AC203" s="489"/>
    </row>
    <row r="204" spans="1:29">
      <c r="A204" s="867"/>
      <c r="B204" s="867"/>
      <c r="C204" s="867"/>
      <c r="D204" s="867"/>
      <c r="E204" s="867"/>
      <c r="F204" s="796"/>
      <c r="AC204" s="489"/>
    </row>
    <row r="205" spans="1:29">
      <c r="F205" s="796"/>
      <c r="AC205" s="489"/>
    </row>
    <row r="206" spans="1:29">
      <c r="F206" s="796"/>
      <c r="AC206" s="489"/>
    </row>
    <row r="207" spans="1:29">
      <c r="F207" s="796"/>
      <c r="AC207" s="489"/>
    </row>
    <row r="208" spans="1:29">
      <c r="F208" s="796"/>
      <c r="AC208" s="489"/>
    </row>
    <row r="209" spans="6:29">
      <c r="F209" s="796"/>
      <c r="AC209" s="489"/>
    </row>
    <row r="210" spans="6:29">
      <c r="F210" s="796"/>
      <c r="AC210" s="489"/>
    </row>
    <row r="211" spans="6:29">
      <c r="F211" s="796"/>
      <c r="AC211" s="489"/>
    </row>
    <row r="212" spans="6:29">
      <c r="F212" s="796"/>
      <c r="AC212" s="489"/>
    </row>
    <row r="213" spans="6:29">
      <c r="F213" s="796"/>
      <c r="AC213" s="489"/>
    </row>
    <row r="214" spans="6:29">
      <c r="F214" s="796"/>
      <c r="AC214" s="489"/>
    </row>
    <row r="215" spans="6:29">
      <c r="F215" s="796"/>
      <c r="AC215" s="489"/>
    </row>
    <row r="216" spans="6:29">
      <c r="F216" s="796"/>
      <c r="AC216" s="489"/>
    </row>
    <row r="217" spans="6:29">
      <c r="F217" s="796"/>
      <c r="AC217" s="489"/>
    </row>
    <row r="218" spans="6:29">
      <c r="F218" s="796"/>
      <c r="AC218" s="489"/>
    </row>
    <row r="219" spans="6:29">
      <c r="F219" s="796"/>
      <c r="AC219" s="489"/>
    </row>
    <row r="220" spans="6:29">
      <c r="F220" s="796"/>
      <c r="AC220" s="489"/>
    </row>
    <row r="221" spans="6:29">
      <c r="F221" s="796"/>
      <c r="AC221" s="489"/>
    </row>
    <row r="222" spans="6:29">
      <c r="AC222" s="489"/>
    </row>
    <row r="223" spans="6:29">
      <c r="AC223" s="489"/>
    </row>
    <row r="224" spans="6: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row r="232" spans="29:29">
      <c r="AC232" s="489"/>
    </row>
    <row r="233" spans="29:29">
      <c r="AC233" s="489"/>
    </row>
    <row r="234" spans="29:29">
      <c r="AC234" s="489"/>
    </row>
    <row r="235" spans="29:29">
      <c r="AC235" s="489"/>
    </row>
    <row r="236" spans="29:29">
      <c r="AC236" s="489"/>
    </row>
    <row r="237" spans="29:29">
      <c r="AC237" s="489"/>
    </row>
    <row r="238" spans="29:29">
      <c r="AC238" s="489"/>
    </row>
    <row r="239" spans="29:29">
      <c r="AC239" s="489"/>
    </row>
    <row r="240" spans="29:29">
      <c r="AC240" s="489"/>
    </row>
    <row r="241" spans="29:29">
      <c r="AC241" s="489"/>
    </row>
    <row r="242" spans="29:29">
      <c r="AC242" s="489"/>
    </row>
    <row r="243" spans="29:29">
      <c r="AC243" s="489"/>
    </row>
    <row r="244" spans="29:29">
      <c r="AC244" s="489"/>
    </row>
    <row r="245" spans="29:29">
      <c r="AC245" s="489"/>
    </row>
  </sheetData>
  <phoneticPr fontId="5"/>
  <pageMargins left="0.70866141732283472" right="0.70866141732283472" top="0.74803149606299213" bottom="0.74803149606299213" header="0.31496062992125984" footer="0.31496062992125984"/>
  <pageSetup paperSize="8" scale="92" orientation="landscape" horizontalDpi="300" verticalDpi="300" r:id="rId1"/>
  <rowBreaks count="2" manualBreakCount="2">
    <brk id="61" min="10" max="38" man="1"/>
    <brk id="117" min="10" max="38" man="1"/>
  </rowBreaks>
</worksheet>
</file>

<file path=xl/worksheets/sheet19.xml><?xml version="1.0" encoding="utf-8"?>
<worksheet xmlns="http://schemas.openxmlformats.org/spreadsheetml/2006/main" xmlns:r="http://schemas.openxmlformats.org/officeDocument/2006/relationships">
  <sheetPr>
    <tabColor rgb="FFFFFF00"/>
  </sheetPr>
  <dimension ref="A1:AM245"/>
  <sheetViews>
    <sheetView showGridLines="0" zoomScaleSheetLayoutView="80" workbookViewId="0">
      <selection activeCell="A14" sqref="A14"/>
    </sheetView>
  </sheetViews>
  <sheetFormatPr defaultRowHeight="13.5"/>
  <cols>
    <col min="1" max="1" width="8.5" style="1719" bestFit="1" customWidth="1"/>
    <col min="2" max="2" width="8.375" style="1719" customWidth="1"/>
    <col min="3" max="9" width="6.625" style="1719" customWidth="1"/>
    <col min="10" max="10" width="4" style="1259" customWidth="1"/>
    <col min="11" max="11" width="3.125" style="1259" customWidth="1"/>
    <col min="12" max="13" width="2" style="1259" customWidth="1"/>
    <col min="14" max="14" width="7.25" style="1259" customWidth="1"/>
    <col min="15" max="15" width="3.125" style="1259" customWidth="1"/>
    <col min="16" max="20" width="10.625" style="1546" customWidth="1"/>
    <col min="21" max="21" width="3.125" style="1259" customWidth="1"/>
    <col min="22" max="23" width="2" style="1259" customWidth="1"/>
    <col min="24" max="24" width="7.5" style="1259" customWidth="1"/>
    <col min="25" max="25" width="3.125" style="1259" customWidth="1"/>
    <col min="26" max="29" width="10.625" style="1546" customWidth="1"/>
    <col min="30" max="30" width="3" style="1546" customWidth="1"/>
    <col min="31" max="31" width="3.125" style="1546" customWidth="1"/>
    <col min="32" max="32" width="2" style="1546" customWidth="1"/>
    <col min="33" max="33" width="6.75" style="1546" customWidth="1"/>
    <col min="34" max="34" width="7.75" style="1546" customWidth="1"/>
    <col min="35" max="35" width="11.75" style="1546" customWidth="1"/>
    <col min="36" max="38" width="11.625" style="1546" customWidth="1"/>
    <col min="39" max="16384" width="9" style="1546"/>
  </cols>
  <sheetData>
    <row r="1" spans="1:37" s="1259" customFormat="1" ht="9" customHeight="1">
      <c r="A1" s="1707"/>
      <c r="B1" s="1707"/>
      <c r="C1" s="1707"/>
      <c r="D1" s="1707"/>
      <c r="E1" s="1707"/>
      <c r="F1" s="1707"/>
      <c r="G1" s="1707"/>
      <c r="H1" s="1707"/>
      <c r="I1" s="1707"/>
    </row>
    <row r="2" spans="1:37" s="1259" customFormat="1" ht="14.45" customHeight="1">
      <c r="A2" s="1707"/>
      <c r="B2" s="1707"/>
      <c r="C2" s="1707"/>
      <c r="D2" s="1707"/>
      <c r="E2" s="1707"/>
      <c r="F2" s="1707"/>
      <c r="G2" s="1707"/>
      <c r="H2" s="1707"/>
      <c r="I2" s="1707"/>
      <c r="J2" s="1506"/>
      <c r="K2" s="1506" t="s">
        <v>721</v>
      </c>
      <c r="R2" s="1506" t="s">
        <v>1490</v>
      </c>
      <c r="T2" s="1505"/>
      <c r="AA2" s="1383"/>
      <c r="AB2" s="1383" t="s">
        <v>1</v>
      </c>
      <c r="AC2" s="1383"/>
    </row>
    <row r="3" spans="1:37" s="1259" customFormat="1" ht="3" customHeight="1" thickBot="1">
      <c r="A3" s="1707"/>
      <c r="B3" s="1707"/>
      <c r="C3" s="1707"/>
      <c r="D3" s="1707"/>
      <c r="E3" s="1707"/>
      <c r="F3" s="1707"/>
      <c r="G3" s="1707"/>
      <c r="H3" s="1707"/>
      <c r="I3" s="1707"/>
      <c r="AB3" s="1383"/>
      <c r="AC3" s="1383"/>
    </row>
    <row r="4" spans="1:37" s="1259" customFormat="1" ht="14.45" customHeight="1" thickTop="1">
      <c r="A4" s="1707"/>
      <c r="B4" s="1707"/>
      <c r="C4" s="1707"/>
      <c r="D4" s="1707"/>
      <c r="E4" s="1707"/>
      <c r="F4" s="1707"/>
      <c r="G4" s="1707"/>
      <c r="H4" s="1707"/>
      <c r="I4" s="1707"/>
      <c r="K4" s="1507"/>
      <c r="L4" s="1508"/>
      <c r="M4" s="1508"/>
      <c r="N4" s="1508"/>
      <c r="O4" s="1508"/>
      <c r="P4" s="1509" t="s">
        <v>119</v>
      </c>
      <c r="Q4" s="1508"/>
      <c r="R4" s="1508"/>
      <c r="S4" s="1508"/>
      <c r="T4" s="1508"/>
      <c r="U4" s="1510"/>
      <c r="V4" s="1508"/>
      <c r="W4" s="1508"/>
      <c r="X4" s="1508"/>
      <c r="Y4" s="1508"/>
      <c r="Z4" s="1732" t="s">
        <v>392</v>
      </c>
      <c r="AA4" s="1733"/>
      <c r="AB4" s="1733"/>
      <c r="AC4" s="1511"/>
      <c r="AD4" s="1383"/>
      <c r="AE4" s="1268"/>
      <c r="AF4" s="1268"/>
      <c r="AG4" s="1268"/>
      <c r="AH4" s="1268"/>
      <c r="AI4" s="1512"/>
      <c r="AJ4" s="1512"/>
      <c r="AK4" s="1512"/>
    </row>
    <row r="5" spans="1:37" s="1259" customFormat="1" ht="14.45" customHeight="1">
      <c r="A5" s="1707"/>
      <c r="B5" s="1707"/>
      <c r="C5" s="1707"/>
      <c r="D5" s="1707"/>
      <c r="E5" s="1707"/>
      <c r="F5" s="1707"/>
      <c r="G5" s="1707"/>
      <c r="H5" s="1707"/>
      <c r="I5" s="1707"/>
      <c r="K5" s="1513"/>
      <c r="L5" s="1514"/>
      <c r="M5" s="1514"/>
      <c r="N5" s="1514"/>
      <c r="O5" s="1514"/>
      <c r="P5" s="1515" t="s">
        <v>121</v>
      </c>
      <c r="Q5" s="1516" t="s">
        <v>143</v>
      </c>
      <c r="R5" s="1517" t="s">
        <v>122</v>
      </c>
      <c r="S5" s="1517"/>
      <c r="T5" s="1518"/>
      <c r="U5" s="1519"/>
      <c r="V5" s="1514"/>
      <c r="W5" s="1514"/>
      <c r="X5" s="1514"/>
      <c r="Y5" s="1514"/>
      <c r="Z5" s="1515" t="s">
        <v>123</v>
      </c>
      <c r="AA5" s="1520" t="s">
        <v>124</v>
      </c>
      <c r="AB5" s="1517"/>
      <c r="AC5" s="1375"/>
      <c r="AD5" s="1383"/>
      <c r="AE5" s="1268"/>
      <c r="AF5" s="1268"/>
      <c r="AG5" s="1268"/>
      <c r="AH5" s="1268"/>
      <c r="AI5" s="1512"/>
      <c r="AJ5" s="1512"/>
      <c r="AK5" s="1512"/>
    </row>
    <row r="6" spans="1:37" s="1259" customFormat="1" ht="14.45" customHeight="1">
      <c r="A6" s="1707"/>
      <c r="B6" s="1707"/>
      <c r="C6" s="1707"/>
      <c r="D6" s="1707"/>
      <c r="E6" s="1707"/>
      <c r="F6" s="1707"/>
      <c r="G6" s="1707"/>
      <c r="H6" s="1707"/>
      <c r="I6" s="1707"/>
      <c r="K6" s="1513"/>
      <c r="L6" s="1514"/>
      <c r="M6" s="1514"/>
      <c r="N6" s="1514"/>
      <c r="O6" s="1514"/>
      <c r="P6" s="1521"/>
      <c r="Q6" s="1522" t="s">
        <v>144</v>
      </c>
      <c r="R6" s="1520" t="s">
        <v>2</v>
      </c>
      <c r="S6" s="1520" t="s">
        <v>3</v>
      </c>
      <c r="T6" s="1520" t="s">
        <v>393</v>
      </c>
      <c r="U6" s="1519" t="s">
        <v>4</v>
      </c>
      <c r="V6" s="1514" t="s">
        <v>4</v>
      </c>
      <c r="W6" s="1514"/>
      <c r="X6" s="1514"/>
      <c r="Y6" s="1514"/>
      <c r="Z6" s="1521"/>
      <c r="AA6" s="1520" t="s">
        <v>2</v>
      </c>
      <c r="AB6" s="1520" t="s">
        <v>3</v>
      </c>
      <c r="AC6" s="1375" t="s">
        <v>393</v>
      </c>
      <c r="AD6" s="1383" t="s">
        <v>4</v>
      </c>
      <c r="AE6" s="1268"/>
      <c r="AF6" s="1268"/>
      <c r="AG6" s="1268"/>
      <c r="AH6" s="1268"/>
      <c r="AI6" s="1512"/>
      <c r="AJ6" s="1512"/>
      <c r="AK6" s="1512"/>
    </row>
    <row r="7" spans="1:37" s="1259" customFormat="1" ht="14.45" customHeight="1" thickBot="1">
      <c r="A7" s="1708" t="s">
        <v>1132</v>
      </c>
      <c r="B7" s="1708" t="s">
        <v>1133</v>
      </c>
      <c r="C7" s="1708" t="s">
        <v>1134</v>
      </c>
      <c r="D7" s="1708" t="s">
        <v>1135</v>
      </c>
      <c r="E7" s="1708" t="s">
        <v>398</v>
      </c>
      <c r="F7" s="1708" t="s">
        <v>1136</v>
      </c>
      <c r="G7" s="1708" t="s">
        <v>1137</v>
      </c>
      <c r="H7" s="1708" t="s">
        <v>1138</v>
      </c>
      <c r="I7" s="1707"/>
      <c r="K7" s="1513"/>
      <c r="L7" s="1514"/>
      <c r="M7" s="1514"/>
      <c r="N7" s="1514"/>
      <c r="O7" s="1514"/>
      <c r="P7" s="1523" t="s">
        <v>125</v>
      </c>
      <c r="Q7" s="1524" t="s">
        <v>667</v>
      </c>
      <c r="R7" s="1525"/>
      <c r="S7" s="1526" t="s">
        <v>127</v>
      </c>
      <c r="T7" s="1527" t="s">
        <v>395</v>
      </c>
      <c r="U7" s="1519"/>
      <c r="V7" s="1528"/>
      <c r="W7" s="1528"/>
      <c r="X7" s="1528"/>
      <c r="Y7" s="1528"/>
      <c r="Z7" s="1529" t="s">
        <v>5</v>
      </c>
      <c r="AA7" s="1526" t="s">
        <v>6</v>
      </c>
      <c r="AB7" s="1526" t="s">
        <v>7</v>
      </c>
      <c r="AC7" s="1367"/>
      <c r="AD7" s="1383"/>
      <c r="AE7" s="330"/>
      <c r="AF7" s="330"/>
      <c r="AG7" s="330"/>
      <c r="AH7" s="330"/>
      <c r="AI7" s="1512"/>
      <c r="AJ7" s="1512"/>
      <c r="AK7" s="1512"/>
    </row>
    <row r="8" spans="1:37" ht="14.45" customHeight="1">
      <c r="A8" s="1709">
        <v>45515</v>
      </c>
      <c r="B8" s="1710">
        <v>45515</v>
      </c>
      <c r="C8" s="1710">
        <v>42699</v>
      </c>
      <c r="D8" s="1710">
        <v>2816</v>
      </c>
      <c r="E8" s="1710">
        <v>21629</v>
      </c>
      <c r="F8" s="1710">
        <v>5362</v>
      </c>
      <c r="G8" s="1710">
        <v>495</v>
      </c>
      <c r="H8" s="1711"/>
      <c r="I8" s="1712" t="s">
        <v>1139</v>
      </c>
      <c r="K8" s="1530"/>
      <c r="L8" s="1531" t="s">
        <v>8</v>
      </c>
      <c r="M8" s="1532"/>
      <c r="N8" s="1532"/>
      <c r="O8" s="1533" t="s">
        <v>9</v>
      </c>
      <c r="P8" s="1534">
        <f>+A9</f>
        <v>0</v>
      </c>
      <c r="Q8" s="1535">
        <f>+C9</f>
        <v>0</v>
      </c>
      <c r="R8" s="1535">
        <f>+E9</f>
        <v>0</v>
      </c>
      <c r="S8" s="1536">
        <f>+F9</f>
        <v>0</v>
      </c>
      <c r="T8" s="1537">
        <f>+H9</f>
        <v>0</v>
      </c>
      <c r="U8" s="1538"/>
      <c r="V8" s="1539" t="s">
        <v>145</v>
      </c>
      <c r="W8" s="1540"/>
      <c r="X8" s="1540"/>
      <c r="Y8" s="1541" t="s">
        <v>10</v>
      </c>
      <c r="Z8" s="1542">
        <f t="shared" ref="Z8:AB9" si="0">+A170</f>
        <v>0</v>
      </c>
      <c r="AA8" s="1543">
        <f t="shared" si="0"/>
        <v>0</v>
      </c>
      <c r="AB8" s="1544">
        <f t="shared" si="0"/>
        <v>0</v>
      </c>
      <c r="AC8" s="1545">
        <f>+E170</f>
        <v>0</v>
      </c>
      <c r="AD8" s="1383"/>
      <c r="AE8" s="1383"/>
      <c r="AF8" s="1383"/>
      <c r="AG8" s="1383"/>
      <c r="AH8" s="1383"/>
      <c r="AI8" s="1259"/>
      <c r="AJ8" s="1259"/>
      <c r="AK8" s="1259"/>
    </row>
    <row r="9" spans="1:37" ht="14.45" customHeight="1">
      <c r="A9" s="1713"/>
      <c r="B9" s="1714"/>
      <c r="C9" s="1714"/>
      <c r="D9" s="1714"/>
      <c r="E9" s="1714"/>
      <c r="F9" s="1714"/>
      <c r="G9" s="1714"/>
      <c r="H9" s="1715"/>
      <c r="I9" s="1712" t="s">
        <v>1140</v>
      </c>
      <c r="K9" s="1547"/>
      <c r="L9" s="1539"/>
      <c r="M9" s="1548" t="s">
        <v>146</v>
      </c>
      <c r="N9" s="1549"/>
      <c r="O9" s="1550" t="s">
        <v>12</v>
      </c>
      <c r="P9" s="1551">
        <f>+A10</f>
        <v>0</v>
      </c>
      <c r="Q9" s="1552">
        <f>+C10</f>
        <v>0</v>
      </c>
      <c r="R9" s="1552">
        <f>+E10</f>
        <v>0</v>
      </c>
      <c r="S9" s="1553">
        <f>+F10</f>
        <v>0</v>
      </c>
      <c r="T9" s="1554">
        <f>+H10</f>
        <v>0</v>
      </c>
      <c r="U9" s="1555"/>
      <c r="V9" s="1556"/>
      <c r="W9" s="1548" t="s">
        <v>11</v>
      </c>
      <c r="X9" s="1549"/>
      <c r="Y9" s="1557" t="s">
        <v>9</v>
      </c>
      <c r="Z9" s="1551">
        <f t="shared" si="0"/>
        <v>0</v>
      </c>
      <c r="AA9" s="1552">
        <f t="shared" si="0"/>
        <v>0</v>
      </c>
      <c r="AB9" s="1558">
        <f t="shared" si="0"/>
        <v>0</v>
      </c>
      <c r="AC9" s="1559">
        <f>+E171</f>
        <v>0</v>
      </c>
      <c r="AD9" s="1383"/>
      <c r="AE9" s="1383"/>
      <c r="AF9" s="1383"/>
      <c r="AG9" s="1383"/>
      <c r="AH9" s="1383"/>
      <c r="AI9" s="1259"/>
      <c r="AJ9" s="1259"/>
      <c r="AK9" s="1259"/>
    </row>
    <row r="10" spans="1:37" ht="14.45" customHeight="1">
      <c r="A10" s="1713"/>
      <c r="B10" s="1714"/>
      <c r="C10" s="1714"/>
      <c r="D10" s="1714"/>
      <c r="E10" s="1714"/>
      <c r="F10" s="1714"/>
      <c r="G10" s="1714"/>
      <c r="H10" s="1715"/>
      <c r="I10" s="1712" t="s">
        <v>1141</v>
      </c>
      <c r="K10" s="1547"/>
      <c r="L10" s="1539"/>
      <c r="M10" s="1548" t="s">
        <v>13</v>
      </c>
      <c r="N10" s="1560"/>
      <c r="O10" s="1561"/>
      <c r="P10" s="1562">
        <f>P8-P9</f>
        <v>0</v>
      </c>
      <c r="Q10" s="1563">
        <f>Q8-Q9</f>
        <v>0</v>
      </c>
      <c r="R10" s="1563">
        <f>R8-R9</f>
        <v>0</v>
      </c>
      <c r="S10" s="1564">
        <f>S8-S9</f>
        <v>0</v>
      </c>
      <c r="T10" s="1565">
        <f>T8-T9</f>
        <v>0</v>
      </c>
      <c r="U10" s="1555"/>
      <c r="V10" s="1566"/>
      <c r="W10" s="1548" t="s">
        <v>13</v>
      </c>
      <c r="X10" s="1549"/>
      <c r="Y10" s="1557"/>
      <c r="Z10" s="1567">
        <f>Z8-Z9</f>
        <v>0</v>
      </c>
      <c r="AA10" s="1568">
        <f>AA8-AA9</f>
        <v>0</v>
      </c>
      <c r="AB10" s="1569">
        <f>AB8-AB9</f>
        <v>0</v>
      </c>
      <c r="AC10" s="1570">
        <f>AC8-AC9</f>
        <v>0</v>
      </c>
      <c r="AD10" s="1383"/>
      <c r="AE10" s="1383"/>
      <c r="AF10" s="1383"/>
      <c r="AG10" s="1383"/>
      <c r="AH10" s="1383"/>
      <c r="AI10" s="1259"/>
      <c r="AJ10" s="1259"/>
      <c r="AK10" s="1259"/>
    </row>
    <row r="11" spans="1:37" ht="14.45" customHeight="1">
      <c r="A11" s="1713"/>
      <c r="B11" s="1714"/>
      <c r="C11" s="1714"/>
      <c r="D11" s="1714"/>
      <c r="E11" s="1714"/>
      <c r="F11" s="1714"/>
      <c r="G11" s="1714"/>
      <c r="H11" s="1715"/>
      <c r="I11" s="1712" t="s">
        <v>1142</v>
      </c>
      <c r="K11" s="1547" t="s">
        <v>4</v>
      </c>
      <c r="L11" s="1571" t="s">
        <v>14</v>
      </c>
      <c r="M11" s="1572"/>
      <c r="N11" s="1572"/>
      <c r="O11" s="1573" t="s">
        <v>15</v>
      </c>
      <c r="P11" s="1574">
        <f>+A11</f>
        <v>0</v>
      </c>
      <c r="Q11" s="1575">
        <f>+C11</f>
        <v>0</v>
      </c>
      <c r="R11" s="1575">
        <f>+E11</f>
        <v>0</v>
      </c>
      <c r="S11" s="1576">
        <f>+F11</f>
        <v>0</v>
      </c>
      <c r="T11" s="1554">
        <f>+H11</f>
        <v>0</v>
      </c>
      <c r="U11" s="1555"/>
      <c r="V11" s="1548" t="s">
        <v>147</v>
      </c>
      <c r="W11" s="1549"/>
      <c r="X11" s="1549"/>
      <c r="Y11" s="1557" t="s">
        <v>12</v>
      </c>
      <c r="Z11" s="1551">
        <f>+A172</f>
        <v>0</v>
      </c>
      <c r="AA11" s="1552">
        <f>+B172</f>
        <v>0</v>
      </c>
      <c r="AB11" s="1558">
        <f>+C172</f>
        <v>0</v>
      </c>
      <c r="AC11" s="1559">
        <f>+E172</f>
        <v>0</v>
      </c>
      <c r="AD11" s="1383"/>
      <c r="AE11" s="1383"/>
      <c r="AF11" s="1383"/>
      <c r="AG11" s="1383"/>
      <c r="AH11" s="1383"/>
      <c r="AI11" s="1259"/>
      <c r="AJ11" s="1259"/>
      <c r="AK11" s="1259"/>
    </row>
    <row r="12" spans="1:37" ht="14.45" customHeight="1">
      <c r="A12" s="1713"/>
      <c r="B12" s="1714"/>
      <c r="C12" s="1714"/>
      <c r="D12" s="1714"/>
      <c r="E12" s="1714"/>
      <c r="F12" s="1714"/>
      <c r="G12" s="1714"/>
      <c r="H12" s="1715"/>
      <c r="I12" s="1712" t="s">
        <v>1143</v>
      </c>
      <c r="K12" s="1547"/>
      <c r="L12" s="1539"/>
      <c r="M12" s="1548" t="s">
        <v>16</v>
      </c>
      <c r="N12" s="1549"/>
      <c r="O12" s="1550" t="s">
        <v>17</v>
      </c>
      <c r="P12" s="1551">
        <f>+A12</f>
        <v>0</v>
      </c>
      <c r="Q12" s="1552">
        <f>+C12</f>
        <v>0</v>
      </c>
      <c r="R12" s="1552">
        <f>+E12</f>
        <v>0</v>
      </c>
      <c r="S12" s="1553">
        <f>+F12</f>
        <v>0</v>
      </c>
      <c r="T12" s="1554">
        <f>+H12</f>
        <v>0</v>
      </c>
      <c r="U12" s="1555"/>
      <c r="V12" s="1539"/>
      <c r="W12" s="1577"/>
      <c r="X12" s="1577"/>
      <c r="Y12" s="1578"/>
      <c r="Z12" s="1579"/>
      <c r="AA12" s="1577"/>
      <c r="AB12" s="1577"/>
      <c r="AC12" s="1580"/>
      <c r="AD12" s="1383"/>
      <c r="AE12" s="1383"/>
      <c r="AF12" s="1383"/>
      <c r="AG12" s="1383"/>
      <c r="AH12" s="1383"/>
      <c r="AI12" s="1259"/>
      <c r="AJ12" s="1259"/>
      <c r="AK12" s="1259"/>
    </row>
    <row r="13" spans="1:37" ht="14.45" customHeight="1">
      <c r="A13" s="1713">
        <v>2874</v>
      </c>
      <c r="B13" s="1714">
        <v>2874</v>
      </c>
      <c r="C13" s="1714">
        <v>58</v>
      </c>
      <c r="D13" s="1714">
        <v>2816</v>
      </c>
      <c r="E13" s="1714">
        <v>1601</v>
      </c>
      <c r="F13" s="1714">
        <v>469</v>
      </c>
      <c r="G13" s="1714"/>
      <c r="H13" s="1715"/>
      <c r="I13" s="1712" t="s">
        <v>1144</v>
      </c>
      <c r="K13" s="1547"/>
      <c r="L13" s="1566"/>
      <c r="M13" s="1548" t="s">
        <v>13</v>
      </c>
      <c r="N13" s="1540"/>
      <c r="O13" s="1581"/>
      <c r="P13" s="1562">
        <f>P11-P12</f>
        <v>0</v>
      </c>
      <c r="Q13" s="1563">
        <f>Q11-Q12</f>
        <v>0</v>
      </c>
      <c r="R13" s="1563">
        <f>R11-R12</f>
        <v>0</v>
      </c>
      <c r="S13" s="1564">
        <f>S11-S12</f>
        <v>0</v>
      </c>
      <c r="T13" s="1565">
        <f>T11-T12</f>
        <v>0</v>
      </c>
      <c r="U13" s="1555"/>
      <c r="V13" s="1566"/>
      <c r="W13" s="1582"/>
      <c r="X13" s="1582"/>
      <c r="Y13" s="1583"/>
      <c r="Z13" s="1584"/>
      <c r="AA13" s="1582"/>
      <c r="AB13" s="1582"/>
      <c r="AC13" s="1585"/>
      <c r="AD13" s="1383"/>
      <c r="AE13" s="1383"/>
      <c r="AF13" s="1383"/>
      <c r="AG13" s="1383"/>
      <c r="AH13" s="1383"/>
      <c r="AI13" s="1259"/>
      <c r="AJ13" s="1259"/>
      <c r="AK13" s="1259"/>
    </row>
    <row r="14" spans="1:37" ht="14.45" customHeight="1">
      <c r="A14" s="1713">
        <v>2874</v>
      </c>
      <c r="B14" s="1714">
        <v>2874</v>
      </c>
      <c r="C14" s="1714">
        <v>58</v>
      </c>
      <c r="D14" s="1714">
        <v>2816</v>
      </c>
      <c r="E14" s="1714">
        <v>1601</v>
      </c>
      <c r="F14" s="1714">
        <v>469</v>
      </c>
      <c r="G14" s="1714"/>
      <c r="H14" s="1715"/>
      <c r="I14" s="1712" t="s">
        <v>1145</v>
      </c>
      <c r="K14" s="1547" t="s">
        <v>4</v>
      </c>
      <c r="L14" s="1586"/>
      <c r="M14" s="1539" t="s">
        <v>94</v>
      </c>
      <c r="N14" s="1549"/>
      <c r="O14" s="1550" t="s">
        <v>93</v>
      </c>
      <c r="P14" s="1551">
        <f>+A14</f>
        <v>2874</v>
      </c>
      <c r="Q14" s="1552">
        <f>+C14</f>
        <v>58</v>
      </c>
      <c r="R14" s="1552">
        <f t="shared" ref="R14:S16" si="1">+E14</f>
        <v>1601</v>
      </c>
      <c r="S14" s="1553">
        <f t="shared" si="1"/>
        <v>469</v>
      </c>
      <c r="T14" s="1554">
        <f>+H14</f>
        <v>0</v>
      </c>
      <c r="U14" s="1555"/>
      <c r="V14" s="1571"/>
      <c r="W14" s="1548" t="s">
        <v>135</v>
      </c>
      <c r="X14" s="1549"/>
      <c r="Y14" s="1557" t="s">
        <v>93</v>
      </c>
      <c r="Z14" s="1551">
        <f>+A176</f>
        <v>0</v>
      </c>
      <c r="AA14" s="1552">
        <f>+B176</f>
        <v>0</v>
      </c>
      <c r="AB14" s="1558">
        <f>+C176</f>
        <v>0</v>
      </c>
      <c r="AC14" s="1559">
        <f>+E176</f>
        <v>0</v>
      </c>
      <c r="AD14" s="1383"/>
      <c r="AE14" s="1383"/>
      <c r="AF14" s="1383"/>
      <c r="AG14" s="1383"/>
      <c r="AH14" s="1383"/>
      <c r="AI14" s="1259"/>
      <c r="AJ14" s="1259"/>
      <c r="AK14" s="1259"/>
    </row>
    <row r="15" spans="1:37" ht="14.45" customHeight="1">
      <c r="A15" s="1713"/>
      <c r="B15" s="1714"/>
      <c r="C15" s="1714"/>
      <c r="D15" s="1714"/>
      <c r="E15" s="1714"/>
      <c r="F15" s="1714"/>
      <c r="G15" s="1714"/>
      <c r="H15" s="1715"/>
      <c r="I15" s="1712" t="s">
        <v>1146</v>
      </c>
      <c r="K15" s="1547"/>
      <c r="L15" s="1556" t="s">
        <v>102</v>
      </c>
      <c r="M15" s="1539"/>
      <c r="N15" s="1548" t="s">
        <v>148</v>
      </c>
      <c r="O15" s="1550" t="s">
        <v>97</v>
      </c>
      <c r="P15" s="1551">
        <f>+A15</f>
        <v>0</v>
      </c>
      <c r="Q15" s="1552">
        <f>+C15</f>
        <v>0</v>
      </c>
      <c r="R15" s="1552">
        <f t="shared" si="1"/>
        <v>0</v>
      </c>
      <c r="S15" s="1553">
        <f t="shared" si="1"/>
        <v>0</v>
      </c>
      <c r="T15" s="1554">
        <f>+H15</f>
        <v>0</v>
      </c>
      <c r="U15" s="1555"/>
      <c r="V15" s="1539" t="s">
        <v>102</v>
      </c>
      <c r="W15" s="1539"/>
      <c r="X15" s="1560"/>
      <c r="Y15" s="1561"/>
      <c r="Z15" s="1587"/>
      <c r="AA15" s="1560"/>
      <c r="AB15" s="1560"/>
      <c r="AC15" s="1588"/>
      <c r="AD15" s="1383"/>
      <c r="AE15" s="1383"/>
      <c r="AF15" s="1383"/>
      <c r="AG15" s="1383"/>
      <c r="AH15" s="1383"/>
      <c r="AI15" s="1259"/>
      <c r="AJ15" s="1259"/>
      <c r="AK15" s="1259"/>
    </row>
    <row r="16" spans="1:37" ht="14.45" customHeight="1">
      <c r="A16" s="1713">
        <v>2874</v>
      </c>
      <c r="B16" s="1714">
        <v>2874</v>
      </c>
      <c r="C16" s="1714">
        <v>58</v>
      </c>
      <c r="D16" s="1714">
        <v>2816</v>
      </c>
      <c r="E16" s="1714">
        <v>1601</v>
      </c>
      <c r="F16" s="1714">
        <v>469</v>
      </c>
      <c r="G16" s="1714"/>
      <c r="H16" s="1715"/>
      <c r="I16" s="1712" t="s">
        <v>1147</v>
      </c>
      <c r="K16" s="1547"/>
      <c r="L16" s="1556" t="s">
        <v>103</v>
      </c>
      <c r="M16" s="1556"/>
      <c r="N16" s="1548" t="s">
        <v>96</v>
      </c>
      <c r="O16" s="1550" t="s">
        <v>34</v>
      </c>
      <c r="P16" s="1551">
        <f>+A16</f>
        <v>2874</v>
      </c>
      <c r="Q16" s="1552">
        <f>+C16</f>
        <v>58</v>
      </c>
      <c r="R16" s="1552">
        <f t="shared" si="1"/>
        <v>1601</v>
      </c>
      <c r="S16" s="1553">
        <f t="shared" si="1"/>
        <v>469</v>
      </c>
      <c r="T16" s="1554">
        <f>+H16</f>
        <v>0</v>
      </c>
      <c r="U16" s="1555"/>
      <c r="V16" s="1539" t="s">
        <v>103</v>
      </c>
      <c r="W16" s="1539"/>
      <c r="X16" s="1560"/>
      <c r="Y16" s="1561"/>
      <c r="Z16" s="1587"/>
      <c r="AA16" s="1560"/>
      <c r="AB16" s="1560"/>
      <c r="AC16" s="1588"/>
      <c r="AD16" s="1383"/>
      <c r="AE16" s="1383"/>
      <c r="AF16" s="1383"/>
      <c r="AG16" s="1383"/>
      <c r="AH16" s="1383"/>
      <c r="AI16" s="1259"/>
      <c r="AJ16" s="1259"/>
      <c r="AK16" s="1259"/>
    </row>
    <row r="17" spans="1:37" ht="14.45" customHeight="1">
      <c r="A17" s="1713"/>
      <c r="B17" s="1714"/>
      <c r="C17" s="1714"/>
      <c r="D17" s="1714"/>
      <c r="E17" s="1714"/>
      <c r="F17" s="1714"/>
      <c r="G17" s="1714"/>
      <c r="H17" s="1715"/>
      <c r="I17" s="1712" t="s">
        <v>552</v>
      </c>
      <c r="K17" s="1547"/>
      <c r="L17" s="1556" t="s">
        <v>41</v>
      </c>
      <c r="M17" s="1566"/>
      <c r="N17" s="1548" t="s">
        <v>13</v>
      </c>
      <c r="O17" s="1550"/>
      <c r="P17" s="1567">
        <f>P14-P15-P16</f>
        <v>0</v>
      </c>
      <c r="Q17" s="1568">
        <f>Q14-Q15-Q16</f>
        <v>0</v>
      </c>
      <c r="R17" s="1568">
        <f>R14-R15-R16</f>
        <v>0</v>
      </c>
      <c r="S17" s="1589">
        <f>S14-S15-S16</f>
        <v>0</v>
      </c>
      <c r="T17" s="1565">
        <f>T14-T15-T16</f>
        <v>0</v>
      </c>
      <c r="U17" s="1555"/>
      <c r="V17" s="1539" t="s">
        <v>668</v>
      </c>
      <c r="W17" s="1539"/>
      <c r="X17" s="1560"/>
      <c r="Y17" s="1561"/>
      <c r="Z17" s="1587"/>
      <c r="AA17" s="1560"/>
      <c r="AB17" s="1560"/>
      <c r="AC17" s="1588"/>
      <c r="AD17" s="1383"/>
      <c r="AE17" s="1383"/>
      <c r="AF17" s="1383"/>
      <c r="AG17" s="1383"/>
      <c r="AH17" s="1383"/>
      <c r="AI17" s="1259"/>
      <c r="AJ17" s="1259"/>
      <c r="AK17" s="1259"/>
    </row>
    <row r="18" spans="1:37" ht="14.45" customHeight="1">
      <c r="A18" s="1713"/>
      <c r="B18" s="1714"/>
      <c r="C18" s="1714"/>
      <c r="D18" s="1714"/>
      <c r="E18" s="1714"/>
      <c r="F18" s="1714"/>
      <c r="G18" s="1714"/>
      <c r="H18" s="1715"/>
      <c r="I18" s="1712" t="s">
        <v>553</v>
      </c>
      <c r="K18" s="1547"/>
      <c r="L18" s="1556"/>
      <c r="M18" s="1548" t="s">
        <v>95</v>
      </c>
      <c r="N18" s="1549"/>
      <c r="O18" s="1550" t="s">
        <v>98</v>
      </c>
      <c r="P18" s="1551">
        <f>+A17</f>
        <v>0</v>
      </c>
      <c r="Q18" s="1552">
        <f>+C17</f>
        <v>0</v>
      </c>
      <c r="R18" s="1552">
        <f t="shared" ref="R18:S20" si="2">+E17</f>
        <v>0</v>
      </c>
      <c r="S18" s="1553">
        <f t="shared" si="2"/>
        <v>0</v>
      </c>
      <c r="T18" s="1554">
        <f>+H17</f>
        <v>0</v>
      </c>
      <c r="U18" s="1555"/>
      <c r="V18" s="1539" t="s">
        <v>669</v>
      </c>
      <c r="W18" s="1566"/>
      <c r="X18" s="1560"/>
      <c r="Y18" s="1561"/>
      <c r="Z18" s="1587"/>
      <c r="AA18" s="1560"/>
      <c r="AB18" s="1560"/>
      <c r="AC18" s="1588"/>
      <c r="AD18" s="1383"/>
      <c r="AE18" s="1383"/>
      <c r="AF18" s="1383"/>
      <c r="AG18" s="1383"/>
      <c r="AH18" s="1383"/>
      <c r="AI18" s="1259"/>
      <c r="AJ18" s="1259"/>
      <c r="AK18" s="1259"/>
    </row>
    <row r="19" spans="1:37" ht="14.45" customHeight="1">
      <c r="A19" s="1713"/>
      <c r="B19" s="1714"/>
      <c r="C19" s="1714"/>
      <c r="D19" s="1714"/>
      <c r="E19" s="1714"/>
      <c r="F19" s="1714"/>
      <c r="G19" s="1714"/>
      <c r="H19" s="1715"/>
      <c r="I19" s="1712" t="s">
        <v>554</v>
      </c>
      <c r="K19" s="1547"/>
      <c r="L19" s="1566"/>
      <c r="M19" s="1548" t="s">
        <v>13</v>
      </c>
      <c r="N19" s="1549"/>
      <c r="O19" s="1550" t="s">
        <v>99</v>
      </c>
      <c r="P19" s="1551">
        <f>+A18</f>
        <v>0</v>
      </c>
      <c r="Q19" s="1552">
        <f>+C18</f>
        <v>0</v>
      </c>
      <c r="R19" s="1552">
        <f t="shared" si="2"/>
        <v>0</v>
      </c>
      <c r="S19" s="1553">
        <f t="shared" si="2"/>
        <v>0</v>
      </c>
      <c r="T19" s="1554">
        <f>+H18</f>
        <v>0</v>
      </c>
      <c r="U19" s="1555"/>
      <c r="V19" s="1590"/>
      <c r="W19" s="1549" t="s">
        <v>13</v>
      </c>
      <c r="X19" s="1549"/>
      <c r="Y19" s="1557" t="s">
        <v>97</v>
      </c>
      <c r="Z19" s="1551">
        <f>+A177</f>
        <v>0</v>
      </c>
      <c r="AA19" s="1552">
        <f>+B177</f>
        <v>0</v>
      </c>
      <c r="AB19" s="1558">
        <f>+C177</f>
        <v>0</v>
      </c>
      <c r="AC19" s="1559">
        <f>+E177</f>
        <v>0</v>
      </c>
      <c r="AD19" s="1383"/>
      <c r="AE19" s="1383"/>
      <c r="AF19" s="1383"/>
      <c r="AG19" s="1383"/>
      <c r="AH19" s="1383"/>
      <c r="AI19" s="1259"/>
      <c r="AJ19" s="1259"/>
      <c r="AK19" s="1259"/>
    </row>
    <row r="20" spans="1:37" ht="14.45" customHeight="1">
      <c r="A20" s="1713">
        <v>16937</v>
      </c>
      <c r="B20" s="1714">
        <v>16937</v>
      </c>
      <c r="C20" s="1714">
        <v>16937</v>
      </c>
      <c r="D20" s="1714"/>
      <c r="E20" s="1714">
        <v>5028</v>
      </c>
      <c r="F20" s="1714">
        <v>4893</v>
      </c>
      <c r="G20" s="1714">
        <v>495</v>
      </c>
      <c r="H20" s="1715"/>
      <c r="I20" s="1712" t="s">
        <v>1148</v>
      </c>
      <c r="K20" s="1547"/>
      <c r="L20" s="1548" t="s">
        <v>19</v>
      </c>
      <c r="M20" s="1549"/>
      <c r="N20" s="1549"/>
      <c r="O20" s="1550" t="s">
        <v>20</v>
      </c>
      <c r="P20" s="1551">
        <f>+A19</f>
        <v>0</v>
      </c>
      <c r="Q20" s="1552">
        <f>+C19</f>
        <v>0</v>
      </c>
      <c r="R20" s="1591">
        <f t="shared" si="2"/>
        <v>0</v>
      </c>
      <c r="S20" s="1553">
        <f t="shared" si="2"/>
        <v>0</v>
      </c>
      <c r="T20" s="1554">
        <f>+H19</f>
        <v>0</v>
      </c>
      <c r="U20" s="1555" t="s">
        <v>4</v>
      </c>
      <c r="V20" s="1539"/>
      <c r="W20" s="1560"/>
      <c r="X20" s="1560"/>
      <c r="Y20" s="1561"/>
      <c r="Z20" s="1587"/>
      <c r="AA20" s="1560"/>
      <c r="AB20" s="1560"/>
      <c r="AC20" s="1588"/>
      <c r="AD20" s="1383"/>
      <c r="AE20" s="1383"/>
      <c r="AF20" s="1383"/>
      <c r="AG20" s="1383"/>
      <c r="AH20" s="1383"/>
      <c r="AI20" s="1259"/>
      <c r="AJ20" s="1259"/>
      <c r="AK20" s="1259"/>
    </row>
    <row r="21" spans="1:37" ht="14.45" customHeight="1">
      <c r="A21" s="1713"/>
      <c r="B21" s="1714"/>
      <c r="C21" s="1714"/>
      <c r="D21" s="1714"/>
      <c r="E21" s="1714"/>
      <c r="F21" s="1714"/>
      <c r="G21" s="1714"/>
      <c r="H21" s="1715"/>
      <c r="I21" s="1712" t="s">
        <v>555</v>
      </c>
      <c r="K21" s="1547" t="s">
        <v>21</v>
      </c>
      <c r="L21" s="1539"/>
      <c r="M21" s="1548" t="s">
        <v>22</v>
      </c>
      <c r="N21" s="1549"/>
      <c r="O21" s="1550" t="s">
        <v>23</v>
      </c>
      <c r="P21" s="1551">
        <f t="shared" ref="P21:P31" si="3">+A21</f>
        <v>0</v>
      </c>
      <c r="Q21" s="1552">
        <f t="shared" ref="Q21:Q31" si="4">+C21</f>
        <v>0</v>
      </c>
      <c r="R21" s="1552">
        <f t="shared" ref="R21:S31" si="5">+E21</f>
        <v>0</v>
      </c>
      <c r="S21" s="1553">
        <f t="shared" si="5"/>
        <v>0</v>
      </c>
      <c r="T21" s="1554">
        <f t="shared" ref="T21:T31" si="6">+H21</f>
        <v>0</v>
      </c>
      <c r="U21" s="1555" t="s">
        <v>24</v>
      </c>
      <c r="V21" s="1539"/>
      <c r="W21" s="1561"/>
      <c r="X21" s="1561"/>
      <c r="Y21" s="1561"/>
      <c r="Z21" s="1587"/>
      <c r="AA21" s="1560"/>
      <c r="AB21" s="1560"/>
      <c r="AC21" s="1588"/>
      <c r="AD21" s="1383"/>
      <c r="AE21" s="1383"/>
      <c r="AF21" s="1383"/>
      <c r="AG21" s="1383"/>
      <c r="AH21" s="1383"/>
      <c r="AI21" s="1259"/>
      <c r="AJ21" s="1259"/>
      <c r="AK21" s="1259"/>
    </row>
    <row r="22" spans="1:37" ht="14.45" customHeight="1">
      <c r="A22" s="1713"/>
      <c r="B22" s="1714"/>
      <c r="C22" s="1714"/>
      <c r="D22" s="1714"/>
      <c r="E22" s="1714"/>
      <c r="F22" s="1714"/>
      <c r="G22" s="1714"/>
      <c r="H22" s="1715"/>
      <c r="I22" s="1712" t="s">
        <v>558</v>
      </c>
      <c r="K22" s="1547"/>
      <c r="L22" s="1539" t="s">
        <v>25</v>
      </c>
      <c r="M22" s="1548" t="s">
        <v>26</v>
      </c>
      <c r="N22" s="1549"/>
      <c r="O22" s="1550" t="s">
        <v>27</v>
      </c>
      <c r="P22" s="1551">
        <f t="shared" si="3"/>
        <v>0</v>
      </c>
      <c r="Q22" s="1552">
        <f t="shared" si="4"/>
        <v>0</v>
      </c>
      <c r="R22" s="1552">
        <f t="shared" si="5"/>
        <v>0</v>
      </c>
      <c r="S22" s="1553">
        <f t="shared" si="5"/>
        <v>0</v>
      </c>
      <c r="T22" s="1554">
        <f t="shared" si="6"/>
        <v>0</v>
      </c>
      <c r="U22" s="1555"/>
      <c r="V22" s="1539"/>
      <c r="W22" s="1560"/>
      <c r="X22" s="1560"/>
      <c r="Y22" s="1561"/>
      <c r="Z22" s="1587"/>
      <c r="AA22" s="1560"/>
      <c r="AB22" s="1560"/>
      <c r="AC22" s="1588"/>
      <c r="AD22" s="1383"/>
      <c r="AE22" s="1383"/>
      <c r="AF22" s="1383"/>
      <c r="AG22" s="1383"/>
      <c r="AH22" s="1383"/>
      <c r="AI22" s="1259"/>
      <c r="AJ22" s="1259"/>
      <c r="AK22" s="1259"/>
    </row>
    <row r="23" spans="1:37" ht="14.45" customHeight="1">
      <c r="A23" s="1713"/>
      <c r="B23" s="1714"/>
      <c r="C23" s="1714"/>
      <c r="D23" s="1714"/>
      <c r="E23" s="1714"/>
      <c r="F23" s="1714"/>
      <c r="G23" s="1714"/>
      <c r="H23" s="1715"/>
      <c r="I23" s="1712" t="s">
        <v>560</v>
      </c>
      <c r="K23" s="1547"/>
      <c r="L23" s="1539" t="s">
        <v>28</v>
      </c>
      <c r="M23" s="1548" t="s">
        <v>29</v>
      </c>
      <c r="N23" s="1549"/>
      <c r="O23" s="1550" t="s">
        <v>30</v>
      </c>
      <c r="P23" s="1551">
        <f t="shared" si="3"/>
        <v>0</v>
      </c>
      <c r="Q23" s="1552">
        <f t="shared" si="4"/>
        <v>0</v>
      </c>
      <c r="R23" s="1552">
        <f t="shared" si="5"/>
        <v>0</v>
      </c>
      <c r="S23" s="1553">
        <f t="shared" si="5"/>
        <v>0</v>
      </c>
      <c r="T23" s="1554">
        <f t="shared" si="6"/>
        <v>0</v>
      </c>
      <c r="U23" s="1555"/>
      <c r="V23" s="1539"/>
      <c r="W23" s="1561"/>
      <c r="X23" s="1561"/>
      <c r="Y23" s="1561"/>
      <c r="Z23" s="1587"/>
      <c r="AA23" s="1560"/>
      <c r="AB23" s="1560"/>
      <c r="AC23" s="1588"/>
      <c r="AD23" s="1383"/>
      <c r="AE23" s="1383"/>
      <c r="AF23" s="1383"/>
      <c r="AG23" s="1383"/>
      <c r="AH23" s="1383"/>
      <c r="AI23" s="1259"/>
      <c r="AJ23" s="1259"/>
      <c r="AK23" s="1259"/>
    </row>
    <row r="24" spans="1:37" ht="14.45" customHeight="1">
      <c r="A24" s="1713"/>
      <c r="B24" s="1714"/>
      <c r="C24" s="1714"/>
      <c r="D24" s="1714"/>
      <c r="E24" s="1714"/>
      <c r="F24" s="1714"/>
      <c r="G24" s="1714"/>
      <c r="H24" s="1715"/>
      <c r="I24" s="1712" t="s">
        <v>562</v>
      </c>
      <c r="K24" s="1547"/>
      <c r="L24" s="1539" t="s">
        <v>31</v>
      </c>
      <c r="M24" s="1548" t="s">
        <v>32</v>
      </c>
      <c r="N24" s="1549"/>
      <c r="O24" s="1550" t="s">
        <v>33</v>
      </c>
      <c r="P24" s="1551">
        <f t="shared" si="3"/>
        <v>0</v>
      </c>
      <c r="Q24" s="1552">
        <f t="shared" si="4"/>
        <v>0</v>
      </c>
      <c r="R24" s="1552">
        <f t="shared" si="5"/>
        <v>0</v>
      </c>
      <c r="S24" s="1553">
        <f t="shared" si="5"/>
        <v>0</v>
      </c>
      <c r="T24" s="1554">
        <f t="shared" si="6"/>
        <v>0</v>
      </c>
      <c r="U24" s="1555"/>
      <c r="V24" s="1571" t="s">
        <v>670</v>
      </c>
      <c r="W24" s="1549"/>
      <c r="X24" s="1549"/>
      <c r="Y24" s="1557" t="s">
        <v>34</v>
      </c>
      <c r="Z24" s="1551">
        <f>+A178</f>
        <v>0</v>
      </c>
      <c r="AA24" s="1552">
        <f>+B178</f>
        <v>0</v>
      </c>
      <c r="AB24" s="1558">
        <f>+C178</f>
        <v>0</v>
      </c>
      <c r="AC24" s="1559">
        <f>+E178</f>
        <v>0</v>
      </c>
      <c r="AD24" s="1383"/>
      <c r="AE24" s="1383"/>
      <c r="AF24" s="1383"/>
      <c r="AG24" s="1383"/>
      <c r="AH24" s="1383"/>
      <c r="AI24" s="1259"/>
      <c r="AJ24" s="1259"/>
      <c r="AK24" s="1259"/>
    </row>
    <row r="25" spans="1:37" ht="14.45" customHeight="1">
      <c r="A25" s="1713"/>
      <c r="B25" s="1714"/>
      <c r="C25" s="1714"/>
      <c r="D25" s="1714"/>
      <c r="E25" s="1714"/>
      <c r="F25" s="1714"/>
      <c r="G25" s="1714"/>
      <c r="H25" s="1715"/>
      <c r="I25" s="1712" t="s">
        <v>563</v>
      </c>
      <c r="K25" s="1547"/>
      <c r="L25" s="1539" t="s">
        <v>35</v>
      </c>
      <c r="M25" s="1548" t="s">
        <v>36</v>
      </c>
      <c r="N25" s="1549"/>
      <c r="O25" s="1550" t="s">
        <v>37</v>
      </c>
      <c r="P25" s="1551">
        <f t="shared" si="3"/>
        <v>0</v>
      </c>
      <c r="Q25" s="1552">
        <f t="shared" si="4"/>
        <v>0</v>
      </c>
      <c r="R25" s="1552">
        <f t="shared" si="5"/>
        <v>0</v>
      </c>
      <c r="S25" s="1553">
        <f t="shared" si="5"/>
        <v>0</v>
      </c>
      <c r="T25" s="1554">
        <f t="shared" si="6"/>
        <v>0</v>
      </c>
      <c r="U25" s="1555"/>
      <c r="V25" s="1556"/>
      <c r="W25" s="1548" t="s">
        <v>36</v>
      </c>
      <c r="X25" s="1549"/>
      <c r="Y25" s="1557" t="s">
        <v>20</v>
      </c>
      <c r="Z25" s="1551">
        <f>+A181</f>
        <v>0</v>
      </c>
      <c r="AA25" s="1552">
        <f>+B181</f>
        <v>0</v>
      </c>
      <c r="AB25" s="1558">
        <f>+C181</f>
        <v>0</v>
      </c>
      <c r="AC25" s="1559">
        <f>+E181</f>
        <v>0</v>
      </c>
      <c r="AD25" s="1383"/>
      <c r="AE25" s="1383"/>
      <c r="AF25" s="1383"/>
      <c r="AG25" s="1383"/>
      <c r="AH25" s="1383"/>
      <c r="AI25" s="1259"/>
      <c r="AJ25" s="1259"/>
      <c r="AK25" s="1259"/>
    </row>
    <row r="26" spans="1:37" ht="14.45" customHeight="1">
      <c r="A26" s="1713">
        <v>8891</v>
      </c>
      <c r="B26" s="1714">
        <v>8891</v>
      </c>
      <c r="C26" s="1714">
        <v>8891</v>
      </c>
      <c r="D26" s="1714"/>
      <c r="E26" s="1714">
        <v>5028</v>
      </c>
      <c r="F26" s="1714"/>
      <c r="G26" s="1714">
        <v>495</v>
      </c>
      <c r="H26" s="1715"/>
      <c r="I26" s="1712" t="s">
        <v>565</v>
      </c>
      <c r="K26" s="1547"/>
      <c r="L26" s="1539" t="s">
        <v>38</v>
      </c>
      <c r="M26" s="1548" t="s">
        <v>149</v>
      </c>
      <c r="N26" s="1549"/>
      <c r="O26" s="1550" t="s">
        <v>40</v>
      </c>
      <c r="P26" s="1551">
        <f t="shared" si="3"/>
        <v>8891</v>
      </c>
      <c r="Q26" s="1552">
        <f t="shared" si="4"/>
        <v>8891</v>
      </c>
      <c r="R26" s="1552">
        <f t="shared" si="5"/>
        <v>5028</v>
      </c>
      <c r="S26" s="1553">
        <f t="shared" si="5"/>
        <v>0</v>
      </c>
      <c r="T26" s="1554">
        <f t="shared" si="6"/>
        <v>0</v>
      </c>
      <c r="U26" s="1555"/>
      <c r="V26" s="1592"/>
      <c r="W26" s="1593"/>
      <c r="X26" s="1577"/>
      <c r="Y26" s="1578"/>
      <c r="Z26" s="1579"/>
      <c r="AA26" s="1577"/>
      <c r="AB26" s="1577"/>
      <c r="AC26" s="1580"/>
      <c r="AD26" s="1383"/>
      <c r="AE26" s="1383"/>
      <c r="AF26" s="1383"/>
      <c r="AG26" s="1383"/>
      <c r="AH26" s="1383"/>
      <c r="AI26" s="1259"/>
      <c r="AJ26" s="1259"/>
      <c r="AK26" s="1259"/>
    </row>
    <row r="27" spans="1:37" ht="14.45" customHeight="1">
      <c r="A27" s="1713"/>
      <c r="B27" s="1714"/>
      <c r="C27" s="1714"/>
      <c r="D27" s="1714"/>
      <c r="E27" s="1714"/>
      <c r="F27" s="1714"/>
      <c r="G27" s="1714"/>
      <c r="H27" s="1715"/>
      <c r="I27" s="1712" t="s">
        <v>566</v>
      </c>
      <c r="K27" s="1547"/>
      <c r="L27" s="1539" t="s">
        <v>41</v>
      </c>
      <c r="M27" s="1548" t="s">
        <v>42</v>
      </c>
      <c r="N27" s="1549"/>
      <c r="O27" s="1550" t="s">
        <v>43</v>
      </c>
      <c r="P27" s="1551">
        <f t="shared" si="3"/>
        <v>0</v>
      </c>
      <c r="Q27" s="1552">
        <f t="shared" si="4"/>
        <v>0</v>
      </c>
      <c r="R27" s="1552">
        <f t="shared" si="5"/>
        <v>0</v>
      </c>
      <c r="S27" s="1553">
        <f t="shared" si="5"/>
        <v>0</v>
      </c>
      <c r="T27" s="1554">
        <f t="shared" si="6"/>
        <v>0</v>
      </c>
      <c r="U27" s="1555"/>
      <c r="V27" s="1592"/>
      <c r="W27" s="1594"/>
      <c r="X27" s="1582"/>
      <c r="Y27" s="1583"/>
      <c r="Z27" s="1584"/>
      <c r="AA27" s="1582"/>
      <c r="AB27" s="1582"/>
      <c r="AC27" s="1585"/>
      <c r="AD27" s="1383"/>
      <c r="AE27" s="1383"/>
      <c r="AF27" s="1383"/>
      <c r="AG27" s="1383"/>
      <c r="AH27" s="1383"/>
      <c r="AI27" s="1259"/>
      <c r="AJ27" s="1259"/>
      <c r="AK27" s="1259"/>
    </row>
    <row r="28" spans="1:37" ht="14.45" customHeight="1">
      <c r="A28" s="1713"/>
      <c r="B28" s="1714"/>
      <c r="C28" s="1714"/>
      <c r="D28" s="1714"/>
      <c r="E28" s="1714"/>
      <c r="F28" s="1714"/>
      <c r="G28" s="1714"/>
      <c r="H28" s="1715"/>
      <c r="I28" s="1712" t="s">
        <v>453</v>
      </c>
      <c r="K28" s="1547" t="s">
        <v>128</v>
      </c>
      <c r="L28" s="1566"/>
      <c r="M28" s="1548" t="s">
        <v>13</v>
      </c>
      <c r="N28" s="1549"/>
      <c r="O28" s="1550" t="s">
        <v>44</v>
      </c>
      <c r="P28" s="1551">
        <f t="shared" si="3"/>
        <v>0</v>
      </c>
      <c r="Q28" s="1552">
        <f t="shared" si="4"/>
        <v>0</v>
      </c>
      <c r="R28" s="1552">
        <f t="shared" si="5"/>
        <v>0</v>
      </c>
      <c r="S28" s="1553">
        <f t="shared" si="5"/>
        <v>0</v>
      </c>
      <c r="T28" s="1554">
        <f t="shared" si="6"/>
        <v>0</v>
      </c>
      <c r="U28" s="1555"/>
      <c r="V28" s="1566"/>
      <c r="W28" s="1548" t="s">
        <v>13</v>
      </c>
      <c r="X28" s="1549"/>
      <c r="Y28" s="1557"/>
      <c r="Z28" s="1567">
        <f>Z24-Z25</f>
        <v>0</v>
      </c>
      <c r="AA28" s="1568">
        <f>AA24-AA25</f>
        <v>0</v>
      </c>
      <c r="AB28" s="1589">
        <f>AB24-AB25</f>
        <v>0</v>
      </c>
      <c r="AC28" s="1595">
        <f>AC24-AC25</f>
        <v>0</v>
      </c>
      <c r="AD28" s="1383"/>
      <c r="AE28" s="1383"/>
      <c r="AF28" s="1383"/>
      <c r="AG28" s="1383"/>
      <c r="AH28" s="1383"/>
      <c r="AI28" s="1259"/>
      <c r="AJ28" s="1259"/>
      <c r="AK28" s="1259"/>
    </row>
    <row r="29" spans="1:37" ht="14.45" customHeight="1">
      <c r="A29" s="1713"/>
      <c r="B29" s="1714"/>
      <c r="C29" s="1714"/>
      <c r="D29" s="1714"/>
      <c r="E29" s="1714"/>
      <c r="F29" s="1714"/>
      <c r="G29" s="1714"/>
      <c r="H29" s="1715"/>
      <c r="I29" s="1712" t="s">
        <v>568</v>
      </c>
      <c r="K29" s="1547" t="s">
        <v>4</v>
      </c>
      <c r="L29" s="1571" t="s">
        <v>45</v>
      </c>
      <c r="M29" s="1549"/>
      <c r="N29" s="1549"/>
      <c r="O29" s="1550" t="s">
        <v>46</v>
      </c>
      <c r="P29" s="1551">
        <f t="shared" si="3"/>
        <v>0</v>
      </c>
      <c r="Q29" s="1552">
        <f t="shared" si="4"/>
        <v>0</v>
      </c>
      <c r="R29" s="1552">
        <f t="shared" si="5"/>
        <v>0</v>
      </c>
      <c r="S29" s="1553">
        <f t="shared" si="5"/>
        <v>0</v>
      </c>
      <c r="T29" s="1554">
        <f t="shared" si="6"/>
        <v>0</v>
      </c>
      <c r="U29" s="1555" t="s">
        <v>4</v>
      </c>
      <c r="V29" s="1539"/>
      <c r="W29" s="1560"/>
      <c r="X29" s="1560"/>
      <c r="Y29" s="1561"/>
      <c r="Z29" s="1587"/>
      <c r="AA29" s="1560"/>
      <c r="AB29" s="1560"/>
      <c r="AC29" s="1588"/>
      <c r="AD29" s="1383"/>
      <c r="AE29" s="1383"/>
      <c r="AF29" s="1383"/>
      <c r="AG29" s="1383"/>
      <c r="AH29" s="1383"/>
      <c r="AI29" s="1259"/>
      <c r="AJ29" s="1259"/>
      <c r="AK29" s="1259"/>
    </row>
    <row r="30" spans="1:37" ht="14.45" customHeight="1">
      <c r="A30" s="1713"/>
      <c r="B30" s="1714"/>
      <c r="C30" s="1714"/>
      <c r="D30" s="1714"/>
      <c r="E30" s="1714"/>
      <c r="F30" s="1714"/>
      <c r="G30" s="1714"/>
      <c r="H30" s="1715"/>
      <c r="I30" s="1712" t="s">
        <v>569</v>
      </c>
      <c r="K30" s="1547"/>
      <c r="L30" s="1539"/>
      <c r="M30" s="1548" t="s">
        <v>100</v>
      </c>
      <c r="N30" s="1549"/>
      <c r="O30" s="1550" t="s">
        <v>75</v>
      </c>
      <c r="P30" s="1551">
        <f t="shared" si="3"/>
        <v>0</v>
      </c>
      <c r="Q30" s="1552">
        <f t="shared" si="4"/>
        <v>0</v>
      </c>
      <c r="R30" s="1552">
        <f t="shared" si="5"/>
        <v>0</v>
      </c>
      <c r="S30" s="1553">
        <f t="shared" si="5"/>
        <v>0</v>
      </c>
      <c r="T30" s="1554">
        <f t="shared" si="6"/>
        <v>0</v>
      </c>
      <c r="U30" s="1555"/>
      <c r="V30" s="1539"/>
      <c r="W30" s="1560"/>
      <c r="X30" s="1560"/>
      <c r="Y30" s="1561"/>
      <c r="Z30" s="1587"/>
      <c r="AA30" s="1560"/>
      <c r="AB30" s="1560"/>
      <c r="AC30" s="1588"/>
      <c r="AD30" s="1383"/>
      <c r="AE30" s="1383"/>
      <c r="AF30" s="1383"/>
      <c r="AG30" s="1383"/>
      <c r="AH30" s="1383"/>
      <c r="AI30" s="1259"/>
      <c r="AJ30" s="1259"/>
      <c r="AK30" s="1259"/>
    </row>
    <row r="31" spans="1:37" ht="14.45" customHeight="1">
      <c r="A31" s="1713"/>
      <c r="B31" s="1714"/>
      <c r="C31" s="1714"/>
      <c r="D31" s="1714"/>
      <c r="E31" s="1714"/>
      <c r="F31" s="1714"/>
      <c r="G31" s="1714"/>
      <c r="H31" s="1715"/>
      <c r="I31" s="1712" t="s">
        <v>570</v>
      </c>
      <c r="K31" s="1547"/>
      <c r="L31" s="1539"/>
      <c r="M31" s="1548" t="s">
        <v>101</v>
      </c>
      <c r="N31" s="1549"/>
      <c r="O31" s="1550" t="s">
        <v>77</v>
      </c>
      <c r="P31" s="1551">
        <f t="shared" si="3"/>
        <v>0</v>
      </c>
      <c r="Q31" s="1552">
        <f t="shared" si="4"/>
        <v>0</v>
      </c>
      <c r="R31" s="1552">
        <f t="shared" si="5"/>
        <v>0</v>
      </c>
      <c r="S31" s="1553">
        <f t="shared" si="5"/>
        <v>0</v>
      </c>
      <c r="T31" s="1554">
        <f t="shared" si="6"/>
        <v>0</v>
      </c>
      <c r="U31" s="1555"/>
      <c r="V31" s="1539"/>
      <c r="W31" s="1560"/>
      <c r="X31" s="1560"/>
      <c r="Y31" s="1561"/>
      <c r="Z31" s="1587"/>
      <c r="AA31" s="1560"/>
      <c r="AB31" s="1560"/>
      <c r="AC31" s="1588"/>
      <c r="AD31" s="1383"/>
      <c r="AE31" s="1383"/>
      <c r="AF31" s="1383"/>
      <c r="AG31" s="1383"/>
      <c r="AH31" s="1383"/>
      <c r="AI31" s="1259"/>
      <c r="AJ31" s="1259"/>
      <c r="AK31" s="1259"/>
    </row>
    <row r="32" spans="1:37" ht="14.45" customHeight="1">
      <c r="A32" s="1713">
        <v>25704</v>
      </c>
      <c r="B32" s="1714">
        <v>25704</v>
      </c>
      <c r="C32" s="1714">
        <v>25704</v>
      </c>
      <c r="D32" s="1714"/>
      <c r="E32" s="1714">
        <v>15000</v>
      </c>
      <c r="F32" s="1714"/>
      <c r="G32" s="1714"/>
      <c r="H32" s="1715"/>
      <c r="I32" s="1712" t="s">
        <v>1149</v>
      </c>
      <c r="K32" s="1547"/>
      <c r="L32" s="1539"/>
      <c r="M32" s="1548" t="s">
        <v>13</v>
      </c>
      <c r="N32" s="1549"/>
      <c r="O32" s="1550"/>
      <c r="P32" s="1567">
        <f>P29-P30-P31</f>
        <v>0</v>
      </c>
      <c r="Q32" s="1568">
        <f>Q29-Q30-Q31</f>
        <v>0</v>
      </c>
      <c r="R32" s="1568">
        <f>R29-R30-R31</f>
        <v>0</v>
      </c>
      <c r="S32" s="1589">
        <f>S29-S30-S31</f>
        <v>0</v>
      </c>
      <c r="T32" s="1565">
        <f>T29-T30-T31</f>
        <v>0</v>
      </c>
      <c r="U32" s="1555"/>
      <c r="V32" s="1539"/>
      <c r="W32" s="1560"/>
      <c r="X32" s="1560"/>
      <c r="Y32" s="1561"/>
      <c r="Z32" s="1587"/>
      <c r="AA32" s="1560"/>
      <c r="AB32" s="1560"/>
      <c r="AC32" s="1588"/>
      <c r="AD32" s="1383"/>
      <c r="AE32" s="1383"/>
      <c r="AF32" s="1383"/>
      <c r="AG32" s="1383"/>
      <c r="AH32" s="1383"/>
      <c r="AI32" s="1259"/>
      <c r="AJ32" s="1259"/>
      <c r="AK32" s="1259"/>
    </row>
    <row r="33" spans="1:37" ht="14.45" customHeight="1">
      <c r="A33" s="1713">
        <v>25704</v>
      </c>
      <c r="B33" s="1714">
        <v>25704</v>
      </c>
      <c r="C33" s="1714">
        <v>25704</v>
      </c>
      <c r="D33" s="1714"/>
      <c r="E33" s="1714">
        <v>15000</v>
      </c>
      <c r="F33" s="1714"/>
      <c r="G33" s="1714"/>
      <c r="H33" s="1715"/>
      <c r="I33" s="1712" t="s">
        <v>571</v>
      </c>
      <c r="K33" s="1547"/>
      <c r="L33" s="1571"/>
      <c r="M33" s="1548" t="s">
        <v>47</v>
      </c>
      <c r="N33" s="1549"/>
      <c r="O33" s="1550" t="s">
        <v>48</v>
      </c>
      <c r="P33" s="1551">
        <f t="shared" ref="P33:P43" si="7">+A33</f>
        <v>25704</v>
      </c>
      <c r="Q33" s="1552">
        <f t="shared" ref="Q33:Q43" si="8">+C33</f>
        <v>25704</v>
      </c>
      <c r="R33" s="1552">
        <f t="shared" ref="R33:S43" si="9">+E33</f>
        <v>15000</v>
      </c>
      <c r="S33" s="1553">
        <f t="shared" si="9"/>
        <v>0</v>
      </c>
      <c r="T33" s="1554">
        <f t="shared" ref="T33:T43" si="10">+H33</f>
        <v>0</v>
      </c>
      <c r="U33" s="1555" t="s">
        <v>4</v>
      </c>
      <c r="V33" s="1571"/>
      <c r="W33" s="1548" t="s">
        <v>49</v>
      </c>
      <c r="X33" s="1549"/>
      <c r="Y33" s="1550" t="s">
        <v>23</v>
      </c>
      <c r="Z33" s="1551">
        <f>+A183</f>
        <v>0</v>
      </c>
      <c r="AA33" s="1552">
        <f>+B183</f>
        <v>0</v>
      </c>
      <c r="AB33" s="1558">
        <f>+C183</f>
        <v>0</v>
      </c>
      <c r="AC33" s="1559">
        <f>+E183</f>
        <v>0</v>
      </c>
      <c r="AD33" s="1383"/>
      <c r="AE33" s="1383"/>
      <c r="AF33" s="1383"/>
      <c r="AG33" s="1383"/>
      <c r="AH33" s="1383"/>
      <c r="AI33" s="1259"/>
      <c r="AJ33" s="1259"/>
      <c r="AK33" s="1259"/>
    </row>
    <row r="34" spans="1:37" ht="14.45" customHeight="1">
      <c r="A34" s="1713"/>
      <c r="B34" s="1714"/>
      <c r="C34" s="1714"/>
      <c r="D34" s="1714"/>
      <c r="E34" s="1714"/>
      <c r="F34" s="1714"/>
      <c r="G34" s="1714"/>
      <c r="H34" s="1715"/>
      <c r="I34" s="1712" t="s">
        <v>573</v>
      </c>
      <c r="K34" s="1547"/>
      <c r="L34" s="1539"/>
      <c r="M34" s="1548" t="s">
        <v>50</v>
      </c>
      <c r="N34" s="1549"/>
      <c r="O34" s="1550" t="s">
        <v>51</v>
      </c>
      <c r="P34" s="1551">
        <f t="shared" si="7"/>
        <v>0</v>
      </c>
      <c r="Q34" s="1552">
        <f t="shared" si="8"/>
        <v>0</v>
      </c>
      <c r="R34" s="1552">
        <f t="shared" si="9"/>
        <v>0</v>
      </c>
      <c r="S34" s="1553">
        <f t="shared" si="9"/>
        <v>0</v>
      </c>
      <c r="T34" s="1554">
        <f t="shared" si="10"/>
        <v>0</v>
      </c>
      <c r="U34" s="1555"/>
      <c r="V34" s="1539"/>
      <c r="W34" s="1539"/>
      <c r="X34" s="1560"/>
      <c r="Y34" s="1561"/>
      <c r="Z34" s="1587"/>
      <c r="AA34" s="1560"/>
      <c r="AB34" s="1560"/>
      <c r="AC34" s="1588"/>
      <c r="AD34" s="1383"/>
      <c r="AE34" s="1383"/>
      <c r="AF34" s="1383"/>
      <c r="AG34" s="1383"/>
      <c r="AH34" s="1383"/>
      <c r="AI34" s="1259"/>
      <c r="AJ34" s="1259"/>
      <c r="AK34" s="1259"/>
    </row>
    <row r="35" spans="1:37" ht="14.45" customHeight="1">
      <c r="A35" s="1713"/>
      <c r="B35" s="1714"/>
      <c r="C35" s="1714"/>
      <c r="D35" s="1714"/>
      <c r="E35" s="1714"/>
      <c r="F35" s="1714"/>
      <c r="G35" s="1714"/>
      <c r="H35" s="1715"/>
      <c r="I35" s="1712" t="s">
        <v>575</v>
      </c>
      <c r="K35" s="1547" t="s">
        <v>129</v>
      </c>
      <c r="L35" s="1539"/>
      <c r="M35" s="1548" t="s">
        <v>52</v>
      </c>
      <c r="N35" s="1549"/>
      <c r="O35" s="1550" t="s">
        <v>53</v>
      </c>
      <c r="P35" s="1551">
        <f t="shared" si="7"/>
        <v>0</v>
      </c>
      <c r="Q35" s="1552">
        <f t="shared" si="8"/>
        <v>0</v>
      </c>
      <c r="R35" s="1552">
        <f t="shared" si="9"/>
        <v>0</v>
      </c>
      <c r="S35" s="1553">
        <f t="shared" si="9"/>
        <v>0</v>
      </c>
      <c r="T35" s="1554">
        <f t="shared" si="10"/>
        <v>0</v>
      </c>
      <c r="U35" s="1555"/>
      <c r="V35" s="1539"/>
      <c r="W35" s="1548" t="s">
        <v>52</v>
      </c>
      <c r="X35" s="1549"/>
      <c r="Y35" s="1550" t="s">
        <v>27</v>
      </c>
      <c r="Z35" s="1551">
        <f>+A184</f>
        <v>0</v>
      </c>
      <c r="AA35" s="1552">
        <f>+B184</f>
        <v>0</v>
      </c>
      <c r="AB35" s="1558">
        <f>+C184</f>
        <v>0</v>
      </c>
      <c r="AC35" s="1559">
        <f>+E184</f>
        <v>0</v>
      </c>
      <c r="AD35" s="1383"/>
      <c r="AE35" s="1383"/>
      <c r="AF35" s="1383"/>
      <c r="AG35" s="1383"/>
      <c r="AH35" s="1383"/>
      <c r="AI35" s="1259"/>
      <c r="AJ35" s="1259"/>
      <c r="AK35" s="1259"/>
    </row>
    <row r="36" spans="1:37" ht="14.45" customHeight="1">
      <c r="A36" s="1713"/>
      <c r="B36" s="1714"/>
      <c r="C36" s="1714"/>
      <c r="D36" s="1714"/>
      <c r="E36" s="1714"/>
      <c r="F36" s="1714"/>
      <c r="G36" s="1714"/>
      <c r="H36" s="1715"/>
      <c r="I36" s="1712" t="s">
        <v>577</v>
      </c>
      <c r="K36" s="1547"/>
      <c r="L36" s="1539" t="s">
        <v>54</v>
      </c>
      <c r="M36" s="1548" t="s">
        <v>32</v>
      </c>
      <c r="N36" s="1549"/>
      <c r="O36" s="1550" t="s">
        <v>55</v>
      </c>
      <c r="P36" s="1551">
        <f t="shared" si="7"/>
        <v>0</v>
      </c>
      <c r="Q36" s="1552">
        <f t="shared" si="8"/>
        <v>0</v>
      </c>
      <c r="R36" s="1552">
        <f t="shared" si="9"/>
        <v>0</v>
      </c>
      <c r="S36" s="1553">
        <f t="shared" si="9"/>
        <v>0</v>
      </c>
      <c r="T36" s="1554">
        <f t="shared" si="10"/>
        <v>0</v>
      </c>
      <c r="U36" s="1555"/>
      <c r="V36" s="1539" t="s">
        <v>54</v>
      </c>
      <c r="W36" s="1539"/>
      <c r="X36" s="1560"/>
      <c r="Y36" s="1561"/>
      <c r="Z36" s="1587"/>
      <c r="AA36" s="1560"/>
      <c r="AB36" s="1560"/>
      <c r="AC36" s="1588"/>
      <c r="AD36" s="1383"/>
      <c r="AE36" s="1383"/>
      <c r="AF36" s="1383"/>
      <c r="AG36" s="1383"/>
      <c r="AH36" s="1383"/>
      <c r="AI36" s="1259"/>
      <c r="AJ36" s="1259"/>
      <c r="AK36" s="1259"/>
    </row>
    <row r="37" spans="1:37" ht="14.45" customHeight="1">
      <c r="A37" s="1713"/>
      <c r="B37" s="1714"/>
      <c r="C37" s="1714"/>
      <c r="D37" s="1714"/>
      <c r="E37" s="1714"/>
      <c r="F37" s="1714"/>
      <c r="G37" s="1714"/>
      <c r="H37" s="1715"/>
      <c r="I37" s="1712" t="s">
        <v>578</v>
      </c>
      <c r="K37" s="1547"/>
      <c r="L37" s="1539"/>
      <c r="M37" s="1548" t="s">
        <v>42</v>
      </c>
      <c r="N37" s="1549"/>
      <c r="O37" s="1550" t="s">
        <v>56</v>
      </c>
      <c r="P37" s="1551">
        <f t="shared" si="7"/>
        <v>0</v>
      </c>
      <c r="Q37" s="1552">
        <f t="shared" si="8"/>
        <v>0</v>
      </c>
      <c r="R37" s="1552">
        <f t="shared" si="9"/>
        <v>0</v>
      </c>
      <c r="S37" s="1553">
        <f t="shared" si="9"/>
        <v>0</v>
      </c>
      <c r="T37" s="1554">
        <f t="shared" si="10"/>
        <v>0</v>
      </c>
      <c r="U37" s="1555"/>
      <c r="V37" s="1539"/>
      <c r="W37" s="1539"/>
      <c r="X37" s="1560"/>
      <c r="Y37" s="1561"/>
      <c r="Z37" s="1587"/>
      <c r="AA37" s="1560"/>
      <c r="AB37" s="1560"/>
      <c r="AC37" s="1588"/>
      <c r="AD37" s="1383"/>
      <c r="AE37" s="1383"/>
      <c r="AF37" s="1383"/>
      <c r="AG37" s="1383"/>
      <c r="AH37" s="1383"/>
      <c r="AI37" s="1259"/>
      <c r="AJ37" s="1259"/>
      <c r="AK37" s="1259"/>
    </row>
    <row r="38" spans="1:37" ht="14.45" customHeight="1">
      <c r="A38" s="1713"/>
      <c r="B38" s="1714"/>
      <c r="C38" s="1714"/>
      <c r="D38" s="1714"/>
      <c r="E38" s="1714"/>
      <c r="F38" s="1714"/>
      <c r="G38" s="1714"/>
      <c r="H38" s="1715"/>
      <c r="I38" s="1712" t="s">
        <v>579</v>
      </c>
      <c r="K38" s="1547"/>
      <c r="L38" s="1539"/>
      <c r="M38" s="1548" t="s">
        <v>57</v>
      </c>
      <c r="N38" s="1549"/>
      <c r="O38" s="1550" t="s">
        <v>58</v>
      </c>
      <c r="P38" s="1551">
        <f t="shared" si="7"/>
        <v>0</v>
      </c>
      <c r="Q38" s="1552">
        <f t="shared" si="8"/>
        <v>0</v>
      </c>
      <c r="R38" s="1552">
        <f t="shared" si="9"/>
        <v>0</v>
      </c>
      <c r="S38" s="1553">
        <f t="shared" si="9"/>
        <v>0</v>
      </c>
      <c r="T38" s="1554">
        <f t="shared" si="10"/>
        <v>0</v>
      </c>
      <c r="U38" s="1555"/>
      <c r="V38" s="1539"/>
      <c r="W38" s="1548" t="s">
        <v>57</v>
      </c>
      <c r="X38" s="1549"/>
      <c r="Y38" s="1550" t="s">
        <v>30</v>
      </c>
      <c r="Z38" s="1551">
        <f t="shared" ref="Z38:AB43" si="11">+A185</f>
        <v>0</v>
      </c>
      <c r="AA38" s="1552">
        <f t="shared" si="11"/>
        <v>0</v>
      </c>
      <c r="AB38" s="1558">
        <f t="shared" si="11"/>
        <v>0</v>
      </c>
      <c r="AC38" s="1559">
        <f t="shared" ref="AC38:AC43" si="12">+E185</f>
        <v>0</v>
      </c>
      <c r="AD38" s="1383"/>
      <c r="AE38" s="1383"/>
      <c r="AF38" s="1383"/>
      <c r="AG38" s="1383"/>
      <c r="AH38" s="1383"/>
      <c r="AI38" s="1259"/>
      <c r="AJ38" s="1259"/>
      <c r="AK38" s="1259"/>
    </row>
    <row r="39" spans="1:37" ht="14.45" customHeight="1">
      <c r="A39" s="1713"/>
      <c r="B39" s="1714"/>
      <c r="C39" s="1714"/>
      <c r="D39" s="1714"/>
      <c r="E39" s="1714"/>
      <c r="F39" s="1714"/>
      <c r="G39" s="1714"/>
      <c r="H39" s="1715"/>
      <c r="I39" s="1712" t="s">
        <v>580</v>
      </c>
      <c r="K39" s="1547"/>
      <c r="L39" s="1539"/>
      <c r="M39" s="1571" t="s">
        <v>60</v>
      </c>
      <c r="N39" s="1549"/>
      <c r="O39" s="1550" t="s">
        <v>61</v>
      </c>
      <c r="P39" s="1551">
        <f t="shared" si="7"/>
        <v>0</v>
      </c>
      <c r="Q39" s="1552">
        <f t="shared" si="8"/>
        <v>0</v>
      </c>
      <c r="R39" s="1552">
        <f t="shared" si="9"/>
        <v>0</v>
      </c>
      <c r="S39" s="1553">
        <f t="shared" si="9"/>
        <v>0</v>
      </c>
      <c r="T39" s="1554">
        <f t="shared" si="10"/>
        <v>0</v>
      </c>
      <c r="U39" s="1555"/>
      <c r="V39" s="1539" t="s">
        <v>59</v>
      </c>
      <c r="W39" s="1571" t="s">
        <v>60</v>
      </c>
      <c r="X39" s="1549"/>
      <c r="Y39" s="1550" t="s">
        <v>33</v>
      </c>
      <c r="Z39" s="1551">
        <f t="shared" si="11"/>
        <v>0</v>
      </c>
      <c r="AA39" s="1552">
        <f t="shared" si="11"/>
        <v>0</v>
      </c>
      <c r="AB39" s="1558">
        <f t="shared" si="11"/>
        <v>0</v>
      </c>
      <c r="AC39" s="1559">
        <f t="shared" si="12"/>
        <v>0</v>
      </c>
      <c r="AD39" s="1383"/>
      <c r="AE39" s="1383"/>
      <c r="AF39" s="1383"/>
      <c r="AG39" s="1383"/>
      <c r="AH39" s="1383"/>
      <c r="AI39" s="1259"/>
      <c r="AJ39" s="1259"/>
      <c r="AK39" s="1259"/>
    </row>
    <row r="40" spans="1:37" ht="14.45" customHeight="1">
      <c r="A40" s="1713"/>
      <c r="B40" s="1714"/>
      <c r="C40" s="1714"/>
      <c r="D40" s="1714"/>
      <c r="E40" s="1714"/>
      <c r="F40" s="1714"/>
      <c r="G40" s="1714"/>
      <c r="H40" s="1715"/>
      <c r="I40" s="1712" t="s">
        <v>582</v>
      </c>
      <c r="K40" s="1547"/>
      <c r="L40" s="1539" t="s">
        <v>59</v>
      </c>
      <c r="M40" s="1539"/>
      <c r="N40" s="1548" t="s">
        <v>62</v>
      </c>
      <c r="O40" s="1550" t="s">
        <v>63</v>
      </c>
      <c r="P40" s="1551">
        <f t="shared" si="7"/>
        <v>0</v>
      </c>
      <c r="Q40" s="1552">
        <f t="shared" si="8"/>
        <v>0</v>
      </c>
      <c r="R40" s="1552">
        <f t="shared" si="9"/>
        <v>0</v>
      </c>
      <c r="S40" s="1553">
        <f t="shared" si="9"/>
        <v>0</v>
      </c>
      <c r="T40" s="1554">
        <f t="shared" si="10"/>
        <v>0</v>
      </c>
      <c r="U40" s="1555"/>
      <c r="V40" s="1539"/>
      <c r="W40" s="1539"/>
      <c r="X40" s="1548" t="s">
        <v>62</v>
      </c>
      <c r="Y40" s="1550" t="s">
        <v>37</v>
      </c>
      <c r="Z40" s="1551">
        <f t="shared" si="11"/>
        <v>0</v>
      </c>
      <c r="AA40" s="1552">
        <f t="shared" si="11"/>
        <v>0</v>
      </c>
      <c r="AB40" s="1558">
        <f t="shared" si="11"/>
        <v>0</v>
      </c>
      <c r="AC40" s="1559">
        <f t="shared" si="12"/>
        <v>0</v>
      </c>
      <c r="AD40" s="1383"/>
      <c r="AE40" s="1383"/>
      <c r="AF40" s="1383"/>
      <c r="AG40" s="1383"/>
      <c r="AH40" s="1383"/>
      <c r="AI40" s="1259"/>
      <c r="AJ40" s="1259"/>
      <c r="AK40" s="1259"/>
    </row>
    <row r="41" spans="1:37" ht="14.45" customHeight="1">
      <c r="A41" s="1713"/>
      <c r="B41" s="1714"/>
      <c r="C41" s="1714"/>
      <c r="D41" s="1714"/>
      <c r="E41" s="1714"/>
      <c r="F41" s="1714"/>
      <c r="G41" s="1714"/>
      <c r="H41" s="1715"/>
      <c r="I41" s="1712" t="s">
        <v>584</v>
      </c>
      <c r="K41" s="1547"/>
      <c r="L41" s="1539"/>
      <c r="M41" s="1539"/>
      <c r="N41" s="1548" t="s">
        <v>64</v>
      </c>
      <c r="O41" s="1550" t="s">
        <v>65</v>
      </c>
      <c r="P41" s="1551">
        <f t="shared" si="7"/>
        <v>0</v>
      </c>
      <c r="Q41" s="1552">
        <f t="shared" si="8"/>
        <v>0</v>
      </c>
      <c r="R41" s="1552">
        <f t="shared" si="9"/>
        <v>0</v>
      </c>
      <c r="S41" s="1553">
        <f t="shared" si="9"/>
        <v>0</v>
      </c>
      <c r="T41" s="1554">
        <f t="shared" si="10"/>
        <v>0</v>
      </c>
      <c r="U41" s="1555"/>
      <c r="V41" s="1539"/>
      <c r="W41" s="1539"/>
      <c r="X41" s="1548" t="s">
        <v>64</v>
      </c>
      <c r="Y41" s="1550" t="s">
        <v>40</v>
      </c>
      <c r="Z41" s="1551">
        <f t="shared" si="11"/>
        <v>0</v>
      </c>
      <c r="AA41" s="1552">
        <f t="shared" si="11"/>
        <v>0</v>
      </c>
      <c r="AB41" s="1558">
        <f t="shared" si="11"/>
        <v>0</v>
      </c>
      <c r="AC41" s="1559">
        <f t="shared" si="12"/>
        <v>0</v>
      </c>
      <c r="AD41" s="1383"/>
      <c r="AE41" s="1383"/>
      <c r="AF41" s="1383"/>
      <c r="AG41" s="1383"/>
      <c r="AH41" s="1383"/>
      <c r="AI41" s="1259"/>
      <c r="AJ41" s="1259"/>
      <c r="AK41" s="1259"/>
    </row>
    <row r="42" spans="1:37" ht="14.45" customHeight="1">
      <c r="A42" s="1713"/>
      <c r="B42" s="1714"/>
      <c r="C42" s="1714"/>
      <c r="D42" s="1714"/>
      <c r="E42" s="1714"/>
      <c r="F42" s="1714"/>
      <c r="G42" s="1714"/>
      <c r="H42" s="1715"/>
      <c r="I42" s="1712" t="s">
        <v>585</v>
      </c>
      <c r="K42" s="1547" t="s">
        <v>38</v>
      </c>
      <c r="L42" s="1539"/>
      <c r="M42" s="1539"/>
      <c r="N42" s="1548" t="s">
        <v>66</v>
      </c>
      <c r="O42" s="1550" t="s">
        <v>67</v>
      </c>
      <c r="P42" s="1551">
        <f t="shared" si="7"/>
        <v>0</v>
      </c>
      <c r="Q42" s="1552">
        <f t="shared" si="8"/>
        <v>0</v>
      </c>
      <c r="R42" s="1552">
        <f t="shared" si="9"/>
        <v>0</v>
      </c>
      <c r="S42" s="1553">
        <f t="shared" si="9"/>
        <v>0</v>
      </c>
      <c r="T42" s="1554">
        <f t="shared" si="10"/>
        <v>0</v>
      </c>
      <c r="U42" s="1555"/>
      <c r="V42" s="1539" t="s">
        <v>668</v>
      </c>
      <c r="W42" s="1539"/>
      <c r="X42" s="1548" t="s">
        <v>66</v>
      </c>
      <c r="Y42" s="1550" t="s">
        <v>43</v>
      </c>
      <c r="Z42" s="1551">
        <f t="shared" si="11"/>
        <v>0</v>
      </c>
      <c r="AA42" s="1552">
        <f t="shared" si="11"/>
        <v>0</v>
      </c>
      <c r="AB42" s="1558">
        <f t="shared" si="11"/>
        <v>0</v>
      </c>
      <c r="AC42" s="1559">
        <f t="shared" si="12"/>
        <v>0</v>
      </c>
      <c r="AD42" s="1383"/>
      <c r="AE42" s="1383"/>
      <c r="AF42" s="1383"/>
      <c r="AG42" s="1383"/>
      <c r="AH42" s="1383"/>
      <c r="AI42" s="1259"/>
      <c r="AJ42" s="1259"/>
      <c r="AK42" s="1259"/>
    </row>
    <row r="43" spans="1:37" ht="14.45" customHeight="1">
      <c r="A43" s="1713"/>
      <c r="B43" s="1714"/>
      <c r="C43" s="1714"/>
      <c r="D43" s="1714"/>
      <c r="E43" s="1714"/>
      <c r="F43" s="1714"/>
      <c r="G43" s="1714"/>
      <c r="H43" s="1715"/>
      <c r="I43" s="1712" t="s">
        <v>587</v>
      </c>
      <c r="K43" s="1547"/>
      <c r="L43" s="1539"/>
      <c r="M43" s="1539"/>
      <c r="N43" s="1548" t="s">
        <v>150</v>
      </c>
      <c r="O43" s="1550" t="s">
        <v>69</v>
      </c>
      <c r="P43" s="1551">
        <f t="shared" si="7"/>
        <v>0</v>
      </c>
      <c r="Q43" s="1552">
        <f t="shared" si="8"/>
        <v>0</v>
      </c>
      <c r="R43" s="1552">
        <f t="shared" si="9"/>
        <v>0</v>
      </c>
      <c r="S43" s="1553">
        <f t="shared" si="9"/>
        <v>0</v>
      </c>
      <c r="T43" s="1554">
        <f t="shared" si="10"/>
        <v>0</v>
      </c>
      <c r="U43" s="1555"/>
      <c r="V43" s="1539"/>
      <c r="W43" s="1539"/>
      <c r="X43" s="1548" t="s">
        <v>150</v>
      </c>
      <c r="Y43" s="1550" t="s">
        <v>44</v>
      </c>
      <c r="Z43" s="1551">
        <f t="shared" si="11"/>
        <v>0</v>
      </c>
      <c r="AA43" s="1552">
        <f t="shared" si="11"/>
        <v>0</v>
      </c>
      <c r="AB43" s="1558">
        <f t="shared" si="11"/>
        <v>0</v>
      </c>
      <c r="AC43" s="1559">
        <f t="shared" si="12"/>
        <v>0</v>
      </c>
      <c r="AD43" s="1383"/>
      <c r="AE43" s="1383"/>
      <c r="AF43" s="1383"/>
      <c r="AG43" s="1383"/>
      <c r="AH43" s="1383"/>
      <c r="AI43" s="1259"/>
      <c r="AJ43" s="1259"/>
      <c r="AK43" s="1259"/>
    </row>
    <row r="44" spans="1:37" ht="14.45" customHeight="1">
      <c r="A44" s="1713"/>
      <c r="B44" s="1714"/>
      <c r="C44" s="1714"/>
      <c r="D44" s="1714"/>
      <c r="E44" s="1714"/>
      <c r="F44" s="1714"/>
      <c r="G44" s="1714"/>
      <c r="H44" s="1715"/>
      <c r="I44" s="1712" t="s">
        <v>588</v>
      </c>
      <c r="K44" s="1547"/>
      <c r="L44" s="1539" t="s">
        <v>41</v>
      </c>
      <c r="M44" s="1566"/>
      <c r="N44" s="1548" t="s">
        <v>13</v>
      </c>
      <c r="O44" s="1550"/>
      <c r="P44" s="1567">
        <f>P39-P40-P41-P42-P43</f>
        <v>0</v>
      </c>
      <c r="Q44" s="1589">
        <f>Q39-Q40-Q41-Q42-Q43</f>
        <v>0</v>
      </c>
      <c r="R44" s="1568">
        <f>R39-R40-R41-R42-R43</f>
        <v>0</v>
      </c>
      <c r="S44" s="1589">
        <f>S39-S40-S41-S42-S43</f>
        <v>0</v>
      </c>
      <c r="T44" s="1565">
        <f>T39-T40-T41-T42-T43</f>
        <v>0</v>
      </c>
      <c r="U44" s="1555"/>
      <c r="V44" s="1539"/>
      <c r="W44" s="1566"/>
      <c r="X44" s="1548" t="s">
        <v>13</v>
      </c>
      <c r="Y44" s="1550"/>
      <c r="Z44" s="1567">
        <f>Z39-Z40-Z41-Z42-Z43</f>
        <v>0</v>
      </c>
      <c r="AA44" s="1568">
        <f>AA39-AA40-AA41-AA42-AA43</f>
        <v>0</v>
      </c>
      <c r="AB44" s="1589">
        <f>AB39-AB40-AB41-AB42-AB43</f>
        <v>0</v>
      </c>
      <c r="AC44" s="1595">
        <f>AC39-AC40-AC41-AC42-AC43</f>
        <v>0</v>
      </c>
      <c r="AD44" s="1383"/>
      <c r="AE44" s="1383"/>
      <c r="AF44" s="1383"/>
      <c r="AG44" s="1383"/>
      <c r="AH44" s="1383"/>
      <c r="AI44" s="1259"/>
      <c r="AJ44" s="1259"/>
      <c r="AK44" s="1259"/>
    </row>
    <row r="45" spans="1:37" ht="14.45" customHeight="1">
      <c r="A45" s="1713"/>
      <c r="B45" s="1714"/>
      <c r="C45" s="1714"/>
      <c r="D45" s="1714"/>
      <c r="E45" s="1714"/>
      <c r="F45" s="1714"/>
      <c r="G45" s="1714"/>
      <c r="H45" s="1715"/>
      <c r="I45" s="1712" t="s">
        <v>591</v>
      </c>
      <c r="K45" s="1596" t="s">
        <v>132</v>
      </c>
      <c r="L45" s="1539"/>
      <c r="M45" s="1548" t="s">
        <v>70</v>
      </c>
      <c r="N45" s="1549"/>
      <c r="O45" s="1550" t="s">
        <v>71</v>
      </c>
      <c r="P45" s="1551">
        <f>+A44</f>
        <v>0</v>
      </c>
      <c r="Q45" s="1552">
        <f>+C44</f>
        <v>0</v>
      </c>
      <c r="R45" s="1552">
        <f t="shared" ref="R45:S49" si="13">+E44</f>
        <v>0</v>
      </c>
      <c r="S45" s="1553">
        <f t="shared" si="13"/>
        <v>0</v>
      </c>
      <c r="T45" s="1554">
        <f>+H44</f>
        <v>0</v>
      </c>
      <c r="U45" s="1555" t="s">
        <v>72</v>
      </c>
      <c r="V45" s="1539" t="s">
        <v>669</v>
      </c>
      <c r="W45" s="1548" t="s">
        <v>87</v>
      </c>
      <c r="X45" s="1549"/>
      <c r="Y45" s="1550" t="s">
        <v>46</v>
      </c>
      <c r="Z45" s="1551">
        <f t="shared" ref="Z45:AB47" si="14">+A191</f>
        <v>0</v>
      </c>
      <c r="AA45" s="1552">
        <f t="shared" si="14"/>
        <v>0</v>
      </c>
      <c r="AB45" s="1558">
        <f t="shared" si="14"/>
        <v>0</v>
      </c>
      <c r="AC45" s="1559">
        <f>+E191</f>
        <v>0</v>
      </c>
      <c r="AD45" s="1383"/>
      <c r="AE45" s="1383"/>
      <c r="AF45" s="1383"/>
      <c r="AG45" s="1383"/>
      <c r="AH45" s="1383"/>
      <c r="AI45" s="1259"/>
      <c r="AJ45" s="1259"/>
      <c r="AK45" s="1259"/>
    </row>
    <row r="46" spans="1:37" ht="14.45" customHeight="1">
      <c r="A46" s="1713"/>
      <c r="B46" s="1714"/>
      <c r="C46" s="1714"/>
      <c r="D46" s="1714"/>
      <c r="E46" s="1714"/>
      <c r="F46" s="1714"/>
      <c r="G46" s="1714"/>
      <c r="H46" s="1715"/>
      <c r="I46" s="1712" t="s">
        <v>592</v>
      </c>
      <c r="K46" s="1547" t="s">
        <v>130</v>
      </c>
      <c r="L46" s="1539"/>
      <c r="M46" s="1548" t="s">
        <v>73</v>
      </c>
      <c r="N46" s="1549"/>
      <c r="O46" s="1550" t="s">
        <v>74</v>
      </c>
      <c r="P46" s="1551">
        <f>+A45</f>
        <v>0</v>
      </c>
      <c r="Q46" s="1552">
        <f>+C45</f>
        <v>0</v>
      </c>
      <c r="R46" s="1552">
        <f t="shared" si="13"/>
        <v>0</v>
      </c>
      <c r="S46" s="1553">
        <f t="shared" si="13"/>
        <v>0</v>
      </c>
      <c r="T46" s="1554">
        <f>+H45</f>
        <v>0</v>
      </c>
      <c r="U46" s="1555"/>
      <c r="V46" s="1539"/>
      <c r="W46" s="1548" t="s">
        <v>73</v>
      </c>
      <c r="X46" s="1549"/>
      <c r="Y46" s="1550" t="s">
        <v>75</v>
      </c>
      <c r="Z46" s="1551">
        <f t="shared" si="14"/>
        <v>0</v>
      </c>
      <c r="AA46" s="1552">
        <f t="shared" si="14"/>
        <v>0</v>
      </c>
      <c r="AB46" s="1558">
        <f t="shared" si="14"/>
        <v>0</v>
      </c>
      <c r="AC46" s="1559">
        <f>+E192</f>
        <v>0</v>
      </c>
      <c r="AD46" s="1383"/>
      <c r="AE46" s="1383"/>
      <c r="AF46" s="1383"/>
      <c r="AG46" s="1383"/>
      <c r="AH46" s="1383"/>
      <c r="AI46" s="1259"/>
      <c r="AJ46" s="1259"/>
      <c r="AK46" s="1259"/>
    </row>
    <row r="47" spans="1:37" ht="14.45" customHeight="1">
      <c r="A47" s="1713"/>
      <c r="B47" s="1714"/>
      <c r="C47" s="1714"/>
      <c r="D47" s="1714"/>
      <c r="E47" s="1714"/>
      <c r="F47" s="1714"/>
      <c r="G47" s="1714"/>
      <c r="H47" s="1715"/>
      <c r="I47" s="1712" t="s">
        <v>593</v>
      </c>
      <c r="K47" s="1547"/>
      <c r="L47" s="1566"/>
      <c r="M47" s="1548" t="s">
        <v>13</v>
      </c>
      <c r="N47" s="1549"/>
      <c r="O47" s="1550" t="s">
        <v>76</v>
      </c>
      <c r="P47" s="1551">
        <f>+A46</f>
        <v>0</v>
      </c>
      <c r="Q47" s="1552">
        <f>+C46</f>
        <v>0</v>
      </c>
      <c r="R47" s="1552">
        <f t="shared" si="13"/>
        <v>0</v>
      </c>
      <c r="S47" s="1553">
        <f t="shared" si="13"/>
        <v>0</v>
      </c>
      <c r="T47" s="1554">
        <f>+H46</f>
        <v>0</v>
      </c>
      <c r="U47" s="1555"/>
      <c r="V47" s="1590"/>
      <c r="W47" s="1548" t="s">
        <v>13</v>
      </c>
      <c r="X47" s="1549"/>
      <c r="Y47" s="1550" t="s">
        <v>77</v>
      </c>
      <c r="Z47" s="1551">
        <f t="shared" si="14"/>
        <v>0</v>
      </c>
      <c r="AA47" s="1552">
        <f t="shared" si="14"/>
        <v>0</v>
      </c>
      <c r="AB47" s="1558">
        <f t="shared" si="14"/>
        <v>0</v>
      </c>
      <c r="AC47" s="1559">
        <f>+E193</f>
        <v>0</v>
      </c>
      <c r="AD47" s="1383"/>
      <c r="AE47" s="1383"/>
      <c r="AF47" s="1383"/>
      <c r="AG47" s="1383"/>
      <c r="AH47" s="1383"/>
      <c r="AI47" s="1259"/>
      <c r="AJ47" s="1259"/>
      <c r="AK47" s="1259"/>
    </row>
    <row r="48" spans="1:37" ht="14.45" customHeight="1">
      <c r="A48" s="1713"/>
      <c r="B48" s="1714"/>
      <c r="C48" s="1714"/>
      <c r="D48" s="1714"/>
      <c r="E48" s="1714"/>
      <c r="F48" s="1714"/>
      <c r="G48" s="1714"/>
      <c r="H48" s="1715"/>
      <c r="I48" s="1712" t="s">
        <v>594</v>
      </c>
      <c r="K48" s="1547" t="s">
        <v>4</v>
      </c>
      <c r="L48" s="1571" t="s">
        <v>78</v>
      </c>
      <c r="M48" s="1549"/>
      <c r="N48" s="1549"/>
      <c r="O48" s="1550" t="s">
        <v>79</v>
      </c>
      <c r="P48" s="1551">
        <f>+A47</f>
        <v>0</v>
      </c>
      <c r="Q48" s="1552">
        <f>+C47</f>
        <v>0</v>
      </c>
      <c r="R48" s="1552">
        <f t="shared" si="13"/>
        <v>0</v>
      </c>
      <c r="S48" s="1553">
        <f t="shared" si="13"/>
        <v>0</v>
      </c>
      <c r="T48" s="1554">
        <f>+H47</f>
        <v>0</v>
      </c>
      <c r="U48" s="1555" t="s">
        <v>4</v>
      </c>
      <c r="V48" s="1539"/>
      <c r="W48" s="1560"/>
      <c r="X48" s="1560"/>
      <c r="Y48" s="1561"/>
      <c r="Z48" s="1587"/>
      <c r="AA48" s="1560"/>
      <c r="AB48" s="1560"/>
      <c r="AC48" s="1588"/>
      <c r="AD48" s="1383"/>
      <c r="AE48" s="1383"/>
      <c r="AF48" s="1383"/>
      <c r="AG48" s="1383"/>
      <c r="AH48" s="1383"/>
      <c r="AI48" s="1259"/>
      <c r="AJ48" s="1259"/>
      <c r="AK48" s="1259"/>
    </row>
    <row r="49" spans="1:38" ht="14.45" customHeight="1">
      <c r="A49" s="1713"/>
      <c r="B49" s="1714"/>
      <c r="C49" s="1714"/>
      <c r="D49" s="1714"/>
      <c r="E49" s="1714"/>
      <c r="F49" s="1714"/>
      <c r="G49" s="1714"/>
      <c r="H49" s="1715"/>
      <c r="I49" s="1712" t="s">
        <v>1150</v>
      </c>
      <c r="K49" s="1547"/>
      <c r="L49" s="1539"/>
      <c r="M49" s="1548" t="s">
        <v>11</v>
      </c>
      <c r="N49" s="1549"/>
      <c r="O49" s="1550" t="s">
        <v>80</v>
      </c>
      <c r="P49" s="1551">
        <f>+A48</f>
        <v>0</v>
      </c>
      <c r="Q49" s="1552">
        <f>+C48</f>
        <v>0</v>
      </c>
      <c r="R49" s="1552">
        <f t="shared" si="13"/>
        <v>0</v>
      </c>
      <c r="S49" s="1553">
        <f t="shared" si="13"/>
        <v>0</v>
      </c>
      <c r="T49" s="1554">
        <f>+H48</f>
        <v>0</v>
      </c>
      <c r="U49" s="1555"/>
      <c r="V49" s="1539"/>
      <c r="W49" s="1560"/>
      <c r="X49" s="1560"/>
      <c r="Y49" s="1561"/>
      <c r="Z49" s="1587"/>
      <c r="AA49" s="1560"/>
      <c r="AB49" s="1560"/>
      <c r="AC49" s="1588"/>
      <c r="AD49" s="1383"/>
      <c r="AE49" s="1383"/>
      <c r="AF49" s="1383"/>
      <c r="AG49" s="1383"/>
      <c r="AH49" s="1383"/>
      <c r="AI49" s="1259"/>
      <c r="AJ49" s="1259"/>
      <c r="AK49" s="1259"/>
    </row>
    <row r="50" spans="1:38" ht="14.45" customHeight="1">
      <c r="A50" s="1713"/>
      <c r="B50" s="1714"/>
      <c r="C50" s="1714"/>
      <c r="D50" s="1714"/>
      <c r="E50" s="1714"/>
      <c r="F50" s="1714"/>
      <c r="G50" s="1714"/>
      <c r="H50" s="1715"/>
      <c r="I50" s="1712" t="s">
        <v>595</v>
      </c>
      <c r="K50" s="1547"/>
      <c r="L50" s="1566"/>
      <c r="M50" s="1548" t="s">
        <v>13</v>
      </c>
      <c r="N50" s="1549"/>
      <c r="O50" s="1550"/>
      <c r="P50" s="1567">
        <f>P48-P49</f>
        <v>0</v>
      </c>
      <c r="Q50" s="1589">
        <f>Q48-Q49</f>
        <v>0</v>
      </c>
      <c r="R50" s="1568">
        <f>R48-R49</f>
        <v>0</v>
      </c>
      <c r="S50" s="1589">
        <f>S48-S49</f>
        <v>0</v>
      </c>
      <c r="T50" s="1565">
        <f>T48-T49</f>
        <v>0</v>
      </c>
      <c r="U50" s="1555"/>
      <c r="V50" s="1566"/>
      <c r="W50" s="1540"/>
      <c r="X50" s="1540"/>
      <c r="Y50" s="1581"/>
      <c r="Z50" s="1597"/>
      <c r="AA50" s="1540"/>
      <c r="AB50" s="1540"/>
      <c r="AC50" s="1598"/>
      <c r="AD50" s="1383"/>
      <c r="AE50" s="1383"/>
      <c r="AF50" s="1383"/>
      <c r="AG50" s="1383"/>
      <c r="AH50" s="1383"/>
      <c r="AI50" s="1259"/>
      <c r="AJ50" s="1259"/>
      <c r="AK50" s="1259"/>
    </row>
    <row r="51" spans="1:38" ht="14.45" customHeight="1">
      <c r="A51" s="1713"/>
      <c r="B51" s="1714"/>
      <c r="C51" s="1714"/>
      <c r="D51" s="1714"/>
      <c r="E51" s="1714"/>
      <c r="F51" s="1714"/>
      <c r="G51" s="1714"/>
      <c r="H51" s="1715"/>
      <c r="I51" s="1712" t="s">
        <v>454</v>
      </c>
      <c r="K51" s="1547"/>
      <c r="L51" s="1586"/>
      <c r="M51" s="1548" t="s">
        <v>88</v>
      </c>
      <c r="N51" s="1549"/>
      <c r="O51" s="1550" t="s">
        <v>109</v>
      </c>
      <c r="P51" s="1551">
        <f t="shared" ref="P51:P60" si="15">+A50</f>
        <v>0</v>
      </c>
      <c r="Q51" s="1552">
        <f t="shared" ref="Q51:Q60" si="16">+C50</f>
        <v>0</v>
      </c>
      <c r="R51" s="1552">
        <f t="shared" ref="R51:S60" si="17">+E50</f>
        <v>0</v>
      </c>
      <c r="S51" s="1553">
        <f t="shared" si="17"/>
        <v>0</v>
      </c>
      <c r="T51" s="1554">
        <f t="shared" ref="T51:T60" si="18">+H50</f>
        <v>0</v>
      </c>
      <c r="U51" s="1555"/>
      <c r="V51" s="1571"/>
      <c r="W51" s="1548" t="s">
        <v>88</v>
      </c>
      <c r="X51" s="1540"/>
      <c r="Y51" s="1581" t="s">
        <v>48</v>
      </c>
      <c r="Z51" s="1542">
        <f t="shared" ref="Z51:AB53" si="19">+A195</f>
        <v>0</v>
      </c>
      <c r="AA51" s="1543">
        <f t="shared" si="19"/>
        <v>0</v>
      </c>
      <c r="AB51" s="1544">
        <f t="shared" si="19"/>
        <v>0</v>
      </c>
      <c r="AC51" s="1599">
        <f>+E195</f>
        <v>0</v>
      </c>
      <c r="AD51" s="1383"/>
      <c r="AE51" s="1383"/>
      <c r="AF51" s="1383"/>
      <c r="AG51" s="1383"/>
      <c r="AH51" s="1383"/>
      <c r="AI51" s="1259"/>
      <c r="AJ51" s="1259"/>
      <c r="AK51" s="1259"/>
    </row>
    <row r="52" spans="1:38" ht="14.45" customHeight="1">
      <c r="A52" s="1713"/>
      <c r="B52" s="1714"/>
      <c r="C52" s="1714"/>
      <c r="D52" s="1714"/>
      <c r="E52" s="1714"/>
      <c r="F52" s="1714"/>
      <c r="G52" s="1714"/>
      <c r="H52" s="1715"/>
      <c r="I52" s="1712" t="s">
        <v>598</v>
      </c>
      <c r="K52" s="1547"/>
      <c r="L52" s="1556" t="s">
        <v>91</v>
      </c>
      <c r="M52" s="1548" t="s">
        <v>89</v>
      </c>
      <c r="N52" s="1549"/>
      <c r="O52" s="1550" t="s">
        <v>110</v>
      </c>
      <c r="P52" s="1551">
        <f t="shared" si="15"/>
        <v>0</v>
      </c>
      <c r="Q52" s="1552">
        <f t="shared" si="16"/>
        <v>0</v>
      </c>
      <c r="R52" s="1552">
        <f t="shared" si="17"/>
        <v>0</v>
      </c>
      <c r="S52" s="1553">
        <f t="shared" si="17"/>
        <v>0</v>
      </c>
      <c r="T52" s="1554">
        <f t="shared" si="18"/>
        <v>0</v>
      </c>
      <c r="U52" s="1555"/>
      <c r="V52" s="1539" t="s">
        <v>91</v>
      </c>
      <c r="W52" s="1566" t="s">
        <v>89</v>
      </c>
      <c r="X52" s="1540"/>
      <c r="Y52" s="1581" t="s">
        <v>51</v>
      </c>
      <c r="Z52" s="1542">
        <f t="shared" si="19"/>
        <v>0</v>
      </c>
      <c r="AA52" s="1543">
        <f t="shared" si="19"/>
        <v>0</v>
      </c>
      <c r="AB52" s="1544">
        <f t="shared" si="19"/>
        <v>0</v>
      </c>
      <c r="AC52" s="1599">
        <f>+E196</f>
        <v>0</v>
      </c>
      <c r="AD52" s="1383"/>
      <c r="AE52" s="1383"/>
      <c r="AF52" s="1383"/>
      <c r="AG52" s="1383"/>
      <c r="AH52" s="1383"/>
      <c r="AI52" s="1259"/>
      <c r="AJ52" s="1259"/>
      <c r="AK52" s="1259"/>
    </row>
    <row r="53" spans="1:38" ht="14.45" customHeight="1">
      <c r="A53" s="1713"/>
      <c r="B53" s="1714"/>
      <c r="C53" s="1714"/>
      <c r="D53" s="1714"/>
      <c r="E53" s="1714"/>
      <c r="F53" s="1714"/>
      <c r="G53" s="1714"/>
      <c r="H53" s="1715"/>
      <c r="I53" s="1712" t="s">
        <v>599</v>
      </c>
      <c r="K53" s="1547"/>
      <c r="L53" s="1556"/>
      <c r="M53" s="1548" t="s">
        <v>104</v>
      </c>
      <c r="N53" s="1549"/>
      <c r="O53" s="1550" t="s">
        <v>111</v>
      </c>
      <c r="P53" s="1551">
        <f t="shared" si="15"/>
        <v>0</v>
      </c>
      <c r="Q53" s="1552">
        <f t="shared" si="16"/>
        <v>0</v>
      </c>
      <c r="R53" s="1552">
        <f t="shared" si="17"/>
        <v>0</v>
      </c>
      <c r="S53" s="1553">
        <f t="shared" si="17"/>
        <v>0</v>
      </c>
      <c r="T53" s="1554">
        <f t="shared" si="18"/>
        <v>0</v>
      </c>
      <c r="U53" s="1555"/>
      <c r="V53" s="1539"/>
      <c r="W53" s="1566" t="s">
        <v>104</v>
      </c>
      <c r="X53" s="1540"/>
      <c r="Y53" s="1581" t="s">
        <v>53</v>
      </c>
      <c r="Z53" s="1542">
        <f t="shared" si="19"/>
        <v>0</v>
      </c>
      <c r="AA53" s="1543">
        <f t="shared" si="19"/>
        <v>0</v>
      </c>
      <c r="AB53" s="1544">
        <f t="shared" si="19"/>
        <v>0</v>
      </c>
      <c r="AC53" s="1599">
        <f>+E197</f>
        <v>0</v>
      </c>
      <c r="AD53" s="1383"/>
      <c r="AE53" s="1383"/>
      <c r="AF53" s="1383"/>
      <c r="AG53" s="1383"/>
      <c r="AH53" s="1383"/>
      <c r="AI53" s="1259"/>
      <c r="AJ53" s="1259"/>
      <c r="AK53" s="1259"/>
    </row>
    <row r="54" spans="1:38" ht="14.45" customHeight="1">
      <c r="A54" s="1713"/>
      <c r="B54" s="1714"/>
      <c r="C54" s="1714"/>
      <c r="D54" s="1714"/>
      <c r="E54" s="1714"/>
      <c r="F54" s="1714"/>
      <c r="G54" s="1714"/>
      <c r="H54" s="1715"/>
      <c r="I54" s="1712" t="s">
        <v>601</v>
      </c>
      <c r="K54" s="1547"/>
      <c r="L54" s="1556"/>
      <c r="M54" s="1548" t="s">
        <v>90</v>
      </c>
      <c r="N54" s="1549"/>
      <c r="O54" s="1550" t="s">
        <v>112</v>
      </c>
      <c r="P54" s="1551">
        <f t="shared" si="15"/>
        <v>0</v>
      </c>
      <c r="Q54" s="1552">
        <f t="shared" si="16"/>
        <v>0</v>
      </c>
      <c r="R54" s="1552">
        <f t="shared" si="17"/>
        <v>0</v>
      </c>
      <c r="S54" s="1553">
        <f t="shared" si="17"/>
        <v>0</v>
      </c>
      <c r="T54" s="1554">
        <f t="shared" si="18"/>
        <v>0</v>
      </c>
      <c r="U54" s="1555"/>
      <c r="V54" s="1556" t="s">
        <v>92</v>
      </c>
      <c r="W54" s="1572"/>
      <c r="X54" s="1572"/>
      <c r="Y54" s="1572"/>
      <c r="Z54" s="1600"/>
      <c r="AA54" s="1572"/>
      <c r="AB54" s="1572"/>
      <c r="AC54" s="1601"/>
      <c r="AD54" s="1383"/>
      <c r="AE54" s="1383"/>
      <c r="AF54" s="1383"/>
      <c r="AG54" s="1383"/>
      <c r="AH54" s="1383"/>
      <c r="AI54" s="1259"/>
      <c r="AJ54" s="1259"/>
      <c r="AK54" s="1259"/>
    </row>
    <row r="55" spans="1:38" ht="14.45" customHeight="1">
      <c r="A55" s="1713"/>
      <c r="B55" s="1714"/>
      <c r="C55" s="1714"/>
      <c r="D55" s="1714"/>
      <c r="E55" s="1714"/>
      <c r="F55" s="1714"/>
      <c r="G55" s="1714"/>
      <c r="H55" s="1715"/>
      <c r="I55" s="1712" t="s">
        <v>602</v>
      </c>
      <c r="K55" s="1547"/>
      <c r="L55" s="1556" t="s">
        <v>92</v>
      </c>
      <c r="M55" s="1548" t="s">
        <v>105</v>
      </c>
      <c r="N55" s="1549"/>
      <c r="O55" s="1550" t="s">
        <v>113</v>
      </c>
      <c r="P55" s="1551">
        <f t="shared" si="15"/>
        <v>0</v>
      </c>
      <c r="Q55" s="1552">
        <f t="shared" si="16"/>
        <v>0</v>
      </c>
      <c r="R55" s="1552">
        <f t="shared" si="17"/>
        <v>0</v>
      </c>
      <c r="S55" s="1553">
        <f t="shared" si="17"/>
        <v>0</v>
      </c>
      <c r="T55" s="1554">
        <f t="shared" si="18"/>
        <v>0</v>
      </c>
      <c r="U55" s="1555"/>
      <c r="V55" s="1539"/>
      <c r="W55" s="1539"/>
      <c r="X55" s="1560"/>
      <c r="Y55" s="1561"/>
      <c r="Z55" s="1587"/>
      <c r="AA55" s="1560"/>
      <c r="AB55" s="1560"/>
      <c r="AC55" s="1588"/>
      <c r="AD55" s="1383"/>
      <c r="AE55" s="1383"/>
      <c r="AF55" s="1383"/>
      <c r="AG55" s="1383"/>
      <c r="AH55" s="1383"/>
      <c r="AI55" s="1259"/>
      <c r="AJ55" s="1259"/>
      <c r="AK55" s="1259"/>
    </row>
    <row r="56" spans="1:38" ht="14.45" customHeight="1">
      <c r="A56" s="1713"/>
      <c r="B56" s="1714"/>
      <c r="C56" s="1714"/>
      <c r="D56" s="1714"/>
      <c r="E56" s="1714"/>
      <c r="F56" s="1714"/>
      <c r="G56" s="1714"/>
      <c r="H56" s="1715"/>
      <c r="I56" s="1712" t="s">
        <v>603</v>
      </c>
      <c r="K56" s="1547"/>
      <c r="L56" s="1556"/>
      <c r="M56" s="1548" t="s">
        <v>106</v>
      </c>
      <c r="N56" s="1549"/>
      <c r="O56" s="1550" t="s">
        <v>114</v>
      </c>
      <c r="P56" s="1551">
        <f t="shared" si="15"/>
        <v>0</v>
      </c>
      <c r="Q56" s="1552">
        <f t="shared" si="16"/>
        <v>0</v>
      </c>
      <c r="R56" s="1552">
        <f t="shared" si="17"/>
        <v>0</v>
      </c>
      <c r="S56" s="1553">
        <f t="shared" si="17"/>
        <v>0</v>
      </c>
      <c r="T56" s="1554">
        <f t="shared" si="18"/>
        <v>0</v>
      </c>
      <c r="U56" s="1555"/>
      <c r="V56" s="1539" t="s">
        <v>668</v>
      </c>
      <c r="W56" s="1548" t="s">
        <v>106</v>
      </c>
      <c r="X56" s="1549"/>
      <c r="Y56" s="1550" t="s">
        <v>55</v>
      </c>
      <c r="Z56" s="1551">
        <f t="shared" ref="Z56:AB60" si="20">+A198</f>
        <v>0</v>
      </c>
      <c r="AA56" s="1552">
        <f t="shared" si="20"/>
        <v>0</v>
      </c>
      <c r="AB56" s="1558">
        <f t="shared" si="20"/>
        <v>0</v>
      </c>
      <c r="AC56" s="1559">
        <f>+E198</f>
        <v>0</v>
      </c>
      <c r="AD56" s="1383"/>
      <c r="AE56" s="1383"/>
      <c r="AF56" s="1383"/>
      <c r="AG56" s="1383"/>
      <c r="AH56" s="1383"/>
      <c r="AI56" s="1259"/>
      <c r="AJ56" s="1259"/>
      <c r="AK56" s="1259"/>
    </row>
    <row r="57" spans="1:38" ht="14.45" customHeight="1">
      <c r="A57" s="1713"/>
      <c r="B57" s="1714"/>
      <c r="C57" s="1714"/>
      <c r="D57" s="1714"/>
      <c r="E57" s="1714"/>
      <c r="F57" s="1714"/>
      <c r="G57" s="1714"/>
      <c r="H57" s="1715"/>
      <c r="I57" s="1712" t="s">
        <v>604</v>
      </c>
      <c r="K57" s="1547"/>
      <c r="L57" s="1556"/>
      <c r="M57" s="1548" t="s">
        <v>107</v>
      </c>
      <c r="N57" s="1549"/>
      <c r="O57" s="1550" t="s">
        <v>115</v>
      </c>
      <c r="P57" s="1551">
        <f t="shared" si="15"/>
        <v>0</v>
      </c>
      <c r="Q57" s="1552">
        <f t="shared" si="16"/>
        <v>0</v>
      </c>
      <c r="R57" s="1552">
        <f t="shared" si="17"/>
        <v>0</v>
      </c>
      <c r="S57" s="1553">
        <f t="shared" si="17"/>
        <v>0</v>
      </c>
      <c r="T57" s="1554">
        <f t="shared" si="18"/>
        <v>0</v>
      </c>
      <c r="U57" s="1555"/>
      <c r="V57" s="1539"/>
      <c r="W57" s="1548" t="s">
        <v>136</v>
      </c>
      <c r="X57" s="1549"/>
      <c r="Y57" s="1550" t="s">
        <v>56</v>
      </c>
      <c r="Z57" s="1551">
        <f t="shared" si="20"/>
        <v>0</v>
      </c>
      <c r="AA57" s="1552">
        <f t="shared" si="20"/>
        <v>0</v>
      </c>
      <c r="AB57" s="1558">
        <f t="shared" si="20"/>
        <v>0</v>
      </c>
      <c r="AC57" s="1559">
        <f>+E199</f>
        <v>0</v>
      </c>
      <c r="AD57" s="1383"/>
      <c r="AE57" s="1383"/>
      <c r="AF57" s="1383"/>
      <c r="AG57" s="1383"/>
      <c r="AH57" s="1383"/>
      <c r="AI57" s="1259"/>
      <c r="AJ57" s="1259"/>
      <c r="AK57" s="1259"/>
    </row>
    <row r="58" spans="1:38" ht="14.45" customHeight="1" thickBot="1">
      <c r="A58" s="1713"/>
      <c r="B58" s="1714"/>
      <c r="C58" s="1714"/>
      <c r="D58" s="1714"/>
      <c r="E58" s="1714"/>
      <c r="F58" s="1714"/>
      <c r="G58" s="1714"/>
      <c r="H58" s="1715"/>
      <c r="I58" s="1712" t="s">
        <v>605</v>
      </c>
      <c r="K58" s="1547"/>
      <c r="L58" s="1556" t="s">
        <v>41</v>
      </c>
      <c r="M58" s="1548" t="s">
        <v>108</v>
      </c>
      <c r="N58" s="1549"/>
      <c r="O58" s="1550" t="s">
        <v>116</v>
      </c>
      <c r="P58" s="1551">
        <f t="shared" si="15"/>
        <v>0</v>
      </c>
      <c r="Q58" s="1552">
        <f t="shared" si="16"/>
        <v>0</v>
      </c>
      <c r="R58" s="1552">
        <f t="shared" si="17"/>
        <v>0</v>
      </c>
      <c r="S58" s="1553">
        <f t="shared" si="17"/>
        <v>0</v>
      </c>
      <c r="T58" s="1554">
        <f t="shared" si="18"/>
        <v>0</v>
      </c>
      <c r="U58" s="1555"/>
      <c r="V58" s="1556" t="s">
        <v>669</v>
      </c>
      <c r="W58" s="1548" t="s">
        <v>138</v>
      </c>
      <c r="X58" s="1549"/>
      <c r="Y58" s="1550" t="s">
        <v>58</v>
      </c>
      <c r="Z58" s="1551">
        <f t="shared" si="20"/>
        <v>0</v>
      </c>
      <c r="AA58" s="1552">
        <f t="shared" si="20"/>
        <v>0</v>
      </c>
      <c r="AB58" s="1558">
        <f t="shared" si="20"/>
        <v>0</v>
      </c>
      <c r="AC58" s="1559">
        <f>+E200</f>
        <v>0</v>
      </c>
      <c r="AD58" s="1383"/>
      <c r="AE58" s="1383"/>
      <c r="AF58" s="1383"/>
      <c r="AG58" s="1383"/>
      <c r="AH58" s="1383"/>
      <c r="AI58" s="1259"/>
      <c r="AJ58" s="1259"/>
      <c r="AK58" s="1259"/>
    </row>
    <row r="59" spans="1:38" ht="14.45" customHeight="1" thickTop="1" thickBot="1">
      <c r="A59" s="1716"/>
      <c r="B59" s="1717"/>
      <c r="C59" s="1717"/>
      <c r="D59" s="1717"/>
      <c r="E59" s="1717"/>
      <c r="F59" s="1717"/>
      <c r="G59" s="1717"/>
      <c r="H59" s="1718"/>
      <c r="I59" s="1712" t="s">
        <v>606</v>
      </c>
      <c r="K59" s="1547"/>
      <c r="L59" s="1566"/>
      <c r="M59" s="1548" t="s">
        <v>13</v>
      </c>
      <c r="N59" s="1549"/>
      <c r="O59" s="1550" t="s">
        <v>117</v>
      </c>
      <c r="P59" s="1551">
        <f t="shared" si="15"/>
        <v>0</v>
      </c>
      <c r="Q59" s="1552">
        <f t="shared" si="16"/>
        <v>0</v>
      </c>
      <c r="R59" s="1552">
        <f t="shared" si="17"/>
        <v>0</v>
      </c>
      <c r="S59" s="1553">
        <f t="shared" si="17"/>
        <v>0</v>
      </c>
      <c r="T59" s="1554">
        <f t="shared" si="18"/>
        <v>0</v>
      </c>
      <c r="U59" s="1555"/>
      <c r="V59" s="1566"/>
      <c r="W59" s="1566" t="s">
        <v>13</v>
      </c>
      <c r="X59" s="1540"/>
      <c r="Y59" s="1581" t="s">
        <v>61</v>
      </c>
      <c r="Z59" s="1551">
        <f t="shared" si="20"/>
        <v>0</v>
      </c>
      <c r="AA59" s="1552">
        <f t="shared" si="20"/>
        <v>0</v>
      </c>
      <c r="AB59" s="1558">
        <f t="shared" si="20"/>
        <v>0</v>
      </c>
      <c r="AC59" s="1559">
        <f>+E201</f>
        <v>0</v>
      </c>
      <c r="AD59" s="1602"/>
      <c r="AE59" s="1602"/>
      <c r="AF59" s="1602"/>
      <c r="AG59" s="1508"/>
      <c r="AH59" s="1508"/>
      <c r="AI59" s="1509" t="s">
        <v>396</v>
      </c>
      <c r="AJ59" s="1603" t="s">
        <v>397</v>
      </c>
      <c r="AK59" s="1508"/>
      <c r="AL59" s="1370"/>
    </row>
    <row r="60" spans="1:38" ht="14.45" customHeight="1">
      <c r="K60" s="1547"/>
      <c r="L60" s="1548" t="s">
        <v>13</v>
      </c>
      <c r="M60" s="1549"/>
      <c r="N60" s="1549"/>
      <c r="O60" s="1550" t="s">
        <v>81</v>
      </c>
      <c r="P60" s="1551">
        <f t="shared" si="15"/>
        <v>0</v>
      </c>
      <c r="Q60" s="1552">
        <f t="shared" si="16"/>
        <v>0</v>
      </c>
      <c r="R60" s="1552">
        <f t="shared" si="17"/>
        <v>0</v>
      </c>
      <c r="S60" s="1553">
        <f t="shared" si="17"/>
        <v>0</v>
      </c>
      <c r="T60" s="1554">
        <f t="shared" si="18"/>
        <v>0</v>
      </c>
      <c r="U60" s="1555"/>
      <c r="V60" s="1566" t="s">
        <v>13</v>
      </c>
      <c r="W60" s="1540"/>
      <c r="X60" s="1540"/>
      <c r="Y60" s="1581" t="s">
        <v>63</v>
      </c>
      <c r="Z60" s="1604">
        <f t="shared" si="20"/>
        <v>126760</v>
      </c>
      <c r="AA60" s="1591">
        <f t="shared" si="20"/>
        <v>0</v>
      </c>
      <c r="AB60" s="1605">
        <f t="shared" si="20"/>
        <v>0</v>
      </c>
      <c r="AC60" s="1606">
        <f>+E202</f>
        <v>0</v>
      </c>
      <c r="AD60" s="1607"/>
      <c r="AE60" s="1607"/>
      <c r="AF60" s="1607"/>
      <c r="AG60" s="1514"/>
      <c r="AH60" s="1514"/>
      <c r="AI60" s="1521"/>
      <c r="AJ60" s="1520" t="s">
        <v>2</v>
      </c>
      <c r="AK60" s="1520" t="s">
        <v>3</v>
      </c>
      <c r="AL60" s="1375" t="s">
        <v>393</v>
      </c>
    </row>
    <row r="61" spans="1:38" ht="14.45" customHeight="1" thickBot="1">
      <c r="A61" s="1708" t="s">
        <v>1132</v>
      </c>
      <c r="B61" s="1708" t="s">
        <v>1133</v>
      </c>
      <c r="C61" s="1708" t="s">
        <v>1134</v>
      </c>
      <c r="D61" s="1708" t="s">
        <v>1135</v>
      </c>
      <c r="E61" s="1708" t="s">
        <v>398</v>
      </c>
      <c r="F61" s="1708" t="s">
        <v>1136</v>
      </c>
      <c r="K61" s="1547"/>
      <c r="L61" s="1608" t="s">
        <v>82</v>
      </c>
      <c r="M61" s="1609"/>
      <c r="N61" s="1609"/>
      <c r="O61" s="1610"/>
      <c r="P61" s="1611">
        <f>SUM(P8:P60)-P9-P10-P12-P13-P15-P16-P17-P30-P31-P32-P40-P41-P42-P43-P44-P49-P50</f>
        <v>37469</v>
      </c>
      <c r="Q61" s="1612">
        <f>SUM(Q8:Q60)-Q9-Q10-Q12-Q13-Q15-Q16-Q17-Q30-Q31-Q32-Q40-Q41-Q42-Q43-Q44-Q49-Q50</f>
        <v>34653</v>
      </c>
      <c r="R61" s="1612">
        <f>SUM(R8:R60)-R9-R10-R12-R13-R15-R16-R17-R30-R31-R32-R40-R41-R42-R43-R44-R49-R50</f>
        <v>21629</v>
      </c>
      <c r="S61" s="1613">
        <f>SUM(S8:S60)-S9-S10-S12-S13-S15-S16-S17-S30-S31-S32-S40-S41-S42-S43-S44-S49-S50</f>
        <v>469</v>
      </c>
      <c r="T61" s="1614">
        <f>SUM(T8:T60)-T9-T10-T12-T13-T15-T16-T17-T30-T31-T32-T40-T41-T42-T43-T44-T49-T50</f>
        <v>0</v>
      </c>
      <c r="U61" s="1615"/>
      <c r="V61" s="1608" t="s">
        <v>82</v>
      </c>
      <c r="W61" s="1609"/>
      <c r="X61" s="1609"/>
      <c r="Y61" s="1610"/>
      <c r="Z61" s="1616">
        <f>SUM(Z8:Z60)-Z9-Z10-Z25-Z28-Z40-Z41-Z42-Z43-Z44</f>
        <v>126760</v>
      </c>
      <c r="AA61" s="1612">
        <f>SUM(AA8:AA60)-AA9-AA10-AA25-AA28-AA40-AA41-AA42-AA43-AA44</f>
        <v>0</v>
      </c>
      <c r="AB61" s="1617">
        <f>SUM(AB8:AB60)-AB9-AB10-AB25-AB28-AB40-AB41-AB42-AB43-AB44</f>
        <v>0</v>
      </c>
      <c r="AC61" s="1618">
        <f>SUM(AC8:AC60)-AC9-AC10-AC25-AC28-AC40-AC41-AC42-AC43-AC44</f>
        <v>0</v>
      </c>
      <c r="AD61" s="1619"/>
      <c r="AE61" s="1619"/>
      <c r="AF61" s="1619"/>
      <c r="AG61" s="1528"/>
      <c r="AH61" s="1528"/>
      <c r="AI61" s="1529" t="s">
        <v>5</v>
      </c>
      <c r="AJ61" s="1526" t="s">
        <v>6</v>
      </c>
      <c r="AK61" s="1526" t="s">
        <v>7</v>
      </c>
      <c r="AL61" s="1367" t="s">
        <v>398</v>
      </c>
    </row>
    <row r="62" spans="1:38" ht="14.45" customHeight="1">
      <c r="A62" s="1723">
        <v>323457</v>
      </c>
      <c r="B62" s="1724">
        <v>316079</v>
      </c>
      <c r="C62" s="1724">
        <v>7378</v>
      </c>
      <c r="D62" s="1724">
        <v>6083</v>
      </c>
      <c r="E62" s="1724"/>
      <c r="F62" s="1725"/>
      <c r="G62" s="1720" t="s">
        <v>1139</v>
      </c>
      <c r="H62" s="1721"/>
      <c r="I62" s="1721"/>
      <c r="K62" s="1620"/>
      <c r="L62" s="1531" t="s">
        <v>8</v>
      </c>
      <c r="M62" s="1532"/>
      <c r="N62" s="1532"/>
      <c r="O62" s="1533" t="s">
        <v>9</v>
      </c>
      <c r="P62" s="1621">
        <f>+A63</f>
        <v>18204</v>
      </c>
      <c r="Q62" s="1535">
        <f>+B63</f>
        <v>10826</v>
      </c>
      <c r="R62" s="1622"/>
      <c r="S62" s="1536">
        <f>+D63</f>
        <v>2461</v>
      </c>
      <c r="T62" s="1537">
        <f>+F63</f>
        <v>0</v>
      </c>
      <c r="U62" s="1623"/>
      <c r="V62" s="1531" t="s">
        <v>8</v>
      </c>
      <c r="W62" s="1532"/>
      <c r="X62" s="1532"/>
      <c r="Y62" s="1533"/>
      <c r="Z62" s="1624"/>
      <c r="AA62" s="1625"/>
      <c r="AB62" s="1626"/>
      <c r="AC62" s="1627"/>
      <c r="AD62" s="1623"/>
      <c r="AE62" s="1531" t="s">
        <v>8</v>
      </c>
      <c r="AF62" s="1532"/>
      <c r="AG62" s="1532"/>
      <c r="AH62" s="1533"/>
      <c r="AI62" s="1624"/>
      <c r="AJ62" s="1625"/>
      <c r="AK62" s="1626"/>
      <c r="AL62" s="1628"/>
    </row>
    <row r="63" spans="1:38" ht="14.45" customHeight="1">
      <c r="A63" s="1726">
        <v>18204</v>
      </c>
      <c r="B63" s="1727">
        <v>10826</v>
      </c>
      <c r="C63" s="1727">
        <v>7378</v>
      </c>
      <c r="D63" s="1727">
        <v>2461</v>
      </c>
      <c r="E63" s="1727"/>
      <c r="F63" s="1728"/>
      <c r="G63" s="1720" t="s">
        <v>1140</v>
      </c>
      <c r="H63" s="1721"/>
      <c r="I63" s="1721"/>
      <c r="K63" s="1629"/>
      <c r="L63" s="1539"/>
      <c r="M63" s="1548" t="s">
        <v>11</v>
      </c>
      <c r="N63" s="1549"/>
      <c r="O63" s="1550" t="s">
        <v>12</v>
      </c>
      <c r="P63" s="1551">
        <f>+A64</f>
        <v>508</v>
      </c>
      <c r="Q63" s="1552">
        <f>+B64</f>
        <v>508</v>
      </c>
      <c r="R63" s="1568"/>
      <c r="S63" s="1553">
        <f>+D64</f>
        <v>0</v>
      </c>
      <c r="T63" s="1554">
        <f>+F64</f>
        <v>0</v>
      </c>
      <c r="U63" s="360"/>
      <c r="V63" s="1539"/>
      <c r="W63" s="1548"/>
      <c r="X63" s="1549"/>
      <c r="Y63" s="1557"/>
      <c r="Z63" s="1630"/>
      <c r="AA63" s="1631"/>
      <c r="AB63" s="1286"/>
      <c r="AC63" s="1632"/>
      <c r="AD63" s="360"/>
      <c r="AE63" s="1539"/>
      <c r="AF63" s="1548"/>
      <c r="AG63" s="1549"/>
      <c r="AH63" s="1557"/>
      <c r="AI63" s="1630"/>
      <c r="AJ63" s="1631"/>
      <c r="AK63" s="1286"/>
      <c r="AL63" s="1633"/>
    </row>
    <row r="64" spans="1:38" ht="14.45" customHeight="1">
      <c r="A64" s="1726">
        <v>508</v>
      </c>
      <c r="B64" s="1727">
        <v>508</v>
      </c>
      <c r="C64" s="1727"/>
      <c r="D64" s="1727"/>
      <c r="E64" s="1727"/>
      <c r="F64" s="1728"/>
      <c r="G64" s="1720" t="s">
        <v>1141</v>
      </c>
      <c r="H64" s="1721"/>
      <c r="I64" s="1721"/>
      <c r="K64" s="1629"/>
      <c r="L64" s="1539"/>
      <c r="M64" s="1548" t="s">
        <v>13</v>
      </c>
      <c r="N64" s="1560"/>
      <c r="O64" s="1561"/>
      <c r="P64" s="1562">
        <f>P62-P63</f>
        <v>17696</v>
      </c>
      <c r="Q64" s="1563">
        <f>Q62-Q63</f>
        <v>10318</v>
      </c>
      <c r="R64" s="1563"/>
      <c r="S64" s="1564">
        <f>S62-S63</f>
        <v>2461</v>
      </c>
      <c r="T64" s="1565">
        <f>T62-T63</f>
        <v>0</v>
      </c>
      <c r="U64" s="360"/>
      <c r="V64" s="1539"/>
      <c r="W64" s="1548" t="s">
        <v>13</v>
      </c>
      <c r="X64" s="1560"/>
      <c r="Y64" s="1561" t="s">
        <v>9</v>
      </c>
      <c r="Z64" s="1634">
        <f>+A117</f>
        <v>0</v>
      </c>
      <c r="AA64" s="1635">
        <f>+B117</f>
        <v>0</v>
      </c>
      <c r="AB64" s="1589"/>
      <c r="AC64" s="1636">
        <f>+E117</f>
        <v>0</v>
      </c>
      <c r="AD64" s="360"/>
      <c r="AE64" s="1539"/>
      <c r="AF64" s="1548" t="s">
        <v>13</v>
      </c>
      <c r="AG64" s="1560"/>
      <c r="AH64" s="1561" t="s">
        <v>399</v>
      </c>
      <c r="AI64" s="1634">
        <f>+A140</f>
        <v>0</v>
      </c>
      <c r="AJ64" s="1635">
        <f>+B140</f>
        <v>0</v>
      </c>
      <c r="AK64" s="1637">
        <f>+C140</f>
        <v>0</v>
      </c>
      <c r="AL64" s="1638"/>
    </row>
    <row r="65" spans="1:38" ht="14.45" customHeight="1">
      <c r="A65" s="1726">
        <v>28355</v>
      </c>
      <c r="B65" s="1727">
        <v>28355</v>
      </c>
      <c r="C65" s="1727"/>
      <c r="D65" s="1727"/>
      <c r="E65" s="1727"/>
      <c r="F65" s="1728"/>
      <c r="G65" s="1720" t="s">
        <v>1142</v>
      </c>
      <c r="H65" s="1721"/>
      <c r="I65" s="1721"/>
      <c r="K65" s="1629" t="s">
        <v>4</v>
      </c>
      <c r="L65" s="1571" t="s">
        <v>14</v>
      </c>
      <c r="M65" s="1572"/>
      <c r="N65" s="1572"/>
      <c r="O65" s="1573" t="s">
        <v>15</v>
      </c>
      <c r="P65" s="1574">
        <f>+A65</f>
        <v>28355</v>
      </c>
      <c r="Q65" s="1575">
        <f>+B65</f>
        <v>28355</v>
      </c>
      <c r="R65" s="1639"/>
      <c r="S65" s="1576">
        <f>+D65</f>
        <v>0</v>
      </c>
      <c r="T65" s="1554">
        <f>+F65</f>
        <v>0</v>
      </c>
      <c r="U65" s="360" t="s">
        <v>4</v>
      </c>
      <c r="V65" s="1571" t="s">
        <v>14</v>
      </c>
      <c r="W65" s="1572"/>
      <c r="X65" s="1572"/>
      <c r="Y65" s="1573"/>
      <c r="Z65" s="1579"/>
      <c r="AA65" s="1577"/>
      <c r="AB65" s="1577"/>
      <c r="AC65" s="1640"/>
      <c r="AD65" s="360" t="s">
        <v>4</v>
      </c>
      <c r="AE65" s="1571" t="s">
        <v>14</v>
      </c>
      <c r="AF65" s="1572"/>
      <c r="AG65" s="1572"/>
      <c r="AH65" s="1573"/>
      <c r="AI65" s="1579"/>
      <c r="AJ65" s="1577"/>
      <c r="AK65" s="1577"/>
      <c r="AL65" s="1374"/>
    </row>
    <row r="66" spans="1:38" ht="14.45" customHeight="1">
      <c r="A66" s="1726">
        <v>2938</v>
      </c>
      <c r="B66" s="1727">
        <v>2938</v>
      </c>
      <c r="C66" s="1727"/>
      <c r="D66" s="1727"/>
      <c r="E66" s="1727"/>
      <c r="F66" s="1728"/>
      <c r="G66" s="1720" t="s">
        <v>1143</v>
      </c>
      <c r="H66" s="1721"/>
      <c r="I66" s="1721"/>
      <c r="K66" s="1629"/>
      <c r="L66" s="1539"/>
      <c r="M66" s="1548" t="s">
        <v>16</v>
      </c>
      <c r="N66" s="1549"/>
      <c r="O66" s="1550" t="s">
        <v>17</v>
      </c>
      <c r="P66" s="1551">
        <f>+A66</f>
        <v>2938</v>
      </c>
      <c r="Q66" s="1552">
        <f>+B66</f>
        <v>2938</v>
      </c>
      <c r="R66" s="1568"/>
      <c r="S66" s="1553">
        <f>+D66</f>
        <v>0</v>
      </c>
      <c r="T66" s="1554">
        <f>+F66</f>
        <v>0</v>
      </c>
      <c r="U66" s="360"/>
      <c r="V66" s="1539"/>
      <c r="W66" s="1548"/>
      <c r="X66" s="1549"/>
      <c r="Y66" s="1550"/>
      <c r="Z66" s="1584"/>
      <c r="AA66" s="1582"/>
      <c r="AB66" s="1582"/>
      <c r="AC66" s="1641"/>
      <c r="AD66" s="360"/>
      <c r="AE66" s="1539"/>
      <c r="AF66" s="1548"/>
      <c r="AG66" s="1549"/>
      <c r="AH66" s="1550"/>
      <c r="AI66" s="1584"/>
      <c r="AJ66" s="1582"/>
      <c r="AK66" s="1582"/>
      <c r="AL66" s="1371"/>
    </row>
    <row r="67" spans="1:38" ht="14.45" customHeight="1">
      <c r="A67" s="1726">
        <v>13018</v>
      </c>
      <c r="B67" s="1727">
        <v>13018</v>
      </c>
      <c r="C67" s="1727"/>
      <c r="D67" s="1727"/>
      <c r="E67" s="1727"/>
      <c r="F67" s="1728"/>
      <c r="G67" s="1720" t="s">
        <v>1144</v>
      </c>
      <c r="H67" s="1721"/>
      <c r="I67" s="1721"/>
      <c r="K67" s="1629"/>
      <c r="L67" s="1566"/>
      <c r="M67" s="1548" t="s">
        <v>13</v>
      </c>
      <c r="N67" s="1540"/>
      <c r="O67" s="1581"/>
      <c r="P67" s="1562">
        <f>P65-P66</f>
        <v>25417</v>
      </c>
      <c r="Q67" s="1563">
        <f>Q65-Q66</f>
        <v>25417</v>
      </c>
      <c r="R67" s="1563"/>
      <c r="S67" s="1564">
        <f>S65-S66</f>
        <v>0</v>
      </c>
      <c r="T67" s="1565">
        <f>T65-T66</f>
        <v>0</v>
      </c>
      <c r="U67" s="360"/>
      <c r="V67" s="1566"/>
      <c r="W67" s="1548" t="s">
        <v>13</v>
      </c>
      <c r="X67" s="1540"/>
      <c r="Y67" s="1561" t="s">
        <v>400</v>
      </c>
      <c r="Z67" s="1634">
        <f>+A118</f>
        <v>0</v>
      </c>
      <c r="AA67" s="1635">
        <f>+B118</f>
        <v>0</v>
      </c>
      <c r="AB67" s="1589"/>
      <c r="AC67" s="1636">
        <f>+E118</f>
        <v>0</v>
      </c>
      <c r="AD67" s="360"/>
      <c r="AE67" s="1566"/>
      <c r="AF67" s="1548" t="s">
        <v>13</v>
      </c>
      <c r="AG67" s="1540"/>
      <c r="AH67" s="1561" t="s">
        <v>401</v>
      </c>
      <c r="AI67" s="1634">
        <f>+A141</f>
        <v>0</v>
      </c>
      <c r="AJ67" s="1635">
        <f>+B141</f>
        <v>0</v>
      </c>
      <c r="AK67" s="1637">
        <f>+C141</f>
        <v>0</v>
      </c>
      <c r="AL67" s="1638"/>
    </row>
    <row r="68" spans="1:38" ht="14.45" customHeight="1">
      <c r="A68" s="1726">
        <v>1195</v>
      </c>
      <c r="B68" s="1727">
        <v>1195</v>
      </c>
      <c r="C68" s="1727"/>
      <c r="D68" s="1727"/>
      <c r="E68" s="1727"/>
      <c r="F68" s="1728"/>
      <c r="G68" s="1720" t="s">
        <v>1145</v>
      </c>
      <c r="H68" s="1721"/>
      <c r="I68" s="1721"/>
      <c r="K68" s="1629" t="s">
        <v>4</v>
      </c>
      <c r="L68" s="1586"/>
      <c r="M68" s="1539" t="s">
        <v>94</v>
      </c>
      <c r="N68" s="1549"/>
      <c r="O68" s="1550" t="s">
        <v>93</v>
      </c>
      <c r="P68" s="1551">
        <f t="shared" ref="P68:Q70" si="21">+A68</f>
        <v>1195</v>
      </c>
      <c r="Q68" s="1552">
        <f t="shared" si="21"/>
        <v>1195</v>
      </c>
      <c r="R68" s="1568"/>
      <c r="S68" s="1553">
        <f>+D68</f>
        <v>0</v>
      </c>
      <c r="T68" s="1554">
        <f>+F68</f>
        <v>0</v>
      </c>
      <c r="U68" s="360" t="s">
        <v>4</v>
      </c>
      <c r="V68" s="1586"/>
      <c r="W68" s="1571"/>
      <c r="X68" s="1572"/>
      <c r="Y68" s="1642"/>
      <c r="Z68" s="1579"/>
      <c r="AA68" s="1577"/>
      <c r="AB68" s="1577"/>
      <c r="AC68" s="1640"/>
      <c r="AD68" s="360" t="s">
        <v>4</v>
      </c>
      <c r="AE68" s="1586"/>
      <c r="AF68" s="1571"/>
      <c r="AG68" s="1572"/>
      <c r="AH68" s="1642"/>
      <c r="AI68" s="1579"/>
      <c r="AJ68" s="1577"/>
      <c r="AK68" s="1577"/>
      <c r="AL68" s="1374"/>
    </row>
    <row r="69" spans="1:38" ht="14.45" customHeight="1">
      <c r="A69" s="1726"/>
      <c r="B69" s="1727"/>
      <c r="C69" s="1727"/>
      <c r="D69" s="1727"/>
      <c r="E69" s="1727"/>
      <c r="F69" s="1728"/>
      <c r="G69" s="1720" t="s">
        <v>1146</v>
      </c>
      <c r="H69" s="1721"/>
      <c r="I69" s="1721"/>
      <c r="K69" s="1629"/>
      <c r="L69" s="1556" t="s">
        <v>102</v>
      </c>
      <c r="M69" s="1539"/>
      <c r="N69" s="1548" t="s">
        <v>148</v>
      </c>
      <c r="O69" s="1550" t="s">
        <v>97</v>
      </c>
      <c r="P69" s="1551">
        <f t="shared" si="21"/>
        <v>0</v>
      </c>
      <c r="Q69" s="1552">
        <f t="shared" si="21"/>
        <v>0</v>
      </c>
      <c r="R69" s="1568"/>
      <c r="S69" s="1553">
        <f>+D69</f>
        <v>0</v>
      </c>
      <c r="T69" s="1554">
        <f>+F69</f>
        <v>0</v>
      </c>
      <c r="U69" s="360"/>
      <c r="V69" s="1556" t="s">
        <v>102</v>
      </c>
      <c r="W69" s="1539"/>
      <c r="X69" s="1560"/>
      <c r="Y69" s="1643"/>
      <c r="Z69" s="1644"/>
      <c r="AA69" s="330"/>
      <c r="AB69" s="330"/>
      <c r="AC69" s="1645"/>
      <c r="AD69" s="360"/>
      <c r="AE69" s="1556" t="s">
        <v>102</v>
      </c>
      <c r="AF69" s="1539"/>
      <c r="AG69" s="1560"/>
      <c r="AH69" s="1643"/>
      <c r="AI69" s="1644"/>
      <c r="AJ69" s="330"/>
      <c r="AK69" s="330"/>
      <c r="AL69" s="1368"/>
    </row>
    <row r="70" spans="1:38" ht="14.45" customHeight="1">
      <c r="A70" s="1726"/>
      <c r="B70" s="1727"/>
      <c r="C70" s="1727"/>
      <c r="D70" s="1727"/>
      <c r="E70" s="1727"/>
      <c r="F70" s="1728"/>
      <c r="G70" s="1720" t="s">
        <v>1147</v>
      </c>
      <c r="H70" s="1721"/>
      <c r="I70" s="1721"/>
      <c r="K70" s="1629"/>
      <c r="L70" s="1556" t="s">
        <v>103</v>
      </c>
      <c r="M70" s="1556"/>
      <c r="N70" s="1548" t="s">
        <v>96</v>
      </c>
      <c r="O70" s="1550" t="s">
        <v>34</v>
      </c>
      <c r="P70" s="1551">
        <f t="shared" si="21"/>
        <v>0</v>
      </c>
      <c r="Q70" s="1552">
        <f t="shared" si="21"/>
        <v>0</v>
      </c>
      <c r="R70" s="1568"/>
      <c r="S70" s="1553">
        <f>+D70</f>
        <v>0</v>
      </c>
      <c r="T70" s="1554">
        <f>+F70</f>
        <v>0</v>
      </c>
      <c r="U70" s="360"/>
      <c r="V70" s="1556" t="s">
        <v>103</v>
      </c>
      <c r="W70" s="1539"/>
      <c r="X70" s="1560"/>
      <c r="Y70" s="1643"/>
      <c r="Z70" s="1644"/>
      <c r="AA70" s="330"/>
      <c r="AB70" s="330"/>
      <c r="AC70" s="1645"/>
      <c r="AD70" s="360"/>
      <c r="AE70" s="1556" t="s">
        <v>103</v>
      </c>
      <c r="AF70" s="1539"/>
      <c r="AG70" s="1560"/>
      <c r="AH70" s="1643"/>
      <c r="AI70" s="1644"/>
      <c r="AJ70" s="330"/>
      <c r="AK70" s="330"/>
      <c r="AL70" s="1368"/>
    </row>
    <row r="71" spans="1:38" ht="14.45" customHeight="1">
      <c r="A71" s="1726">
        <v>11823</v>
      </c>
      <c r="B71" s="1727">
        <v>11823</v>
      </c>
      <c r="C71" s="1727"/>
      <c r="D71" s="1727"/>
      <c r="E71" s="1727"/>
      <c r="F71" s="1728"/>
      <c r="G71" s="1720" t="s">
        <v>552</v>
      </c>
      <c r="H71" s="1721"/>
      <c r="I71" s="1721"/>
      <c r="K71" s="1629"/>
      <c r="L71" s="1556" t="s">
        <v>41</v>
      </c>
      <c r="M71" s="1566"/>
      <c r="N71" s="1548" t="s">
        <v>13</v>
      </c>
      <c r="O71" s="1550"/>
      <c r="P71" s="1567">
        <f>P68-P69-P70</f>
        <v>1195</v>
      </c>
      <c r="Q71" s="1568">
        <f>Q68-Q69-Q70</f>
        <v>1195</v>
      </c>
      <c r="R71" s="1568"/>
      <c r="S71" s="1589">
        <f>S68-S69-S70</f>
        <v>0</v>
      </c>
      <c r="T71" s="1565">
        <f>T68-T69-T70</f>
        <v>0</v>
      </c>
      <c r="U71" s="360"/>
      <c r="V71" s="1556" t="s">
        <v>41</v>
      </c>
      <c r="W71" s="1539"/>
      <c r="X71" s="1560"/>
      <c r="Y71" s="1643"/>
      <c r="Z71" s="1644"/>
      <c r="AA71" s="330"/>
      <c r="AB71" s="330"/>
      <c r="AC71" s="1645"/>
      <c r="AD71" s="360"/>
      <c r="AE71" s="1556" t="s">
        <v>41</v>
      </c>
      <c r="AF71" s="1539"/>
      <c r="AG71" s="1560"/>
      <c r="AH71" s="1643"/>
      <c r="AI71" s="1644"/>
      <c r="AJ71" s="330"/>
      <c r="AK71" s="330"/>
      <c r="AL71" s="1368"/>
    </row>
    <row r="72" spans="1:38" ht="14.45" customHeight="1">
      <c r="A72" s="1726"/>
      <c r="B72" s="1727"/>
      <c r="C72" s="1727"/>
      <c r="D72" s="1727"/>
      <c r="E72" s="1727"/>
      <c r="F72" s="1728"/>
      <c r="G72" s="1720" t="s">
        <v>553</v>
      </c>
      <c r="H72" s="1721"/>
      <c r="I72" s="1721"/>
      <c r="K72" s="1629"/>
      <c r="L72" s="1556"/>
      <c r="M72" s="1548" t="s">
        <v>95</v>
      </c>
      <c r="N72" s="1549"/>
      <c r="O72" s="1550" t="s">
        <v>98</v>
      </c>
      <c r="P72" s="1551">
        <f t="shared" ref="P72:Q74" si="22">+A71</f>
        <v>11823</v>
      </c>
      <c r="Q72" s="1552">
        <f t="shared" si="22"/>
        <v>11823</v>
      </c>
      <c r="R72" s="1568"/>
      <c r="S72" s="1553">
        <f>+D71</f>
        <v>0</v>
      </c>
      <c r="T72" s="1554">
        <f>+F71</f>
        <v>0</v>
      </c>
      <c r="U72" s="360"/>
      <c r="V72" s="1556"/>
      <c r="W72" s="1566"/>
      <c r="X72" s="1540"/>
      <c r="Y72" s="1541"/>
      <c r="Z72" s="1584"/>
      <c r="AA72" s="1582"/>
      <c r="AB72" s="1582"/>
      <c r="AC72" s="1641"/>
      <c r="AD72" s="360"/>
      <c r="AE72" s="1556"/>
      <c r="AF72" s="1566"/>
      <c r="AG72" s="1540"/>
      <c r="AH72" s="1541"/>
      <c r="AI72" s="1584"/>
      <c r="AJ72" s="1582"/>
      <c r="AK72" s="1582"/>
      <c r="AL72" s="1371"/>
    </row>
    <row r="73" spans="1:38" ht="14.45" customHeight="1">
      <c r="A73" s="1726"/>
      <c r="B73" s="1727"/>
      <c r="C73" s="1727"/>
      <c r="D73" s="1727"/>
      <c r="E73" s="1727"/>
      <c r="F73" s="1728"/>
      <c r="G73" s="1720" t="s">
        <v>554</v>
      </c>
      <c r="H73" s="1721"/>
      <c r="I73" s="1721"/>
      <c r="K73" s="1629"/>
      <c r="L73" s="1566"/>
      <c r="M73" s="1548" t="s">
        <v>13</v>
      </c>
      <c r="N73" s="1549"/>
      <c r="O73" s="1550" t="s">
        <v>99</v>
      </c>
      <c r="P73" s="1551">
        <f t="shared" si="22"/>
        <v>0</v>
      </c>
      <c r="Q73" s="1552">
        <f t="shared" si="22"/>
        <v>0</v>
      </c>
      <c r="R73" s="1568"/>
      <c r="S73" s="1553">
        <f>+D72</f>
        <v>0</v>
      </c>
      <c r="T73" s="1554">
        <f>+F72</f>
        <v>0</v>
      </c>
      <c r="U73" s="360"/>
      <c r="V73" s="1566"/>
      <c r="W73" s="1548" t="s">
        <v>13</v>
      </c>
      <c r="X73" s="1549"/>
      <c r="Y73" s="1573" t="s">
        <v>15</v>
      </c>
      <c r="Z73" s="1634">
        <f t="shared" ref="Z73:AA75" si="23">+A119</f>
        <v>0</v>
      </c>
      <c r="AA73" s="1635">
        <f t="shared" si="23"/>
        <v>0</v>
      </c>
      <c r="AB73" s="1589"/>
      <c r="AC73" s="1636">
        <f>+E119</f>
        <v>0</v>
      </c>
      <c r="AD73" s="360"/>
      <c r="AE73" s="1566"/>
      <c r="AF73" s="1548" t="s">
        <v>13</v>
      </c>
      <c r="AG73" s="1549"/>
      <c r="AH73" s="1573" t="s">
        <v>402</v>
      </c>
      <c r="AI73" s="1634">
        <f t="shared" ref="AI73:AK75" si="24">+A142</f>
        <v>0</v>
      </c>
      <c r="AJ73" s="1635">
        <f t="shared" si="24"/>
        <v>0</v>
      </c>
      <c r="AK73" s="1637">
        <f t="shared" si="24"/>
        <v>0</v>
      </c>
      <c r="AL73" s="1638"/>
    </row>
    <row r="74" spans="1:38" ht="14.45" customHeight="1">
      <c r="A74" s="1726">
        <v>19182</v>
      </c>
      <c r="B74" s="1727">
        <v>19182</v>
      </c>
      <c r="C74" s="1727"/>
      <c r="D74" s="1727">
        <v>300</v>
      </c>
      <c r="E74" s="1727"/>
      <c r="F74" s="1728"/>
      <c r="G74" s="1720" t="s">
        <v>1148</v>
      </c>
      <c r="H74" s="1721"/>
      <c r="I74" s="1721"/>
      <c r="K74" s="1629"/>
      <c r="L74" s="1548" t="s">
        <v>19</v>
      </c>
      <c r="M74" s="1549"/>
      <c r="N74" s="1549"/>
      <c r="O74" s="1550" t="s">
        <v>20</v>
      </c>
      <c r="P74" s="1551">
        <f t="shared" si="22"/>
        <v>0</v>
      </c>
      <c r="Q74" s="1552">
        <f t="shared" si="22"/>
        <v>0</v>
      </c>
      <c r="R74" s="1568"/>
      <c r="S74" s="1553">
        <f>+D73</f>
        <v>0</v>
      </c>
      <c r="T74" s="1554">
        <f>+F73</f>
        <v>0</v>
      </c>
      <c r="U74" s="360"/>
      <c r="V74" s="1548" t="s">
        <v>19</v>
      </c>
      <c r="W74" s="1549"/>
      <c r="X74" s="1549"/>
      <c r="Y74" s="1573" t="s">
        <v>142</v>
      </c>
      <c r="Z74" s="1646">
        <f t="shared" si="23"/>
        <v>0</v>
      </c>
      <c r="AA74" s="1635">
        <f t="shared" si="23"/>
        <v>0</v>
      </c>
      <c r="AB74" s="1569"/>
      <c r="AC74" s="1636">
        <f>+E120</f>
        <v>0</v>
      </c>
      <c r="AD74" s="360"/>
      <c r="AE74" s="1548" t="s">
        <v>19</v>
      </c>
      <c r="AF74" s="1549"/>
      <c r="AG74" s="1549"/>
      <c r="AH74" s="1573" t="s">
        <v>403</v>
      </c>
      <c r="AI74" s="1646">
        <f t="shared" si="24"/>
        <v>0</v>
      </c>
      <c r="AJ74" s="1635">
        <f t="shared" si="24"/>
        <v>0</v>
      </c>
      <c r="AK74" s="1647">
        <f t="shared" si="24"/>
        <v>0</v>
      </c>
      <c r="AL74" s="1638"/>
    </row>
    <row r="75" spans="1:38" ht="14.45" customHeight="1">
      <c r="A75" s="1726">
        <v>10797</v>
      </c>
      <c r="B75" s="1727">
        <v>10797</v>
      </c>
      <c r="C75" s="1727"/>
      <c r="D75" s="1727">
        <v>300</v>
      </c>
      <c r="E75" s="1727"/>
      <c r="F75" s="1728"/>
      <c r="G75" s="1720" t="s">
        <v>555</v>
      </c>
      <c r="H75" s="1721"/>
      <c r="I75" s="1721"/>
      <c r="K75" s="1629" t="s">
        <v>83</v>
      </c>
      <c r="L75" s="1539"/>
      <c r="M75" s="1548" t="s">
        <v>22</v>
      </c>
      <c r="N75" s="1549"/>
      <c r="O75" s="1550" t="s">
        <v>23</v>
      </c>
      <c r="P75" s="1551">
        <f t="shared" ref="P75:Q85" si="25">+A75</f>
        <v>10797</v>
      </c>
      <c r="Q75" s="1552">
        <f t="shared" si="25"/>
        <v>10797</v>
      </c>
      <c r="R75" s="1568"/>
      <c r="S75" s="1553">
        <f t="shared" ref="S75:S85" si="26">+D75</f>
        <v>300</v>
      </c>
      <c r="T75" s="1554">
        <f t="shared" ref="T75:T85" si="27">+F75</f>
        <v>0</v>
      </c>
      <c r="U75" s="360" t="s">
        <v>404</v>
      </c>
      <c r="V75" s="1539"/>
      <c r="W75" s="1548" t="s">
        <v>405</v>
      </c>
      <c r="X75" s="1549"/>
      <c r="Y75" s="1573" t="s">
        <v>406</v>
      </c>
      <c r="Z75" s="1646">
        <f t="shared" si="23"/>
        <v>0</v>
      </c>
      <c r="AA75" s="1635">
        <f t="shared" si="23"/>
        <v>0</v>
      </c>
      <c r="AB75" s="1569"/>
      <c r="AC75" s="1636">
        <f>+E121</f>
        <v>0</v>
      </c>
      <c r="AD75" s="360" t="s">
        <v>407</v>
      </c>
      <c r="AE75" s="1539"/>
      <c r="AF75" s="1548" t="s">
        <v>405</v>
      </c>
      <c r="AG75" s="1549"/>
      <c r="AH75" s="1573" t="s">
        <v>408</v>
      </c>
      <c r="AI75" s="1646">
        <f t="shared" si="24"/>
        <v>0</v>
      </c>
      <c r="AJ75" s="1635">
        <f t="shared" si="24"/>
        <v>0</v>
      </c>
      <c r="AK75" s="1647">
        <f t="shared" si="24"/>
        <v>0</v>
      </c>
      <c r="AL75" s="1638"/>
    </row>
    <row r="76" spans="1:38" ht="14.45" customHeight="1">
      <c r="A76" s="1726"/>
      <c r="B76" s="1727"/>
      <c r="C76" s="1727"/>
      <c r="D76" s="1727"/>
      <c r="E76" s="1727"/>
      <c r="F76" s="1728"/>
      <c r="G76" s="1720" t="s">
        <v>558</v>
      </c>
      <c r="H76" s="1721"/>
      <c r="I76" s="1721"/>
      <c r="K76" s="1629"/>
      <c r="L76" s="1539" t="s">
        <v>25</v>
      </c>
      <c r="M76" s="1548" t="s">
        <v>26</v>
      </c>
      <c r="N76" s="1549"/>
      <c r="O76" s="1550" t="s">
        <v>27</v>
      </c>
      <c r="P76" s="1551">
        <f t="shared" si="25"/>
        <v>0</v>
      </c>
      <c r="Q76" s="1552">
        <f t="shared" si="25"/>
        <v>0</v>
      </c>
      <c r="R76" s="1568"/>
      <c r="S76" s="1553">
        <f t="shared" si="26"/>
        <v>0</v>
      </c>
      <c r="T76" s="1554">
        <f t="shared" si="27"/>
        <v>0</v>
      </c>
      <c r="U76" s="360"/>
      <c r="V76" s="1539" t="s">
        <v>25</v>
      </c>
      <c r="W76" s="1571"/>
      <c r="X76" s="1572"/>
      <c r="Y76" s="1642"/>
      <c r="Z76" s="1587"/>
      <c r="AA76" s="1560"/>
      <c r="AB76" s="330"/>
      <c r="AC76" s="1645"/>
      <c r="AD76" s="360" t="s">
        <v>409</v>
      </c>
      <c r="AE76" s="1539" t="s">
        <v>25</v>
      </c>
      <c r="AF76" s="1571"/>
      <c r="AG76" s="1572"/>
      <c r="AH76" s="1642"/>
      <c r="AI76" s="1587"/>
      <c r="AJ76" s="1560"/>
      <c r="AK76" s="330"/>
      <c r="AL76" s="1368"/>
    </row>
    <row r="77" spans="1:38" ht="14.45" customHeight="1">
      <c r="A77" s="1726"/>
      <c r="B77" s="1727"/>
      <c r="C77" s="1727"/>
      <c r="D77" s="1727"/>
      <c r="E77" s="1727"/>
      <c r="F77" s="1728"/>
      <c r="G77" s="1720" t="s">
        <v>560</v>
      </c>
      <c r="H77" s="1721"/>
      <c r="I77" s="1721"/>
      <c r="K77" s="1629"/>
      <c r="L77" s="1539" t="s">
        <v>28</v>
      </c>
      <c r="M77" s="1548" t="s">
        <v>29</v>
      </c>
      <c r="N77" s="1549"/>
      <c r="O77" s="1550" t="s">
        <v>30</v>
      </c>
      <c r="P77" s="1551">
        <f t="shared" si="25"/>
        <v>0</v>
      </c>
      <c r="Q77" s="1552">
        <f t="shared" si="25"/>
        <v>0</v>
      </c>
      <c r="R77" s="1568"/>
      <c r="S77" s="1553">
        <f t="shared" si="26"/>
        <v>0</v>
      </c>
      <c r="T77" s="1554">
        <f t="shared" si="27"/>
        <v>0</v>
      </c>
      <c r="U77" s="360"/>
      <c r="V77" s="1539" t="s">
        <v>28</v>
      </c>
      <c r="W77" s="1539"/>
      <c r="X77" s="1560"/>
      <c r="Y77" s="1643"/>
      <c r="Z77" s="1587"/>
      <c r="AA77" s="1560"/>
      <c r="AB77" s="330"/>
      <c r="AC77" s="1645"/>
      <c r="AD77" s="360" t="s">
        <v>410</v>
      </c>
      <c r="AE77" s="1539" t="s">
        <v>28</v>
      </c>
      <c r="AF77" s="1539"/>
      <c r="AG77" s="1560"/>
      <c r="AH77" s="1643"/>
      <c r="AI77" s="1587"/>
      <c r="AJ77" s="1560"/>
      <c r="AK77" s="330"/>
      <c r="AL77" s="1368"/>
    </row>
    <row r="78" spans="1:38" ht="14.45" customHeight="1">
      <c r="A78" s="1726"/>
      <c r="B78" s="1727"/>
      <c r="C78" s="1727"/>
      <c r="D78" s="1727"/>
      <c r="E78" s="1727"/>
      <c r="F78" s="1728"/>
      <c r="G78" s="1720" t="s">
        <v>562</v>
      </c>
      <c r="H78" s="1721"/>
      <c r="I78" s="1721"/>
      <c r="K78" s="1629"/>
      <c r="L78" s="1539" t="s">
        <v>31</v>
      </c>
      <c r="M78" s="1548" t="s">
        <v>32</v>
      </c>
      <c r="N78" s="1549"/>
      <c r="O78" s="1550" t="s">
        <v>33</v>
      </c>
      <c r="P78" s="1551">
        <f t="shared" si="25"/>
        <v>0</v>
      </c>
      <c r="Q78" s="1552">
        <f t="shared" si="25"/>
        <v>0</v>
      </c>
      <c r="R78" s="1568"/>
      <c r="S78" s="1553">
        <f t="shared" si="26"/>
        <v>0</v>
      </c>
      <c r="T78" s="1554">
        <f t="shared" si="27"/>
        <v>0</v>
      </c>
      <c r="U78" s="360" t="s">
        <v>411</v>
      </c>
      <c r="V78" s="1539" t="s">
        <v>31</v>
      </c>
      <c r="W78" s="1539"/>
      <c r="X78" s="1560"/>
      <c r="Y78" s="1643"/>
      <c r="Z78" s="1587"/>
      <c r="AA78" s="1560"/>
      <c r="AB78" s="330"/>
      <c r="AC78" s="1645"/>
      <c r="AD78" s="360" t="s">
        <v>141</v>
      </c>
      <c r="AE78" s="1539" t="s">
        <v>31</v>
      </c>
      <c r="AF78" s="1539"/>
      <c r="AG78" s="1560"/>
      <c r="AH78" s="1643"/>
      <c r="AI78" s="1587"/>
      <c r="AJ78" s="1560"/>
      <c r="AK78" s="330"/>
      <c r="AL78" s="1368"/>
    </row>
    <row r="79" spans="1:38" ht="14.45" customHeight="1">
      <c r="A79" s="1726"/>
      <c r="B79" s="1727"/>
      <c r="C79" s="1727"/>
      <c r="D79" s="1727"/>
      <c r="E79" s="1727"/>
      <c r="F79" s="1728"/>
      <c r="G79" s="1720" t="s">
        <v>563</v>
      </c>
      <c r="H79" s="1721"/>
      <c r="I79" s="1721"/>
      <c r="K79" s="1629"/>
      <c r="L79" s="1539" t="s">
        <v>35</v>
      </c>
      <c r="M79" s="1548" t="s">
        <v>36</v>
      </c>
      <c r="N79" s="1549"/>
      <c r="O79" s="1550" t="s">
        <v>37</v>
      </c>
      <c r="P79" s="1551">
        <f t="shared" si="25"/>
        <v>0</v>
      </c>
      <c r="Q79" s="1552">
        <f t="shared" si="25"/>
        <v>0</v>
      </c>
      <c r="R79" s="1568"/>
      <c r="S79" s="1553">
        <f t="shared" si="26"/>
        <v>0</v>
      </c>
      <c r="T79" s="1554">
        <f t="shared" si="27"/>
        <v>0</v>
      </c>
      <c r="U79" s="360"/>
      <c r="V79" s="1539" t="s">
        <v>35</v>
      </c>
      <c r="W79" s="1566"/>
      <c r="X79" s="1540"/>
      <c r="Y79" s="1541"/>
      <c r="Z79" s="1597"/>
      <c r="AA79" s="1540"/>
      <c r="AB79" s="1582"/>
      <c r="AC79" s="1641"/>
      <c r="AD79" s="360" t="s">
        <v>412</v>
      </c>
      <c r="AE79" s="1539" t="s">
        <v>35</v>
      </c>
      <c r="AF79" s="1566"/>
      <c r="AG79" s="1540"/>
      <c r="AH79" s="1541"/>
      <c r="AI79" s="1597"/>
      <c r="AJ79" s="1540"/>
      <c r="AK79" s="1582"/>
      <c r="AL79" s="1371"/>
    </row>
    <row r="80" spans="1:38" ht="14.45" customHeight="1">
      <c r="A80" s="1726">
        <v>1179</v>
      </c>
      <c r="B80" s="1727">
        <v>1179</v>
      </c>
      <c r="C80" s="1727"/>
      <c r="D80" s="1727"/>
      <c r="E80" s="1727"/>
      <c r="F80" s="1728"/>
      <c r="G80" s="1720" t="s">
        <v>565</v>
      </c>
      <c r="H80" s="1721"/>
      <c r="I80" s="1721"/>
      <c r="K80" s="1629"/>
      <c r="L80" s="1539" t="s">
        <v>38</v>
      </c>
      <c r="M80" s="1548" t="s">
        <v>149</v>
      </c>
      <c r="N80" s="1549"/>
      <c r="O80" s="1550" t="s">
        <v>40</v>
      </c>
      <c r="P80" s="1551">
        <f t="shared" si="25"/>
        <v>1179</v>
      </c>
      <c r="Q80" s="1552">
        <f t="shared" si="25"/>
        <v>1179</v>
      </c>
      <c r="R80" s="1568"/>
      <c r="S80" s="1553">
        <f t="shared" si="26"/>
        <v>0</v>
      </c>
      <c r="T80" s="1554">
        <f t="shared" si="27"/>
        <v>0</v>
      </c>
      <c r="U80" s="360"/>
      <c r="V80" s="1539" t="s">
        <v>38</v>
      </c>
      <c r="W80" s="1548" t="s">
        <v>149</v>
      </c>
      <c r="X80" s="1549"/>
      <c r="Y80" s="1550" t="s">
        <v>413</v>
      </c>
      <c r="Z80" s="1634">
        <f>+A122</f>
        <v>0</v>
      </c>
      <c r="AA80" s="1635">
        <f>+B122</f>
        <v>0</v>
      </c>
      <c r="AB80" s="1589"/>
      <c r="AC80" s="1636">
        <f>+E122</f>
        <v>0</v>
      </c>
      <c r="AD80" s="360" t="s">
        <v>414</v>
      </c>
      <c r="AE80" s="1539" t="s">
        <v>38</v>
      </c>
      <c r="AF80" s="1548" t="s">
        <v>149</v>
      </c>
      <c r="AG80" s="1549"/>
      <c r="AH80" s="1550" t="s">
        <v>415</v>
      </c>
      <c r="AI80" s="1634">
        <f>+A145</f>
        <v>0</v>
      </c>
      <c r="AJ80" s="1635">
        <f>+B145</f>
        <v>0</v>
      </c>
      <c r="AK80" s="1637">
        <f>+C145</f>
        <v>0</v>
      </c>
      <c r="AL80" s="1638"/>
    </row>
    <row r="81" spans="1:38" ht="14.45" customHeight="1">
      <c r="A81" s="1726"/>
      <c r="B81" s="1727"/>
      <c r="C81" s="1727"/>
      <c r="D81" s="1727"/>
      <c r="E81" s="1727"/>
      <c r="F81" s="1728"/>
      <c r="G81" s="1720" t="s">
        <v>566</v>
      </c>
      <c r="H81" s="1721"/>
      <c r="I81" s="1721"/>
      <c r="K81" s="1629"/>
      <c r="L81" s="1539" t="s">
        <v>41</v>
      </c>
      <c r="M81" s="1548" t="s">
        <v>42</v>
      </c>
      <c r="N81" s="1549"/>
      <c r="O81" s="1550" t="s">
        <v>43</v>
      </c>
      <c r="P81" s="1551">
        <f t="shared" si="25"/>
        <v>0</v>
      </c>
      <c r="Q81" s="1552">
        <f t="shared" si="25"/>
        <v>0</v>
      </c>
      <c r="R81" s="1568"/>
      <c r="S81" s="1553">
        <f t="shared" si="26"/>
        <v>0</v>
      </c>
      <c r="T81" s="1554">
        <f t="shared" si="27"/>
        <v>0</v>
      </c>
      <c r="U81" s="360" t="s">
        <v>416</v>
      </c>
      <c r="V81" s="1539" t="s">
        <v>41</v>
      </c>
      <c r="W81" s="1548"/>
      <c r="X81" s="1549"/>
      <c r="Y81" s="1550"/>
      <c r="Z81" s="1648"/>
      <c r="AA81" s="1549"/>
      <c r="AB81" s="1647"/>
      <c r="AC81" s="1649"/>
      <c r="AD81" s="360" t="s">
        <v>417</v>
      </c>
      <c r="AE81" s="1539" t="s">
        <v>41</v>
      </c>
      <c r="AF81" s="1548"/>
      <c r="AG81" s="1549"/>
      <c r="AH81" s="1550"/>
      <c r="AI81" s="1648"/>
      <c r="AJ81" s="1549"/>
      <c r="AK81" s="1647"/>
      <c r="AL81" s="1372"/>
    </row>
    <row r="82" spans="1:38" ht="14.45" customHeight="1">
      <c r="A82" s="1726">
        <v>7206</v>
      </c>
      <c r="B82" s="1727">
        <v>7206</v>
      </c>
      <c r="C82" s="1727"/>
      <c r="D82" s="1727"/>
      <c r="E82" s="1727"/>
      <c r="F82" s="1728"/>
      <c r="G82" s="1720" t="s">
        <v>453</v>
      </c>
      <c r="H82" s="1721"/>
      <c r="I82" s="1721"/>
      <c r="K82" s="1629" t="s">
        <v>131</v>
      </c>
      <c r="L82" s="1566"/>
      <c r="M82" s="1548" t="s">
        <v>13</v>
      </c>
      <c r="N82" s="1549"/>
      <c r="O82" s="1550" t="s">
        <v>44</v>
      </c>
      <c r="P82" s="1551">
        <f t="shared" si="25"/>
        <v>7206</v>
      </c>
      <c r="Q82" s="1552">
        <f t="shared" si="25"/>
        <v>7206</v>
      </c>
      <c r="R82" s="1568"/>
      <c r="S82" s="1553">
        <f t="shared" si="26"/>
        <v>0</v>
      </c>
      <c r="T82" s="1554">
        <f t="shared" si="27"/>
        <v>0</v>
      </c>
      <c r="U82" s="360"/>
      <c r="V82" s="1566"/>
      <c r="W82" s="1548" t="s">
        <v>13</v>
      </c>
      <c r="X82" s="1549"/>
      <c r="Y82" s="1550"/>
      <c r="Z82" s="1650">
        <f>Z75-Z80</f>
        <v>0</v>
      </c>
      <c r="AA82" s="1568">
        <f>AA75-AA80</f>
        <v>0</v>
      </c>
      <c r="AB82" s="1589"/>
      <c r="AC82" s="1636">
        <f>AC75-AC80</f>
        <v>0</v>
      </c>
      <c r="AD82" s="360" t="s">
        <v>418</v>
      </c>
      <c r="AE82" s="1566"/>
      <c r="AF82" s="1548" t="s">
        <v>13</v>
      </c>
      <c r="AG82" s="1549"/>
      <c r="AH82" s="1550"/>
      <c r="AI82" s="1650">
        <f>AI75-AI80</f>
        <v>0</v>
      </c>
      <c r="AJ82" s="1568">
        <f>AJ75-AJ80</f>
        <v>0</v>
      </c>
      <c r="AK82" s="1589">
        <f>AK75-AK80</f>
        <v>0</v>
      </c>
      <c r="AL82" s="1369">
        <f>AL75-AL80</f>
        <v>0</v>
      </c>
    </row>
    <row r="83" spans="1:38" ht="14.45" customHeight="1">
      <c r="A83" s="1726">
        <v>151997</v>
      </c>
      <c r="B83" s="1727">
        <v>151997</v>
      </c>
      <c r="C83" s="1727"/>
      <c r="D83" s="1727"/>
      <c r="E83" s="1727"/>
      <c r="F83" s="1728"/>
      <c r="G83" s="1720" t="s">
        <v>568</v>
      </c>
      <c r="H83" s="1721"/>
      <c r="I83" s="1721"/>
      <c r="K83" s="1629" t="s">
        <v>4</v>
      </c>
      <c r="L83" s="1571" t="s">
        <v>45</v>
      </c>
      <c r="M83" s="1549"/>
      <c r="N83" s="1549"/>
      <c r="O83" s="1550" t="s">
        <v>46</v>
      </c>
      <c r="P83" s="1551">
        <f t="shared" si="25"/>
        <v>151997</v>
      </c>
      <c r="Q83" s="1552">
        <f t="shared" si="25"/>
        <v>151997</v>
      </c>
      <c r="R83" s="1568"/>
      <c r="S83" s="1553">
        <f t="shared" si="26"/>
        <v>0</v>
      </c>
      <c r="T83" s="1554">
        <f t="shared" si="27"/>
        <v>0</v>
      </c>
      <c r="U83" s="360" t="s">
        <v>4</v>
      </c>
      <c r="V83" s="1571" t="s">
        <v>45</v>
      </c>
      <c r="W83" s="1549"/>
      <c r="X83" s="1549"/>
      <c r="Y83" s="1550"/>
      <c r="Z83" s="1600"/>
      <c r="AA83" s="1572"/>
      <c r="AB83" s="1577"/>
      <c r="AC83" s="1640"/>
      <c r="AD83" s="360" t="s">
        <v>419</v>
      </c>
      <c r="AE83" s="1571" t="s">
        <v>45</v>
      </c>
      <c r="AF83" s="1549"/>
      <c r="AG83" s="1549"/>
      <c r="AH83" s="1550"/>
      <c r="AI83" s="1600"/>
      <c r="AJ83" s="1572"/>
      <c r="AK83" s="1577"/>
      <c r="AL83" s="1374"/>
    </row>
    <row r="84" spans="1:38" ht="14.45" customHeight="1">
      <c r="A84" s="1726"/>
      <c r="B84" s="1727"/>
      <c r="C84" s="1727"/>
      <c r="D84" s="1727"/>
      <c r="E84" s="1727"/>
      <c r="F84" s="1728"/>
      <c r="G84" s="1720" t="s">
        <v>569</v>
      </c>
      <c r="H84" s="1721"/>
      <c r="I84" s="1721"/>
      <c r="K84" s="1629"/>
      <c r="L84" s="1539"/>
      <c r="M84" s="1548" t="s">
        <v>100</v>
      </c>
      <c r="N84" s="1549"/>
      <c r="O84" s="1550" t="s">
        <v>75</v>
      </c>
      <c r="P84" s="1551">
        <f t="shared" si="25"/>
        <v>0</v>
      </c>
      <c r="Q84" s="1552">
        <f t="shared" si="25"/>
        <v>0</v>
      </c>
      <c r="R84" s="1568"/>
      <c r="S84" s="1553">
        <f t="shared" si="26"/>
        <v>0</v>
      </c>
      <c r="T84" s="1554">
        <f t="shared" si="27"/>
        <v>0</v>
      </c>
      <c r="U84" s="360" t="s">
        <v>420</v>
      </c>
      <c r="V84" s="1539"/>
      <c r="W84" s="1571"/>
      <c r="X84" s="1572"/>
      <c r="Y84" s="1642"/>
      <c r="Z84" s="1587"/>
      <c r="AA84" s="1560"/>
      <c r="AB84" s="330"/>
      <c r="AC84" s="1645"/>
      <c r="AD84" s="360" t="s">
        <v>141</v>
      </c>
      <c r="AE84" s="1539"/>
      <c r="AF84" s="1571"/>
      <c r="AG84" s="1572"/>
      <c r="AH84" s="1642"/>
      <c r="AI84" s="1587"/>
      <c r="AJ84" s="1560"/>
      <c r="AK84" s="330"/>
      <c r="AL84" s="1368"/>
    </row>
    <row r="85" spans="1:38" ht="14.45" customHeight="1">
      <c r="A85" s="1726">
        <v>151997</v>
      </c>
      <c r="B85" s="1877">
        <v>151997</v>
      </c>
      <c r="C85" s="1727"/>
      <c r="D85" s="1727"/>
      <c r="E85" s="1727"/>
      <c r="F85" s="1728"/>
      <c r="G85" s="1720" t="s">
        <v>570</v>
      </c>
      <c r="H85" s="1721"/>
      <c r="I85" s="1721"/>
      <c r="K85" s="1629"/>
      <c r="L85" s="1539"/>
      <c r="M85" s="1548" t="s">
        <v>101</v>
      </c>
      <c r="N85" s="1549"/>
      <c r="O85" s="1550" t="s">
        <v>77</v>
      </c>
      <c r="P85" s="1551">
        <f t="shared" si="25"/>
        <v>151997</v>
      </c>
      <c r="Q85" s="1552">
        <f t="shared" si="25"/>
        <v>151997</v>
      </c>
      <c r="R85" s="1568"/>
      <c r="S85" s="1553">
        <f t="shared" si="26"/>
        <v>0</v>
      </c>
      <c r="T85" s="1554">
        <f t="shared" si="27"/>
        <v>0</v>
      </c>
      <c r="U85" s="360"/>
      <c r="V85" s="1539"/>
      <c r="W85" s="1566"/>
      <c r="X85" s="1540"/>
      <c r="Y85" s="1541"/>
      <c r="Z85" s="1597"/>
      <c r="AA85" s="1540"/>
      <c r="AB85" s="1582"/>
      <c r="AC85" s="1641"/>
      <c r="AD85" s="360" t="s">
        <v>421</v>
      </c>
      <c r="AE85" s="1539"/>
      <c r="AF85" s="1566"/>
      <c r="AG85" s="1540"/>
      <c r="AH85" s="1541"/>
      <c r="AI85" s="1597"/>
      <c r="AJ85" s="1540"/>
      <c r="AK85" s="1582"/>
      <c r="AL85" s="1371"/>
    </row>
    <row r="86" spans="1:38" ht="14.45" customHeight="1">
      <c r="A86" s="1726">
        <v>41227</v>
      </c>
      <c r="B86" s="1727">
        <v>41227</v>
      </c>
      <c r="C86" s="1727"/>
      <c r="D86" s="1727"/>
      <c r="E86" s="1727"/>
      <c r="F86" s="1728"/>
      <c r="G86" s="1720" t="s">
        <v>1149</v>
      </c>
      <c r="H86" s="1721"/>
      <c r="I86" s="1721"/>
      <c r="K86" s="1629"/>
      <c r="L86" s="1539"/>
      <c r="M86" s="1548" t="s">
        <v>13</v>
      </c>
      <c r="N86" s="1549"/>
      <c r="O86" s="1550"/>
      <c r="P86" s="1567">
        <f>P83-P84-P85</f>
        <v>0</v>
      </c>
      <c r="Q86" s="1568">
        <f>Q83-Q84-Q85</f>
        <v>0</v>
      </c>
      <c r="R86" s="1568"/>
      <c r="S86" s="1589">
        <f>S83-S84-S85</f>
        <v>0</v>
      </c>
      <c r="T86" s="1565">
        <f>T83-T84-T85</f>
        <v>0</v>
      </c>
      <c r="U86" s="360"/>
      <c r="V86" s="1539"/>
      <c r="W86" s="1548" t="s">
        <v>13</v>
      </c>
      <c r="X86" s="1549"/>
      <c r="Y86" s="1550" t="s">
        <v>422</v>
      </c>
      <c r="Z86" s="1634">
        <f>+A123</f>
        <v>0</v>
      </c>
      <c r="AA86" s="1635">
        <f>+B123</f>
        <v>0</v>
      </c>
      <c r="AB86" s="1589"/>
      <c r="AC86" s="1636">
        <f>+E123</f>
        <v>0</v>
      </c>
      <c r="AD86" s="360" t="s">
        <v>423</v>
      </c>
      <c r="AE86" s="1539"/>
      <c r="AF86" s="1548" t="s">
        <v>13</v>
      </c>
      <c r="AG86" s="1549"/>
      <c r="AH86" s="1550" t="s">
        <v>424</v>
      </c>
      <c r="AI86" s="1634">
        <f>+A146</f>
        <v>0</v>
      </c>
      <c r="AJ86" s="1635">
        <f>+B146</f>
        <v>0</v>
      </c>
      <c r="AK86" s="1637">
        <f>+C146</f>
        <v>0</v>
      </c>
      <c r="AL86" s="1638"/>
    </row>
    <row r="87" spans="1:38" ht="14.45" customHeight="1">
      <c r="A87" s="1726">
        <v>39044</v>
      </c>
      <c r="B87" s="1727">
        <v>39044</v>
      </c>
      <c r="C87" s="1727"/>
      <c r="D87" s="1727"/>
      <c r="E87" s="1727"/>
      <c r="F87" s="1728"/>
      <c r="G87" s="1720" t="s">
        <v>571</v>
      </c>
      <c r="H87" s="1721"/>
      <c r="I87" s="1721"/>
      <c r="K87" s="1629"/>
      <c r="L87" s="1571"/>
      <c r="M87" s="1548" t="s">
        <v>47</v>
      </c>
      <c r="N87" s="1549"/>
      <c r="O87" s="1550" t="s">
        <v>48</v>
      </c>
      <c r="P87" s="1551">
        <f t="shared" ref="P87:Q97" si="28">+A87</f>
        <v>39044</v>
      </c>
      <c r="Q87" s="1552">
        <f t="shared" si="28"/>
        <v>39044</v>
      </c>
      <c r="R87" s="1568"/>
      <c r="S87" s="1553">
        <f t="shared" ref="S87:S97" si="29">+D87</f>
        <v>0</v>
      </c>
      <c r="T87" s="1554">
        <f t="shared" ref="T87:T97" si="30">+F87</f>
        <v>0</v>
      </c>
      <c r="U87" s="360" t="s">
        <v>425</v>
      </c>
      <c r="V87" s="1571"/>
      <c r="W87" s="1548"/>
      <c r="X87" s="1549"/>
      <c r="Y87" s="1550"/>
      <c r="Z87" s="1648"/>
      <c r="AA87" s="1549"/>
      <c r="AB87" s="1647"/>
      <c r="AC87" s="1649"/>
      <c r="AD87" s="360"/>
      <c r="AE87" s="1571"/>
      <c r="AF87" s="1548"/>
      <c r="AG87" s="1549"/>
      <c r="AH87" s="1550"/>
      <c r="AI87" s="1648"/>
      <c r="AJ87" s="1549"/>
      <c r="AK87" s="1647"/>
      <c r="AL87" s="1372"/>
    </row>
    <row r="88" spans="1:38" ht="14.45" customHeight="1">
      <c r="A88" s="1726"/>
      <c r="B88" s="1727"/>
      <c r="C88" s="1727"/>
      <c r="D88" s="1727"/>
      <c r="E88" s="1727"/>
      <c r="F88" s="1728"/>
      <c r="G88" s="1720" t="s">
        <v>573</v>
      </c>
      <c r="H88" s="1721"/>
      <c r="I88" s="1721"/>
      <c r="K88" s="1629"/>
      <c r="L88" s="1539"/>
      <c r="M88" s="1548" t="s">
        <v>50</v>
      </c>
      <c r="N88" s="1549"/>
      <c r="O88" s="1550" t="s">
        <v>51</v>
      </c>
      <c r="P88" s="1551">
        <f t="shared" si="28"/>
        <v>0</v>
      </c>
      <c r="Q88" s="1552">
        <f t="shared" si="28"/>
        <v>0</v>
      </c>
      <c r="R88" s="1568"/>
      <c r="S88" s="1553">
        <f t="shared" si="29"/>
        <v>0</v>
      </c>
      <c r="T88" s="1554">
        <f t="shared" si="30"/>
        <v>0</v>
      </c>
      <c r="U88" s="360"/>
      <c r="V88" s="1539"/>
      <c r="W88" s="1548" t="s">
        <v>426</v>
      </c>
      <c r="X88" s="1549"/>
      <c r="Y88" s="1550" t="s">
        <v>427</v>
      </c>
      <c r="Z88" s="1634">
        <f>+A125</f>
        <v>0</v>
      </c>
      <c r="AA88" s="1635">
        <f>+B125</f>
        <v>0</v>
      </c>
      <c r="AB88" s="1589"/>
      <c r="AC88" s="1636">
        <f>+E125</f>
        <v>0</v>
      </c>
      <c r="AD88" s="360"/>
      <c r="AE88" s="1539"/>
      <c r="AF88" s="1548" t="s">
        <v>426</v>
      </c>
      <c r="AG88" s="1549"/>
      <c r="AH88" s="1550" t="s">
        <v>428</v>
      </c>
      <c r="AI88" s="1634">
        <f t="shared" ref="AI88:AK89" si="31">+A148</f>
        <v>0</v>
      </c>
      <c r="AJ88" s="1635">
        <f t="shared" si="31"/>
        <v>0</v>
      </c>
      <c r="AK88" s="1637">
        <f t="shared" si="31"/>
        <v>0</v>
      </c>
      <c r="AL88" s="1638"/>
    </row>
    <row r="89" spans="1:38" ht="14.45" customHeight="1">
      <c r="A89" s="1726"/>
      <c r="B89" s="1727"/>
      <c r="C89" s="1727"/>
      <c r="D89" s="1727"/>
      <c r="E89" s="1727"/>
      <c r="F89" s="1728"/>
      <c r="G89" s="1720" t="s">
        <v>575</v>
      </c>
      <c r="H89" s="1721"/>
      <c r="I89" s="1721"/>
      <c r="K89" s="1629" t="s">
        <v>129</v>
      </c>
      <c r="L89" s="1539"/>
      <c r="M89" s="1548" t="s">
        <v>52</v>
      </c>
      <c r="N89" s="1549"/>
      <c r="O89" s="1550" t="s">
        <v>53</v>
      </c>
      <c r="P89" s="1551">
        <f t="shared" si="28"/>
        <v>0</v>
      </c>
      <c r="Q89" s="1552">
        <f t="shared" si="28"/>
        <v>0</v>
      </c>
      <c r="R89" s="1568"/>
      <c r="S89" s="1553">
        <f t="shared" si="29"/>
        <v>0</v>
      </c>
      <c r="T89" s="1554">
        <f t="shared" si="30"/>
        <v>0</v>
      </c>
      <c r="U89" s="360"/>
      <c r="V89" s="1539"/>
      <c r="W89" s="1548" t="s">
        <v>429</v>
      </c>
      <c r="X89" s="1549"/>
      <c r="Y89" s="1550" t="s">
        <v>430</v>
      </c>
      <c r="Z89" s="1634">
        <f>+A126</f>
        <v>0</v>
      </c>
      <c r="AA89" s="1635">
        <f>+B126</f>
        <v>0</v>
      </c>
      <c r="AB89" s="1589"/>
      <c r="AC89" s="1636">
        <f>+E126</f>
        <v>0</v>
      </c>
      <c r="AD89" s="360"/>
      <c r="AE89" s="1539"/>
      <c r="AF89" s="1548" t="s">
        <v>429</v>
      </c>
      <c r="AG89" s="1549"/>
      <c r="AH89" s="1550" t="s">
        <v>431</v>
      </c>
      <c r="AI89" s="1634">
        <f t="shared" si="31"/>
        <v>0</v>
      </c>
      <c r="AJ89" s="1635">
        <f t="shared" si="31"/>
        <v>0</v>
      </c>
      <c r="AK89" s="1637">
        <f t="shared" si="31"/>
        <v>0</v>
      </c>
      <c r="AL89" s="1638"/>
    </row>
    <row r="90" spans="1:38" ht="14.45" customHeight="1">
      <c r="A90" s="1726"/>
      <c r="B90" s="1727"/>
      <c r="C90" s="1727"/>
      <c r="D90" s="1727"/>
      <c r="E90" s="1727"/>
      <c r="F90" s="1728"/>
      <c r="G90" s="1720" t="s">
        <v>577</v>
      </c>
      <c r="H90" s="1721"/>
      <c r="I90" s="1721"/>
      <c r="K90" s="1629"/>
      <c r="L90" s="1539" t="s">
        <v>54</v>
      </c>
      <c r="M90" s="1548" t="s">
        <v>32</v>
      </c>
      <c r="N90" s="1549"/>
      <c r="O90" s="1550" t="s">
        <v>55</v>
      </c>
      <c r="P90" s="1551">
        <f t="shared" si="28"/>
        <v>0</v>
      </c>
      <c r="Q90" s="1552">
        <f t="shared" si="28"/>
        <v>0</v>
      </c>
      <c r="R90" s="1568"/>
      <c r="S90" s="1553">
        <f t="shared" si="29"/>
        <v>0</v>
      </c>
      <c r="T90" s="1554">
        <f t="shared" si="30"/>
        <v>0</v>
      </c>
      <c r="U90" s="360" t="s">
        <v>432</v>
      </c>
      <c r="V90" s="1539" t="s">
        <v>54</v>
      </c>
      <c r="W90" s="1571"/>
      <c r="X90" s="1572"/>
      <c r="Y90" s="1642"/>
      <c r="Z90" s="1600"/>
      <c r="AA90" s="1572"/>
      <c r="AB90" s="1577"/>
      <c r="AC90" s="1640"/>
      <c r="AD90" s="360"/>
      <c r="AE90" s="1539" t="s">
        <v>54</v>
      </c>
      <c r="AF90" s="1571"/>
      <c r="AG90" s="1572"/>
      <c r="AH90" s="1642"/>
      <c r="AI90" s="1600"/>
      <c r="AJ90" s="1572"/>
      <c r="AK90" s="1577"/>
      <c r="AL90" s="1374"/>
    </row>
    <row r="91" spans="1:38" ht="14.45" customHeight="1">
      <c r="A91" s="1726"/>
      <c r="B91" s="1727"/>
      <c r="C91" s="1727"/>
      <c r="D91" s="1727"/>
      <c r="E91" s="1727"/>
      <c r="F91" s="1728"/>
      <c r="G91" s="1720" t="s">
        <v>578</v>
      </c>
      <c r="H91" s="1721"/>
      <c r="I91" s="1721"/>
      <c r="K91" s="1629"/>
      <c r="L91" s="1539"/>
      <c r="M91" s="1548" t="s">
        <v>42</v>
      </c>
      <c r="N91" s="1549"/>
      <c r="O91" s="1550" t="s">
        <v>56</v>
      </c>
      <c r="P91" s="1551">
        <f t="shared" si="28"/>
        <v>0</v>
      </c>
      <c r="Q91" s="1552">
        <f t="shared" si="28"/>
        <v>0</v>
      </c>
      <c r="R91" s="1568"/>
      <c r="S91" s="1553">
        <f t="shared" si="29"/>
        <v>0</v>
      </c>
      <c r="T91" s="1554">
        <f t="shared" si="30"/>
        <v>0</v>
      </c>
      <c r="U91" s="360"/>
      <c r="V91" s="1539"/>
      <c r="W91" s="1566"/>
      <c r="X91" s="1540"/>
      <c r="Y91" s="1541"/>
      <c r="Z91" s="1597"/>
      <c r="AA91" s="1540"/>
      <c r="AB91" s="1582"/>
      <c r="AC91" s="1641"/>
      <c r="AD91" s="360"/>
      <c r="AE91" s="1539"/>
      <c r="AF91" s="1566"/>
      <c r="AG91" s="1540"/>
      <c r="AH91" s="1541"/>
      <c r="AI91" s="1597"/>
      <c r="AJ91" s="1540"/>
      <c r="AK91" s="1582"/>
      <c r="AL91" s="1371"/>
    </row>
    <row r="92" spans="1:38" ht="14.45" customHeight="1">
      <c r="A92" s="1726"/>
      <c r="B92" s="1727"/>
      <c r="C92" s="1727"/>
      <c r="D92" s="1727"/>
      <c r="E92" s="1727"/>
      <c r="F92" s="1728"/>
      <c r="G92" s="1720" t="s">
        <v>579</v>
      </c>
      <c r="H92" s="1721"/>
      <c r="I92" s="1721"/>
      <c r="K92" s="1629"/>
      <c r="L92" s="1539"/>
      <c r="M92" s="1548" t="s">
        <v>57</v>
      </c>
      <c r="N92" s="1549"/>
      <c r="O92" s="1550" t="s">
        <v>58</v>
      </c>
      <c r="P92" s="1551">
        <f t="shared" si="28"/>
        <v>0</v>
      </c>
      <c r="Q92" s="1552">
        <f t="shared" si="28"/>
        <v>0</v>
      </c>
      <c r="R92" s="1568"/>
      <c r="S92" s="1553">
        <f t="shared" si="29"/>
        <v>0</v>
      </c>
      <c r="T92" s="1554">
        <f t="shared" si="30"/>
        <v>0</v>
      </c>
      <c r="U92" s="360"/>
      <c r="V92" s="1539"/>
      <c r="W92" s="1548" t="s">
        <v>57</v>
      </c>
      <c r="X92" s="1549"/>
      <c r="Y92" s="1550" t="s">
        <v>140</v>
      </c>
      <c r="Z92" s="1634">
        <f t="shared" ref="Z92:AA96" si="32">+A127</f>
        <v>0</v>
      </c>
      <c r="AA92" s="1635">
        <f t="shared" si="32"/>
        <v>0</v>
      </c>
      <c r="AB92" s="1589"/>
      <c r="AC92" s="1636">
        <f>+E127</f>
        <v>0</v>
      </c>
      <c r="AD92" s="360"/>
      <c r="AE92" s="1539"/>
      <c r="AF92" s="1548" t="s">
        <v>57</v>
      </c>
      <c r="AG92" s="1549"/>
      <c r="AH92" s="1550" t="s">
        <v>433</v>
      </c>
      <c r="AI92" s="1634">
        <f t="shared" ref="AI92:AK96" si="33">+A150</f>
        <v>0</v>
      </c>
      <c r="AJ92" s="1635">
        <f t="shared" si="33"/>
        <v>0</v>
      </c>
      <c r="AK92" s="1637">
        <f t="shared" si="33"/>
        <v>0</v>
      </c>
      <c r="AL92" s="1638"/>
    </row>
    <row r="93" spans="1:38" ht="14.45" customHeight="1">
      <c r="A93" s="1726">
        <v>2183</v>
      </c>
      <c r="B93" s="1727">
        <v>2183</v>
      </c>
      <c r="C93" s="1727"/>
      <c r="D93" s="1727"/>
      <c r="E93" s="1727"/>
      <c r="F93" s="1728"/>
      <c r="G93" s="1720" t="s">
        <v>580</v>
      </c>
      <c r="H93" s="1721"/>
      <c r="I93" s="1721"/>
      <c r="K93" s="1629"/>
      <c r="L93" s="1539"/>
      <c r="M93" s="1571" t="s">
        <v>60</v>
      </c>
      <c r="N93" s="1549"/>
      <c r="O93" s="1550" t="s">
        <v>61</v>
      </c>
      <c r="P93" s="1551">
        <f t="shared" si="28"/>
        <v>2183</v>
      </c>
      <c r="Q93" s="1552">
        <f t="shared" si="28"/>
        <v>2183</v>
      </c>
      <c r="R93" s="1568"/>
      <c r="S93" s="1553">
        <f t="shared" si="29"/>
        <v>0</v>
      </c>
      <c r="T93" s="1554">
        <f t="shared" si="30"/>
        <v>0</v>
      </c>
      <c r="U93" s="360" t="s">
        <v>434</v>
      </c>
      <c r="V93" s="1539"/>
      <c r="W93" s="1571" t="s">
        <v>60</v>
      </c>
      <c r="X93" s="1549"/>
      <c r="Y93" s="1550" t="s">
        <v>435</v>
      </c>
      <c r="Z93" s="1634">
        <f t="shared" si="32"/>
        <v>0</v>
      </c>
      <c r="AA93" s="1635">
        <f t="shared" si="32"/>
        <v>0</v>
      </c>
      <c r="AB93" s="1589"/>
      <c r="AC93" s="1636">
        <f>+E128</f>
        <v>0</v>
      </c>
      <c r="AD93" s="360"/>
      <c r="AE93" s="1539"/>
      <c r="AF93" s="1571" t="s">
        <v>60</v>
      </c>
      <c r="AG93" s="1549"/>
      <c r="AH93" s="1550" t="s">
        <v>436</v>
      </c>
      <c r="AI93" s="1634">
        <f t="shared" si="33"/>
        <v>0</v>
      </c>
      <c r="AJ93" s="1635">
        <f t="shared" si="33"/>
        <v>0</v>
      </c>
      <c r="AK93" s="1637">
        <f t="shared" si="33"/>
        <v>0</v>
      </c>
      <c r="AL93" s="1638"/>
    </row>
    <row r="94" spans="1:38" ht="14.45" customHeight="1">
      <c r="A94" s="1726"/>
      <c r="B94" s="1727"/>
      <c r="C94" s="1727"/>
      <c r="D94" s="1727"/>
      <c r="E94" s="1727"/>
      <c r="F94" s="1728"/>
      <c r="G94" s="1720" t="s">
        <v>582</v>
      </c>
      <c r="H94" s="1721"/>
      <c r="I94" s="1721"/>
      <c r="K94" s="1629"/>
      <c r="L94" s="1539" t="s">
        <v>59</v>
      </c>
      <c r="M94" s="1539"/>
      <c r="N94" s="1548" t="s">
        <v>62</v>
      </c>
      <c r="O94" s="1550" t="s">
        <v>63</v>
      </c>
      <c r="P94" s="1551">
        <f t="shared" si="28"/>
        <v>0</v>
      </c>
      <c r="Q94" s="1552">
        <f t="shared" si="28"/>
        <v>0</v>
      </c>
      <c r="R94" s="1568"/>
      <c r="S94" s="1553">
        <f t="shared" si="29"/>
        <v>0</v>
      </c>
      <c r="T94" s="1554">
        <f t="shared" si="30"/>
        <v>0</v>
      </c>
      <c r="U94" s="360"/>
      <c r="V94" s="1539" t="s">
        <v>59</v>
      </c>
      <c r="W94" s="1539"/>
      <c r="X94" s="1548" t="s">
        <v>62</v>
      </c>
      <c r="Y94" s="1550" t="s">
        <v>437</v>
      </c>
      <c r="Z94" s="1634">
        <f t="shared" si="32"/>
        <v>0</v>
      </c>
      <c r="AA94" s="1635">
        <f t="shared" si="32"/>
        <v>0</v>
      </c>
      <c r="AB94" s="1589"/>
      <c r="AC94" s="1636">
        <f>+E129</f>
        <v>0</v>
      </c>
      <c r="AD94" s="360"/>
      <c r="AE94" s="1539" t="s">
        <v>59</v>
      </c>
      <c r="AF94" s="1539"/>
      <c r="AG94" s="1548" t="s">
        <v>62</v>
      </c>
      <c r="AH94" s="1550" t="s">
        <v>438</v>
      </c>
      <c r="AI94" s="1634">
        <f t="shared" si="33"/>
        <v>0</v>
      </c>
      <c r="AJ94" s="1635">
        <f t="shared" si="33"/>
        <v>0</v>
      </c>
      <c r="AK94" s="1637">
        <f t="shared" si="33"/>
        <v>0</v>
      </c>
      <c r="AL94" s="1638"/>
    </row>
    <row r="95" spans="1:38" ht="14.45" customHeight="1">
      <c r="A95" s="1726"/>
      <c r="B95" s="1727"/>
      <c r="C95" s="1727"/>
      <c r="D95" s="1727"/>
      <c r="E95" s="1727"/>
      <c r="F95" s="1728"/>
      <c r="G95" s="1720" t="s">
        <v>584</v>
      </c>
      <c r="H95" s="1721"/>
      <c r="I95" s="1721"/>
      <c r="K95" s="1629"/>
      <c r="L95" s="1539"/>
      <c r="M95" s="1539"/>
      <c r="N95" s="1548" t="s">
        <v>64</v>
      </c>
      <c r="O95" s="1550" t="s">
        <v>65</v>
      </c>
      <c r="P95" s="1551">
        <f t="shared" si="28"/>
        <v>0</v>
      </c>
      <c r="Q95" s="1552">
        <f t="shared" si="28"/>
        <v>0</v>
      </c>
      <c r="R95" s="1568"/>
      <c r="S95" s="1553">
        <f t="shared" si="29"/>
        <v>0</v>
      </c>
      <c r="T95" s="1554">
        <f t="shared" si="30"/>
        <v>0</v>
      </c>
      <c r="U95" s="360"/>
      <c r="V95" s="1539"/>
      <c r="W95" s="1539"/>
      <c r="X95" s="1548" t="s">
        <v>64</v>
      </c>
      <c r="Y95" s="1550" t="s">
        <v>439</v>
      </c>
      <c r="Z95" s="1634">
        <f t="shared" si="32"/>
        <v>0</v>
      </c>
      <c r="AA95" s="1635">
        <f t="shared" si="32"/>
        <v>0</v>
      </c>
      <c r="AB95" s="1589"/>
      <c r="AC95" s="1636">
        <f>+E130</f>
        <v>0</v>
      </c>
      <c r="AD95" s="360"/>
      <c r="AE95" s="1539"/>
      <c r="AF95" s="1539"/>
      <c r="AG95" s="1548" t="s">
        <v>64</v>
      </c>
      <c r="AH95" s="1550" t="s">
        <v>440</v>
      </c>
      <c r="AI95" s="1634">
        <f t="shared" si="33"/>
        <v>0</v>
      </c>
      <c r="AJ95" s="1635">
        <f t="shared" si="33"/>
        <v>0</v>
      </c>
      <c r="AK95" s="1637">
        <f t="shared" si="33"/>
        <v>0</v>
      </c>
      <c r="AL95" s="1638"/>
    </row>
    <row r="96" spans="1:38" ht="14.45" customHeight="1">
      <c r="A96" s="1726"/>
      <c r="B96" s="1727"/>
      <c r="C96" s="1727"/>
      <c r="D96" s="1727"/>
      <c r="E96" s="1727"/>
      <c r="F96" s="1728"/>
      <c r="G96" s="1720" t="s">
        <v>585</v>
      </c>
      <c r="H96" s="1721"/>
      <c r="I96" s="1721"/>
      <c r="K96" s="1629" t="s">
        <v>38</v>
      </c>
      <c r="L96" s="1539"/>
      <c r="M96" s="1539"/>
      <c r="N96" s="1548" t="s">
        <v>66</v>
      </c>
      <c r="O96" s="1550" t="s">
        <v>67</v>
      </c>
      <c r="P96" s="1551">
        <f t="shared" si="28"/>
        <v>0</v>
      </c>
      <c r="Q96" s="1552">
        <f t="shared" si="28"/>
        <v>0</v>
      </c>
      <c r="R96" s="1568"/>
      <c r="S96" s="1553">
        <f t="shared" si="29"/>
        <v>0</v>
      </c>
      <c r="T96" s="1554">
        <f t="shared" si="30"/>
        <v>0</v>
      </c>
      <c r="U96" s="360"/>
      <c r="V96" s="1539"/>
      <c r="W96" s="1539"/>
      <c r="X96" s="1548" t="s">
        <v>66</v>
      </c>
      <c r="Y96" s="1550" t="s">
        <v>441</v>
      </c>
      <c r="Z96" s="1634">
        <f t="shared" si="32"/>
        <v>0</v>
      </c>
      <c r="AA96" s="1635">
        <f t="shared" si="32"/>
        <v>0</v>
      </c>
      <c r="AB96" s="1589"/>
      <c r="AC96" s="1636">
        <f>+E131</f>
        <v>0</v>
      </c>
      <c r="AD96" s="360"/>
      <c r="AE96" s="1539"/>
      <c r="AF96" s="1539"/>
      <c r="AG96" s="1548" t="s">
        <v>66</v>
      </c>
      <c r="AH96" s="1550" t="s">
        <v>442</v>
      </c>
      <c r="AI96" s="1634">
        <f t="shared" si="33"/>
        <v>0</v>
      </c>
      <c r="AJ96" s="1635">
        <f t="shared" si="33"/>
        <v>0</v>
      </c>
      <c r="AK96" s="1637">
        <f t="shared" si="33"/>
        <v>0</v>
      </c>
      <c r="AL96" s="1638"/>
    </row>
    <row r="97" spans="1:38" ht="14.45" customHeight="1">
      <c r="A97" s="1726">
        <v>2183</v>
      </c>
      <c r="B97" s="1727">
        <v>2183</v>
      </c>
      <c r="C97" s="1727"/>
      <c r="D97" s="1727"/>
      <c r="E97" s="1727"/>
      <c r="F97" s="1728"/>
      <c r="G97" s="1720" t="s">
        <v>587</v>
      </c>
      <c r="H97" s="1721"/>
      <c r="I97" s="1721"/>
      <c r="K97" s="1629"/>
      <c r="L97" s="1539"/>
      <c r="M97" s="1539"/>
      <c r="N97" s="1548" t="s">
        <v>150</v>
      </c>
      <c r="O97" s="1550" t="s">
        <v>69</v>
      </c>
      <c r="P97" s="1551">
        <f t="shared" si="28"/>
        <v>2183</v>
      </c>
      <c r="Q97" s="1552">
        <f t="shared" si="28"/>
        <v>2183</v>
      </c>
      <c r="R97" s="1568"/>
      <c r="S97" s="1553">
        <f t="shared" si="29"/>
        <v>0</v>
      </c>
      <c r="T97" s="1554">
        <f t="shared" si="30"/>
        <v>0</v>
      </c>
      <c r="U97" s="360"/>
      <c r="V97" s="1539"/>
      <c r="W97" s="1539"/>
      <c r="X97" s="1548"/>
      <c r="Y97" s="1550"/>
      <c r="Z97" s="1648"/>
      <c r="AA97" s="1549"/>
      <c r="AB97" s="1647"/>
      <c r="AC97" s="1649"/>
      <c r="AD97" s="360"/>
      <c r="AE97" s="1539"/>
      <c r="AF97" s="1539"/>
      <c r="AG97" s="1548"/>
      <c r="AH97" s="1550"/>
      <c r="AI97" s="1648"/>
      <c r="AJ97" s="1549"/>
      <c r="AK97" s="1647"/>
      <c r="AL97" s="1372"/>
    </row>
    <row r="98" spans="1:38" ht="14.45" customHeight="1">
      <c r="A98" s="1726"/>
      <c r="B98" s="1727"/>
      <c r="C98" s="1727"/>
      <c r="D98" s="1727"/>
      <c r="E98" s="1727"/>
      <c r="F98" s="1728"/>
      <c r="G98" s="1720" t="s">
        <v>588</v>
      </c>
      <c r="H98" s="1721"/>
      <c r="I98" s="1721"/>
      <c r="K98" s="1629"/>
      <c r="L98" s="1539" t="s">
        <v>41</v>
      </c>
      <c r="M98" s="1566"/>
      <c r="N98" s="1548" t="s">
        <v>13</v>
      </c>
      <c r="O98" s="1550"/>
      <c r="P98" s="1567">
        <f>P93-P94-P95-P96-P97</f>
        <v>0</v>
      </c>
      <c r="Q98" s="1589">
        <f>Q93-Q94-Q95-Q96-Q97</f>
        <v>0</v>
      </c>
      <c r="R98" s="1568"/>
      <c r="S98" s="1589">
        <f>S93-S94-S95-S96-S97</f>
        <v>0</v>
      </c>
      <c r="T98" s="1565">
        <f>T93-T94-T95-T96-T97</f>
        <v>0</v>
      </c>
      <c r="U98" s="360"/>
      <c r="V98" s="1539" t="s">
        <v>41</v>
      </c>
      <c r="W98" s="1566"/>
      <c r="X98" s="1548" t="s">
        <v>13</v>
      </c>
      <c r="Y98" s="1550" t="s">
        <v>443</v>
      </c>
      <c r="Z98" s="1634">
        <f>+A132</f>
        <v>0</v>
      </c>
      <c r="AA98" s="1635">
        <f>+B132</f>
        <v>0</v>
      </c>
      <c r="AB98" s="1589"/>
      <c r="AC98" s="1636">
        <f>+E132</f>
        <v>0</v>
      </c>
      <c r="AD98" s="360"/>
      <c r="AE98" s="1539" t="s">
        <v>41</v>
      </c>
      <c r="AF98" s="1566"/>
      <c r="AG98" s="1548" t="s">
        <v>13</v>
      </c>
      <c r="AH98" s="1550" t="s">
        <v>444</v>
      </c>
      <c r="AI98" s="1634">
        <f>+A155</f>
        <v>0</v>
      </c>
      <c r="AJ98" s="1635">
        <f>+B155</f>
        <v>0</v>
      </c>
      <c r="AK98" s="1637">
        <f>+C154</f>
        <v>0</v>
      </c>
      <c r="AL98" s="1638"/>
    </row>
    <row r="99" spans="1:38" ht="14.45" customHeight="1">
      <c r="A99" s="1726"/>
      <c r="B99" s="1727"/>
      <c r="C99" s="1727"/>
      <c r="D99" s="1727"/>
      <c r="E99" s="1727"/>
      <c r="F99" s="1728"/>
      <c r="G99" s="1720" t="s">
        <v>591</v>
      </c>
      <c r="H99" s="1721"/>
      <c r="I99" s="1721"/>
      <c r="K99" s="1651" t="s">
        <v>134</v>
      </c>
      <c r="L99" s="1539"/>
      <c r="M99" s="1548" t="s">
        <v>70</v>
      </c>
      <c r="N99" s="1549"/>
      <c r="O99" s="1550" t="s">
        <v>71</v>
      </c>
      <c r="P99" s="1551">
        <f t="shared" ref="P99:Q103" si="34">+A98</f>
        <v>0</v>
      </c>
      <c r="Q99" s="1552">
        <f t="shared" si="34"/>
        <v>0</v>
      </c>
      <c r="R99" s="1568"/>
      <c r="S99" s="1553">
        <f>+D98</f>
        <v>0</v>
      </c>
      <c r="T99" s="1554">
        <f>+F98</f>
        <v>0</v>
      </c>
      <c r="U99" s="1652" t="s">
        <v>446</v>
      </c>
      <c r="V99" s="1539"/>
      <c r="W99" s="1548" t="s">
        <v>70</v>
      </c>
      <c r="X99" s="1549"/>
      <c r="Y99" s="1550" t="s">
        <v>445</v>
      </c>
      <c r="Z99" s="1634">
        <f>+A133</f>
        <v>0</v>
      </c>
      <c r="AA99" s="1635">
        <f>+B133</f>
        <v>0</v>
      </c>
      <c r="AB99" s="1589"/>
      <c r="AC99" s="1636">
        <f>+E133</f>
        <v>0</v>
      </c>
      <c r="AD99" s="1652" t="s">
        <v>446</v>
      </c>
      <c r="AE99" s="1539"/>
      <c r="AF99" s="1548" t="s">
        <v>70</v>
      </c>
      <c r="AG99" s="1549"/>
      <c r="AH99" s="1550" t="s">
        <v>447</v>
      </c>
      <c r="AI99" s="1634">
        <f>+A156</f>
        <v>0</v>
      </c>
      <c r="AJ99" s="1635">
        <f>+B156</f>
        <v>0</v>
      </c>
      <c r="AK99" s="1637">
        <f>+C156</f>
        <v>0</v>
      </c>
      <c r="AL99" s="1638"/>
    </row>
    <row r="100" spans="1:38" ht="14.45" customHeight="1">
      <c r="A100" s="1726"/>
      <c r="B100" s="1727"/>
      <c r="C100" s="1727"/>
      <c r="D100" s="1727"/>
      <c r="E100" s="1727"/>
      <c r="F100" s="1728"/>
      <c r="G100" s="1720" t="s">
        <v>592</v>
      </c>
      <c r="H100" s="1721"/>
      <c r="I100" s="1721"/>
      <c r="K100" s="1629" t="s">
        <v>130</v>
      </c>
      <c r="L100" s="1539"/>
      <c r="M100" s="1548" t="s">
        <v>73</v>
      </c>
      <c r="N100" s="1549"/>
      <c r="O100" s="1550" t="s">
        <v>74</v>
      </c>
      <c r="P100" s="1551">
        <f t="shared" si="34"/>
        <v>0</v>
      </c>
      <c r="Q100" s="1552">
        <f t="shared" si="34"/>
        <v>0</v>
      </c>
      <c r="R100" s="1568"/>
      <c r="S100" s="1553">
        <f>+D99</f>
        <v>0</v>
      </c>
      <c r="T100" s="1554">
        <f>+F99</f>
        <v>0</v>
      </c>
      <c r="U100" s="360" t="s">
        <v>130</v>
      </c>
      <c r="V100" s="1539"/>
      <c r="W100" s="1548"/>
      <c r="X100" s="1549"/>
      <c r="Y100" s="1550"/>
      <c r="Z100" s="1648"/>
      <c r="AA100" s="1549"/>
      <c r="AB100" s="1647"/>
      <c r="AC100" s="1649"/>
      <c r="AD100" s="360" t="s">
        <v>130</v>
      </c>
      <c r="AE100" s="1539"/>
      <c r="AF100" s="1548"/>
      <c r="AG100" s="1549"/>
      <c r="AH100" s="1550"/>
      <c r="AI100" s="1648"/>
      <c r="AJ100" s="1549"/>
      <c r="AK100" s="1647"/>
      <c r="AL100" s="1372"/>
    </row>
    <row r="101" spans="1:38" ht="14.45" customHeight="1">
      <c r="A101" s="1726">
        <v>24265</v>
      </c>
      <c r="B101" s="1727">
        <v>24265</v>
      </c>
      <c r="C101" s="1727"/>
      <c r="D101" s="1727"/>
      <c r="E101" s="1727"/>
      <c r="F101" s="1728"/>
      <c r="G101" s="1720" t="s">
        <v>593</v>
      </c>
      <c r="H101" s="1721"/>
      <c r="I101" s="1721"/>
      <c r="K101" s="1629"/>
      <c r="L101" s="1566"/>
      <c r="M101" s="1548" t="s">
        <v>13</v>
      </c>
      <c r="N101" s="1549"/>
      <c r="O101" s="1550" t="s">
        <v>76</v>
      </c>
      <c r="P101" s="1551">
        <f t="shared" si="34"/>
        <v>0</v>
      </c>
      <c r="Q101" s="1552">
        <f t="shared" si="34"/>
        <v>0</v>
      </c>
      <c r="R101" s="1568"/>
      <c r="S101" s="1553">
        <f>+D100</f>
        <v>0</v>
      </c>
      <c r="T101" s="1554">
        <f>+F100</f>
        <v>0</v>
      </c>
      <c r="U101" s="360"/>
      <c r="V101" s="1566"/>
      <c r="W101" s="1548" t="s">
        <v>13</v>
      </c>
      <c r="X101" s="1549"/>
      <c r="Y101" s="1550" t="s">
        <v>448</v>
      </c>
      <c r="Z101" s="1634">
        <f>+A134</f>
        <v>0</v>
      </c>
      <c r="AA101" s="1635">
        <f>+B134</f>
        <v>0</v>
      </c>
      <c r="AB101" s="1589"/>
      <c r="AC101" s="1636">
        <f>+E134</f>
        <v>0</v>
      </c>
      <c r="AD101" s="360"/>
      <c r="AE101" s="1566"/>
      <c r="AF101" s="1548" t="s">
        <v>13</v>
      </c>
      <c r="AG101" s="1549"/>
      <c r="AH101" s="1550" t="s">
        <v>449</v>
      </c>
      <c r="AI101" s="1634">
        <f>+A157</f>
        <v>0</v>
      </c>
      <c r="AJ101" s="1635">
        <f>+B157</f>
        <v>0</v>
      </c>
      <c r="AK101" s="1637">
        <f>+C157</f>
        <v>0</v>
      </c>
      <c r="AL101" s="1638"/>
    </row>
    <row r="102" spans="1:38" ht="14.45" customHeight="1">
      <c r="A102" s="1726"/>
      <c r="B102" s="1727"/>
      <c r="C102" s="1727"/>
      <c r="D102" s="1727"/>
      <c r="E102" s="1727"/>
      <c r="F102" s="1728"/>
      <c r="G102" s="1720" t="s">
        <v>594</v>
      </c>
      <c r="H102" s="1721"/>
      <c r="I102" s="1721"/>
      <c r="K102" s="1629" t="s">
        <v>4</v>
      </c>
      <c r="L102" s="1571" t="s">
        <v>78</v>
      </c>
      <c r="M102" s="1549"/>
      <c r="N102" s="1549"/>
      <c r="O102" s="1550" t="s">
        <v>79</v>
      </c>
      <c r="P102" s="1551">
        <f t="shared" si="34"/>
        <v>24265</v>
      </c>
      <c r="Q102" s="1552">
        <f t="shared" si="34"/>
        <v>24265</v>
      </c>
      <c r="R102" s="1568"/>
      <c r="S102" s="1553">
        <f>+D101</f>
        <v>0</v>
      </c>
      <c r="T102" s="1554">
        <f>+F101</f>
        <v>0</v>
      </c>
      <c r="U102" s="360" t="s">
        <v>4</v>
      </c>
      <c r="V102" s="1571" t="s">
        <v>78</v>
      </c>
      <c r="W102" s="1549"/>
      <c r="X102" s="1549"/>
      <c r="Y102" s="1550"/>
      <c r="Z102" s="1600"/>
      <c r="AA102" s="1572"/>
      <c r="AB102" s="1577"/>
      <c r="AC102" s="1640"/>
      <c r="AD102" s="360" t="s">
        <v>4</v>
      </c>
      <c r="AE102" s="1571" t="s">
        <v>78</v>
      </c>
      <c r="AF102" s="1549"/>
      <c r="AG102" s="1549"/>
      <c r="AH102" s="1550"/>
      <c r="AI102" s="1600"/>
      <c r="AJ102" s="1572"/>
      <c r="AK102" s="1577"/>
      <c r="AL102" s="1374"/>
    </row>
    <row r="103" spans="1:38" ht="14.45" customHeight="1">
      <c r="A103" s="1726">
        <v>27209</v>
      </c>
      <c r="B103" s="1727">
        <v>27209</v>
      </c>
      <c r="C103" s="1727"/>
      <c r="D103" s="1727"/>
      <c r="E103" s="1727"/>
      <c r="F103" s="1728"/>
      <c r="G103" s="1720" t="s">
        <v>1150</v>
      </c>
      <c r="H103" s="1721"/>
      <c r="I103" s="1721"/>
      <c r="K103" s="1629"/>
      <c r="L103" s="1539"/>
      <c r="M103" s="1548" t="s">
        <v>11</v>
      </c>
      <c r="N103" s="1549"/>
      <c r="O103" s="1550" t="s">
        <v>80</v>
      </c>
      <c r="P103" s="1551">
        <f t="shared" si="34"/>
        <v>0</v>
      </c>
      <c r="Q103" s="1552">
        <f t="shared" si="34"/>
        <v>0</v>
      </c>
      <c r="R103" s="1568"/>
      <c r="S103" s="1553">
        <f>+D102</f>
        <v>0</v>
      </c>
      <c r="T103" s="1554">
        <f>+F102</f>
        <v>0</v>
      </c>
      <c r="U103" s="360"/>
      <c r="V103" s="1539"/>
      <c r="W103" s="1548"/>
      <c r="X103" s="1549"/>
      <c r="Y103" s="1550"/>
      <c r="Z103" s="1597"/>
      <c r="AA103" s="1540"/>
      <c r="AB103" s="1582"/>
      <c r="AC103" s="1641"/>
      <c r="AD103" s="360"/>
      <c r="AE103" s="1539"/>
      <c r="AF103" s="1548"/>
      <c r="AG103" s="1549"/>
      <c r="AH103" s="1550"/>
      <c r="AI103" s="1597"/>
      <c r="AJ103" s="1540"/>
      <c r="AK103" s="1582"/>
      <c r="AL103" s="1371"/>
    </row>
    <row r="104" spans="1:38" ht="14.45" customHeight="1">
      <c r="A104" s="1726">
        <v>1351</v>
      </c>
      <c r="B104" s="1727">
        <v>1351</v>
      </c>
      <c r="C104" s="1727"/>
      <c r="D104" s="1727"/>
      <c r="E104" s="1727"/>
      <c r="F104" s="1728"/>
      <c r="G104" s="1720" t="s">
        <v>595</v>
      </c>
      <c r="H104" s="1721"/>
      <c r="I104" s="1721"/>
      <c r="K104" s="1629"/>
      <c r="L104" s="1566"/>
      <c r="M104" s="1548" t="s">
        <v>13</v>
      </c>
      <c r="N104" s="1549"/>
      <c r="O104" s="1550"/>
      <c r="P104" s="1567">
        <f>P102-P103</f>
        <v>24265</v>
      </c>
      <c r="Q104" s="1589">
        <f>Q102-Q103</f>
        <v>24265</v>
      </c>
      <c r="R104" s="1568"/>
      <c r="S104" s="1589">
        <f>S102-S103</f>
        <v>0</v>
      </c>
      <c r="T104" s="1565">
        <f>T102-T103</f>
        <v>0</v>
      </c>
      <c r="U104" s="360"/>
      <c r="V104" s="1566"/>
      <c r="W104" s="1548" t="s">
        <v>13</v>
      </c>
      <c r="X104" s="1549"/>
      <c r="Y104" s="1550" t="s">
        <v>450</v>
      </c>
      <c r="Z104" s="1634">
        <f>+A135</f>
        <v>0</v>
      </c>
      <c r="AA104" s="1635">
        <f>+B135</f>
        <v>0</v>
      </c>
      <c r="AB104" s="1589"/>
      <c r="AC104" s="1636">
        <f>+E135</f>
        <v>0</v>
      </c>
      <c r="AD104" s="360"/>
      <c r="AE104" s="1566"/>
      <c r="AF104" s="1548" t="s">
        <v>13</v>
      </c>
      <c r="AG104" s="1549"/>
      <c r="AH104" s="1550" t="s">
        <v>451</v>
      </c>
      <c r="AI104" s="1634">
        <f t="shared" ref="AI104:AK105" si="35">+A158</f>
        <v>0</v>
      </c>
      <c r="AJ104" s="1635">
        <f t="shared" si="35"/>
        <v>0</v>
      </c>
      <c r="AK104" s="1637">
        <f t="shared" si="35"/>
        <v>0</v>
      </c>
      <c r="AL104" s="1638"/>
    </row>
    <row r="105" spans="1:38" ht="14.45" customHeight="1">
      <c r="A105" s="1726">
        <v>3363</v>
      </c>
      <c r="B105" s="1727">
        <v>3363</v>
      </c>
      <c r="C105" s="1727"/>
      <c r="D105" s="1727"/>
      <c r="E105" s="1727"/>
      <c r="F105" s="1728"/>
      <c r="G105" s="1720" t="s">
        <v>454</v>
      </c>
      <c r="H105" s="1721"/>
      <c r="I105" s="1721"/>
      <c r="K105" s="1629"/>
      <c r="L105" s="1586"/>
      <c r="M105" s="1548" t="s">
        <v>88</v>
      </c>
      <c r="N105" s="1549"/>
      <c r="O105" s="1550" t="s">
        <v>109</v>
      </c>
      <c r="P105" s="1551">
        <f t="shared" ref="P105:Q114" si="36">+A104</f>
        <v>1351</v>
      </c>
      <c r="Q105" s="1552">
        <f t="shared" si="36"/>
        <v>1351</v>
      </c>
      <c r="R105" s="1568"/>
      <c r="S105" s="1553">
        <f t="shared" ref="S105:S114" si="37">+D104</f>
        <v>0</v>
      </c>
      <c r="T105" s="1554">
        <f t="shared" ref="T105:T114" si="38">+F104</f>
        <v>0</v>
      </c>
      <c r="U105" s="360"/>
      <c r="V105" s="1586"/>
      <c r="W105" s="1548" t="s">
        <v>452</v>
      </c>
      <c r="X105" s="1549"/>
      <c r="Y105" s="1550" t="s">
        <v>453</v>
      </c>
      <c r="Z105" s="1634">
        <f>+A136</f>
        <v>0</v>
      </c>
      <c r="AA105" s="1635">
        <f>+B136</f>
        <v>0</v>
      </c>
      <c r="AB105" s="1589"/>
      <c r="AC105" s="1636">
        <f>+E136</f>
        <v>0</v>
      </c>
      <c r="AD105" s="360"/>
      <c r="AE105" s="1586"/>
      <c r="AF105" s="1548" t="s">
        <v>452</v>
      </c>
      <c r="AG105" s="1549"/>
      <c r="AH105" s="1550" t="s">
        <v>454</v>
      </c>
      <c r="AI105" s="1634">
        <f t="shared" si="35"/>
        <v>0</v>
      </c>
      <c r="AJ105" s="1635">
        <f t="shared" si="35"/>
        <v>0</v>
      </c>
      <c r="AK105" s="1637">
        <f t="shared" si="35"/>
        <v>0</v>
      </c>
      <c r="AL105" s="1638"/>
    </row>
    <row r="106" spans="1:38" ht="14.45" customHeight="1">
      <c r="A106" s="1726"/>
      <c r="B106" s="1727"/>
      <c r="C106" s="1727"/>
      <c r="D106" s="1727"/>
      <c r="E106" s="1727"/>
      <c r="F106" s="1728"/>
      <c r="G106" s="1720" t="s">
        <v>598</v>
      </c>
      <c r="H106" s="1721"/>
      <c r="I106" s="1721"/>
      <c r="K106" s="1629"/>
      <c r="L106" s="1556" t="s">
        <v>91</v>
      </c>
      <c r="M106" s="1548" t="s">
        <v>89</v>
      </c>
      <c r="N106" s="1549"/>
      <c r="O106" s="1550" t="s">
        <v>110</v>
      </c>
      <c r="P106" s="1551">
        <f t="shared" si="36"/>
        <v>3363</v>
      </c>
      <c r="Q106" s="1552">
        <f t="shared" si="36"/>
        <v>3363</v>
      </c>
      <c r="R106" s="1568"/>
      <c r="S106" s="1553">
        <f t="shared" si="37"/>
        <v>0</v>
      </c>
      <c r="T106" s="1554">
        <f t="shared" si="38"/>
        <v>0</v>
      </c>
      <c r="U106" s="360"/>
      <c r="V106" s="1556" t="s">
        <v>91</v>
      </c>
      <c r="W106" s="1548"/>
      <c r="X106" s="1549"/>
      <c r="Y106" s="1550"/>
      <c r="Z106" s="1648"/>
      <c r="AA106" s="1549"/>
      <c r="AB106" s="1647"/>
      <c r="AC106" s="1649"/>
      <c r="AD106" s="360"/>
      <c r="AE106" s="1556" t="s">
        <v>91</v>
      </c>
      <c r="AF106" s="1548"/>
      <c r="AG106" s="1549"/>
      <c r="AH106" s="1550"/>
      <c r="AI106" s="1648"/>
      <c r="AJ106" s="1549"/>
      <c r="AK106" s="1647"/>
      <c r="AL106" s="1372"/>
    </row>
    <row r="107" spans="1:38" ht="14.45" customHeight="1">
      <c r="A107" s="1726">
        <v>11157</v>
      </c>
      <c r="B107" s="1727">
        <v>11157</v>
      </c>
      <c r="C107" s="1727"/>
      <c r="D107" s="1727"/>
      <c r="E107" s="1727"/>
      <c r="F107" s="1728"/>
      <c r="G107" s="1720" t="s">
        <v>599</v>
      </c>
      <c r="H107" s="1721"/>
      <c r="I107" s="1721"/>
      <c r="K107" s="1629"/>
      <c r="L107" s="1556"/>
      <c r="M107" s="1548" t="s">
        <v>104</v>
      </c>
      <c r="N107" s="1549"/>
      <c r="O107" s="1550" t="s">
        <v>111</v>
      </c>
      <c r="P107" s="1551">
        <f t="shared" si="36"/>
        <v>0</v>
      </c>
      <c r="Q107" s="1552">
        <f t="shared" si="36"/>
        <v>0</v>
      </c>
      <c r="R107" s="1568"/>
      <c r="S107" s="1553">
        <f t="shared" si="37"/>
        <v>0</v>
      </c>
      <c r="T107" s="1554">
        <f t="shared" si="38"/>
        <v>0</v>
      </c>
      <c r="U107" s="360"/>
      <c r="V107" s="1556"/>
      <c r="W107" s="1548" t="s">
        <v>104</v>
      </c>
      <c r="X107" s="1549"/>
      <c r="Y107" s="1550" t="s">
        <v>455</v>
      </c>
      <c r="Z107" s="1634">
        <f>+A137</f>
        <v>0</v>
      </c>
      <c r="AA107" s="1635">
        <f>+B137</f>
        <v>0</v>
      </c>
      <c r="AB107" s="1589"/>
      <c r="AC107" s="1636">
        <f>+E137</f>
        <v>0</v>
      </c>
      <c r="AD107" s="360"/>
      <c r="AE107" s="1556"/>
      <c r="AF107" s="1548" t="s">
        <v>104</v>
      </c>
      <c r="AG107" s="1549"/>
      <c r="AH107" s="1550" t="s">
        <v>456</v>
      </c>
      <c r="AI107" s="1634">
        <f>+A160</f>
        <v>0</v>
      </c>
      <c r="AJ107" s="1635">
        <f>+B160</f>
        <v>0</v>
      </c>
      <c r="AK107" s="1637">
        <f>+C160</f>
        <v>0</v>
      </c>
      <c r="AL107" s="1638"/>
    </row>
    <row r="108" spans="1:38" ht="14.45" customHeight="1">
      <c r="A108" s="1726"/>
      <c r="B108" s="1727"/>
      <c r="C108" s="1727"/>
      <c r="D108" s="1727"/>
      <c r="E108" s="1727"/>
      <c r="F108" s="1728"/>
      <c r="G108" s="1720" t="s">
        <v>601</v>
      </c>
      <c r="H108" s="1721"/>
      <c r="I108" s="1721"/>
      <c r="K108" s="1629"/>
      <c r="L108" s="1556"/>
      <c r="M108" s="1548" t="s">
        <v>90</v>
      </c>
      <c r="N108" s="1549"/>
      <c r="O108" s="1550" t="s">
        <v>112</v>
      </c>
      <c r="P108" s="1551">
        <f t="shared" si="36"/>
        <v>11157</v>
      </c>
      <c r="Q108" s="1552">
        <f t="shared" si="36"/>
        <v>11157</v>
      </c>
      <c r="R108" s="1568"/>
      <c r="S108" s="1553">
        <f t="shared" si="37"/>
        <v>0</v>
      </c>
      <c r="T108" s="1554">
        <f t="shared" si="38"/>
        <v>0</v>
      </c>
      <c r="U108" s="360"/>
      <c r="V108" s="1556"/>
      <c r="W108" s="1571"/>
      <c r="X108" s="1572"/>
      <c r="Y108" s="1573"/>
      <c r="Z108" s="1600"/>
      <c r="AA108" s="1572"/>
      <c r="AB108" s="1577"/>
      <c r="AC108" s="1640"/>
      <c r="AD108" s="360"/>
      <c r="AE108" s="1556"/>
      <c r="AF108" s="1571"/>
      <c r="AG108" s="1572"/>
      <c r="AH108" s="1573"/>
      <c r="AI108" s="1600"/>
      <c r="AJ108" s="1572"/>
      <c r="AK108" s="1577"/>
      <c r="AL108" s="1374"/>
    </row>
    <row r="109" spans="1:38" ht="14.45" customHeight="1">
      <c r="A109" s="1726"/>
      <c r="B109" s="1727"/>
      <c r="C109" s="1727"/>
      <c r="D109" s="1727"/>
      <c r="E109" s="1727"/>
      <c r="F109" s="1728"/>
      <c r="G109" s="1720" t="s">
        <v>602</v>
      </c>
      <c r="H109" s="1721"/>
      <c r="I109" s="1721"/>
      <c r="K109" s="1629"/>
      <c r="L109" s="1556" t="s">
        <v>92</v>
      </c>
      <c r="M109" s="1548" t="s">
        <v>105</v>
      </c>
      <c r="N109" s="1549"/>
      <c r="O109" s="1550" t="s">
        <v>113</v>
      </c>
      <c r="P109" s="1551">
        <f t="shared" si="36"/>
        <v>0</v>
      </c>
      <c r="Q109" s="1552">
        <f t="shared" si="36"/>
        <v>0</v>
      </c>
      <c r="R109" s="1568"/>
      <c r="S109" s="1553">
        <f t="shared" si="37"/>
        <v>0</v>
      </c>
      <c r="T109" s="1554">
        <f t="shared" si="38"/>
        <v>0</v>
      </c>
      <c r="U109" s="360"/>
      <c r="V109" s="1556" t="s">
        <v>92</v>
      </c>
      <c r="W109" s="1539"/>
      <c r="X109" s="1560"/>
      <c r="Y109" s="1561"/>
      <c r="Z109" s="1587"/>
      <c r="AA109" s="1560"/>
      <c r="AB109" s="330"/>
      <c r="AC109" s="1645"/>
      <c r="AD109" s="360"/>
      <c r="AE109" s="1556" t="s">
        <v>92</v>
      </c>
      <c r="AF109" s="1539"/>
      <c r="AG109" s="1560"/>
      <c r="AH109" s="1561"/>
      <c r="AI109" s="1587"/>
      <c r="AJ109" s="1560"/>
      <c r="AK109" s="330"/>
      <c r="AL109" s="1368"/>
    </row>
    <row r="110" spans="1:38" ht="14.45" customHeight="1">
      <c r="A110" s="1726"/>
      <c r="B110" s="1727"/>
      <c r="C110" s="1727"/>
      <c r="D110" s="1727"/>
      <c r="E110" s="1727"/>
      <c r="F110" s="1728"/>
      <c r="G110" s="1720" t="s">
        <v>603</v>
      </c>
      <c r="H110" s="1721"/>
      <c r="I110" s="1721"/>
      <c r="K110" s="1629"/>
      <c r="L110" s="1556"/>
      <c r="M110" s="1548" t="s">
        <v>106</v>
      </c>
      <c r="N110" s="1549"/>
      <c r="O110" s="1550" t="s">
        <v>114</v>
      </c>
      <c r="P110" s="1551">
        <f t="shared" si="36"/>
        <v>0</v>
      </c>
      <c r="Q110" s="1552">
        <f t="shared" si="36"/>
        <v>0</v>
      </c>
      <c r="R110" s="1568"/>
      <c r="S110" s="1553">
        <f t="shared" si="37"/>
        <v>0</v>
      </c>
      <c r="T110" s="1554">
        <f t="shared" si="38"/>
        <v>0</v>
      </c>
      <c r="U110" s="360"/>
      <c r="V110" s="1556"/>
      <c r="W110" s="1539"/>
      <c r="X110" s="1560"/>
      <c r="Y110" s="1561"/>
      <c r="Z110" s="1587"/>
      <c r="AA110" s="1560"/>
      <c r="AB110" s="330"/>
      <c r="AC110" s="1645"/>
      <c r="AD110" s="360"/>
      <c r="AE110" s="1556"/>
      <c r="AF110" s="1539"/>
      <c r="AG110" s="1560"/>
      <c r="AH110" s="1561"/>
      <c r="AI110" s="1587"/>
      <c r="AJ110" s="1560"/>
      <c r="AK110" s="330"/>
      <c r="AL110" s="1368"/>
    </row>
    <row r="111" spans="1:38" ht="14.45" customHeight="1">
      <c r="A111" s="1726">
        <v>9841</v>
      </c>
      <c r="B111" s="1727">
        <v>9841</v>
      </c>
      <c r="C111" s="1727"/>
      <c r="D111" s="1727"/>
      <c r="E111" s="1727"/>
      <c r="F111" s="1728"/>
      <c r="G111" s="1720" t="s">
        <v>604</v>
      </c>
      <c r="H111" s="1721"/>
      <c r="I111" s="1721"/>
      <c r="K111" s="1629"/>
      <c r="L111" s="1556"/>
      <c r="M111" s="1548" t="s">
        <v>107</v>
      </c>
      <c r="N111" s="1549"/>
      <c r="O111" s="1550" t="s">
        <v>115</v>
      </c>
      <c r="P111" s="1551">
        <f t="shared" si="36"/>
        <v>0</v>
      </c>
      <c r="Q111" s="1552">
        <f t="shared" si="36"/>
        <v>0</v>
      </c>
      <c r="R111" s="1568"/>
      <c r="S111" s="1553">
        <f t="shared" si="37"/>
        <v>0</v>
      </c>
      <c r="T111" s="1554">
        <f t="shared" si="38"/>
        <v>0</v>
      </c>
      <c r="U111" s="360"/>
      <c r="V111" s="1556"/>
      <c r="W111" s="1539"/>
      <c r="X111" s="1560"/>
      <c r="Y111" s="1561"/>
      <c r="Z111" s="1587"/>
      <c r="AA111" s="1560"/>
      <c r="AB111" s="330"/>
      <c r="AC111" s="1645"/>
      <c r="AD111" s="360"/>
      <c r="AE111" s="1556"/>
      <c r="AF111" s="1539"/>
      <c r="AG111" s="1560"/>
      <c r="AH111" s="1561"/>
      <c r="AI111" s="1587"/>
      <c r="AJ111" s="1560"/>
      <c r="AK111" s="330"/>
      <c r="AL111" s="1368"/>
    </row>
    <row r="112" spans="1:38" ht="14.45" customHeight="1">
      <c r="A112" s="1726">
        <v>1497</v>
      </c>
      <c r="B112" s="1727">
        <v>1497</v>
      </c>
      <c r="C112" s="1727"/>
      <c r="D112" s="1727"/>
      <c r="E112" s="1727"/>
      <c r="F112" s="1728"/>
      <c r="G112" s="1720" t="s">
        <v>605</v>
      </c>
      <c r="H112" s="1721"/>
      <c r="I112" s="1721"/>
      <c r="K112" s="1629"/>
      <c r="L112" s="1556" t="s">
        <v>41</v>
      </c>
      <c r="M112" s="1548" t="s">
        <v>108</v>
      </c>
      <c r="N112" s="1549"/>
      <c r="O112" s="1550" t="s">
        <v>116</v>
      </c>
      <c r="P112" s="1551">
        <f t="shared" si="36"/>
        <v>9841</v>
      </c>
      <c r="Q112" s="1552">
        <f t="shared" si="36"/>
        <v>9841</v>
      </c>
      <c r="R112" s="1568"/>
      <c r="S112" s="1553">
        <f t="shared" si="37"/>
        <v>0</v>
      </c>
      <c r="T112" s="1554">
        <f t="shared" si="38"/>
        <v>0</v>
      </c>
      <c r="U112" s="360"/>
      <c r="V112" s="1556" t="s">
        <v>41</v>
      </c>
      <c r="W112" s="1566"/>
      <c r="X112" s="1540"/>
      <c r="Y112" s="1581"/>
      <c r="Z112" s="1597"/>
      <c r="AA112" s="1540"/>
      <c r="AB112" s="1582"/>
      <c r="AC112" s="1641"/>
      <c r="AD112" s="360"/>
      <c r="AE112" s="1556" t="s">
        <v>41</v>
      </c>
      <c r="AF112" s="1566"/>
      <c r="AG112" s="1540"/>
      <c r="AH112" s="1581"/>
      <c r="AI112" s="1597"/>
      <c r="AJ112" s="1540"/>
      <c r="AK112" s="1582"/>
      <c r="AL112" s="1371"/>
    </row>
    <row r="113" spans="1:39" ht="14.45" customHeight="1" thickBot="1">
      <c r="A113" s="1729"/>
      <c r="B113" s="1730"/>
      <c r="C113" s="1730"/>
      <c r="D113" s="1730"/>
      <c r="E113" s="1730"/>
      <c r="F113" s="1731"/>
      <c r="G113" s="1720" t="s">
        <v>606</v>
      </c>
      <c r="H113" s="1721"/>
      <c r="I113" s="1721"/>
      <c r="K113" s="1629"/>
      <c r="L113" s="1566"/>
      <c r="M113" s="1548" t="s">
        <v>13</v>
      </c>
      <c r="N113" s="1549"/>
      <c r="O113" s="1550" t="s">
        <v>117</v>
      </c>
      <c r="P113" s="1551">
        <f t="shared" si="36"/>
        <v>1497</v>
      </c>
      <c r="Q113" s="1552">
        <f t="shared" si="36"/>
        <v>1497</v>
      </c>
      <c r="R113" s="1568"/>
      <c r="S113" s="1553">
        <f t="shared" si="37"/>
        <v>0</v>
      </c>
      <c r="T113" s="1554">
        <f t="shared" si="38"/>
        <v>0</v>
      </c>
      <c r="U113" s="360"/>
      <c r="V113" s="1566"/>
      <c r="W113" s="1548" t="s">
        <v>13</v>
      </c>
      <c r="X113" s="1549"/>
      <c r="Y113" s="1550"/>
      <c r="Z113" s="1650">
        <f>Z105-Z107</f>
        <v>0</v>
      </c>
      <c r="AA113" s="1568">
        <f>AA105-AA107</f>
        <v>0</v>
      </c>
      <c r="AB113" s="1589"/>
      <c r="AC113" s="1636">
        <f>AC105-AC107</f>
        <v>0</v>
      </c>
      <c r="AD113" s="360"/>
      <c r="AE113" s="1566"/>
      <c r="AF113" s="1548" t="s">
        <v>13</v>
      </c>
      <c r="AG113" s="1549"/>
      <c r="AH113" s="1550"/>
      <c r="AI113" s="1650">
        <f>AI105-AI107</f>
        <v>0</v>
      </c>
      <c r="AJ113" s="1568">
        <f>AJ105-AJ107</f>
        <v>0</v>
      </c>
      <c r="AK113" s="1589">
        <f>AK105-AK107</f>
        <v>0</v>
      </c>
      <c r="AL113" s="1369">
        <f>AL105-AL107</f>
        <v>0</v>
      </c>
    </row>
    <row r="114" spans="1:39" ht="14.45" customHeight="1">
      <c r="K114" s="1629"/>
      <c r="L114" s="1548" t="s">
        <v>13</v>
      </c>
      <c r="M114" s="1549"/>
      <c r="N114" s="1549"/>
      <c r="O114" s="1550" t="s">
        <v>81</v>
      </c>
      <c r="P114" s="1551">
        <f t="shared" si="36"/>
        <v>0</v>
      </c>
      <c r="Q114" s="1552">
        <f t="shared" si="36"/>
        <v>0</v>
      </c>
      <c r="R114" s="1568"/>
      <c r="S114" s="1553">
        <f t="shared" si="37"/>
        <v>0</v>
      </c>
      <c r="T114" s="1554">
        <f t="shared" si="38"/>
        <v>0</v>
      </c>
      <c r="U114" s="360"/>
      <c r="V114" s="1548" t="s">
        <v>13</v>
      </c>
      <c r="W114" s="1549"/>
      <c r="X114" s="1549"/>
      <c r="Y114" s="1550" t="s">
        <v>457</v>
      </c>
      <c r="Z114" s="1634">
        <f>+A138</f>
        <v>0</v>
      </c>
      <c r="AA114" s="1635">
        <f>+B138</f>
        <v>0</v>
      </c>
      <c r="AB114" s="1589"/>
      <c r="AC114" s="1636">
        <f>+E138</f>
        <v>0</v>
      </c>
      <c r="AD114" s="360"/>
      <c r="AE114" s="1548" t="s">
        <v>13</v>
      </c>
      <c r="AF114" s="1549"/>
      <c r="AG114" s="1549"/>
      <c r="AH114" s="1550" t="s">
        <v>458</v>
      </c>
      <c r="AI114" s="1634">
        <f>+A161</f>
        <v>0</v>
      </c>
      <c r="AJ114" s="1635">
        <f>+B161</f>
        <v>0</v>
      </c>
      <c r="AK114" s="1637">
        <f>+C161</f>
        <v>0</v>
      </c>
      <c r="AL114" s="1638"/>
    </row>
    <row r="115" spans="1:39" ht="14.45" customHeight="1" thickBot="1">
      <c r="A115" s="1708" t="s">
        <v>1132</v>
      </c>
      <c r="B115" s="1708" t="s">
        <v>1133</v>
      </c>
      <c r="C115" s="1708" t="s">
        <v>1134</v>
      </c>
      <c r="D115" s="1708" t="s">
        <v>1135</v>
      </c>
      <c r="E115" s="1708" t="s">
        <v>398</v>
      </c>
      <c r="K115" s="1653"/>
      <c r="L115" s="1654" t="s">
        <v>82</v>
      </c>
      <c r="M115" s="1655"/>
      <c r="N115" s="1655"/>
      <c r="O115" s="1656"/>
      <c r="P115" s="1657">
        <f>SUM(P62:P114)-P63-P64-P66-P67-P69-P70-P71-P84-P85-P86-P94-P95-P96-P97-P98-P103-P104</f>
        <v>323457</v>
      </c>
      <c r="Q115" s="1658">
        <f>SUM(Q62:Q114)-Q63-Q64-Q66-Q67-Q69-Q70-Q71-Q84-Q85-Q86-Q94-Q95-Q96-Q97-Q98-Q103-Q104</f>
        <v>316079</v>
      </c>
      <c r="R115" s="1658"/>
      <c r="S115" s="1659">
        <f>SUM(S62:S114)-S63-S64-S66-S67-S69-S70-S71-S84-S85-S86-S94-S95-S96-S97-S98-S103-S104</f>
        <v>2761</v>
      </c>
      <c r="T115" s="1660">
        <f>SUM(T62:T114)-T63-T64-T66-T67-T69-T70-T71-T84-T85-T86-T94-T95-T96-T97-T98-T103-T104</f>
        <v>0</v>
      </c>
      <c r="U115" s="1661"/>
      <c r="V115" s="1654" t="s">
        <v>82</v>
      </c>
      <c r="W115" s="1655"/>
      <c r="X115" s="1655"/>
      <c r="Y115" s="1656"/>
      <c r="Z115" s="1662">
        <f>Z64+Z67+Z73+Z74+Z75+Z86+Z88+Z89+Z92+Z93+Z99+Z101+Z104+Z105+Z114</f>
        <v>0</v>
      </c>
      <c r="AA115" s="1658">
        <f>AA64+AA67+AA73+AA74+AA75+AA86+AA88+AA89+AA92+AA93+AA99+AA101+AA104+AA105+AA114</f>
        <v>0</v>
      </c>
      <c r="AB115" s="1663"/>
      <c r="AC115" s="1664">
        <f>AC64+AC67+AC73+AC74+AC75+AC86+AC88+AC89+AC92+AC93+AC99+AC101+AC104+AC105+AC114</f>
        <v>0</v>
      </c>
      <c r="AD115" s="1661"/>
      <c r="AE115" s="1654" t="s">
        <v>82</v>
      </c>
      <c r="AF115" s="1655"/>
      <c r="AG115" s="1655"/>
      <c r="AH115" s="1656"/>
      <c r="AI115" s="1662">
        <f>AI64+AI67+AI73+AI74+AI75+AI86+AI88+AI89+AI92+AI93+AI99+AI101+AI104+AI105+AI114</f>
        <v>0</v>
      </c>
      <c r="AJ115" s="1658">
        <f>AJ64+AJ67+AJ73+AJ74+AJ75+AJ86+AJ88+AJ89+AJ92+AJ93+AJ99+AJ101+AJ104+AJ105+AJ114</f>
        <v>0</v>
      </c>
      <c r="AK115" s="1663">
        <f>AK64+AK67+AK73+AK74+AK75+AK86+AK88+AK89+AK92+AK93+AK99+AK101+AK104+AK105+AK114</f>
        <v>0</v>
      </c>
      <c r="AL115" s="1373">
        <f>AL64+AL67+AL73+AL74+AL75+AL86+AL88+AL89+AL92+AL93+AL99+AL101+AL104+AL105+AL114</f>
        <v>0</v>
      </c>
    </row>
    <row r="116" spans="1:39" ht="14.45" customHeight="1" thickTop="1">
      <c r="A116" s="1723"/>
      <c r="B116" s="1724"/>
      <c r="C116" s="1724"/>
      <c r="D116" s="1724"/>
      <c r="E116" s="1725"/>
      <c r="F116" s="1708" t="s">
        <v>1139</v>
      </c>
      <c r="K116" s="360"/>
      <c r="L116" s="1560"/>
      <c r="M116" s="1560"/>
      <c r="N116" s="1560"/>
      <c r="O116" s="1561"/>
      <c r="P116" s="330"/>
      <c r="Q116" s="330"/>
      <c r="R116" s="330"/>
      <c r="S116" s="330"/>
      <c r="T116" s="330"/>
      <c r="U116" s="1665"/>
      <c r="V116" s="1262"/>
      <c r="W116" s="1262"/>
      <c r="X116" s="1262"/>
      <c r="Y116" s="1262"/>
      <c r="Z116" s="1666"/>
      <c r="AA116" s="1666"/>
      <c r="AB116" s="1262"/>
      <c r="AC116" s="1262"/>
      <c r="AD116" s="1259"/>
      <c r="AE116" s="1259"/>
      <c r="AF116" s="1259"/>
      <c r="AG116" s="1259"/>
      <c r="AH116" s="1259"/>
      <c r="AI116" s="1259"/>
      <c r="AJ116" s="1259"/>
      <c r="AK116" s="1259"/>
    </row>
    <row r="117" spans="1:39" ht="14.45" customHeight="1">
      <c r="A117" s="1726"/>
      <c r="B117" s="1727"/>
      <c r="C117" s="1727"/>
      <c r="D117" s="1727"/>
      <c r="E117" s="1728"/>
      <c r="F117" s="1708" t="s">
        <v>1140</v>
      </c>
      <c r="G117" s="1707"/>
      <c r="H117" s="1707"/>
      <c r="I117" s="1707"/>
      <c r="K117" s="360"/>
      <c r="L117" s="1560"/>
      <c r="M117" s="1560"/>
      <c r="N117" s="1560"/>
      <c r="O117" s="1561"/>
      <c r="P117" s="330"/>
      <c r="Q117" s="330"/>
      <c r="R117" s="330"/>
      <c r="S117" s="330"/>
      <c r="T117" s="330"/>
      <c r="U117" s="1665"/>
      <c r="V117" s="1262"/>
      <c r="W117" s="1262"/>
      <c r="X117" s="1262"/>
      <c r="Y117" s="1262"/>
      <c r="Z117" s="1666"/>
      <c r="AA117" s="1666"/>
      <c r="AB117" s="1262"/>
      <c r="AC117" s="1262"/>
      <c r="AD117" s="1259"/>
      <c r="AE117" s="1259"/>
      <c r="AF117" s="1259"/>
      <c r="AG117" s="1259"/>
      <c r="AH117" s="1259"/>
      <c r="AI117" s="1259"/>
      <c r="AJ117" s="1259"/>
      <c r="AK117" s="1259"/>
    </row>
    <row r="118" spans="1:39" ht="14.45" customHeight="1" thickBot="1">
      <c r="A118" s="1726"/>
      <c r="B118" s="1727"/>
      <c r="C118" s="1727"/>
      <c r="D118" s="1727"/>
      <c r="E118" s="1728"/>
      <c r="F118" s="1708" t="s">
        <v>1141</v>
      </c>
      <c r="G118" s="1707"/>
      <c r="H118" s="1707"/>
      <c r="I118" s="1707"/>
      <c r="K118" s="1506" t="s">
        <v>719</v>
      </c>
      <c r="L118" s="1667"/>
      <c r="M118" s="1667"/>
      <c r="N118" s="1667"/>
      <c r="O118" s="1668"/>
      <c r="P118" s="341"/>
      <c r="Q118" s="341"/>
      <c r="R118" s="1506" t="str">
        <f>$R$2</f>
        <v>（平成24年度）</v>
      </c>
      <c r="S118" s="490"/>
      <c r="T118" s="490"/>
      <c r="U118" s="1669"/>
      <c r="V118" s="1670"/>
      <c r="W118" s="1670"/>
      <c r="X118" s="1670"/>
      <c r="Y118" s="1670"/>
      <c r="Z118" s="1671"/>
      <c r="AA118" s="1671"/>
      <c r="AB118" s="1670"/>
      <c r="AC118" s="1262"/>
      <c r="AD118" s="1259"/>
      <c r="AE118" s="1259"/>
      <c r="AF118" s="1259"/>
      <c r="AG118" s="1259"/>
      <c r="AH118" s="1259"/>
      <c r="AI118" s="1259"/>
      <c r="AJ118" s="1259"/>
      <c r="AK118" s="1259"/>
    </row>
    <row r="119" spans="1:39" ht="14.45" customHeight="1" thickTop="1">
      <c r="A119" s="1726"/>
      <c r="B119" s="1727"/>
      <c r="C119" s="1727"/>
      <c r="D119" s="1727"/>
      <c r="E119" s="1728"/>
      <c r="F119" s="1708" t="s">
        <v>1142</v>
      </c>
      <c r="G119" s="1707"/>
      <c r="H119" s="1707"/>
      <c r="I119" s="1707"/>
      <c r="K119" s="1507"/>
      <c r="L119" s="1508"/>
      <c r="M119" s="1508"/>
      <c r="N119" s="1508"/>
      <c r="O119" s="1508"/>
      <c r="P119" s="1509" t="s">
        <v>119</v>
      </c>
      <c r="Q119" s="1508"/>
      <c r="R119" s="1508"/>
      <c r="S119" s="1508"/>
      <c r="T119" s="1508"/>
      <c r="U119" s="1510"/>
      <c r="V119" s="1508"/>
      <c r="W119" s="1508"/>
      <c r="X119" s="1508"/>
      <c r="Y119" s="1508"/>
      <c r="Z119" s="1509" t="s">
        <v>151</v>
      </c>
      <c r="AA119" s="1508"/>
      <c r="AB119" s="1508"/>
      <c r="AC119" s="1370"/>
      <c r="AD119" s="1259"/>
      <c r="AE119" s="1672"/>
      <c r="AF119" s="1673"/>
      <c r="AG119" s="1673"/>
      <c r="AH119" s="1673"/>
      <c r="AI119" s="1674" t="s">
        <v>84</v>
      </c>
      <c r="AJ119" s="1675" t="s">
        <v>85</v>
      </c>
      <c r="AK119" s="1676" t="s">
        <v>85</v>
      </c>
      <c r="AL119" s="1505" t="s">
        <v>1276</v>
      </c>
      <c r="AM119" s="1505"/>
    </row>
    <row r="120" spans="1:39" ht="14.45" customHeight="1">
      <c r="A120" s="1726"/>
      <c r="B120" s="1727"/>
      <c r="C120" s="1727"/>
      <c r="D120" s="1727"/>
      <c r="E120" s="1728"/>
      <c r="F120" s="1708" t="s">
        <v>1143</v>
      </c>
      <c r="G120" s="1707"/>
      <c r="H120" s="1707"/>
      <c r="I120" s="1707"/>
      <c r="K120" s="1513"/>
      <c r="L120" s="1514"/>
      <c r="M120" s="1514"/>
      <c r="N120" s="1514"/>
      <c r="O120" s="1514"/>
      <c r="P120" s="1515" t="s">
        <v>459</v>
      </c>
      <c r="Q120" s="1516" t="s">
        <v>143</v>
      </c>
      <c r="R120" s="1517" t="s">
        <v>122</v>
      </c>
      <c r="S120" s="1517"/>
      <c r="T120" s="1518"/>
      <c r="U120" s="1519"/>
      <c r="V120" s="1514"/>
      <c r="W120" s="1514"/>
      <c r="X120" s="1514"/>
      <c r="Y120" s="1514"/>
      <c r="Z120" s="1515" t="s">
        <v>460</v>
      </c>
      <c r="AA120" s="1520" t="s">
        <v>124</v>
      </c>
      <c r="AB120" s="1517"/>
      <c r="AC120" s="1677"/>
      <c r="AD120" s="1259"/>
      <c r="AE120" s="1678"/>
      <c r="AF120" s="1679"/>
      <c r="AG120" s="1679"/>
      <c r="AH120" s="1679"/>
      <c r="AI120" s="1680" t="s">
        <v>152</v>
      </c>
      <c r="AJ120" s="1681" t="s">
        <v>2</v>
      </c>
      <c r="AK120" s="1682" t="s">
        <v>133</v>
      </c>
      <c r="AL120" s="1505"/>
      <c r="AM120" s="1505"/>
    </row>
    <row r="121" spans="1:39" ht="14.45" customHeight="1">
      <c r="A121" s="1726"/>
      <c r="B121" s="1727"/>
      <c r="C121" s="1727"/>
      <c r="D121" s="1727"/>
      <c r="E121" s="1728"/>
      <c r="F121" s="1708" t="s">
        <v>1144</v>
      </c>
      <c r="G121" s="1707"/>
      <c r="H121" s="1707"/>
      <c r="I121" s="1707"/>
      <c r="K121" s="1513"/>
      <c r="L121" s="1514"/>
      <c r="M121" s="1514"/>
      <c r="N121" s="1514"/>
      <c r="O121" s="1514"/>
      <c r="P121" s="1521"/>
      <c r="Q121" s="1522" t="s">
        <v>144</v>
      </c>
      <c r="R121" s="1520" t="s">
        <v>2</v>
      </c>
      <c r="S121" s="1520" t="s">
        <v>3</v>
      </c>
      <c r="T121" s="1683" t="s">
        <v>393</v>
      </c>
      <c r="U121" s="1519" t="s">
        <v>4</v>
      </c>
      <c r="V121" s="1514" t="s">
        <v>4</v>
      </c>
      <c r="W121" s="1514"/>
      <c r="X121" s="1514"/>
      <c r="Y121" s="1514"/>
      <c r="Z121" s="1521"/>
      <c r="AA121" s="1520" t="s">
        <v>2</v>
      </c>
      <c r="AB121" s="1520" t="s">
        <v>3</v>
      </c>
      <c r="AC121" s="1684" t="s">
        <v>393</v>
      </c>
      <c r="AD121" s="1259"/>
      <c r="AE121" s="1678"/>
      <c r="AF121" s="1679"/>
      <c r="AG121" s="1679"/>
      <c r="AH121" s="1679"/>
      <c r="AI121" s="1685" t="s">
        <v>531</v>
      </c>
      <c r="AJ121" s="1681" t="s">
        <v>708</v>
      </c>
      <c r="AK121" s="1682" t="s">
        <v>709</v>
      </c>
      <c r="AL121" s="1505"/>
      <c r="AM121" s="1505"/>
    </row>
    <row r="122" spans="1:39" ht="14.45" customHeight="1" thickBot="1">
      <c r="A122" s="1726"/>
      <c r="B122" s="1727"/>
      <c r="C122" s="1727"/>
      <c r="D122" s="1727"/>
      <c r="E122" s="1728"/>
      <c r="F122" s="1708" t="s">
        <v>1145</v>
      </c>
      <c r="G122" s="1707"/>
      <c r="H122" s="1707"/>
      <c r="I122" s="1707"/>
      <c r="K122" s="1686"/>
      <c r="L122" s="1687"/>
      <c r="M122" s="1687"/>
      <c r="N122" s="1687"/>
      <c r="O122" s="1687"/>
      <c r="P122" s="1020" t="s">
        <v>461</v>
      </c>
      <c r="Q122" s="1021" t="s">
        <v>153</v>
      </c>
      <c r="R122" s="1021" t="s">
        <v>154</v>
      </c>
      <c r="S122" s="1022" t="s">
        <v>155</v>
      </c>
      <c r="T122" s="1023" t="s">
        <v>462</v>
      </c>
      <c r="U122" s="1688"/>
      <c r="V122" s="1022"/>
      <c r="W122" s="1022"/>
      <c r="X122" s="1022"/>
      <c r="Y122" s="1022"/>
      <c r="Z122" s="1020" t="s">
        <v>463</v>
      </c>
      <c r="AA122" s="1021" t="s">
        <v>464</v>
      </c>
      <c r="AB122" s="1026" t="s">
        <v>465</v>
      </c>
      <c r="AC122" s="1027" t="s">
        <v>462</v>
      </c>
      <c r="AD122" s="1383"/>
      <c r="AE122" s="1689"/>
      <c r="AF122" s="1528"/>
      <c r="AG122" s="1528"/>
      <c r="AH122" s="1528"/>
      <c r="AI122" s="1020" t="s">
        <v>537</v>
      </c>
      <c r="AJ122" s="1021" t="s">
        <v>538</v>
      </c>
      <c r="AK122" s="1690" t="s">
        <v>539</v>
      </c>
      <c r="AL122" s="1363" t="s">
        <v>1272</v>
      </c>
      <c r="AM122" s="1505"/>
    </row>
    <row r="123" spans="1:39" ht="14.45" customHeight="1">
      <c r="A123" s="1726"/>
      <c r="B123" s="1727"/>
      <c r="C123" s="1727"/>
      <c r="D123" s="1727"/>
      <c r="E123" s="1728"/>
      <c r="F123" s="1708" t="s">
        <v>1146</v>
      </c>
      <c r="K123" s="1739"/>
      <c r="L123" s="1531" t="s">
        <v>8</v>
      </c>
      <c r="M123" s="1532"/>
      <c r="N123" s="1532"/>
      <c r="O123" s="1533"/>
      <c r="P123" s="1692">
        <f t="shared" ref="P123:T138" si="39">P8+P62</f>
        <v>18204</v>
      </c>
      <c r="Q123" s="1622">
        <f t="shared" si="39"/>
        <v>10826</v>
      </c>
      <c r="R123" s="1622">
        <f t="shared" si="39"/>
        <v>0</v>
      </c>
      <c r="S123" s="1693">
        <f t="shared" si="39"/>
        <v>2461</v>
      </c>
      <c r="T123" s="1694">
        <f t="shared" si="39"/>
        <v>0</v>
      </c>
      <c r="U123" s="1538"/>
      <c r="V123" s="1531" t="s">
        <v>8</v>
      </c>
      <c r="W123" s="1532"/>
      <c r="X123" s="1532"/>
      <c r="Y123" s="1533"/>
      <c r="Z123" s="1695">
        <f t="shared" ref="Z123:AC126" si="40">Z8</f>
        <v>0</v>
      </c>
      <c r="AA123" s="1696">
        <f t="shared" si="40"/>
        <v>0</v>
      </c>
      <c r="AB123" s="1697">
        <f t="shared" si="40"/>
        <v>0</v>
      </c>
      <c r="AC123" s="1698">
        <f t="shared" si="40"/>
        <v>0</v>
      </c>
      <c r="AD123" s="1259"/>
      <c r="AE123" s="1691"/>
      <c r="AF123" s="1531" t="s">
        <v>8</v>
      </c>
      <c r="AG123" s="1532"/>
      <c r="AH123" s="1532"/>
      <c r="AI123" s="1692">
        <f t="shared" ref="AI123:AI176" si="41">Q123-Z123</f>
        <v>10826</v>
      </c>
      <c r="AJ123" s="1622">
        <f>SUM(AJ124:AJ125)</f>
        <v>0</v>
      </c>
      <c r="AK123" s="1699">
        <f>SUM(AK124:AK125)</f>
        <v>1435</v>
      </c>
      <c r="AL123" s="1383">
        <f>P123-Q123</f>
        <v>7378</v>
      </c>
      <c r="AM123" s="1505"/>
    </row>
    <row r="124" spans="1:39" ht="14.45" customHeight="1">
      <c r="A124" s="1726"/>
      <c r="B124" s="1727"/>
      <c r="C124" s="1727"/>
      <c r="D124" s="1727"/>
      <c r="E124" s="1728"/>
      <c r="F124" s="1708" t="s">
        <v>1147</v>
      </c>
      <c r="K124" s="1740"/>
      <c r="L124" s="1539"/>
      <c r="M124" s="1548" t="s">
        <v>146</v>
      </c>
      <c r="N124" s="1549"/>
      <c r="O124" s="1550"/>
      <c r="P124" s="1567">
        <f t="shared" si="39"/>
        <v>508</v>
      </c>
      <c r="Q124" s="1568">
        <f t="shared" si="39"/>
        <v>508</v>
      </c>
      <c r="R124" s="1568">
        <f t="shared" si="39"/>
        <v>0</v>
      </c>
      <c r="S124" s="1569">
        <f t="shared" si="39"/>
        <v>0</v>
      </c>
      <c r="T124" s="1565">
        <f t="shared" si="39"/>
        <v>0</v>
      </c>
      <c r="U124" s="1555"/>
      <c r="V124" s="1539"/>
      <c r="W124" s="1548" t="s">
        <v>146</v>
      </c>
      <c r="X124" s="1549"/>
      <c r="Y124" s="1550"/>
      <c r="Z124" s="1567">
        <f t="shared" si="40"/>
        <v>0</v>
      </c>
      <c r="AA124" s="1568">
        <f t="shared" si="40"/>
        <v>0</v>
      </c>
      <c r="AB124" s="1589">
        <f t="shared" si="40"/>
        <v>0</v>
      </c>
      <c r="AC124" s="1369">
        <f t="shared" si="40"/>
        <v>0</v>
      </c>
      <c r="AD124" s="1259"/>
      <c r="AE124" s="1700"/>
      <c r="AF124" s="1539"/>
      <c r="AG124" s="1548" t="s">
        <v>146</v>
      </c>
      <c r="AH124" s="1549"/>
      <c r="AI124" s="1567">
        <f t="shared" si="41"/>
        <v>508</v>
      </c>
      <c r="AJ124" s="1568">
        <f>IF($P124-$Z124=0,0,ROUND((R124-AA124)*$AI124/($P124-$Z124),0))</f>
        <v>0</v>
      </c>
      <c r="AK124" s="1369">
        <f>IF(P124-Z124=0,0,ROUND((S124-AB124)*AI124/(P124-Z124),0))</f>
        <v>0</v>
      </c>
      <c r="AL124" s="1383">
        <f t="shared" ref="AL124:AL175" si="42">P124-Q124</f>
        <v>0</v>
      </c>
      <c r="AM124" s="1505"/>
    </row>
    <row r="125" spans="1:39" ht="14.45" customHeight="1">
      <c r="A125" s="1726"/>
      <c r="B125" s="1727"/>
      <c r="C125" s="1727"/>
      <c r="D125" s="1727"/>
      <c r="E125" s="1728"/>
      <c r="F125" s="1708" t="s">
        <v>552</v>
      </c>
      <c r="K125" s="1740"/>
      <c r="L125" s="1539"/>
      <c r="M125" s="1548" t="s">
        <v>13</v>
      </c>
      <c r="N125" s="1560"/>
      <c r="O125" s="1561"/>
      <c r="P125" s="1567">
        <f t="shared" si="39"/>
        <v>17696</v>
      </c>
      <c r="Q125" s="1568">
        <f t="shared" si="39"/>
        <v>10318</v>
      </c>
      <c r="R125" s="1568">
        <f t="shared" si="39"/>
        <v>0</v>
      </c>
      <c r="S125" s="1569">
        <f t="shared" si="39"/>
        <v>2461</v>
      </c>
      <c r="T125" s="1565">
        <f t="shared" si="39"/>
        <v>0</v>
      </c>
      <c r="U125" s="1555"/>
      <c r="V125" s="1539"/>
      <c r="W125" s="1548" t="s">
        <v>13</v>
      </c>
      <c r="X125" s="1560"/>
      <c r="Y125" s="1561"/>
      <c r="Z125" s="1567">
        <f t="shared" si="40"/>
        <v>0</v>
      </c>
      <c r="AA125" s="1568">
        <f t="shared" si="40"/>
        <v>0</v>
      </c>
      <c r="AB125" s="1589">
        <f t="shared" si="40"/>
        <v>0</v>
      </c>
      <c r="AC125" s="1369">
        <f t="shared" si="40"/>
        <v>0</v>
      </c>
      <c r="AD125" s="1259"/>
      <c r="AE125" s="1700"/>
      <c r="AF125" s="1539"/>
      <c r="AG125" s="1548" t="s">
        <v>13</v>
      </c>
      <c r="AH125" s="1560"/>
      <c r="AI125" s="1567">
        <f t="shared" si="41"/>
        <v>10318</v>
      </c>
      <c r="AJ125" s="1568">
        <f>IF($P125-$Z125=0,0,ROUND((R125-AA125)*$AI125/($P125-$Z125),0))</f>
        <v>0</v>
      </c>
      <c r="AK125" s="1369">
        <f>IF(P125-Z125=0,0,ROUND((S125-AB125)*AI125/(P125-Z125),0))</f>
        <v>1435</v>
      </c>
      <c r="AL125" s="1383">
        <f t="shared" si="42"/>
        <v>7378</v>
      </c>
      <c r="AM125" s="1505"/>
    </row>
    <row r="126" spans="1:39" ht="14.45" customHeight="1">
      <c r="A126" s="1726"/>
      <c r="B126" s="1727"/>
      <c r="C126" s="1727"/>
      <c r="D126" s="1727"/>
      <c r="E126" s="1728"/>
      <c r="F126" s="1708" t="s">
        <v>553</v>
      </c>
      <c r="K126" s="1740" t="s">
        <v>4</v>
      </c>
      <c r="L126" s="1571" t="s">
        <v>14</v>
      </c>
      <c r="M126" s="1572"/>
      <c r="N126" s="1572"/>
      <c r="O126" s="1573"/>
      <c r="P126" s="1567">
        <f t="shared" si="39"/>
        <v>28355</v>
      </c>
      <c r="Q126" s="1568">
        <f t="shared" si="39"/>
        <v>28355</v>
      </c>
      <c r="R126" s="1568">
        <f t="shared" si="39"/>
        <v>0</v>
      </c>
      <c r="S126" s="1569">
        <f t="shared" si="39"/>
        <v>0</v>
      </c>
      <c r="T126" s="1565">
        <f t="shared" si="39"/>
        <v>0</v>
      </c>
      <c r="U126" s="1555"/>
      <c r="V126" s="1571" t="s">
        <v>14</v>
      </c>
      <c r="W126" s="1572"/>
      <c r="X126" s="1572"/>
      <c r="Y126" s="1573"/>
      <c r="Z126" s="1567">
        <f t="shared" si="40"/>
        <v>0</v>
      </c>
      <c r="AA126" s="1568">
        <f t="shared" si="40"/>
        <v>0</v>
      </c>
      <c r="AB126" s="1589">
        <f t="shared" si="40"/>
        <v>0</v>
      </c>
      <c r="AC126" s="1369">
        <f t="shared" si="40"/>
        <v>0</v>
      </c>
      <c r="AD126" s="1259"/>
      <c r="AE126" s="1700"/>
      <c r="AF126" s="1571" t="s">
        <v>14</v>
      </c>
      <c r="AG126" s="1572"/>
      <c r="AH126" s="1572"/>
      <c r="AI126" s="1567">
        <f t="shared" si="41"/>
        <v>28355</v>
      </c>
      <c r="AJ126" s="1568">
        <f>SUM(AJ127:AJ128)</f>
        <v>0</v>
      </c>
      <c r="AK126" s="1369">
        <f>SUM(AK127:AK128)</f>
        <v>0</v>
      </c>
      <c r="AL126" s="1383">
        <f t="shared" si="42"/>
        <v>0</v>
      </c>
      <c r="AM126" s="1505"/>
    </row>
    <row r="127" spans="1:39" ht="14.45" customHeight="1">
      <c r="A127" s="1726"/>
      <c r="B127" s="1727"/>
      <c r="C127" s="1727"/>
      <c r="D127" s="1727"/>
      <c r="E127" s="1728"/>
      <c r="F127" s="1708" t="s">
        <v>554</v>
      </c>
      <c r="K127" s="1740"/>
      <c r="L127" s="1539"/>
      <c r="M127" s="1548" t="s">
        <v>16</v>
      </c>
      <c r="N127" s="1549"/>
      <c r="O127" s="1550"/>
      <c r="P127" s="1567">
        <f t="shared" si="39"/>
        <v>2938</v>
      </c>
      <c r="Q127" s="1568">
        <f t="shared" si="39"/>
        <v>2938</v>
      </c>
      <c r="R127" s="1568">
        <f t="shared" si="39"/>
        <v>0</v>
      </c>
      <c r="S127" s="1569">
        <f t="shared" si="39"/>
        <v>0</v>
      </c>
      <c r="T127" s="1565">
        <f t="shared" si="39"/>
        <v>0</v>
      </c>
      <c r="U127" s="1555"/>
      <c r="V127" s="1539"/>
      <c r="W127" s="1548" t="s">
        <v>16</v>
      </c>
      <c r="X127" s="1549"/>
      <c r="Y127" s="1550" t="s">
        <v>156</v>
      </c>
      <c r="Z127" s="1567">
        <f>IF(ISERROR(Z126*(Q$127/Q$126)),0,ROUND(Z126*(Q$127/Q$126),0))</f>
        <v>0</v>
      </c>
      <c r="AA127" s="1568">
        <f>IF(ISERROR(AA126*(R$127/R$126)),0,ROUND(AA126*(R$127/R$126),0))</f>
        <v>0</v>
      </c>
      <c r="AB127" s="1589">
        <f>IF(ISERROR(AB126*(S$127/S$126)),0,ROUND(AB126*(S$127/S$126),0))</f>
        <v>0</v>
      </c>
      <c r="AC127" s="1369">
        <f>IF(ISERROR(AC126*(T$127/T$126)),0,ROUND(AC126*(T$127/T$126),0))</f>
        <v>0</v>
      </c>
      <c r="AD127" s="1259"/>
      <c r="AE127" s="1700"/>
      <c r="AF127" s="1539"/>
      <c r="AG127" s="1548" t="s">
        <v>16</v>
      </c>
      <c r="AH127" s="1549"/>
      <c r="AI127" s="1567">
        <f t="shared" si="41"/>
        <v>2938</v>
      </c>
      <c r="AJ127" s="1568">
        <f>IF($P127-$Z127=0,0,ROUND((R127-AA127)*$AI127/($P127-$Z127),0))</f>
        <v>0</v>
      </c>
      <c r="AK127" s="1369">
        <f>IF(P127-Z127=0,0,ROUND((S127-AB127)*AI127/(P127-Z127),0))</f>
        <v>0</v>
      </c>
      <c r="AL127" s="1383">
        <f t="shared" si="42"/>
        <v>0</v>
      </c>
      <c r="AM127" s="1505"/>
    </row>
    <row r="128" spans="1:39" ht="14.45" customHeight="1">
      <c r="A128" s="1726"/>
      <c r="B128" s="1727"/>
      <c r="C128" s="1727"/>
      <c r="D128" s="1727"/>
      <c r="E128" s="1728"/>
      <c r="F128" s="1708" t="s">
        <v>1148</v>
      </c>
      <c r="K128" s="1740"/>
      <c r="L128" s="1566"/>
      <c r="M128" s="1548" t="s">
        <v>13</v>
      </c>
      <c r="N128" s="1540"/>
      <c r="O128" s="1581"/>
      <c r="P128" s="1567">
        <f t="shared" si="39"/>
        <v>25417</v>
      </c>
      <c r="Q128" s="1568">
        <f t="shared" si="39"/>
        <v>25417</v>
      </c>
      <c r="R128" s="1568">
        <f t="shared" si="39"/>
        <v>0</v>
      </c>
      <c r="S128" s="1569">
        <f t="shared" si="39"/>
        <v>0</v>
      </c>
      <c r="T128" s="1565">
        <f t="shared" si="39"/>
        <v>0</v>
      </c>
      <c r="U128" s="1555"/>
      <c r="V128" s="1566"/>
      <c r="W128" s="1548" t="s">
        <v>13</v>
      </c>
      <c r="X128" s="1540"/>
      <c r="Y128" s="1581" t="s">
        <v>156</v>
      </c>
      <c r="Z128" s="1567">
        <f>Z126-Z127</f>
        <v>0</v>
      </c>
      <c r="AA128" s="1568">
        <f>AA126-AA127</f>
        <v>0</v>
      </c>
      <c r="AB128" s="1589">
        <f>AB126-AB127</f>
        <v>0</v>
      </c>
      <c r="AC128" s="1369">
        <f>AC126-AC127</f>
        <v>0</v>
      </c>
      <c r="AD128" s="1259"/>
      <c r="AE128" s="1700"/>
      <c r="AF128" s="1566"/>
      <c r="AG128" s="1548" t="s">
        <v>13</v>
      </c>
      <c r="AH128" s="1540"/>
      <c r="AI128" s="1567">
        <f t="shared" si="41"/>
        <v>25417</v>
      </c>
      <c r="AJ128" s="1568">
        <f>IF($P128-$Z128=0,0,ROUND((R128-AA128)*$AI128/($P128-$Z128),0))</f>
        <v>0</v>
      </c>
      <c r="AK128" s="1369">
        <f>IF(P128-Z128=0,0,ROUND((S128-AB128)*AI128/(P128-Z128),0))</f>
        <v>0</v>
      </c>
      <c r="AL128" s="1383">
        <f t="shared" si="42"/>
        <v>0</v>
      </c>
      <c r="AM128" s="1505"/>
    </row>
    <row r="129" spans="1:39" ht="14.45" customHeight="1">
      <c r="A129" s="1726"/>
      <c r="B129" s="1727"/>
      <c r="C129" s="1727"/>
      <c r="D129" s="1727"/>
      <c r="E129" s="1728"/>
      <c r="F129" s="1708" t="s">
        <v>555</v>
      </c>
      <c r="K129" s="1740" t="s">
        <v>4</v>
      </c>
      <c r="L129" s="1586"/>
      <c r="M129" s="1539" t="s">
        <v>94</v>
      </c>
      <c r="N129" s="1549"/>
      <c r="O129" s="1550"/>
      <c r="P129" s="1567">
        <f t="shared" si="39"/>
        <v>4069</v>
      </c>
      <c r="Q129" s="1568">
        <f t="shared" si="39"/>
        <v>1253</v>
      </c>
      <c r="R129" s="1568">
        <f t="shared" si="39"/>
        <v>1601</v>
      </c>
      <c r="S129" s="1569">
        <f t="shared" si="39"/>
        <v>469</v>
      </c>
      <c r="T129" s="1565">
        <f t="shared" si="39"/>
        <v>0</v>
      </c>
      <c r="U129" s="1555"/>
      <c r="V129" s="1586"/>
      <c r="W129" s="1539" t="s">
        <v>94</v>
      </c>
      <c r="X129" s="1549"/>
      <c r="Y129" s="1550"/>
      <c r="Z129" s="1567">
        <f>Z14</f>
        <v>0</v>
      </c>
      <c r="AA129" s="1568">
        <f>AA14</f>
        <v>0</v>
      </c>
      <c r="AB129" s="1589">
        <f>AB14</f>
        <v>0</v>
      </c>
      <c r="AC129" s="1369">
        <f>AC14</f>
        <v>0</v>
      </c>
      <c r="AD129" s="1259"/>
      <c r="AE129" s="1700"/>
      <c r="AF129" s="1586"/>
      <c r="AG129" s="1539" t="s">
        <v>94</v>
      </c>
      <c r="AH129" s="1549"/>
      <c r="AI129" s="1567">
        <f>Q129-Z129</f>
        <v>1253</v>
      </c>
      <c r="AJ129" s="1568">
        <f>SUM(AJ130:AJ132)</f>
        <v>32</v>
      </c>
      <c r="AK129" s="1369">
        <f>SUM(AK130:AK132)</f>
        <v>9</v>
      </c>
      <c r="AL129" s="1383">
        <f t="shared" si="42"/>
        <v>2816</v>
      </c>
      <c r="AM129" s="1505"/>
    </row>
    <row r="130" spans="1:39" ht="14.45" customHeight="1">
      <c r="A130" s="1726"/>
      <c r="B130" s="1727"/>
      <c r="C130" s="1727"/>
      <c r="D130" s="1727"/>
      <c r="E130" s="1728"/>
      <c r="F130" s="1708" t="s">
        <v>558</v>
      </c>
      <c r="K130" s="1740"/>
      <c r="L130" s="1556" t="s">
        <v>102</v>
      </c>
      <c r="M130" s="1539"/>
      <c r="N130" s="1548" t="s">
        <v>148</v>
      </c>
      <c r="O130" s="1550"/>
      <c r="P130" s="1567">
        <f t="shared" si="39"/>
        <v>0</v>
      </c>
      <c r="Q130" s="1568">
        <f t="shared" si="39"/>
        <v>0</v>
      </c>
      <c r="R130" s="1568">
        <f t="shared" si="39"/>
        <v>0</v>
      </c>
      <c r="S130" s="1569">
        <f t="shared" si="39"/>
        <v>0</v>
      </c>
      <c r="T130" s="1565">
        <f t="shared" si="39"/>
        <v>0</v>
      </c>
      <c r="U130" s="1555"/>
      <c r="V130" s="1556" t="s">
        <v>102</v>
      </c>
      <c r="W130" s="1539"/>
      <c r="X130" s="1548" t="s">
        <v>148</v>
      </c>
      <c r="Y130" s="1550" t="s">
        <v>156</v>
      </c>
      <c r="Z130" s="1567">
        <f t="shared" ref="Z130:AC132" si="43">IF(ISERROR(Z$129*(Q130/Q$129)),0,ROUND(Z$129*(Q130/Q$129),0))</f>
        <v>0</v>
      </c>
      <c r="AA130" s="1568">
        <f t="shared" si="43"/>
        <v>0</v>
      </c>
      <c r="AB130" s="1589">
        <f t="shared" si="43"/>
        <v>0</v>
      </c>
      <c r="AC130" s="1369">
        <f t="shared" si="43"/>
        <v>0</v>
      </c>
      <c r="AD130" s="1259"/>
      <c r="AE130" s="1700"/>
      <c r="AF130" s="1556" t="s">
        <v>102</v>
      </c>
      <c r="AG130" s="1539"/>
      <c r="AH130" s="1548" t="s">
        <v>148</v>
      </c>
      <c r="AI130" s="1567">
        <f t="shared" si="41"/>
        <v>0</v>
      </c>
      <c r="AJ130" s="1568">
        <f t="shared" ref="AJ130:AJ143" si="44">IF($P130-$Z130=0,0,ROUND((R130-AA130)*$AI130/($P130-$Z130),0))</f>
        <v>0</v>
      </c>
      <c r="AK130" s="1369">
        <f t="shared" ref="AK130:AK143" si="45">IF(P130-Z130=0,0,ROUND((S130-AB130)*AI130/(P130-Z130),0))</f>
        <v>0</v>
      </c>
      <c r="AL130" s="1383">
        <f t="shared" si="42"/>
        <v>0</v>
      </c>
      <c r="AM130" s="1505"/>
    </row>
    <row r="131" spans="1:39" ht="14.45" customHeight="1">
      <c r="A131" s="1726"/>
      <c r="B131" s="1727"/>
      <c r="C131" s="1727"/>
      <c r="D131" s="1727"/>
      <c r="E131" s="1728"/>
      <c r="F131" s="1708" t="s">
        <v>560</v>
      </c>
      <c r="K131" s="1740"/>
      <c r="L131" s="1556" t="s">
        <v>103</v>
      </c>
      <c r="M131" s="1556"/>
      <c r="N131" s="1548" t="s">
        <v>96</v>
      </c>
      <c r="O131" s="1550"/>
      <c r="P131" s="1567">
        <f t="shared" si="39"/>
        <v>2874</v>
      </c>
      <c r="Q131" s="1568">
        <f t="shared" si="39"/>
        <v>58</v>
      </c>
      <c r="R131" s="1568">
        <f t="shared" si="39"/>
        <v>1601</v>
      </c>
      <c r="S131" s="1569">
        <f t="shared" si="39"/>
        <v>469</v>
      </c>
      <c r="T131" s="1565">
        <f t="shared" si="39"/>
        <v>0</v>
      </c>
      <c r="U131" s="1555"/>
      <c r="V131" s="1556" t="s">
        <v>103</v>
      </c>
      <c r="W131" s="1556"/>
      <c r="X131" s="1548" t="s">
        <v>96</v>
      </c>
      <c r="Y131" s="1550" t="s">
        <v>156</v>
      </c>
      <c r="Z131" s="1567">
        <f t="shared" si="43"/>
        <v>0</v>
      </c>
      <c r="AA131" s="1568">
        <f t="shared" si="43"/>
        <v>0</v>
      </c>
      <c r="AB131" s="1589">
        <f t="shared" si="43"/>
        <v>0</v>
      </c>
      <c r="AC131" s="1369">
        <f t="shared" si="43"/>
        <v>0</v>
      </c>
      <c r="AD131" s="1259"/>
      <c r="AE131" s="1700"/>
      <c r="AF131" s="1556" t="s">
        <v>103</v>
      </c>
      <c r="AG131" s="1556"/>
      <c r="AH131" s="1548" t="s">
        <v>96</v>
      </c>
      <c r="AI131" s="1567">
        <f t="shared" si="41"/>
        <v>58</v>
      </c>
      <c r="AJ131" s="1568">
        <f t="shared" si="44"/>
        <v>32</v>
      </c>
      <c r="AK131" s="1369">
        <f t="shared" si="45"/>
        <v>9</v>
      </c>
      <c r="AL131" s="1383">
        <f t="shared" si="42"/>
        <v>2816</v>
      </c>
      <c r="AM131" s="1505"/>
    </row>
    <row r="132" spans="1:39" ht="14.45" customHeight="1">
      <c r="A132" s="1726"/>
      <c r="B132" s="1727"/>
      <c r="C132" s="1727"/>
      <c r="D132" s="1727"/>
      <c r="E132" s="1728"/>
      <c r="F132" s="1708" t="s">
        <v>562</v>
      </c>
      <c r="K132" s="1740"/>
      <c r="L132" s="1556" t="s">
        <v>41</v>
      </c>
      <c r="M132" s="1566"/>
      <c r="N132" s="1548" t="s">
        <v>13</v>
      </c>
      <c r="O132" s="1550"/>
      <c r="P132" s="1567">
        <f t="shared" si="39"/>
        <v>1195</v>
      </c>
      <c r="Q132" s="1568">
        <f t="shared" si="39"/>
        <v>1195</v>
      </c>
      <c r="R132" s="1568">
        <f t="shared" si="39"/>
        <v>0</v>
      </c>
      <c r="S132" s="1569">
        <f t="shared" si="39"/>
        <v>0</v>
      </c>
      <c r="T132" s="1565">
        <f t="shared" si="39"/>
        <v>0</v>
      </c>
      <c r="U132" s="1555"/>
      <c r="V132" s="1556" t="s">
        <v>41</v>
      </c>
      <c r="W132" s="1566"/>
      <c r="X132" s="1548" t="s">
        <v>13</v>
      </c>
      <c r="Y132" s="1550" t="s">
        <v>156</v>
      </c>
      <c r="Z132" s="1611">
        <f t="shared" si="43"/>
        <v>0</v>
      </c>
      <c r="AA132" s="1639">
        <f t="shared" si="43"/>
        <v>0</v>
      </c>
      <c r="AB132" s="1701">
        <f t="shared" si="43"/>
        <v>0</v>
      </c>
      <c r="AC132" s="1702">
        <f t="shared" si="43"/>
        <v>0</v>
      </c>
      <c r="AD132" s="1259"/>
      <c r="AE132" s="1700"/>
      <c r="AF132" s="1556" t="s">
        <v>41</v>
      </c>
      <c r="AG132" s="1566"/>
      <c r="AH132" s="1548" t="s">
        <v>13</v>
      </c>
      <c r="AI132" s="1567">
        <f t="shared" si="41"/>
        <v>1195</v>
      </c>
      <c r="AJ132" s="1568">
        <f t="shared" si="44"/>
        <v>0</v>
      </c>
      <c r="AK132" s="1369">
        <f t="shared" si="45"/>
        <v>0</v>
      </c>
      <c r="AL132" s="1383">
        <f t="shared" si="42"/>
        <v>0</v>
      </c>
      <c r="AM132" s="1505"/>
    </row>
    <row r="133" spans="1:39" ht="14.45" customHeight="1">
      <c r="A133" s="1726"/>
      <c r="B133" s="1727"/>
      <c r="C133" s="1727"/>
      <c r="D133" s="1727"/>
      <c r="E133" s="1728"/>
      <c r="F133" s="1708" t="s">
        <v>563</v>
      </c>
      <c r="K133" s="1740"/>
      <c r="L133" s="1556"/>
      <c r="M133" s="1548" t="s">
        <v>95</v>
      </c>
      <c r="N133" s="1549"/>
      <c r="O133" s="1550"/>
      <c r="P133" s="1567">
        <f t="shared" si="39"/>
        <v>11823</v>
      </c>
      <c r="Q133" s="1568">
        <f t="shared" si="39"/>
        <v>11823</v>
      </c>
      <c r="R133" s="1568">
        <f t="shared" si="39"/>
        <v>0</v>
      </c>
      <c r="S133" s="1569">
        <f t="shared" si="39"/>
        <v>0</v>
      </c>
      <c r="T133" s="1565">
        <f t="shared" si="39"/>
        <v>0</v>
      </c>
      <c r="U133" s="1555"/>
      <c r="V133" s="1556"/>
      <c r="W133" s="1548" t="s">
        <v>95</v>
      </c>
      <c r="X133" s="1549"/>
      <c r="Y133" s="1550" t="s">
        <v>156</v>
      </c>
      <c r="Z133" s="1567">
        <f t="shared" ref="Z133:AB134" si="46">IF(ISERROR(Z$19*(Q133/(Q$133+Q$134))),0,ROUND(Z$19*(Q133/(Q$133+Q$134)),0))</f>
        <v>0</v>
      </c>
      <c r="AA133" s="1568">
        <f t="shared" si="46"/>
        <v>0</v>
      </c>
      <c r="AB133" s="1589">
        <f t="shared" si="46"/>
        <v>0</v>
      </c>
      <c r="AC133" s="1369">
        <f>IF(ISERROR((AC$19)*(T133/(T$133+T$134))),0,ROUND((AC$19)*(T133/(T$133+T$134)),0))</f>
        <v>0</v>
      </c>
      <c r="AD133" s="1259"/>
      <c r="AE133" s="1700"/>
      <c r="AF133" s="1556"/>
      <c r="AG133" s="1548" t="s">
        <v>95</v>
      </c>
      <c r="AH133" s="1549"/>
      <c r="AI133" s="1567">
        <f t="shared" si="41"/>
        <v>11823</v>
      </c>
      <c r="AJ133" s="1568">
        <f t="shared" si="44"/>
        <v>0</v>
      </c>
      <c r="AK133" s="1369">
        <f t="shared" si="45"/>
        <v>0</v>
      </c>
      <c r="AL133" s="1383">
        <f t="shared" si="42"/>
        <v>0</v>
      </c>
      <c r="AM133" s="1505"/>
    </row>
    <row r="134" spans="1:39" ht="14.45" customHeight="1">
      <c r="A134" s="1726"/>
      <c r="B134" s="1727"/>
      <c r="C134" s="1727"/>
      <c r="D134" s="1727"/>
      <c r="E134" s="1728"/>
      <c r="F134" s="1708" t="s">
        <v>565</v>
      </c>
      <c r="K134" s="1740"/>
      <c r="L134" s="1566"/>
      <c r="M134" s="1548" t="s">
        <v>13</v>
      </c>
      <c r="N134" s="1549"/>
      <c r="O134" s="1550"/>
      <c r="P134" s="1567">
        <f t="shared" si="39"/>
        <v>0</v>
      </c>
      <c r="Q134" s="1568">
        <f t="shared" si="39"/>
        <v>0</v>
      </c>
      <c r="R134" s="1568">
        <f t="shared" si="39"/>
        <v>0</v>
      </c>
      <c r="S134" s="1569">
        <f t="shared" si="39"/>
        <v>0</v>
      </c>
      <c r="T134" s="1565">
        <f t="shared" si="39"/>
        <v>0</v>
      </c>
      <c r="U134" s="1555"/>
      <c r="V134" s="1566"/>
      <c r="W134" s="1548" t="s">
        <v>13</v>
      </c>
      <c r="X134" s="1549"/>
      <c r="Y134" s="1550" t="s">
        <v>156</v>
      </c>
      <c r="Z134" s="1567">
        <f t="shared" si="46"/>
        <v>0</v>
      </c>
      <c r="AA134" s="1568">
        <f t="shared" si="46"/>
        <v>0</v>
      </c>
      <c r="AB134" s="1589">
        <f t="shared" si="46"/>
        <v>0</v>
      </c>
      <c r="AC134" s="1369">
        <f>IF(ISERROR((AC$19)*(T134/(T$133+T$134))),0,ROUND((AC$19)*(T134/(T$133+T$134)),0))</f>
        <v>0</v>
      </c>
      <c r="AD134" s="1259"/>
      <c r="AE134" s="1700"/>
      <c r="AF134" s="1566"/>
      <c r="AG134" s="1548" t="s">
        <v>13</v>
      </c>
      <c r="AH134" s="1549"/>
      <c r="AI134" s="1567">
        <f t="shared" si="41"/>
        <v>0</v>
      </c>
      <c r="AJ134" s="1568">
        <f t="shared" si="44"/>
        <v>0</v>
      </c>
      <c r="AK134" s="1369">
        <f t="shared" si="45"/>
        <v>0</v>
      </c>
      <c r="AL134" s="1383">
        <f t="shared" si="42"/>
        <v>0</v>
      </c>
      <c r="AM134" s="1505"/>
    </row>
    <row r="135" spans="1:39" ht="14.45" customHeight="1">
      <c r="A135" s="1726"/>
      <c r="B135" s="1727"/>
      <c r="C135" s="1727"/>
      <c r="D135" s="1727"/>
      <c r="E135" s="1728"/>
      <c r="F135" s="1708" t="s">
        <v>566</v>
      </c>
      <c r="K135" s="1740"/>
      <c r="L135" s="1548" t="s">
        <v>19</v>
      </c>
      <c r="M135" s="1549"/>
      <c r="N135" s="1549"/>
      <c r="O135" s="1550"/>
      <c r="P135" s="1567">
        <f t="shared" si="39"/>
        <v>0</v>
      </c>
      <c r="Q135" s="1568">
        <f t="shared" si="39"/>
        <v>0</v>
      </c>
      <c r="R135" s="1568">
        <f t="shared" si="39"/>
        <v>0</v>
      </c>
      <c r="S135" s="1569">
        <f t="shared" si="39"/>
        <v>0</v>
      </c>
      <c r="T135" s="1565">
        <f t="shared" si="39"/>
        <v>0</v>
      </c>
      <c r="U135" s="1555" t="s">
        <v>4</v>
      </c>
      <c r="V135" s="1548" t="s">
        <v>19</v>
      </c>
      <c r="W135" s="1549"/>
      <c r="X135" s="1549"/>
      <c r="Y135" s="1550" t="s">
        <v>156</v>
      </c>
      <c r="Z135" s="1567">
        <f>IF(ISERROR(Z$60*(Q135/(Q$135+Q$144+Q$163+Q$175))),0,ROUND(Z$60*(Q135/(Q$135+Q$144+Q$163+Q$175)),0))</f>
        <v>0</v>
      </c>
      <c r="AA135" s="1568">
        <f>IF(ISERROR(AA$60*(R135/(R$135+R$144+R$163+R$175))),0,ROUND(AA$60*(R135/(R$135+R$144+R$163+R$175)),0))</f>
        <v>0</v>
      </c>
      <c r="AB135" s="1589">
        <f>IF(ISERROR(AB$60*(S135/(S$135+S$144+S$163+S$175))),0,ROUND(AB$60*(S135/(S$135+S$144+S$163+S$175)),0))</f>
        <v>0</v>
      </c>
      <c r="AC135" s="1369">
        <f>IF(ISERROR((AC$60)*(T135/(T$135+T$144+T$163+T$175))),0,ROUND((AC$60)*(T135/(T$135+T$144+T$163+T$175)),0))</f>
        <v>0</v>
      </c>
      <c r="AD135" s="1259"/>
      <c r="AE135" s="1700" t="s">
        <v>4</v>
      </c>
      <c r="AF135" s="1548" t="s">
        <v>19</v>
      </c>
      <c r="AG135" s="1549"/>
      <c r="AH135" s="1549"/>
      <c r="AI135" s="1567">
        <f t="shared" si="41"/>
        <v>0</v>
      </c>
      <c r="AJ135" s="1568">
        <f t="shared" si="44"/>
        <v>0</v>
      </c>
      <c r="AK135" s="1369">
        <f t="shared" si="45"/>
        <v>0</v>
      </c>
      <c r="AL135" s="1383">
        <f t="shared" si="42"/>
        <v>0</v>
      </c>
      <c r="AM135" s="1505"/>
    </row>
    <row r="136" spans="1:39" ht="14.45" customHeight="1">
      <c r="A136" s="1726"/>
      <c r="B136" s="1727"/>
      <c r="C136" s="1727"/>
      <c r="D136" s="1727"/>
      <c r="E136" s="1728"/>
      <c r="F136" s="1708" t="s">
        <v>453</v>
      </c>
      <c r="K136" s="1740"/>
      <c r="L136" s="1539"/>
      <c r="M136" s="1548" t="s">
        <v>22</v>
      </c>
      <c r="N136" s="1549"/>
      <c r="O136" s="1550"/>
      <c r="P136" s="1567">
        <f t="shared" si="39"/>
        <v>10797</v>
      </c>
      <c r="Q136" s="1568">
        <f t="shared" si="39"/>
        <v>10797</v>
      </c>
      <c r="R136" s="1568">
        <f t="shared" si="39"/>
        <v>0</v>
      </c>
      <c r="S136" s="1569">
        <f t="shared" si="39"/>
        <v>300</v>
      </c>
      <c r="T136" s="1565">
        <f t="shared" si="39"/>
        <v>0</v>
      </c>
      <c r="U136" s="1555" t="s">
        <v>86</v>
      </c>
      <c r="V136" s="1539"/>
      <c r="W136" s="1548" t="s">
        <v>22</v>
      </c>
      <c r="X136" s="1549"/>
      <c r="Y136" s="1550" t="s">
        <v>156</v>
      </c>
      <c r="Z136" s="1567">
        <f t="shared" ref="Z136:AB139" si="47">IF(ISERROR(Z$28*(Q136/(Q$136+Q$137+Q$138+Q$139+Q$141+Q$142+Q$143))),0,ROUND(Z$28*(Q136/(Q$136+Q$137+Q$138+Q$139+Q$141+Q$142+Q$143)),0))</f>
        <v>0</v>
      </c>
      <c r="AA136" s="1568">
        <f t="shared" si="47"/>
        <v>0</v>
      </c>
      <c r="AB136" s="1589">
        <f t="shared" si="47"/>
        <v>0</v>
      </c>
      <c r="AC136" s="1369">
        <f>IF(ISERROR((AC$28)*(T136/(T$136+T$137+T$138+T$139+T$141+T$142+T$143))),0,ROUND((AC$28)*(T136/(T$136+T$137+T$138+T$139+T$141+T$142+T$143)),0))</f>
        <v>0</v>
      </c>
      <c r="AD136" s="1259"/>
      <c r="AE136" s="1700"/>
      <c r="AF136" s="1539"/>
      <c r="AG136" s="1548" t="s">
        <v>22</v>
      </c>
      <c r="AH136" s="1549"/>
      <c r="AI136" s="1567">
        <f t="shared" si="41"/>
        <v>10797</v>
      </c>
      <c r="AJ136" s="1568">
        <f t="shared" si="44"/>
        <v>0</v>
      </c>
      <c r="AK136" s="1369">
        <f t="shared" si="45"/>
        <v>300</v>
      </c>
      <c r="AL136" s="1383">
        <f t="shared" si="42"/>
        <v>0</v>
      </c>
      <c r="AM136" s="1505"/>
    </row>
    <row r="137" spans="1:39" ht="14.45" customHeight="1">
      <c r="A137" s="1726"/>
      <c r="B137" s="1727"/>
      <c r="C137" s="1727"/>
      <c r="D137" s="1727"/>
      <c r="E137" s="1728"/>
      <c r="F137" s="1708" t="s">
        <v>568</v>
      </c>
      <c r="K137" s="1740"/>
      <c r="L137" s="1539" t="s">
        <v>25</v>
      </c>
      <c r="M137" s="1548" t="s">
        <v>26</v>
      </c>
      <c r="N137" s="1549"/>
      <c r="O137" s="1550"/>
      <c r="P137" s="1567">
        <f t="shared" si="39"/>
        <v>0</v>
      </c>
      <c r="Q137" s="1568">
        <f t="shared" si="39"/>
        <v>0</v>
      </c>
      <c r="R137" s="1568">
        <f t="shared" si="39"/>
        <v>0</v>
      </c>
      <c r="S137" s="1569">
        <f t="shared" si="39"/>
        <v>0</v>
      </c>
      <c r="T137" s="1565">
        <f t="shared" si="39"/>
        <v>0</v>
      </c>
      <c r="U137" s="1555"/>
      <c r="V137" s="1539" t="s">
        <v>25</v>
      </c>
      <c r="W137" s="1548" t="s">
        <v>26</v>
      </c>
      <c r="X137" s="1549"/>
      <c r="Y137" s="1550" t="s">
        <v>156</v>
      </c>
      <c r="Z137" s="1567">
        <f t="shared" si="47"/>
        <v>0</v>
      </c>
      <c r="AA137" s="1568">
        <f t="shared" si="47"/>
        <v>0</v>
      </c>
      <c r="AB137" s="1589">
        <f t="shared" si="47"/>
        <v>0</v>
      </c>
      <c r="AC137" s="1369">
        <f>IF(ISERROR((AC$28)*(T137/(T$136+T$137+T$138+T$139+T$141+T$142+T$143))),0,ROUND((AC$28)*(T137/(T$136+T$137+T$138+T$139+T$141+T$142+T$143)),0))</f>
        <v>0</v>
      </c>
      <c r="AD137" s="1259"/>
      <c r="AE137" s="1700"/>
      <c r="AF137" s="1539" t="s">
        <v>25</v>
      </c>
      <c r="AG137" s="1548" t="s">
        <v>26</v>
      </c>
      <c r="AH137" s="1549"/>
      <c r="AI137" s="1567">
        <f t="shared" si="41"/>
        <v>0</v>
      </c>
      <c r="AJ137" s="1568">
        <f t="shared" si="44"/>
        <v>0</v>
      </c>
      <c r="AK137" s="1369">
        <f t="shared" si="45"/>
        <v>0</v>
      </c>
      <c r="AL137" s="1383">
        <f t="shared" si="42"/>
        <v>0</v>
      </c>
      <c r="AM137" s="1505"/>
    </row>
    <row r="138" spans="1:39" ht="14.45" customHeight="1">
      <c r="A138" s="1726"/>
      <c r="B138" s="1727"/>
      <c r="C138" s="1727"/>
      <c r="D138" s="1727"/>
      <c r="E138" s="1728"/>
      <c r="F138" s="1708" t="s">
        <v>569</v>
      </c>
      <c r="K138" s="1740"/>
      <c r="L138" s="1539" t="s">
        <v>28</v>
      </c>
      <c r="M138" s="1548" t="s">
        <v>29</v>
      </c>
      <c r="N138" s="1549"/>
      <c r="O138" s="1550"/>
      <c r="P138" s="1567">
        <f t="shared" si="39"/>
        <v>0</v>
      </c>
      <c r="Q138" s="1568">
        <f t="shared" si="39"/>
        <v>0</v>
      </c>
      <c r="R138" s="1568">
        <f t="shared" si="39"/>
        <v>0</v>
      </c>
      <c r="S138" s="1569">
        <f t="shared" si="39"/>
        <v>0</v>
      </c>
      <c r="T138" s="1565">
        <f t="shared" si="39"/>
        <v>0</v>
      </c>
      <c r="U138" s="1555"/>
      <c r="V138" s="1539" t="s">
        <v>28</v>
      </c>
      <c r="W138" s="1548" t="s">
        <v>29</v>
      </c>
      <c r="X138" s="1549"/>
      <c r="Y138" s="1550" t="s">
        <v>156</v>
      </c>
      <c r="Z138" s="1567">
        <f t="shared" si="47"/>
        <v>0</v>
      </c>
      <c r="AA138" s="1568">
        <f t="shared" si="47"/>
        <v>0</v>
      </c>
      <c r="AB138" s="1589">
        <f t="shared" si="47"/>
        <v>0</v>
      </c>
      <c r="AC138" s="1369">
        <f>IF(ISERROR((AC$28)*(T138/(T$136+T$137+T$138+T$139+T$141+T$142+T$143))),0,ROUND((AC$28)*(T138/(T$136+T$137+T$138+T$139+T$141+T$142+T$143)),0))</f>
        <v>0</v>
      </c>
      <c r="AD138" s="1259"/>
      <c r="AE138" s="1700"/>
      <c r="AF138" s="1539" t="s">
        <v>28</v>
      </c>
      <c r="AG138" s="1548" t="s">
        <v>29</v>
      </c>
      <c r="AH138" s="1549"/>
      <c r="AI138" s="1567">
        <f t="shared" si="41"/>
        <v>0</v>
      </c>
      <c r="AJ138" s="1568">
        <f t="shared" si="44"/>
        <v>0</v>
      </c>
      <c r="AK138" s="1369">
        <f t="shared" si="45"/>
        <v>0</v>
      </c>
      <c r="AL138" s="1383">
        <f t="shared" si="42"/>
        <v>0</v>
      </c>
      <c r="AM138" s="1505"/>
    </row>
    <row r="139" spans="1:39" ht="14.45" customHeight="1">
      <c r="A139" s="1726"/>
      <c r="B139" s="1727"/>
      <c r="C139" s="1727"/>
      <c r="D139" s="1727"/>
      <c r="E139" s="1728"/>
      <c r="F139" s="1708" t="s">
        <v>570</v>
      </c>
      <c r="K139" s="1740"/>
      <c r="L139" s="1539" t="s">
        <v>31</v>
      </c>
      <c r="M139" s="1548" t="s">
        <v>32</v>
      </c>
      <c r="N139" s="1549"/>
      <c r="O139" s="1550"/>
      <c r="P139" s="1567">
        <f t="shared" ref="P139:T154" si="48">P24+P78</f>
        <v>0</v>
      </c>
      <c r="Q139" s="1568">
        <f t="shared" si="48"/>
        <v>0</v>
      </c>
      <c r="R139" s="1568">
        <f t="shared" si="48"/>
        <v>0</v>
      </c>
      <c r="S139" s="1569">
        <f t="shared" si="48"/>
        <v>0</v>
      </c>
      <c r="T139" s="1565">
        <f t="shared" si="48"/>
        <v>0</v>
      </c>
      <c r="U139" s="1555"/>
      <c r="V139" s="1539" t="s">
        <v>31</v>
      </c>
      <c r="W139" s="1548" t="s">
        <v>32</v>
      </c>
      <c r="X139" s="1549"/>
      <c r="Y139" s="1550" t="s">
        <v>156</v>
      </c>
      <c r="Z139" s="1567">
        <f t="shared" si="47"/>
        <v>0</v>
      </c>
      <c r="AA139" s="1568">
        <f t="shared" si="47"/>
        <v>0</v>
      </c>
      <c r="AB139" s="1589">
        <f t="shared" si="47"/>
        <v>0</v>
      </c>
      <c r="AC139" s="1369">
        <f>IF(ISERROR((AC$28)*(T139/(T$136+T$137+T$138+T$139+T$141+T$142+T$143))),0,ROUND((AC$28)*(T139/(T$136+T$137+T$138+T$139+T$141+T$142+T$143)),0))</f>
        <v>0</v>
      </c>
      <c r="AD139" s="1259"/>
      <c r="AE139" s="1700"/>
      <c r="AF139" s="1539" t="s">
        <v>31</v>
      </c>
      <c r="AG139" s="1548" t="s">
        <v>32</v>
      </c>
      <c r="AH139" s="1549"/>
      <c r="AI139" s="1567">
        <f t="shared" si="41"/>
        <v>0</v>
      </c>
      <c r="AJ139" s="1568">
        <f t="shared" si="44"/>
        <v>0</v>
      </c>
      <c r="AK139" s="1369">
        <f t="shared" si="45"/>
        <v>0</v>
      </c>
      <c r="AL139" s="1383">
        <f t="shared" si="42"/>
        <v>0</v>
      </c>
      <c r="AM139" s="1505"/>
    </row>
    <row r="140" spans="1:39" ht="14.45" customHeight="1">
      <c r="A140" s="1726"/>
      <c r="B140" s="1727"/>
      <c r="C140" s="1727"/>
      <c r="D140" s="1727"/>
      <c r="E140" s="1728"/>
      <c r="F140" s="1708" t="s">
        <v>1149</v>
      </c>
      <c r="K140" s="1740"/>
      <c r="L140" s="1539" t="s">
        <v>35</v>
      </c>
      <c r="M140" s="1548" t="s">
        <v>36</v>
      </c>
      <c r="N140" s="1549"/>
      <c r="O140" s="1550"/>
      <c r="P140" s="1567">
        <f t="shared" si="48"/>
        <v>0</v>
      </c>
      <c r="Q140" s="1568">
        <f t="shared" si="48"/>
        <v>0</v>
      </c>
      <c r="R140" s="1568">
        <f t="shared" si="48"/>
        <v>0</v>
      </c>
      <c r="S140" s="1569">
        <f t="shared" si="48"/>
        <v>0</v>
      </c>
      <c r="T140" s="1565">
        <f t="shared" si="48"/>
        <v>0</v>
      </c>
      <c r="U140" s="1555"/>
      <c r="V140" s="1539" t="s">
        <v>35</v>
      </c>
      <c r="W140" s="1548" t="s">
        <v>36</v>
      </c>
      <c r="X140" s="1549"/>
      <c r="Y140" s="1550"/>
      <c r="Z140" s="1567">
        <f>Z25</f>
        <v>0</v>
      </c>
      <c r="AA140" s="1568">
        <f>AA25</f>
        <v>0</v>
      </c>
      <c r="AB140" s="1589">
        <f>AB25</f>
        <v>0</v>
      </c>
      <c r="AC140" s="1369">
        <f>AC25</f>
        <v>0</v>
      </c>
      <c r="AD140" s="1259"/>
      <c r="AE140" s="1700"/>
      <c r="AF140" s="1539" t="s">
        <v>35</v>
      </c>
      <c r="AG140" s="1548" t="s">
        <v>36</v>
      </c>
      <c r="AH140" s="1549"/>
      <c r="AI140" s="1567">
        <f t="shared" si="41"/>
        <v>0</v>
      </c>
      <c r="AJ140" s="1568">
        <f t="shared" si="44"/>
        <v>0</v>
      </c>
      <c r="AK140" s="1369">
        <f t="shared" si="45"/>
        <v>0</v>
      </c>
      <c r="AL140" s="1383">
        <f t="shared" si="42"/>
        <v>0</v>
      </c>
      <c r="AM140" s="1505"/>
    </row>
    <row r="141" spans="1:39" ht="14.45" customHeight="1">
      <c r="A141" s="1726"/>
      <c r="B141" s="1727"/>
      <c r="C141" s="1727"/>
      <c r="D141" s="1727"/>
      <c r="E141" s="1728"/>
      <c r="F141" s="1708" t="s">
        <v>571</v>
      </c>
      <c r="K141" s="1740"/>
      <c r="L141" s="1539" t="s">
        <v>38</v>
      </c>
      <c r="M141" s="1548" t="s">
        <v>149</v>
      </c>
      <c r="N141" s="1549"/>
      <c r="O141" s="1550"/>
      <c r="P141" s="1567">
        <f t="shared" si="48"/>
        <v>10070</v>
      </c>
      <c r="Q141" s="1568">
        <f t="shared" si="48"/>
        <v>10070</v>
      </c>
      <c r="R141" s="1568">
        <f t="shared" si="48"/>
        <v>5028</v>
      </c>
      <c r="S141" s="1569">
        <f t="shared" si="48"/>
        <v>0</v>
      </c>
      <c r="T141" s="1565">
        <f t="shared" si="48"/>
        <v>0</v>
      </c>
      <c r="U141" s="1555"/>
      <c r="V141" s="1539" t="s">
        <v>38</v>
      </c>
      <c r="W141" s="1548" t="s">
        <v>149</v>
      </c>
      <c r="X141" s="1549"/>
      <c r="Y141" s="1550" t="s">
        <v>156</v>
      </c>
      <c r="Z141" s="1567">
        <f t="shared" ref="Z141:AB143" si="49">IF(ISERROR(Z$28*(Q141/(Q$136+Q$137+Q$138+Q$139+Q$141+Q$142+Q$143))),0,ROUND(Z$28*(Q141/(Q$136+Q$137+Q$138+Q$139+Q$141+Q$142+Q$143)),0))</f>
        <v>0</v>
      </c>
      <c r="AA141" s="1568">
        <f t="shared" si="49"/>
        <v>0</v>
      </c>
      <c r="AB141" s="1589">
        <f t="shared" si="49"/>
        <v>0</v>
      </c>
      <c r="AC141" s="1369">
        <f>IF(ISERROR((AC$28)*(T141/(T$136+T$137+T$138+T$139+T$141+T$142+T$143))),0,ROUND((AC$28)*(T141/(T$136+T$137+T$138+T$139+T$141+T$142+T$143)),0))</f>
        <v>0</v>
      </c>
      <c r="AD141" s="1259"/>
      <c r="AE141" s="1700"/>
      <c r="AF141" s="1539" t="s">
        <v>38</v>
      </c>
      <c r="AG141" s="1548" t="s">
        <v>149</v>
      </c>
      <c r="AH141" s="1549"/>
      <c r="AI141" s="1567">
        <f t="shared" si="41"/>
        <v>10070</v>
      </c>
      <c r="AJ141" s="1568">
        <f t="shared" si="44"/>
        <v>5028</v>
      </c>
      <c r="AK141" s="1369">
        <f t="shared" si="45"/>
        <v>0</v>
      </c>
      <c r="AL141" s="1383">
        <f t="shared" si="42"/>
        <v>0</v>
      </c>
      <c r="AM141" s="1505"/>
    </row>
    <row r="142" spans="1:39" ht="14.45" customHeight="1">
      <c r="A142" s="1726"/>
      <c r="B142" s="1727"/>
      <c r="C142" s="1727"/>
      <c r="D142" s="1727"/>
      <c r="E142" s="1728"/>
      <c r="F142" s="1708" t="s">
        <v>573</v>
      </c>
      <c r="K142" s="1740"/>
      <c r="L142" s="1539" t="s">
        <v>41</v>
      </c>
      <c r="M142" s="1548" t="s">
        <v>42</v>
      </c>
      <c r="N142" s="1549"/>
      <c r="O142" s="1550"/>
      <c r="P142" s="1567">
        <f t="shared" si="48"/>
        <v>0</v>
      </c>
      <c r="Q142" s="1568">
        <f t="shared" si="48"/>
        <v>0</v>
      </c>
      <c r="R142" s="1568">
        <f t="shared" si="48"/>
        <v>0</v>
      </c>
      <c r="S142" s="1569">
        <f t="shared" si="48"/>
        <v>0</v>
      </c>
      <c r="T142" s="1565">
        <f t="shared" si="48"/>
        <v>0</v>
      </c>
      <c r="U142" s="1555"/>
      <c r="V142" s="1539" t="s">
        <v>41</v>
      </c>
      <c r="W142" s="1548" t="s">
        <v>42</v>
      </c>
      <c r="X142" s="1549"/>
      <c r="Y142" s="1550" t="s">
        <v>156</v>
      </c>
      <c r="Z142" s="1567">
        <f t="shared" si="49"/>
        <v>0</v>
      </c>
      <c r="AA142" s="1568">
        <f t="shared" si="49"/>
        <v>0</v>
      </c>
      <c r="AB142" s="1589">
        <f t="shared" si="49"/>
        <v>0</v>
      </c>
      <c r="AC142" s="1369">
        <f>IF(ISERROR((AC$28)*(T142/(T$136+T$137+T$138+T$139+T$141+T$142+T$143))),0,ROUND((AC$28)*(T142/(T$136+T$137+T$138+T$139+T$141+T$142+T$143)),0))</f>
        <v>0</v>
      </c>
      <c r="AD142" s="1259"/>
      <c r="AE142" s="1700" t="s">
        <v>157</v>
      </c>
      <c r="AF142" s="1539" t="s">
        <v>41</v>
      </c>
      <c r="AG142" s="1548" t="s">
        <v>42</v>
      </c>
      <c r="AH142" s="1549"/>
      <c r="AI142" s="1567">
        <f t="shared" si="41"/>
        <v>0</v>
      </c>
      <c r="AJ142" s="1568">
        <f t="shared" si="44"/>
        <v>0</v>
      </c>
      <c r="AK142" s="1369">
        <f t="shared" si="45"/>
        <v>0</v>
      </c>
      <c r="AL142" s="1383">
        <f t="shared" si="42"/>
        <v>0</v>
      </c>
      <c r="AM142" s="1505"/>
    </row>
    <row r="143" spans="1:39" ht="14.45" customHeight="1">
      <c r="A143" s="1726"/>
      <c r="B143" s="1727"/>
      <c r="C143" s="1727"/>
      <c r="D143" s="1727"/>
      <c r="E143" s="1728"/>
      <c r="F143" s="1708" t="s">
        <v>575</v>
      </c>
      <c r="K143" s="1740"/>
      <c r="L143" s="1566"/>
      <c r="M143" s="1548" t="s">
        <v>13</v>
      </c>
      <c r="N143" s="1549"/>
      <c r="O143" s="1550"/>
      <c r="P143" s="1567">
        <f t="shared" si="48"/>
        <v>7206</v>
      </c>
      <c r="Q143" s="1568">
        <f t="shared" si="48"/>
        <v>7206</v>
      </c>
      <c r="R143" s="1568">
        <f t="shared" si="48"/>
        <v>0</v>
      </c>
      <c r="S143" s="1569">
        <f t="shared" si="48"/>
        <v>0</v>
      </c>
      <c r="T143" s="1565">
        <f t="shared" si="48"/>
        <v>0</v>
      </c>
      <c r="U143" s="1555"/>
      <c r="V143" s="1566"/>
      <c r="W143" s="1548" t="s">
        <v>13</v>
      </c>
      <c r="X143" s="1549"/>
      <c r="Y143" s="1550" t="s">
        <v>156</v>
      </c>
      <c r="Z143" s="1567">
        <f t="shared" si="49"/>
        <v>0</v>
      </c>
      <c r="AA143" s="1568">
        <f t="shared" si="49"/>
        <v>0</v>
      </c>
      <c r="AB143" s="1589">
        <f t="shared" si="49"/>
        <v>0</v>
      </c>
      <c r="AC143" s="1369">
        <f>IF(ISERROR((AC$28)*(T143/(T$136+T$137+T$138+T$139+T$141+T$142+T$143))),0,ROUND((AC$28)*(T143/(T$136+T$137+T$138+T$139+T$141+T$142+T$143)),0))</f>
        <v>0</v>
      </c>
      <c r="AD143" s="1259"/>
      <c r="AE143" s="1700" t="s">
        <v>158</v>
      </c>
      <c r="AF143" s="1566"/>
      <c r="AG143" s="1548" t="s">
        <v>13</v>
      </c>
      <c r="AH143" s="1549"/>
      <c r="AI143" s="1567">
        <f t="shared" si="41"/>
        <v>7206</v>
      </c>
      <c r="AJ143" s="1568">
        <f t="shared" si="44"/>
        <v>0</v>
      </c>
      <c r="AK143" s="1369">
        <f t="shared" si="45"/>
        <v>0</v>
      </c>
      <c r="AL143" s="1383">
        <f t="shared" si="42"/>
        <v>0</v>
      </c>
      <c r="AM143" s="1505"/>
    </row>
    <row r="144" spans="1:39" ht="14.45" customHeight="1">
      <c r="A144" s="1726"/>
      <c r="B144" s="1727"/>
      <c r="C144" s="1727"/>
      <c r="D144" s="1727"/>
      <c r="E144" s="1728"/>
      <c r="F144" s="1708" t="s">
        <v>577</v>
      </c>
      <c r="K144" s="1740" t="s">
        <v>4</v>
      </c>
      <c r="L144" s="1571" t="s">
        <v>45</v>
      </c>
      <c r="M144" s="1549"/>
      <c r="N144" s="1549"/>
      <c r="O144" s="1550"/>
      <c r="P144" s="1567">
        <f t="shared" si="48"/>
        <v>151997</v>
      </c>
      <c r="Q144" s="1568">
        <f t="shared" si="48"/>
        <v>151997</v>
      </c>
      <c r="R144" s="1568">
        <f t="shared" si="48"/>
        <v>0</v>
      </c>
      <c r="S144" s="1569">
        <f t="shared" si="48"/>
        <v>0</v>
      </c>
      <c r="T144" s="1565">
        <f t="shared" si="48"/>
        <v>0</v>
      </c>
      <c r="U144" s="1555" t="s">
        <v>4</v>
      </c>
      <c r="V144" s="1571" t="s">
        <v>45</v>
      </c>
      <c r="W144" s="1549"/>
      <c r="X144" s="1549"/>
      <c r="Y144" s="1550" t="s">
        <v>156</v>
      </c>
      <c r="Z144" s="1567">
        <f>IF(ISERROR(Z$60*(Q144/(Q$135+Q$144+Q$163+Q$175))),0,ROUND(Z$60*(Q144/(Q$135+Q$144+Q$163+Q$175)),0))</f>
        <v>109310</v>
      </c>
      <c r="AA144" s="1568">
        <f>IF(ISERROR(AA$60*(R144/(R$135+R$144+R$163+R$175))),0,ROUND(AA$60*(R144/(R$135+R$144+R$163+R$175)),0))</f>
        <v>0</v>
      </c>
      <c r="AB144" s="1589">
        <f>IF(ISERROR(AB$60*(S144/(S$135+S$144+S$163+S$175))),0,ROUND(AB$60*(S144/(S$135+S$144+S$163+S$175)),0))</f>
        <v>0</v>
      </c>
      <c r="AC144" s="1369">
        <f>IF(ISERROR((AC$60)*(T144/(T$135+T$144+T$163+T$175))),0,ROUND((AC$60)*(T144/(T$135+T$144+T$163+T$175)),0))</f>
        <v>0</v>
      </c>
      <c r="AD144" s="1259"/>
      <c r="AE144" s="1700" t="s">
        <v>159</v>
      </c>
      <c r="AF144" s="1571" t="s">
        <v>45</v>
      </c>
      <c r="AG144" s="1549"/>
      <c r="AH144" s="1549"/>
      <c r="AI144" s="1567">
        <f t="shared" si="41"/>
        <v>42687</v>
      </c>
      <c r="AJ144" s="1568">
        <f>SUM(AJ145:AJ147)</f>
        <v>0</v>
      </c>
      <c r="AK144" s="1369">
        <f>SUM(AK145:AK147)</f>
        <v>0</v>
      </c>
      <c r="AL144" s="1383">
        <f t="shared" si="42"/>
        <v>0</v>
      </c>
      <c r="AM144" s="1505"/>
    </row>
    <row r="145" spans="1:39" ht="14.45" customHeight="1">
      <c r="A145" s="1726"/>
      <c r="B145" s="1727"/>
      <c r="C145" s="1727"/>
      <c r="D145" s="1727"/>
      <c r="E145" s="1728"/>
      <c r="F145" s="1708" t="s">
        <v>578</v>
      </c>
      <c r="K145" s="1740" t="s">
        <v>21</v>
      </c>
      <c r="L145" s="1539"/>
      <c r="M145" s="1548" t="s">
        <v>100</v>
      </c>
      <c r="N145" s="1549"/>
      <c r="O145" s="1550"/>
      <c r="P145" s="1567">
        <f t="shared" si="48"/>
        <v>0</v>
      </c>
      <c r="Q145" s="1568">
        <f t="shared" si="48"/>
        <v>0</v>
      </c>
      <c r="R145" s="1568">
        <f t="shared" si="48"/>
        <v>0</v>
      </c>
      <c r="S145" s="1569">
        <f t="shared" si="48"/>
        <v>0</v>
      </c>
      <c r="T145" s="1565">
        <f t="shared" si="48"/>
        <v>0</v>
      </c>
      <c r="U145" s="1555"/>
      <c r="V145" s="1539"/>
      <c r="W145" s="1548" t="s">
        <v>100</v>
      </c>
      <c r="X145" s="1549"/>
      <c r="Y145" s="1550" t="s">
        <v>156</v>
      </c>
      <c r="Z145" s="1567">
        <f t="shared" ref="Z145:AC147" si="50">IF(ISERROR(Z$144*(Q145/Q$144)),0,ROUND(Z$144*(Q145/Q$144),0))</f>
        <v>0</v>
      </c>
      <c r="AA145" s="1568">
        <f t="shared" si="50"/>
        <v>0</v>
      </c>
      <c r="AB145" s="1589">
        <f t="shared" si="50"/>
        <v>0</v>
      </c>
      <c r="AC145" s="1369">
        <f t="shared" si="50"/>
        <v>0</v>
      </c>
      <c r="AD145" s="1259"/>
      <c r="AE145" s="1700" t="s">
        <v>160</v>
      </c>
      <c r="AF145" s="1539"/>
      <c r="AG145" s="1548" t="s">
        <v>100</v>
      </c>
      <c r="AH145" s="1549"/>
      <c r="AI145" s="1567">
        <f t="shared" si="41"/>
        <v>0</v>
      </c>
      <c r="AJ145" s="1568">
        <f t="shared" ref="AJ145:AJ153" si="51">IF($P145-$Z145=0,0,ROUND((R145-AA145)*$AI145/($P145-$Z145),0))</f>
        <v>0</v>
      </c>
      <c r="AK145" s="1369">
        <f t="shared" ref="AK145:AK153" si="52">IF(P145-Z145=0,0,ROUND((S145-AB145)*AI145/(P145-Z145),0))</f>
        <v>0</v>
      </c>
      <c r="AL145" s="1383">
        <f t="shared" si="42"/>
        <v>0</v>
      </c>
      <c r="AM145" s="1505"/>
    </row>
    <row r="146" spans="1:39" ht="14.45" customHeight="1">
      <c r="A146" s="1726"/>
      <c r="B146" s="1727"/>
      <c r="C146" s="1727"/>
      <c r="D146" s="1727"/>
      <c r="E146" s="1728"/>
      <c r="F146" s="1708" t="s">
        <v>579</v>
      </c>
      <c r="K146" s="1740" t="s">
        <v>128</v>
      </c>
      <c r="L146" s="1539"/>
      <c r="M146" s="1548" t="s">
        <v>101</v>
      </c>
      <c r="N146" s="1549"/>
      <c r="O146" s="1550"/>
      <c r="P146" s="1567">
        <f t="shared" si="48"/>
        <v>151997</v>
      </c>
      <c r="Q146" s="1568">
        <f t="shared" si="48"/>
        <v>151997</v>
      </c>
      <c r="R146" s="1568">
        <f t="shared" si="48"/>
        <v>0</v>
      </c>
      <c r="S146" s="1569">
        <f t="shared" si="48"/>
        <v>0</v>
      </c>
      <c r="T146" s="1565">
        <f t="shared" si="48"/>
        <v>0</v>
      </c>
      <c r="U146" s="1555"/>
      <c r="V146" s="1539"/>
      <c r="W146" s="1548" t="s">
        <v>101</v>
      </c>
      <c r="X146" s="1549"/>
      <c r="Y146" s="1550" t="s">
        <v>156</v>
      </c>
      <c r="Z146" s="1567">
        <f t="shared" si="50"/>
        <v>109310</v>
      </c>
      <c r="AA146" s="1568">
        <f t="shared" si="50"/>
        <v>0</v>
      </c>
      <c r="AB146" s="1589">
        <f t="shared" si="50"/>
        <v>0</v>
      </c>
      <c r="AC146" s="1369">
        <f t="shared" si="50"/>
        <v>0</v>
      </c>
      <c r="AD146" s="1259"/>
      <c r="AE146" s="1700" t="s">
        <v>41</v>
      </c>
      <c r="AF146" s="1539"/>
      <c r="AG146" s="1548" t="s">
        <v>101</v>
      </c>
      <c r="AH146" s="1549"/>
      <c r="AI146" s="1567">
        <f t="shared" si="41"/>
        <v>42687</v>
      </c>
      <c r="AJ146" s="1568">
        <f t="shared" si="51"/>
        <v>0</v>
      </c>
      <c r="AK146" s="1369">
        <f t="shared" si="52"/>
        <v>0</v>
      </c>
      <c r="AL146" s="1383">
        <f t="shared" si="42"/>
        <v>0</v>
      </c>
      <c r="AM146" s="1505"/>
    </row>
    <row r="147" spans="1:39" ht="14.45" customHeight="1">
      <c r="A147" s="1726"/>
      <c r="B147" s="1727"/>
      <c r="C147" s="1727"/>
      <c r="D147" s="1727"/>
      <c r="E147" s="1728"/>
      <c r="F147" s="1708" t="s">
        <v>580</v>
      </c>
      <c r="K147" s="1740" t="s">
        <v>161</v>
      </c>
      <c r="L147" s="1539"/>
      <c r="M147" s="1548" t="s">
        <v>13</v>
      </c>
      <c r="N147" s="1549"/>
      <c r="O147" s="1550"/>
      <c r="P147" s="1567">
        <f t="shared" si="48"/>
        <v>0</v>
      </c>
      <c r="Q147" s="1568">
        <f t="shared" si="48"/>
        <v>0</v>
      </c>
      <c r="R147" s="1568">
        <f t="shared" si="48"/>
        <v>0</v>
      </c>
      <c r="S147" s="1569">
        <f t="shared" si="48"/>
        <v>0</v>
      </c>
      <c r="T147" s="1565">
        <f t="shared" si="48"/>
        <v>0</v>
      </c>
      <c r="U147" s="1555"/>
      <c r="V147" s="1539"/>
      <c r="W147" s="1548" t="s">
        <v>13</v>
      </c>
      <c r="X147" s="1549"/>
      <c r="Y147" s="1550" t="s">
        <v>156</v>
      </c>
      <c r="Z147" s="1567">
        <f t="shared" si="50"/>
        <v>0</v>
      </c>
      <c r="AA147" s="1568">
        <f t="shared" si="50"/>
        <v>0</v>
      </c>
      <c r="AB147" s="1589">
        <f t="shared" si="50"/>
        <v>0</v>
      </c>
      <c r="AC147" s="1369">
        <f t="shared" si="50"/>
        <v>0</v>
      </c>
      <c r="AD147" s="1259"/>
      <c r="AE147" s="1700" t="s">
        <v>162</v>
      </c>
      <c r="AF147" s="1539"/>
      <c r="AG147" s="1548" t="s">
        <v>13</v>
      </c>
      <c r="AH147" s="1549"/>
      <c r="AI147" s="1567">
        <f t="shared" si="41"/>
        <v>0</v>
      </c>
      <c r="AJ147" s="1568">
        <f t="shared" si="51"/>
        <v>0</v>
      </c>
      <c r="AK147" s="1369">
        <f t="shared" si="52"/>
        <v>0</v>
      </c>
      <c r="AL147" s="1383">
        <f t="shared" si="42"/>
        <v>0</v>
      </c>
      <c r="AM147" s="1505"/>
    </row>
    <row r="148" spans="1:39" ht="14.45" customHeight="1">
      <c r="A148" s="1726"/>
      <c r="B148" s="1727"/>
      <c r="C148" s="1727"/>
      <c r="D148" s="1727"/>
      <c r="E148" s="1728"/>
      <c r="F148" s="1708" t="s">
        <v>582</v>
      </c>
      <c r="K148" s="1740" t="s">
        <v>83</v>
      </c>
      <c r="L148" s="1571"/>
      <c r="M148" s="1548" t="s">
        <v>47</v>
      </c>
      <c r="N148" s="1549"/>
      <c r="O148" s="1550"/>
      <c r="P148" s="1567">
        <f t="shared" si="48"/>
        <v>64748</v>
      </c>
      <c r="Q148" s="1568">
        <f t="shared" si="48"/>
        <v>64748</v>
      </c>
      <c r="R148" s="1568">
        <f t="shared" si="48"/>
        <v>15000</v>
      </c>
      <c r="S148" s="1569">
        <f t="shared" si="48"/>
        <v>0</v>
      </c>
      <c r="T148" s="1565">
        <f t="shared" si="48"/>
        <v>0</v>
      </c>
      <c r="U148" s="1555" t="s">
        <v>4</v>
      </c>
      <c r="V148" s="1571"/>
      <c r="W148" s="1548" t="s">
        <v>47</v>
      </c>
      <c r="X148" s="1549"/>
      <c r="Y148" s="1550" t="s">
        <v>156</v>
      </c>
      <c r="Z148" s="1567">
        <f>IF(ISERROR(Z$33*(Q148/(Q148+Q149))),0,ROUND(Z$33*(Q148/(Q148+Q149)),0))</f>
        <v>0</v>
      </c>
      <c r="AA148" s="1568">
        <f>IF(ISERROR(AA$33*(R148/(R148+R149))),0,ROUND(AA$33*(R148/(R148+R149)),0))</f>
        <v>0</v>
      </c>
      <c r="AB148" s="1589">
        <f>IF(ISERROR(AB$33*(S148/(S148+S149))),0,ROUND(AB$33*(S148/(S148+S149)),0))</f>
        <v>0</v>
      </c>
      <c r="AC148" s="1369">
        <f>IF(ISERROR((AC$33)*(T148/(T148+T149))),0,ROUND((AC$33)*(T148/(T148+T149)),0))</f>
        <v>0</v>
      </c>
      <c r="AD148" s="1259"/>
      <c r="AE148" s="1700" t="s">
        <v>163</v>
      </c>
      <c r="AF148" s="1571"/>
      <c r="AG148" s="1548" t="s">
        <v>47</v>
      </c>
      <c r="AH148" s="1549"/>
      <c r="AI148" s="1567">
        <f t="shared" si="41"/>
        <v>64748</v>
      </c>
      <c r="AJ148" s="1568">
        <f t="shared" si="51"/>
        <v>15000</v>
      </c>
      <c r="AK148" s="1369">
        <f t="shared" si="52"/>
        <v>0</v>
      </c>
      <c r="AL148" s="1383">
        <f t="shared" si="42"/>
        <v>0</v>
      </c>
      <c r="AM148" s="1505"/>
    </row>
    <row r="149" spans="1:39" ht="14.45" customHeight="1">
      <c r="A149" s="1726"/>
      <c r="B149" s="1727"/>
      <c r="C149" s="1727"/>
      <c r="D149" s="1727"/>
      <c r="E149" s="1728"/>
      <c r="F149" s="1708" t="s">
        <v>584</v>
      </c>
      <c r="K149" s="1740" t="s">
        <v>131</v>
      </c>
      <c r="L149" s="1539"/>
      <c r="M149" s="1548" t="s">
        <v>50</v>
      </c>
      <c r="N149" s="1549"/>
      <c r="O149" s="1550"/>
      <c r="P149" s="1567">
        <f t="shared" si="48"/>
        <v>0</v>
      </c>
      <c r="Q149" s="1568">
        <f t="shared" si="48"/>
        <v>0</v>
      </c>
      <c r="R149" s="1568">
        <f t="shared" si="48"/>
        <v>0</v>
      </c>
      <c r="S149" s="1569">
        <f t="shared" si="48"/>
        <v>0</v>
      </c>
      <c r="T149" s="1565">
        <f t="shared" si="48"/>
        <v>0</v>
      </c>
      <c r="U149" s="1555"/>
      <c r="V149" s="1539"/>
      <c r="W149" s="1548" t="s">
        <v>50</v>
      </c>
      <c r="X149" s="1549"/>
      <c r="Y149" s="1550" t="s">
        <v>156</v>
      </c>
      <c r="Z149" s="1567">
        <f>Z33-Z148</f>
        <v>0</v>
      </c>
      <c r="AA149" s="1568">
        <f>AA33-AA148</f>
        <v>0</v>
      </c>
      <c r="AB149" s="1589">
        <f>AB33-AB148</f>
        <v>0</v>
      </c>
      <c r="AC149" s="1369">
        <f>AC33-AC148</f>
        <v>0</v>
      </c>
      <c r="AD149" s="1259"/>
      <c r="AE149" s="1700" t="s">
        <v>164</v>
      </c>
      <c r="AF149" s="1539"/>
      <c r="AG149" s="1548" t="s">
        <v>50</v>
      </c>
      <c r="AH149" s="1549"/>
      <c r="AI149" s="1567">
        <f t="shared" si="41"/>
        <v>0</v>
      </c>
      <c r="AJ149" s="1568">
        <f t="shared" si="51"/>
        <v>0</v>
      </c>
      <c r="AK149" s="1369">
        <f t="shared" si="52"/>
        <v>0</v>
      </c>
      <c r="AL149" s="1383">
        <f t="shared" si="42"/>
        <v>0</v>
      </c>
      <c r="AM149" s="1505"/>
    </row>
    <row r="150" spans="1:39" ht="14.45" customHeight="1">
      <c r="A150" s="1726"/>
      <c r="B150" s="1727"/>
      <c r="C150" s="1727"/>
      <c r="D150" s="1727"/>
      <c r="E150" s="1728"/>
      <c r="F150" s="1708" t="s">
        <v>585</v>
      </c>
      <c r="K150" s="1740" t="s">
        <v>129</v>
      </c>
      <c r="L150" s="1539"/>
      <c r="M150" s="1548" t="s">
        <v>52</v>
      </c>
      <c r="N150" s="1549"/>
      <c r="O150" s="1550"/>
      <c r="P150" s="1567">
        <f t="shared" si="48"/>
        <v>0</v>
      </c>
      <c r="Q150" s="1568">
        <f t="shared" si="48"/>
        <v>0</v>
      </c>
      <c r="R150" s="1568">
        <f t="shared" si="48"/>
        <v>0</v>
      </c>
      <c r="S150" s="1569">
        <f t="shared" si="48"/>
        <v>0</v>
      </c>
      <c r="T150" s="1565">
        <f t="shared" si="48"/>
        <v>0</v>
      </c>
      <c r="U150" s="1555"/>
      <c r="V150" s="1539"/>
      <c r="W150" s="1548" t="s">
        <v>52</v>
      </c>
      <c r="X150" s="1549"/>
      <c r="Y150" s="1550"/>
      <c r="Z150" s="1567">
        <f>Z35</f>
        <v>0</v>
      </c>
      <c r="AA150" s="1568">
        <f>AA35</f>
        <v>0</v>
      </c>
      <c r="AB150" s="1589">
        <f>AB35</f>
        <v>0</v>
      </c>
      <c r="AC150" s="1369">
        <f>AC35</f>
        <v>0</v>
      </c>
      <c r="AD150" s="1259"/>
      <c r="AE150" s="1700" t="s">
        <v>165</v>
      </c>
      <c r="AF150" s="1539"/>
      <c r="AG150" s="1548" t="s">
        <v>52</v>
      </c>
      <c r="AH150" s="1549"/>
      <c r="AI150" s="1567">
        <f t="shared" si="41"/>
        <v>0</v>
      </c>
      <c r="AJ150" s="1568">
        <f t="shared" si="51"/>
        <v>0</v>
      </c>
      <c r="AK150" s="1369">
        <f t="shared" si="52"/>
        <v>0</v>
      </c>
      <c r="AL150" s="1383">
        <f t="shared" si="42"/>
        <v>0</v>
      </c>
      <c r="AM150" s="1505"/>
    </row>
    <row r="151" spans="1:39" ht="14.45" customHeight="1">
      <c r="A151" s="1726"/>
      <c r="B151" s="1727"/>
      <c r="C151" s="1727"/>
      <c r="D151" s="1727"/>
      <c r="E151" s="1728"/>
      <c r="F151" s="1708" t="s">
        <v>587</v>
      </c>
      <c r="K151" s="1740" t="s">
        <v>38</v>
      </c>
      <c r="L151" s="1539" t="s">
        <v>54</v>
      </c>
      <c r="M151" s="1548" t="s">
        <v>32</v>
      </c>
      <c r="N151" s="1549"/>
      <c r="O151" s="1550"/>
      <c r="P151" s="1567">
        <f t="shared" si="48"/>
        <v>0</v>
      </c>
      <c r="Q151" s="1568">
        <f t="shared" si="48"/>
        <v>0</v>
      </c>
      <c r="R151" s="1568">
        <f t="shared" si="48"/>
        <v>0</v>
      </c>
      <c r="S151" s="1569">
        <f t="shared" si="48"/>
        <v>0</v>
      </c>
      <c r="T151" s="1565">
        <f t="shared" si="48"/>
        <v>0</v>
      </c>
      <c r="U151" s="1555"/>
      <c r="V151" s="1539" t="s">
        <v>54</v>
      </c>
      <c r="W151" s="1548" t="s">
        <v>32</v>
      </c>
      <c r="X151" s="1549"/>
      <c r="Y151" s="1550" t="s">
        <v>156</v>
      </c>
      <c r="Z151" s="1567">
        <f t="shared" ref="Z151:AB152" si="53">IF(ISERROR(Z$47*(Q151/(Q$151+Q$152+Q$162))),0,ROUND(Z$47*(Q151/(Q$151+Q$152+Q$162)),0))</f>
        <v>0</v>
      </c>
      <c r="AA151" s="1568">
        <f t="shared" si="53"/>
        <v>0</v>
      </c>
      <c r="AB151" s="1589">
        <f t="shared" si="53"/>
        <v>0</v>
      </c>
      <c r="AC151" s="1369">
        <f>IF(ISERROR((AC$47)*(T151/(T$151+T$152+T$162))),0,ROUND((AC$47)*(T151/(T$151+T$152+T$162)),0))</f>
        <v>0</v>
      </c>
      <c r="AD151" s="1259"/>
      <c r="AE151" s="1700" t="s">
        <v>166</v>
      </c>
      <c r="AF151" s="1539" t="s">
        <v>54</v>
      </c>
      <c r="AG151" s="1548" t="s">
        <v>32</v>
      </c>
      <c r="AH151" s="1549"/>
      <c r="AI151" s="1567">
        <f t="shared" si="41"/>
        <v>0</v>
      </c>
      <c r="AJ151" s="1568">
        <f t="shared" si="51"/>
        <v>0</v>
      </c>
      <c r="AK151" s="1369">
        <f t="shared" si="52"/>
        <v>0</v>
      </c>
      <c r="AL151" s="1383">
        <f t="shared" si="42"/>
        <v>0</v>
      </c>
      <c r="AM151" s="1505"/>
    </row>
    <row r="152" spans="1:39" ht="14.45" customHeight="1">
      <c r="A152" s="1726"/>
      <c r="B152" s="1727"/>
      <c r="C152" s="1727"/>
      <c r="D152" s="1727"/>
      <c r="E152" s="1728"/>
      <c r="F152" s="1708" t="s">
        <v>588</v>
      </c>
      <c r="K152" s="1740" t="s">
        <v>24</v>
      </c>
      <c r="L152" s="1539"/>
      <c r="M152" s="1548" t="s">
        <v>42</v>
      </c>
      <c r="N152" s="1549"/>
      <c r="O152" s="1550"/>
      <c r="P152" s="1567">
        <f t="shared" si="48"/>
        <v>0</v>
      </c>
      <c r="Q152" s="1568">
        <f t="shared" si="48"/>
        <v>0</v>
      </c>
      <c r="R152" s="1568">
        <f t="shared" si="48"/>
        <v>0</v>
      </c>
      <c r="S152" s="1569">
        <f t="shared" si="48"/>
        <v>0</v>
      </c>
      <c r="T152" s="1565">
        <f t="shared" si="48"/>
        <v>0</v>
      </c>
      <c r="U152" s="1555"/>
      <c r="V152" s="1539"/>
      <c r="W152" s="1548" t="s">
        <v>42</v>
      </c>
      <c r="X152" s="1549"/>
      <c r="Y152" s="1550" t="s">
        <v>156</v>
      </c>
      <c r="Z152" s="1567">
        <f t="shared" si="53"/>
        <v>0</v>
      </c>
      <c r="AA152" s="1568">
        <f t="shared" si="53"/>
        <v>0</v>
      </c>
      <c r="AB152" s="1589">
        <f t="shared" si="53"/>
        <v>0</v>
      </c>
      <c r="AC152" s="1369">
        <f>IF(ISERROR((AC$47)*(T152/(T$151+T$152+T$162))),0,ROUND((AC$47)*(T152/(T$151+T$152+T$162)),0))</f>
        <v>0</v>
      </c>
      <c r="AD152" s="1259"/>
      <c r="AE152" s="1700" t="s">
        <v>167</v>
      </c>
      <c r="AF152" s="1539"/>
      <c r="AG152" s="1548" t="s">
        <v>42</v>
      </c>
      <c r="AH152" s="1549"/>
      <c r="AI152" s="1567">
        <f t="shared" si="41"/>
        <v>0</v>
      </c>
      <c r="AJ152" s="1568">
        <f t="shared" si="51"/>
        <v>0</v>
      </c>
      <c r="AK152" s="1369">
        <f t="shared" si="52"/>
        <v>0</v>
      </c>
      <c r="AL152" s="1383">
        <f t="shared" si="42"/>
        <v>0</v>
      </c>
      <c r="AM152" s="1505"/>
    </row>
    <row r="153" spans="1:39" ht="14.45" customHeight="1">
      <c r="A153" s="1726"/>
      <c r="B153" s="1727"/>
      <c r="C153" s="1727"/>
      <c r="D153" s="1727"/>
      <c r="E153" s="1728"/>
      <c r="F153" s="1708" t="s">
        <v>591</v>
      </c>
      <c r="K153" s="1740" t="s">
        <v>72</v>
      </c>
      <c r="L153" s="1539"/>
      <c r="M153" s="1548" t="s">
        <v>57</v>
      </c>
      <c r="N153" s="1549"/>
      <c r="O153" s="1550"/>
      <c r="P153" s="1567">
        <f t="shared" si="48"/>
        <v>0</v>
      </c>
      <c r="Q153" s="1568">
        <f t="shared" si="48"/>
        <v>0</v>
      </c>
      <c r="R153" s="1568">
        <f t="shared" si="48"/>
        <v>0</v>
      </c>
      <c r="S153" s="1569">
        <f t="shared" si="48"/>
        <v>0</v>
      </c>
      <c r="T153" s="1565">
        <f t="shared" si="48"/>
        <v>0</v>
      </c>
      <c r="U153" s="1555"/>
      <c r="V153" s="1539"/>
      <c r="W153" s="1548" t="s">
        <v>57</v>
      </c>
      <c r="X153" s="1549"/>
      <c r="Y153" s="1550"/>
      <c r="Z153" s="1567">
        <f t="shared" ref="Z153:AC161" si="54">Z38</f>
        <v>0</v>
      </c>
      <c r="AA153" s="1568">
        <f t="shared" si="54"/>
        <v>0</v>
      </c>
      <c r="AB153" s="1589">
        <f t="shared" si="54"/>
        <v>0</v>
      </c>
      <c r="AC153" s="1369">
        <f t="shared" si="54"/>
        <v>0</v>
      </c>
      <c r="AD153" s="1259"/>
      <c r="AE153" s="1700" t="s">
        <v>168</v>
      </c>
      <c r="AF153" s="1539"/>
      <c r="AG153" s="1548" t="s">
        <v>57</v>
      </c>
      <c r="AH153" s="1549"/>
      <c r="AI153" s="1567">
        <f t="shared" si="41"/>
        <v>0</v>
      </c>
      <c r="AJ153" s="1568">
        <f t="shared" si="51"/>
        <v>0</v>
      </c>
      <c r="AK153" s="1369">
        <f t="shared" si="52"/>
        <v>0</v>
      </c>
      <c r="AL153" s="1383">
        <f t="shared" si="42"/>
        <v>0</v>
      </c>
      <c r="AM153" s="1505"/>
    </row>
    <row r="154" spans="1:39" ht="14.45" customHeight="1">
      <c r="A154" s="1726"/>
      <c r="B154" s="1727"/>
      <c r="C154" s="1727"/>
      <c r="D154" s="1727"/>
      <c r="E154" s="1728"/>
      <c r="F154" s="1708" t="s">
        <v>592</v>
      </c>
      <c r="K154" s="1740"/>
      <c r="L154" s="1539"/>
      <c r="M154" s="1571" t="s">
        <v>60</v>
      </c>
      <c r="N154" s="1549"/>
      <c r="O154" s="1550"/>
      <c r="P154" s="1567">
        <f t="shared" si="48"/>
        <v>2183</v>
      </c>
      <c r="Q154" s="1568">
        <f t="shared" si="48"/>
        <v>2183</v>
      </c>
      <c r="R154" s="1568">
        <f t="shared" si="48"/>
        <v>0</v>
      </c>
      <c r="S154" s="1569">
        <f t="shared" si="48"/>
        <v>0</v>
      </c>
      <c r="T154" s="1565">
        <f t="shared" si="48"/>
        <v>0</v>
      </c>
      <c r="U154" s="1555"/>
      <c r="V154" s="1539"/>
      <c r="W154" s="1571" t="s">
        <v>60</v>
      </c>
      <c r="X154" s="1549"/>
      <c r="Y154" s="1550"/>
      <c r="Z154" s="1567">
        <f t="shared" si="54"/>
        <v>0</v>
      </c>
      <c r="AA154" s="1568">
        <f t="shared" si="54"/>
        <v>0</v>
      </c>
      <c r="AB154" s="1589">
        <f t="shared" si="54"/>
        <v>0</v>
      </c>
      <c r="AC154" s="1369">
        <f t="shared" si="54"/>
        <v>0</v>
      </c>
      <c r="AD154" s="1259"/>
      <c r="AE154" s="1700" t="s">
        <v>169</v>
      </c>
      <c r="AF154" s="1539"/>
      <c r="AG154" s="1571" t="s">
        <v>60</v>
      </c>
      <c r="AH154" s="1549"/>
      <c r="AI154" s="1567">
        <f t="shared" si="41"/>
        <v>2183</v>
      </c>
      <c r="AJ154" s="1568">
        <f>SUM(AJ155:AJ159)</f>
        <v>0</v>
      </c>
      <c r="AK154" s="1369">
        <f>SUM(AK155:AK159)</f>
        <v>0</v>
      </c>
      <c r="AL154" s="1383">
        <f t="shared" si="42"/>
        <v>0</v>
      </c>
      <c r="AM154" s="1505"/>
    </row>
    <row r="155" spans="1:39" ht="14.45" customHeight="1">
      <c r="A155" s="1726"/>
      <c r="B155" s="1727"/>
      <c r="C155" s="1727"/>
      <c r="D155" s="1727"/>
      <c r="E155" s="1728"/>
      <c r="F155" s="1708" t="s">
        <v>593</v>
      </c>
      <c r="K155" s="1740"/>
      <c r="L155" s="1539" t="s">
        <v>59</v>
      </c>
      <c r="M155" s="1539"/>
      <c r="N155" s="1548" t="s">
        <v>62</v>
      </c>
      <c r="O155" s="1550"/>
      <c r="P155" s="1567">
        <f t="shared" ref="P155:T170" si="55">P40+P94</f>
        <v>0</v>
      </c>
      <c r="Q155" s="1568">
        <f t="shared" si="55"/>
        <v>0</v>
      </c>
      <c r="R155" s="1568">
        <f t="shared" si="55"/>
        <v>0</v>
      </c>
      <c r="S155" s="1569">
        <f t="shared" si="55"/>
        <v>0</v>
      </c>
      <c r="T155" s="1565">
        <f t="shared" si="55"/>
        <v>0</v>
      </c>
      <c r="U155" s="1555"/>
      <c r="V155" s="1539" t="s">
        <v>59</v>
      </c>
      <c r="W155" s="1539"/>
      <c r="X155" s="1548" t="s">
        <v>62</v>
      </c>
      <c r="Y155" s="1550"/>
      <c r="Z155" s="1567">
        <f t="shared" si="54"/>
        <v>0</v>
      </c>
      <c r="AA155" s="1568">
        <f t="shared" si="54"/>
        <v>0</v>
      </c>
      <c r="AB155" s="1589">
        <f t="shared" si="54"/>
        <v>0</v>
      </c>
      <c r="AC155" s="1369">
        <f t="shared" si="54"/>
        <v>0</v>
      </c>
      <c r="AD155" s="1259"/>
      <c r="AE155" s="1700" t="s">
        <v>170</v>
      </c>
      <c r="AF155" s="1539" t="s">
        <v>59</v>
      </c>
      <c r="AG155" s="1539"/>
      <c r="AH155" s="1548" t="s">
        <v>62</v>
      </c>
      <c r="AI155" s="1567">
        <f t="shared" si="41"/>
        <v>0</v>
      </c>
      <c r="AJ155" s="1568">
        <f t="shared" ref="AJ155:AJ162" si="56">IF($P155-$Z155=0,0,ROUND((R155-AA155)*$AI155/($P155-$Z155),0))</f>
        <v>0</v>
      </c>
      <c r="AK155" s="1369">
        <f t="shared" ref="AK155:AK162" si="57">IF(P155-Z155=0,0,ROUND((S155-AB155)*AI155/(P155-Z155),0))</f>
        <v>0</v>
      </c>
      <c r="AL155" s="1383">
        <f t="shared" si="42"/>
        <v>0</v>
      </c>
      <c r="AM155" s="1505"/>
    </row>
    <row r="156" spans="1:39" ht="14.45" customHeight="1">
      <c r="A156" s="1726"/>
      <c r="B156" s="1727"/>
      <c r="C156" s="1727"/>
      <c r="D156" s="1727"/>
      <c r="E156" s="1728"/>
      <c r="F156" s="1708" t="s">
        <v>594</v>
      </c>
      <c r="K156" s="1740"/>
      <c r="L156" s="1539"/>
      <c r="M156" s="1539"/>
      <c r="N156" s="1548" t="s">
        <v>64</v>
      </c>
      <c r="O156" s="1550"/>
      <c r="P156" s="1567">
        <f t="shared" si="55"/>
        <v>0</v>
      </c>
      <c r="Q156" s="1568">
        <f t="shared" si="55"/>
        <v>0</v>
      </c>
      <c r="R156" s="1568">
        <f t="shared" si="55"/>
        <v>0</v>
      </c>
      <c r="S156" s="1569">
        <f t="shared" si="55"/>
        <v>0</v>
      </c>
      <c r="T156" s="1565">
        <f t="shared" si="55"/>
        <v>0</v>
      </c>
      <c r="U156" s="1555"/>
      <c r="V156" s="1539"/>
      <c r="W156" s="1539"/>
      <c r="X156" s="1548" t="s">
        <v>64</v>
      </c>
      <c r="Y156" s="1550"/>
      <c r="Z156" s="1567">
        <f t="shared" si="54"/>
        <v>0</v>
      </c>
      <c r="AA156" s="1568">
        <f t="shared" si="54"/>
        <v>0</v>
      </c>
      <c r="AB156" s="1589">
        <f t="shared" si="54"/>
        <v>0</v>
      </c>
      <c r="AC156" s="1369">
        <f t="shared" si="54"/>
        <v>0</v>
      </c>
      <c r="AD156" s="1259"/>
      <c r="AE156" s="1700" t="s">
        <v>35</v>
      </c>
      <c r="AF156" s="1539"/>
      <c r="AG156" s="1539"/>
      <c r="AH156" s="1548" t="s">
        <v>64</v>
      </c>
      <c r="AI156" s="1567">
        <f t="shared" si="41"/>
        <v>0</v>
      </c>
      <c r="AJ156" s="1568">
        <f t="shared" si="56"/>
        <v>0</v>
      </c>
      <c r="AK156" s="1369">
        <f t="shared" si="57"/>
        <v>0</v>
      </c>
      <c r="AL156" s="1383">
        <f t="shared" si="42"/>
        <v>0</v>
      </c>
      <c r="AM156" s="1505"/>
    </row>
    <row r="157" spans="1:39" ht="14.45" customHeight="1">
      <c r="A157" s="1726"/>
      <c r="B157" s="1727"/>
      <c r="C157" s="1727"/>
      <c r="D157" s="1727"/>
      <c r="E157" s="1728"/>
      <c r="F157" s="1708" t="s">
        <v>1150</v>
      </c>
      <c r="K157" s="1740"/>
      <c r="L157" s="1539"/>
      <c r="M157" s="1539"/>
      <c r="N157" s="1548" t="s">
        <v>66</v>
      </c>
      <c r="O157" s="1550"/>
      <c r="P157" s="1567">
        <f t="shared" si="55"/>
        <v>0</v>
      </c>
      <c r="Q157" s="1568">
        <f t="shared" si="55"/>
        <v>0</v>
      </c>
      <c r="R157" s="1568">
        <f t="shared" si="55"/>
        <v>0</v>
      </c>
      <c r="S157" s="1569">
        <f t="shared" si="55"/>
        <v>0</v>
      </c>
      <c r="T157" s="1565">
        <f t="shared" si="55"/>
        <v>0</v>
      </c>
      <c r="U157" s="1555"/>
      <c r="V157" s="1539"/>
      <c r="W157" s="1539"/>
      <c r="X157" s="1548" t="s">
        <v>66</v>
      </c>
      <c r="Y157" s="1550"/>
      <c r="Z157" s="1567">
        <f t="shared" si="54"/>
        <v>0</v>
      </c>
      <c r="AA157" s="1568">
        <f t="shared" si="54"/>
        <v>0</v>
      </c>
      <c r="AB157" s="1589">
        <f t="shared" si="54"/>
        <v>0</v>
      </c>
      <c r="AC157" s="1369">
        <f t="shared" si="54"/>
        <v>0</v>
      </c>
      <c r="AD157" s="1259"/>
      <c r="AE157" s="1700" t="s">
        <v>171</v>
      </c>
      <c r="AF157" s="1539"/>
      <c r="AG157" s="1539"/>
      <c r="AH157" s="1548" t="s">
        <v>66</v>
      </c>
      <c r="AI157" s="1567">
        <f t="shared" si="41"/>
        <v>0</v>
      </c>
      <c r="AJ157" s="1568">
        <f t="shared" si="56"/>
        <v>0</v>
      </c>
      <c r="AK157" s="1369">
        <f t="shared" si="57"/>
        <v>0</v>
      </c>
      <c r="AL157" s="1383">
        <f t="shared" si="42"/>
        <v>0</v>
      </c>
      <c r="AM157" s="1505"/>
    </row>
    <row r="158" spans="1:39" ht="14.45" customHeight="1">
      <c r="A158" s="1726"/>
      <c r="B158" s="1727"/>
      <c r="C158" s="1727"/>
      <c r="D158" s="1727"/>
      <c r="E158" s="1728"/>
      <c r="F158" s="1708" t="s">
        <v>595</v>
      </c>
      <c r="K158" s="1740"/>
      <c r="L158" s="1539"/>
      <c r="M158" s="1539"/>
      <c r="N158" s="1548" t="s">
        <v>150</v>
      </c>
      <c r="O158" s="1550"/>
      <c r="P158" s="1567">
        <f t="shared" si="55"/>
        <v>2183</v>
      </c>
      <c r="Q158" s="1568">
        <f t="shared" si="55"/>
        <v>2183</v>
      </c>
      <c r="R158" s="1568">
        <f t="shared" si="55"/>
        <v>0</v>
      </c>
      <c r="S158" s="1569">
        <f t="shared" si="55"/>
        <v>0</v>
      </c>
      <c r="T158" s="1565">
        <f t="shared" si="55"/>
        <v>0</v>
      </c>
      <c r="U158" s="1555"/>
      <c r="V158" s="1539"/>
      <c r="W158" s="1539"/>
      <c r="X158" s="1548" t="s">
        <v>150</v>
      </c>
      <c r="Y158" s="1703"/>
      <c r="Z158" s="1567">
        <f t="shared" si="54"/>
        <v>0</v>
      </c>
      <c r="AA158" s="1568">
        <f t="shared" si="54"/>
        <v>0</v>
      </c>
      <c r="AB158" s="1589">
        <f t="shared" si="54"/>
        <v>0</v>
      </c>
      <c r="AC158" s="1369">
        <f t="shared" si="54"/>
        <v>0</v>
      </c>
      <c r="AD158" s="1259"/>
      <c r="AE158" s="1700"/>
      <c r="AF158" s="1539"/>
      <c r="AG158" s="1539"/>
      <c r="AH158" s="1548" t="s">
        <v>150</v>
      </c>
      <c r="AI158" s="1567">
        <f t="shared" si="41"/>
        <v>2183</v>
      </c>
      <c r="AJ158" s="1568">
        <f t="shared" si="56"/>
        <v>0</v>
      </c>
      <c r="AK158" s="1369">
        <f t="shared" si="57"/>
        <v>0</v>
      </c>
      <c r="AL158" s="1383">
        <f t="shared" si="42"/>
        <v>0</v>
      </c>
      <c r="AM158" s="1505"/>
    </row>
    <row r="159" spans="1:39" ht="14.45" customHeight="1">
      <c r="A159" s="1726"/>
      <c r="B159" s="1727"/>
      <c r="C159" s="1727"/>
      <c r="D159" s="1727"/>
      <c r="E159" s="1728"/>
      <c r="F159" s="1708" t="s">
        <v>454</v>
      </c>
      <c r="K159" s="1740"/>
      <c r="L159" s="1539" t="s">
        <v>41</v>
      </c>
      <c r="M159" s="1566"/>
      <c r="N159" s="1548" t="s">
        <v>13</v>
      </c>
      <c r="O159" s="1550"/>
      <c r="P159" s="1567">
        <f t="shared" si="55"/>
        <v>0</v>
      </c>
      <c r="Q159" s="1568">
        <f t="shared" si="55"/>
        <v>0</v>
      </c>
      <c r="R159" s="1568">
        <f t="shared" si="55"/>
        <v>0</v>
      </c>
      <c r="S159" s="1569">
        <f t="shared" si="55"/>
        <v>0</v>
      </c>
      <c r="T159" s="1565">
        <f t="shared" si="55"/>
        <v>0</v>
      </c>
      <c r="U159" s="1555"/>
      <c r="V159" s="1539" t="s">
        <v>41</v>
      </c>
      <c r="W159" s="1566"/>
      <c r="X159" s="1548" t="s">
        <v>13</v>
      </c>
      <c r="Y159" s="1550"/>
      <c r="Z159" s="1567">
        <f t="shared" si="54"/>
        <v>0</v>
      </c>
      <c r="AA159" s="1568">
        <f t="shared" si="54"/>
        <v>0</v>
      </c>
      <c r="AB159" s="1589">
        <f t="shared" si="54"/>
        <v>0</v>
      </c>
      <c r="AC159" s="1369">
        <f t="shared" si="54"/>
        <v>0</v>
      </c>
      <c r="AD159" s="1259"/>
      <c r="AE159" s="1700"/>
      <c r="AF159" s="1539" t="s">
        <v>41</v>
      </c>
      <c r="AG159" s="1566"/>
      <c r="AH159" s="1548" t="s">
        <v>13</v>
      </c>
      <c r="AI159" s="1567">
        <f t="shared" si="41"/>
        <v>0</v>
      </c>
      <c r="AJ159" s="1568">
        <f t="shared" si="56"/>
        <v>0</v>
      </c>
      <c r="AK159" s="1369">
        <f t="shared" si="57"/>
        <v>0</v>
      </c>
      <c r="AL159" s="1383">
        <f t="shared" si="42"/>
        <v>0</v>
      </c>
      <c r="AM159" s="1505"/>
    </row>
    <row r="160" spans="1:39" ht="14.45" customHeight="1">
      <c r="A160" s="1726"/>
      <c r="B160" s="1727"/>
      <c r="C160" s="1727"/>
      <c r="D160" s="1727"/>
      <c r="E160" s="1728"/>
      <c r="F160" s="1708" t="s">
        <v>598</v>
      </c>
      <c r="K160" s="1740"/>
      <c r="L160" s="1539"/>
      <c r="M160" s="1548" t="s">
        <v>70</v>
      </c>
      <c r="N160" s="1549"/>
      <c r="O160" s="1550"/>
      <c r="P160" s="1567">
        <f t="shared" si="55"/>
        <v>0</v>
      </c>
      <c r="Q160" s="1568">
        <f t="shared" si="55"/>
        <v>0</v>
      </c>
      <c r="R160" s="1568">
        <f t="shared" si="55"/>
        <v>0</v>
      </c>
      <c r="S160" s="1569">
        <f t="shared" si="55"/>
        <v>0</v>
      </c>
      <c r="T160" s="1565">
        <f t="shared" si="55"/>
        <v>0</v>
      </c>
      <c r="U160" s="1555" t="s">
        <v>72</v>
      </c>
      <c r="V160" s="1539"/>
      <c r="W160" s="1548" t="s">
        <v>70</v>
      </c>
      <c r="X160" s="1549"/>
      <c r="Y160" s="1550"/>
      <c r="Z160" s="1567">
        <f t="shared" si="54"/>
        <v>0</v>
      </c>
      <c r="AA160" s="1568">
        <f t="shared" si="54"/>
        <v>0</v>
      </c>
      <c r="AB160" s="1589">
        <f t="shared" si="54"/>
        <v>0</v>
      </c>
      <c r="AC160" s="1369">
        <f t="shared" si="54"/>
        <v>0</v>
      </c>
      <c r="AD160" s="1259"/>
      <c r="AE160" s="1700"/>
      <c r="AF160" s="1539"/>
      <c r="AG160" s="1548" t="s">
        <v>70</v>
      </c>
      <c r="AH160" s="1549"/>
      <c r="AI160" s="1567">
        <f t="shared" si="41"/>
        <v>0</v>
      </c>
      <c r="AJ160" s="1568">
        <f t="shared" si="56"/>
        <v>0</v>
      </c>
      <c r="AK160" s="1369">
        <f t="shared" si="57"/>
        <v>0</v>
      </c>
      <c r="AL160" s="1383">
        <f t="shared" si="42"/>
        <v>0</v>
      </c>
      <c r="AM160" s="1505"/>
    </row>
    <row r="161" spans="1:39" ht="14.45" customHeight="1">
      <c r="A161" s="1726"/>
      <c r="B161" s="1727"/>
      <c r="C161" s="1727"/>
      <c r="D161" s="1727"/>
      <c r="E161" s="1728"/>
      <c r="F161" s="1708" t="s">
        <v>599</v>
      </c>
      <c r="K161" s="1740"/>
      <c r="L161" s="1539"/>
      <c r="M161" s="1548" t="s">
        <v>73</v>
      </c>
      <c r="N161" s="1549"/>
      <c r="O161" s="1550"/>
      <c r="P161" s="1567">
        <f t="shared" si="55"/>
        <v>0</v>
      </c>
      <c r="Q161" s="1568">
        <f t="shared" si="55"/>
        <v>0</v>
      </c>
      <c r="R161" s="1568">
        <f t="shared" si="55"/>
        <v>0</v>
      </c>
      <c r="S161" s="1569">
        <f t="shared" si="55"/>
        <v>0</v>
      </c>
      <c r="T161" s="1565">
        <f t="shared" si="55"/>
        <v>0</v>
      </c>
      <c r="U161" s="1555"/>
      <c r="V161" s="1539"/>
      <c r="W161" s="1548" t="s">
        <v>73</v>
      </c>
      <c r="X161" s="1549"/>
      <c r="Y161" s="1550"/>
      <c r="Z161" s="1567">
        <f t="shared" si="54"/>
        <v>0</v>
      </c>
      <c r="AA161" s="1568">
        <f t="shared" si="54"/>
        <v>0</v>
      </c>
      <c r="AB161" s="1589">
        <f t="shared" si="54"/>
        <v>0</v>
      </c>
      <c r="AC161" s="1369">
        <f t="shared" si="54"/>
        <v>0</v>
      </c>
      <c r="AD161" s="1259"/>
      <c r="AE161" s="1700"/>
      <c r="AF161" s="1539"/>
      <c r="AG161" s="1548" t="s">
        <v>73</v>
      </c>
      <c r="AH161" s="1549"/>
      <c r="AI161" s="1567">
        <f t="shared" si="41"/>
        <v>0</v>
      </c>
      <c r="AJ161" s="1568">
        <f t="shared" si="56"/>
        <v>0</v>
      </c>
      <c r="AK161" s="1369">
        <f t="shared" si="57"/>
        <v>0</v>
      </c>
      <c r="AL161" s="1383">
        <f t="shared" si="42"/>
        <v>0</v>
      </c>
      <c r="AM161" s="1505"/>
    </row>
    <row r="162" spans="1:39" ht="14.45" customHeight="1">
      <c r="A162" s="1726"/>
      <c r="B162" s="1727"/>
      <c r="C162" s="1727"/>
      <c r="D162" s="1727"/>
      <c r="E162" s="1728"/>
      <c r="F162" s="1708" t="s">
        <v>601</v>
      </c>
      <c r="K162" s="1740"/>
      <c r="L162" s="1566"/>
      <c r="M162" s="1548" t="s">
        <v>13</v>
      </c>
      <c r="N162" s="1549"/>
      <c r="O162" s="1550"/>
      <c r="P162" s="1567">
        <f t="shared" si="55"/>
        <v>0</v>
      </c>
      <c r="Q162" s="1568">
        <f t="shared" si="55"/>
        <v>0</v>
      </c>
      <c r="R162" s="1568">
        <f t="shared" si="55"/>
        <v>0</v>
      </c>
      <c r="S162" s="1569">
        <f t="shared" si="55"/>
        <v>0</v>
      </c>
      <c r="T162" s="1565">
        <f t="shared" si="55"/>
        <v>0</v>
      </c>
      <c r="U162" s="1555"/>
      <c r="V162" s="1566"/>
      <c r="W162" s="1548" t="s">
        <v>13</v>
      </c>
      <c r="X162" s="1549"/>
      <c r="Y162" s="1550" t="s">
        <v>156</v>
      </c>
      <c r="Z162" s="1567">
        <f>IF(ISERROR(Z$47*(Q162/(Q$151+Q$152+Q$162))),0,ROUND(Z$47*(Q162/(Q$151+Q$152+Q$162)),0))</f>
        <v>0</v>
      </c>
      <c r="AA162" s="1568">
        <f>IF(ISERROR(AA$47*(R162/(R$151+R$152+R$162))),0,ROUND(AA$47*(R162/(R$151+R$152+R$162)),0))</f>
        <v>0</v>
      </c>
      <c r="AB162" s="1589">
        <f>IF(ISERROR(AB$47*(S162/(S$151+S$152+S$162))),0,ROUND(AB$47*(S162/(S$151+S$152+S$162)),0))</f>
        <v>0</v>
      </c>
      <c r="AC162" s="1369">
        <f>IF(ISERROR((AC$47)*(T162/(T$151+T$152+T$162))),0,ROUND((AC$47)*(T162/(T$151+T$152+T$162)),0))</f>
        <v>0</v>
      </c>
      <c r="AD162" s="1259"/>
      <c r="AE162" s="1700"/>
      <c r="AF162" s="1566"/>
      <c r="AG162" s="1548" t="s">
        <v>13</v>
      </c>
      <c r="AH162" s="1549"/>
      <c r="AI162" s="1567">
        <f t="shared" si="41"/>
        <v>0</v>
      </c>
      <c r="AJ162" s="1568">
        <f t="shared" si="56"/>
        <v>0</v>
      </c>
      <c r="AK162" s="1369">
        <f t="shared" si="57"/>
        <v>0</v>
      </c>
      <c r="AL162" s="1383">
        <f t="shared" si="42"/>
        <v>0</v>
      </c>
      <c r="AM162" s="1505"/>
    </row>
    <row r="163" spans="1:39" ht="14.45" customHeight="1">
      <c r="A163" s="1726"/>
      <c r="B163" s="1727"/>
      <c r="C163" s="1727"/>
      <c r="D163" s="1727"/>
      <c r="E163" s="1728"/>
      <c r="F163" s="1708" t="s">
        <v>602</v>
      </c>
      <c r="K163" s="1740" t="s">
        <v>4</v>
      </c>
      <c r="L163" s="1571" t="s">
        <v>78</v>
      </c>
      <c r="M163" s="1549"/>
      <c r="N163" s="1549"/>
      <c r="O163" s="1550"/>
      <c r="P163" s="1567">
        <f t="shared" si="55"/>
        <v>24265</v>
      </c>
      <c r="Q163" s="1568">
        <f t="shared" si="55"/>
        <v>24265</v>
      </c>
      <c r="R163" s="1568">
        <f t="shared" si="55"/>
        <v>0</v>
      </c>
      <c r="S163" s="1569">
        <f t="shared" si="55"/>
        <v>0</v>
      </c>
      <c r="T163" s="1565">
        <f t="shared" si="55"/>
        <v>0</v>
      </c>
      <c r="U163" s="1555" t="s">
        <v>4</v>
      </c>
      <c r="V163" s="1571" t="s">
        <v>78</v>
      </c>
      <c r="W163" s="1549"/>
      <c r="X163" s="1549"/>
      <c r="Y163" s="1550" t="s">
        <v>156</v>
      </c>
      <c r="Z163" s="1567">
        <f>IF(ISERROR(Z$60*(Q163/(Q$135+Q$144+Q$163+Q$175))),0,ROUND(Z$60*(Q163/(Q$135+Q$144+Q$163+Q$175)),0))</f>
        <v>17450</v>
      </c>
      <c r="AA163" s="1568">
        <f>IF(ISERROR(AA$60*(R163/(R$135+R$144+R$163+R$175))),0,ROUND(AA$60*(R163/(R$135+R$144+R$163+R$175)),0))</f>
        <v>0</v>
      </c>
      <c r="AB163" s="1589">
        <f>IF(ISERROR(AB$60*(S163/(S$135+S$144+S$163+S$175))),0,ROUND(AB$60*(S163/(S$135+S$144+S$163+S$175)),0))</f>
        <v>0</v>
      </c>
      <c r="AC163" s="1369">
        <f>IF(ISERROR((AC$60)*(T163/(T$135+T$144+T$163+T$175))),0,ROUND((AC$60)*(T163/(T$135+T$144+T$163+T$175)),0))</f>
        <v>0</v>
      </c>
      <c r="AD163" s="1259"/>
      <c r="AE163" s="1700" t="s">
        <v>4</v>
      </c>
      <c r="AF163" s="1571" t="s">
        <v>78</v>
      </c>
      <c r="AG163" s="1549"/>
      <c r="AH163" s="1549"/>
      <c r="AI163" s="1567">
        <f t="shared" si="41"/>
        <v>6815</v>
      </c>
      <c r="AJ163" s="1568">
        <f>SUM(AJ164:AJ165)</f>
        <v>0</v>
      </c>
      <c r="AK163" s="1369">
        <f>SUM(AK164:AK165)</f>
        <v>0</v>
      </c>
      <c r="AL163" s="1383">
        <f t="shared" si="42"/>
        <v>0</v>
      </c>
      <c r="AM163" s="1505"/>
    </row>
    <row r="164" spans="1:39" ht="14.45" customHeight="1">
      <c r="A164" s="1726"/>
      <c r="B164" s="1727"/>
      <c r="C164" s="1727"/>
      <c r="D164" s="1727"/>
      <c r="E164" s="1728"/>
      <c r="F164" s="1708" t="s">
        <v>603</v>
      </c>
      <c r="K164" s="1740"/>
      <c r="L164" s="1539"/>
      <c r="M164" s="1548" t="s">
        <v>11</v>
      </c>
      <c r="N164" s="1549"/>
      <c r="O164" s="1550"/>
      <c r="P164" s="1567">
        <f t="shared" si="55"/>
        <v>0</v>
      </c>
      <c r="Q164" s="1568">
        <f t="shared" si="55"/>
        <v>0</v>
      </c>
      <c r="R164" s="1568">
        <f t="shared" si="55"/>
        <v>0</v>
      </c>
      <c r="S164" s="1569">
        <f t="shared" si="55"/>
        <v>0</v>
      </c>
      <c r="T164" s="1565">
        <f t="shared" si="55"/>
        <v>0</v>
      </c>
      <c r="U164" s="1555"/>
      <c r="V164" s="1539"/>
      <c r="W164" s="1548" t="s">
        <v>11</v>
      </c>
      <c r="X164" s="1549"/>
      <c r="Y164" s="1550" t="s">
        <v>156</v>
      </c>
      <c r="Z164" s="1567">
        <f>IF(ISERROR(Z163*(Q$164/Q$163)),0,ROUND(Z163*(Q$164/Q$163),0))</f>
        <v>0</v>
      </c>
      <c r="AA164" s="1568">
        <f>IF(ISERROR(AA163*(R$164/R$163)),0,ROUND(AA163*(R$164/R$163),0))</f>
        <v>0</v>
      </c>
      <c r="AB164" s="1589">
        <f>IF(ISERROR(AB163*(S$164/S$163)),0,ROUND(AB163*(S$164/S$163),0))</f>
        <v>0</v>
      </c>
      <c r="AC164" s="1369">
        <f>IF(ISERROR(AC163*(T$164/T$163)),0,ROUND(AC163*(T$164/T$163),0))</f>
        <v>0</v>
      </c>
      <c r="AD164" s="1259"/>
      <c r="AE164" s="1700"/>
      <c r="AF164" s="1539"/>
      <c r="AG164" s="1548" t="s">
        <v>11</v>
      </c>
      <c r="AH164" s="1549"/>
      <c r="AI164" s="1567">
        <f t="shared" si="41"/>
        <v>0</v>
      </c>
      <c r="AJ164" s="1568">
        <f t="shared" ref="AJ164:AJ175" si="58">IF($P164-$Z164=0,0,ROUND((R164-AA164)*$AI164/($P164-$Z164),0))</f>
        <v>0</v>
      </c>
      <c r="AK164" s="1369">
        <f t="shared" ref="AK164:AK175" si="59">IF(P164-Z164=0,0,ROUND((S164-AB164)*AI164/(P164-Z164),0))</f>
        <v>0</v>
      </c>
      <c r="AL164" s="1383">
        <f t="shared" si="42"/>
        <v>0</v>
      </c>
      <c r="AM164" s="1505"/>
    </row>
    <row r="165" spans="1:39" ht="14.45" customHeight="1">
      <c r="A165" s="1726"/>
      <c r="B165" s="1727"/>
      <c r="C165" s="1727"/>
      <c r="D165" s="1727"/>
      <c r="E165" s="1728"/>
      <c r="F165" s="1708" t="s">
        <v>604</v>
      </c>
      <c r="K165" s="1740"/>
      <c r="L165" s="1566"/>
      <c r="M165" s="1548" t="s">
        <v>13</v>
      </c>
      <c r="N165" s="1549"/>
      <c r="O165" s="1550"/>
      <c r="P165" s="1567">
        <f t="shared" si="55"/>
        <v>24265</v>
      </c>
      <c r="Q165" s="1568">
        <f t="shared" si="55"/>
        <v>24265</v>
      </c>
      <c r="R165" s="1568">
        <f t="shared" si="55"/>
        <v>0</v>
      </c>
      <c r="S165" s="1569">
        <f t="shared" si="55"/>
        <v>0</v>
      </c>
      <c r="T165" s="1565">
        <f t="shared" si="55"/>
        <v>0</v>
      </c>
      <c r="U165" s="1555"/>
      <c r="V165" s="1566"/>
      <c r="W165" s="1548" t="s">
        <v>13</v>
      </c>
      <c r="X165" s="1549"/>
      <c r="Y165" s="1550" t="s">
        <v>156</v>
      </c>
      <c r="Z165" s="1567">
        <f>Z163-Z164</f>
        <v>17450</v>
      </c>
      <c r="AA165" s="1568">
        <f>AA163-AA164</f>
        <v>0</v>
      </c>
      <c r="AB165" s="1589">
        <f>AB163-AB164</f>
        <v>0</v>
      </c>
      <c r="AC165" s="1369">
        <f>AC163-AC164</f>
        <v>0</v>
      </c>
      <c r="AD165" s="1259"/>
      <c r="AE165" s="1700"/>
      <c r="AF165" s="1566"/>
      <c r="AG165" s="1548" t="s">
        <v>13</v>
      </c>
      <c r="AH165" s="1549"/>
      <c r="AI165" s="1567">
        <f t="shared" si="41"/>
        <v>6815</v>
      </c>
      <c r="AJ165" s="1568">
        <f t="shared" si="58"/>
        <v>0</v>
      </c>
      <c r="AK165" s="1369">
        <f t="shared" si="59"/>
        <v>0</v>
      </c>
      <c r="AL165" s="1383">
        <f t="shared" si="42"/>
        <v>0</v>
      </c>
      <c r="AM165" s="1505"/>
    </row>
    <row r="166" spans="1:39" ht="14.45" customHeight="1">
      <c r="A166" s="1726"/>
      <c r="B166" s="1727"/>
      <c r="C166" s="1727"/>
      <c r="D166" s="1727"/>
      <c r="E166" s="1728"/>
      <c r="F166" s="1708" t="s">
        <v>605</v>
      </c>
      <c r="K166" s="1740"/>
      <c r="L166" s="1586"/>
      <c r="M166" s="1548" t="s">
        <v>88</v>
      </c>
      <c r="N166" s="1549"/>
      <c r="O166" s="1550"/>
      <c r="P166" s="1567">
        <f t="shared" si="55"/>
        <v>1351</v>
      </c>
      <c r="Q166" s="1568">
        <f t="shared" si="55"/>
        <v>1351</v>
      </c>
      <c r="R166" s="1568">
        <f t="shared" si="55"/>
        <v>0</v>
      </c>
      <c r="S166" s="1569">
        <f t="shared" si="55"/>
        <v>0</v>
      </c>
      <c r="T166" s="1565">
        <f t="shared" si="55"/>
        <v>0</v>
      </c>
      <c r="U166" s="1555"/>
      <c r="V166" s="1586"/>
      <c r="W166" s="1548" t="s">
        <v>88</v>
      </c>
      <c r="X166" s="1549"/>
      <c r="Y166" s="1550"/>
      <c r="Z166" s="1567">
        <f t="shared" ref="Z166:AC168" si="60">Z51</f>
        <v>0</v>
      </c>
      <c r="AA166" s="1568">
        <f t="shared" si="60"/>
        <v>0</v>
      </c>
      <c r="AB166" s="1589">
        <f t="shared" si="60"/>
        <v>0</v>
      </c>
      <c r="AC166" s="1369">
        <f t="shared" si="60"/>
        <v>0</v>
      </c>
      <c r="AD166" s="1259"/>
      <c r="AE166" s="1700"/>
      <c r="AF166" s="1586"/>
      <c r="AG166" s="1548" t="s">
        <v>88</v>
      </c>
      <c r="AH166" s="1549"/>
      <c r="AI166" s="1567">
        <f t="shared" si="41"/>
        <v>1351</v>
      </c>
      <c r="AJ166" s="1568">
        <f t="shared" si="58"/>
        <v>0</v>
      </c>
      <c r="AK166" s="1369">
        <f t="shared" si="59"/>
        <v>0</v>
      </c>
      <c r="AL166" s="1383">
        <f t="shared" si="42"/>
        <v>0</v>
      </c>
      <c r="AM166" s="1505"/>
    </row>
    <row r="167" spans="1:39" ht="14.45" customHeight="1" thickBot="1">
      <c r="A167" s="1729"/>
      <c r="B167" s="1730"/>
      <c r="C167" s="1730"/>
      <c r="D167" s="1730"/>
      <c r="E167" s="1731"/>
      <c r="F167" s="1708" t="s">
        <v>606</v>
      </c>
      <c r="K167" s="1740"/>
      <c r="L167" s="1556" t="s">
        <v>91</v>
      </c>
      <c r="M167" s="1548" t="s">
        <v>89</v>
      </c>
      <c r="N167" s="1549"/>
      <c r="O167" s="1550"/>
      <c r="P167" s="1567">
        <f t="shared" si="55"/>
        <v>3363</v>
      </c>
      <c r="Q167" s="1568">
        <f t="shared" si="55"/>
        <v>3363</v>
      </c>
      <c r="R167" s="1568">
        <f t="shared" si="55"/>
        <v>0</v>
      </c>
      <c r="S167" s="1569">
        <f t="shared" si="55"/>
        <v>0</v>
      </c>
      <c r="T167" s="1565">
        <f t="shared" si="55"/>
        <v>0</v>
      </c>
      <c r="U167" s="1555"/>
      <c r="V167" s="1556" t="s">
        <v>91</v>
      </c>
      <c r="W167" s="1548" t="s">
        <v>89</v>
      </c>
      <c r="X167" s="1549"/>
      <c r="Y167" s="1550"/>
      <c r="Z167" s="1567">
        <f t="shared" si="60"/>
        <v>0</v>
      </c>
      <c r="AA167" s="1568">
        <f t="shared" si="60"/>
        <v>0</v>
      </c>
      <c r="AB167" s="1589">
        <f t="shared" si="60"/>
        <v>0</v>
      </c>
      <c r="AC167" s="1369">
        <f t="shared" si="60"/>
        <v>0</v>
      </c>
      <c r="AD167" s="1259"/>
      <c r="AE167" s="1700"/>
      <c r="AF167" s="1556" t="s">
        <v>91</v>
      </c>
      <c r="AG167" s="1548" t="s">
        <v>89</v>
      </c>
      <c r="AH167" s="1549"/>
      <c r="AI167" s="1567">
        <f t="shared" si="41"/>
        <v>3363</v>
      </c>
      <c r="AJ167" s="1568">
        <f t="shared" si="58"/>
        <v>0</v>
      </c>
      <c r="AK167" s="1369">
        <f t="shared" si="59"/>
        <v>0</v>
      </c>
      <c r="AL167" s="1383">
        <f t="shared" si="42"/>
        <v>0</v>
      </c>
      <c r="AM167" s="1505"/>
    </row>
    <row r="168" spans="1:39" ht="14.45" customHeight="1">
      <c r="K168" s="1740"/>
      <c r="L168" s="1556"/>
      <c r="M168" s="1548" t="s">
        <v>104</v>
      </c>
      <c r="N168" s="1549"/>
      <c r="O168" s="1550"/>
      <c r="P168" s="1567">
        <f t="shared" si="55"/>
        <v>0</v>
      </c>
      <c r="Q168" s="1568">
        <f t="shared" si="55"/>
        <v>0</v>
      </c>
      <c r="R168" s="1568">
        <f t="shared" si="55"/>
        <v>0</v>
      </c>
      <c r="S168" s="1569">
        <f t="shared" si="55"/>
        <v>0</v>
      </c>
      <c r="T168" s="1565">
        <f t="shared" si="55"/>
        <v>0</v>
      </c>
      <c r="U168" s="1555"/>
      <c r="V168" s="1556"/>
      <c r="W168" s="1548" t="s">
        <v>104</v>
      </c>
      <c r="X168" s="1549"/>
      <c r="Y168" s="1550"/>
      <c r="Z168" s="1567">
        <f t="shared" si="60"/>
        <v>0</v>
      </c>
      <c r="AA168" s="1568">
        <f t="shared" si="60"/>
        <v>0</v>
      </c>
      <c r="AB168" s="1589">
        <f t="shared" si="60"/>
        <v>0</v>
      </c>
      <c r="AC168" s="1369">
        <f t="shared" si="60"/>
        <v>0</v>
      </c>
      <c r="AD168" s="1259"/>
      <c r="AE168" s="1700"/>
      <c r="AF168" s="1556"/>
      <c r="AG168" s="1548" t="s">
        <v>104</v>
      </c>
      <c r="AH168" s="1549"/>
      <c r="AI168" s="1567">
        <f t="shared" si="41"/>
        <v>0</v>
      </c>
      <c r="AJ168" s="1568">
        <f t="shared" si="58"/>
        <v>0</v>
      </c>
      <c r="AK168" s="1369">
        <f t="shared" si="59"/>
        <v>0</v>
      </c>
      <c r="AL168" s="1383">
        <f t="shared" si="42"/>
        <v>0</v>
      </c>
      <c r="AM168" s="1505"/>
    </row>
    <row r="169" spans="1:39" ht="14.45" customHeight="1" thickBot="1">
      <c r="A169" s="1708" t="s">
        <v>1132</v>
      </c>
      <c r="B169" s="1708" t="s">
        <v>1133</v>
      </c>
      <c r="C169" s="1708" t="s">
        <v>1134</v>
      </c>
      <c r="D169" s="1708" t="s">
        <v>1135</v>
      </c>
      <c r="E169" s="1708" t="s">
        <v>398</v>
      </c>
      <c r="K169" s="1740"/>
      <c r="L169" s="1556"/>
      <c r="M169" s="1548" t="s">
        <v>90</v>
      </c>
      <c r="N169" s="1549"/>
      <c r="O169" s="1550"/>
      <c r="P169" s="1567">
        <f t="shared" si="55"/>
        <v>11157</v>
      </c>
      <c r="Q169" s="1568">
        <f t="shared" si="55"/>
        <v>11157</v>
      </c>
      <c r="R169" s="1568">
        <f t="shared" si="55"/>
        <v>0</v>
      </c>
      <c r="S169" s="1569">
        <f t="shared" si="55"/>
        <v>0</v>
      </c>
      <c r="T169" s="1565">
        <f t="shared" si="55"/>
        <v>0</v>
      </c>
      <c r="U169" s="1555"/>
      <c r="V169" s="1556"/>
      <c r="W169" s="1548" t="s">
        <v>90</v>
      </c>
      <c r="X169" s="1549"/>
      <c r="Y169" s="1550" t="s">
        <v>156</v>
      </c>
      <c r="Z169" s="1567">
        <f t="shared" ref="Z169:AB170" si="61">IF(ISERROR((Z$58+Z$59)*(Q169/(Q$169+Q$170+Q$172+Q$174))),0,ROUND((Z$58+Z$59)*(Q169/(Q$169+Q$170+Q$172+Q$174)),0))</f>
        <v>0</v>
      </c>
      <c r="AA169" s="1568">
        <f t="shared" si="61"/>
        <v>0</v>
      </c>
      <c r="AB169" s="1589">
        <f t="shared" si="61"/>
        <v>0</v>
      </c>
      <c r="AC169" s="1369">
        <f>IF(ISERROR(((AC$58)+(AC$59))*(T169/(T$169+T$170+T$172+T$174))),0,ROUND(((AC$58)+(AC$59))*(T169/(T$169+T$170+T$172+T$174)),0))</f>
        <v>0</v>
      </c>
      <c r="AD169" s="1259"/>
      <c r="AE169" s="1700"/>
      <c r="AF169" s="1556"/>
      <c r="AG169" s="1548" t="s">
        <v>90</v>
      </c>
      <c r="AH169" s="1549"/>
      <c r="AI169" s="1567">
        <f t="shared" si="41"/>
        <v>11157</v>
      </c>
      <c r="AJ169" s="1568">
        <f t="shared" si="58"/>
        <v>0</v>
      </c>
      <c r="AK169" s="1369">
        <f t="shared" si="59"/>
        <v>0</v>
      </c>
      <c r="AL169" s="1383">
        <f t="shared" si="42"/>
        <v>0</v>
      </c>
      <c r="AM169" s="1505"/>
    </row>
    <row r="170" spans="1:39" ht="14.45" customHeight="1">
      <c r="A170" s="1723"/>
      <c r="B170" s="1724"/>
      <c r="C170" s="1724"/>
      <c r="D170" s="1724"/>
      <c r="E170" s="1725"/>
      <c r="F170" s="1708" t="s">
        <v>1139</v>
      </c>
      <c r="K170" s="1740"/>
      <c r="L170" s="1556" t="s">
        <v>92</v>
      </c>
      <c r="M170" s="1548" t="s">
        <v>105</v>
      </c>
      <c r="N170" s="1549"/>
      <c r="O170" s="1550"/>
      <c r="P170" s="1567">
        <f t="shared" si="55"/>
        <v>0</v>
      </c>
      <c r="Q170" s="1568">
        <f t="shared" si="55"/>
        <v>0</v>
      </c>
      <c r="R170" s="1568">
        <f t="shared" si="55"/>
        <v>0</v>
      </c>
      <c r="S170" s="1569">
        <f t="shared" si="55"/>
        <v>0</v>
      </c>
      <c r="T170" s="1565">
        <f t="shared" si="55"/>
        <v>0</v>
      </c>
      <c r="U170" s="1555"/>
      <c r="V170" s="1556" t="s">
        <v>92</v>
      </c>
      <c r="W170" s="1548" t="s">
        <v>105</v>
      </c>
      <c r="X170" s="1549"/>
      <c r="Y170" s="1550" t="s">
        <v>156</v>
      </c>
      <c r="Z170" s="1567">
        <f t="shared" si="61"/>
        <v>0</v>
      </c>
      <c r="AA170" s="1568">
        <f t="shared" si="61"/>
        <v>0</v>
      </c>
      <c r="AB170" s="1589">
        <f t="shared" si="61"/>
        <v>0</v>
      </c>
      <c r="AC170" s="1369">
        <f>IF(ISERROR(((AC$58)+(AC$59))*(T170/(T$169+T$170+T$172+T$174))),0,ROUND(((AC$58)+(AC$59))*(T170/(T$169+T$170+T$172+T$174)),0))</f>
        <v>0</v>
      </c>
      <c r="AD170" s="1259"/>
      <c r="AE170" s="1700"/>
      <c r="AF170" s="1556" t="s">
        <v>92</v>
      </c>
      <c r="AG170" s="1548" t="s">
        <v>105</v>
      </c>
      <c r="AH170" s="1549"/>
      <c r="AI170" s="1567">
        <f t="shared" si="41"/>
        <v>0</v>
      </c>
      <c r="AJ170" s="1568">
        <f t="shared" si="58"/>
        <v>0</v>
      </c>
      <c r="AK170" s="1369">
        <f t="shared" si="59"/>
        <v>0</v>
      </c>
      <c r="AL170" s="1383">
        <f t="shared" si="42"/>
        <v>0</v>
      </c>
      <c r="AM170" s="1505"/>
    </row>
    <row r="171" spans="1:39" ht="14.45" customHeight="1">
      <c r="A171" s="1726"/>
      <c r="B171" s="1727"/>
      <c r="C171" s="1727"/>
      <c r="D171" s="1727"/>
      <c r="E171" s="1728"/>
      <c r="F171" s="1708" t="s">
        <v>1140</v>
      </c>
      <c r="K171" s="1740"/>
      <c r="L171" s="1556"/>
      <c r="M171" s="1548" t="s">
        <v>106</v>
      </c>
      <c r="N171" s="1549"/>
      <c r="O171" s="1550"/>
      <c r="P171" s="1567">
        <f t="shared" ref="P171:T176" si="62">P56+P110</f>
        <v>0</v>
      </c>
      <c r="Q171" s="1568">
        <f t="shared" si="62"/>
        <v>0</v>
      </c>
      <c r="R171" s="1568">
        <f t="shared" si="62"/>
        <v>0</v>
      </c>
      <c r="S171" s="1569">
        <f t="shared" si="62"/>
        <v>0</v>
      </c>
      <c r="T171" s="1565">
        <f t="shared" si="62"/>
        <v>0</v>
      </c>
      <c r="U171" s="1555"/>
      <c r="V171" s="1556"/>
      <c r="W171" s="1548" t="s">
        <v>106</v>
      </c>
      <c r="X171" s="1549"/>
      <c r="Y171" s="1550"/>
      <c r="Z171" s="1567">
        <f>Z56</f>
        <v>0</v>
      </c>
      <c r="AA171" s="1568">
        <f>AA56</f>
        <v>0</v>
      </c>
      <c r="AB171" s="1589">
        <f>AB56</f>
        <v>0</v>
      </c>
      <c r="AC171" s="1369">
        <f>AC56</f>
        <v>0</v>
      </c>
      <c r="AD171" s="1259"/>
      <c r="AE171" s="1700"/>
      <c r="AF171" s="1556"/>
      <c r="AG171" s="1548" t="s">
        <v>106</v>
      </c>
      <c r="AH171" s="1549"/>
      <c r="AI171" s="1567">
        <f t="shared" si="41"/>
        <v>0</v>
      </c>
      <c r="AJ171" s="1568">
        <f t="shared" si="58"/>
        <v>0</v>
      </c>
      <c r="AK171" s="1369">
        <f t="shared" si="59"/>
        <v>0</v>
      </c>
      <c r="AL171" s="1383">
        <f t="shared" si="42"/>
        <v>0</v>
      </c>
      <c r="AM171" s="1505"/>
    </row>
    <row r="172" spans="1:39" ht="14.45" customHeight="1">
      <c r="A172" s="1726"/>
      <c r="B172" s="1727"/>
      <c r="C172" s="1727"/>
      <c r="D172" s="1727"/>
      <c r="E172" s="1728"/>
      <c r="F172" s="1708" t="s">
        <v>1141</v>
      </c>
      <c r="K172" s="1740"/>
      <c r="L172" s="1556"/>
      <c r="M172" s="1548" t="s">
        <v>107</v>
      </c>
      <c r="N172" s="1549"/>
      <c r="O172" s="1550"/>
      <c r="P172" s="1567">
        <f t="shared" si="62"/>
        <v>0</v>
      </c>
      <c r="Q172" s="1568">
        <f t="shared" si="62"/>
        <v>0</v>
      </c>
      <c r="R172" s="1568">
        <f t="shared" si="62"/>
        <v>0</v>
      </c>
      <c r="S172" s="1569">
        <f t="shared" si="62"/>
        <v>0</v>
      </c>
      <c r="T172" s="1565">
        <f t="shared" si="62"/>
        <v>0</v>
      </c>
      <c r="U172" s="1555"/>
      <c r="V172" s="1556"/>
      <c r="W172" s="1548" t="s">
        <v>107</v>
      </c>
      <c r="X172" s="1549"/>
      <c r="Y172" s="1550" t="s">
        <v>156</v>
      </c>
      <c r="Z172" s="1567">
        <f>IF(ISERROR((Z$58+Z$59)*(Q172/(Q$169+Q$170+Q$172+Q$174))),0,ROUND((Z$58+Z$59)*(Q172/(Q$169+Q$170+Q$172+Q$174)),0))</f>
        <v>0</v>
      </c>
      <c r="AA172" s="1568">
        <f>IF(ISERROR((AA$58+AA$59)*(R172/(R$169+R$170+R$172+R$174))),0,ROUND((AA$58+AA$59)*(R172/(R$169+R$170+R$172+R$174)),0))</f>
        <v>0</v>
      </c>
      <c r="AB172" s="1589">
        <f>IF(ISERROR((AB$58+AB$59)*(S172/(S$169+S$170+S$172+S$174))),0,ROUND((AB$58+AB$59)*(S172/(S$169+S$170+S$172+S$174)),0))</f>
        <v>0</v>
      </c>
      <c r="AC172" s="1369">
        <f>IF(ISERROR(((AC$58)+(AC$59))*(T172/(T$169+T$170+T$172+T$174))),0,ROUND(((AC$58)+(AC$59))*(T172/(T$169+T$170+T$172+T$174)),0))</f>
        <v>0</v>
      </c>
      <c r="AD172" s="1259"/>
      <c r="AE172" s="1700"/>
      <c r="AF172" s="1556"/>
      <c r="AG172" s="1548" t="s">
        <v>107</v>
      </c>
      <c r="AH172" s="1549"/>
      <c r="AI172" s="1567">
        <f t="shared" si="41"/>
        <v>0</v>
      </c>
      <c r="AJ172" s="1568">
        <f t="shared" si="58"/>
        <v>0</v>
      </c>
      <c r="AK172" s="1369">
        <f t="shared" si="59"/>
        <v>0</v>
      </c>
      <c r="AL172" s="1383">
        <f t="shared" si="42"/>
        <v>0</v>
      </c>
      <c r="AM172" s="1505"/>
    </row>
    <row r="173" spans="1:39" ht="14.45" customHeight="1">
      <c r="A173" s="1726"/>
      <c r="B173" s="1727"/>
      <c r="C173" s="1727"/>
      <c r="D173" s="1727"/>
      <c r="E173" s="1728"/>
      <c r="F173" s="1708" t="s">
        <v>1142</v>
      </c>
      <c r="K173" s="1740"/>
      <c r="L173" s="1556" t="s">
        <v>41</v>
      </c>
      <c r="M173" s="1548" t="s">
        <v>108</v>
      </c>
      <c r="N173" s="1549"/>
      <c r="O173" s="1550"/>
      <c r="P173" s="1567">
        <f t="shared" si="62"/>
        <v>9841</v>
      </c>
      <c r="Q173" s="1568">
        <f t="shared" si="62"/>
        <v>9841</v>
      </c>
      <c r="R173" s="1568">
        <f t="shared" si="62"/>
        <v>0</v>
      </c>
      <c r="S173" s="1569">
        <f t="shared" si="62"/>
        <v>0</v>
      </c>
      <c r="T173" s="1565">
        <f t="shared" si="62"/>
        <v>0</v>
      </c>
      <c r="U173" s="1555"/>
      <c r="V173" s="1556" t="s">
        <v>41</v>
      </c>
      <c r="W173" s="1548" t="s">
        <v>108</v>
      </c>
      <c r="X173" s="1549"/>
      <c r="Y173" s="1550"/>
      <c r="Z173" s="1567">
        <f>Z57</f>
        <v>0</v>
      </c>
      <c r="AA173" s="1568">
        <f>AA57</f>
        <v>0</v>
      </c>
      <c r="AB173" s="1589">
        <f>AB57</f>
        <v>0</v>
      </c>
      <c r="AC173" s="1369">
        <f>AC57</f>
        <v>0</v>
      </c>
      <c r="AD173" s="1259"/>
      <c r="AE173" s="1700"/>
      <c r="AF173" s="1556" t="s">
        <v>41</v>
      </c>
      <c r="AG173" s="1548" t="s">
        <v>108</v>
      </c>
      <c r="AH173" s="1549"/>
      <c r="AI173" s="1567">
        <f t="shared" si="41"/>
        <v>9841</v>
      </c>
      <c r="AJ173" s="1568">
        <f t="shared" si="58"/>
        <v>0</v>
      </c>
      <c r="AK173" s="1369">
        <f t="shared" si="59"/>
        <v>0</v>
      </c>
      <c r="AL173" s="1383">
        <f t="shared" si="42"/>
        <v>0</v>
      </c>
      <c r="AM173" s="1505"/>
    </row>
    <row r="174" spans="1:39" ht="14.45" customHeight="1">
      <c r="A174" s="1726"/>
      <c r="B174" s="1727"/>
      <c r="C174" s="1727"/>
      <c r="D174" s="1727"/>
      <c r="E174" s="1728"/>
      <c r="F174" s="1708" t="s">
        <v>1143</v>
      </c>
      <c r="K174" s="1740"/>
      <c r="L174" s="1566"/>
      <c r="M174" s="1548" t="s">
        <v>13</v>
      </c>
      <c r="N174" s="1549"/>
      <c r="O174" s="1550"/>
      <c r="P174" s="1567">
        <f t="shared" si="62"/>
        <v>1497</v>
      </c>
      <c r="Q174" s="1568">
        <f t="shared" si="62"/>
        <v>1497</v>
      </c>
      <c r="R174" s="1568">
        <f t="shared" si="62"/>
        <v>0</v>
      </c>
      <c r="S174" s="1569">
        <f t="shared" si="62"/>
        <v>0</v>
      </c>
      <c r="T174" s="1565">
        <f t="shared" si="62"/>
        <v>0</v>
      </c>
      <c r="U174" s="1555"/>
      <c r="V174" s="1566"/>
      <c r="W174" s="1548" t="s">
        <v>13</v>
      </c>
      <c r="X174" s="1549"/>
      <c r="Y174" s="1550" t="s">
        <v>156</v>
      </c>
      <c r="Z174" s="1567">
        <f>IF(ISERROR((Z$58+Z$59)*(Q174/(Q$169+Q$170+Q$172+Q$174))),0,ROUND((Z$58+Z$59)*(Q174/(Q$169+Q$170+Q$172+Q$174)),0))</f>
        <v>0</v>
      </c>
      <c r="AA174" s="1568">
        <f>IF(ISERROR((AA$58+AA$59)*(R174/(R$169+R$170+R$172+R$174))),0,ROUND((AA$58+AA$59)*(R174/(R$169+R$170+R$172+R$174)),0))</f>
        <v>0</v>
      </c>
      <c r="AB174" s="1589">
        <f>IF(ISERROR((AB$58+AB$59)*(S174/(S$169+S$170+S$172+S$174))),0,ROUND((AB$58+AB$59)*(S174/(S$169+S$170+S$172+S$174)),0))</f>
        <v>0</v>
      </c>
      <c r="AC174" s="1369">
        <f>IF(ISERROR(((AC$58)+(AC$59))*(T174/(T$169+T$170+T$172+T$174))),0,ROUND(((AC$58)+(AC$59))*(T174/(T$169+T$170+T$172+T$174)),0))</f>
        <v>0</v>
      </c>
      <c r="AD174" s="1259"/>
      <c r="AE174" s="1700"/>
      <c r="AF174" s="1566"/>
      <c r="AG174" s="1548" t="s">
        <v>13</v>
      </c>
      <c r="AH174" s="1549"/>
      <c r="AI174" s="1567">
        <f t="shared" si="41"/>
        <v>1497</v>
      </c>
      <c r="AJ174" s="1568">
        <f t="shared" si="58"/>
        <v>0</v>
      </c>
      <c r="AK174" s="1369">
        <f t="shared" si="59"/>
        <v>0</v>
      </c>
      <c r="AL174" s="1383">
        <f t="shared" si="42"/>
        <v>0</v>
      </c>
      <c r="AM174" s="1505"/>
    </row>
    <row r="175" spans="1:39" ht="14.45" customHeight="1">
      <c r="A175" s="1726"/>
      <c r="B175" s="1727"/>
      <c r="C175" s="1727"/>
      <c r="D175" s="1727"/>
      <c r="E175" s="1728"/>
      <c r="F175" s="1708" t="s">
        <v>1144</v>
      </c>
      <c r="K175" s="1740"/>
      <c r="L175" s="1548" t="s">
        <v>13</v>
      </c>
      <c r="M175" s="1549"/>
      <c r="N175" s="1549"/>
      <c r="O175" s="1550"/>
      <c r="P175" s="1567">
        <f t="shared" si="62"/>
        <v>0</v>
      </c>
      <c r="Q175" s="1568">
        <f t="shared" si="62"/>
        <v>0</v>
      </c>
      <c r="R175" s="1568">
        <f t="shared" si="62"/>
        <v>0</v>
      </c>
      <c r="S175" s="1569">
        <f t="shared" si="62"/>
        <v>0</v>
      </c>
      <c r="T175" s="1565">
        <f t="shared" si="62"/>
        <v>0</v>
      </c>
      <c r="U175" s="1555"/>
      <c r="V175" s="1548" t="s">
        <v>13</v>
      </c>
      <c r="W175" s="1549"/>
      <c r="X175" s="1549"/>
      <c r="Y175" s="1550" t="s">
        <v>156</v>
      </c>
      <c r="Z175" s="1567">
        <f>Z61-SUM(Z123,Z126,Z129,Z133:Z144,Z148:Z154,Z160:Z163,Z166:Z174)</f>
        <v>0</v>
      </c>
      <c r="AA175" s="1568">
        <f>AA61-SUM(AA123,AA126,AA129,AA133:AA144,AA148:AA154,AA160:AA163,AA166:AA174)</f>
        <v>0</v>
      </c>
      <c r="AB175" s="1589">
        <f>AB61-SUM(AB123,AB126,AB129,AB133:AB144,AB148:AB154,AB160:AB163,AB166:AB174)</f>
        <v>0</v>
      </c>
      <c r="AC175" s="1369">
        <f>AC61-SUM(AC123,AC126,AC129,AC133:AC144,AC148:AC154,AC160:AC163,AC166:AC174)</f>
        <v>0</v>
      </c>
      <c r="AD175" s="1259"/>
      <c r="AE175" s="1700"/>
      <c r="AF175" s="1548" t="s">
        <v>13</v>
      </c>
      <c r="AG175" s="1549"/>
      <c r="AH175" s="1549"/>
      <c r="AI175" s="1567">
        <f t="shared" si="41"/>
        <v>0</v>
      </c>
      <c r="AJ175" s="1568">
        <f t="shared" si="58"/>
        <v>0</v>
      </c>
      <c r="AK175" s="1369">
        <f t="shared" si="59"/>
        <v>0</v>
      </c>
      <c r="AL175" s="1383">
        <f t="shared" si="42"/>
        <v>0</v>
      </c>
      <c r="AM175" s="1260" t="s">
        <v>1241</v>
      </c>
    </row>
    <row r="176" spans="1:39" ht="14.45" customHeight="1" thickBot="1">
      <c r="A176" s="1726"/>
      <c r="B176" s="1727"/>
      <c r="C176" s="1727"/>
      <c r="D176" s="1727"/>
      <c r="E176" s="1728"/>
      <c r="F176" s="1708" t="s">
        <v>1145</v>
      </c>
      <c r="K176" s="1741"/>
      <c r="L176" s="1654" t="s">
        <v>82</v>
      </c>
      <c r="M176" s="1655"/>
      <c r="N176" s="1655"/>
      <c r="O176" s="1656"/>
      <c r="P176" s="1734">
        <f t="shared" si="62"/>
        <v>360926</v>
      </c>
      <c r="Q176" s="1735">
        <f t="shared" si="62"/>
        <v>350732</v>
      </c>
      <c r="R176" s="1735">
        <f t="shared" si="62"/>
        <v>21629</v>
      </c>
      <c r="S176" s="1655">
        <f t="shared" si="62"/>
        <v>3230</v>
      </c>
      <c r="T176" s="1736">
        <f t="shared" si="62"/>
        <v>0</v>
      </c>
      <c r="U176" s="1704"/>
      <c r="V176" s="1654" t="s">
        <v>82</v>
      </c>
      <c r="W176" s="1655"/>
      <c r="X176" s="1655"/>
      <c r="Y176" s="1656"/>
      <c r="Z176" s="1734">
        <f>Z61</f>
        <v>126760</v>
      </c>
      <c r="AA176" s="1735">
        <f>AA61</f>
        <v>0</v>
      </c>
      <c r="AB176" s="1654">
        <f>AB61</f>
        <v>0</v>
      </c>
      <c r="AC176" s="1737">
        <f>AC61</f>
        <v>0</v>
      </c>
      <c r="AD176" s="1259"/>
      <c r="AE176" s="1705"/>
      <c r="AF176" s="1654" t="s">
        <v>82</v>
      </c>
      <c r="AG176" s="1655"/>
      <c r="AH176" s="1655"/>
      <c r="AI176" s="1738">
        <f t="shared" si="41"/>
        <v>223972</v>
      </c>
      <c r="AJ176" s="1735">
        <f>SUM(AJ123,AJ126,AJ129,AJ133:AJ144,AJ148:AJ154,AJ160:AJ163,AJ166:AJ175)</f>
        <v>20060</v>
      </c>
      <c r="AK176" s="1737">
        <f>SUM(AK123,AK126,AK129,AK133:AK144,AK148:AK154,AK160:AK163,AK166:AK175)</f>
        <v>1744</v>
      </c>
      <c r="AL176" s="1505">
        <f>SUM(AL123,AL126,AL129,AL133:AL144,AL148:AL154,AL160:AL163,AL166:AL175)</f>
        <v>10194</v>
      </c>
      <c r="AM176" s="1260">
        <f>P176-Q176</f>
        <v>10194</v>
      </c>
    </row>
    <row r="177" spans="1:29" ht="14.45" customHeight="1" thickTop="1">
      <c r="A177" s="1726"/>
      <c r="B177" s="1727"/>
      <c r="C177" s="1727"/>
      <c r="D177" s="1727"/>
      <c r="E177" s="1728"/>
      <c r="F177" s="1708" t="s">
        <v>1146</v>
      </c>
      <c r="Z177" s="1259"/>
      <c r="AA177" s="1259"/>
      <c r="AB177" s="1259"/>
      <c r="AC177" s="1279"/>
    </row>
    <row r="178" spans="1:29" ht="14.45" customHeight="1">
      <c r="A178" s="1726"/>
      <c r="B178" s="1727"/>
      <c r="C178" s="1727"/>
      <c r="D178" s="1727"/>
      <c r="E178" s="1728"/>
      <c r="F178" s="1708" t="s">
        <v>1147</v>
      </c>
      <c r="AC178" s="1706"/>
    </row>
    <row r="179" spans="1:29">
      <c r="A179" s="1726"/>
      <c r="B179" s="1727"/>
      <c r="C179" s="1727"/>
      <c r="D179" s="1727"/>
      <c r="E179" s="1728"/>
      <c r="F179" s="1708" t="s">
        <v>552</v>
      </c>
      <c r="AC179" s="1706"/>
    </row>
    <row r="180" spans="1:29">
      <c r="A180" s="1726"/>
      <c r="B180" s="1727"/>
      <c r="C180" s="1727"/>
      <c r="D180" s="1727"/>
      <c r="E180" s="1728"/>
      <c r="F180" s="1708" t="s">
        <v>553</v>
      </c>
      <c r="AC180" s="1706"/>
    </row>
    <row r="181" spans="1:29">
      <c r="A181" s="1726"/>
      <c r="B181" s="1727"/>
      <c r="C181" s="1727"/>
      <c r="D181" s="1727"/>
      <c r="E181" s="1728"/>
      <c r="F181" s="1708" t="s">
        <v>554</v>
      </c>
      <c r="AC181" s="1706"/>
    </row>
    <row r="182" spans="1:29">
      <c r="A182" s="1726"/>
      <c r="B182" s="1727"/>
      <c r="C182" s="1727"/>
      <c r="D182" s="1727"/>
      <c r="E182" s="1728"/>
      <c r="F182" s="1708" t="s">
        <v>1148</v>
      </c>
      <c r="AC182" s="1706"/>
    </row>
    <row r="183" spans="1:29">
      <c r="A183" s="1726"/>
      <c r="B183" s="1727"/>
      <c r="C183" s="1727"/>
      <c r="D183" s="1727"/>
      <c r="E183" s="1728"/>
      <c r="F183" s="1708" t="s">
        <v>555</v>
      </c>
      <c r="AC183" s="1706"/>
    </row>
    <row r="184" spans="1:29">
      <c r="A184" s="1726"/>
      <c r="B184" s="1727"/>
      <c r="C184" s="1727"/>
      <c r="D184" s="1727"/>
      <c r="E184" s="1728"/>
      <c r="F184" s="1708" t="s">
        <v>558</v>
      </c>
      <c r="AC184" s="1706"/>
    </row>
    <row r="185" spans="1:29">
      <c r="A185" s="1726"/>
      <c r="B185" s="1727"/>
      <c r="C185" s="1727"/>
      <c r="D185" s="1727"/>
      <c r="E185" s="1728"/>
      <c r="F185" s="1708" t="s">
        <v>560</v>
      </c>
      <c r="AC185" s="1706"/>
    </row>
    <row r="186" spans="1:29">
      <c r="A186" s="1726"/>
      <c r="B186" s="1727"/>
      <c r="C186" s="1727"/>
      <c r="D186" s="1727"/>
      <c r="E186" s="1728"/>
      <c r="F186" s="1708" t="s">
        <v>562</v>
      </c>
      <c r="AC186" s="1706"/>
    </row>
    <row r="187" spans="1:29">
      <c r="A187" s="1726"/>
      <c r="B187" s="1727"/>
      <c r="C187" s="1727"/>
      <c r="D187" s="1727"/>
      <c r="E187" s="1728"/>
      <c r="F187" s="1708" t="s">
        <v>563</v>
      </c>
      <c r="AC187" s="1706"/>
    </row>
    <row r="188" spans="1:29">
      <c r="A188" s="1726"/>
      <c r="B188" s="1727"/>
      <c r="C188" s="1727"/>
      <c r="D188" s="1727"/>
      <c r="E188" s="1728"/>
      <c r="F188" s="1708" t="s">
        <v>565</v>
      </c>
      <c r="AC188" s="1706"/>
    </row>
    <row r="189" spans="1:29">
      <c r="A189" s="1726"/>
      <c r="B189" s="1727"/>
      <c r="C189" s="1727"/>
      <c r="D189" s="1727"/>
      <c r="E189" s="1728"/>
      <c r="F189" s="1708" t="s">
        <v>566</v>
      </c>
      <c r="AC189" s="1706"/>
    </row>
    <row r="190" spans="1:29">
      <c r="A190" s="1726"/>
      <c r="B190" s="1727"/>
      <c r="C190" s="1727"/>
      <c r="D190" s="1727"/>
      <c r="E190" s="1728"/>
      <c r="F190" s="1708" t="s">
        <v>453</v>
      </c>
      <c r="AC190" s="1706"/>
    </row>
    <row r="191" spans="1:29">
      <c r="A191" s="1726"/>
      <c r="B191" s="1727"/>
      <c r="C191" s="1727"/>
      <c r="D191" s="1727"/>
      <c r="E191" s="1728"/>
      <c r="F191" s="1708" t="s">
        <v>568</v>
      </c>
      <c r="AC191" s="1706"/>
    </row>
    <row r="192" spans="1:29">
      <c r="A192" s="1726"/>
      <c r="B192" s="1727"/>
      <c r="C192" s="1727"/>
      <c r="D192" s="1727"/>
      <c r="E192" s="1728"/>
      <c r="F192" s="1708" t="s">
        <v>569</v>
      </c>
      <c r="AC192" s="1706"/>
    </row>
    <row r="193" spans="1:29">
      <c r="A193" s="1726"/>
      <c r="B193" s="1727"/>
      <c r="C193" s="1727"/>
      <c r="D193" s="1727"/>
      <c r="E193" s="1728"/>
      <c r="F193" s="1708" t="s">
        <v>570</v>
      </c>
      <c r="AC193" s="1706"/>
    </row>
    <row r="194" spans="1:29">
      <c r="A194" s="1726"/>
      <c r="B194" s="1727"/>
      <c r="C194" s="1727"/>
      <c r="D194" s="1727"/>
      <c r="E194" s="1728"/>
      <c r="F194" s="1708" t="s">
        <v>1149</v>
      </c>
      <c r="AC194" s="1706"/>
    </row>
    <row r="195" spans="1:29">
      <c r="A195" s="1726"/>
      <c r="B195" s="1727"/>
      <c r="C195" s="1727"/>
      <c r="D195" s="1727"/>
      <c r="E195" s="1728"/>
      <c r="F195" s="1708" t="s">
        <v>571</v>
      </c>
      <c r="AC195" s="1706"/>
    </row>
    <row r="196" spans="1:29">
      <c r="A196" s="1726"/>
      <c r="B196" s="1727"/>
      <c r="C196" s="1727"/>
      <c r="D196" s="1727"/>
      <c r="E196" s="1728"/>
      <c r="F196" s="1708" t="s">
        <v>573</v>
      </c>
      <c r="AC196" s="1706"/>
    </row>
    <row r="197" spans="1:29">
      <c r="A197" s="1726"/>
      <c r="B197" s="1727"/>
      <c r="C197" s="1727"/>
      <c r="D197" s="1727"/>
      <c r="E197" s="1728"/>
      <c r="F197" s="1708" t="s">
        <v>575</v>
      </c>
      <c r="AC197" s="1706"/>
    </row>
    <row r="198" spans="1:29">
      <c r="A198" s="1726"/>
      <c r="B198" s="1727"/>
      <c r="C198" s="1727"/>
      <c r="D198" s="1727"/>
      <c r="E198" s="1728"/>
      <c r="F198" s="1708" t="s">
        <v>577</v>
      </c>
      <c r="AC198" s="1706"/>
    </row>
    <row r="199" spans="1:29">
      <c r="A199" s="1726"/>
      <c r="B199" s="1727"/>
      <c r="C199" s="1727"/>
      <c r="D199" s="1727"/>
      <c r="E199" s="1728"/>
      <c r="F199" s="1708" t="s">
        <v>578</v>
      </c>
      <c r="AC199" s="1706"/>
    </row>
    <row r="200" spans="1:29">
      <c r="A200" s="1726"/>
      <c r="B200" s="1727"/>
      <c r="C200" s="1727"/>
      <c r="D200" s="1727"/>
      <c r="E200" s="1728"/>
      <c r="F200" s="1708" t="s">
        <v>579</v>
      </c>
      <c r="AC200" s="1706"/>
    </row>
    <row r="201" spans="1:29">
      <c r="A201" s="1726"/>
      <c r="B201" s="1727"/>
      <c r="C201" s="1727"/>
      <c r="D201" s="1727"/>
      <c r="E201" s="1728"/>
      <c r="F201" s="1708" t="s">
        <v>580</v>
      </c>
      <c r="AC201" s="1706"/>
    </row>
    <row r="202" spans="1:29">
      <c r="A202" s="1726">
        <v>126760</v>
      </c>
      <c r="B202" s="1727"/>
      <c r="C202" s="1727"/>
      <c r="D202" s="1727"/>
      <c r="E202" s="1728"/>
      <c r="F202" s="1708" t="s">
        <v>582</v>
      </c>
      <c r="AC202" s="1706"/>
    </row>
    <row r="203" spans="1:29" ht="14.25" thickBot="1">
      <c r="A203" s="1729"/>
      <c r="B203" s="1730"/>
      <c r="C203" s="1730"/>
      <c r="D203" s="1730"/>
      <c r="E203" s="1731"/>
      <c r="F203" s="1708" t="s">
        <v>584</v>
      </c>
      <c r="AC203" s="1706"/>
    </row>
    <row r="204" spans="1:29">
      <c r="A204" s="1722"/>
      <c r="B204" s="1722"/>
      <c r="C204" s="1722"/>
      <c r="D204" s="1722"/>
      <c r="E204" s="1722"/>
      <c r="F204" s="1708"/>
      <c r="AC204" s="1706"/>
    </row>
    <row r="205" spans="1:29">
      <c r="F205" s="1708"/>
      <c r="AC205" s="1706"/>
    </row>
    <row r="206" spans="1:29">
      <c r="F206" s="1708"/>
      <c r="AC206" s="1706"/>
    </row>
    <row r="207" spans="1:29">
      <c r="F207" s="1708"/>
      <c r="AC207" s="1706"/>
    </row>
    <row r="208" spans="1:29">
      <c r="F208" s="1708"/>
      <c r="AC208" s="1706"/>
    </row>
    <row r="209" spans="6:29">
      <c r="F209" s="1708"/>
      <c r="AC209" s="1706"/>
    </row>
    <row r="210" spans="6:29">
      <c r="F210" s="1708"/>
      <c r="AC210" s="1706"/>
    </row>
    <row r="211" spans="6:29">
      <c r="F211" s="1708"/>
      <c r="AC211" s="1706"/>
    </row>
    <row r="212" spans="6:29">
      <c r="F212" s="1708"/>
      <c r="AC212" s="1706"/>
    </row>
    <row r="213" spans="6:29">
      <c r="F213" s="1708"/>
      <c r="AC213" s="1706"/>
    </row>
    <row r="214" spans="6:29">
      <c r="F214" s="1708"/>
      <c r="AC214" s="1706"/>
    </row>
    <row r="215" spans="6:29">
      <c r="F215" s="1708"/>
      <c r="AC215" s="1706"/>
    </row>
    <row r="216" spans="6:29">
      <c r="F216" s="1708"/>
      <c r="AC216" s="1706"/>
    </row>
    <row r="217" spans="6:29">
      <c r="F217" s="1708"/>
      <c r="AC217" s="1706"/>
    </row>
    <row r="218" spans="6:29">
      <c r="F218" s="1708"/>
      <c r="AC218" s="1706"/>
    </row>
    <row r="219" spans="6:29">
      <c r="F219" s="1708"/>
      <c r="AC219" s="1706"/>
    </row>
    <row r="220" spans="6:29">
      <c r="F220" s="1708"/>
      <c r="AC220" s="1706"/>
    </row>
    <row r="221" spans="6:29">
      <c r="F221" s="1708"/>
      <c r="AC221" s="1706"/>
    </row>
    <row r="222" spans="6:29">
      <c r="AC222" s="1706"/>
    </row>
    <row r="223" spans="6:29">
      <c r="AC223" s="1706"/>
    </row>
    <row r="224" spans="6:29">
      <c r="AC224" s="1706"/>
    </row>
    <row r="225" spans="29:29">
      <c r="AC225" s="1706"/>
    </row>
    <row r="226" spans="29:29">
      <c r="AC226" s="1706"/>
    </row>
    <row r="227" spans="29:29">
      <c r="AC227" s="1706"/>
    </row>
    <row r="228" spans="29:29">
      <c r="AC228" s="1706"/>
    </row>
    <row r="229" spans="29:29">
      <c r="AC229" s="1706"/>
    </row>
    <row r="230" spans="29:29">
      <c r="AC230" s="1706"/>
    </row>
    <row r="231" spans="29:29">
      <c r="AC231" s="1706"/>
    </row>
    <row r="232" spans="29:29">
      <c r="AC232" s="1706"/>
    </row>
    <row r="233" spans="29:29">
      <c r="AC233" s="1706"/>
    </row>
    <row r="234" spans="29:29">
      <c r="AC234" s="1706"/>
    </row>
    <row r="235" spans="29:29">
      <c r="AC235" s="1706"/>
    </row>
    <row r="236" spans="29:29">
      <c r="AC236" s="1706"/>
    </row>
    <row r="237" spans="29:29">
      <c r="AC237" s="1706"/>
    </row>
    <row r="238" spans="29:29">
      <c r="AC238" s="1706"/>
    </row>
    <row r="239" spans="29:29">
      <c r="AC239" s="1706"/>
    </row>
    <row r="240" spans="29:29">
      <c r="AC240" s="1706"/>
    </row>
    <row r="241" spans="29:29">
      <c r="AC241" s="1706"/>
    </row>
    <row r="242" spans="29:29">
      <c r="AC242" s="1706"/>
    </row>
    <row r="243" spans="29:29">
      <c r="AC243" s="1706"/>
    </row>
    <row r="244" spans="29:29">
      <c r="AC244" s="1706"/>
    </row>
    <row r="245" spans="29:29">
      <c r="AC245" s="1706"/>
    </row>
  </sheetData>
  <phoneticPr fontId="5"/>
  <pageMargins left="0.47244094488188981" right="0.39370078740157483" top="0.98425196850393704" bottom="0.98425196850393704" header="0.51181102362204722" footer="0.51181102362204722"/>
  <pageSetup paperSize="8" scale="60" orientation="portrait" r:id="rId1"/>
  <headerFooter alignWithMargins="0"/>
  <rowBreaks count="1" manualBreakCount="1">
    <brk id="115" max="16383" man="1"/>
  </rowBreaks>
</worksheet>
</file>

<file path=xl/worksheets/sheet2.xml><?xml version="1.0" encoding="utf-8"?>
<worksheet xmlns="http://schemas.openxmlformats.org/spreadsheetml/2006/main" xmlns:r="http://schemas.openxmlformats.org/officeDocument/2006/relationships">
  <sheetPr>
    <tabColor rgb="FFFFFF00"/>
  </sheetPr>
  <dimension ref="A1:AB91"/>
  <sheetViews>
    <sheetView topLeftCell="A4" zoomScale="85" zoomScaleNormal="85" zoomScaleSheetLayoutView="80" workbookViewId="0">
      <selection activeCell="D10" sqref="D10"/>
    </sheetView>
  </sheetViews>
  <sheetFormatPr defaultRowHeight="19.5" customHeight="1"/>
  <cols>
    <col min="1" max="2" width="1.75" style="2" customWidth="1"/>
    <col min="3" max="3" width="28.25" style="2" customWidth="1"/>
    <col min="4" max="4" width="14.375" style="3" bestFit="1" customWidth="1"/>
    <col min="5" max="5" width="12" style="3" bestFit="1" customWidth="1"/>
    <col min="6" max="6" width="14.25" style="3" customWidth="1"/>
    <col min="7" max="7" width="2.25" style="4" customWidth="1"/>
    <col min="8" max="9" width="1.75" style="4" customWidth="1"/>
    <col min="10" max="10" width="14.375" style="4" customWidth="1"/>
    <col min="11" max="11" width="5.875" style="4" customWidth="1"/>
    <col min="12" max="13" width="7.5" style="4" customWidth="1"/>
    <col min="14" max="14" width="7.5" style="3" customWidth="1"/>
    <col min="15" max="15" width="10.875" style="3" bestFit="1" customWidth="1"/>
    <col min="16" max="16" width="12" style="3" bestFit="1" customWidth="1"/>
    <col min="17" max="17" width="2.625" style="2" customWidth="1"/>
    <col min="18" max="18" width="2.375" style="2" customWidth="1"/>
    <col min="19" max="19" width="66.375" style="1352" bestFit="1" customWidth="1"/>
    <col min="20" max="20" width="12" style="2" bestFit="1" customWidth="1"/>
    <col min="21" max="22" width="11.625" style="2" bestFit="1" customWidth="1"/>
    <col min="23" max="23" width="32.375" style="1352" customWidth="1"/>
    <col min="24" max="24" width="11.125" style="2" bestFit="1" customWidth="1"/>
    <col min="25" max="16384" width="9" style="2"/>
  </cols>
  <sheetData>
    <row r="1" spans="1:28" s="1459" customFormat="1" ht="32.25" customHeight="1">
      <c r="A1" s="1885" t="s">
        <v>278</v>
      </c>
      <c r="B1" s="1885"/>
      <c r="C1" s="1885"/>
      <c r="D1" s="1885"/>
      <c r="E1" s="1885"/>
      <c r="F1" s="1885"/>
      <c r="G1" s="1885"/>
      <c r="H1" s="1885"/>
      <c r="I1" s="1885"/>
      <c r="J1" s="1885"/>
      <c r="K1" s="1885"/>
      <c r="L1" s="1885"/>
      <c r="M1" s="1885"/>
      <c r="N1" s="1885"/>
      <c r="O1" s="1885"/>
      <c r="P1" s="1885"/>
      <c r="Q1" s="1885"/>
      <c r="S1" s="1460"/>
      <c r="W1" s="1460"/>
    </row>
    <row r="2" spans="1:28" s="1461" customFormat="1" ht="21">
      <c r="A2" s="1886" t="s">
        <v>1508</v>
      </c>
      <c r="B2" s="1886"/>
      <c r="C2" s="1886"/>
      <c r="D2" s="1886"/>
      <c r="E2" s="1886"/>
      <c r="F2" s="1886"/>
      <c r="G2" s="1886"/>
      <c r="H2" s="1886"/>
      <c r="I2" s="1886"/>
      <c r="J2" s="1886"/>
      <c r="K2" s="1886"/>
      <c r="L2" s="1886"/>
      <c r="M2" s="1886"/>
      <c r="N2" s="1886"/>
      <c r="O2" s="1886"/>
      <c r="P2" s="1886"/>
      <c r="Q2" s="1886"/>
      <c r="S2" s="1462"/>
      <c r="W2" s="1462"/>
    </row>
    <row r="3" spans="1:28" ht="19.5" customHeight="1" thickBot="1">
      <c r="Q3" s="27" t="s">
        <v>277</v>
      </c>
    </row>
    <row r="4" spans="1:28" ht="27" customHeight="1" thickBot="1">
      <c r="A4" s="1887" t="s">
        <v>276</v>
      </c>
      <c r="B4" s="1888"/>
      <c r="C4" s="1888"/>
      <c r="D4" s="1888"/>
      <c r="E4" s="1888"/>
      <c r="F4" s="1888"/>
      <c r="G4" s="1889"/>
      <c r="H4" s="1887" t="s">
        <v>275</v>
      </c>
      <c r="I4" s="1888"/>
      <c r="J4" s="1888"/>
      <c r="K4" s="1888"/>
      <c r="L4" s="1888"/>
      <c r="M4" s="1888"/>
      <c r="N4" s="1888"/>
      <c r="O4" s="1888"/>
      <c r="P4" s="1888"/>
      <c r="Q4" s="1888"/>
      <c r="R4" s="1889"/>
    </row>
    <row r="5" spans="1:28" ht="24.75" customHeight="1">
      <c r="A5" s="1360" t="s">
        <v>274</v>
      </c>
      <c r="B5" s="10"/>
      <c r="C5" s="10"/>
      <c r="D5" s="11"/>
      <c r="E5" s="11"/>
      <c r="F5" s="11"/>
      <c r="G5" s="24"/>
      <c r="H5" s="1361" t="s">
        <v>273</v>
      </c>
      <c r="I5" s="13"/>
      <c r="J5" s="13"/>
      <c r="K5" s="13"/>
      <c r="L5" s="13"/>
      <c r="M5" s="13"/>
      <c r="N5" s="11"/>
      <c r="O5" s="11"/>
      <c r="P5" s="11"/>
      <c r="Q5" s="624"/>
      <c r="R5" s="21"/>
    </row>
    <row r="6" spans="1:28" ht="24.75" customHeight="1">
      <c r="A6" s="1428" t="s">
        <v>272</v>
      </c>
      <c r="B6" s="1429"/>
      <c r="C6" s="1429"/>
      <c r="D6" s="11"/>
      <c r="E6" s="11"/>
      <c r="F6" s="11"/>
      <c r="G6" s="24"/>
      <c r="H6" s="1430" t="s">
        <v>271</v>
      </c>
      <c r="I6" s="1431"/>
      <c r="J6" s="1431"/>
      <c r="K6" s="13"/>
      <c r="L6" s="13"/>
      <c r="M6" s="13"/>
      <c r="N6" s="11"/>
      <c r="O6" s="11"/>
      <c r="P6" s="11"/>
      <c r="Q6" s="10"/>
      <c r="R6" s="21"/>
      <c r="T6" s="2" t="s">
        <v>1509</v>
      </c>
    </row>
    <row r="7" spans="1:28" ht="24.75" customHeight="1">
      <c r="A7" s="25"/>
      <c r="B7" s="10" t="s">
        <v>270</v>
      </c>
      <c r="C7" s="10"/>
      <c r="D7" s="11"/>
      <c r="E7" s="11"/>
      <c r="F7" s="11"/>
      <c r="G7" s="24"/>
      <c r="H7" s="23"/>
      <c r="I7" s="13" t="s">
        <v>269</v>
      </c>
      <c r="J7" s="13"/>
      <c r="K7" s="13"/>
      <c r="L7" s="13"/>
      <c r="M7" s="13"/>
      <c r="N7" s="11"/>
      <c r="O7" s="618">
        <f>T7-O18</f>
        <v>1812096</v>
      </c>
      <c r="P7" s="11"/>
      <c r="Q7" s="10"/>
      <c r="R7" s="21"/>
      <c r="S7" s="1352" t="s">
        <v>1271</v>
      </c>
      <c r="T7" s="1354">
        <v>2122096</v>
      </c>
      <c r="X7" s="1354">
        <f>38125+974810+71796</f>
        <v>1084731</v>
      </c>
    </row>
    <row r="8" spans="1:28" ht="24.75" customHeight="1">
      <c r="A8" s="25"/>
      <c r="B8" s="10"/>
      <c r="C8" s="10" t="s">
        <v>215</v>
      </c>
      <c r="D8" s="685">
        <f>+有形固定資産明細表!L6</f>
        <v>5670706</v>
      </c>
      <c r="E8" s="11"/>
      <c r="F8" s="11"/>
      <c r="G8" s="24"/>
      <c r="H8" s="23"/>
      <c r="I8" s="13" t="s">
        <v>268</v>
      </c>
      <c r="J8" s="13"/>
      <c r="K8" s="13"/>
      <c r="L8" s="13"/>
      <c r="M8" s="13"/>
      <c r="N8" s="11"/>
      <c r="O8" s="11"/>
      <c r="P8" s="11"/>
      <c r="Q8" s="10"/>
      <c r="R8" s="21"/>
    </row>
    <row r="9" spans="1:28" ht="24.75" customHeight="1">
      <c r="A9" s="25"/>
      <c r="B9" s="10"/>
      <c r="C9" s="10" t="s">
        <v>213</v>
      </c>
      <c r="D9" s="620">
        <f>+有形固定資産明細表!L22</f>
        <v>5946029</v>
      </c>
      <c r="E9" s="11"/>
      <c r="F9" s="11"/>
      <c r="G9" s="24"/>
      <c r="H9" s="23"/>
      <c r="I9" s="13"/>
      <c r="J9" s="13" t="s">
        <v>201</v>
      </c>
      <c r="K9" s="13"/>
      <c r="L9" s="13"/>
      <c r="M9" s="1909">
        <f>債務負担行為!C26</f>
        <v>0</v>
      </c>
      <c r="N9" s="1909"/>
      <c r="O9" s="11"/>
      <c r="P9" s="11"/>
      <c r="Q9" s="10"/>
      <c r="R9" s="21"/>
    </row>
    <row r="10" spans="1:28" ht="24.75" customHeight="1">
      <c r="A10" s="25"/>
      <c r="B10" s="10"/>
      <c r="C10" s="10" t="s">
        <v>212</v>
      </c>
      <c r="D10" s="620">
        <f>+有形固定資産明細表!L32</f>
        <v>380670</v>
      </c>
      <c r="E10" s="11"/>
      <c r="F10" s="11"/>
      <c r="G10" s="24"/>
      <c r="H10" s="23"/>
      <c r="I10" s="13"/>
      <c r="J10" s="13" t="s">
        <v>200</v>
      </c>
      <c r="K10" s="13"/>
      <c r="L10" s="13"/>
      <c r="M10" s="1910">
        <f>債務負担行為!F26+債務負担行為!I26</f>
        <v>0</v>
      </c>
      <c r="N10" s="1910"/>
      <c r="O10" s="11"/>
      <c r="P10" s="11"/>
      <c r="Q10" s="10"/>
      <c r="R10" s="21"/>
    </row>
    <row r="11" spans="1:28" ht="24.75" customHeight="1">
      <c r="A11" s="25"/>
      <c r="B11" s="10"/>
      <c r="C11" s="10" t="s">
        <v>211</v>
      </c>
      <c r="D11" s="620">
        <f>+有形固定資産明細表!L35</f>
        <v>926672</v>
      </c>
      <c r="E11" s="11"/>
      <c r="F11" s="11"/>
      <c r="G11" s="24"/>
      <c r="J11" s="13" t="s">
        <v>198</v>
      </c>
      <c r="K11" s="13"/>
      <c r="L11" s="13"/>
      <c r="M11" s="1897">
        <f>SUM(T11:V11)</f>
        <v>18660</v>
      </c>
      <c r="N11" s="1897"/>
      <c r="O11" s="11"/>
      <c r="Q11" s="10"/>
      <c r="R11" s="21"/>
      <c r="S11" s="1352" t="s">
        <v>1511</v>
      </c>
      <c r="T11" s="1354">
        <f>3313-126</f>
        <v>3187</v>
      </c>
      <c r="U11" s="1354">
        <f>549-76</f>
        <v>473</v>
      </c>
      <c r="V11" s="1354">
        <f>10000+4000+24000-23000</f>
        <v>15000</v>
      </c>
      <c r="W11" s="1352" t="s">
        <v>1474</v>
      </c>
      <c r="X11" s="1354">
        <v>38879</v>
      </c>
      <c r="Y11" s="2" t="s">
        <v>1510</v>
      </c>
      <c r="AB11" s="1427" t="str">
        <f>IF(SUM(T11:V11)&lt;=X11,"OK","チェック")</f>
        <v>OK</v>
      </c>
    </row>
    <row r="12" spans="1:28" ht="24.75" customHeight="1">
      <c r="A12" s="25"/>
      <c r="B12" s="10"/>
      <c r="C12" s="10" t="s">
        <v>210</v>
      </c>
      <c r="D12" s="620">
        <f>+有形固定資産明細表!L42</f>
        <v>3966442</v>
      </c>
      <c r="E12" s="11"/>
      <c r="F12" s="11"/>
      <c r="G12" s="24"/>
      <c r="H12" s="23"/>
      <c r="I12" s="13"/>
      <c r="J12" s="13" t="s">
        <v>267</v>
      </c>
      <c r="K12" s="13"/>
      <c r="L12" s="13"/>
      <c r="M12" s="13"/>
      <c r="N12" s="11"/>
      <c r="O12" s="7">
        <f>SUM(M9:N11)</f>
        <v>18660</v>
      </c>
      <c r="P12" s="11"/>
      <c r="Q12" s="10"/>
      <c r="R12" s="21"/>
    </row>
    <row r="13" spans="1:28" ht="24.75" customHeight="1">
      <c r="A13" s="25"/>
      <c r="B13" s="10"/>
      <c r="C13" s="10" t="s">
        <v>209</v>
      </c>
      <c r="D13" s="620">
        <f>+有形固定資産明細表!L57</f>
        <v>190945</v>
      </c>
      <c r="E13" s="11"/>
      <c r="F13" s="11"/>
      <c r="G13" s="24"/>
      <c r="H13" s="23"/>
      <c r="I13" s="13" t="s">
        <v>266</v>
      </c>
      <c r="J13" s="13"/>
      <c r="K13" s="13"/>
      <c r="L13" s="13"/>
      <c r="M13" s="13"/>
      <c r="N13" s="11"/>
      <c r="O13" s="5">
        <f>退職手当引当金!$F$6</f>
        <v>985269</v>
      </c>
      <c r="P13" s="11"/>
      <c r="Q13" s="10"/>
      <c r="R13" s="21"/>
    </row>
    <row r="14" spans="1:28" ht="24.75" customHeight="1">
      <c r="A14" s="25"/>
      <c r="B14" s="10"/>
      <c r="C14" s="10" t="s">
        <v>208</v>
      </c>
      <c r="D14" s="620">
        <f>+有形固定資産明細表!L60</f>
        <v>731500</v>
      </c>
      <c r="E14" s="11"/>
      <c r="F14" s="11"/>
      <c r="G14" s="24"/>
      <c r="I14" s="13" t="s">
        <v>265</v>
      </c>
      <c r="J14" s="26"/>
      <c r="K14" s="26"/>
      <c r="L14" s="26"/>
      <c r="M14" s="26"/>
      <c r="O14" s="5">
        <f>+損失補償等引当金!E13</f>
        <v>0</v>
      </c>
      <c r="Q14" s="10"/>
      <c r="R14" s="21"/>
    </row>
    <row r="15" spans="1:28" ht="24.75" customHeight="1" thickBot="1">
      <c r="A15" s="25"/>
      <c r="B15" s="10"/>
      <c r="C15" s="10" t="s">
        <v>264</v>
      </c>
      <c r="D15" s="11"/>
      <c r="E15" s="7">
        <f>SUM(D8:D14)</f>
        <v>17812964</v>
      </c>
      <c r="F15" s="11"/>
      <c r="G15" s="24"/>
      <c r="H15" s="23"/>
      <c r="I15" s="13" t="s">
        <v>263</v>
      </c>
      <c r="J15" s="13"/>
      <c r="K15" s="13"/>
      <c r="L15" s="13"/>
      <c r="M15" s="13"/>
      <c r="N15" s="11"/>
      <c r="O15" s="11"/>
      <c r="P15" s="15">
        <f>O7+O12+O13+O14</f>
        <v>2816025</v>
      </c>
      <c r="Q15" s="10"/>
      <c r="R15" s="21"/>
    </row>
    <row r="16" spans="1:28" ht="24.75" customHeight="1">
      <c r="A16" s="25"/>
      <c r="B16" s="10" t="s">
        <v>262</v>
      </c>
      <c r="C16" s="10"/>
      <c r="D16" s="11"/>
      <c r="E16" s="5">
        <f>売却可能資産!H11+売却可能資産!M21+売却可能資産!N31+売却可能資産!G41</f>
        <v>490592</v>
      </c>
      <c r="F16" s="114"/>
      <c r="G16" s="24"/>
      <c r="H16" s="23"/>
      <c r="I16" s="13"/>
      <c r="J16" s="13"/>
      <c r="K16" s="13"/>
      <c r="L16" s="13"/>
      <c r="M16" s="13"/>
      <c r="N16" s="11"/>
      <c r="O16" s="11"/>
      <c r="P16" s="11"/>
      <c r="Q16" s="10"/>
      <c r="R16" s="21"/>
      <c r="U16" s="10"/>
    </row>
    <row r="17" spans="1:24" ht="24.75" customHeight="1" thickBot="1">
      <c r="A17" s="25"/>
      <c r="B17" s="10" t="s">
        <v>261</v>
      </c>
      <c r="C17" s="10"/>
      <c r="D17" s="11"/>
      <c r="E17" s="11"/>
      <c r="F17" s="15">
        <f>SUM(E15:E16)</f>
        <v>18303556</v>
      </c>
      <c r="G17" s="24"/>
      <c r="H17" s="1430" t="s">
        <v>260</v>
      </c>
      <c r="I17" s="1431"/>
      <c r="J17" s="1431"/>
      <c r="K17" s="13"/>
      <c r="L17" s="13"/>
      <c r="M17" s="13"/>
      <c r="N17" s="11"/>
      <c r="O17" s="11"/>
      <c r="P17" s="11"/>
      <c r="Q17" s="10"/>
      <c r="R17" s="21"/>
    </row>
    <row r="18" spans="1:24" ht="24.75" customHeight="1">
      <c r="A18" s="25"/>
      <c r="B18" s="10"/>
      <c r="C18" s="10"/>
      <c r="D18" s="11"/>
      <c r="E18" s="11"/>
      <c r="F18" s="11"/>
      <c r="G18" s="24"/>
      <c r="H18" s="23"/>
      <c r="I18" s="13" t="s">
        <v>259</v>
      </c>
      <c r="J18" s="13"/>
      <c r="K18" s="13"/>
      <c r="L18" s="13"/>
      <c r="M18" s="13"/>
      <c r="N18" s="11"/>
      <c r="O18" s="6">
        <v>310000</v>
      </c>
      <c r="P18" s="11"/>
      <c r="Q18" s="10"/>
      <c r="R18" s="21"/>
    </row>
    <row r="19" spans="1:24" ht="24.75" customHeight="1">
      <c r="A19" s="1428" t="s">
        <v>258</v>
      </c>
      <c r="B19" s="1429"/>
      <c r="C19" s="1429"/>
      <c r="D19" s="11"/>
      <c r="E19" s="11"/>
      <c r="F19" s="11"/>
      <c r="G19" s="24"/>
      <c r="H19" s="23"/>
      <c r="I19" s="13" t="s">
        <v>257</v>
      </c>
      <c r="J19" s="13"/>
      <c r="K19" s="13"/>
      <c r="L19" s="13"/>
      <c r="M19" s="13"/>
      <c r="N19" s="11"/>
      <c r="O19" s="8"/>
      <c r="P19" s="11"/>
      <c r="Q19" s="10"/>
      <c r="R19" s="21"/>
    </row>
    <row r="20" spans="1:24" ht="24.75" customHeight="1">
      <c r="A20" s="25"/>
      <c r="B20" s="10" t="s">
        <v>256</v>
      </c>
      <c r="C20" s="10"/>
      <c r="D20" s="11"/>
      <c r="E20" s="11"/>
      <c r="F20" s="11"/>
      <c r="G20" s="24"/>
      <c r="H20" s="23"/>
      <c r="I20" s="13" t="s">
        <v>255</v>
      </c>
      <c r="J20" s="13"/>
      <c r="K20" s="13"/>
      <c r="L20" s="13"/>
      <c r="M20" s="13"/>
      <c r="N20" s="11"/>
      <c r="O20" s="5">
        <f>債務負担行為!D26+債務負担行為!G26+債務負担行為!J26+債務負担行為!M26</f>
        <v>24679</v>
      </c>
      <c r="P20" s="11"/>
      <c r="Q20" s="10"/>
      <c r="R20" s="21"/>
      <c r="S20" s="1352" t="s">
        <v>1270</v>
      </c>
      <c r="U20" s="2">
        <v>0</v>
      </c>
    </row>
    <row r="21" spans="1:24" ht="24.75" customHeight="1">
      <c r="A21" s="25"/>
      <c r="B21" s="10"/>
      <c r="C21" s="10" t="s">
        <v>254</v>
      </c>
      <c r="D21" s="7">
        <f>+ROUND(投資及び出資金!E9+投資及び出資金!C17+投資及び出資金!C29-投資及び出資金!G29,0)</f>
        <v>1346383</v>
      </c>
      <c r="E21" s="11"/>
      <c r="F21" s="11"/>
      <c r="G21" s="24"/>
      <c r="H21" s="23"/>
      <c r="I21" s="13" t="s">
        <v>253</v>
      </c>
      <c r="J21" s="13"/>
      <c r="K21" s="13"/>
      <c r="L21" s="13"/>
      <c r="M21" s="13"/>
      <c r="N21" s="11"/>
      <c r="O21" s="5">
        <f>+退職手当引当金!C5</f>
        <v>0</v>
      </c>
      <c r="P21" s="11"/>
      <c r="Q21" s="10"/>
      <c r="R21" s="21"/>
      <c r="X21" s="2" t="s">
        <v>1512</v>
      </c>
    </row>
    <row r="22" spans="1:24" ht="24.75" customHeight="1">
      <c r="A22" s="25"/>
      <c r="B22" s="10"/>
      <c r="C22" s="10" t="s">
        <v>252</v>
      </c>
      <c r="D22" s="5">
        <f>-投資及び出資金!G17</f>
        <v>-50310</v>
      </c>
      <c r="E22" s="11"/>
      <c r="F22" s="11"/>
      <c r="G22" s="24"/>
      <c r="H22" s="23"/>
      <c r="I22" s="13" t="s">
        <v>251</v>
      </c>
      <c r="J22" s="13"/>
      <c r="K22" s="13"/>
      <c r="L22" s="13"/>
      <c r="M22" s="13"/>
      <c r="N22" s="11"/>
      <c r="O22" s="691">
        <f>ROUND((X22+X23)*4/6,0)</f>
        <v>51524</v>
      </c>
      <c r="P22" s="11"/>
      <c r="Q22" s="10"/>
      <c r="R22" s="21"/>
      <c r="W22" s="1352" t="s">
        <v>1513</v>
      </c>
      <c r="X22" s="1354">
        <v>71430</v>
      </c>
    </row>
    <row r="23" spans="1:24" ht="24.75" customHeight="1" thickBot="1">
      <c r="A23" s="25"/>
      <c r="B23" s="10"/>
      <c r="C23" s="10" t="s">
        <v>250</v>
      </c>
      <c r="D23" s="11"/>
      <c r="E23" s="7">
        <f>SUM(D21:D22)</f>
        <v>1296073</v>
      </c>
      <c r="F23" s="11"/>
      <c r="G23" s="24"/>
      <c r="H23" s="23"/>
      <c r="I23" s="13" t="s">
        <v>249</v>
      </c>
      <c r="J23" s="13"/>
      <c r="K23" s="13"/>
      <c r="L23" s="13"/>
      <c r="M23" s="13"/>
      <c r="N23" s="11"/>
      <c r="O23" s="11"/>
      <c r="P23" s="15">
        <f>SUM(O18:O22)</f>
        <v>386203</v>
      </c>
      <c r="Q23" s="10"/>
      <c r="R23" s="21"/>
      <c r="W23" s="1352" t="s">
        <v>1269</v>
      </c>
      <c r="X23" s="1354">
        <v>5856</v>
      </c>
    </row>
    <row r="24" spans="1:24" ht="24.75" customHeight="1">
      <c r="A24" s="25"/>
      <c r="B24" s="10" t="s">
        <v>248</v>
      </c>
      <c r="C24" s="10"/>
      <c r="D24" s="11"/>
      <c r="E24" s="5">
        <f>+貸付金・未収金!C12</f>
        <v>0</v>
      </c>
      <c r="F24" s="11"/>
      <c r="G24" s="24"/>
      <c r="H24" s="23"/>
      <c r="I24" s="13"/>
      <c r="J24" s="13"/>
      <c r="K24" s="13"/>
      <c r="L24" s="13"/>
      <c r="M24" s="13"/>
      <c r="N24" s="11"/>
      <c r="O24" s="11"/>
      <c r="P24" s="11"/>
      <c r="Q24" s="10"/>
      <c r="R24" s="21"/>
    </row>
    <row r="25" spans="1:24" ht="24.75" customHeight="1" thickBot="1">
      <c r="A25" s="25"/>
      <c r="B25" s="10" t="s">
        <v>247</v>
      </c>
      <c r="C25" s="10"/>
      <c r="D25" s="11"/>
      <c r="E25" s="11"/>
      <c r="F25" s="11"/>
      <c r="G25" s="24"/>
      <c r="H25" s="23"/>
      <c r="I25" s="1359" t="s">
        <v>246</v>
      </c>
      <c r="J25" s="13"/>
      <c r="K25" s="13"/>
      <c r="L25" s="13"/>
      <c r="M25" s="13"/>
      <c r="N25" s="11"/>
      <c r="O25" s="11"/>
      <c r="P25" s="15">
        <f>P15+P23</f>
        <v>3202228</v>
      </c>
      <c r="Q25" s="10"/>
      <c r="R25" s="21"/>
    </row>
    <row r="26" spans="1:24" ht="24.75" customHeight="1">
      <c r="A26" s="25"/>
      <c r="B26" s="10"/>
      <c r="C26" s="10" t="s">
        <v>245</v>
      </c>
      <c r="D26" s="685">
        <f>基金等!$S$11</f>
        <v>0</v>
      </c>
      <c r="E26" s="11"/>
      <c r="F26" s="11"/>
      <c r="G26" s="24"/>
      <c r="H26" s="23"/>
      <c r="I26" s="13"/>
      <c r="J26" s="13"/>
      <c r="K26" s="13"/>
      <c r="L26" s="13"/>
      <c r="M26" s="13"/>
      <c r="N26" s="11"/>
      <c r="O26" s="11"/>
      <c r="P26" s="11"/>
      <c r="Q26" s="10"/>
      <c r="R26" s="21"/>
    </row>
    <row r="27" spans="1:24" ht="24.75" customHeight="1">
      <c r="A27" s="25"/>
      <c r="B27" s="10"/>
      <c r="C27" s="10" t="s">
        <v>244</v>
      </c>
      <c r="D27" s="685">
        <f>基金等!$S$12</f>
        <v>942154</v>
      </c>
      <c r="E27" s="11"/>
      <c r="F27" s="11"/>
      <c r="G27" s="24"/>
      <c r="H27" s="23"/>
      <c r="I27" s="13"/>
      <c r="J27" s="13"/>
      <c r="K27" s="13"/>
      <c r="L27" s="13"/>
      <c r="M27" s="13"/>
      <c r="N27" s="11"/>
      <c r="O27" s="11"/>
      <c r="P27" s="11"/>
      <c r="Q27" s="10"/>
      <c r="R27" s="21"/>
    </row>
    <row r="28" spans="1:24" ht="24.75" customHeight="1">
      <c r="A28" s="25"/>
      <c r="B28" s="10"/>
      <c r="C28" s="10" t="s">
        <v>243</v>
      </c>
      <c r="D28" s="685">
        <f>基金等!$S$13</f>
        <v>306947</v>
      </c>
      <c r="E28" s="11"/>
      <c r="F28" s="11"/>
      <c r="G28" s="24"/>
      <c r="H28" s="23"/>
      <c r="I28" s="22"/>
      <c r="J28" s="13"/>
      <c r="K28" s="13"/>
      <c r="L28" s="13"/>
      <c r="M28" s="13"/>
      <c r="N28" s="11"/>
      <c r="O28" s="11"/>
      <c r="P28" s="11"/>
      <c r="Q28" s="10"/>
      <c r="R28" s="21"/>
    </row>
    <row r="29" spans="1:24" ht="24.75" customHeight="1">
      <c r="A29" s="25"/>
      <c r="B29" s="10"/>
      <c r="C29" s="10" t="s">
        <v>242</v>
      </c>
      <c r="D29" s="685">
        <f>基金等!$S$14</f>
        <v>3000</v>
      </c>
      <c r="E29" s="1890"/>
      <c r="F29" s="1891"/>
      <c r="G29" s="24"/>
      <c r="H29" s="1361" t="s">
        <v>241</v>
      </c>
      <c r="I29" s="13"/>
      <c r="J29" s="13"/>
      <c r="K29" s="13"/>
      <c r="L29" s="13"/>
      <c r="M29" s="13"/>
      <c r="N29" s="11"/>
      <c r="O29" s="11"/>
      <c r="P29" s="11"/>
      <c r="Q29" s="10"/>
      <c r="R29" s="21"/>
    </row>
    <row r="30" spans="1:24" ht="24.75" customHeight="1" thickBot="1">
      <c r="A30" s="25"/>
      <c r="B30" s="10"/>
      <c r="C30" s="10" t="s">
        <v>240</v>
      </c>
      <c r="D30" s="685">
        <f>基金等!$S$15</f>
        <v>0</v>
      </c>
      <c r="E30" s="11"/>
      <c r="F30" s="11"/>
      <c r="G30" s="24"/>
      <c r="H30" s="1430" t="s">
        <v>239</v>
      </c>
      <c r="I30" s="1431"/>
      <c r="J30" s="1431"/>
      <c r="K30" s="1431"/>
      <c r="L30" s="1431"/>
      <c r="M30" s="13"/>
      <c r="N30" s="11"/>
      <c r="O30" s="11"/>
      <c r="P30" s="15">
        <f>ROUND(国・県支出金算出表!I64+国・県支出金算出表!J64,0)</f>
        <v>3697901</v>
      </c>
      <c r="Q30" s="10"/>
      <c r="R30" s="21"/>
    </row>
    <row r="31" spans="1:24" ht="24.75" customHeight="1">
      <c r="A31" s="25"/>
      <c r="B31" s="10"/>
      <c r="C31" s="10" t="s">
        <v>238</v>
      </c>
      <c r="D31" s="11"/>
      <c r="E31" s="7">
        <f>SUM(D26:D30)</f>
        <v>1252101</v>
      </c>
      <c r="F31" s="11"/>
      <c r="G31" s="24"/>
      <c r="H31" s="23"/>
      <c r="I31" s="10"/>
      <c r="J31" s="13"/>
      <c r="K31" s="13"/>
      <c r="L31" s="13"/>
      <c r="M31" s="13"/>
      <c r="N31" s="11"/>
      <c r="O31" s="11"/>
      <c r="P31" s="11"/>
      <c r="Q31" s="10"/>
      <c r="R31" s="21"/>
    </row>
    <row r="32" spans="1:24" ht="24.75" customHeight="1" thickBot="1">
      <c r="A32" s="25"/>
      <c r="B32" s="10" t="s">
        <v>237</v>
      </c>
      <c r="C32" s="10"/>
      <c r="D32" s="11"/>
      <c r="E32" s="5">
        <f>+長期延滞債権!C23</f>
        <v>193509</v>
      </c>
      <c r="F32" s="114"/>
      <c r="G32" s="24"/>
      <c r="H32" s="1430" t="s">
        <v>236</v>
      </c>
      <c r="I32" s="1429"/>
      <c r="J32" s="1431"/>
      <c r="K32" s="1431"/>
      <c r="L32" s="1431"/>
      <c r="M32" s="13"/>
      <c r="N32" s="11"/>
      <c r="O32" s="11"/>
      <c r="P32" s="692">
        <f>F17+E23-(O7+O18-X7)-M9-U20-P30-P36</f>
        <v>14864363</v>
      </c>
      <c r="Q32" s="10"/>
      <c r="R32" s="21"/>
    </row>
    <row r="33" spans="1:18" ht="24.75" customHeight="1">
      <c r="A33" s="25"/>
      <c r="B33" s="10" t="s">
        <v>235</v>
      </c>
      <c r="C33" s="10"/>
      <c r="D33" s="11"/>
      <c r="E33" s="5">
        <f>-長期延滞債権!E23-貸付金・未収金!E12</f>
        <v>-22487</v>
      </c>
      <c r="F33" s="114"/>
      <c r="G33" s="24"/>
      <c r="I33" s="10"/>
      <c r="J33" s="13"/>
      <c r="K33" s="13"/>
      <c r="L33" s="13"/>
      <c r="M33" s="13"/>
      <c r="N33" s="11"/>
      <c r="O33" s="11"/>
      <c r="P33" s="12"/>
      <c r="Q33" s="10"/>
      <c r="R33" s="21"/>
    </row>
    <row r="34" spans="1:18" ht="24.75" customHeight="1" thickBot="1">
      <c r="A34" s="25"/>
      <c r="B34" s="10" t="s">
        <v>234</v>
      </c>
      <c r="C34" s="10"/>
      <c r="D34" s="11"/>
      <c r="E34" s="11"/>
      <c r="F34" s="15">
        <f>E23+E24+E31+E32+E33</f>
        <v>2719196</v>
      </c>
      <c r="G34" s="24"/>
      <c r="H34" s="1430" t="s">
        <v>233</v>
      </c>
      <c r="I34" s="1431"/>
      <c r="J34" s="1431"/>
      <c r="K34" s="1431"/>
      <c r="L34" s="1431"/>
      <c r="M34" s="13"/>
      <c r="N34" s="11"/>
      <c r="O34" s="11"/>
      <c r="P34" s="15">
        <f>ROUND(+F49-P25-P30-P32-P36,0)</f>
        <v>810499</v>
      </c>
      <c r="Q34" s="10"/>
      <c r="R34" s="21"/>
    </row>
    <row r="35" spans="1:18" ht="24.75" customHeight="1">
      <c r="A35" s="25"/>
      <c r="B35" s="10"/>
      <c r="C35" s="10"/>
      <c r="D35" s="11"/>
      <c r="E35" s="11"/>
      <c r="F35" s="11"/>
      <c r="G35" s="24"/>
      <c r="I35" s="10"/>
      <c r="J35" s="13"/>
      <c r="K35" s="13"/>
      <c r="L35" s="13"/>
      <c r="M35" s="13"/>
      <c r="N35" s="11"/>
      <c r="O35" s="11"/>
      <c r="P35" s="11"/>
      <c r="Q35" s="10"/>
      <c r="R35" s="21"/>
    </row>
    <row r="36" spans="1:18" ht="24.75" customHeight="1" thickBot="1">
      <c r="A36" s="1428" t="s">
        <v>232</v>
      </c>
      <c r="B36" s="1429"/>
      <c r="C36" s="1429"/>
      <c r="D36" s="11"/>
      <c r="E36" s="11"/>
      <c r="F36" s="11"/>
      <c r="G36" s="24"/>
      <c r="H36" s="1430" t="s">
        <v>231</v>
      </c>
      <c r="I36" s="1429"/>
      <c r="J36" s="1431"/>
      <c r="K36" s="1431"/>
      <c r="L36" s="1431"/>
      <c r="M36" s="13"/>
      <c r="N36" s="11"/>
      <c r="O36" s="11"/>
      <c r="P36" s="771">
        <f>純資産変動計算書!Q38</f>
        <v>0</v>
      </c>
      <c r="Q36" s="10"/>
      <c r="R36" s="21"/>
    </row>
    <row r="37" spans="1:18" ht="24.75" customHeight="1">
      <c r="A37" s="25"/>
      <c r="B37" s="10" t="s">
        <v>230</v>
      </c>
      <c r="C37" s="10"/>
      <c r="D37" s="11"/>
      <c r="E37" s="11"/>
      <c r="F37" s="11"/>
      <c r="G37" s="24"/>
      <c r="I37" s="10"/>
      <c r="J37" s="13"/>
      <c r="K37" s="13"/>
      <c r="L37" s="13"/>
      <c r="M37" s="13"/>
      <c r="N37" s="11"/>
      <c r="O37" s="11"/>
      <c r="P37" s="11"/>
      <c r="Q37" s="10"/>
      <c r="R37" s="21"/>
    </row>
    <row r="38" spans="1:18" ht="24.75" customHeight="1" thickBot="1">
      <c r="A38" s="25"/>
      <c r="B38" s="10"/>
      <c r="C38" s="10" t="s">
        <v>229</v>
      </c>
      <c r="D38" s="685">
        <f>基金等!S8</f>
        <v>881262</v>
      </c>
      <c r="E38" s="11"/>
      <c r="F38" s="11"/>
      <c r="G38" s="24"/>
      <c r="H38" s="23"/>
      <c r="I38" s="1359" t="s">
        <v>228</v>
      </c>
      <c r="J38" s="13"/>
      <c r="K38" s="13"/>
      <c r="L38" s="13"/>
      <c r="M38" s="13"/>
      <c r="N38" s="11"/>
      <c r="O38" s="11"/>
      <c r="P38" s="15">
        <f>SUM(P30:P36)</f>
        <v>19372763</v>
      </c>
      <c r="Q38" s="10"/>
      <c r="R38" s="21"/>
    </row>
    <row r="39" spans="1:18" ht="24.75" customHeight="1">
      <c r="A39" s="25"/>
      <c r="B39" s="10"/>
      <c r="C39" s="10" t="s">
        <v>227</v>
      </c>
      <c r="D39" s="620">
        <f>基金等!S9</f>
        <v>115838</v>
      </c>
      <c r="E39" s="11"/>
      <c r="F39" s="11"/>
      <c r="G39" s="24"/>
      <c r="H39" s="23"/>
      <c r="I39" s="10"/>
      <c r="J39" s="13"/>
      <c r="K39" s="13"/>
      <c r="L39" s="13"/>
      <c r="M39" s="13"/>
      <c r="N39" s="11"/>
      <c r="O39" s="11"/>
      <c r="P39" s="11"/>
      <c r="Q39" s="10"/>
      <c r="R39" s="21"/>
    </row>
    <row r="40" spans="1:18" ht="24.75" customHeight="1">
      <c r="A40" s="25"/>
      <c r="B40" s="10"/>
      <c r="C40" s="10" t="s">
        <v>226</v>
      </c>
      <c r="D40" s="619">
        <v>533341</v>
      </c>
      <c r="E40" s="11"/>
      <c r="F40" s="11"/>
      <c r="G40" s="24"/>
      <c r="H40" s="23"/>
      <c r="I40" s="10"/>
      <c r="J40" s="13"/>
      <c r="K40" s="13"/>
      <c r="L40" s="13"/>
      <c r="M40" s="13"/>
      <c r="N40" s="11"/>
      <c r="O40" s="11"/>
      <c r="P40" s="11"/>
      <c r="Q40" s="10"/>
      <c r="R40" s="21"/>
    </row>
    <row r="41" spans="1:18" ht="24.75" customHeight="1">
      <c r="A41" s="25"/>
      <c r="B41" s="10"/>
      <c r="C41" s="10" t="s">
        <v>225</v>
      </c>
      <c r="D41" s="11"/>
      <c r="E41" s="7">
        <f>SUM(D38:D40)</f>
        <v>1530441</v>
      </c>
      <c r="F41" s="11"/>
      <c r="G41" s="24"/>
      <c r="I41" s="10"/>
      <c r="J41" s="13"/>
      <c r="K41" s="13"/>
      <c r="L41" s="13"/>
      <c r="M41" s="13"/>
      <c r="N41" s="11"/>
      <c r="O41" s="11"/>
      <c r="P41" s="11"/>
      <c r="Q41" s="10"/>
      <c r="R41" s="21"/>
    </row>
    <row r="42" spans="1:18" ht="24.75" customHeight="1">
      <c r="A42" s="25"/>
      <c r="B42" s="10" t="s">
        <v>224</v>
      </c>
      <c r="C42" s="10"/>
      <c r="D42" s="11"/>
      <c r="E42" s="11"/>
      <c r="F42" s="11"/>
      <c r="G42" s="24"/>
      <c r="I42" s="13"/>
      <c r="J42" s="13"/>
      <c r="K42" s="13"/>
      <c r="L42" s="13"/>
      <c r="M42" s="13"/>
      <c r="N42" s="11"/>
      <c r="O42" s="11"/>
      <c r="P42" s="11"/>
      <c r="Q42" s="10"/>
      <c r="R42" s="21"/>
    </row>
    <row r="43" spans="1:18" ht="24.75" customHeight="1">
      <c r="A43" s="25"/>
      <c r="B43" s="10"/>
      <c r="C43" s="10" t="s">
        <v>223</v>
      </c>
      <c r="D43" s="7">
        <f>+貸付金・未収金!C17</f>
        <v>23868</v>
      </c>
      <c r="E43" s="11"/>
      <c r="F43" s="11"/>
      <c r="G43" s="24"/>
      <c r="H43" s="23"/>
      <c r="I43" s="13"/>
      <c r="J43" s="13"/>
      <c r="K43" s="13"/>
      <c r="L43" s="13"/>
      <c r="M43" s="13"/>
      <c r="N43" s="11"/>
      <c r="O43" s="11"/>
      <c r="P43" s="11"/>
      <c r="Q43" s="10"/>
      <c r="R43" s="21"/>
    </row>
    <row r="44" spans="1:18" ht="24.75" customHeight="1">
      <c r="A44" s="25"/>
      <c r="B44" s="10"/>
      <c r="C44" s="10" t="s">
        <v>222</v>
      </c>
      <c r="D44" s="5">
        <f>+貸付金・未収金!C22</f>
        <v>764</v>
      </c>
      <c r="E44" s="11"/>
      <c r="F44" s="11"/>
      <c r="G44" s="24"/>
      <c r="H44" s="23"/>
      <c r="I44" s="13"/>
      <c r="J44" s="13"/>
      <c r="K44" s="13"/>
      <c r="L44" s="13"/>
      <c r="M44" s="13"/>
      <c r="N44" s="11"/>
      <c r="O44" s="11"/>
      <c r="P44" s="11"/>
      <c r="Q44" s="10"/>
      <c r="R44" s="21"/>
    </row>
    <row r="45" spans="1:18" ht="24.75" customHeight="1">
      <c r="A45" s="25"/>
      <c r="C45" s="10" t="s">
        <v>221</v>
      </c>
      <c r="D45" s="5">
        <f>-貸付金・未収金!E17-貸付金・未収金!E22</f>
        <v>-2834</v>
      </c>
      <c r="E45" s="11"/>
      <c r="F45" s="11"/>
      <c r="G45" s="24"/>
      <c r="H45" s="23"/>
      <c r="I45" s="13"/>
      <c r="J45" s="13"/>
      <c r="K45" s="13"/>
      <c r="L45" s="13"/>
      <c r="M45" s="13"/>
      <c r="N45" s="11"/>
      <c r="O45" s="11"/>
      <c r="P45" s="11"/>
      <c r="Q45" s="10"/>
      <c r="R45" s="21"/>
    </row>
    <row r="46" spans="1:18" ht="24.75" customHeight="1">
      <c r="A46" s="25"/>
      <c r="B46" s="10"/>
      <c r="C46" s="10" t="s">
        <v>220</v>
      </c>
      <c r="D46" s="11"/>
      <c r="E46" s="7">
        <f>SUM(D43:D45)</f>
        <v>21798</v>
      </c>
      <c r="F46" s="11"/>
      <c r="G46" s="24"/>
      <c r="H46" s="23"/>
      <c r="I46" s="13"/>
      <c r="J46" s="13"/>
      <c r="K46" s="13"/>
      <c r="L46" s="13"/>
      <c r="M46" s="13"/>
      <c r="N46" s="11"/>
      <c r="O46" s="11"/>
      <c r="P46" s="11"/>
      <c r="Q46" s="10"/>
      <c r="R46" s="21"/>
    </row>
    <row r="47" spans="1:18" ht="24.75" customHeight="1" thickBot="1">
      <c r="A47" s="25"/>
      <c r="B47" s="10" t="s">
        <v>219</v>
      </c>
      <c r="C47" s="10"/>
      <c r="D47" s="11"/>
      <c r="E47" s="11"/>
      <c r="F47" s="15">
        <f>E41+E46</f>
        <v>1552239</v>
      </c>
      <c r="G47" s="24"/>
      <c r="H47" s="23"/>
      <c r="I47" s="22"/>
      <c r="J47" s="13"/>
      <c r="K47" s="13"/>
      <c r="L47" s="13"/>
      <c r="M47" s="13"/>
      <c r="N47" s="11"/>
      <c r="O47" s="11"/>
      <c r="P47" s="11"/>
      <c r="Q47" s="10"/>
      <c r="R47" s="21"/>
    </row>
    <row r="48" spans="1:18" ht="24.75" customHeight="1">
      <c r="A48" s="25"/>
      <c r="B48" s="10"/>
      <c r="C48" s="10"/>
      <c r="D48" s="11"/>
      <c r="E48" s="11"/>
      <c r="F48" s="11"/>
      <c r="G48" s="24"/>
      <c r="H48" s="23"/>
      <c r="I48" s="22"/>
      <c r="J48" s="13"/>
      <c r="K48" s="13"/>
      <c r="L48" s="13"/>
      <c r="M48" s="13"/>
      <c r="N48" s="11"/>
      <c r="O48" s="11"/>
      <c r="P48" s="11"/>
      <c r="Q48" s="10"/>
      <c r="R48" s="21"/>
    </row>
    <row r="49" spans="1:23" ht="24.75" customHeight="1" thickBot="1">
      <c r="A49" s="25"/>
      <c r="B49" s="1358" t="s">
        <v>218</v>
      </c>
      <c r="C49" s="10"/>
      <c r="D49" s="11"/>
      <c r="E49" s="11"/>
      <c r="F49" s="15">
        <f>F17+F34+F47</f>
        <v>22574991</v>
      </c>
      <c r="G49" s="24"/>
      <c r="H49" s="23"/>
      <c r="I49" s="1359" t="s">
        <v>217</v>
      </c>
      <c r="J49" s="13"/>
      <c r="K49" s="13"/>
      <c r="L49" s="13"/>
      <c r="M49" s="13"/>
      <c r="N49" s="11"/>
      <c r="O49" s="11"/>
      <c r="P49" s="15">
        <f>P25+P38</f>
        <v>22574991</v>
      </c>
      <c r="Q49" s="10"/>
      <c r="R49" s="21"/>
    </row>
    <row r="50" spans="1:23" ht="24.75" customHeight="1" thickBot="1">
      <c r="A50" s="20"/>
      <c r="B50" s="19"/>
      <c r="C50" s="19"/>
      <c r="D50" s="15"/>
      <c r="E50" s="15"/>
      <c r="F50" s="15"/>
      <c r="G50" s="18"/>
      <c r="H50" s="17"/>
      <c r="I50" s="16"/>
      <c r="J50" s="16"/>
      <c r="K50" s="16"/>
      <c r="L50" s="16"/>
      <c r="M50" s="16"/>
      <c r="N50" s="15"/>
      <c r="O50" s="15"/>
      <c r="P50" s="15"/>
      <c r="Q50" s="19"/>
      <c r="R50" s="14"/>
    </row>
    <row r="51" spans="1:23" ht="13.5" customHeight="1">
      <c r="A51" s="10"/>
      <c r="B51" s="10"/>
      <c r="C51" s="10"/>
      <c r="D51" s="11"/>
      <c r="E51" s="11"/>
      <c r="F51" s="11"/>
      <c r="G51" s="13"/>
      <c r="H51" s="13"/>
      <c r="I51" s="13"/>
      <c r="J51" s="13"/>
      <c r="K51" s="13"/>
      <c r="L51" s="13"/>
      <c r="M51" s="13"/>
      <c r="N51" s="11"/>
      <c r="O51" s="11"/>
      <c r="P51" s="11"/>
      <c r="Q51" s="10"/>
      <c r="R51" s="10"/>
    </row>
    <row r="52" spans="1:23" ht="97.5" customHeight="1">
      <c r="A52" s="10"/>
      <c r="B52" s="10"/>
      <c r="C52" s="10"/>
      <c r="D52" s="11"/>
      <c r="E52" s="11"/>
      <c r="F52" s="11"/>
      <c r="G52" s="13"/>
      <c r="H52" s="13"/>
      <c r="I52" s="13"/>
      <c r="J52" s="13"/>
      <c r="K52" s="13"/>
      <c r="L52" s="13"/>
      <c r="M52" s="13"/>
      <c r="N52" s="11"/>
      <c r="O52" s="11"/>
      <c r="P52" s="11"/>
      <c r="Q52" s="10"/>
      <c r="R52" s="10"/>
    </row>
    <row r="53" spans="1:23" ht="27.75" customHeight="1">
      <c r="C53" s="2" t="s">
        <v>216</v>
      </c>
      <c r="F53" s="3" t="s">
        <v>215</v>
      </c>
      <c r="L53" s="1911">
        <f>有形固定資産明細表!$Q$6</f>
        <v>9850</v>
      </c>
      <c r="M53" s="1911"/>
      <c r="N53" s="3" t="s">
        <v>214</v>
      </c>
      <c r="P53" s="2"/>
    </row>
    <row r="54" spans="1:23" ht="27.75" customHeight="1">
      <c r="F54" s="3" t="s">
        <v>213</v>
      </c>
      <c r="L54" s="1897">
        <f>有形固定資産明細表!$Q$22</f>
        <v>3966</v>
      </c>
      <c r="M54" s="1897"/>
      <c r="N54" s="3" t="s">
        <v>196</v>
      </c>
      <c r="P54" s="2"/>
    </row>
    <row r="55" spans="1:23" ht="27.75" customHeight="1">
      <c r="F55" s="3" t="s">
        <v>212</v>
      </c>
      <c r="L55" s="1897">
        <f>有形固定資産明細表!$Q$32</f>
        <v>33089</v>
      </c>
      <c r="M55" s="1897"/>
      <c r="N55" s="3" t="s">
        <v>196</v>
      </c>
      <c r="P55" s="2"/>
    </row>
    <row r="56" spans="1:23" ht="27.75" customHeight="1">
      <c r="F56" s="3" t="s">
        <v>211</v>
      </c>
      <c r="L56" s="1897">
        <f>有形固定資産明細表!$Q$35</f>
        <v>88249</v>
      </c>
      <c r="M56" s="1897"/>
      <c r="N56" s="3" t="s">
        <v>196</v>
      </c>
      <c r="P56" s="2"/>
    </row>
    <row r="57" spans="1:23" ht="27.75" customHeight="1">
      <c r="F57" s="3" t="s">
        <v>210</v>
      </c>
      <c r="L57" s="1897">
        <f>有形固定資産明細表!$Q$42</f>
        <v>362895</v>
      </c>
      <c r="M57" s="1897"/>
      <c r="N57" s="3" t="s">
        <v>196</v>
      </c>
      <c r="P57" s="2"/>
    </row>
    <row r="58" spans="1:23" ht="27.75" customHeight="1">
      <c r="F58" s="3" t="s">
        <v>209</v>
      </c>
      <c r="L58" s="1897">
        <f>有形固定資産明細表!$Q$57</f>
        <v>7</v>
      </c>
      <c r="M58" s="1897"/>
      <c r="N58" s="3" t="s">
        <v>196</v>
      </c>
      <c r="P58" s="2"/>
    </row>
    <row r="59" spans="1:23" ht="27.75" customHeight="1">
      <c r="F59" s="3" t="s">
        <v>208</v>
      </c>
      <c r="L59" s="1897">
        <f>有形固定資産明細表!$Q$60</f>
        <v>18012</v>
      </c>
      <c r="M59" s="1897"/>
      <c r="N59" s="3" t="s">
        <v>196</v>
      </c>
      <c r="P59" s="2"/>
      <c r="T59" s="1822" t="s">
        <v>1366</v>
      </c>
      <c r="U59" s="1822" t="s">
        <v>1367</v>
      </c>
      <c r="V59" s="1822" t="s">
        <v>1368</v>
      </c>
    </row>
    <row r="60" spans="1:23" ht="27.75" customHeight="1" thickBot="1">
      <c r="F60" s="9" t="s">
        <v>203</v>
      </c>
      <c r="L60" s="1912">
        <f>SUM(L53:M59)</f>
        <v>516068</v>
      </c>
      <c r="M60" s="1912"/>
      <c r="N60" s="3" t="s">
        <v>196</v>
      </c>
      <c r="P60" s="2"/>
      <c r="S60" s="1427" t="s">
        <v>1283</v>
      </c>
      <c r="T60" s="1425"/>
      <c r="U60" s="1425">
        <f>負担金等集約!AA115</f>
        <v>0</v>
      </c>
      <c r="V60" s="1425">
        <f>負担金等集約!AC115</f>
        <v>894700</v>
      </c>
      <c r="W60" s="2"/>
    </row>
    <row r="61" spans="1:23" ht="27.75" customHeight="1" thickTop="1">
      <c r="C61" s="2" t="s">
        <v>207</v>
      </c>
      <c r="E61" s="4"/>
      <c r="F61" s="3" t="s">
        <v>206</v>
      </c>
      <c r="L61" s="1898">
        <f>ROUND(L60*P30/P38,0)</f>
        <v>98508</v>
      </c>
      <c r="M61" s="1898"/>
      <c r="N61" s="3" t="s">
        <v>196</v>
      </c>
      <c r="P61" s="2"/>
      <c r="S61" s="1427" t="s">
        <v>1284</v>
      </c>
      <c r="T61" s="1425"/>
      <c r="V61" s="1425">
        <f>負担金等集約!$AL$115</f>
        <v>6300</v>
      </c>
      <c r="W61" s="1426"/>
    </row>
    <row r="62" spans="1:23" ht="27.75" customHeight="1" thickBot="1">
      <c r="E62" s="4"/>
      <c r="F62" s="3" t="s">
        <v>205</v>
      </c>
      <c r="L62" s="1897">
        <f t="shared" ref="L62" si="0">$V$63</f>
        <v>136834</v>
      </c>
      <c r="M62" s="1897"/>
      <c r="N62" s="3" t="s">
        <v>196</v>
      </c>
      <c r="P62" s="2"/>
      <c r="S62" s="1427" t="s">
        <v>1285</v>
      </c>
      <c r="T62" s="1425">
        <f>減価償却計算表!$IG$54</f>
        <v>3398106</v>
      </c>
      <c r="U62" s="1425">
        <f t="shared" ref="U62:V62" si="1">SUM(U60:U61)</f>
        <v>0</v>
      </c>
      <c r="V62" s="1425">
        <f t="shared" si="1"/>
        <v>901000</v>
      </c>
    </row>
    <row r="63" spans="1:23" ht="27.75" customHeight="1" thickBot="1">
      <c r="E63" s="4"/>
      <c r="F63" s="3" t="s">
        <v>204</v>
      </c>
      <c r="L63" s="1907">
        <f>L64-L61-L62</f>
        <v>280726</v>
      </c>
      <c r="M63" s="1907"/>
      <c r="N63" s="3" t="s">
        <v>196</v>
      </c>
      <c r="P63" s="2"/>
      <c r="S63" s="1427" t="s">
        <v>1286</v>
      </c>
      <c r="T63" s="4">
        <f>$L$60</f>
        <v>516068</v>
      </c>
      <c r="V63" s="1823">
        <f>ROUND(V62*T63/T62,0)</f>
        <v>136834</v>
      </c>
      <c r="W63" s="1352" t="s">
        <v>1369</v>
      </c>
    </row>
    <row r="64" spans="1:23" ht="27.75" customHeight="1" thickBot="1">
      <c r="E64" s="4"/>
      <c r="F64" s="9" t="s">
        <v>203</v>
      </c>
      <c r="L64" s="1908">
        <f>L60</f>
        <v>516068</v>
      </c>
      <c r="M64" s="1908"/>
      <c r="N64" s="3" t="s">
        <v>196</v>
      </c>
      <c r="P64" s="2"/>
      <c r="T64" s="1354">
        <f>減価償却計算表!$IH$55</f>
        <v>516068</v>
      </c>
    </row>
    <row r="65" spans="3:23" ht="27.75" customHeight="1" thickTop="1">
      <c r="C65" s="2" t="s">
        <v>202</v>
      </c>
      <c r="E65" s="4"/>
      <c r="F65" s="3" t="s">
        <v>201</v>
      </c>
      <c r="L65" s="1898">
        <v>0</v>
      </c>
      <c r="M65" s="1898"/>
      <c r="N65" s="3" t="s">
        <v>196</v>
      </c>
      <c r="P65" s="2"/>
      <c r="S65" s="1352" t="s">
        <v>1365</v>
      </c>
      <c r="T65" s="1821">
        <f>+T63-T64</f>
        <v>0</v>
      </c>
    </row>
    <row r="66" spans="3:23" ht="27.75" customHeight="1">
      <c r="E66" s="4"/>
      <c r="F66" s="3" t="s">
        <v>200</v>
      </c>
      <c r="L66" s="1899">
        <v>0</v>
      </c>
      <c r="M66" s="1899"/>
      <c r="N66" s="3" t="s">
        <v>196</v>
      </c>
      <c r="P66" s="2"/>
      <c r="S66" s="1352" t="s">
        <v>1504</v>
      </c>
    </row>
    <row r="67" spans="3:23" ht="27.75" customHeight="1">
      <c r="E67" s="4"/>
      <c r="F67" s="3" t="s">
        <v>1077</v>
      </c>
      <c r="L67" s="1897">
        <v>0</v>
      </c>
      <c r="M67" s="1897"/>
      <c r="N67" s="3" t="s">
        <v>199</v>
      </c>
      <c r="O67" s="2"/>
      <c r="P67" s="2"/>
    </row>
    <row r="68" spans="3:23" ht="27.75" customHeight="1">
      <c r="E68" s="4"/>
      <c r="F68" s="3" t="s">
        <v>198</v>
      </c>
      <c r="L68" s="1899">
        <f>38879-M11</f>
        <v>20219</v>
      </c>
      <c r="M68" s="1899"/>
      <c r="N68" s="3" t="s">
        <v>196</v>
      </c>
      <c r="P68" s="2"/>
      <c r="S68" s="1352" t="s">
        <v>1505</v>
      </c>
    </row>
    <row r="69" spans="3:23" ht="27.75" customHeight="1">
      <c r="C69" s="2" t="s">
        <v>1506</v>
      </c>
      <c r="P69" s="2"/>
      <c r="S69" s="1829" t="s">
        <v>1374</v>
      </c>
      <c r="T69" s="1827" t="s">
        <v>1370</v>
      </c>
      <c r="U69" s="1827" t="s">
        <v>1371</v>
      </c>
      <c r="V69" s="1827" t="s">
        <v>1372</v>
      </c>
      <c r="W69" s="1352" t="s">
        <v>1373</v>
      </c>
    </row>
    <row r="70" spans="3:23" ht="27.75" customHeight="1">
      <c r="C70" s="2" t="s">
        <v>197</v>
      </c>
      <c r="E70" s="4"/>
      <c r="F70" s="2"/>
      <c r="G70" s="2"/>
      <c r="H70" s="2"/>
      <c r="I70" s="2"/>
      <c r="J70" s="2"/>
      <c r="K70" s="2"/>
      <c r="L70" s="2"/>
      <c r="M70" s="2"/>
      <c r="N70" s="2"/>
      <c r="P70" s="2"/>
      <c r="T70" s="1828">
        <v>4585230</v>
      </c>
      <c r="U70" s="1828">
        <v>1123398</v>
      </c>
      <c r="V70" s="1827">
        <v>0</v>
      </c>
      <c r="W70" s="1821">
        <f>T70-U70-V70</f>
        <v>3461832</v>
      </c>
    </row>
    <row r="71" spans="3:23" s="780" customFormat="1" ht="27.75" customHeight="1">
      <c r="C71" s="1892" t="s">
        <v>1081</v>
      </c>
      <c r="D71" s="1893"/>
      <c r="E71" s="1893"/>
      <c r="F71" s="1895" t="s">
        <v>1082</v>
      </c>
      <c r="G71" s="1830"/>
      <c r="H71" s="1830"/>
      <c r="I71" s="1830"/>
      <c r="J71" s="1904" t="s">
        <v>1083</v>
      </c>
      <c r="K71" s="1904"/>
      <c r="L71" s="1904"/>
      <c r="M71" s="1901"/>
      <c r="N71" s="1905"/>
      <c r="O71" s="781"/>
      <c r="P71" s="781"/>
      <c r="S71" s="1353"/>
      <c r="W71" s="1353"/>
    </row>
    <row r="72" spans="3:23" s="780" customFormat="1" ht="27.75" customHeight="1">
      <c r="C72" s="1893"/>
      <c r="D72" s="1893"/>
      <c r="E72" s="1893"/>
      <c r="F72" s="1895"/>
      <c r="G72" s="1830"/>
      <c r="H72" s="1830"/>
      <c r="I72" s="1830"/>
      <c r="J72" s="1900" t="s">
        <v>1084</v>
      </c>
      <c r="K72" s="1900"/>
      <c r="L72" s="1900" t="s">
        <v>1085</v>
      </c>
      <c r="M72" s="1900"/>
      <c r="N72" s="1906"/>
      <c r="O72" s="781"/>
      <c r="P72" s="781"/>
      <c r="S72" s="1353"/>
      <c r="W72" s="1353"/>
    </row>
    <row r="73" spans="3:23" s="780" customFormat="1" ht="27.75" customHeight="1">
      <c r="C73" s="1893"/>
      <c r="D73" s="1893"/>
      <c r="E73" s="1893"/>
      <c r="F73" s="1895"/>
      <c r="G73" s="1830"/>
      <c r="H73" s="1830"/>
      <c r="I73" s="1830"/>
      <c r="J73" s="1900" t="s">
        <v>1086</v>
      </c>
      <c r="K73" s="1900"/>
      <c r="L73" s="1900" t="s">
        <v>1087</v>
      </c>
      <c r="M73" s="1900"/>
      <c r="N73" s="1902"/>
      <c r="O73" s="781"/>
      <c r="P73" s="781"/>
      <c r="S73" s="1353"/>
      <c r="W73" s="1353"/>
    </row>
    <row r="74" spans="3:23" s="780" customFormat="1" ht="27.75" customHeight="1">
      <c r="C74" s="1894"/>
      <c r="D74" s="1894"/>
      <c r="E74" s="1894"/>
      <c r="F74" s="1896"/>
      <c r="G74" s="1831"/>
      <c r="H74" s="1831"/>
      <c r="I74" s="1831"/>
      <c r="J74" s="1901"/>
      <c r="K74" s="1901"/>
      <c r="L74" s="1901"/>
      <c r="M74" s="1901"/>
      <c r="N74" s="1903"/>
      <c r="O74" s="781"/>
      <c r="P74" s="781"/>
      <c r="S74" s="1353"/>
      <c r="W74" s="1353"/>
    </row>
    <row r="75" spans="3:23" s="780" customFormat="1" ht="27.75" customHeight="1">
      <c r="C75" s="781" t="s">
        <v>1088</v>
      </c>
      <c r="D75" s="781"/>
      <c r="E75" s="782"/>
      <c r="F75" s="783">
        <f>SUM(F76:F83)</f>
        <v>5779691</v>
      </c>
      <c r="G75" s="784" t="s">
        <v>214</v>
      </c>
      <c r="H75" s="784"/>
      <c r="I75" s="784"/>
      <c r="J75" s="782"/>
      <c r="K75" s="782"/>
      <c r="L75" s="782"/>
      <c r="M75" s="782"/>
      <c r="N75" s="781"/>
      <c r="O75" s="781"/>
      <c r="R75" s="1353" t="str">
        <f>IF(F75=T75,"OK","チェック")</f>
        <v>OK</v>
      </c>
      <c r="S75" s="1832" t="s">
        <v>1375</v>
      </c>
      <c r="T75" s="1354">
        <v>5779691</v>
      </c>
      <c r="W75" s="1353"/>
    </row>
    <row r="76" spans="3:23" s="780" customFormat="1" ht="27.75" customHeight="1">
      <c r="C76" s="781" t="s">
        <v>1089</v>
      </c>
      <c r="D76" s="781"/>
      <c r="E76" s="782"/>
      <c r="F76" s="785">
        <v>2122096</v>
      </c>
      <c r="G76" s="784" t="s">
        <v>214</v>
      </c>
      <c r="H76" s="784"/>
      <c r="I76" s="784"/>
      <c r="J76" s="786">
        <f>F76</f>
        <v>2122096</v>
      </c>
      <c r="K76" s="787" t="s">
        <v>214</v>
      </c>
      <c r="L76" s="787"/>
      <c r="M76" s="782"/>
      <c r="N76" s="782"/>
      <c r="O76" s="781"/>
      <c r="P76" s="781"/>
      <c r="S76" s="1353"/>
      <c r="W76" s="1353"/>
    </row>
    <row r="77" spans="3:23" s="780" customFormat="1" ht="27.75" customHeight="1">
      <c r="C77" s="781" t="s">
        <v>1090</v>
      </c>
      <c r="D77" s="781"/>
      <c r="E77" s="782"/>
      <c r="F77" s="785">
        <v>0</v>
      </c>
      <c r="G77" s="784" t="s">
        <v>214</v>
      </c>
      <c r="H77" s="784"/>
      <c r="I77" s="784"/>
      <c r="J77" s="788"/>
      <c r="K77" s="787" t="s">
        <v>214</v>
      </c>
      <c r="L77" s="1883">
        <f>F77-J77</f>
        <v>0</v>
      </c>
      <c r="M77" s="1884"/>
      <c r="N77" s="787" t="s">
        <v>214</v>
      </c>
      <c r="O77" s="781"/>
      <c r="P77" s="781"/>
      <c r="S77" s="1353"/>
      <c r="W77" s="1353"/>
    </row>
    <row r="78" spans="3:23" s="780" customFormat="1" ht="27.75" customHeight="1">
      <c r="C78" s="781" t="s">
        <v>1091</v>
      </c>
      <c r="D78" s="781"/>
      <c r="E78" s="782"/>
      <c r="F78" s="785">
        <v>2621789</v>
      </c>
      <c r="G78" s="784" t="s">
        <v>214</v>
      </c>
      <c r="H78" s="784"/>
      <c r="I78" s="784"/>
      <c r="J78" s="782"/>
      <c r="K78" s="782"/>
      <c r="L78" s="1883">
        <f>F78</f>
        <v>2621789</v>
      </c>
      <c r="M78" s="1884"/>
      <c r="N78" s="787" t="s">
        <v>214</v>
      </c>
      <c r="O78" s="781"/>
      <c r="P78" s="781"/>
      <c r="S78" s="1353"/>
      <c r="W78" s="1353"/>
    </row>
    <row r="79" spans="3:23" s="780" customFormat="1" ht="27.75" customHeight="1">
      <c r="C79" s="781" t="s">
        <v>1092</v>
      </c>
      <c r="D79" s="781"/>
      <c r="E79" s="782"/>
      <c r="F79" s="785">
        <v>50537</v>
      </c>
      <c r="G79" s="784" t="s">
        <v>214</v>
      </c>
      <c r="H79" s="784"/>
      <c r="I79" s="784"/>
      <c r="J79" s="782"/>
      <c r="K79" s="782"/>
      <c r="L79" s="1883">
        <f>F79</f>
        <v>50537</v>
      </c>
      <c r="M79" s="1884"/>
      <c r="N79" s="787" t="s">
        <v>214</v>
      </c>
      <c r="O79" s="781"/>
      <c r="P79" s="781"/>
      <c r="S79" s="1353"/>
      <c r="W79" s="1353"/>
    </row>
    <row r="80" spans="3:23" s="780" customFormat="1" ht="27.75" customHeight="1">
      <c r="C80" s="781" t="s">
        <v>1093</v>
      </c>
      <c r="D80" s="781"/>
      <c r="E80" s="782"/>
      <c r="F80" s="785">
        <v>985269</v>
      </c>
      <c r="G80" s="784" t="s">
        <v>214</v>
      </c>
      <c r="H80" s="784"/>
      <c r="I80" s="784"/>
      <c r="J80" s="786">
        <f>F80</f>
        <v>985269</v>
      </c>
      <c r="K80" s="787" t="s">
        <v>214</v>
      </c>
      <c r="L80" s="787"/>
      <c r="M80" s="782"/>
      <c r="N80" s="782"/>
      <c r="O80" s="781"/>
      <c r="P80" s="781"/>
      <c r="S80" s="1353"/>
      <c r="W80" s="1353"/>
    </row>
    <row r="81" spans="3:23" s="780" customFormat="1" ht="27.75" customHeight="1">
      <c r="C81" s="781" t="s">
        <v>1094</v>
      </c>
      <c r="D81" s="781"/>
      <c r="E81" s="782"/>
      <c r="F81" s="785">
        <v>0</v>
      </c>
      <c r="G81" s="784" t="s">
        <v>214</v>
      </c>
      <c r="H81" s="784"/>
      <c r="I81" s="784"/>
      <c r="J81" s="788"/>
      <c r="K81" s="789" t="s">
        <v>214</v>
      </c>
      <c r="L81" s="1883">
        <f>F81-J81</f>
        <v>0</v>
      </c>
      <c r="M81" s="1884"/>
      <c r="N81" s="789" t="s">
        <v>214</v>
      </c>
      <c r="O81" s="781"/>
      <c r="P81" s="781"/>
      <c r="S81" s="1353"/>
      <c r="W81" s="1353"/>
    </row>
    <row r="82" spans="3:23" s="780" customFormat="1" ht="27.75" customHeight="1">
      <c r="C82" s="781" t="s">
        <v>1095</v>
      </c>
      <c r="D82" s="781"/>
      <c r="E82" s="782"/>
      <c r="F82" s="785"/>
      <c r="G82" s="784" t="s">
        <v>214</v>
      </c>
      <c r="H82" s="784"/>
      <c r="I82" s="784"/>
      <c r="J82" s="782"/>
      <c r="K82" s="782"/>
      <c r="L82" s="1883">
        <f>F82</f>
        <v>0</v>
      </c>
      <c r="M82" s="1884"/>
      <c r="N82" s="789" t="s">
        <v>214</v>
      </c>
      <c r="O82" s="781"/>
      <c r="P82" s="781"/>
      <c r="S82" s="1353"/>
      <c r="W82" s="1353"/>
    </row>
    <row r="83" spans="3:23" s="780" customFormat="1" ht="27.75" customHeight="1">
      <c r="C83" s="781" t="s">
        <v>1096</v>
      </c>
      <c r="D83" s="781"/>
      <c r="E83" s="782"/>
      <c r="F83" s="785"/>
      <c r="G83" s="784" t="s">
        <v>214</v>
      </c>
      <c r="H83" s="784"/>
      <c r="I83" s="784"/>
      <c r="J83" s="782"/>
      <c r="K83" s="782"/>
      <c r="L83" s="1883">
        <f>F83</f>
        <v>0</v>
      </c>
      <c r="M83" s="1884"/>
      <c r="N83" s="789" t="s">
        <v>214</v>
      </c>
      <c r="O83" s="781"/>
      <c r="P83" s="781"/>
      <c r="S83" s="1353"/>
      <c r="W83" s="1353"/>
    </row>
    <row r="84" spans="3:23" s="780" customFormat="1" ht="27.75" customHeight="1">
      <c r="C84" s="781" t="s">
        <v>1097</v>
      </c>
      <c r="D84" s="781"/>
      <c r="E84" s="782"/>
      <c r="F84" s="790">
        <f>SUM(F85:F87)</f>
        <v>6788993</v>
      </c>
      <c r="G84" s="784" t="s">
        <v>214</v>
      </c>
      <c r="H84" s="784"/>
      <c r="I84" s="784"/>
      <c r="J84" s="782"/>
      <c r="K84" s="782"/>
      <c r="L84" s="782"/>
      <c r="M84" s="782"/>
      <c r="N84" s="781"/>
      <c r="O84" s="781"/>
      <c r="P84" s="781"/>
      <c r="S84" s="1353"/>
      <c r="W84" s="1353"/>
    </row>
    <row r="85" spans="3:23" s="780" customFormat="1" ht="27.75" customHeight="1">
      <c r="C85" s="781" t="s">
        <v>1098</v>
      </c>
      <c r="D85" s="781"/>
      <c r="E85" s="782"/>
      <c r="F85" s="791">
        <v>2203763</v>
      </c>
      <c r="G85" s="784" t="s">
        <v>214</v>
      </c>
      <c r="H85" s="784"/>
      <c r="I85" s="784"/>
      <c r="J85" s="782"/>
      <c r="K85" s="782"/>
      <c r="L85" s="782"/>
      <c r="M85" s="782"/>
      <c r="N85" s="781"/>
      <c r="O85" s="781"/>
      <c r="P85" s="781"/>
      <c r="S85" s="1353"/>
      <c r="W85" s="1353"/>
    </row>
    <row r="86" spans="3:23" s="780" customFormat="1" ht="27.75" customHeight="1">
      <c r="C86" s="781" t="s">
        <v>1099</v>
      </c>
      <c r="D86" s="781"/>
      <c r="E86" s="782"/>
      <c r="F86" s="791">
        <v>0</v>
      </c>
      <c r="G86" s="784" t="s">
        <v>214</v>
      </c>
      <c r="H86" s="784"/>
      <c r="I86" s="784"/>
      <c r="J86" s="782"/>
      <c r="K86" s="782"/>
      <c r="L86" s="782"/>
      <c r="M86" s="782"/>
      <c r="N86" s="781"/>
      <c r="O86" s="781"/>
      <c r="P86" s="781"/>
      <c r="S86" s="1353"/>
      <c r="W86" s="1353"/>
    </row>
    <row r="87" spans="3:23" s="780" customFormat="1" ht="27.75" customHeight="1">
      <c r="C87" s="781" t="s">
        <v>1100</v>
      </c>
      <c r="D87" s="781"/>
      <c r="E87" s="782"/>
      <c r="F87" s="791">
        <v>4585230</v>
      </c>
      <c r="G87" s="784" t="s">
        <v>214</v>
      </c>
      <c r="H87" s="784"/>
      <c r="I87" s="784"/>
      <c r="J87" s="782"/>
      <c r="K87" s="782"/>
      <c r="L87" s="782"/>
      <c r="M87" s="782"/>
      <c r="N87" s="792"/>
      <c r="O87" s="781"/>
      <c r="P87" s="781"/>
      <c r="S87" s="1353"/>
      <c r="W87" s="1353"/>
    </row>
    <row r="88" spans="3:23" s="780" customFormat="1" ht="27.75" customHeight="1" thickBot="1">
      <c r="C88" s="781" t="s">
        <v>1101</v>
      </c>
      <c r="D88" s="781"/>
      <c r="E88" s="782"/>
      <c r="F88" s="793">
        <f>F75-F84</f>
        <v>-1009302</v>
      </c>
      <c r="G88" s="784" t="s">
        <v>214</v>
      </c>
      <c r="H88" s="784"/>
      <c r="I88" s="784"/>
      <c r="J88" s="782"/>
      <c r="K88" s="782"/>
      <c r="L88" s="782"/>
      <c r="M88" s="782"/>
      <c r="N88" s="792"/>
      <c r="O88" s="781"/>
      <c r="P88" s="781"/>
      <c r="R88" s="1353" t="str">
        <f>IF(F88=T88,"OK","チェック")</f>
        <v>OK</v>
      </c>
      <c r="S88" s="1832" t="s">
        <v>1376</v>
      </c>
      <c r="T88" s="1354">
        <v>-1009302</v>
      </c>
      <c r="W88" s="1353"/>
    </row>
    <row r="89" spans="3:23" ht="27.75" customHeight="1" thickTop="1">
      <c r="C89" s="2" t="s">
        <v>1507</v>
      </c>
      <c r="P89" s="2"/>
    </row>
    <row r="91" spans="3:23" s="1352" customFormat="1" ht="19.5" customHeight="1">
      <c r="C91" s="1352" t="s">
        <v>1287</v>
      </c>
      <c r="D91" s="1432">
        <f>有形固定資産明細表!$E$63</f>
        <v>2230907</v>
      </c>
      <c r="E91" s="1432"/>
      <c r="F91" s="1432"/>
      <c r="G91" s="26"/>
      <c r="H91" s="26"/>
      <c r="I91" s="26"/>
      <c r="J91" s="26">
        <f>有形固定資産明細表!$G$63</f>
        <v>17630048</v>
      </c>
      <c r="K91" s="26"/>
      <c r="L91" s="26"/>
      <c r="M91" s="26"/>
      <c r="N91" s="1432"/>
      <c r="O91" s="1432"/>
      <c r="P91" s="1432"/>
    </row>
  </sheetData>
  <mergeCells count="37">
    <mergeCell ref="L58:M58"/>
    <mergeCell ref="L82:M82"/>
    <mergeCell ref="L83:M83"/>
    <mergeCell ref="M9:N9"/>
    <mergeCell ref="M10:N10"/>
    <mergeCell ref="M11:N11"/>
    <mergeCell ref="L53:M53"/>
    <mergeCell ref="L68:M68"/>
    <mergeCell ref="L57:M57"/>
    <mergeCell ref="L56:M56"/>
    <mergeCell ref="L55:M55"/>
    <mergeCell ref="L54:M54"/>
    <mergeCell ref="L60:M60"/>
    <mergeCell ref="L62:M62"/>
    <mergeCell ref="L61:M61"/>
    <mergeCell ref="L59:M59"/>
    <mergeCell ref="J71:N71"/>
    <mergeCell ref="J72:K72"/>
    <mergeCell ref="L72:N72"/>
    <mergeCell ref="L63:M63"/>
    <mergeCell ref="L64:M64"/>
    <mergeCell ref="L78:M78"/>
    <mergeCell ref="L79:M79"/>
    <mergeCell ref="L81:M81"/>
    <mergeCell ref="A1:Q1"/>
    <mergeCell ref="A2:Q2"/>
    <mergeCell ref="A4:G4"/>
    <mergeCell ref="E29:F29"/>
    <mergeCell ref="H4:R4"/>
    <mergeCell ref="C71:E74"/>
    <mergeCell ref="F71:F74"/>
    <mergeCell ref="L67:M67"/>
    <mergeCell ref="L65:M65"/>
    <mergeCell ref="L66:M66"/>
    <mergeCell ref="J73:K74"/>
    <mergeCell ref="L73:N74"/>
    <mergeCell ref="L77:M77"/>
  </mergeCells>
  <phoneticPr fontId="5"/>
  <printOptions horizontalCentered="1" gridLinesSet="0"/>
  <pageMargins left="0.39370078740157483" right="0.39370078740157483" top="0.78740157480314965" bottom="0.39370078740157483" header="0.59055118110236227" footer="0.39370078740157483"/>
  <pageSetup paperSize="9" scale="64" orientation="portrait" horizontalDpi="300" verticalDpi="300" r:id="rId1"/>
  <headerFooter alignWithMargins="0"/>
  <rowBreaks count="1" manualBreakCount="1">
    <brk id="51" max="17" man="1"/>
  </rowBreaks>
  <ignoredErrors>
    <ignoredError sqref="D8:D14" unlockedFormula="1"/>
  </ignoredErrors>
  <drawing r:id="rId2"/>
  <legacyDrawing r:id="rId3"/>
</worksheet>
</file>

<file path=xl/worksheets/sheet20.xml><?xml version="1.0" encoding="utf-8"?>
<worksheet xmlns="http://schemas.openxmlformats.org/spreadsheetml/2006/main" xmlns:r="http://schemas.openxmlformats.org/officeDocument/2006/relationships">
  <dimension ref="A1:AM245"/>
  <sheetViews>
    <sheetView showGridLines="0" topLeftCell="O157" zoomScaleSheetLayoutView="80" workbookViewId="0">
      <selection activeCell="AA175" sqref="AA175"/>
    </sheetView>
  </sheetViews>
  <sheetFormatPr defaultRowHeight="13.5"/>
  <cols>
    <col min="1" max="1" width="8.5" style="1719" bestFit="1" customWidth="1"/>
    <col min="2" max="2" width="8.375" style="1719" customWidth="1"/>
    <col min="3" max="9" width="6.625" style="1719" customWidth="1"/>
    <col min="10" max="10" width="4" style="1259" customWidth="1"/>
    <col min="11" max="11" width="3.125" style="1259" customWidth="1"/>
    <col min="12" max="13" width="2" style="1259" customWidth="1"/>
    <col min="14" max="14" width="7.25" style="1259" customWidth="1"/>
    <col min="15" max="15" width="3.125" style="1259" customWidth="1"/>
    <col min="16" max="20" width="10.625" style="1546" customWidth="1"/>
    <col min="21" max="21" width="3.125" style="1259" customWidth="1"/>
    <col min="22" max="23" width="2" style="1259" customWidth="1"/>
    <col min="24" max="24" width="7.5" style="1259" customWidth="1"/>
    <col min="25" max="25" width="3.125" style="1259" customWidth="1"/>
    <col min="26" max="29" width="10.625" style="1546" customWidth="1"/>
    <col min="30" max="30" width="3" style="1546" customWidth="1"/>
    <col min="31" max="31" width="3.125" style="1546" customWidth="1"/>
    <col min="32" max="32" width="2" style="1546" customWidth="1"/>
    <col min="33" max="33" width="6.75" style="1546" customWidth="1"/>
    <col min="34" max="34" width="7.75" style="1546" customWidth="1"/>
    <col min="35" max="35" width="11.75" style="1546" customWidth="1"/>
    <col min="36" max="38" width="11.625" style="1546" customWidth="1"/>
    <col min="39" max="16384" width="9" style="1546"/>
  </cols>
  <sheetData>
    <row r="1" spans="1:37" s="1259" customFormat="1" ht="9" customHeight="1">
      <c r="A1" s="1707"/>
      <c r="B1" s="1707"/>
      <c r="C1" s="1707"/>
      <c r="D1" s="1707"/>
      <c r="E1" s="1707"/>
      <c r="F1" s="1707"/>
      <c r="G1" s="1707"/>
      <c r="H1" s="1707"/>
      <c r="I1" s="1707"/>
    </row>
    <row r="2" spans="1:37" s="1259" customFormat="1" ht="14.45" customHeight="1">
      <c r="A2" s="1707"/>
      <c r="B2" s="1707"/>
      <c r="C2" s="1707"/>
      <c r="D2" s="1707"/>
      <c r="E2" s="1707"/>
      <c r="F2" s="1707"/>
      <c r="G2" s="1707"/>
      <c r="H2" s="1707"/>
      <c r="I2" s="1707"/>
      <c r="J2" s="1506"/>
      <c r="K2" s="1506" t="s">
        <v>721</v>
      </c>
      <c r="R2" s="1506" t="s">
        <v>1478</v>
      </c>
      <c r="T2" s="1882"/>
      <c r="AA2" s="1383"/>
      <c r="AB2" s="1383" t="s">
        <v>1</v>
      </c>
      <c r="AC2" s="1383"/>
    </row>
    <row r="3" spans="1:37" s="1259" customFormat="1" ht="3" customHeight="1" thickBot="1">
      <c r="A3" s="1707"/>
      <c r="B3" s="1707"/>
      <c r="C3" s="1707"/>
      <c r="D3" s="1707"/>
      <c r="E3" s="1707"/>
      <c r="F3" s="1707"/>
      <c r="G3" s="1707"/>
      <c r="H3" s="1707"/>
      <c r="I3" s="1707"/>
      <c r="AB3" s="1383"/>
      <c r="AC3" s="1383"/>
    </row>
    <row r="4" spans="1:37" s="1259" customFormat="1" ht="14.45" customHeight="1" thickTop="1">
      <c r="A4" s="1707"/>
      <c r="B4" s="1707"/>
      <c r="C4" s="1707"/>
      <c r="D4" s="1707"/>
      <c r="E4" s="1707"/>
      <c r="F4" s="1707"/>
      <c r="G4" s="1707"/>
      <c r="H4" s="1707"/>
      <c r="I4" s="1707"/>
      <c r="K4" s="1507"/>
      <c r="L4" s="1508"/>
      <c r="M4" s="1508"/>
      <c r="N4" s="1508"/>
      <c r="O4" s="1508"/>
      <c r="P4" s="1509" t="s">
        <v>119</v>
      </c>
      <c r="Q4" s="1508"/>
      <c r="R4" s="1508"/>
      <c r="S4" s="1508"/>
      <c r="T4" s="1508"/>
      <c r="U4" s="1510"/>
      <c r="V4" s="1508"/>
      <c r="W4" s="1508"/>
      <c r="X4" s="1508"/>
      <c r="Y4" s="1508"/>
      <c r="Z4" s="1732" t="s">
        <v>392</v>
      </c>
      <c r="AA4" s="1733"/>
      <c r="AB4" s="1733"/>
      <c r="AC4" s="1511"/>
      <c r="AD4" s="1383"/>
      <c r="AE4" s="1268"/>
      <c r="AF4" s="1268"/>
      <c r="AG4" s="1268"/>
      <c r="AH4" s="1268"/>
      <c r="AI4" s="1512"/>
      <c r="AJ4" s="1512"/>
      <c r="AK4" s="1512"/>
    </row>
    <row r="5" spans="1:37" s="1259" customFormat="1" ht="14.45" customHeight="1">
      <c r="A5" s="1707"/>
      <c r="B5" s="1707"/>
      <c r="C5" s="1707"/>
      <c r="D5" s="1707"/>
      <c r="E5" s="1707"/>
      <c r="F5" s="1707"/>
      <c r="G5" s="1707"/>
      <c r="H5" s="1707"/>
      <c r="I5" s="1707"/>
      <c r="K5" s="1513"/>
      <c r="L5" s="1514"/>
      <c r="M5" s="1514"/>
      <c r="N5" s="1514"/>
      <c r="O5" s="1514"/>
      <c r="P5" s="1515" t="s">
        <v>121</v>
      </c>
      <c r="Q5" s="1516" t="s">
        <v>143</v>
      </c>
      <c r="R5" s="1517" t="s">
        <v>122</v>
      </c>
      <c r="S5" s="1517"/>
      <c r="T5" s="1518"/>
      <c r="U5" s="1519"/>
      <c r="V5" s="1514"/>
      <c r="W5" s="1514"/>
      <c r="X5" s="1514"/>
      <c r="Y5" s="1514"/>
      <c r="Z5" s="1515" t="s">
        <v>123</v>
      </c>
      <c r="AA5" s="1520" t="s">
        <v>124</v>
      </c>
      <c r="AB5" s="1517"/>
      <c r="AC5" s="1375"/>
      <c r="AD5" s="1383"/>
      <c r="AE5" s="1268"/>
      <c r="AF5" s="1268"/>
      <c r="AG5" s="1268"/>
      <c r="AH5" s="1268"/>
      <c r="AI5" s="1512"/>
      <c r="AJ5" s="1512"/>
      <c r="AK5" s="1512"/>
    </row>
    <row r="6" spans="1:37" s="1259" customFormat="1" ht="14.45" customHeight="1">
      <c r="A6" s="1707"/>
      <c r="B6" s="1707"/>
      <c r="C6" s="1707"/>
      <c r="D6" s="1707"/>
      <c r="E6" s="1707"/>
      <c r="F6" s="1707"/>
      <c r="G6" s="1707"/>
      <c r="H6" s="1707"/>
      <c r="I6" s="1707"/>
      <c r="K6" s="1513"/>
      <c r="L6" s="1514"/>
      <c r="M6" s="1514"/>
      <c r="N6" s="1514"/>
      <c r="O6" s="1514"/>
      <c r="P6" s="1521"/>
      <c r="Q6" s="1522" t="s">
        <v>144</v>
      </c>
      <c r="R6" s="1520" t="s">
        <v>2</v>
      </c>
      <c r="S6" s="1520" t="s">
        <v>3</v>
      </c>
      <c r="T6" s="1520" t="s">
        <v>393</v>
      </c>
      <c r="U6" s="1519" t="s">
        <v>4</v>
      </c>
      <c r="V6" s="1514" t="s">
        <v>4</v>
      </c>
      <c r="W6" s="1514"/>
      <c r="X6" s="1514"/>
      <c r="Y6" s="1514"/>
      <c r="Z6" s="1521"/>
      <c r="AA6" s="1520" t="s">
        <v>2</v>
      </c>
      <c r="AB6" s="1520" t="s">
        <v>3</v>
      </c>
      <c r="AC6" s="1375" t="s">
        <v>393</v>
      </c>
      <c r="AD6" s="1383" t="s">
        <v>4</v>
      </c>
      <c r="AE6" s="1268"/>
      <c r="AF6" s="1268"/>
      <c r="AG6" s="1268"/>
      <c r="AH6" s="1268"/>
      <c r="AI6" s="1512"/>
      <c r="AJ6" s="1512"/>
      <c r="AK6" s="1512"/>
    </row>
    <row r="7" spans="1:37" s="1259" customFormat="1" ht="14.45" customHeight="1" thickBot="1">
      <c r="A7" s="1708" t="s">
        <v>1132</v>
      </c>
      <c r="B7" s="1708" t="s">
        <v>1133</v>
      </c>
      <c r="C7" s="1708" t="s">
        <v>1134</v>
      </c>
      <c r="D7" s="1708" t="s">
        <v>1135</v>
      </c>
      <c r="E7" s="1708" t="s">
        <v>398</v>
      </c>
      <c r="F7" s="1708" t="s">
        <v>1136</v>
      </c>
      <c r="G7" s="1708" t="s">
        <v>1137</v>
      </c>
      <c r="H7" s="1708" t="s">
        <v>1138</v>
      </c>
      <c r="I7" s="1707"/>
      <c r="K7" s="1513"/>
      <c r="L7" s="1514"/>
      <c r="M7" s="1514"/>
      <c r="N7" s="1514"/>
      <c r="O7" s="1514"/>
      <c r="P7" s="1523" t="s">
        <v>125</v>
      </c>
      <c r="Q7" s="1524" t="s">
        <v>667</v>
      </c>
      <c r="R7" s="1525"/>
      <c r="S7" s="1526" t="s">
        <v>127</v>
      </c>
      <c r="T7" s="1527" t="s">
        <v>395</v>
      </c>
      <c r="U7" s="1519"/>
      <c r="V7" s="1528"/>
      <c r="W7" s="1528"/>
      <c r="X7" s="1528"/>
      <c r="Y7" s="1528"/>
      <c r="Z7" s="1529" t="s">
        <v>5</v>
      </c>
      <c r="AA7" s="1526" t="s">
        <v>6</v>
      </c>
      <c r="AB7" s="1526" t="s">
        <v>7</v>
      </c>
      <c r="AC7" s="1367"/>
      <c r="AD7" s="1383"/>
      <c r="AE7" s="330"/>
      <c r="AF7" s="330"/>
      <c r="AG7" s="330"/>
      <c r="AH7" s="330"/>
      <c r="AI7" s="1512"/>
      <c r="AJ7" s="1512"/>
      <c r="AK7" s="1512"/>
    </row>
    <row r="8" spans="1:37" ht="14.45" customHeight="1">
      <c r="A8" s="1709">
        <v>58429</v>
      </c>
      <c r="B8" s="1710">
        <v>58429</v>
      </c>
      <c r="C8" s="1710">
        <v>46582</v>
      </c>
      <c r="D8" s="1710">
        <v>11847</v>
      </c>
      <c r="E8" s="1710">
        <v>31432</v>
      </c>
      <c r="F8" s="1710">
        <v>2878</v>
      </c>
      <c r="G8" s="1710"/>
      <c r="H8" s="1711">
        <v>16600</v>
      </c>
      <c r="I8" s="1712" t="s">
        <v>1139</v>
      </c>
      <c r="K8" s="1530"/>
      <c r="L8" s="1531" t="s">
        <v>8</v>
      </c>
      <c r="M8" s="1532"/>
      <c r="N8" s="1532"/>
      <c r="O8" s="1533" t="s">
        <v>9</v>
      </c>
      <c r="P8" s="1534">
        <f>+A9</f>
        <v>0</v>
      </c>
      <c r="Q8" s="1535">
        <f>+C9</f>
        <v>0</v>
      </c>
      <c r="R8" s="1535">
        <f>+E9</f>
        <v>0</v>
      </c>
      <c r="S8" s="1536">
        <f>+F9</f>
        <v>0</v>
      </c>
      <c r="T8" s="1537">
        <f>+H9</f>
        <v>0</v>
      </c>
      <c r="U8" s="1538"/>
      <c r="V8" s="1539" t="s">
        <v>145</v>
      </c>
      <c r="W8" s="1540"/>
      <c r="X8" s="1540"/>
      <c r="Y8" s="1541" t="s">
        <v>10</v>
      </c>
      <c r="Z8" s="1542">
        <f t="shared" ref="Z8:AB9" si="0">+A170</f>
        <v>0</v>
      </c>
      <c r="AA8" s="1543">
        <f t="shared" si="0"/>
        <v>0</v>
      </c>
      <c r="AB8" s="1544">
        <f t="shared" si="0"/>
        <v>0</v>
      </c>
      <c r="AC8" s="1545">
        <f>+E170</f>
        <v>0</v>
      </c>
      <c r="AD8" s="1383"/>
      <c r="AE8" s="1383"/>
      <c r="AF8" s="1383"/>
      <c r="AG8" s="1383"/>
      <c r="AH8" s="1383"/>
      <c r="AI8" s="1259"/>
      <c r="AJ8" s="1259"/>
      <c r="AK8" s="1259"/>
    </row>
    <row r="9" spans="1:37" ht="14.45" customHeight="1">
      <c r="A9" s="1713"/>
      <c r="B9" s="1714"/>
      <c r="C9" s="1714"/>
      <c r="D9" s="1714"/>
      <c r="E9" s="1714"/>
      <c r="F9" s="1714"/>
      <c r="G9" s="1714"/>
      <c r="H9" s="1715"/>
      <c r="I9" s="1712" t="s">
        <v>1140</v>
      </c>
      <c r="K9" s="1547"/>
      <c r="L9" s="1539"/>
      <c r="M9" s="1548" t="s">
        <v>146</v>
      </c>
      <c r="N9" s="1549"/>
      <c r="O9" s="1550" t="s">
        <v>12</v>
      </c>
      <c r="P9" s="1551">
        <f>+A10</f>
        <v>0</v>
      </c>
      <c r="Q9" s="1552">
        <f>+C10</f>
        <v>0</v>
      </c>
      <c r="R9" s="1552">
        <f>+E10</f>
        <v>0</v>
      </c>
      <c r="S9" s="1553">
        <f>+F10</f>
        <v>0</v>
      </c>
      <c r="T9" s="1554">
        <f>+H10</f>
        <v>0</v>
      </c>
      <c r="U9" s="1555"/>
      <c r="V9" s="1556"/>
      <c r="W9" s="1548" t="s">
        <v>11</v>
      </c>
      <c r="X9" s="1549"/>
      <c r="Y9" s="1557" t="s">
        <v>9</v>
      </c>
      <c r="Z9" s="1551">
        <f t="shared" si="0"/>
        <v>0</v>
      </c>
      <c r="AA9" s="1552">
        <f t="shared" si="0"/>
        <v>0</v>
      </c>
      <c r="AB9" s="1558">
        <f t="shared" si="0"/>
        <v>0</v>
      </c>
      <c r="AC9" s="1559">
        <f>+E171</f>
        <v>0</v>
      </c>
      <c r="AD9" s="1383"/>
      <c r="AE9" s="1383"/>
      <c r="AF9" s="1383"/>
      <c r="AG9" s="1383"/>
      <c r="AH9" s="1383"/>
      <c r="AI9" s="1259"/>
      <c r="AJ9" s="1259"/>
      <c r="AK9" s="1259"/>
    </row>
    <row r="10" spans="1:37" ht="14.45" customHeight="1">
      <c r="A10" s="1713"/>
      <c r="B10" s="1714"/>
      <c r="C10" s="1714"/>
      <c r="D10" s="1714"/>
      <c r="E10" s="1714"/>
      <c r="F10" s="1714"/>
      <c r="G10" s="1714"/>
      <c r="H10" s="1715"/>
      <c r="I10" s="1712" t="s">
        <v>1141</v>
      </c>
      <c r="K10" s="1547"/>
      <c r="L10" s="1539"/>
      <c r="M10" s="1548" t="s">
        <v>13</v>
      </c>
      <c r="N10" s="1560"/>
      <c r="O10" s="1561"/>
      <c r="P10" s="1562">
        <f>P8-P9</f>
        <v>0</v>
      </c>
      <c r="Q10" s="1563">
        <f>Q8-Q9</f>
        <v>0</v>
      </c>
      <c r="R10" s="1563">
        <f>R8-R9</f>
        <v>0</v>
      </c>
      <c r="S10" s="1564">
        <f>S8-S9</f>
        <v>0</v>
      </c>
      <c r="T10" s="1565">
        <f>T8-T9</f>
        <v>0</v>
      </c>
      <c r="U10" s="1555"/>
      <c r="V10" s="1566"/>
      <c r="W10" s="1548" t="s">
        <v>13</v>
      </c>
      <c r="X10" s="1549"/>
      <c r="Y10" s="1557"/>
      <c r="Z10" s="1567">
        <f>Z8-Z9</f>
        <v>0</v>
      </c>
      <c r="AA10" s="1568">
        <f>AA8-AA9</f>
        <v>0</v>
      </c>
      <c r="AB10" s="1569">
        <f>AB8-AB9</f>
        <v>0</v>
      </c>
      <c r="AC10" s="1570">
        <f>AC8-AC9</f>
        <v>0</v>
      </c>
      <c r="AD10" s="1383"/>
      <c r="AE10" s="1383"/>
      <c r="AF10" s="1383"/>
      <c r="AG10" s="1383"/>
      <c r="AH10" s="1383"/>
      <c r="AI10" s="1259"/>
      <c r="AJ10" s="1259"/>
      <c r="AK10" s="1259"/>
    </row>
    <row r="11" spans="1:37" ht="14.45" customHeight="1">
      <c r="A11" s="1713">
        <v>8653</v>
      </c>
      <c r="B11" s="1714">
        <v>8653</v>
      </c>
      <c r="C11" s="1714">
        <v>170</v>
      </c>
      <c r="D11" s="1714">
        <v>8483</v>
      </c>
      <c r="E11" s="1714">
        <v>8483</v>
      </c>
      <c r="F11" s="1714"/>
      <c r="G11" s="1714"/>
      <c r="H11" s="1715"/>
      <c r="I11" s="1712" t="s">
        <v>1142</v>
      </c>
      <c r="K11" s="1547" t="s">
        <v>4</v>
      </c>
      <c r="L11" s="1571" t="s">
        <v>14</v>
      </c>
      <c r="M11" s="1572"/>
      <c r="N11" s="1572"/>
      <c r="O11" s="1573" t="s">
        <v>15</v>
      </c>
      <c r="P11" s="1574">
        <f>+A11</f>
        <v>8653</v>
      </c>
      <c r="Q11" s="1575">
        <f>+C11</f>
        <v>170</v>
      </c>
      <c r="R11" s="1575">
        <f>+E11</f>
        <v>8483</v>
      </c>
      <c r="S11" s="1576">
        <f>+F11</f>
        <v>0</v>
      </c>
      <c r="T11" s="1554">
        <f>+H11</f>
        <v>0</v>
      </c>
      <c r="U11" s="1555"/>
      <c r="V11" s="1548" t="s">
        <v>147</v>
      </c>
      <c r="W11" s="1549"/>
      <c r="X11" s="1549"/>
      <c r="Y11" s="1557" t="s">
        <v>12</v>
      </c>
      <c r="Z11" s="1551">
        <f>+A172</f>
        <v>0</v>
      </c>
      <c r="AA11" s="1552">
        <f>+B172</f>
        <v>0</v>
      </c>
      <c r="AB11" s="1558">
        <f>+C172</f>
        <v>0</v>
      </c>
      <c r="AC11" s="1559">
        <f>+E172</f>
        <v>0</v>
      </c>
      <c r="AD11" s="1383"/>
      <c r="AE11" s="1383"/>
      <c r="AF11" s="1383"/>
      <c r="AG11" s="1383"/>
      <c r="AH11" s="1383"/>
      <c r="AI11" s="1259"/>
      <c r="AJ11" s="1259"/>
      <c r="AK11" s="1259"/>
    </row>
    <row r="12" spans="1:37" ht="14.45" customHeight="1">
      <c r="A12" s="1713"/>
      <c r="B12" s="1714"/>
      <c r="C12" s="1714"/>
      <c r="D12" s="1714"/>
      <c r="E12" s="1714"/>
      <c r="F12" s="1714"/>
      <c r="G12" s="1714"/>
      <c r="H12" s="1715"/>
      <c r="I12" s="1712" t="s">
        <v>1143</v>
      </c>
      <c r="K12" s="1547"/>
      <c r="L12" s="1539"/>
      <c r="M12" s="1548" t="s">
        <v>16</v>
      </c>
      <c r="N12" s="1549"/>
      <c r="O12" s="1550" t="s">
        <v>17</v>
      </c>
      <c r="P12" s="1551">
        <f>+A12</f>
        <v>0</v>
      </c>
      <c r="Q12" s="1552">
        <f>+C12</f>
        <v>0</v>
      </c>
      <c r="R12" s="1552">
        <f>+E12</f>
        <v>0</v>
      </c>
      <c r="S12" s="1553">
        <f>+F12</f>
        <v>0</v>
      </c>
      <c r="T12" s="1554">
        <f>+H12</f>
        <v>0</v>
      </c>
      <c r="U12" s="1555"/>
      <c r="V12" s="1539"/>
      <c r="W12" s="1577"/>
      <c r="X12" s="1577"/>
      <c r="Y12" s="1578"/>
      <c r="Z12" s="1579"/>
      <c r="AA12" s="1577"/>
      <c r="AB12" s="1577"/>
      <c r="AC12" s="1580"/>
      <c r="AD12" s="1383"/>
      <c r="AE12" s="1383"/>
      <c r="AF12" s="1383"/>
      <c r="AG12" s="1383"/>
      <c r="AH12" s="1383"/>
      <c r="AI12" s="1259"/>
      <c r="AJ12" s="1259"/>
      <c r="AK12" s="1259"/>
    </row>
    <row r="13" spans="1:37" ht="14.45" customHeight="1">
      <c r="A13" s="1713">
        <v>3432</v>
      </c>
      <c r="B13" s="1714">
        <v>3432</v>
      </c>
      <c r="C13" s="1714">
        <v>68</v>
      </c>
      <c r="D13" s="1714">
        <v>3364</v>
      </c>
      <c r="E13" s="1714">
        <v>1357</v>
      </c>
      <c r="F13" s="1714">
        <v>560</v>
      </c>
      <c r="G13" s="1714"/>
      <c r="H13" s="1715"/>
      <c r="I13" s="1712" t="s">
        <v>1144</v>
      </c>
      <c r="K13" s="1547"/>
      <c r="L13" s="1566"/>
      <c r="M13" s="1548" t="s">
        <v>13</v>
      </c>
      <c r="N13" s="1540"/>
      <c r="O13" s="1581"/>
      <c r="P13" s="1562">
        <f>P11-P12</f>
        <v>8653</v>
      </c>
      <c r="Q13" s="1563">
        <f>Q11-Q12</f>
        <v>170</v>
      </c>
      <c r="R13" s="1563">
        <f>R11-R12</f>
        <v>8483</v>
      </c>
      <c r="S13" s="1564">
        <f>S11-S12</f>
        <v>0</v>
      </c>
      <c r="T13" s="1565">
        <f>T11-T12</f>
        <v>0</v>
      </c>
      <c r="U13" s="1555"/>
      <c r="V13" s="1566"/>
      <c r="W13" s="1582"/>
      <c r="X13" s="1582"/>
      <c r="Y13" s="1583"/>
      <c r="Z13" s="1584"/>
      <c r="AA13" s="1582"/>
      <c r="AB13" s="1582"/>
      <c r="AC13" s="1585"/>
      <c r="AD13" s="1383"/>
      <c r="AE13" s="1383"/>
      <c r="AF13" s="1383"/>
      <c r="AG13" s="1383"/>
      <c r="AH13" s="1383"/>
      <c r="AI13" s="1259"/>
      <c r="AJ13" s="1259"/>
      <c r="AK13" s="1259"/>
    </row>
    <row r="14" spans="1:37" ht="14.45" customHeight="1">
      <c r="A14" s="1713">
        <v>3432</v>
      </c>
      <c r="B14" s="1714">
        <v>3432</v>
      </c>
      <c r="C14" s="1714">
        <v>68</v>
      </c>
      <c r="D14" s="1714">
        <v>3364</v>
      </c>
      <c r="E14" s="1714">
        <v>1357</v>
      </c>
      <c r="F14" s="1714">
        <v>560</v>
      </c>
      <c r="G14" s="1714"/>
      <c r="H14" s="1715"/>
      <c r="I14" s="1712" t="s">
        <v>1145</v>
      </c>
      <c r="K14" s="1547" t="s">
        <v>4</v>
      </c>
      <c r="L14" s="1586"/>
      <c r="M14" s="1539" t="s">
        <v>94</v>
      </c>
      <c r="N14" s="1549"/>
      <c r="O14" s="1550" t="s">
        <v>93</v>
      </c>
      <c r="P14" s="1551">
        <f>+A14</f>
        <v>3432</v>
      </c>
      <c r="Q14" s="1552">
        <f>+C14</f>
        <v>68</v>
      </c>
      <c r="R14" s="1552">
        <f t="shared" ref="R14:S16" si="1">+E14</f>
        <v>1357</v>
      </c>
      <c r="S14" s="1553">
        <f t="shared" si="1"/>
        <v>560</v>
      </c>
      <c r="T14" s="1554">
        <f>+H14</f>
        <v>0</v>
      </c>
      <c r="U14" s="1555"/>
      <c r="V14" s="1571"/>
      <c r="W14" s="1548" t="s">
        <v>135</v>
      </c>
      <c r="X14" s="1549"/>
      <c r="Y14" s="1557" t="s">
        <v>93</v>
      </c>
      <c r="Z14" s="1551">
        <f>+A176</f>
        <v>0</v>
      </c>
      <c r="AA14" s="1552">
        <f>+B176</f>
        <v>0</v>
      </c>
      <c r="AB14" s="1558">
        <f>+C176</f>
        <v>0</v>
      </c>
      <c r="AC14" s="1559">
        <f>+E176</f>
        <v>0</v>
      </c>
      <c r="AD14" s="1383"/>
      <c r="AE14" s="1383"/>
      <c r="AF14" s="1383"/>
      <c r="AG14" s="1383"/>
      <c r="AH14" s="1383"/>
      <c r="AI14" s="1259"/>
      <c r="AJ14" s="1259"/>
      <c r="AK14" s="1259"/>
    </row>
    <row r="15" spans="1:37" ht="14.45" customHeight="1">
      <c r="A15" s="1713"/>
      <c r="B15" s="1714"/>
      <c r="C15" s="1714"/>
      <c r="D15" s="1714"/>
      <c r="E15" s="1714"/>
      <c r="F15" s="1714"/>
      <c r="G15" s="1714"/>
      <c r="H15" s="1715"/>
      <c r="I15" s="1712" t="s">
        <v>1146</v>
      </c>
      <c r="K15" s="1547"/>
      <c r="L15" s="1556" t="s">
        <v>102</v>
      </c>
      <c r="M15" s="1539"/>
      <c r="N15" s="1548" t="s">
        <v>148</v>
      </c>
      <c r="O15" s="1550" t="s">
        <v>97</v>
      </c>
      <c r="P15" s="1551">
        <f>+A15</f>
        <v>0</v>
      </c>
      <c r="Q15" s="1552">
        <f>+C15</f>
        <v>0</v>
      </c>
      <c r="R15" s="1552">
        <f t="shared" si="1"/>
        <v>0</v>
      </c>
      <c r="S15" s="1553">
        <f t="shared" si="1"/>
        <v>0</v>
      </c>
      <c r="T15" s="1554">
        <f>+H15</f>
        <v>0</v>
      </c>
      <c r="U15" s="1555"/>
      <c r="V15" s="1539" t="s">
        <v>102</v>
      </c>
      <c r="W15" s="1539"/>
      <c r="X15" s="1560"/>
      <c r="Y15" s="1561"/>
      <c r="Z15" s="1587"/>
      <c r="AA15" s="1560"/>
      <c r="AB15" s="1560"/>
      <c r="AC15" s="1588"/>
      <c r="AD15" s="1383"/>
      <c r="AE15" s="1383"/>
      <c r="AF15" s="1383"/>
      <c r="AG15" s="1383"/>
      <c r="AH15" s="1383"/>
      <c r="AI15" s="1259"/>
      <c r="AJ15" s="1259"/>
      <c r="AK15" s="1259"/>
    </row>
    <row r="16" spans="1:37" ht="14.45" customHeight="1">
      <c r="A16" s="1713">
        <v>3432</v>
      </c>
      <c r="B16" s="1714">
        <v>3432</v>
      </c>
      <c r="C16" s="1714">
        <v>68</v>
      </c>
      <c r="D16" s="1714">
        <v>3364</v>
      </c>
      <c r="E16" s="1714">
        <v>1357</v>
      </c>
      <c r="F16" s="1714">
        <v>560</v>
      </c>
      <c r="G16" s="1714"/>
      <c r="H16" s="1715"/>
      <c r="I16" s="1712" t="s">
        <v>1147</v>
      </c>
      <c r="K16" s="1547"/>
      <c r="L16" s="1556" t="s">
        <v>103</v>
      </c>
      <c r="M16" s="1556"/>
      <c r="N16" s="1548" t="s">
        <v>96</v>
      </c>
      <c r="O16" s="1550" t="s">
        <v>34</v>
      </c>
      <c r="P16" s="1551">
        <f>+A16</f>
        <v>3432</v>
      </c>
      <c r="Q16" s="1552">
        <f>+C16</f>
        <v>68</v>
      </c>
      <c r="R16" s="1552">
        <f t="shared" si="1"/>
        <v>1357</v>
      </c>
      <c r="S16" s="1553">
        <f t="shared" si="1"/>
        <v>560</v>
      </c>
      <c r="T16" s="1554">
        <f>+H16</f>
        <v>0</v>
      </c>
      <c r="U16" s="1555"/>
      <c r="V16" s="1539" t="s">
        <v>103</v>
      </c>
      <c r="W16" s="1539"/>
      <c r="X16" s="1560"/>
      <c r="Y16" s="1561"/>
      <c r="Z16" s="1587"/>
      <c r="AA16" s="1560"/>
      <c r="AB16" s="1560"/>
      <c r="AC16" s="1588"/>
      <c r="AD16" s="1383"/>
      <c r="AE16" s="1383"/>
      <c r="AF16" s="1383"/>
      <c r="AG16" s="1383"/>
      <c r="AH16" s="1383"/>
      <c r="AI16" s="1259"/>
      <c r="AJ16" s="1259"/>
      <c r="AK16" s="1259"/>
    </row>
    <row r="17" spans="1:37" ht="14.45" customHeight="1">
      <c r="A17" s="1713"/>
      <c r="B17" s="1714"/>
      <c r="C17" s="1714"/>
      <c r="D17" s="1714"/>
      <c r="E17" s="1714"/>
      <c r="F17" s="1714"/>
      <c r="G17" s="1714"/>
      <c r="H17" s="1715"/>
      <c r="I17" s="1712" t="s">
        <v>552</v>
      </c>
      <c r="K17" s="1547"/>
      <c r="L17" s="1556" t="s">
        <v>41</v>
      </c>
      <c r="M17" s="1566"/>
      <c r="N17" s="1548" t="s">
        <v>13</v>
      </c>
      <c r="O17" s="1550"/>
      <c r="P17" s="1567">
        <f>P14-P15-P16</f>
        <v>0</v>
      </c>
      <c r="Q17" s="1568">
        <f>Q14-Q15-Q16</f>
        <v>0</v>
      </c>
      <c r="R17" s="1568">
        <f>R14-R15-R16</f>
        <v>0</v>
      </c>
      <c r="S17" s="1589">
        <f>S14-S15-S16</f>
        <v>0</v>
      </c>
      <c r="T17" s="1565">
        <f>T14-T15-T16</f>
        <v>0</v>
      </c>
      <c r="U17" s="1555"/>
      <c r="V17" s="1539" t="s">
        <v>668</v>
      </c>
      <c r="W17" s="1539"/>
      <c r="X17" s="1560"/>
      <c r="Y17" s="1561"/>
      <c r="Z17" s="1587"/>
      <c r="AA17" s="1560"/>
      <c r="AB17" s="1560"/>
      <c r="AC17" s="1588"/>
      <c r="AD17" s="1383"/>
      <c r="AE17" s="1383"/>
      <c r="AF17" s="1383"/>
      <c r="AG17" s="1383"/>
      <c r="AH17" s="1383"/>
      <c r="AI17" s="1259"/>
      <c r="AJ17" s="1259"/>
      <c r="AK17" s="1259"/>
    </row>
    <row r="18" spans="1:37" ht="14.45" customHeight="1">
      <c r="A18" s="1713"/>
      <c r="B18" s="1714"/>
      <c r="C18" s="1714"/>
      <c r="D18" s="1714"/>
      <c r="E18" s="1714"/>
      <c r="F18" s="1714"/>
      <c r="G18" s="1714"/>
      <c r="H18" s="1715"/>
      <c r="I18" s="1712" t="s">
        <v>553</v>
      </c>
      <c r="K18" s="1547"/>
      <c r="L18" s="1556"/>
      <c r="M18" s="1548" t="s">
        <v>95</v>
      </c>
      <c r="N18" s="1549"/>
      <c r="O18" s="1550" t="s">
        <v>98</v>
      </c>
      <c r="P18" s="1551">
        <f>+A17</f>
        <v>0</v>
      </c>
      <c r="Q18" s="1552">
        <f>+C17</f>
        <v>0</v>
      </c>
      <c r="R18" s="1552">
        <f t="shared" ref="R18:S20" si="2">+E17</f>
        <v>0</v>
      </c>
      <c r="S18" s="1553">
        <f t="shared" si="2"/>
        <v>0</v>
      </c>
      <c r="T18" s="1554">
        <f>+H17</f>
        <v>0</v>
      </c>
      <c r="U18" s="1555"/>
      <c r="V18" s="1539" t="s">
        <v>669</v>
      </c>
      <c r="W18" s="1566"/>
      <c r="X18" s="1560"/>
      <c r="Y18" s="1561"/>
      <c r="Z18" s="1587"/>
      <c r="AA18" s="1560"/>
      <c r="AB18" s="1560"/>
      <c r="AC18" s="1588"/>
      <c r="AD18" s="1383"/>
      <c r="AE18" s="1383"/>
      <c r="AF18" s="1383"/>
      <c r="AG18" s="1383"/>
      <c r="AH18" s="1383"/>
      <c r="AI18" s="1259"/>
      <c r="AJ18" s="1259"/>
      <c r="AK18" s="1259"/>
    </row>
    <row r="19" spans="1:37" ht="14.45" customHeight="1">
      <c r="A19" s="1713"/>
      <c r="B19" s="1714"/>
      <c r="C19" s="1714"/>
      <c r="D19" s="1714"/>
      <c r="E19" s="1714"/>
      <c r="F19" s="1714"/>
      <c r="G19" s="1714"/>
      <c r="H19" s="1715"/>
      <c r="I19" s="1712" t="s">
        <v>554</v>
      </c>
      <c r="K19" s="1547"/>
      <c r="L19" s="1566"/>
      <c r="M19" s="1548" t="s">
        <v>13</v>
      </c>
      <c r="N19" s="1549"/>
      <c r="O19" s="1550" t="s">
        <v>99</v>
      </c>
      <c r="P19" s="1551">
        <f>+A18</f>
        <v>0</v>
      </c>
      <c r="Q19" s="1552">
        <f>+C18</f>
        <v>0</v>
      </c>
      <c r="R19" s="1552">
        <f t="shared" si="2"/>
        <v>0</v>
      </c>
      <c r="S19" s="1553">
        <f t="shared" si="2"/>
        <v>0</v>
      </c>
      <c r="T19" s="1554">
        <f>+H18</f>
        <v>0</v>
      </c>
      <c r="U19" s="1555"/>
      <c r="V19" s="1590"/>
      <c r="W19" s="1549" t="s">
        <v>13</v>
      </c>
      <c r="X19" s="1549"/>
      <c r="Y19" s="1557" t="s">
        <v>97</v>
      </c>
      <c r="Z19" s="1551">
        <f>+A177</f>
        <v>0</v>
      </c>
      <c r="AA19" s="1552">
        <f>+B177</f>
        <v>0</v>
      </c>
      <c r="AB19" s="1558">
        <f>+C177</f>
        <v>0</v>
      </c>
      <c r="AC19" s="1559">
        <f>+E177</f>
        <v>0</v>
      </c>
      <c r="AD19" s="1383"/>
      <c r="AE19" s="1383"/>
      <c r="AF19" s="1383"/>
      <c r="AG19" s="1383"/>
      <c r="AH19" s="1383"/>
      <c r="AI19" s="1259"/>
      <c r="AJ19" s="1259"/>
      <c r="AK19" s="1259"/>
    </row>
    <row r="20" spans="1:37" ht="14.45" customHeight="1">
      <c r="A20" s="1713">
        <v>8575</v>
      </c>
      <c r="B20" s="1714">
        <v>8575</v>
      </c>
      <c r="C20" s="1714">
        <v>8575</v>
      </c>
      <c r="D20" s="1714"/>
      <c r="E20" s="1714">
        <v>1242</v>
      </c>
      <c r="F20" s="1714">
        <v>2318</v>
      </c>
      <c r="G20" s="1714"/>
      <c r="H20" s="1715"/>
      <c r="I20" s="1712" t="s">
        <v>1148</v>
      </c>
      <c r="K20" s="1547"/>
      <c r="L20" s="1548" t="s">
        <v>19</v>
      </c>
      <c r="M20" s="1549"/>
      <c r="N20" s="1549"/>
      <c r="O20" s="1550" t="s">
        <v>20</v>
      </c>
      <c r="P20" s="1551">
        <f>+A19</f>
        <v>0</v>
      </c>
      <c r="Q20" s="1552">
        <f>+C19</f>
        <v>0</v>
      </c>
      <c r="R20" s="1591">
        <f t="shared" si="2"/>
        <v>0</v>
      </c>
      <c r="S20" s="1553">
        <f t="shared" si="2"/>
        <v>0</v>
      </c>
      <c r="T20" s="1554">
        <f>+H19</f>
        <v>0</v>
      </c>
      <c r="U20" s="1555" t="s">
        <v>4</v>
      </c>
      <c r="V20" s="1539"/>
      <c r="W20" s="1560"/>
      <c r="X20" s="1560"/>
      <c r="Y20" s="1561"/>
      <c r="Z20" s="1587"/>
      <c r="AA20" s="1560"/>
      <c r="AB20" s="1560"/>
      <c r="AC20" s="1588"/>
      <c r="AD20" s="1383"/>
      <c r="AE20" s="1383"/>
      <c r="AF20" s="1383"/>
      <c r="AG20" s="1383"/>
      <c r="AH20" s="1383"/>
      <c r="AI20" s="1259"/>
      <c r="AJ20" s="1259"/>
      <c r="AK20" s="1259"/>
    </row>
    <row r="21" spans="1:37" ht="14.45" customHeight="1">
      <c r="A21" s="1713">
        <v>4675</v>
      </c>
      <c r="B21" s="1714">
        <v>4675</v>
      </c>
      <c r="C21" s="1714">
        <v>4675</v>
      </c>
      <c r="D21" s="1714"/>
      <c r="E21" s="1714"/>
      <c r="F21" s="1714">
        <v>2318</v>
      </c>
      <c r="G21" s="1714"/>
      <c r="H21" s="1715"/>
      <c r="I21" s="1712" t="s">
        <v>555</v>
      </c>
      <c r="K21" s="1547" t="s">
        <v>21</v>
      </c>
      <c r="L21" s="1539"/>
      <c r="M21" s="1548" t="s">
        <v>22</v>
      </c>
      <c r="N21" s="1549"/>
      <c r="O21" s="1550" t="s">
        <v>23</v>
      </c>
      <c r="P21" s="1551">
        <f t="shared" ref="P21:P31" si="3">+A21</f>
        <v>4675</v>
      </c>
      <c r="Q21" s="1552">
        <f t="shared" ref="Q21:Q31" si="4">+C21</f>
        <v>4675</v>
      </c>
      <c r="R21" s="1552">
        <f t="shared" ref="R21:S31" si="5">+E21</f>
        <v>0</v>
      </c>
      <c r="S21" s="1553">
        <f t="shared" si="5"/>
        <v>2318</v>
      </c>
      <c r="T21" s="1554">
        <f t="shared" ref="T21:T31" si="6">+H21</f>
        <v>0</v>
      </c>
      <c r="U21" s="1555" t="s">
        <v>24</v>
      </c>
      <c r="V21" s="1539"/>
      <c r="W21" s="1561"/>
      <c r="X21" s="1561"/>
      <c r="Y21" s="1561"/>
      <c r="Z21" s="1587"/>
      <c r="AA21" s="1560"/>
      <c r="AB21" s="1560"/>
      <c r="AC21" s="1588"/>
      <c r="AD21" s="1383"/>
      <c r="AE21" s="1383"/>
      <c r="AF21" s="1383"/>
      <c r="AG21" s="1383"/>
      <c r="AH21" s="1383"/>
      <c r="AI21" s="1259"/>
      <c r="AJ21" s="1259"/>
      <c r="AK21" s="1259"/>
    </row>
    <row r="22" spans="1:37" ht="14.45" customHeight="1">
      <c r="A22" s="1713"/>
      <c r="B22" s="1714"/>
      <c r="C22" s="1714"/>
      <c r="D22" s="1714"/>
      <c r="E22" s="1714"/>
      <c r="F22" s="1714"/>
      <c r="G22" s="1714"/>
      <c r="H22" s="1715"/>
      <c r="I22" s="1712" t="s">
        <v>558</v>
      </c>
      <c r="K22" s="1547"/>
      <c r="L22" s="1539" t="s">
        <v>25</v>
      </c>
      <c r="M22" s="1548" t="s">
        <v>26</v>
      </c>
      <c r="N22" s="1549"/>
      <c r="O22" s="1550" t="s">
        <v>27</v>
      </c>
      <c r="P22" s="1551">
        <f t="shared" si="3"/>
        <v>0</v>
      </c>
      <c r="Q22" s="1552">
        <f t="shared" si="4"/>
        <v>0</v>
      </c>
      <c r="R22" s="1552">
        <f t="shared" si="5"/>
        <v>0</v>
      </c>
      <c r="S22" s="1553">
        <f t="shared" si="5"/>
        <v>0</v>
      </c>
      <c r="T22" s="1554">
        <f t="shared" si="6"/>
        <v>0</v>
      </c>
      <c r="U22" s="1555"/>
      <c r="V22" s="1539"/>
      <c r="W22" s="1560"/>
      <c r="X22" s="1560"/>
      <c r="Y22" s="1561"/>
      <c r="Z22" s="1587"/>
      <c r="AA22" s="1560"/>
      <c r="AB22" s="1560"/>
      <c r="AC22" s="1588"/>
      <c r="AD22" s="1383"/>
      <c r="AE22" s="1383"/>
      <c r="AF22" s="1383"/>
      <c r="AG22" s="1383"/>
      <c r="AH22" s="1383"/>
      <c r="AI22" s="1259"/>
      <c r="AJ22" s="1259"/>
      <c r="AK22" s="1259"/>
    </row>
    <row r="23" spans="1:37" ht="14.45" customHeight="1">
      <c r="A23" s="1713"/>
      <c r="B23" s="1714"/>
      <c r="C23" s="1714"/>
      <c r="D23" s="1714"/>
      <c r="E23" s="1714"/>
      <c r="F23" s="1714"/>
      <c r="G23" s="1714"/>
      <c r="H23" s="1715"/>
      <c r="I23" s="1712" t="s">
        <v>560</v>
      </c>
      <c r="K23" s="1547"/>
      <c r="L23" s="1539" t="s">
        <v>28</v>
      </c>
      <c r="M23" s="1548" t="s">
        <v>29</v>
      </c>
      <c r="N23" s="1549"/>
      <c r="O23" s="1550" t="s">
        <v>30</v>
      </c>
      <c r="P23" s="1551">
        <f t="shared" si="3"/>
        <v>0</v>
      </c>
      <c r="Q23" s="1552">
        <f t="shared" si="4"/>
        <v>0</v>
      </c>
      <c r="R23" s="1552">
        <f t="shared" si="5"/>
        <v>0</v>
      </c>
      <c r="S23" s="1553">
        <f t="shared" si="5"/>
        <v>0</v>
      </c>
      <c r="T23" s="1554">
        <f t="shared" si="6"/>
        <v>0</v>
      </c>
      <c r="U23" s="1555"/>
      <c r="V23" s="1539"/>
      <c r="W23" s="1561"/>
      <c r="X23" s="1561"/>
      <c r="Y23" s="1561"/>
      <c r="Z23" s="1587"/>
      <c r="AA23" s="1560"/>
      <c r="AB23" s="1560"/>
      <c r="AC23" s="1588"/>
      <c r="AD23" s="1383"/>
      <c r="AE23" s="1383"/>
      <c r="AF23" s="1383"/>
      <c r="AG23" s="1383"/>
      <c r="AH23" s="1383"/>
      <c r="AI23" s="1259"/>
      <c r="AJ23" s="1259"/>
      <c r="AK23" s="1259"/>
    </row>
    <row r="24" spans="1:37" ht="14.45" customHeight="1">
      <c r="A24" s="1713"/>
      <c r="B24" s="1714"/>
      <c r="C24" s="1714"/>
      <c r="D24" s="1714"/>
      <c r="E24" s="1714"/>
      <c r="F24" s="1714"/>
      <c r="G24" s="1714"/>
      <c r="H24" s="1715"/>
      <c r="I24" s="1712" t="s">
        <v>562</v>
      </c>
      <c r="K24" s="1547"/>
      <c r="L24" s="1539" t="s">
        <v>31</v>
      </c>
      <c r="M24" s="1548" t="s">
        <v>32</v>
      </c>
      <c r="N24" s="1549"/>
      <c r="O24" s="1550" t="s">
        <v>33</v>
      </c>
      <c r="P24" s="1551">
        <f t="shared" si="3"/>
        <v>0</v>
      </c>
      <c r="Q24" s="1552">
        <f t="shared" si="4"/>
        <v>0</v>
      </c>
      <c r="R24" s="1552">
        <f t="shared" si="5"/>
        <v>0</v>
      </c>
      <c r="S24" s="1553">
        <f t="shared" si="5"/>
        <v>0</v>
      </c>
      <c r="T24" s="1554">
        <f t="shared" si="6"/>
        <v>0</v>
      </c>
      <c r="U24" s="1555"/>
      <c r="V24" s="1571" t="s">
        <v>670</v>
      </c>
      <c r="W24" s="1549"/>
      <c r="X24" s="1549"/>
      <c r="Y24" s="1557" t="s">
        <v>34</v>
      </c>
      <c r="Z24" s="1551">
        <f>+A178</f>
        <v>0</v>
      </c>
      <c r="AA24" s="1552">
        <f>+B178</f>
        <v>0</v>
      </c>
      <c r="AB24" s="1558">
        <f>+C178</f>
        <v>0</v>
      </c>
      <c r="AC24" s="1559">
        <f>+E178</f>
        <v>0</v>
      </c>
      <c r="AD24" s="1383"/>
      <c r="AE24" s="1383"/>
      <c r="AF24" s="1383"/>
      <c r="AG24" s="1383"/>
      <c r="AH24" s="1383"/>
      <c r="AI24" s="1259"/>
      <c r="AJ24" s="1259"/>
      <c r="AK24" s="1259"/>
    </row>
    <row r="25" spans="1:37" ht="14.45" customHeight="1">
      <c r="A25" s="1713"/>
      <c r="B25" s="1714"/>
      <c r="C25" s="1714"/>
      <c r="D25" s="1714"/>
      <c r="E25" s="1714"/>
      <c r="F25" s="1714"/>
      <c r="G25" s="1714"/>
      <c r="H25" s="1715"/>
      <c r="I25" s="1712" t="s">
        <v>563</v>
      </c>
      <c r="K25" s="1547"/>
      <c r="L25" s="1539" t="s">
        <v>35</v>
      </c>
      <c r="M25" s="1548" t="s">
        <v>36</v>
      </c>
      <c r="N25" s="1549"/>
      <c r="O25" s="1550" t="s">
        <v>37</v>
      </c>
      <c r="P25" s="1551">
        <f t="shared" si="3"/>
        <v>0</v>
      </c>
      <c r="Q25" s="1552">
        <f t="shared" si="4"/>
        <v>0</v>
      </c>
      <c r="R25" s="1552">
        <f t="shared" si="5"/>
        <v>0</v>
      </c>
      <c r="S25" s="1553">
        <f t="shared" si="5"/>
        <v>0</v>
      </c>
      <c r="T25" s="1554">
        <f t="shared" si="6"/>
        <v>0</v>
      </c>
      <c r="U25" s="1555"/>
      <c r="V25" s="1556"/>
      <c r="W25" s="1548" t="s">
        <v>36</v>
      </c>
      <c r="X25" s="1549"/>
      <c r="Y25" s="1557" t="s">
        <v>20</v>
      </c>
      <c r="Z25" s="1551">
        <f>+A181</f>
        <v>0</v>
      </c>
      <c r="AA25" s="1552">
        <f>+B181</f>
        <v>0</v>
      </c>
      <c r="AB25" s="1558">
        <f>+C181</f>
        <v>0</v>
      </c>
      <c r="AC25" s="1559">
        <f>+E181</f>
        <v>0</v>
      </c>
      <c r="AD25" s="1383"/>
      <c r="AE25" s="1383"/>
      <c r="AF25" s="1383"/>
      <c r="AG25" s="1383"/>
      <c r="AH25" s="1383"/>
      <c r="AI25" s="1259"/>
      <c r="AJ25" s="1259"/>
      <c r="AK25" s="1259"/>
    </row>
    <row r="26" spans="1:37" ht="14.45" customHeight="1">
      <c r="A26" s="1713">
        <v>3900</v>
      </c>
      <c r="B26" s="1714">
        <v>3900</v>
      </c>
      <c r="C26" s="1714">
        <v>3900</v>
      </c>
      <c r="D26" s="1714"/>
      <c r="E26" s="1714">
        <v>1242</v>
      </c>
      <c r="F26" s="1714"/>
      <c r="G26" s="1714"/>
      <c r="H26" s="1715"/>
      <c r="I26" s="1712" t="s">
        <v>565</v>
      </c>
      <c r="K26" s="1547"/>
      <c r="L26" s="1539" t="s">
        <v>38</v>
      </c>
      <c r="M26" s="1548" t="s">
        <v>149</v>
      </c>
      <c r="N26" s="1549"/>
      <c r="O26" s="1550" t="s">
        <v>40</v>
      </c>
      <c r="P26" s="1551">
        <f t="shared" si="3"/>
        <v>3900</v>
      </c>
      <c r="Q26" s="1552">
        <f t="shared" si="4"/>
        <v>3900</v>
      </c>
      <c r="R26" s="1552">
        <f t="shared" si="5"/>
        <v>1242</v>
      </c>
      <c r="S26" s="1553">
        <f t="shared" si="5"/>
        <v>0</v>
      </c>
      <c r="T26" s="1554">
        <f t="shared" si="6"/>
        <v>0</v>
      </c>
      <c r="U26" s="1555"/>
      <c r="V26" s="1592"/>
      <c r="W26" s="1593"/>
      <c r="X26" s="1577"/>
      <c r="Y26" s="1578"/>
      <c r="Z26" s="1579"/>
      <c r="AA26" s="1577"/>
      <c r="AB26" s="1577"/>
      <c r="AC26" s="1580"/>
      <c r="AD26" s="1383"/>
      <c r="AE26" s="1383"/>
      <c r="AF26" s="1383"/>
      <c r="AG26" s="1383"/>
      <c r="AH26" s="1383"/>
      <c r="AI26" s="1259"/>
      <c r="AJ26" s="1259"/>
      <c r="AK26" s="1259"/>
    </row>
    <row r="27" spans="1:37" ht="14.45" customHeight="1">
      <c r="A27" s="1713"/>
      <c r="B27" s="1714"/>
      <c r="C27" s="1714"/>
      <c r="D27" s="1714"/>
      <c r="E27" s="1714"/>
      <c r="F27" s="1714"/>
      <c r="G27" s="1714"/>
      <c r="H27" s="1715"/>
      <c r="I27" s="1712" t="s">
        <v>566</v>
      </c>
      <c r="K27" s="1547"/>
      <c r="L27" s="1539" t="s">
        <v>41</v>
      </c>
      <c r="M27" s="1548" t="s">
        <v>42</v>
      </c>
      <c r="N27" s="1549"/>
      <c r="O27" s="1550" t="s">
        <v>43</v>
      </c>
      <c r="P27" s="1551">
        <f t="shared" si="3"/>
        <v>0</v>
      </c>
      <c r="Q27" s="1552">
        <f t="shared" si="4"/>
        <v>0</v>
      </c>
      <c r="R27" s="1552">
        <f t="shared" si="5"/>
        <v>0</v>
      </c>
      <c r="S27" s="1553">
        <f t="shared" si="5"/>
        <v>0</v>
      </c>
      <c r="T27" s="1554">
        <f t="shared" si="6"/>
        <v>0</v>
      </c>
      <c r="U27" s="1555"/>
      <c r="V27" s="1592"/>
      <c r="W27" s="1594"/>
      <c r="X27" s="1582"/>
      <c r="Y27" s="1583"/>
      <c r="Z27" s="1584"/>
      <c r="AA27" s="1582"/>
      <c r="AB27" s="1582"/>
      <c r="AC27" s="1585"/>
      <c r="AD27" s="1383"/>
      <c r="AE27" s="1383"/>
      <c r="AF27" s="1383"/>
      <c r="AG27" s="1383"/>
      <c r="AH27" s="1383"/>
      <c r="AI27" s="1259"/>
      <c r="AJ27" s="1259"/>
      <c r="AK27" s="1259"/>
    </row>
    <row r="28" spans="1:37" ht="14.45" customHeight="1">
      <c r="A28" s="1713"/>
      <c r="B28" s="1714"/>
      <c r="C28" s="1714"/>
      <c r="D28" s="1714"/>
      <c r="E28" s="1714"/>
      <c r="F28" s="1714"/>
      <c r="G28" s="1714"/>
      <c r="H28" s="1715"/>
      <c r="I28" s="1712" t="s">
        <v>453</v>
      </c>
      <c r="K28" s="1547" t="s">
        <v>128</v>
      </c>
      <c r="L28" s="1566"/>
      <c r="M28" s="1548" t="s">
        <v>13</v>
      </c>
      <c r="N28" s="1549"/>
      <c r="O28" s="1550" t="s">
        <v>44</v>
      </c>
      <c r="P28" s="1551">
        <f t="shared" si="3"/>
        <v>0</v>
      </c>
      <c r="Q28" s="1552">
        <f t="shared" si="4"/>
        <v>0</v>
      </c>
      <c r="R28" s="1552">
        <f t="shared" si="5"/>
        <v>0</v>
      </c>
      <c r="S28" s="1553">
        <f t="shared" si="5"/>
        <v>0</v>
      </c>
      <c r="T28" s="1554">
        <f t="shared" si="6"/>
        <v>0</v>
      </c>
      <c r="U28" s="1555"/>
      <c r="V28" s="1566"/>
      <c r="W28" s="1548" t="s">
        <v>13</v>
      </c>
      <c r="X28" s="1549"/>
      <c r="Y28" s="1557"/>
      <c r="Z28" s="1567">
        <f>Z24-Z25</f>
        <v>0</v>
      </c>
      <c r="AA28" s="1568">
        <f>AA24-AA25</f>
        <v>0</v>
      </c>
      <c r="AB28" s="1589">
        <f>AB24-AB25</f>
        <v>0</v>
      </c>
      <c r="AC28" s="1595">
        <f>AC24-AC25</f>
        <v>0</v>
      </c>
      <c r="AD28" s="1383"/>
      <c r="AE28" s="1383"/>
      <c r="AF28" s="1383"/>
      <c r="AG28" s="1383"/>
      <c r="AH28" s="1383"/>
      <c r="AI28" s="1259"/>
      <c r="AJ28" s="1259"/>
      <c r="AK28" s="1259"/>
    </row>
    <row r="29" spans="1:37" ht="14.45" customHeight="1">
      <c r="A29" s="1713"/>
      <c r="B29" s="1714"/>
      <c r="C29" s="1714"/>
      <c r="D29" s="1714"/>
      <c r="E29" s="1714"/>
      <c r="F29" s="1714"/>
      <c r="G29" s="1714"/>
      <c r="H29" s="1715"/>
      <c r="I29" s="1712" t="s">
        <v>568</v>
      </c>
      <c r="K29" s="1547" t="s">
        <v>4</v>
      </c>
      <c r="L29" s="1571" t="s">
        <v>45</v>
      </c>
      <c r="M29" s="1549"/>
      <c r="N29" s="1549"/>
      <c r="O29" s="1550" t="s">
        <v>46</v>
      </c>
      <c r="P29" s="1551">
        <f t="shared" si="3"/>
        <v>0</v>
      </c>
      <c r="Q29" s="1552">
        <f t="shared" si="4"/>
        <v>0</v>
      </c>
      <c r="R29" s="1552">
        <f t="shared" si="5"/>
        <v>0</v>
      </c>
      <c r="S29" s="1553">
        <f t="shared" si="5"/>
        <v>0</v>
      </c>
      <c r="T29" s="1554">
        <f t="shared" si="6"/>
        <v>0</v>
      </c>
      <c r="U29" s="1555" t="s">
        <v>4</v>
      </c>
      <c r="V29" s="1539"/>
      <c r="W29" s="1560"/>
      <c r="X29" s="1560"/>
      <c r="Y29" s="1561"/>
      <c r="Z29" s="1587"/>
      <c r="AA29" s="1560"/>
      <c r="AB29" s="1560"/>
      <c r="AC29" s="1588"/>
      <c r="AD29" s="1383"/>
      <c r="AE29" s="1383"/>
      <c r="AF29" s="1383"/>
      <c r="AG29" s="1383"/>
      <c r="AH29" s="1383"/>
      <c r="AI29" s="1259"/>
      <c r="AJ29" s="1259"/>
      <c r="AK29" s="1259"/>
    </row>
    <row r="30" spans="1:37" ht="14.45" customHeight="1">
      <c r="A30" s="1713"/>
      <c r="B30" s="1714"/>
      <c r="C30" s="1714"/>
      <c r="D30" s="1714"/>
      <c r="E30" s="1714"/>
      <c r="F30" s="1714"/>
      <c r="G30" s="1714"/>
      <c r="H30" s="1715"/>
      <c r="I30" s="1712" t="s">
        <v>569</v>
      </c>
      <c r="K30" s="1547"/>
      <c r="L30" s="1539"/>
      <c r="M30" s="1548" t="s">
        <v>100</v>
      </c>
      <c r="N30" s="1549"/>
      <c r="O30" s="1550" t="s">
        <v>75</v>
      </c>
      <c r="P30" s="1551">
        <f t="shared" si="3"/>
        <v>0</v>
      </c>
      <c r="Q30" s="1552">
        <f t="shared" si="4"/>
        <v>0</v>
      </c>
      <c r="R30" s="1552">
        <f t="shared" si="5"/>
        <v>0</v>
      </c>
      <c r="S30" s="1553">
        <f t="shared" si="5"/>
        <v>0</v>
      </c>
      <c r="T30" s="1554">
        <f t="shared" si="6"/>
        <v>0</v>
      </c>
      <c r="U30" s="1555"/>
      <c r="V30" s="1539"/>
      <c r="W30" s="1560"/>
      <c r="X30" s="1560"/>
      <c r="Y30" s="1561"/>
      <c r="Z30" s="1587"/>
      <c r="AA30" s="1560"/>
      <c r="AB30" s="1560"/>
      <c r="AC30" s="1588"/>
      <c r="AD30" s="1383"/>
      <c r="AE30" s="1383"/>
      <c r="AF30" s="1383"/>
      <c r="AG30" s="1383"/>
      <c r="AH30" s="1383"/>
      <c r="AI30" s="1259"/>
      <c r="AJ30" s="1259"/>
      <c r="AK30" s="1259"/>
    </row>
    <row r="31" spans="1:37" ht="14.45" customHeight="1">
      <c r="A31" s="1713"/>
      <c r="B31" s="1714"/>
      <c r="C31" s="1714"/>
      <c r="D31" s="1714"/>
      <c r="E31" s="1714"/>
      <c r="F31" s="1714"/>
      <c r="G31" s="1714"/>
      <c r="H31" s="1715"/>
      <c r="I31" s="1712" t="s">
        <v>570</v>
      </c>
      <c r="K31" s="1547"/>
      <c r="L31" s="1539"/>
      <c r="M31" s="1548" t="s">
        <v>101</v>
      </c>
      <c r="N31" s="1549"/>
      <c r="O31" s="1550" t="s">
        <v>77</v>
      </c>
      <c r="P31" s="1551">
        <f t="shared" si="3"/>
        <v>0</v>
      </c>
      <c r="Q31" s="1552">
        <f t="shared" si="4"/>
        <v>0</v>
      </c>
      <c r="R31" s="1552">
        <f t="shared" si="5"/>
        <v>0</v>
      </c>
      <c r="S31" s="1553">
        <f t="shared" si="5"/>
        <v>0</v>
      </c>
      <c r="T31" s="1554">
        <f t="shared" si="6"/>
        <v>0</v>
      </c>
      <c r="U31" s="1555"/>
      <c r="V31" s="1539"/>
      <c r="W31" s="1560"/>
      <c r="X31" s="1560"/>
      <c r="Y31" s="1561"/>
      <c r="Z31" s="1587"/>
      <c r="AA31" s="1560"/>
      <c r="AB31" s="1560"/>
      <c r="AC31" s="1588"/>
      <c r="AD31" s="1383"/>
      <c r="AE31" s="1383"/>
      <c r="AF31" s="1383"/>
      <c r="AG31" s="1383"/>
      <c r="AH31" s="1383"/>
      <c r="AI31" s="1259"/>
      <c r="AJ31" s="1259"/>
      <c r="AK31" s="1259"/>
    </row>
    <row r="32" spans="1:37" ht="14.45" customHeight="1">
      <c r="A32" s="1713">
        <v>37769</v>
      </c>
      <c r="B32" s="1714">
        <v>37769</v>
      </c>
      <c r="C32" s="1714">
        <v>37769</v>
      </c>
      <c r="D32" s="1714"/>
      <c r="E32" s="1714">
        <v>20350</v>
      </c>
      <c r="F32" s="1714"/>
      <c r="G32" s="1714"/>
      <c r="H32" s="1715">
        <v>16600</v>
      </c>
      <c r="I32" s="1712" t="s">
        <v>1149</v>
      </c>
      <c r="K32" s="1547"/>
      <c r="L32" s="1539"/>
      <c r="M32" s="1548" t="s">
        <v>13</v>
      </c>
      <c r="N32" s="1549"/>
      <c r="O32" s="1550"/>
      <c r="P32" s="1567">
        <f>P29-P30-P31</f>
        <v>0</v>
      </c>
      <c r="Q32" s="1568">
        <f>Q29-Q30-Q31</f>
        <v>0</v>
      </c>
      <c r="R32" s="1568">
        <f>R29-R30-R31</f>
        <v>0</v>
      </c>
      <c r="S32" s="1589">
        <f>S29-S30-S31</f>
        <v>0</v>
      </c>
      <c r="T32" s="1565">
        <f>T29-T30-T31</f>
        <v>0</v>
      </c>
      <c r="U32" s="1555"/>
      <c r="V32" s="1539"/>
      <c r="W32" s="1560"/>
      <c r="X32" s="1560"/>
      <c r="Y32" s="1561"/>
      <c r="Z32" s="1587"/>
      <c r="AA32" s="1560"/>
      <c r="AB32" s="1560"/>
      <c r="AC32" s="1588"/>
      <c r="AD32" s="1383"/>
      <c r="AE32" s="1383"/>
      <c r="AF32" s="1383"/>
      <c r="AG32" s="1383"/>
      <c r="AH32" s="1383"/>
      <c r="AI32" s="1259"/>
      <c r="AJ32" s="1259"/>
      <c r="AK32" s="1259"/>
    </row>
    <row r="33" spans="1:37" ht="14.45" customHeight="1">
      <c r="A33" s="1713">
        <v>37769</v>
      </c>
      <c r="B33" s="1714">
        <v>37769</v>
      </c>
      <c r="C33" s="1714">
        <v>37769</v>
      </c>
      <c r="D33" s="1714"/>
      <c r="E33" s="1714">
        <v>20350</v>
      </c>
      <c r="F33" s="1714"/>
      <c r="G33" s="1714"/>
      <c r="H33" s="1715">
        <v>16600</v>
      </c>
      <c r="I33" s="1712" t="s">
        <v>571</v>
      </c>
      <c r="K33" s="1547"/>
      <c r="L33" s="1571"/>
      <c r="M33" s="1548" t="s">
        <v>47</v>
      </c>
      <c r="N33" s="1549"/>
      <c r="O33" s="1550" t="s">
        <v>48</v>
      </c>
      <c r="P33" s="1551">
        <f t="shared" ref="P33:P43" si="7">+A33</f>
        <v>37769</v>
      </c>
      <c r="Q33" s="1552">
        <f t="shared" ref="Q33:Q43" si="8">+C33</f>
        <v>37769</v>
      </c>
      <c r="R33" s="1552">
        <f t="shared" ref="R33:S43" si="9">+E33</f>
        <v>20350</v>
      </c>
      <c r="S33" s="1553">
        <f t="shared" si="9"/>
        <v>0</v>
      </c>
      <c r="T33" s="1554">
        <f t="shared" ref="T33:T43" si="10">+H33</f>
        <v>16600</v>
      </c>
      <c r="U33" s="1555" t="s">
        <v>4</v>
      </c>
      <c r="V33" s="1571"/>
      <c r="W33" s="1548" t="s">
        <v>49</v>
      </c>
      <c r="X33" s="1549"/>
      <c r="Y33" s="1550" t="s">
        <v>23</v>
      </c>
      <c r="Z33" s="1551">
        <f>+A183</f>
        <v>7298</v>
      </c>
      <c r="AA33" s="1552">
        <f>+B183</f>
        <v>0</v>
      </c>
      <c r="AB33" s="1558">
        <f>+C183</f>
        <v>0</v>
      </c>
      <c r="AC33" s="1559">
        <f>+E183</f>
        <v>0</v>
      </c>
      <c r="AD33" s="1383"/>
      <c r="AE33" s="1383"/>
      <c r="AF33" s="1383"/>
      <c r="AG33" s="1383"/>
      <c r="AH33" s="1383"/>
      <c r="AI33" s="1259"/>
      <c r="AJ33" s="1259"/>
      <c r="AK33" s="1259"/>
    </row>
    <row r="34" spans="1:37" ht="14.45" customHeight="1">
      <c r="A34" s="1713"/>
      <c r="B34" s="1714"/>
      <c r="C34" s="1714"/>
      <c r="D34" s="1714"/>
      <c r="E34" s="1714"/>
      <c r="F34" s="1714"/>
      <c r="G34" s="1714"/>
      <c r="H34" s="1715"/>
      <c r="I34" s="1712" t="s">
        <v>573</v>
      </c>
      <c r="K34" s="1547"/>
      <c r="L34" s="1539"/>
      <c r="M34" s="1548" t="s">
        <v>50</v>
      </c>
      <c r="N34" s="1549"/>
      <c r="O34" s="1550" t="s">
        <v>51</v>
      </c>
      <c r="P34" s="1551">
        <f t="shared" si="7"/>
        <v>0</v>
      </c>
      <c r="Q34" s="1552">
        <f t="shared" si="8"/>
        <v>0</v>
      </c>
      <c r="R34" s="1552">
        <f t="shared" si="9"/>
        <v>0</v>
      </c>
      <c r="S34" s="1553">
        <f t="shared" si="9"/>
        <v>0</v>
      </c>
      <c r="T34" s="1554">
        <f t="shared" si="10"/>
        <v>0</v>
      </c>
      <c r="U34" s="1555"/>
      <c r="V34" s="1539"/>
      <c r="W34" s="1539"/>
      <c r="X34" s="1560"/>
      <c r="Y34" s="1561"/>
      <c r="Z34" s="1587"/>
      <c r="AA34" s="1560"/>
      <c r="AB34" s="1560"/>
      <c r="AC34" s="1588"/>
      <c r="AD34" s="1383"/>
      <c r="AE34" s="1383"/>
      <c r="AF34" s="1383"/>
      <c r="AG34" s="1383"/>
      <c r="AH34" s="1383"/>
      <c r="AI34" s="1259"/>
      <c r="AJ34" s="1259"/>
      <c r="AK34" s="1259"/>
    </row>
    <row r="35" spans="1:37" ht="14.45" customHeight="1">
      <c r="A35" s="1713"/>
      <c r="B35" s="1714"/>
      <c r="C35" s="1714"/>
      <c r="D35" s="1714"/>
      <c r="E35" s="1714"/>
      <c r="F35" s="1714"/>
      <c r="G35" s="1714"/>
      <c r="H35" s="1715"/>
      <c r="I35" s="1712" t="s">
        <v>575</v>
      </c>
      <c r="K35" s="1547" t="s">
        <v>129</v>
      </c>
      <c r="L35" s="1539"/>
      <c r="M35" s="1548" t="s">
        <v>52</v>
      </c>
      <c r="N35" s="1549"/>
      <c r="O35" s="1550" t="s">
        <v>53</v>
      </c>
      <c r="P35" s="1551">
        <f t="shared" si="7"/>
        <v>0</v>
      </c>
      <c r="Q35" s="1552">
        <f t="shared" si="8"/>
        <v>0</v>
      </c>
      <c r="R35" s="1552">
        <f t="shared" si="9"/>
        <v>0</v>
      </c>
      <c r="S35" s="1553">
        <f t="shared" si="9"/>
        <v>0</v>
      </c>
      <c r="T35" s="1554">
        <f t="shared" si="10"/>
        <v>0</v>
      </c>
      <c r="U35" s="1555"/>
      <c r="V35" s="1539"/>
      <c r="W35" s="1548" t="s">
        <v>52</v>
      </c>
      <c r="X35" s="1549"/>
      <c r="Y35" s="1550" t="s">
        <v>27</v>
      </c>
      <c r="Z35" s="1551">
        <f>+A184</f>
        <v>0</v>
      </c>
      <c r="AA35" s="1552">
        <f>+B184</f>
        <v>0</v>
      </c>
      <c r="AB35" s="1558">
        <f>+C184</f>
        <v>0</v>
      </c>
      <c r="AC35" s="1559">
        <f>+E184</f>
        <v>0</v>
      </c>
      <c r="AD35" s="1383"/>
      <c r="AE35" s="1383"/>
      <c r="AF35" s="1383"/>
      <c r="AG35" s="1383"/>
      <c r="AH35" s="1383"/>
      <c r="AI35" s="1259"/>
      <c r="AJ35" s="1259"/>
      <c r="AK35" s="1259"/>
    </row>
    <row r="36" spans="1:37" ht="14.45" customHeight="1">
      <c r="A36" s="1713"/>
      <c r="B36" s="1714"/>
      <c r="C36" s="1714"/>
      <c r="D36" s="1714"/>
      <c r="E36" s="1714"/>
      <c r="F36" s="1714"/>
      <c r="G36" s="1714"/>
      <c r="H36" s="1715"/>
      <c r="I36" s="1712" t="s">
        <v>577</v>
      </c>
      <c r="K36" s="1547"/>
      <c r="L36" s="1539" t="s">
        <v>54</v>
      </c>
      <c r="M36" s="1548" t="s">
        <v>32</v>
      </c>
      <c r="N36" s="1549"/>
      <c r="O36" s="1550" t="s">
        <v>55</v>
      </c>
      <c r="P36" s="1551">
        <f t="shared" si="7"/>
        <v>0</v>
      </c>
      <c r="Q36" s="1552">
        <f t="shared" si="8"/>
        <v>0</v>
      </c>
      <c r="R36" s="1552">
        <f t="shared" si="9"/>
        <v>0</v>
      </c>
      <c r="S36" s="1553">
        <f t="shared" si="9"/>
        <v>0</v>
      </c>
      <c r="T36" s="1554">
        <f t="shared" si="10"/>
        <v>0</v>
      </c>
      <c r="U36" s="1555"/>
      <c r="V36" s="1539" t="s">
        <v>54</v>
      </c>
      <c r="W36" s="1539"/>
      <c r="X36" s="1560"/>
      <c r="Y36" s="1561"/>
      <c r="Z36" s="1587"/>
      <c r="AA36" s="1560"/>
      <c r="AB36" s="1560"/>
      <c r="AC36" s="1588"/>
      <c r="AD36" s="1383"/>
      <c r="AE36" s="1383"/>
      <c r="AF36" s="1383"/>
      <c r="AG36" s="1383"/>
      <c r="AH36" s="1383"/>
      <c r="AI36" s="1259"/>
      <c r="AJ36" s="1259"/>
      <c r="AK36" s="1259"/>
    </row>
    <row r="37" spans="1:37" ht="14.45" customHeight="1">
      <c r="A37" s="1713"/>
      <c r="B37" s="1714"/>
      <c r="C37" s="1714"/>
      <c r="D37" s="1714"/>
      <c r="E37" s="1714"/>
      <c r="F37" s="1714"/>
      <c r="G37" s="1714"/>
      <c r="H37" s="1715"/>
      <c r="I37" s="1712" t="s">
        <v>578</v>
      </c>
      <c r="K37" s="1547"/>
      <c r="L37" s="1539"/>
      <c r="M37" s="1548" t="s">
        <v>42</v>
      </c>
      <c r="N37" s="1549"/>
      <c r="O37" s="1550" t="s">
        <v>56</v>
      </c>
      <c r="P37" s="1551">
        <f t="shared" si="7"/>
        <v>0</v>
      </c>
      <c r="Q37" s="1552">
        <f t="shared" si="8"/>
        <v>0</v>
      </c>
      <c r="R37" s="1552">
        <f t="shared" si="9"/>
        <v>0</v>
      </c>
      <c r="S37" s="1553">
        <f t="shared" si="9"/>
        <v>0</v>
      </c>
      <c r="T37" s="1554">
        <f t="shared" si="10"/>
        <v>0</v>
      </c>
      <c r="U37" s="1555"/>
      <c r="V37" s="1539"/>
      <c r="W37" s="1539"/>
      <c r="X37" s="1560"/>
      <c r="Y37" s="1561"/>
      <c r="Z37" s="1587"/>
      <c r="AA37" s="1560"/>
      <c r="AB37" s="1560"/>
      <c r="AC37" s="1588"/>
      <c r="AD37" s="1383"/>
      <c r="AE37" s="1383"/>
      <c r="AF37" s="1383"/>
      <c r="AG37" s="1383"/>
      <c r="AH37" s="1383"/>
      <c r="AI37" s="1259"/>
      <c r="AJ37" s="1259"/>
      <c r="AK37" s="1259"/>
    </row>
    <row r="38" spans="1:37" ht="14.45" customHeight="1">
      <c r="A38" s="1713"/>
      <c r="B38" s="1714"/>
      <c r="C38" s="1714"/>
      <c r="D38" s="1714"/>
      <c r="E38" s="1714"/>
      <c r="F38" s="1714"/>
      <c r="G38" s="1714"/>
      <c r="H38" s="1715"/>
      <c r="I38" s="1712" t="s">
        <v>579</v>
      </c>
      <c r="K38" s="1547"/>
      <c r="L38" s="1539"/>
      <c r="M38" s="1548" t="s">
        <v>57</v>
      </c>
      <c r="N38" s="1549"/>
      <c r="O38" s="1550" t="s">
        <v>58</v>
      </c>
      <c r="P38" s="1551">
        <f t="shared" si="7"/>
        <v>0</v>
      </c>
      <c r="Q38" s="1552">
        <f t="shared" si="8"/>
        <v>0</v>
      </c>
      <c r="R38" s="1552">
        <f t="shared" si="9"/>
        <v>0</v>
      </c>
      <c r="S38" s="1553">
        <f t="shared" si="9"/>
        <v>0</v>
      </c>
      <c r="T38" s="1554">
        <f t="shared" si="10"/>
        <v>0</v>
      </c>
      <c r="U38" s="1555"/>
      <c r="V38" s="1539"/>
      <c r="W38" s="1548" t="s">
        <v>57</v>
      </c>
      <c r="X38" s="1549"/>
      <c r="Y38" s="1550" t="s">
        <v>30</v>
      </c>
      <c r="Z38" s="1551">
        <f t="shared" ref="Z38:AB43" si="11">+A185</f>
        <v>0</v>
      </c>
      <c r="AA38" s="1552">
        <f t="shared" si="11"/>
        <v>0</v>
      </c>
      <c r="AB38" s="1558">
        <f t="shared" si="11"/>
        <v>0</v>
      </c>
      <c r="AC38" s="1559">
        <f t="shared" ref="AC38:AC43" si="12">+E185</f>
        <v>0</v>
      </c>
      <c r="AD38" s="1383"/>
      <c r="AE38" s="1383"/>
      <c r="AF38" s="1383"/>
      <c r="AG38" s="1383"/>
      <c r="AH38" s="1383"/>
      <c r="AI38" s="1259"/>
      <c r="AJ38" s="1259"/>
      <c r="AK38" s="1259"/>
    </row>
    <row r="39" spans="1:37" ht="14.45" customHeight="1">
      <c r="A39" s="1713"/>
      <c r="B39" s="1714"/>
      <c r="C39" s="1714"/>
      <c r="D39" s="1714"/>
      <c r="E39" s="1714"/>
      <c r="F39" s="1714"/>
      <c r="G39" s="1714"/>
      <c r="H39" s="1715"/>
      <c r="I39" s="1712" t="s">
        <v>580</v>
      </c>
      <c r="K39" s="1547"/>
      <c r="L39" s="1539"/>
      <c r="M39" s="1571" t="s">
        <v>60</v>
      </c>
      <c r="N39" s="1549"/>
      <c r="O39" s="1550" t="s">
        <v>61</v>
      </c>
      <c r="P39" s="1551">
        <f t="shared" si="7"/>
        <v>0</v>
      </c>
      <c r="Q39" s="1552">
        <f t="shared" si="8"/>
        <v>0</v>
      </c>
      <c r="R39" s="1552">
        <f t="shared" si="9"/>
        <v>0</v>
      </c>
      <c r="S39" s="1553">
        <f t="shared" si="9"/>
        <v>0</v>
      </c>
      <c r="T39" s="1554">
        <f t="shared" si="10"/>
        <v>0</v>
      </c>
      <c r="U39" s="1555"/>
      <c r="V39" s="1539" t="s">
        <v>59</v>
      </c>
      <c r="W39" s="1571" t="s">
        <v>60</v>
      </c>
      <c r="X39" s="1549"/>
      <c r="Y39" s="1550" t="s">
        <v>33</v>
      </c>
      <c r="Z39" s="1551">
        <f t="shared" si="11"/>
        <v>0</v>
      </c>
      <c r="AA39" s="1552">
        <f t="shared" si="11"/>
        <v>0</v>
      </c>
      <c r="AB39" s="1558">
        <f t="shared" si="11"/>
        <v>0</v>
      </c>
      <c r="AC39" s="1559">
        <f t="shared" si="12"/>
        <v>0</v>
      </c>
      <c r="AD39" s="1383"/>
      <c r="AE39" s="1383"/>
      <c r="AF39" s="1383"/>
      <c r="AG39" s="1383"/>
      <c r="AH39" s="1383"/>
      <c r="AI39" s="1259"/>
      <c r="AJ39" s="1259"/>
      <c r="AK39" s="1259"/>
    </row>
    <row r="40" spans="1:37" ht="14.45" customHeight="1">
      <c r="A40" s="1713"/>
      <c r="B40" s="1714"/>
      <c r="C40" s="1714"/>
      <c r="D40" s="1714"/>
      <c r="E40" s="1714"/>
      <c r="F40" s="1714"/>
      <c r="G40" s="1714"/>
      <c r="H40" s="1715"/>
      <c r="I40" s="1712" t="s">
        <v>582</v>
      </c>
      <c r="K40" s="1547"/>
      <c r="L40" s="1539" t="s">
        <v>59</v>
      </c>
      <c r="M40" s="1539"/>
      <c r="N40" s="1548" t="s">
        <v>62</v>
      </c>
      <c r="O40" s="1550" t="s">
        <v>63</v>
      </c>
      <c r="P40" s="1551">
        <f t="shared" si="7"/>
        <v>0</v>
      </c>
      <c r="Q40" s="1552">
        <f t="shared" si="8"/>
        <v>0</v>
      </c>
      <c r="R40" s="1552">
        <f t="shared" si="9"/>
        <v>0</v>
      </c>
      <c r="S40" s="1553">
        <f t="shared" si="9"/>
        <v>0</v>
      </c>
      <c r="T40" s="1554">
        <f t="shared" si="10"/>
        <v>0</v>
      </c>
      <c r="U40" s="1555"/>
      <c r="V40" s="1539"/>
      <c r="W40" s="1539"/>
      <c r="X40" s="1548" t="s">
        <v>62</v>
      </c>
      <c r="Y40" s="1550" t="s">
        <v>37</v>
      </c>
      <c r="Z40" s="1551">
        <f t="shared" si="11"/>
        <v>0</v>
      </c>
      <c r="AA40" s="1552">
        <f t="shared" si="11"/>
        <v>0</v>
      </c>
      <c r="AB40" s="1558">
        <f t="shared" si="11"/>
        <v>0</v>
      </c>
      <c r="AC40" s="1559">
        <f t="shared" si="12"/>
        <v>0</v>
      </c>
      <c r="AD40" s="1383"/>
      <c r="AE40" s="1383"/>
      <c r="AF40" s="1383"/>
      <c r="AG40" s="1383"/>
      <c r="AH40" s="1383"/>
      <c r="AI40" s="1259"/>
      <c r="AJ40" s="1259"/>
      <c r="AK40" s="1259"/>
    </row>
    <row r="41" spans="1:37" ht="14.45" customHeight="1">
      <c r="A41" s="1713"/>
      <c r="B41" s="1714"/>
      <c r="C41" s="1714"/>
      <c r="D41" s="1714"/>
      <c r="E41" s="1714"/>
      <c r="F41" s="1714"/>
      <c r="G41" s="1714"/>
      <c r="H41" s="1715"/>
      <c r="I41" s="1712" t="s">
        <v>584</v>
      </c>
      <c r="K41" s="1547"/>
      <c r="L41" s="1539"/>
      <c r="M41" s="1539"/>
      <c r="N41" s="1548" t="s">
        <v>64</v>
      </c>
      <c r="O41" s="1550" t="s">
        <v>65</v>
      </c>
      <c r="P41" s="1551">
        <f t="shared" si="7"/>
        <v>0</v>
      </c>
      <c r="Q41" s="1552">
        <f t="shared" si="8"/>
        <v>0</v>
      </c>
      <c r="R41" s="1552">
        <f t="shared" si="9"/>
        <v>0</v>
      </c>
      <c r="S41" s="1553">
        <f t="shared" si="9"/>
        <v>0</v>
      </c>
      <c r="T41" s="1554">
        <f t="shared" si="10"/>
        <v>0</v>
      </c>
      <c r="U41" s="1555"/>
      <c r="V41" s="1539"/>
      <c r="W41" s="1539"/>
      <c r="X41" s="1548" t="s">
        <v>64</v>
      </c>
      <c r="Y41" s="1550" t="s">
        <v>40</v>
      </c>
      <c r="Z41" s="1551">
        <f t="shared" si="11"/>
        <v>0</v>
      </c>
      <c r="AA41" s="1552">
        <f t="shared" si="11"/>
        <v>0</v>
      </c>
      <c r="AB41" s="1558">
        <f t="shared" si="11"/>
        <v>0</v>
      </c>
      <c r="AC41" s="1559">
        <f t="shared" si="12"/>
        <v>0</v>
      </c>
      <c r="AD41" s="1383"/>
      <c r="AE41" s="1383"/>
      <c r="AF41" s="1383"/>
      <c r="AG41" s="1383"/>
      <c r="AH41" s="1383"/>
      <c r="AI41" s="1259"/>
      <c r="AJ41" s="1259"/>
      <c r="AK41" s="1259"/>
    </row>
    <row r="42" spans="1:37" ht="14.45" customHeight="1">
      <c r="A42" s="1713"/>
      <c r="B42" s="1714"/>
      <c r="C42" s="1714"/>
      <c r="D42" s="1714"/>
      <c r="E42" s="1714"/>
      <c r="F42" s="1714"/>
      <c r="G42" s="1714"/>
      <c r="H42" s="1715"/>
      <c r="I42" s="1712" t="s">
        <v>585</v>
      </c>
      <c r="K42" s="1547" t="s">
        <v>38</v>
      </c>
      <c r="L42" s="1539"/>
      <c r="M42" s="1539"/>
      <c r="N42" s="1548" t="s">
        <v>66</v>
      </c>
      <c r="O42" s="1550" t="s">
        <v>67</v>
      </c>
      <c r="P42" s="1551">
        <f t="shared" si="7"/>
        <v>0</v>
      </c>
      <c r="Q42" s="1552">
        <f t="shared" si="8"/>
        <v>0</v>
      </c>
      <c r="R42" s="1552">
        <f t="shared" si="9"/>
        <v>0</v>
      </c>
      <c r="S42" s="1553">
        <f t="shared" si="9"/>
        <v>0</v>
      </c>
      <c r="T42" s="1554">
        <f t="shared" si="10"/>
        <v>0</v>
      </c>
      <c r="U42" s="1555"/>
      <c r="V42" s="1539" t="s">
        <v>668</v>
      </c>
      <c r="W42" s="1539"/>
      <c r="X42" s="1548" t="s">
        <v>66</v>
      </c>
      <c r="Y42" s="1550" t="s">
        <v>43</v>
      </c>
      <c r="Z42" s="1551">
        <f t="shared" si="11"/>
        <v>0</v>
      </c>
      <c r="AA42" s="1552">
        <f t="shared" si="11"/>
        <v>0</v>
      </c>
      <c r="AB42" s="1558">
        <f t="shared" si="11"/>
        <v>0</v>
      </c>
      <c r="AC42" s="1559">
        <f t="shared" si="12"/>
        <v>0</v>
      </c>
      <c r="AD42" s="1383"/>
      <c r="AE42" s="1383"/>
      <c r="AF42" s="1383"/>
      <c r="AG42" s="1383"/>
      <c r="AH42" s="1383"/>
      <c r="AI42" s="1259"/>
      <c r="AJ42" s="1259"/>
      <c r="AK42" s="1259"/>
    </row>
    <row r="43" spans="1:37" ht="14.45" customHeight="1">
      <c r="A43" s="1713"/>
      <c r="B43" s="1714"/>
      <c r="C43" s="1714"/>
      <c r="D43" s="1714"/>
      <c r="E43" s="1714"/>
      <c r="F43" s="1714"/>
      <c r="G43" s="1714"/>
      <c r="H43" s="1715"/>
      <c r="I43" s="1712" t="s">
        <v>587</v>
      </c>
      <c r="K43" s="1547"/>
      <c r="L43" s="1539"/>
      <c r="M43" s="1539"/>
      <c r="N43" s="1548" t="s">
        <v>150</v>
      </c>
      <c r="O43" s="1550" t="s">
        <v>69</v>
      </c>
      <c r="P43" s="1551">
        <f t="shared" si="7"/>
        <v>0</v>
      </c>
      <c r="Q43" s="1552">
        <f t="shared" si="8"/>
        <v>0</v>
      </c>
      <c r="R43" s="1552">
        <f t="shared" si="9"/>
        <v>0</v>
      </c>
      <c r="S43" s="1553">
        <f t="shared" si="9"/>
        <v>0</v>
      </c>
      <c r="T43" s="1554">
        <f t="shared" si="10"/>
        <v>0</v>
      </c>
      <c r="U43" s="1555"/>
      <c r="V43" s="1539"/>
      <c r="W43" s="1539"/>
      <c r="X43" s="1548" t="s">
        <v>150</v>
      </c>
      <c r="Y43" s="1550" t="s">
        <v>44</v>
      </c>
      <c r="Z43" s="1551">
        <f t="shared" si="11"/>
        <v>0</v>
      </c>
      <c r="AA43" s="1552">
        <f t="shared" si="11"/>
        <v>0</v>
      </c>
      <c r="AB43" s="1558">
        <f t="shared" si="11"/>
        <v>0</v>
      </c>
      <c r="AC43" s="1559">
        <f t="shared" si="12"/>
        <v>0</v>
      </c>
      <c r="AD43" s="1383"/>
      <c r="AE43" s="1383"/>
      <c r="AF43" s="1383"/>
      <c r="AG43" s="1383"/>
      <c r="AH43" s="1383"/>
      <c r="AI43" s="1259"/>
      <c r="AJ43" s="1259"/>
      <c r="AK43" s="1259"/>
    </row>
    <row r="44" spans="1:37" ht="14.45" customHeight="1">
      <c r="A44" s="1713"/>
      <c r="B44" s="1714"/>
      <c r="C44" s="1714"/>
      <c r="D44" s="1714"/>
      <c r="E44" s="1714"/>
      <c r="F44" s="1714"/>
      <c r="G44" s="1714"/>
      <c r="H44" s="1715"/>
      <c r="I44" s="1712" t="s">
        <v>588</v>
      </c>
      <c r="K44" s="1547"/>
      <c r="L44" s="1539" t="s">
        <v>41</v>
      </c>
      <c r="M44" s="1566"/>
      <c r="N44" s="1548" t="s">
        <v>13</v>
      </c>
      <c r="O44" s="1550"/>
      <c r="P44" s="1567">
        <f>P39-P40-P41-P42-P43</f>
        <v>0</v>
      </c>
      <c r="Q44" s="1589">
        <f>Q39-Q40-Q41-Q42-Q43</f>
        <v>0</v>
      </c>
      <c r="R44" s="1568">
        <f>R39-R40-R41-R42-R43</f>
        <v>0</v>
      </c>
      <c r="S44" s="1589">
        <f>S39-S40-S41-S42-S43</f>
        <v>0</v>
      </c>
      <c r="T44" s="1565">
        <f>T39-T40-T41-T42-T43</f>
        <v>0</v>
      </c>
      <c r="U44" s="1555"/>
      <c r="V44" s="1539"/>
      <c r="W44" s="1566"/>
      <c r="X44" s="1548" t="s">
        <v>13</v>
      </c>
      <c r="Y44" s="1550"/>
      <c r="Z44" s="1567">
        <f>Z39-Z40-Z41-Z42-Z43</f>
        <v>0</v>
      </c>
      <c r="AA44" s="1568">
        <f>AA39-AA40-AA41-AA42-AA43</f>
        <v>0</v>
      </c>
      <c r="AB44" s="1589">
        <f>AB39-AB40-AB41-AB42-AB43</f>
        <v>0</v>
      </c>
      <c r="AC44" s="1595">
        <f>AC39-AC40-AC41-AC42-AC43</f>
        <v>0</v>
      </c>
      <c r="AD44" s="1383"/>
      <c r="AE44" s="1383"/>
      <c r="AF44" s="1383"/>
      <c r="AG44" s="1383"/>
      <c r="AH44" s="1383"/>
      <c r="AI44" s="1259"/>
      <c r="AJ44" s="1259"/>
      <c r="AK44" s="1259"/>
    </row>
    <row r="45" spans="1:37" ht="14.45" customHeight="1">
      <c r="A45" s="1713"/>
      <c r="B45" s="1714"/>
      <c r="C45" s="1714"/>
      <c r="D45" s="1714"/>
      <c r="E45" s="1714"/>
      <c r="F45" s="1714"/>
      <c r="G45" s="1714"/>
      <c r="H45" s="1715"/>
      <c r="I45" s="1712" t="s">
        <v>591</v>
      </c>
      <c r="K45" s="1596" t="s">
        <v>132</v>
      </c>
      <c r="L45" s="1539"/>
      <c r="M45" s="1548" t="s">
        <v>70</v>
      </c>
      <c r="N45" s="1549"/>
      <c r="O45" s="1550" t="s">
        <v>71</v>
      </c>
      <c r="P45" s="1551">
        <f>+A44</f>
        <v>0</v>
      </c>
      <c r="Q45" s="1552">
        <f>+C44</f>
        <v>0</v>
      </c>
      <c r="R45" s="1552">
        <f t="shared" ref="R45:S49" si="13">+E44</f>
        <v>0</v>
      </c>
      <c r="S45" s="1553">
        <f t="shared" si="13"/>
        <v>0</v>
      </c>
      <c r="T45" s="1554">
        <f>+H44</f>
        <v>0</v>
      </c>
      <c r="U45" s="1555" t="s">
        <v>72</v>
      </c>
      <c r="V45" s="1539" t="s">
        <v>669</v>
      </c>
      <c r="W45" s="1548" t="s">
        <v>87</v>
      </c>
      <c r="X45" s="1549"/>
      <c r="Y45" s="1550" t="s">
        <v>46</v>
      </c>
      <c r="Z45" s="1551">
        <f t="shared" ref="Z45:AB47" si="14">+A191</f>
        <v>0</v>
      </c>
      <c r="AA45" s="1552">
        <f t="shared" si="14"/>
        <v>0</v>
      </c>
      <c r="AB45" s="1558">
        <f t="shared" si="14"/>
        <v>0</v>
      </c>
      <c r="AC45" s="1559">
        <f>+E191</f>
        <v>0</v>
      </c>
      <c r="AD45" s="1383"/>
      <c r="AE45" s="1383"/>
      <c r="AF45" s="1383"/>
      <c r="AG45" s="1383"/>
      <c r="AH45" s="1383"/>
      <c r="AI45" s="1259"/>
      <c r="AJ45" s="1259"/>
      <c r="AK45" s="1259"/>
    </row>
    <row r="46" spans="1:37" ht="14.45" customHeight="1">
      <c r="A46" s="1713"/>
      <c r="B46" s="1714"/>
      <c r="C46" s="1714"/>
      <c r="D46" s="1714"/>
      <c r="E46" s="1714"/>
      <c r="F46" s="1714"/>
      <c r="G46" s="1714"/>
      <c r="H46" s="1715"/>
      <c r="I46" s="1712" t="s">
        <v>592</v>
      </c>
      <c r="K46" s="1547" t="s">
        <v>130</v>
      </c>
      <c r="L46" s="1539"/>
      <c r="M46" s="1548" t="s">
        <v>73</v>
      </c>
      <c r="N46" s="1549"/>
      <c r="O46" s="1550" t="s">
        <v>74</v>
      </c>
      <c r="P46" s="1551">
        <f>+A45</f>
        <v>0</v>
      </c>
      <c r="Q46" s="1552">
        <f>+C45</f>
        <v>0</v>
      </c>
      <c r="R46" s="1552">
        <f t="shared" si="13"/>
        <v>0</v>
      </c>
      <c r="S46" s="1553">
        <f t="shared" si="13"/>
        <v>0</v>
      </c>
      <c r="T46" s="1554">
        <f>+H45</f>
        <v>0</v>
      </c>
      <c r="U46" s="1555"/>
      <c r="V46" s="1539"/>
      <c r="W46" s="1548" t="s">
        <v>73</v>
      </c>
      <c r="X46" s="1549"/>
      <c r="Y46" s="1550" t="s">
        <v>75</v>
      </c>
      <c r="Z46" s="1551">
        <f t="shared" si="14"/>
        <v>0</v>
      </c>
      <c r="AA46" s="1552">
        <f t="shared" si="14"/>
        <v>0</v>
      </c>
      <c r="AB46" s="1558">
        <f t="shared" si="14"/>
        <v>0</v>
      </c>
      <c r="AC46" s="1559">
        <f>+E192</f>
        <v>0</v>
      </c>
      <c r="AD46" s="1383"/>
      <c r="AE46" s="1383"/>
      <c r="AF46" s="1383"/>
      <c r="AG46" s="1383"/>
      <c r="AH46" s="1383"/>
      <c r="AI46" s="1259"/>
      <c r="AJ46" s="1259"/>
      <c r="AK46" s="1259"/>
    </row>
    <row r="47" spans="1:37" ht="14.45" customHeight="1">
      <c r="A47" s="1713"/>
      <c r="B47" s="1714"/>
      <c r="C47" s="1714"/>
      <c r="D47" s="1714"/>
      <c r="E47" s="1714"/>
      <c r="F47" s="1714"/>
      <c r="G47" s="1714"/>
      <c r="H47" s="1715"/>
      <c r="I47" s="1712" t="s">
        <v>593</v>
      </c>
      <c r="K47" s="1547"/>
      <c r="L47" s="1566"/>
      <c r="M47" s="1548" t="s">
        <v>13</v>
      </c>
      <c r="N47" s="1549"/>
      <c r="O47" s="1550" t="s">
        <v>76</v>
      </c>
      <c r="P47" s="1551">
        <f>+A46</f>
        <v>0</v>
      </c>
      <c r="Q47" s="1552">
        <f>+C46</f>
        <v>0</v>
      </c>
      <c r="R47" s="1552">
        <f t="shared" si="13"/>
        <v>0</v>
      </c>
      <c r="S47" s="1553">
        <f t="shared" si="13"/>
        <v>0</v>
      </c>
      <c r="T47" s="1554">
        <f>+H46</f>
        <v>0</v>
      </c>
      <c r="U47" s="1555"/>
      <c r="V47" s="1590"/>
      <c r="W47" s="1548" t="s">
        <v>13</v>
      </c>
      <c r="X47" s="1549"/>
      <c r="Y47" s="1550" t="s">
        <v>77</v>
      </c>
      <c r="Z47" s="1551">
        <f t="shared" si="14"/>
        <v>0</v>
      </c>
      <c r="AA47" s="1552">
        <f t="shared" si="14"/>
        <v>0</v>
      </c>
      <c r="AB47" s="1558">
        <f t="shared" si="14"/>
        <v>0</v>
      </c>
      <c r="AC47" s="1559">
        <f>+E193</f>
        <v>0</v>
      </c>
      <c r="AD47" s="1383"/>
      <c r="AE47" s="1383"/>
      <c r="AF47" s="1383"/>
      <c r="AG47" s="1383"/>
      <c r="AH47" s="1383"/>
      <c r="AI47" s="1259"/>
      <c r="AJ47" s="1259"/>
      <c r="AK47" s="1259"/>
    </row>
    <row r="48" spans="1:37" ht="14.45" customHeight="1">
      <c r="A48" s="1713"/>
      <c r="B48" s="1714"/>
      <c r="C48" s="1714"/>
      <c r="D48" s="1714"/>
      <c r="E48" s="1714"/>
      <c r="F48" s="1714"/>
      <c r="G48" s="1714"/>
      <c r="H48" s="1715"/>
      <c r="I48" s="1712" t="s">
        <v>594</v>
      </c>
      <c r="K48" s="1547" t="s">
        <v>4</v>
      </c>
      <c r="L48" s="1571" t="s">
        <v>78</v>
      </c>
      <c r="M48" s="1549"/>
      <c r="N48" s="1549"/>
      <c r="O48" s="1550" t="s">
        <v>79</v>
      </c>
      <c r="P48" s="1551">
        <f>+A47</f>
        <v>0</v>
      </c>
      <c r="Q48" s="1552">
        <f>+C47</f>
        <v>0</v>
      </c>
      <c r="R48" s="1552">
        <f t="shared" si="13"/>
        <v>0</v>
      </c>
      <c r="S48" s="1553">
        <f t="shared" si="13"/>
        <v>0</v>
      </c>
      <c r="T48" s="1554">
        <f>+H47</f>
        <v>0</v>
      </c>
      <c r="U48" s="1555" t="s">
        <v>4</v>
      </c>
      <c r="V48" s="1539"/>
      <c r="W48" s="1560"/>
      <c r="X48" s="1560"/>
      <c r="Y48" s="1561"/>
      <c r="Z48" s="1587"/>
      <c r="AA48" s="1560"/>
      <c r="AB48" s="1560"/>
      <c r="AC48" s="1588"/>
      <c r="AD48" s="1383"/>
      <c r="AE48" s="1383"/>
      <c r="AF48" s="1383"/>
      <c r="AG48" s="1383"/>
      <c r="AH48" s="1383"/>
      <c r="AI48" s="1259"/>
      <c r="AJ48" s="1259"/>
      <c r="AK48" s="1259"/>
    </row>
    <row r="49" spans="1:38" ht="14.45" customHeight="1">
      <c r="A49" s="1713"/>
      <c r="B49" s="1714"/>
      <c r="C49" s="1714"/>
      <c r="D49" s="1714"/>
      <c r="E49" s="1714"/>
      <c r="F49" s="1714"/>
      <c r="G49" s="1714"/>
      <c r="H49" s="1715"/>
      <c r="I49" s="1712" t="s">
        <v>1150</v>
      </c>
      <c r="K49" s="1547"/>
      <c r="L49" s="1539"/>
      <c r="M49" s="1548" t="s">
        <v>11</v>
      </c>
      <c r="N49" s="1549"/>
      <c r="O49" s="1550" t="s">
        <v>80</v>
      </c>
      <c r="P49" s="1551">
        <f>+A48</f>
        <v>0</v>
      </c>
      <c r="Q49" s="1552">
        <f>+C48</f>
        <v>0</v>
      </c>
      <c r="R49" s="1552">
        <f t="shared" si="13"/>
        <v>0</v>
      </c>
      <c r="S49" s="1553">
        <f t="shared" si="13"/>
        <v>0</v>
      </c>
      <c r="T49" s="1554">
        <f>+H48</f>
        <v>0</v>
      </c>
      <c r="U49" s="1555"/>
      <c r="V49" s="1539"/>
      <c r="W49" s="1560"/>
      <c r="X49" s="1560"/>
      <c r="Y49" s="1561"/>
      <c r="Z49" s="1587"/>
      <c r="AA49" s="1560"/>
      <c r="AB49" s="1560"/>
      <c r="AC49" s="1588"/>
      <c r="AD49" s="1383"/>
      <c r="AE49" s="1383"/>
      <c r="AF49" s="1383"/>
      <c r="AG49" s="1383"/>
      <c r="AH49" s="1383"/>
      <c r="AI49" s="1259"/>
      <c r="AJ49" s="1259"/>
      <c r="AK49" s="1259"/>
    </row>
    <row r="50" spans="1:38" ht="14.45" customHeight="1">
      <c r="A50" s="1713"/>
      <c r="B50" s="1714"/>
      <c r="C50" s="1714"/>
      <c r="D50" s="1714"/>
      <c r="E50" s="1714"/>
      <c r="F50" s="1714"/>
      <c r="G50" s="1714"/>
      <c r="H50" s="1715"/>
      <c r="I50" s="1712" t="s">
        <v>595</v>
      </c>
      <c r="K50" s="1547"/>
      <c r="L50" s="1566"/>
      <c r="M50" s="1548" t="s">
        <v>13</v>
      </c>
      <c r="N50" s="1549"/>
      <c r="O50" s="1550"/>
      <c r="P50" s="1567">
        <f>P48-P49</f>
        <v>0</v>
      </c>
      <c r="Q50" s="1589">
        <f>Q48-Q49</f>
        <v>0</v>
      </c>
      <c r="R50" s="1568">
        <f>R48-R49</f>
        <v>0</v>
      </c>
      <c r="S50" s="1589">
        <f>S48-S49</f>
        <v>0</v>
      </c>
      <c r="T50" s="1565">
        <f>T48-T49</f>
        <v>0</v>
      </c>
      <c r="U50" s="1555"/>
      <c r="V50" s="1566"/>
      <c r="W50" s="1540"/>
      <c r="X50" s="1540"/>
      <c r="Y50" s="1581"/>
      <c r="Z50" s="1597"/>
      <c r="AA50" s="1540"/>
      <c r="AB50" s="1540"/>
      <c r="AC50" s="1598"/>
      <c r="AD50" s="1383"/>
      <c r="AE50" s="1383"/>
      <c r="AF50" s="1383"/>
      <c r="AG50" s="1383"/>
      <c r="AH50" s="1383"/>
      <c r="AI50" s="1259"/>
      <c r="AJ50" s="1259"/>
      <c r="AK50" s="1259"/>
    </row>
    <row r="51" spans="1:38" ht="14.45" customHeight="1">
      <c r="A51" s="1713"/>
      <c r="B51" s="1714"/>
      <c r="C51" s="1714"/>
      <c r="D51" s="1714"/>
      <c r="E51" s="1714"/>
      <c r="F51" s="1714"/>
      <c r="G51" s="1714"/>
      <c r="H51" s="1715"/>
      <c r="I51" s="1712" t="s">
        <v>454</v>
      </c>
      <c r="K51" s="1547"/>
      <c r="L51" s="1586"/>
      <c r="M51" s="1548" t="s">
        <v>88</v>
      </c>
      <c r="N51" s="1549"/>
      <c r="O51" s="1550" t="s">
        <v>109</v>
      </c>
      <c r="P51" s="1551">
        <f t="shared" ref="P51:P60" si="15">+A50</f>
        <v>0</v>
      </c>
      <c r="Q51" s="1552">
        <f t="shared" ref="Q51:Q60" si="16">+C50</f>
        <v>0</v>
      </c>
      <c r="R51" s="1552">
        <f t="shared" ref="R51:S60" si="17">+E50</f>
        <v>0</v>
      </c>
      <c r="S51" s="1553">
        <f t="shared" si="17"/>
        <v>0</v>
      </c>
      <c r="T51" s="1554">
        <f t="shared" ref="T51:T60" si="18">+H50</f>
        <v>0</v>
      </c>
      <c r="U51" s="1555"/>
      <c r="V51" s="1571"/>
      <c r="W51" s="1548" t="s">
        <v>88</v>
      </c>
      <c r="X51" s="1540"/>
      <c r="Y51" s="1581" t="s">
        <v>48</v>
      </c>
      <c r="Z51" s="1542">
        <f t="shared" ref="Z51:AB53" si="19">+A195</f>
        <v>0</v>
      </c>
      <c r="AA51" s="1543">
        <f t="shared" si="19"/>
        <v>0</v>
      </c>
      <c r="AB51" s="1544">
        <f t="shared" si="19"/>
        <v>0</v>
      </c>
      <c r="AC51" s="1599">
        <f>+E195</f>
        <v>0</v>
      </c>
      <c r="AD51" s="1383"/>
      <c r="AE51" s="1383"/>
      <c r="AF51" s="1383"/>
      <c r="AG51" s="1383"/>
      <c r="AH51" s="1383"/>
      <c r="AI51" s="1259"/>
      <c r="AJ51" s="1259"/>
      <c r="AK51" s="1259"/>
    </row>
    <row r="52" spans="1:38" ht="14.45" customHeight="1">
      <c r="A52" s="1713"/>
      <c r="B52" s="1714"/>
      <c r="C52" s="1714"/>
      <c r="D52" s="1714"/>
      <c r="E52" s="1714"/>
      <c r="F52" s="1714"/>
      <c r="G52" s="1714"/>
      <c r="H52" s="1715"/>
      <c r="I52" s="1712" t="s">
        <v>598</v>
      </c>
      <c r="K52" s="1547"/>
      <c r="L52" s="1556" t="s">
        <v>91</v>
      </c>
      <c r="M52" s="1548" t="s">
        <v>89</v>
      </c>
      <c r="N52" s="1549"/>
      <c r="O52" s="1550" t="s">
        <v>110</v>
      </c>
      <c r="P52" s="1551">
        <f t="shared" si="15"/>
        <v>0</v>
      </c>
      <c r="Q52" s="1552">
        <f t="shared" si="16"/>
        <v>0</v>
      </c>
      <c r="R52" s="1552">
        <f t="shared" si="17"/>
        <v>0</v>
      </c>
      <c r="S52" s="1553">
        <f t="shared" si="17"/>
        <v>0</v>
      </c>
      <c r="T52" s="1554">
        <f t="shared" si="18"/>
        <v>0</v>
      </c>
      <c r="U52" s="1555"/>
      <c r="V52" s="1539" t="s">
        <v>91</v>
      </c>
      <c r="W52" s="1566" t="s">
        <v>89</v>
      </c>
      <c r="X52" s="1540"/>
      <c r="Y52" s="1581" t="s">
        <v>51</v>
      </c>
      <c r="Z52" s="1542">
        <f t="shared" si="19"/>
        <v>0</v>
      </c>
      <c r="AA52" s="1543">
        <f t="shared" si="19"/>
        <v>0</v>
      </c>
      <c r="AB52" s="1544">
        <f t="shared" si="19"/>
        <v>0</v>
      </c>
      <c r="AC52" s="1599">
        <f>+E196</f>
        <v>0</v>
      </c>
      <c r="AD52" s="1383"/>
      <c r="AE52" s="1383"/>
      <c r="AF52" s="1383"/>
      <c r="AG52" s="1383"/>
      <c r="AH52" s="1383"/>
      <c r="AI52" s="1259"/>
      <c r="AJ52" s="1259"/>
      <c r="AK52" s="1259"/>
    </row>
    <row r="53" spans="1:38" ht="14.45" customHeight="1">
      <c r="A53" s="1713"/>
      <c r="B53" s="1714"/>
      <c r="C53" s="1714"/>
      <c r="D53" s="1714"/>
      <c r="E53" s="1714"/>
      <c r="F53" s="1714"/>
      <c r="G53" s="1714"/>
      <c r="H53" s="1715"/>
      <c r="I53" s="1712" t="s">
        <v>599</v>
      </c>
      <c r="K53" s="1547"/>
      <c r="L53" s="1556"/>
      <c r="M53" s="1548" t="s">
        <v>104</v>
      </c>
      <c r="N53" s="1549"/>
      <c r="O53" s="1550" t="s">
        <v>111</v>
      </c>
      <c r="P53" s="1551">
        <f t="shared" si="15"/>
        <v>0</v>
      </c>
      <c r="Q53" s="1552">
        <f t="shared" si="16"/>
        <v>0</v>
      </c>
      <c r="R53" s="1552">
        <f t="shared" si="17"/>
        <v>0</v>
      </c>
      <c r="S53" s="1553">
        <f t="shared" si="17"/>
        <v>0</v>
      </c>
      <c r="T53" s="1554">
        <f t="shared" si="18"/>
        <v>0</v>
      </c>
      <c r="U53" s="1555"/>
      <c r="V53" s="1539"/>
      <c r="W53" s="1566" t="s">
        <v>104</v>
      </c>
      <c r="X53" s="1540"/>
      <c r="Y53" s="1581" t="s">
        <v>53</v>
      </c>
      <c r="Z53" s="1542">
        <f t="shared" si="19"/>
        <v>0</v>
      </c>
      <c r="AA53" s="1543">
        <f t="shared" si="19"/>
        <v>0</v>
      </c>
      <c r="AB53" s="1544">
        <f t="shared" si="19"/>
        <v>0</v>
      </c>
      <c r="AC53" s="1599">
        <f>+E197</f>
        <v>0</v>
      </c>
      <c r="AD53" s="1383"/>
      <c r="AE53" s="1383"/>
      <c r="AF53" s="1383"/>
      <c r="AG53" s="1383"/>
      <c r="AH53" s="1383"/>
      <c r="AI53" s="1259"/>
      <c r="AJ53" s="1259"/>
      <c r="AK53" s="1259"/>
    </row>
    <row r="54" spans="1:38" ht="14.45" customHeight="1">
      <c r="A54" s="1713"/>
      <c r="B54" s="1714"/>
      <c r="C54" s="1714"/>
      <c r="D54" s="1714"/>
      <c r="E54" s="1714"/>
      <c r="F54" s="1714"/>
      <c r="G54" s="1714"/>
      <c r="H54" s="1715"/>
      <c r="I54" s="1712" t="s">
        <v>601</v>
      </c>
      <c r="K54" s="1547"/>
      <c r="L54" s="1556"/>
      <c r="M54" s="1548" t="s">
        <v>90</v>
      </c>
      <c r="N54" s="1549"/>
      <c r="O54" s="1550" t="s">
        <v>112</v>
      </c>
      <c r="P54" s="1551">
        <f t="shared" si="15"/>
        <v>0</v>
      </c>
      <c r="Q54" s="1552">
        <f t="shared" si="16"/>
        <v>0</v>
      </c>
      <c r="R54" s="1552">
        <f t="shared" si="17"/>
        <v>0</v>
      </c>
      <c r="S54" s="1553">
        <f t="shared" si="17"/>
        <v>0</v>
      </c>
      <c r="T54" s="1554">
        <f t="shared" si="18"/>
        <v>0</v>
      </c>
      <c r="U54" s="1555"/>
      <c r="V54" s="1556" t="s">
        <v>92</v>
      </c>
      <c r="W54" s="1572"/>
      <c r="X54" s="1572"/>
      <c r="Y54" s="1572"/>
      <c r="Z54" s="1600"/>
      <c r="AA54" s="1572"/>
      <c r="AB54" s="1572"/>
      <c r="AC54" s="1601"/>
      <c r="AD54" s="1383"/>
      <c r="AE54" s="1383"/>
      <c r="AF54" s="1383"/>
      <c r="AG54" s="1383"/>
      <c r="AH54" s="1383"/>
      <c r="AI54" s="1259"/>
      <c r="AJ54" s="1259"/>
      <c r="AK54" s="1259"/>
    </row>
    <row r="55" spans="1:38" ht="14.45" customHeight="1">
      <c r="A55" s="1713"/>
      <c r="B55" s="1714"/>
      <c r="C55" s="1714"/>
      <c r="D55" s="1714"/>
      <c r="E55" s="1714"/>
      <c r="F55" s="1714"/>
      <c r="G55" s="1714"/>
      <c r="H55" s="1715"/>
      <c r="I55" s="1712" t="s">
        <v>602</v>
      </c>
      <c r="K55" s="1547"/>
      <c r="L55" s="1556" t="s">
        <v>92</v>
      </c>
      <c r="M55" s="1548" t="s">
        <v>105</v>
      </c>
      <c r="N55" s="1549"/>
      <c r="O55" s="1550" t="s">
        <v>113</v>
      </c>
      <c r="P55" s="1551">
        <f t="shared" si="15"/>
        <v>0</v>
      </c>
      <c r="Q55" s="1552">
        <f t="shared" si="16"/>
        <v>0</v>
      </c>
      <c r="R55" s="1552">
        <f t="shared" si="17"/>
        <v>0</v>
      </c>
      <c r="S55" s="1553">
        <f t="shared" si="17"/>
        <v>0</v>
      </c>
      <c r="T55" s="1554">
        <f t="shared" si="18"/>
        <v>0</v>
      </c>
      <c r="U55" s="1555"/>
      <c r="V55" s="1539"/>
      <c r="W55" s="1539"/>
      <c r="X55" s="1560"/>
      <c r="Y55" s="1561"/>
      <c r="Z55" s="1587"/>
      <c r="AA55" s="1560"/>
      <c r="AB55" s="1560"/>
      <c r="AC55" s="1588"/>
      <c r="AD55" s="1383"/>
      <c r="AE55" s="1383"/>
      <c r="AF55" s="1383"/>
      <c r="AG55" s="1383"/>
      <c r="AH55" s="1383"/>
      <c r="AI55" s="1259"/>
      <c r="AJ55" s="1259"/>
      <c r="AK55" s="1259"/>
    </row>
    <row r="56" spans="1:38" ht="14.45" customHeight="1">
      <c r="A56" s="1713"/>
      <c r="B56" s="1714"/>
      <c r="C56" s="1714"/>
      <c r="D56" s="1714"/>
      <c r="E56" s="1714"/>
      <c r="F56" s="1714"/>
      <c r="G56" s="1714"/>
      <c r="H56" s="1715"/>
      <c r="I56" s="1712" t="s">
        <v>603</v>
      </c>
      <c r="K56" s="1547"/>
      <c r="L56" s="1556"/>
      <c r="M56" s="1548" t="s">
        <v>106</v>
      </c>
      <c r="N56" s="1549"/>
      <c r="O56" s="1550" t="s">
        <v>114</v>
      </c>
      <c r="P56" s="1551">
        <f t="shared" si="15"/>
        <v>0</v>
      </c>
      <c r="Q56" s="1552">
        <f t="shared" si="16"/>
        <v>0</v>
      </c>
      <c r="R56" s="1552">
        <f t="shared" si="17"/>
        <v>0</v>
      </c>
      <c r="S56" s="1553">
        <f t="shared" si="17"/>
        <v>0</v>
      </c>
      <c r="T56" s="1554">
        <f t="shared" si="18"/>
        <v>0</v>
      </c>
      <c r="U56" s="1555"/>
      <c r="V56" s="1539" t="s">
        <v>668</v>
      </c>
      <c r="W56" s="1548" t="s">
        <v>106</v>
      </c>
      <c r="X56" s="1549"/>
      <c r="Y56" s="1550" t="s">
        <v>55</v>
      </c>
      <c r="Z56" s="1551">
        <f t="shared" ref="Z56:AB60" si="20">+A198</f>
        <v>0</v>
      </c>
      <c r="AA56" s="1552">
        <f t="shared" si="20"/>
        <v>0</v>
      </c>
      <c r="AB56" s="1558">
        <f t="shared" si="20"/>
        <v>0</v>
      </c>
      <c r="AC56" s="1559">
        <f>+E198</f>
        <v>0</v>
      </c>
      <c r="AD56" s="1383"/>
      <c r="AE56" s="1383"/>
      <c r="AF56" s="1383"/>
      <c r="AG56" s="1383"/>
      <c r="AH56" s="1383"/>
      <c r="AI56" s="1259"/>
      <c r="AJ56" s="1259"/>
      <c r="AK56" s="1259"/>
    </row>
    <row r="57" spans="1:38" ht="14.45" customHeight="1">
      <c r="A57" s="1713"/>
      <c r="B57" s="1714"/>
      <c r="C57" s="1714"/>
      <c r="D57" s="1714"/>
      <c r="E57" s="1714"/>
      <c r="F57" s="1714"/>
      <c r="G57" s="1714"/>
      <c r="H57" s="1715"/>
      <c r="I57" s="1712" t="s">
        <v>604</v>
      </c>
      <c r="K57" s="1547"/>
      <c r="L57" s="1556"/>
      <c r="M57" s="1548" t="s">
        <v>107</v>
      </c>
      <c r="N57" s="1549"/>
      <c r="O57" s="1550" t="s">
        <v>115</v>
      </c>
      <c r="P57" s="1551">
        <f t="shared" si="15"/>
        <v>0</v>
      </c>
      <c r="Q57" s="1552">
        <f t="shared" si="16"/>
        <v>0</v>
      </c>
      <c r="R57" s="1552">
        <f t="shared" si="17"/>
        <v>0</v>
      </c>
      <c r="S57" s="1553">
        <f t="shared" si="17"/>
        <v>0</v>
      </c>
      <c r="T57" s="1554">
        <f t="shared" si="18"/>
        <v>0</v>
      </c>
      <c r="U57" s="1555"/>
      <c r="V57" s="1539"/>
      <c r="W57" s="1548" t="s">
        <v>136</v>
      </c>
      <c r="X57" s="1549"/>
      <c r="Y57" s="1550" t="s">
        <v>56</v>
      </c>
      <c r="Z57" s="1551">
        <f t="shared" si="20"/>
        <v>0</v>
      </c>
      <c r="AA57" s="1552">
        <f t="shared" si="20"/>
        <v>0</v>
      </c>
      <c r="AB57" s="1558">
        <f t="shared" si="20"/>
        <v>0</v>
      </c>
      <c r="AC57" s="1559">
        <f>+E199</f>
        <v>0</v>
      </c>
      <c r="AD57" s="1383"/>
      <c r="AE57" s="1383"/>
      <c r="AF57" s="1383"/>
      <c r="AG57" s="1383"/>
      <c r="AH57" s="1383"/>
      <c r="AI57" s="1259"/>
      <c r="AJ57" s="1259"/>
      <c r="AK57" s="1259"/>
    </row>
    <row r="58" spans="1:38" ht="14.45" customHeight="1" thickBot="1">
      <c r="A58" s="1713"/>
      <c r="B58" s="1714"/>
      <c r="C58" s="1714"/>
      <c r="D58" s="1714"/>
      <c r="E58" s="1714"/>
      <c r="F58" s="1714"/>
      <c r="G58" s="1714"/>
      <c r="H58" s="1715"/>
      <c r="I58" s="1712" t="s">
        <v>605</v>
      </c>
      <c r="K58" s="1547"/>
      <c r="L58" s="1556" t="s">
        <v>41</v>
      </c>
      <c r="M58" s="1548" t="s">
        <v>108</v>
      </c>
      <c r="N58" s="1549"/>
      <c r="O58" s="1550" t="s">
        <v>116</v>
      </c>
      <c r="P58" s="1551">
        <f t="shared" si="15"/>
        <v>0</v>
      </c>
      <c r="Q58" s="1552">
        <f t="shared" si="16"/>
        <v>0</v>
      </c>
      <c r="R58" s="1552">
        <f t="shared" si="17"/>
        <v>0</v>
      </c>
      <c r="S58" s="1553">
        <f t="shared" si="17"/>
        <v>0</v>
      </c>
      <c r="T58" s="1554">
        <f t="shared" si="18"/>
        <v>0</v>
      </c>
      <c r="U58" s="1555"/>
      <c r="V58" s="1556" t="s">
        <v>669</v>
      </c>
      <c r="W58" s="1548" t="s">
        <v>138</v>
      </c>
      <c r="X58" s="1549"/>
      <c r="Y58" s="1550" t="s">
        <v>58</v>
      </c>
      <c r="Z58" s="1551">
        <f t="shared" si="20"/>
        <v>0</v>
      </c>
      <c r="AA58" s="1552">
        <f t="shared" si="20"/>
        <v>0</v>
      </c>
      <c r="AB58" s="1558">
        <f t="shared" si="20"/>
        <v>0</v>
      </c>
      <c r="AC58" s="1559">
        <f>+E200</f>
        <v>0</v>
      </c>
      <c r="AD58" s="1383"/>
      <c r="AE58" s="1383"/>
      <c r="AF58" s="1383"/>
      <c r="AG58" s="1383"/>
      <c r="AH58" s="1383"/>
      <c r="AI58" s="1259"/>
      <c r="AJ58" s="1259"/>
      <c r="AK58" s="1259"/>
    </row>
    <row r="59" spans="1:38" ht="14.45" customHeight="1" thickTop="1" thickBot="1">
      <c r="A59" s="1716"/>
      <c r="B59" s="1717"/>
      <c r="C59" s="1717"/>
      <c r="D59" s="1717"/>
      <c r="E59" s="1717"/>
      <c r="F59" s="1717"/>
      <c r="G59" s="1717"/>
      <c r="H59" s="1718"/>
      <c r="I59" s="1712" t="s">
        <v>606</v>
      </c>
      <c r="K59" s="1547"/>
      <c r="L59" s="1566"/>
      <c r="M59" s="1548" t="s">
        <v>13</v>
      </c>
      <c r="N59" s="1549"/>
      <c r="O59" s="1550" t="s">
        <v>117</v>
      </c>
      <c r="P59" s="1551">
        <f t="shared" si="15"/>
        <v>0</v>
      </c>
      <c r="Q59" s="1552">
        <f t="shared" si="16"/>
        <v>0</v>
      </c>
      <c r="R59" s="1552">
        <f t="shared" si="17"/>
        <v>0</v>
      </c>
      <c r="S59" s="1553">
        <f t="shared" si="17"/>
        <v>0</v>
      </c>
      <c r="T59" s="1554">
        <f t="shared" si="18"/>
        <v>0</v>
      </c>
      <c r="U59" s="1555"/>
      <c r="V59" s="1566"/>
      <c r="W59" s="1566" t="s">
        <v>13</v>
      </c>
      <c r="X59" s="1540"/>
      <c r="Y59" s="1581" t="s">
        <v>61</v>
      </c>
      <c r="Z59" s="1551">
        <f t="shared" si="20"/>
        <v>0</v>
      </c>
      <c r="AA59" s="1552">
        <f t="shared" si="20"/>
        <v>0</v>
      </c>
      <c r="AB59" s="1558">
        <f t="shared" si="20"/>
        <v>0</v>
      </c>
      <c r="AC59" s="1559">
        <f>+E201</f>
        <v>0</v>
      </c>
      <c r="AD59" s="1602"/>
      <c r="AE59" s="1602"/>
      <c r="AF59" s="1602"/>
      <c r="AG59" s="1508"/>
      <c r="AH59" s="1508"/>
      <c r="AI59" s="1509" t="s">
        <v>396</v>
      </c>
      <c r="AJ59" s="1603" t="s">
        <v>397</v>
      </c>
      <c r="AK59" s="1508"/>
      <c r="AL59" s="1370"/>
    </row>
    <row r="60" spans="1:38" ht="14.45" customHeight="1">
      <c r="K60" s="1547"/>
      <c r="L60" s="1548" t="s">
        <v>13</v>
      </c>
      <c r="M60" s="1549"/>
      <c r="N60" s="1549"/>
      <c r="O60" s="1550" t="s">
        <v>81</v>
      </c>
      <c r="P60" s="1551">
        <f t="shared" si="15"/>
        <v>0</v>
      </c>
      <c r="Q60" s="1552">
        <f t="shared" si="16"/>
        <v>0</v>
      </c>
      <c r="R60" s="1552">
        <f t="shared" si="17"/>
        <v>0</v>
      </c>
      <c r="S60" s="1553">
        <f t="shared" si="17"/>
        <v>0</v>
      </c>
      <c r="T60" s="1554">
        <f t="shared" si="18"/>
        <v>0</v>
      </c>
      <c r="U60" s="1555"/>
      <c r="V60" s="1566" t="s">
        <v>13</v>
      </c>
      <c r="W60" s="1540"/>
      <c r="X60" s="1540"/>
      <c r="Y60" s="1581" t="s">
        <v>63</v>
      </c>
      <c r="Z60" s="1604">
        <f t="shared" si="20"/>
        <v>0</v>
      </c>
      <c r="AA60" s="1591">
        <f t="shared" si="20"/>
        <v>0</v>
      </c>
      <c r="AB60" s="1605">
        <f t="shared" si="20"/>
        <v>0</v>
      </c>
      <c r="AC60" s="1606">
        <f>+E202</f>
        <v>0</v>
      </c>
      <c r="AD60" s="1607"/>
      <c r="AE60" s="1607"/>
      <c r="AF60" s="1607"/>
      <c r="AG60" s="1514"/>
      <c r="AH60" s="1514"/>
      <c r="AI60" s="1521"/>
      <c r="AJ60" s="1520" t="s">
        <v>2</v>
      </c>
      <c r="AK60" s="1520" t="s">
        <v>3</v>
      </c>
      <c r="AL60" s="1375" t="s">
        <v>393</v>
      </c>
    </row>
    <row r="61" spans="1:38" ht="14.45" customHeight="1" thickBot="1">
      <c r="A61" s="1708" t="s">
        <v>1132</v>
      </c>
      <c r="B61" s="1708" t="s">
        <v>1133</v>
      </c>
      <c r="C61" s="1708" t="s">
        <v>1134</v>
      </c>
      <c r="D61" s="1708" t="s">
        <v>1135</v>
      </c>
      <c r="E61" s="1708" t="s">
        <v>398</v>
      </c>
      <c r="F61" s="1708" t="s">
        <v>1136</v>
      </c>
      <c r="K61" s="1547"/>
      <c r="L61" s="1608" t="s">
        <v>82</v>
      </c>
      <c r="M61" s="1609"/>
      <c r="N61" s="1609"/>
      <c r="O61" s="1610"/>
      <c r="P61" s="1611">
        <f>SUM(P8:P60)-P9-P10-P12-P13-P15-P16-P17-P30-P31-P32-P40-P41-P42-P43-P44-P49-P50</f>
        <v>58429</v>
      </c>
      <c r="Q61" s="1612">
        <f>SUM(Q8:Q60)-Q9-Q10-Q12-Q13-Q15-Q16-Q17-Q30-Q31-Q32-Q40-Q41-Q42-Q43-Q44-Q49-Q50</f>
        <v>46582</v>
      </c>
      <c r="R61" s="1612">
        <f>SUM(R8:R60)-R9-R10-R12-R13-R15-R16-R17-R30-R31-R32-R40-R41-R42-R43-R44-R49-R50</f>
        <v>31432</v>
      </c>
      <c r="S61" s="1613">
        <f>SUM(S8:S60)-S9-S10-S12-S13-S15-S16-S17-S30-S31-S32-S40-S41-S42-S43-S44-S49-S50</f>
        <v>2878</v>
      </c>
      <c r="T61" s="1614">
        <f>SUM(T8:T60)-T9-T10-T12-T13-T15-T16-T17-T30-T31-T32-T40-T41-T42-T43-T44-T49-T50</f>
        <v>16600</v>
      </c>
      <c r="U61" s="1615"/>
      <c r="V61" s="1608" t="s">
        <v>82</v>
      </c>
      <c r="W61" s="1609"/>
      <c r="X61" s="1609"/>
      <c r="Y61" s="1610"/>
      <c r="Z61" s="1616">
        <f>SUM(Z8:Z60)-Z9-Z10-Z25-Z28-Z40-Z41-Z42-Z43-Z44</f>
        <v>7298</v>
      </c>
      <c r="AA61" s="1612">
        <f>SUM(AA8:AA60)-AA9-AA10-AA25-AA28-AA40-AA41-AA42-AA43-AA44</f>
        <v>0</v>
      </c>
      <c r="AB61" s="1617">
        <f>SUM(AB8:AB60)-AB9-AB10-AB25-AB28-AB40-AB41-AB42-AB43-AB44</f>
        <v>0</v>
      </c>
      <c r="AC61" s="1618">
        <f>SUM(AC8:AC60)-AC9-AC10-AC25-AC28-AC40-AC41-AC42-AC43-AC44</f>
        <v>0</v>
      </c>
      <c r="AD61" s="1619"/>
      <c r="AE61" s="1619"/>
      <c r="AF61" s="1619"/>
      <c r="AG61" s="1528"/>
      <c r="AH61" s="1528"/>
      <c r="AI61" s="1529" t="s">
        <v>5</v>
      </c>
      <c r="AJ61" s="1526" t="s">
        <v>6</v>
      </c>
      <c r="AK61" s="1526" t="s">
        <v>7</v>
      </c>
      <c r="AL61" s="1367" t="s">
        <v>398</v>
      </c>
    </row>
    <row r="62" spans="1:38" ht="14.45" customHeight="1">
      <c r="A62" s="1723">
        <v>263749</v>
      </c>
      <c r="B62" s="1724">
        <v>239337</v>
      </c>
      <c r="C62" s="1724">
        <v>24412</v>
      </c>
      <c r="D62" s="1724">
        <v>22729</v>
      </c>
      <c r="E62" s="1724">
        <v>1095</v>
      </c>
      <c r="F62" s="1725"/>
      <c r="G62" s="1720" t="s">
        <v>1139</v>
      </c>
      <c r="H62" s="1721"/>
      <c r="I62" s="1721"/>
      <c r="K62" s="1620"/>
      <c r="L62" s="1531" t="s">
        <v>8</v>
      </c>
      <c r="M62" s="1532"/>
      <c r="N62" s="1532"/>
      <c r="O62" s="1533" t="s">
        <v>9</v>
      </c>
      <c r="P62" s="1621">
        <f>+A63</f>
        <v>18725</v>
      </c>
      <c r="Q62" s="1535">
        <f>+B63</f>
        <v>11235</v>
      </c>
      <c r="R62" s="1622"/>
      <c r="S62" s="1536">
        <f>+D63</f>
        <v>2464</v>
      </c>
      <c r="T62" s="1537">
        <f>+F63</f>
        <v>0</v>
      </c>
      <c r="U62" s="1623"/>
      <c r="V62" s="1531" t="s">
        <v>8</v>
      </c>
      <c r="W62" s="1532"/>
      <c r="X62" s="1532"/>
      <c r="Y62" s="1533"/>
      <c r="Z62" s="1624"/>
      <c r="AA62" s="1625"/>
      <c r="AB62" s="1626"/>
      <c r="AC62" s="1627"/>
      <c r="AD62" s="1623"/>
      <c r="AE62" s="1531" t="s">
        <v>8</v>
      </c>
      <c r="AF62" s="1532"/>
      <c r="AG62" s="1532"/>
      <c r="AH62" s="1533"/>
      <c r="AI62" s="1624"/>
      <c r="AJ62" s="1625"/>
      <c r="AK62" s="1626"/>
      <c r="AL62" s="1628"/>
    </row>
    <row r="63" spans="1:38" ht="14.45" customHeight="1">
      <c r="A63" s="1726">
        <v>18725</v>
      </c>
      <c r="B63" s="1727">
        <v>11235</v>
      </c>
      <c r="C63" s="1727">
        <v>7490</v>
      </c>
      <c r="D63" s="1727">
        <v>2464</v>
      </c>
      <c r="E63" s="1727"/>
      <c r="F63" s="1728"/>
      <c r="G63" s="1720" t="s">
        <v>1140</v>
      </c>
      <c r="H63" s="1721"/>
      <c r="I63" s="1721"/>
      <c r="K63" s="1629"/>
      <c r="L63" s="1539"/>
      <c r="M63" s="1548" t="s">
        <v>11</v>
      </c>
      <c r="N63" s="1549"/>
      <c r="O63" s="1550" t="s">
        <v>12</v>
      </c>
      <c r="P63" s="1551">
        <f>+A64</f>
        <v>921</v>
      </c>
      <c r="Q63" s="1552">
        <f>+B64</f>
        <v>921</v>
      </c>
      <c r="R63" s="1568"/>
      <c r="S63" s="1553">
        <f>+D64</f>
        <v>0</v>
      </c>
      <c r="T63" s="1554">
        <f>+F64</f>
        <v>0</v>
      </c>
      <c r="U63" s="360"/>
      <c r="V63" s="1539"/>
      <c r="W63" s="1548"/>
      <c r="X63" s="1549"/>
      <c r="Y63" s="1557"/>
      <c r="Z63" s="1630"/>
      <c r="AA63" s="1631"/>
      <c r="AB63" s="1286"/>
      <c r="AC63" s="1632"/>
      <c r="AD63" s="360"/>
      <c r="AE63" s="1539"/>
      <c r="AF63" s="1548"/>
      <c r="AG63" s="1549"/>
      <c r="AH63" s="1557"/>
      <c r="AI63" s="1630"/>
      <c r="AJ63" s="1631"/>
      <c r="AK63" s="1286"/>
      <c r="AL63" s="1633"/>
    </row>
    <row r="64" spans="1:38" ht="14.45" customHeight="1">
      <c r="A64" s="1726">
        <v>921</v>
      </c>
      <c r="B64" s="1727">
        <v>921</v>
      </c>
      <c r="C64" s="1727"/>
      <c r="D64" s="1727"/>
      <c r="E64" s="1727"/>
      <c r="F64" s="1728"/>
      <c r="G64" s="1720" t="s">
        <v>1141</v>
      </c>
      <c r="H64" s="1721"/>
      <c r="I64" s="1721"/>
      <c r="K64" s="1629"/>
      <c r="L64" s="1539"/>
      <c r="M64" s="1548" t="s">
        <v>13</v>
      </c>
      <c r="N64" s="1560"/>
      <c r="O64" s="1561"/>
      <c r="P64" s="1562">
        <f>P62-P63</f>
        <v>17804</v>
      </c>
      <c r="Q64" s="1563">
        <f>Q62-Q63</f>
        <v>10314</v>
      </c>
      <c r="R64" s="1563"/>
      <c r="S64" s="1564">
        <f>S62-S63</f>
        <v>2464</v>
      </c>
      <c r="T64" s="1565">
        <f>T62-T63</f>
        <v>0</v>
      </c>
      <c r="U64" s="360"/>
      <c r="V64" s="1539"/>
      <c r="W64" s="1548" t="s">
        <v>13</v>
      </c>
      <c r="X64" s="1560"/>
      <c r="Y64" s="1561" t="s">
        <v>9</v>
      </c>
      <c r="Z64" s="1634">
        <f>+A117</f>
        <v>0</v>
      </c>
      <c r="AA64" s="1635">
        <f>+B117</f>
        <v>0</v>
      </c>
      <c r="AB64" s="1589"/>
      <c r="AC64" s="1636">
        <f>+E117</f>
        <v>0</v>
      </c>
      <c r="AD64" s="360"/>
      <c r="AE64" s="1539"/>
      <c r="AF64" s="1548" t="s">
        <v>13</v>
      </c>
      <c r="AG64" s="1560"/>
      <c r="AH64" s="1561" t="s">
        <v>399</v>
      </c>
      <c r="AI64" s="1634">
        <f>+A140</f>
        <v>0</v>
      </c>
      <c r="AJ64" s="1635">
        <f>+B140</f>
        <v>0</v>
      </c>
      <c r="AK64" s="1637">
        <f>+C140</f>
        <v>0</v>
      </c>
      <c r="AL64" s="1638"/>
    </row>
    <row r="65" spans="1:38" ht="14.45" customHeight="1">
      <c r="A65" s="1726">
        <v>15691</v>
      </c>
      <c r="B65" s="1727">
        <v>15691</v>
      </c>
      <c r="C65" s="1727"/>
      <c r="D65" s="1727"/>
      <c r="E65" s="1727"/>
      <c r="F65" s="1728"/>
      <c r="G65" s="1720" t="s">
        <v>1142</v>
      </c>
      <c r="H65" s="1721"/>
      <c r="I65" s="1721"/>
      <c r="K65" s="1629" t="s">
        <v>4</v>
      </c>
      <c r="L65" s="1571" t="s">
        <v>14</v>
      </c>
      <c r="M65" s="1572"/>
      <c r="N65" s="1572"/>
      <c r="O65" s="1573" t="s">
        <v>15</v>
      </c>
      <c r="P65" s="1574">
        <f>+A65</f>
        <v>15691</v>
      </c>
      <c r="Q65" s="1575">
        <f>+B65</f>
        <v>15691</v>
      </c>
      <c r="R65" s="1639"/>
      <c r="S65" s="1576">
        <f>+D65</f>
        <v>0</v>
      </c>
      <c r="T65" s="1554">
        <f>+F65</f>
        <v>0</v>
      </c>
      <c r="U65" s="360" t="s">
        <v>4</v>
      </c>
      <c r="V65" s="1571" t="s">
        <v>14</v>
      </c>
      <c r="W65" s="1572"/>
      <c r="X65" s="1572"/>
      <c r="Y65" s="1573"/>
      <c r="Z65" s="1579"/>
      <c r="AA65" s="1577"/>
      <c r="AB65" s="1577"/>
      <c r="AC65" s="1640"/>
      <c r="AD65" s="360" t="s">
        <v>4</v>
      </c>
      <c r="AE65" s="1571" t="s">
        <v>14</v>
      </c>
      <c r="AF65" s="1572"/>
      <c r="AG65" s="1572"/>
      <c r="AH65" s="1573"/>
      <c r="AI65" s="1579"/>
      <c r="AJ65" s="1577"/>
      <c r="AK65" s="1577"/>
      <c r="AL65" s="1374"/>
    </row>
    <row r="66" spans="1:38" ht="14.45" customHeight="1">
      <c r="A66" s="1726">
        <v>8773</v>
      </c>
      <c r="B66" s="1727">
        <v>8773</v>
      </c>
      <c r="C66" s="1727"/>
      <c r="D66" s="1727"/>
      <c r="E66" s="1727"/>
      <c r="F66" s="1728"/>
      <c r="G66" s="1720" t="s">
        <v>1143</v>
      </c>
      <c r="H66" s="1721"/>
      <c r="I66" s="1721"/>
      <c r="K66" s="1629"/>
      <c r="L66" s="1539"/>
      <c r="M66" s="1548" t="s">
        <v>16</v>
      </c>
      <c r="N66" s="1549"/>
      <c r="O66" s="1550" t="s">
        <v>17</v>
      </c>
      <c r="P66" s="1551">
        <f>+A66</f>
        <v>8773</v>
      </c>
      <c r="Q66" s="1552">
        <f>+B66</f>
        <v>8773</v>
      </c>
      <c r="R66" s="1568"/>
      <c r="S66" s="1553">
        <f>+D66</f>
        <v>0</v>
      </c>
      <c r="T66" s="1554">
        <f>+F66</f>
        <v>0</v>
      </c>
      <c r="U66" s="360"/>
      <c r="V66" s="1539"/>
      <c r="W66" s="1548"/>
      <c r="X66" s="1549"/>
      <c r="Y66" s="1550"/>
      <c r="Z66" s="1584"/>
      <c r="AA66" s="1582"/>
      <c r="AB66" s="1582"/>
      <c r="AC66" s="1641"/>
      <c r="AD66" s="360"/>
      <c r="AE66" s="1539"/>
      <c r="AF66" s="1548"/>
      <c r="AG66" s="1549"/>
      <c r="AH66" s="1550"/>
      <c r="AI66" s="1584"/>
      <c r="AJ66" s="1582"/>
      <c r="AK66" s="1582"/>
      <c r="AL66" s="1371"/>
    </row>
    <row r="67" spans="1:38" ht="14.45" customHeight="1">
      <c r="A67" s="1726">
        <v>1020</v>
      </c>
      <c r="B67" s="1727">
        <v>20</v>
      </c>
      <c r="C67" s="1727">
        <v>1000</v>
      </c>
      <c r="D67" s="1727"/>
      <c r="E67" s="1727"/>
      <c r="F67" s="1728"/>
      <c r="G67" s="1720" t="s">
        <v>1144</v>
      </c>
      <c r="H67" s="1721"/>
      <c r="I67" s="1721"/>
      <c r="K67" s="1629"/>
      <c r="L67" s="1566"/>
      <c r="M67" s="1548" t="s">
        <v>13</v>
      </c>
      <c r="N67" s="1540"/>
      <c r="O67" s="1581"/>
      <c r="P67" s="1562">
        <f>P65-P66</f>
        <v>6918</v>
      </c>
      <c r="Q67" s="1563">
        <f>Q65-Q66</f>
        <v>6918</v>
      </c>
      <c r="R67" s="1563"/>
      <c r="S67" s="1564">
        <f>S65-S66</f>
        <v>0</v>
      </c>
      <c r="T67" s="1565">
        <f>T65-T66</f>
        <v>0</v>
      </c>
      <c r="U67" s="360"/>
      <c r="V67" s="1566"/>
      <c r="W67" s="1548" t="s">
        <v>13</v>
      </c>
      <c r="X67" s="1540"/>
      <c r="Y67" s="1561" t="s">
        <v>400</v>
      </c>
      <c r="Z67" s="1634">
        <f>+A118</f>
        <v>0</v>
      </c>
      <c r="AA67" s="1635">
        <f>+B118</f>
        <v>0</v>
      </c>
      <c r="AB67" s="1589"/>
      <c r="AC67" s="1636">
        <f>+E118</f>
        <v>0</v>
      </c>
      <c r="AD67" s="360"/>
      <c r="AE67" s="1566"/>
      <c r="AF67" s="1548" t="s">
        <v>13</v>
      </c>
      <c r="AG67" s="1540"/>
      <c r="AH67" s="1561" t="s">
        <v>401</v>
      </c>
      <c r="AI67" s="1634">
        <f>+A141</f>
        <v>0</v>
      </c>
      <c r="AJ67" s="1635">
        <f>+B141</f>
        <v>0</v>
      </c>
      <c r="AK67" s="1637">
        <f>+C141</f>
        <v>0</v>
      </c>
      <c r="AL67" s="1638"/>
    </row>
    <row r="68" spans="1:38" ht="14.45" customHeight="1">
      <c r="A68" s="1726"/>
      <c r="B68" s="1727"/>
      <c r="C68" s="1727"/>
      <c r="D68" s="1727"/>
      <c r="E68" s="1727"/>
      <c r="F68" s="1728"/>
      <c r="G68" s="1720" t="s">
        <v>1145</v>
      </c>
      <c r="H68" s="1721"/>
      <c r="I68" s="1721"/>
      <c r="K68" s="1629" t="s">
        <v>4</v>
      </c>
      <c r="L68" s="1586"/>
      <c r="M68" s="1539" t="s">
        <v>94</v>
      </c>
      <c r="N68" s="1549"/>
      <c r="O68" s="1550" t="s">
        <v>93</v>
      </c>
      <c r="P68" s="1551">
        <f t="shared" ref="P68:Q70" si="21">+A68</f>
        <v>0</v>
      </c>
      <c r="Q68" s="1552">
        <f t="shared" si="21"/>
        <v>0</v>
      </c>
      <c r="R68" s="1568"/>
      <c r="S68" s="1553">
        <f>+D68</f>
        <v>0</v>
      </c>
      <c r="T68" s="1554">
        <f>+F68</f>
        <v>0</v>
      </c>
      <c r="U68" s="360" t="s">
        <v>4</v>
      </c>
      <c r="V68" s="1586"/>
      <c r="W68" s="1571"/>
      <c r="X68" s="1572"/>
      <c r="Y68" s="1642"/>
      <c r="Z68" s="1579"/>
      <c r="AA68" s="1577"/>
      <c r="AB68" s="1577"/>
      <c r="AC68" s="1640"/>
      <c r="AD68" s="360" t="s">
        <v>4</v>
      </c>
      <c r="AE68" s="1586"/>
      <c r="AF68" s="1571"/>
      <c r="AG68" s="1572"/>
      <c r="AH68" s="1642"/>
      <c r="AI68" s="1579"/>
      <c r="AJ68" s="1577"/>
      <c r="AK68" s="1577"/>
      <c r="AL68" s="1374"/>
    </row>
    <row r="69" spans="1:38" ht="14.45" customHeight="1">
      <c r="A69" s="1726"/>
      <c r="B69" s="1727"/>
      <c r="C69" s="1727"/>
      <c r="D69" s="1727"/>
      <c r="E69" s="1727"/>
      <c r="F69" s="1728"/>
      <c r="G69" s="1720" t="s">
        <v>1146</v>
      </c>
      <c r="H69" s="1721"/>
      <c r="I69" s="1721"/>
      <c r="K69" s="1629"/>
      <c r="L69" s="1556" t="s">
        <v>102</v>
      </c>
      <c r="M69" s="1539"/>
      <c r="N69" s="1548" t="s">
        <v>148</v>
      </c>
      <c r="O69" s="1550" t="s">
        <v>97</v>
      </c>
      <c r="P69" s="1551">
        <f t="shared" si="21"/>
        <v>0</v>
      </c>
      <c r="Q69" s="1552">
        <f t="shared" si="21"/>
        <v>0</v>
      </c>
      <c r="R69" s="1568"/>
      <c r="S69" s="1553">
        <f>+D69</f>
        <v>0</v>
      </c>
      <c r="T69" s="1554">
        <f>+F69</f>
        <v>0</v>
      </c>
      <c r="U69" s="360"/>
      <c r="V69" s="1556" t="s">
        <v>102</v>
      </c>
      <c r="W69" s="1539"/>
      <c r="X69" s="1560"/>
      <c r="Y69" s="1643"/>
      <c r="Z69" s="1644"/>
      <c r="AA69" s="330"/>
      <c r="AB69" s="330"/>
      <c r="AC69" s="1645"/>
      <c r="AD69" s="360"/>
      <c r="AE69" s="1556" t="s">
        <v>102</v>
      </c>
      <c r="AF69" s="1539"/>
      <c r="AG69" s="1560"/>
      <c r="AH69" s="1643"/>
      <c r="AI69" s="1644"/>
      <c r="AJ69" s="330"/>
      <c r="AK69" s="330"/>
      <c r="AL69" s="1368"/>
    </row>
    <row r="70" spans="1:38" ht="14.45" customHeight="1">
      <c r="A70" s="1726"/>
      <c r="B70" s="1727"/>
      <c r="C70" s="1727"/>
      <c r="D70" s="1727"/>
      <c r="E70" s="1727"/>
      <c r="F70" s="1728"/>
      <c r="G70" s="1720" t="s">
        <v>1147</v>
      </c>
      <c r="H70" s="1721"/>
      <c r="I70" s="1721"/>
      <c r="K70" s="1629"/>
      <c r="L70" s="1556" t="s">
        <v>103</v>
      </c>
      <c r="M70" s="1556"/>
      <c r="N70" s="1548" t="s">
        <v>96</v>
      </c>
      <c r="O70" s="1550" t="s">
        <v>34</v>
      </c>
      <c r="P70" s="1551">
        <f t="shared" si="21"/>
        <v>0</v>
      </c>
      <c r="Q70" s="1552">
        <f t="shared" si="21"/>
        <v>0</v>
      </c>
      <c r="R70" s="1568"/>
      <c r="S70" s="1553">
        <f>+D70</f>
        <v>0</v>
      </c>
      <c r="T70" s="1554">
        <f>+F70</f>
        <v>0</v>
      </c>
      <c r="U70" s="360"/>
      <c r="V70" s="1556" t="s">
        <v>103</v>
      </c>
      <c r="W70" s="1539"/>
      <c r="X70" s="1560"/>
      <c r="Y70" s="1643"/>
      <c r="Z70" s="1644"/>
      <c r="AA70" s="330"/>
      <c r="AB70" s="330"/>
      <c r="AC70" s="1645"/>
      <c r="AD70" s="360"/>
      <c r="AE70" s="1556" t="s">
        <v>103</v>
      </c>
      <c r="AF70" s="1539"/>
      <c r="AG70" s="1560"/>
      <c r="AH70" s="1643"/>
      <c r="AI70" s="1644"/>
      <c r="AJ70" s="330"/>
      <c r="AK70" s="330"/>
      <c r="AL70" s="1368"/>
    </row>
    <row r="71" spans="1:38" ht="14.45" customHeight="1">
      <c r="A71" s="1726"/>
      <c r="B71" s="1727"/>
      <c r="C71" s="1727"/>
      <c r="D71" s="1727"/>
      <c r="E71" s="1727"/>
      <c r="F71" s="1728"/>
      <c r="G71" s="1720" t="s">
        <v>552</v>
      </c>
      <c r="H71" s="1721"/>
      <c r="I71" s="1721"/>
      <c r="K71" s="1629"/>
      <c r="L71" s="1556" t="s">
        <v>41</v>
      </c>
      <c r="M71" s="1566"/>
      <c r="N71" s="1548" t="s">
        <v>13</v>
      </c>
      <c r="O71" s="1550"/>
      <c r="P71" s="1567">
        <f>P68-P69-P70</f>
        <v>0</v>
      </c>
      <c r="Q71" s="1568">
        <f>Q68-Q69-Q70</f>
        <v>0</v>
      </c>
      <c r="R71" s="1568"/>
      <c r="S71" s="1589">
        <f>S68-S69-S70</f>
        <v>0</v>
      </c>
      <c r="T71" s="1565">
        <f>T68-T69-T70</f>
        <v>0</v>
      </c>
      <c r="U71" s="360"/>
      <c r="V71" s="1556" t="s">
        <v>41</v>
      </c>
      <c r="W71" s="1539"/>
      <c r="X71" s="1560"/>
      <c r="Y71" s="1643"/>
      <c r="Z71" s="1644"/>
      <c r="AA71" s="330"/>
      <c r="AB71" s="330"/>
      <c r="AC71" s="1645"/>
      <c r="AD71" s="360"/>
      <c r="AE71" s="1556" t="s">
        <v>41</v>
      </c>
      <c r="AF71" s="1539"/>
      <c r="AG71" s="1560"/>
      <c r="AH71" s="1643"/>
      <c r="AI71" s="1644"/>
      <c r="AJ71" s="330"/>
      <c r="AK71" s="330"/>
      <c r="AL71" s="1368"/>
    </row>
    <row r="72" spans="1:38" ht="14.45" customHeight="1">
      <c r="A72" s="1726">
        <v>1020</v>
      </c>
      <c r="B72" s="1727">
        <v>20</v>
      </c>
      <c r="C72" s="1727">
        <v>1000</v>
      </c>
      <c r="D72" s="1727"/>
      <c r="E72" s="1727"/>
      <c r="F72" s="1728"/>
      <c r="G72" s="1720" t="s">
        <v>553</v>
      </c>
      <c r="H72" s="1721"/>
      <c r="I72" s="1721"/>
      <c r="K72" s="1629"/>
      <c r="L72" s="1556"/>
      <c r="M72" s="1548" t="s">
        <v>95</v>
      </c>
      <c r="N72" s="1549"/>
      <c r="O72" s="1550" t="s">
        <v>98</v>
      </c>
      <c r="P72" s="1551">
        <f t="shared" ref="P72:Q74" si="22">+A71</f>
        <v>0</v>
      </c>
      <c r="Q72" s="1552">
        <f t="shared" si="22"/>
        <v>0</v>
      </c>
      <c r="R72" s="1568"/>
      <c r="S72" s="1553">
        <f>+D71</f>
        <v>0</v>
      </c>
      <c r="T72" s="1554">
        <f>+F71</f>
        <v>0</v>
      </c>
      <c r="U72" s="360"/>
      <c r="V72" s="1556"/>
      <c r="W72" s="1566"/>
      <c r="X72" s="1540"/>
      <c r="Y72" s="1541"/>
      <c r="Z72" s="1584"/>
      <c r="AA72" s="1582"/>
      <c r="AB72" s="1582"/>
      <c r="AC72" s="1641"/>
      <c r="AD72" s="360"/>
      <c r="AE72" s="1556"/>
      <c r="AF72" s="1566"/>
      <c r="AG72" s="1540"/>
      <c r="AH72" s="1541"/>
      <c r="AI72" s="1584"/>
      <c r="AJ72" s="1582"/>
      <c r="AK72" s="1582"/>
      <c r="AL72" s="1371"/>
    </row>
    <row r="73" spans="1:38" ht="14.45" customHeight="1">
      <c r="A73" s="1726"/>
      <c r="B73" s="1727"/>
      <c r="C73" s="1727"/>
      <c r="D73" s="1727"/>
      <c r="E73" s="1727"/>
      <c r="F73" s="1728"/>
      <c r="G73" s="1720" t="s">
        <v>554</v>
      </c>
      <c r="H73" s="1721"/>
      <c r="I73" s="1721"/>
      <c r="K73" s="1629"/>
      <c r="L73" s="1566"/>
      <c r="M73" s="1548" t="s">
        <v>13</v>
      </c>
      <c r="N73" s="1549"/>
      <c r="O73" s="1550" t="s">
        <v>99</v>
      </c>
      <c r="P73" s="1551">
        <f t="shared" si="22"/>
        <v>1020</v>
      </c>
      <c r="Q73" s="1552">
        <f t="shared" si="22"/>
        <v>20</v>
      </c>
      <c r="R73" s="1568"/>
      <c r="S73" s="1553">
        <f>+D72</f>
        <v>0</v>
      </c>
      <c r="T73" s="1554">
        <f>+F72</f>
        <v>0</v>
      </c>
      <c r="U73" s="360"/>
      <c r="V73" s="1566"/>
      <c r="W73" s="1548" t="s">
        <v>13</v>
      </c>
      <c r="X73" s="1549"/>
      <c r="Y73" s="1573" t="s">
        <v>15</v>
      </c>
      <c r="Z73" s="1634">
        <f t="shared" ref="Z73:AA75" si="23">+A119</f>
        <v>0</v>
      </c>
      <c r="AA73" s="1635">
        <f t="shared" si="23"/>
        <v>0</v>
      </c>
      <c r="AB73" s="1589"/>
      <c r="AC73" s="1636">
        <f>+E119</f>
        <v>0</v>
      </c>
      <c r="AD73" s="360"/>
      <c r="AE73" s="1566"/>
      <c r="AF73" s="1548" t="s">
        <v>13</v>
      </c>
      <c r="AG73" s="1549"/>
      <c r="AH73" s="1573" t="s">
        <v>402</v>
      </c>
      <c r="AI73" s="1634">
        <f t="shared" ref="AI73:AK75" si="24">+A142</f>
        <v>0</v>
      </c>
      <c r="AJ73" s="1635">
        <f t="shared" si="24"/>
        <v>0</v>
      </c>
      <c r="AK73" s="1637">
        <f t="shared" si="24"/>
        <v>0</v>
      </c>
      <c r="AL73" s="1638"/>
    </row>
    <row r="74" spans="1:38" ht="14.45" customHeight="1">
      <c r="A74" s="1726">
        <v>42173</v>
      </c>
      <c r="B74" s="1727">
        <v>26251</v>
      </c>
      <c r="C74" s="1727">
        <v>15922</v>
      </c>
      <c r="D74" s="1727">
        <v>13261</v>
      </c>
      <c r="E74" s="1727">
        <v>1095</v>
      </c>
      <c r="F74" s="1728"/>
      <c r="G74" s="1720" t="s">
        <v>1148</v>
      </c>
      <c r="H74" s="1721"/>
      <c r="I74" s="1721"/>
      <c r="K74" s="1629"/>
      <c r="L74" s="1548" t="s">
        <v>19</v>
      </c>
      <c r="M74" s="1549"/>
      <c r="N74" s="1549"/>
      <c r="O74" s="1550" t="s">
        <v>20</v>
      </c>
      <c r="P74" s="1551">
        <f t="shared" si="22"/>
        <v>0</v>
      </c>
      <c r="Q74" s="1552">
        <f t="shared" si="22"/>
        <v>0</v>
      </c>
      <c r="R74" s="1568"/>
      <c r="S74" s="1553">
        <f>+D73</f>
        <v>0</v>
      </c>
      <c r="T74" s="1554">
        <f>+F73</f>
        <v>0</v>
      </c>
      <c r="U74" s="360"/>
      <c r="V74" s="1548" t="s">
        <v>19</v>
      </c>
      <c r="W74" s="1549"/>
      <c r="X74" s="1549"/>
      <c r="Y74" s="1573" t="s">
        <v>142</v>
      </c>
      <c r="Z74" s="1646">
        <f t="shared" si="23"/>
        <v>0</v>
      </c>
      <c r="AA74" s="1635">
        <f t="shared" si="23"/>
        <v>0</v>
      </c>
      <c r="AB74" s="1569"/>
      <c r="AC74" s="1636">
        <f>+E120</f>
        <v>0</v>
      </c>
      <c r="AD74" s="360"/>
      <c r="AE74" s="1548" t="s">
        <v>19</v>
      </c>
      <c r="AF74" s="1549"/>
      <c r="AG74" s="1549"/>
      <c r="AH74" s="1573" t="s">
        <v>403</v>
      </c>
      <c r="AI74" s="1646">
        <f t="shared" si="24"/>
        <v>0</v>
      </c>
      <c r="AJ74" s="1635">
        <f t="shared" si="24"/>
        <v>0</v>
      </c>
      <c r="AK74" s="1647">
        <f t="shared" si="24"/>
        <v>0</v>
      </c>
      <c r="AL74" s="1638"/>
    </row>
    <row r="75" spans="1:38" ht="14.45" customHeight="1">
      <c r="A75" s="1726">
        <v>13259</v>
      </c>
      <c r="B75" s="1727">
        <v>13259</v>
      </c>
      <c r="C75" s="1727"/>
      <c r="D75" s="1727">
        <v>300</v>
      </c>
      <c r="E75" s="1727"/>
      <c r="F75" s="1728"/>
      <c r="G75" s="1720" t="s">
        <v>555</v>
      </c>
      <c r="H75" s="1721"/>
      <c r="I75" s="1721"/>
      <c r="K75" s="1629" t="s">
        <v>83</v>
      </c>
      <c r="L75" s="1539"/>
      <c r="M75" s="1548" t="s">
        <v>22</v>
      </c>
      <c r="N75" s="1549"/>
      <c r="O75" s="1550" t="s">
        <v>23</v>
      </c>
      <c r="P75" s="1551">
        <f t="shared" ref="P75:Q85" si="25">+A75</f>
        <v>13259</v>
      </c>
      <c r="Q75" s="1552">
        <f t="shared" si="25"/>
        <v>13259</v>
      </c>
      <c r="R75" s="1568"/>
      <c r="S75" s="1553">
        <f t="shared" ref="S75:S85" si="26">+D75</f>
        <v>300</v>
      </c>
      <c r="T75" s="1554">
        <f t="shared" ref="T75:T85" si="27">+F75</f>
        <v>0</v>
      </c>
      <c r="U75" s="360" t="s">
        <v>404</v>
      </c>
      <c r="V75" s="1539"/>
      <c r="W75" s="1548" t="s">
        <v>405</v>
      </c>
      <c r="X75" s="1549"/>
      <c r="Y75" s="1573" t="s">
        <v>406</v>
      </c>
      <c r="Z75" s="1646">
        <f t="shared" si="23"/>
        <v>766</v>
      </c>
      <c r="AA75" s="1635">
        <f t="shared" si="23"/>
        <v>0</v>
      </c>
      <c r="AB75" s="1569"/>
      <c r="AC75" s="1636">
        <f>+E121</f>
        <v>0</v>
      </c>
      <c r="AD75" s="360" t="s">
        <v>407</v>
      </c>
      <c r="AE75" s="1539"/>
      <c r="AF75" s="1548" t="s">
        <v>405</v>
      </c>
      <c r="AG75" s="1549"/>
      <c r="AH75" s="1573" t="s">
        <v>408</v>
      </c>
      <c r="AI75" s="1646">
        <f t="shared" si="24"/>
        <v>0</v>
      </c>
      <c r="AJ75" s="1635">
        <f t="shared" si="24"/>
        <v>0</v>
      </c>
      <c r="AK75" s="1647">
        <f t="shared" si="24"/>
        <v>0</v>
      </c>
      <c r="AL75" s="1638"/>
    </row>
    <row r="76" spans="1:38" ht="14.45" customHeight="1">
      <c r="A76" s="1726"/>
      <c r="B76" s="1727"/>
      <c r="C76" s="1727"/>
      <c r="D76" s="1727"/>
      <c r="E76" s="1727"/>
      <c r="F76" s="1728"/>
      <c r="G76" s="1720" t="s">
        <v>558</v>
      </c>
      <c r="H76" s="1721"/>
      <c r="I76" s="1721"/>
      <c r="K76" s="1629"/>
      <c r="L76" s="1539" t="s">
        <v>25</v>
      </c>
      <c r="M76" s="1548" t="s">
        <v>26</v>
      </c>
      <c r="N76" s="1549"/>
      <c r="O76" s="1550" t="s">
        <v>27</v>
      </c>
      <c r="P76" s="1551">
        <f t="shared" si="25"/>
        <v>0</v>
      </c>
      <c r="Q76" s="1552">
        <f t="shared" si="25"/>
        <v>0</v>
      </c>
      <c r="R76" s="1568"/>
      <c r="S76" s="1553">
        <f t="shared" si="26"/>
        <v>0</v>
      </c>
      <c r="T76" s="1554">
        <f t="shared" si="27"/>
        <v>0</v>
      </c>
      <c r="U76" s="360"/>
      <c r="V76" s="1539" t="s">
        <v>25</v>
      </c>
      <c r="W76" s="1571"/>
      <c r="X76" s="1572"/>
      <c r="Y76" s="1642"/>
      <c r="Z76" s="1587"/>
      <c r="AA76" s="1560"/>
      <c r="AB76" s="330"/>
      <c r="AC76" s="1645"/>
      <c r="AD76" s="360" t="s">
        <v>409</v>
      </c>
      <c r="AE76" s="1539" t="s">
        <v>25</v>
      </c>
      <c r="AF76" s="1571"/>
      <c r="AG76" s="1572"/>
      <c r="AH76" s="1642"/>
      <c r="AI76" s="1587"/>
      <c r="AJ76" s="1560"/>
      <c r="AK76" s="330"/>
      <c r="AL76" s="1368"/>
    </row>
    <row r="77" spans="1:38" ht="14.45" customHeight="1">
      <c r="A77" s="1726"/>
      <c r="B77" s="1727"/>
      <c r="C77" s="1727"/>
      <c r="D77" s="1727"/>
      <c r="E77" s="1727"/>
      <c r="F77" s="1728"/>
      <c r="G77" s="1720" t="s">
        <v>560</v>
      </c>
      <c r="H77" s="1721"/>
      <c r="I77" s="1721"/>
      <c r="K77" s="1629"/>
      <c r="L77" s="1539" t="s">
        <v>28</v>
      </c>
      <c r="M77" s="1548" t="s">
        <v>29</v>
      </c>
      <c r="N77" s="1549"/>
      <c r="O77" s="1550" t="s">
        <v>30</v>
      </c>
      <c r="P77" s="1551">
        <f t="shared" si="25"/>
        <v>0</v>
      </c>
      <c r="Q77" s="1552">
        <f t="shared" si="25"/>
        <v>0</v>
      </c>
      <c r="R77" s="1568"/>
      <c r="S77" s="1553">
        <f t="shared" si="26"/>
        <v>0</v>
      </c>
      <c r="T77" s="1554">
        <f t="shared" si="27"/>
        <v>0</v>
      </c>
      <c r="U77" s="360"/>
      <c r="V77" s="1539" t="s">
        <v>28</v>
      </c>
      <c r="W77" s="1539"/>
      <c r="X77" s="1560"/>
      <c r="Y77" s="1643"/>
      <c r="Z77" s="1587"/>
      <c r="AA77" s="1560"/>
      <c r="AB77" s="330"/>
      <c r="AC77" s="1645"/>
      <c r="AD77" s="360" t="s">
        <v>410</v>
      </c>
      <c r="AE77" s="1539" t="s">
        <v>28</v>
      </c>
      <c r="AF77" s="1539"/>
      <c r="AG77" s="1560"/>
      <c r="AH77" s="1643"/>
      <c r="AI77" s="1587"/>
      <c r="AJ77" s="1560"/>
      <c r="AK77" s="330"/>
      <c r="AL77" s="1368"/>
    </row>
    <row r="78" spans="1:38" ht="14.45" customHeight="1">
      <c r="A78" s="1726"/>
      <c r="B78" s="1727"/>
      <c r="C78" s="1727"/>
      <c r="D78" s="1727"/>
      <c r="E78" s="1727"/>
      <c r="F78" s="1728"/>
      <c r="G78" s="1720" t="s">
        <v>562</v>
      </c>
      <c r="H78" s="1721"/>
      <c r="I78" s="1721"/>
      <c r="K78" s="1629"/>
      <c r="L78" s="1539" t="s">
        <v>31</v>
      </c>
      <c r="M78" s="1548" t="s">
        <v>32</v>
      </c>
      <c r="N78" s="1549"/>
      <c r="O78" s="1550" t="s">
        <v>33</v>
      </c>
      <c r="P78" s="1551">
        <f t="shared" si="25"/>
        <v>0</v>
      </c>
      <c r="Q78" s="1552">
        <f t="shared" si="25"/>
        <v>0</v>
      </c>
      <c r="R78" s="1568"/>
      <c r="S78" s="1553">
        <f t="shared" si="26"/>
        <v>0</v>
      </c>
      <c r="T78" s="1554">
        <f t="shared" si="27"/>
        <v>0</v>
      </c>
      <c r="U78" s="360" t="s">
        <v>411</v>
      </c>
      <c r="V78" s="1539" t="s">
        <v>31</v>
      </c>
      <c r="W78" s="1539"/>
      <c r="X78" s="1560"/>
      <c r="Y78" s="1643"/>
      <c r="Z78" s="1587"/>
      <c r="AA78" s="1560"/>
      <c r="AB78" s="330"/>
      <c r="AC78" s="1645"/>
      <c r="AD78" s="360" t="s">
        <v>141</v>
      </c>
      <c r="AE78" s="1539" t="s">
        <v>31</v>
      </c>
      <c r="AF78" s="1539"/>
      <c r="AG78" s="1560"/>
      <c r="AH78" s="1643"/>
      <c r="AI78" s="1587"/>
      <c r="AJ78" s="1560"/>
      <c r="AK78" s="330"/>
      <c r="AL78" s="1368"/>
    </row>
    <row r="79" spans="1:38" ht="14.45" customHeight="1">
      <c r="A79" s="1726"/>
      <c r="B79" s="1727"/>
      <c r="C79" s="1727"/>
      <c r="D79" s="1727"/>
      <c r="E79" s="1727"/>
      <c r="F79" s="1728"/>
      <c r="G79" s="1720" t="s">
        <v>563</v>
      </c>
      <c r="H79" s="1721"/>
      <c r="I79" s="1721"/>
      <c r="K79" s="1629"/>
      <c r="L79" s="1539" t="s">
        <v>35</v>
      </c>
      <c r="M79" s="1548" t="s">
        <v>36</v>
      </c>
      <c r="N79" s="1549"/>
      <c r="O79" s="1550" t="s">
        <v>37</v>
      </c>
      <c r="P79" s="1551">
        <f t="shared" si="25"/>
        <v>0</v>
      </c>
      <c r="Q79" s="1552">
        <f t="shared" si="25"/>
        <v>0</v>
      </c>
      <c r="R79" s="1568"/>
      <c r="S79" s="1553">
        <f t="shared" si="26"/>
        <v>0</v>
      </c>
      <c r="T79" s="1554">
        <f t="shared" si="27"/>
        <v>0</v>
      </c>
      <c r="U79" s="360"/>
      <c r="V79" s="1539" t="s">
        <v>35</v>
      </c>
      <c r="W79" s="1566"/>
      <c r="X79" s="1540"/>
      <c r="Y79" s="1541"/>
      <c r="Z79" s="1597"/>
      <c r="AA79" s="1540"/>
      <c r="AB79" s="1582"/>
      <c r="AC79" s="1641"/>
      <c r="AD79" s="360" t="s">
        <v>412</v>
      </c>
      <c r="AE79" s="1539" t="s">
        <v>35</v>
      </c>
      <c r="AF79" s="1566"/>
      <c r="AG79" s="1540"/>
      <c r="AH79" s="1541"/>
      <c r="AI79" s="1597"/>
      <c r="AJ79" s="1540"/>
      <c r="AK79" s="1582"/>
      <c r="AL79" s="1371"/>
    </row>
    <row r="80" spans="1:38" ht="14.45" customHeight="1">
      <c r="A80" s="1726">
        <v>9714</v>
      </c>
      <c r="B80" s="1727">
        <v>9714</v>
      </c>
      <c r="C80" s="1727"/>
      <c r="D80" s="1727"/>
      <c r="E80" s="1727">
        <v>1095</v>
      </c>
      <c r="F80" s="1728"/>
      <c r="G80" s="1720" t="s">
        <v>565</v>
      </c>
      <c r="H80" s="1721"/>
      <c r="I80" s="1721"/>
      <c r="K80" s="1629"/>
      <c r="L80" s="1539" t="s">
        <v>38</v>
      </c>
      <c r="M80" s="1548" t="s">
        <v>149</v>
      </c>
      <c r="N80" s="1549"/>
      <c r="O80" s="1550" t="s">
        <v>40</v>
      </c>
      <c r="P80" s="1551">
        <f t="shared" si="25"/>
        <v>9714</v>
      </c>
      <c r="Q80" s="1552">
        <f t="shared" si="25"/>
        <v>9714</v>
      </c>
      <c r="R80" s="1568"/>
      <c r="S80" s="1553">
        <f t="shared" si="26"/>
        <v>0</v>
      </c>
      <c r="T80" s="1554">
        <f t="shared" si="27"/>
        <v>0</v>
      </c>
      <c r="U80" s="360"/>
      <c r="V80" s="1539" t="s">
        <v>38</v>
      </c>
      <c r="W80" s="1548" t="s">
        <v>149</v>
      </c>
      <c r="X80" s="1549"/>
      <c r="Y80" s="1550" t="s">
        <v>413</v>
      </c>
      <c r="Z80" s="1634">
        <f>+A122</f>
        <v>766</v>
      </c>
      <c r="AA80" s="1635">
        <f>+B122</f>
        <v>0</v>
      </c>
      <c r="AB80" s="1589"/>
      <c r="AC80" s="1636">
        <f>+E122</f>
        <v>0</v>
      </c>
      <c r="AD80" s="360" t="s">
        <v>414</v>
      </c>
      <c r="AE80" s="1539" t="s">
        <v>38</v>
      </c>
      <c r="AF80" s="1548" t="s">
        <v>149</v>
      </c>
      <c r="AG80" s="1549"/>
      <c r="AH80" s="1550" t="s">
        <v>415</v>
      </c>
      <c r="AI80" s="1634">
        <f>+A145</f>
        <v>0</v>
      </c>
      <c r="AJ80" s="1635">
        <f>+B145</f>
        <v>0</v>
      </c>
      <c r="AK80" s="1637">
        <f>+C145</f>
        <v>0</v>
      </c>
      <c r="AL80" s="1638"/>
    </row>
    <row r="81" spans="1:38" ht="14.45" customHeight="1">
      <c r="A81" s="1726"/>
      <c r="B81" s="1727"/>
      <c r="C81" s="1727"/>
      <c r="D81" s="1727"/>
      <c r="E81" s="1727"/>
      <c r="F81" s="1728"/>
      <c r="G81" s="1720" t="s">
        <v>566</v>
      </c>
      <c r="H81" s="1721"/>
      <c r="I81" s="1721"/>
      <c r="K81" s="1629"/>
      <c r="L81" s="1539" t="s">
        <v>41</v>
      </c>
      <c r="M81" s="1548" t="s">
        <v>42</v>
      </c>
      <c r="N81" s="1549"/>
      <c r="O81" s="1550" t="s">
        <v>43</v>
      </c>
      <c r="P81" s="1551">
        <f t="shared" si="25"/>
        <v>0</v>
      </c>
      <c r="Q81" s="1552">
        <f t="shared" si="25"/>
        <v>0</v>
      </c>
      <c r="R81" s="1568"/>
      <c r="S81" s="1553">
        <f t="shared" si="26"/>
        <v>0</v>
      </c>
      <c r="T81" s="1554">
        <f t="shared" si="27"/>
        <v>0</v>
      </c>
      <c r="U81" s="360" t="s">
        <v>416</v>
      </c>
      <c r="V81" s="1539" t="s">
        <v>41</v>
      </c>
      <c r="W81" s="1548"/>
      <c r="X81" s="1549"/>
      <c r="Y81" s="1550"/>
      <c r="Z81" s="1648"/>
      <c r="AA81" s="1549"/>
      <c r="AB81" s="1647"/>
      <c r="AC81" s="1649"/>
      <c r="AD81" s="360" t="s">
        <v>417</v>
      </c>
      <c r="AE81" s="1539" t="s">
        <v>41</v>
      </c>
      <c r="AF81" s="1548"/>
      <c r="AG81" s="1549"/>
      <c r="AH81" s="1550"/>
      <c r="AI81" s="1648"/>
      <c r="AJ81" s="1549"/>
      <c r="AK81" s="1647"/>
      <c r="AL81" s="1372"/>
    </row>
    <row r="82" spans="1:38" ht="14.45" customHeight="1">
      <c r="A82" s="1726">
        <v>19200</v>
      </c>
      <c r="B82" s="1727">
        <v>3278</v>
      </c>
      <c r="C82" s="1727">
        <v>15922</v>
      </c>
      <c r="D82" s="1727">
        <v>12961</v>
      </c>
      <c r="E82" s="1727"/>
      <c r="F82" s="1728"/>
      <c r="G82" s="1720" t="s">
        <v>453</v>
      </c>
      <c r="H82" s="1721"/>
      <c r="I82" s="1721"/>
      <c r="K82" s="1629" t="s">
        <v>131</v>
      </c>
      <c r="L82" s="1566"/>
      <c r="M82" s="1548" t="s">
        <v>13</v>
      </c>
      <c r="N82" s="1549"/>
      <c r="O82" s="1550" t="s">
        <v>44</v>
      </c>
      <c r="P82" s="1551">
        <f t="shared" si="25"/>
        <v>19200</v>
      </c>
      <c r="Q82" s="1552">
        <f t="shared" si="25"/>
        <v>3278</v>
      </c>
      <c r="R82" s="1568"/>
      <c r="S82" s="1553">
        <f t="shared" si="26"/>
        <v>12961</v>
      </c>
      <c r="T82" s="1554">
        <f t="shared" si="27"/>
        <v>0</v>
      </c>
      <c r="U82" s="360"/>
      <c r="V82" s="1566"/>
      <c r="W82" s="1548" t="s">
        <v>13</v>
      </c>
      <c r="X82" s="1549"/>
      <c r="Y82" s="1550"/>
      <c r="Z82" s="1650">
        <f>Z75-Z80</f>
        <v>0</v>
      </c>
      <c r="AA82" s="1568">
        <f>AA75-AA80</f>
        <v>0</v>
      </c>
      <c r="AB82" s="1589"/>
      <c r="AC82" s="1636">
        <f>AC75-AC80</f>
        <v>0</v>
      </c>
      <c r="AD82" s="360" t="s">
        <v>418</v>
      </c>
      <c r="AE82" s="1566"/>
      <c r="AF82" s="1548" t="s">
        <v>13</v>
      </c>
      <c r="AG82" s="1549"/>
      <c r="AH82" s="1550"/>
      <c r="AI82" s="1650">
        <f>AI75-AI80</f>
        <v>0</v>
      </c>
      <c r="AJ82" s="1568">
        <f>AJ75-AJ80</f>
        <v>0</v>
      </c>
      <c r="AK82" s="1589">
        <f>AK75-AK80</f>
        <v>0</v>
      </c>
      <c r="AL82" s="1369">
        <f>AL75-AL80</f>
        <v>0</v>
      </c>
    </row>
    <row r="83" spans="1:38" ht="14.45" customHeight="1">
      <c r="A83" s="1726">
        <v>17447</v>
      </c>
      <c r="B83" s="1727">
        <v>17447</v>
      </c>
      <c r="C83" s="1727"/>
      <c r="D83" s="1727"/>
      <c r="E83" s="1727"/>
      <c r="F83" s="1728"/>
      <c r="G83" s="1720" t="s">
        <v>568</v>
      </c>
      <c r="H83" s="1721"/>
      <c r="I83" s="1721"/>
      <c r="K83" s="1629" t="s">
        <v>4</v>
      </c>
      <c r="L83" s="1571" t="s">
        <v>45</v>
      </c>
      <c r="M83" s="1549"/>
      <c r="N83" s="1549"/>
      <c r="O83" s="1550" t="s">
        <v>46</v>
      </c>
      <c r="P83" s="1551">
        <f t="shared" si="25"/>
        <v>17447</v>
      </c>
      <c r="Q83" s="1552">
        <f t="shared" si="25"/>
        <v>17447</v>
      </c>
      <c r="R83" s="1568"/>
      <c r="S83" s="1553">
        <f t="shared" si="26"/>
        <v>0</v>
      </c>
      <c r="T83" s="1554">
        <f t="shared" si="27"/>
        <v>0</v>
      </c>
      <c r="U83" s="360" t="s">
        <v>4</v>
      </c>
      <c r="V83" s="1571" t="s">
        <v>45</v>
      </c>
      <c r="W83" s="1549"/>
      <c r="X83" s="1549"/>
      <c r="Y83" s="1550"/>
      <c r="Z83" s="1600"/>
      <c r="AA83" s="1572"/>
      <c r="AB83" s="1577"/>
      <c r="AC83" s="1640"/>
      <c r="AD83" s="360" t="s">
        <v>419</v>
      </c>
      <c r="AE83" s="1571" t="s">
        <v>45</v>
      </c>
      <c r="AF83" s="1549"/>
      <c r="AG83" s="1549"/>
      <c r="AH83" s="1550"/>
      <c r="AI83" s="1600"/>
      <c r="AJ83" s="1572"/>
      <c r="AK83" s="1577"/>
      <c r="AL83" s="1374"/>
    </row>
    <row r="84" spans="1:38" ht="14.45" customHeight="1">
      <c r="A84" s="1726"/>
      <c r="B84" s="1727"/>
      <c r="C84" s="1727"/>
      <c r="D84" s="1727"/>
      <c r="E84" s="1727"/>
      <c r="F84" s="1728"/>
      <c r="G84" s="1720" t="s">
        <v>569</v>
      </c>
      <c r="H84" s="1721"/>
      <c r="I84" s="1721"/>
      <c r="K84" s="1629"/>
      <c r="L84" s="1539"/>
      <c r="M84" s="1548" t="s">
        <v>100</v>
      </c>
      <c r="N84" s="1549"/>
      <c r="O84" s="1550" t="s">
        <v>75</v>
      </c>
      <c r="P84" s="1551">
        <f t="shared" si="25"/>
        <v>0</v>
      </c>
      <c r="Q84" s="1552">
        <f t="shared" si="25"/>
        <v>0</v>
      </c>
      <c r="R84" s="1568"/>
      <c r="S84" s="1553">
        <f t="shared" si="26"/>
        <v>0</v>
      </c>
      <c r="T84" s="1554">
        <f t="shared" si="27"/>
        <v>0</v>
      </c>
      <c r="U84" s="360" t="s">
        <v>420</v>
      </c>
      <c r="V84" s="1539"/>
      <c r="W84" s="1571"/>
      <c r="X84" s="1572"/>
      <c r="Y84" s="1642"/>
      <c r="Z84" s="1587"/>
      <c r="AA84" s="1560"/>
      <c r="AB84" s="330"/>
      <c r="AC84" s="1645"/>
      <c r="AD84" s="360" t="s">
        <v>141</v>
      </c>
      <c r="AE84" s="1539"/>
      <c r="AF84" s="1571"/>
      <c r="AG84" s="1572"/>
      <c r="AH84" s="1642"/>
      <c r="AI84" s="1587"/>
      <c r="AJ84" s="1560"/>
      <c r="AK84" s="330"/>
      <c r="AL84" s="1368"/>
    </row>
    <row r="85" spans="1:38" ht="14.45" customHeight="1">
      <c r="A85" s="1726">
        <v>17447</v>
      </c>
      <c r="B85" s="1877">
        <v>17447</v>
      </c>
      <c r="C85" s="1727"/>
      <c r="D85" s="1727"/>
      <c r="E85" s="1727"/>
      <c r="F85" s="1728"/>
      <c r="G85" s="1720" t="s">
        <v>570</v>
      </c>
      <c r="H85" s="1721"/>
      <c r="I85" s="1721"/>
      <c r="K85" s="1629"/>
      <c r="L85" s="1539"/>
      <c r="M85" s="1548" t="s">
        <v>101</v>
      </c>
      <c r="N85" s="1549"/>
      <c r="O85" s="1550" t="s">
        <v>77</v>
      </c>
      <c r="P85" s="1551">
        <f t="shared" si="25"/>
        <v>17447</v>
      </c>
      <c r="Q85" s="1552">
        <f t="shared" si="25"/>
        <v>17447</v>
      </c>
      <c r="R85" s="1568"/>
      <c r="S85" s="1553">
        <f t="shared" si="26"/>
        <v>0</v>
      </c>
      <c r="T85" s="1554">
        <f t="shared" si="27"/>
        <v>0</v>
      </c>
      <c r="U85" s="360"/>
      <c r="V85" s="1539"/>
      <c r="W85" s="1566"/>
      <c r="X85" s="1540"/>
      <c r="Y85" s="1541"/>
      <c r="Z85" s="1597"/>
      <c r="AA85" s="1540"/>
      <c r="AB85" s="1582"/>
      <c r="AC85" s="1641"/>
      <c r="AD85" s="360" t="s">
        <v>421</v>
      </c>
      <c r="AE85" s="1539"/>
      <c r="AF85" s="1566"/>
      <c r="AG85" s="1540"/>
      <c r="AH85" s="1541"/>
      <c r="AI85" s="1597"/>
      <c r="AJ85" s="1540"/>
      <c r="AK85" s="1582"/>
      <c r="AL85" s="1371"/>
    </row>
    <row r="86" spans="1:38" ht="14.45" customHeight="1">
      <c r="A86" s="1726">
        <v>88167</v>
      </c>
      <c r="B86" s="1727">
        <v>88167</v>
      </c>
      <c r="C86" s="1727"/>
      <c r="D86" s="1727"/>
      <c r="E86" s="1727"/>
      <c r="F86" s="1728"/>
      <c r="G86" s="1720" t="s">
        <v>1149</v>
      </c>
      <c r="H86" s="1721"/>
      <c r="I86" s="1721"/>
      <c r="K86" s="1629"/>
      <c r="L86" s="1539"/>
      <c r="M86" s="1548" t="s">
        <v>13</v>
      </c>
      <c r="N86" s="1549"/>
      <c r="O86" s="1550"/>
      <c r="P86" s="1567">
        <f>P83-P84-P85</f>
        <v>0</v>
      </c>
      <c r="Q86" s="1568">
        <f>Q83-Q84-Q85</f>
        <v>0</v>
      </c>
      <c r="R86" s="1568"/>
      <c r="S86" s="1589">
        <f>S83-S84-S85</f>
        <v>0</v>
      </c>
      <c r="T86" s="1565">
        <f>T83-T84-T85</f>
        <v>0</v>
      </c>
      <c r="U86" s="360"/>
      <c r="V86" s="1539"/>
      <c r="W86" s="1548" t="s">
        <v>13</v>
      </c>
      <c r="X86" s="1549"/>
      <c r="Y86" s="1550" t="s">
        <v>422</v>
      </c>
      <c r="Z86" s="1634">
        <f>+A123</f>
        <v>0</v>
      </c>
      <c r="AA86" s="1635">
        <f>+B123</f>
        <v>0</v>
      </c>
      <c r="AB86" s="1589"/>
      <c r="AC86" s="1636">
        <f>+E123</f>
        <v>0</v>
      </c>
      <c r="AD86" s="360" t="s">
        <v>423</v>
      </c>
      <c r="AE86" s="1539"/>
      <c r="AF86" s="1548" t="s">
        <v>13</v>
      </c>
      <c r="AG86" s="1549"/>
      <c r="AH86" s="1550" t="s">
        <v>424</v>
      </c>
      <c r="AI86" s="1634">
        <f>+A146</f>
        <v>0</v>
      </c>
      <c r="AJ86" s="1635">
        <f>+B146</f>
        <v>0</v>
      </c>
      <c r="AK86" s="1637">
        <f>+C146</f>
        <v>0</v>
      </c>
      <c r="AL86" s="1638"/>
    </row>
    <row r="87" spans="1:38" ht="14.45" customHeight="1">
      <c r="A87" s="1726">
        <v>88167</v>
      </c>
      <c r="B87" s="1727">
        <v>88167</v>
      </c>
      <c r="C87" s="1727"/>
      <c r="D87" s="1727"/>
      <c r="E87" s="1727"/>
      <c r="F87" s="1728"/>
      <c r="G87" s="1720" t="s">
        <v>571</v>
      </c>
      <c r="H87" s="1721"/>
      <c r="I87" s="1721"/>
      <c r="K87" s="1629"/>
      <c r="L87" s="1571"/>
      <c r="M87" s="1548" t="s">
        <v>47</v>
      </c>
      <c r="N87" s="1549"/>
      <c r="O87" s="1550" t="s">
        <v>48</v>
      </c>
      <c r="P87" s="1551">
        <f t="shared" ref="P87:Q97" si="28">+A87</f>
        <v>88167</v>
      </c>
      <c r="Q87" s="1552">
        <f t="shared" si="28"/>
        <v>88167</v>
      </c>
      <c r="R87" s="1568"/>
      <c r="S87" s="1553">
        <f t="shared" ref="S87:S97" si="29">+D87</f>
        <v>0</v>
      </c>
      <c r="T87" s="1554">
        <f t="shared" ref="T87:T97" si="30">+F87</f>
        <v>0</v>
      </c>
      <c r="U87" s="360" t="s">
        <v>425</v>
      </c>
      <c r="V87" s="1571"/>
      <c r="W87" s="1548"/>
      <c r="X87" s="1549"/>
      <c r="Y87" s="1550"/>
      <c r="Z87" s="1648"/>
      <c r="AA87" s="1549"/>
      <c r="AB87" s="1647"/>
      <c r="AC87" s="1649"/>
      <c r="AD87" s="360"/>
      <c r="AE87" s="1571"/>
      <c r="AF87" s="1548"/>
      <c r="AG87" s="1549"/>
      <c r="AH87" s="1550"/>
      <c r="AI87" s="1648"/>
      <c r="AJ87" s="1549"/>
      <c r="AK87" s="1647"/>
      <c r="AL87" s="1372"/>
    </row>
    <row r="88" spans="1:38" ht="14.45" customHeight="1">
      <c r="A88" s="1726"/>
      <c r="B88" s="1727"/>
      <c r="C88" s="1727"/>
      <c r="D88" s="1727"/>
      <c r="E88" s="1727"/>
      <c r="F88" s="1728"/>
      <c r="G88" s="1720" t="s">
        <v>573</v>
      </c>
      <c r="H88" s="1721"/>
      <c r="I88" s="1721"/>
      <c r="K88" s="1629"/>
      <c r="L88" s="1539"/>
      <c r="M88" s="1548" t="s">
        <v>50</v>
      </c>
      <c r="N88" s="1549"/>
      <c r="O88" s="1550" t="s">
        <v>51</v>
      </c>
      <c r="P88" s="1551">
        <f t="shared" si="28"/>
        <v>0</v>
      </c>
      <c r="Q88" s="1552">
        <f t="shared" si="28"/>
        <v>0</v>
      </c>
      <c r="R88" s="1568"/>
      <c r="S88" s="1553">
        <f t="shared" si="29"/>
        <v>0</v>
      </c>
      <c r="T88" s="1554">
        <f t="shared" si="30"/>
        <v>0</v>
      </c>
      <c r="U88" s="360"/>
      <c r="V88" s="1539"/>
      <c r="W88" s="1548" t="s">
        <v>426</v>
      </c>
      <c r="X88" s="1549"/>
      <c r="Y88" s="1550" t="s">
        <v>427</v>
      </c>
      <c r="Z88" s="1634">
        <f>+A125</f>
        <v>0</v>
      </c>
      <c r="AA88" s="1635">
        <f>+B125</f>
        <v>0</v>
      </c>
      <c r="AB88" s="1589"/>
      <c r="AC88" s="1636">
        <f>+E125</f>
        <v>0</v>
      </c>
      <c r="AD88" s="360"/>
      <c r="AE88" s="1539"/>
      <c r="AF88" s="1548" t="s">
        <v>426</v>
      </c>
      <c r="AG88" s="1549"/>
      <c r="AH88" s="1550" t="s">
        <v>428</v>
      </c>
      <c r="AI88" s="1634">
        <f t="shared" ref="AI88:AK89" si="31">+A148</f>
        <v>0</v>
      </c>
      <c r="AJ88" s="1635">
        <f t="shared" si="31"/>
        <v>0</v>
      </c>
      <c r="AK88" s="1637">
        <f t="shared" si="31"/>
        <v>0</v>
      </c>
      <c r="AL88" s="1638"/>
    </row>
    <row r="89" spans="1:38" ht="14.45" customHeight="1">
      <c r="A89" s="1726"/>
      <c r="B89" s="1727"/>
      <c r="C89" s="1727"/>
      <c r="D89" s="1727"/>
      <c r="E89" s="1727"/>
      <c r="F89" s="1728"/>
      <c r="G89" s="1720" t="s">
        <v>575</v>
      </c>
      <c r="H89" s="1721"/>
      <c r="I89" s="1721"/>
      <c r="K89" s="1629" t="s">
        <v>129</v>
      </c>
      <c r="L89" s="1539"/>
      <c r="M89" s="1548" t="s">
        <v>52</v>
      </c>
      <c r="N89" s="1549"/>
      <c r="O89" s="1550" t="s">
        <v>53</v>
      </c>
      <c r="P89" s="1551">
        <f t="shared" si="28"/>
        <v>0</v>
      </c>
      <c r="Q89" s="1552">
        <f t="shared" si="28"/>
        <v>0</v>
      </c>
      <c r="R89" s="1568"/>
      <c r="S89" s="1553">
        <f t="shared" si="29"/>
        <v>0</v>
      </c>
      <c r="T89" s="1554">
        <f t="shared" si="30"/>
        <v>0</v>
      </c>
      <c r="U89" s="360"/>
      <c r="V89" s="1539"/>
      <c r="W89" s="1548" t="s">
        <v>429</v>
      </c>
      <c r="X89" s="1549"/>
      <c r="Y89" s="1550" t="s">
        <v>430</v>
      </c>
      <c r="Z89" s="1634">
        <f>+A126</f>
        <v>0</v>
      </c>
      <c r="AA89" s="1635">
        <f>+B126</f>
        <v>0</v>
      </c>
      <c r="AB89" s="1589"/>
      <c r="AC89" s="1636">
        <f>+E126</f>
        <v>0</v>
      </c>
      <c r="AD89" s="360"/>
      <c r="AE89" s="1539"/>
      <c r="AF89" s="1548" t="s">
        <v>429</v>
      </c>
      <c r="AG89" s="1549"/>
      <c r="AH89" s="1550" t="s">
        <v>431</v>
      </c>
      <c r="AI89" s="1634">
        <f t="shared" si="31"/>
        <v>0</v>
      </c>
      <c r="AJ89" s="1635">
        <f t="shared" si="31"/>
        <v>0</v>
      </c>
      <c r="AK89" s="1637">
        <f t="shared" si="31"/>
        <v>0</v>
      </c>
      <c r="AL89" s="1638"/>
    </row>
    <row r="90" spans="1:38" ht="14.45" customHeight="1">
      <c r="A90" s="1726"/>
      <c r="B90" s="1727"/>
      <c r="C90" s="1727"/>
      <c r="D90" s="1727"/>
      <c r="E90" s="1727"/>
      <c r="F90" s="1728"/>
      <c r="G90" s="1720" t="s">
        <v>577</v>
      </c>
      <c r="H90" s="1721"/>
      <c r="I90" s="1721"/>
      <c r="K90" s="1629"/>
      <c r="L90" s="1539" t="s">
        <v>54</v>
      </c>
      <c r="M90" s="1548" t="s">
        <v>32</v>
      </c>
      <c r="N90" s="1549"/>
      <c r="O90" s="1550" t="s">
        <v>55</v>
      </c>
      <c r="P90" s="1551">
        <f t="shared" si="28"/>
        <v>0</v>
      </c>
      <c r="Q90" s="1552">
        <f t="shared" si="28"/>
        <v>0</v>
      </c>
      <c r="R90" s="1568"/>
      <c r="S90" s="1553">
        <f t="shared" si="29"/>
        <v>0</v>
      </c>
      <c r="T90" s="1554">
        <f t="shared" si="30"/>
        <v>0</v>
      </c>
      <c r="U90" s="360" t="s">
        <v>432</v>
      </c>
      <c r="V90" s="1539" t="s">
        <v>54</v>
      </c>
      <c r="W90" s="1571"/>
      <c r="X90" s="1572"/>
      <c r="Y90" s="1642"/>
      <c r="Z90" s="1600"/>
      <c r="AA90" s="1572"/>
      <c r="AB90" s="1577"/>
      <c r="AC90" s="1640"/>
      <c r="AD90" s="360"/>
      <c r="AE90" s="1539" t="s">
        <v>54</v>
      </c>
      <c r="AF90" s="1571"/>
      <c r="AG90" s="1572"/>
      <c r="AH90" s="1642"/>
      <c r="AI90" s="1600"/>
      <c r="AJ90" s="1572"/>
      <c r="AK90" s="1577"/>
      <c r="AL90" s="1374"/>
    </row>
    <row r="91" spans="1:38" ht="14.45" customHeight="1">
      <c r="A91" s="1726"/>
      <c r="B91" s="1727"/>
      <c r="C91" s="1727"/>
      <c r="D91" s="1727"/>
      <c r="E91" s="1727"/>
      <c r="F91" s="1728"/>
      <c r="G91" s="1720" t="s">
        <v>578</v>
      </c>
      <c r="H91" s="1721"/>
      <c r="I91" s="1721"/>
      <c r="K91" s="1629"/>
      <c r="L91" s="1539"/>
      <c r="M91" s="1548" t="s">
        <v>42</v>
      </c>
      <c r="N91" s="1549"/>
      <c r="O91" s="1550" t="s">
        <v>56</v>
      </c>
      <c r="P91" s="1551">
        <f t="shared" si="28"/>
        <v>0</v>
      </c>
      <c r="Q91" s="1552">
        <f t="shared" si="28"/>
        <v>0</v>
      </c>
      <c r="R91" s="1568"/>
      <c r="S91" s="1553">
        <f t="shared" si="29"/>
        <v>0</v>
      </c>
      <c r="T91" s="1554">
        <f t="shared" si="30"/>
        <v>0</v>
      </c>
      <c r="U91" s="360"/>
      <c r="V91" s="1539"/>
      <c r="W91" s="1566"/>
      <c r="X91" s="1540"/>
      <c r="Y91" s="1541"/>
      <c r="Z91" s="1597"/>
      <c r="AA91" s="1540"/>
      <c r="AB91" s="1582"/>
      <c r="AC91" s="1641"/>
      <c r="AD91" s="360"/>
      <c r="AE91" s="1539"/>
      <c r="AF91" s="1566"/>
      <c r="AG91" s="1540"/>
      <c r="AH91" s="1541"/>
      <c r="AI91" s="1597"/>
      <c r="AJ91" s="1540"/>
      <c r="AK91" s="1582"/>
      <c r="AL91" s="1371"/>
    </row>
    <row r="92" spans="1:38" ht="14.45" customHeight="1">
      <c r="A92" s="1726"/>
      <c r="B92" s="1727"/>
      <c r="C92" s="1727"/>
      <c r="D92" s="1727"/>
      <c r="E92" s="1727"/>
      <c r="F92" s="1728"/>
      <c r="G92" s="1720" t="s">
        <v>579</v>
      </c>
      <c r="H92" s="1721"/>
      <c r="I92" s="1721"/>
      <c r="K92" s="1629"/>
      <c r="L92" s="1539"/>
      <c r="M92" s="1548" t="s">
        <v>57</v>
      </c>
      <c r="N92" s="1549"/>
      <c r="O92" s="1550" t="s">
        <v>58</v>
      </c>
      <c r="P92" s="1551">
        <f t="shared" si="28"/>
        <v>0</v>
      </c>
      <c r="Q92" s="1552">
        <f t="shared" si="28"/>
        <v>0</v>
      </c>
      <c r="R92" s="1568"/>
      <c r="S92" s="1553">
        <f t="shared" si="29"/>
        <v>0</v>
      </c>
      <c r="T92" s="1554">
        <f t="shared" si="30"/>
        <v>0</v>
      </c>
      <c r="U92" s="360"/>
      <c r="V92" s="1539"/>
      <c r="W92" s="1548" t="s">
        <v>57</v>
      </c>
      <c r="X92" s="1549"/>
      <c r="Y92" s="1550" t="s">
        <v>140</v>
      </c>
      <c r="Z92" s="1634">
        <f t="shared" ref="Z92:AA96" si="32">+A127</f>
        <v>0</v>
      </c>
      <c r="AA92" s="1635">
        <f t="shared" si="32"/>
        <v>0</v>
      </c>
      <c r="AB92" s="1589"/>
      <c r="AC92" s="1636">
        <f>+E127</f>
        <v>0</v>
      </c>
      <c r="AD92" s="360"/>
      <c r="AE92" s="1539"/>
      <c r="AF92" s="1548" t="s">
        <v>57</v>
      </c>
      <c r="AG92" s="1549"/>
      <c r="AH92" s="1550" t="s">
        <v>433</v>
      </c>
      <c r="AI92" s="1634">
        <f t="shared" ref="AI92:AK96" si="33">+A150</f>
        <v>0</v>
      </c>
      <c r="AJ92" s="1635">
        <f t="shared" si="33"/>
        <v>0</v>
      </c>
      <c r="AK92" s="1637">
        <f t="shared" si="33"/>
        <v>0</v>
      </c>
      <c r="AL92" s="1638"/>
    </row>
    <row r="93" spans="1:38" ht="14.45" customHeight="1">
      <c r="A93" s="1726"/>
      <c r="B93" s="1727"/>
      <c r="C93" s="1727"/>
      <c r="D93" s="1727"/>
      <c r="E93" s="1727"/>
      <c r="F93" s="1728"/>
      <c r="G93" s="1720" t="s">
        <v>580</v>
      </c>
      <c r="H93" s="1721"/>
      <c r="I93" s="1721"/>
      <c r="K93" s="1629"/>
      <c r="L93" s="1539"/>
      <c r="M93" s="1571" t="s">
        <v>60</v>
      </c>
      <c r="N93" s="1549"/>
      <c r="O93" s="1550" t="s">
        <v>61</v>
      </c>
      <c r="P93" s="1551">
        <f t="shared" si="28"/>
        <v>0</v>
      </c>
      <c r="Q93" s="1552">
        <f t="shared" si="28"/>
        <v>0</v>
      </c>
      <c r="R93" s="1568"/>
      <c r="S93" s="1553">
        <f t="shared" si="29"/>
        <v>0</v>
      </c>
      <c r="T93" s="1554">
        <f t="shared" si="30"/>
        <v>0</v>
      </c>
      <c r="U93" s="360" t="s">
        <v>434</v>
      </c>
      <c r="V93" s="1539"/>
      <c r="W93" s="1571" t="s">
        <v>60</v>
      </c>
      <c r="X93" s="1549"/>
      <c r="Y93" s="1550" t="s">
        <v>435</v>
      </c>
      <c r="Z93" s="1634">
        <f t="shared" si="32"/>
        <v>0</v>
      </c>
      <c r="AA93" s="1635">
        <f t="shared" si="32"/>
        <v>0</v>
      </c>
      <c r="AB93" s="1589"/>
      <c r="AC93" s="1636">
        <f>+E128</f>
        <v>0</v>
      </c>
      <c r="AD93" s="360"/>
      <c r="AE93" s="1539"/>
      <c r="AF93" s="1571" t="s">
        <v>60</v>
      </c>
      <c r="AG93" s="1549"/>
      <c r="AH93" s="1550" t="s">
        <v>436</v>
      </c>
      <c r="AI93" s="1634">
        <f t="shared" si="33"/>
        <v>0</v>
      </c>
      <c r="AJ93" s="1635">
        <f t="shared" si="33"/>
        <v>0</v>
      </c>
      <c r="AK93" s="1637">
        <f t="shared" si="33"/>
        <v>0</v>
      </c>
      <c r="AL93" s="1638"/>
    </row>
    <row r="94" spans="1:38" ht="14.45" customHeight="1">
      <c r="A94" s="1726"/>
      <c r="B94" s="1727"/>
      <c r="C94" s="1727"/>
      <c r="D94" s="1727"/>
      <c r="E94" s="1727"/>
      <c r="F94" s="1728"/>
      <c r="G94" s="1720" t="s">
        <v>582</v>
      </c>
      <c r="H94" s="1721"/>
      <c r="I94" s="1721"/>
      <c r="K94" s="1629"/>
      <c r="L94" s="1539" t="s">
        <v>59</v>
      </c>
      <c r="M94" s="1539"/>
      <c r="N94" s="1548" t="s">
        <v>62</v>
      </c>
      <c r="O94" s="1550" t="s">
        <v>63</v>
      </c>
      <c r="P94" s="1551">
        <f t="shared" si="28"/>
        <v>0</v>
      </c>
      <c r="Q94" s="1552">
        <f t="shared" si="28"/>
        <v>0</v>
      </c>
      <c r="R94" s="1568"/>
      <c r="S94" s="1553">
        <f t="shared" si="29"/>
        <v>0</v>
      </c>
      <c r="T94" s="1554">
        <f t="shared" si="30"/>
        <v>0</v>
      </c>
      <c r="U94" s="360"/>
      <c r="V94" s="1539" t="s">
        <v>59</v>
      </c>
      <c r="W94" s="1539"/>
      <c r="X94" s="1548" t="s">
        <v>62</v>
      </c>
      <c r="Y94" s="1550" t="s">
        <v>437</v>
      </c>
      <c r="Z94" s="1634">
        <f t="shared" si="32"/>
        <v>0</v>
      </c>
      <c r="AA94" s="1635">
        <f t="shared" si="32"/>
        <v>0</v>
      </c>
      <c r="AB94" s="1589"/>
      <c r="AC94" s="1636">
        <f>+E129</f>
        <v>0</v>
      </c>
      <c r="AD94" s="360"/>
      <c r="AE94" s="1539" t="s">
        <v>59</v>
      </c>
      <c r="AF94" s="1539"/>
      <c r="AG94" s="1548" t="s">
        <v>62</v>
      </c>
      <c r="AH94" s="1550" t="s">
        <v>438</v>
      </c>
      <c r="AI94" s="1634">
        <f t="shared" si="33"/>
        <v>0</v>
      </c>
      <c r="AJ94" s="1635">
        <f t="shared" si="33"/>
        <v>0</v>
      </c>
      <c r="AK94" s="1637">
        <f t="shared" si="33"/>
        <v>0</v>
      </c>
      <c r="AL94" s="1638"/>
    </row>
    <row r="95" spans="1:38" ht="14.45" customHeight="1">
      <c r="A95" s="1726"/>
      <c r="B95" s="1727"/>
      <c r="C95" s="1727"/>
      <c r="D95" s="1727"/>
      <c r="E95" s="1727"/>
      <c r="F95" s="1728"/>
      <c r="G95" s="1720" t="s">
        <v>584</v>
      </c>
      <c r="H95" s="1721"/>
      <c r="I95" s="1721"/>
      <c r="K95" s="1629"/>
      <c r="L95" s="1539"/>
      <c r="M95" s="1539"/>
      <c r="N95" s="1548" t="s">
        <v>64</v>
      </c>
      <c r="O95" s="1550" t="s">
        <v>65</v>
      </c>
      <c r="P95" s="1551">
        <f t="shared" si="28"/>
        <v>0</v>
      </c>
      <c r="Q95" s="1552">
        <f t="shared" si="28"/>
        <v>0</v>
      </c>
      <c r="R95" s="1568"/>
      <c r="S95" s="1553">
        <f t="shared" si="29"/>
        <v>0</v>
      </c>
      <c r="T95" s="1554">
        <f t="shared" si="30"/>
        <v>0</v>
      </c>
      <c r="U95" s="360"/>
      <c r="V95" s="1539"/>
      <c r="W95" s="1539"/>
      <c r="X95" s="1548" t="s">
        <v>64</v>
      </c>
      <c r="Y95" s="1550" t="s">
        <v>439</v>
      </c>
      <c r="Z95" s="1634">
        <f t="shared" si="32"/>
        <v>0</v>
      </c>
      <c r="AA95" s="1635">
        <f t="shared" si="32"/>
        <v>0</v>
      </c>
      <c r="AB95" s="1589"/>
      <c r="AC95" s="1636">
        <f>+E130</f>
        <v>0</v>
      </c>
      <c r="AD95" s="360"/>
      <c r="AE95" s="1539"/>
      <c r="AF95" s="1539"/>
      <c r="AG95" s="1548" t="s">
        <v>64</v>
      </c>
      <c r="AH95" s="1550" t="s">
        <v>440</v>
      </c>
      <c r="AI95" s="1634">
        <f t="shared" si="33"/>
        <v>0</v>
      </c>
      <c r="AJ95" s="1635">
        <f t="shared" si="33"/>
        <v>0</v>
      </c>
      <c r="AK95" s="1637">
        <f t="shared" si="33"/>
        <v>0</v>
      </c>
      <c r="AL95" s="1638"/>
    </row>
    <row r="96" spans="1:38" ht="14.45" customHeight="1">
      <c r="A96" s="1726"/>
      <c r="B96" s="1727"/>
      <c r="C96" s="1727"/>
      <c r="D96" s="1727"/>
      <c r="E96" s="1727"/>
      <c r="F96" s="1728"/>
      <c r="G96" s="1720" t="s">
        <v>585</v>
      </c>
      <c r="H96" s="1721"/>
      <c r="I96" s="1721"/>
      <c r="K96" s="1629" t="s">
        <v>38</v>
      </c>
      <c r="L96" s="1539"/>
      <c r="M96" s="1539"/>
      <c r="N96" s="1548" t="s">
        <v>66</v>
      </c>
      <c r="O96" s="1550" t="s">
        <v>67</v>
      </c>
      <c r="P96" s="1551">
        <f t="shared" si="28"/>
        <v>0</v>
      </c>
      <c r="Q96" s="1552">
        <f t="shared" si="28"/>
        <v>0</v>
      </c>
      <c r="R96" s="1568"/>
      <c r="S96" s="1553">
        <f t="shared" si="29"/>
        <v>0</v>
      </c>
      <c r="T96" s="1554">
        <f t="shared" si="30"/>
        <v>0</v>
      </c>
      <c r="U96" s="360"/>
      <c r="V96" s="1539"/>
      <c r="W96" s="1539"/>
      <c r="X96" s="1548" t="s">
        <v>66</v>
      </c>
      <c r="Y96" s="1550" t="s">
        <v>441</v>
      </c>
      <c r="Z96" s="1634">
        <f t="shared" si="32"/>
        <v>0</v>
      </c>
      <c r="AA96" s="1635">
        <f t="shared" si="32"/>
        <v>0</v>
      </c>
      <c r="AB96" s="1589"/>
      <c r="AC96" s="1636">
        <f>+E131</f>
        <v>0</v>
      </c>
      <c r="AD96" s="360"/>
      <c r="AE96" s="1539"/>
      <c r="AF96" s="1539"/>
      <c r="AG96" s="1548" t="s">
        <v>66</v>
      </c>
      <c r="AH96" s="1550" t="s">
        <v>442</v>
      </c>
      <c r="AI96" s="1634">
        <f t="shared" si="33"/>
        <v>0</v>
      </c>
      <c r="AJ96" s="1635">
        <f t="shared" si="33"/>
        <v>0</v>
      </c>
      <c r="AK96" s="1637">
        <f t="shared" si="33"/>
        <v>0</v>
      </c>
      <c r="AL96" s="1638"/>
    </row>
    <row r="97" spans="1:38" ht="14.45" customHeight="1">
      <c r="A97" s="1726"/>
      <c r="B97" s="1727"/>
      <c r="C97" s="1727"/>
      <c r="D97" s="1727"/>
      <c r="E97" s="1727"/>
      <c r="F97" s="1728"/>
      <c r="G97" s="1720" t="s">
        <v>587</v>
      </c>
      <c r="H97" s="1721"/>
      <c r="I97" s="1721"/>
      <c r="K97" s="1629"/>
      <c r="L97" s="1539"/>
      <c r="M97" s="1539"/>
      <c r="N97" s="1548" t="s">
        <v>150</v>
      </c>
      <c r="O97" s="1550" t="s">
        <v>69</v>
      </c>
      <c r="P97" s="1551">
        <f t="shared" si="28"/>
        <v>0</v>
      </c>
      <c r="Q97" s="1552">
        <f t="shared" si="28"/>
        <v>0</v>
      </c>
      <c r="R97" s="1568"/>
      <c r="S97" s="1553">
        <f t="shared" si="29"/>
        <v>0</v>
      </c>
      <c r="T97" s="1554">
        <f t="shared" si="30"/>
        <v>0</v>
      </c>
      <c r="U97" s="360"/>
      <c r="V97" s="1539"/>
      <c r="W97" s="1539"/>
      <c r="X97" s="1548"/>
      <c r="Y97" s="1550"/>
      <c r="Z97" s="1648"/>
      <c r="AA97" s="1549"/>
      <c r="AB97" s="1647"/>
      <c r="AC97" s="1649"/>
      <c r="AD97" s="360"/>
      <c r="AE97" s="1539"/>
      <c r="AF97" s="1539"/>
      <c r="AG97" s="1548"/>
      <c r="AH97" s="1550"/>
      <c r="AI97" s="1648"/>
      <c r="AJ97" s="1549"/>
      <c r="AK97" s="1647"/>
      <c r="AL97" s="1372"/>
    </row>
    <row r="98" spans="1:38" ht="14.45" customHeight="1">
      <c r="A98" s="1726"/>
      <c r="B98" s="1727"/>
      <c r="C98" s="1727"/>
      <c r="D98" s="1727"/>
      <c r="E98" s="1727"/>
      <c r="F98" s="1728"/>
      <c r="G98" s="1720" t="s">
        <v>588</v>
      </c>
      <c r="H98" s="1721"/>
      <c r="I98" s="1721"/>
      <c r="K98" s="1629"/>
      <c r="L98" s="1539" t="s">
        <v>41</v>
      </c>
      <c r="M98" s="1566"/>
      <c r="N98" s="1548" t="s">
        <v>13</v>
      </c>
      <c r="O98" s="1550"/>
      <c r="P98" s="1567">
        <f>P93-P94-P95-P96-P97</f>
        <v>0</v>
      </c>
      <c r="Q98" s="1589">
        <f>Q93-Q94-Q95-Q96-Q97</f>
        <v>0</v>
      </c>
      <c r="R98" s="1568"/>
      <c r="S98" s="1589">
        <f>S93-S94-S95-S96-S97</f>
        <v>0</v>
      </c>
      <c r="T98" s="1565">
        <f>T93-T94-T95-T96-T97</f>
        <v>0</v>
      </c>
      <c r="U98" s="360"/>
      <c r="V98" s="1539" t="s">
        <v>41</v>
      </c>
      <c r="W98" s="1566"/>
      <c r="X98" s="1548" t="s">
        <v>13</v>
      </c>
      <c r="Y98" s="1550" t="s">
        <v>443</v>
      </c>
      <c r="Z98" s="1634">
        <f>+A132</f>
        <v>0</v>
      </c>
      <c r="AA98" s="1635">
        <f>+B132</f>
        <v>0</v>
      </c>
      <c r="AB98" s="1589"/>
      <c r="AC98" s="1636">
        <f>+E132</f>
        <v>0</v>
      </c>
      <c r="AD98" s="360"/>
      <c r="AE98" s="1539" t="s">
        <v>41</v>
      </c>
      <c r="AF98" s="1566"/>
      <c r="AG98" s="1548" t="s">
        <v>13</v>
      </c>
      <c r="AH98" s="1550" t="s">
        <v>444</v>
      </c>
      <c r="AI98" s="1634">
        <f>+A155</f>
        <v>0</v>
      </c>
      <c r="AJ98" s="1635">
        <f>+B155</f>
        <v>0</v>
      </c>
      <c r="AK98" s="1637">
        <f>+C154</f>
        <v>0</v>
      </c>
      <c r="AL98" s="1638"/>
    </row>
    <row r="99" spans="1:38" ht="14.45" customHeight="1">
      <c r="A99" s="1726"/>
      <c r="B99" s="1727"/>
      <c r="C99" s="1727"/>
      <c r="D99" s="1727"/>
      <c r="E99" s="1727"/>
      <c r="F99" s="1728"/>
      <c r="G99" s="1720" t="s">
        <v>591</v>
      </c>
      <c r="H99" s="1721"/>
      <c r="I99" s="1721"/>
      <c r="K99" s="1651" t="s">
        <v>134</v>
      </c>
      <c r="L99" s="1539"/>
      <c r="M99" s="1548" t="s">
        <v>70</v>
      </c>
      <c r="N99" s="1549"/>
      <c r="O99" s="1550" t="s">
        <v>71</v>
      </c>
      <c r="P99" s="1551">
        <f t="shared" ref="P99:Q103" si="34">+A98</f>
        <v>0</v>
      </c>
      <c r="Q99" s="1552">
        <f t="shared" si="34"/>
        <v>0</v>
      </c>
      <c r="R99" s="1568"/>
      <c r="S99" s="1553">
        <f>+D98</f>
        <v>0</v>
      </c>
      <c r="T99" s="1554">
        <f>+F98</f>
        <v>0</v>
      </c>
      <c r="U99" s="1652" t="s">
        <v>446</v>
      </c>
      <c r="V99" s="1539"/>
      <c r="W99" s="1548" t="s">
        <v>70</v>
      </c>
      <c r="X99" s="1549"/>
      <c r="Y99" s="1550" t="s">
        <v>445</v>
      </c>
      <c r="Z99" s="1634">
        <f>+A133</f>
        <v>0</v>
      </c>
      <c r="AA99" s="1635">
        <f>+B133</f>
        <v>0</v>
      </c>
      <c r="AB99" s="1589"/>
      <c r="AC99" s="1636">
        <f>+E133</f>
        <v>0</v>
      </c>
      <c r="AD99" s="1652" t="s">
        <v>446</v>
      </c>
      <c r="AE99" s="1539"/>
      <c r="AF99" s="1548" t="s">
        <v>70</v>
      </c>
      <c r="AG99" s="1549"/>
      <c r="AH99" s="1550" t="s">
        <v>447</v>
      </c>
      <c r="AI99" s="1634">
        <f>+A156</f>
        <v>0</v>
      </c>
      <c r="AJ99" s="1635">
        <f>+B156</f>
        <v>0</v>
      </c>
      <c r="AK99" s="1637">
        <f>+C156</f>
        <v>0</v>
      </c>
      <c r="AL99" s="1638"/>
    </row>
    <row r="100" spans="1:38" ht="14.45" customHeight="1">
      <c r="A100" s="1726"/>
      <c r="B100" s="1727"/>
      <c r="C100" s="1727"/>
      <c r="D100" s="1727"/>
      <c r="E100" s="1727"/>
      <c r="F100" s="1728"/>
      <c r="G100" s="1720" t="s">
        <v>592</v>
      </c>
      <c r="H100" s="1721"/>
      <c r="I100" s="1721"/>
      <c r="K100" s="1629" t="s">
        <v>130</v>
      </c>
      <c r="L100" s="1539"/>
      <c r="M100" s="1548" t="s">
        <v>73</v>
      </c>
      <c r="N100" s="1549"/>
      <c r="O100" s="1550" t="s">
        <v>74</v>
      </c>
      <c r="P100" s="1551">
        <f t="shared" si="34"/>
        <v>0</v>
      </c>
      <c r="Q100" s="1552">
        <f t="shared" si="34"/>
        <v>0</v>
      </c>
      <c r="R100" s="1568"/>
      <c r="S100" s="1553">
        <f>+D99</f>
        <v>0</v>
      </c>
      <c r="T100" s="1554">
        <f>+F99</f>
        <v>0</v>
      </c>
      <c r="U100" s="360" t="s">
        <v>130</v>
      </c>
      <c r="V100" s="1539"/>
      <c r="W100" s="1548"/>
      <c r="X100" s="1549"/>
      <c r="Y100" s="1550"/>
      <c r="Z100" s="1648"/>
      <c r="AA100" s="1549"/>
      <c r="AB100" s="1647"/>
      <c r="AC100" s="1649"/>
      <c r="AD100" s="360" t="s">
        <v>130</v>
      </c>
      <c r="AE100" s="1539"/>
      <c r="AF100" s="1548"/>
      <c r="AG100" s="1549"/>
      <c r="AH100" s="1550"/>
      <c r="AI100" s="1648"/>
      <c r="AJ100" s="1549"/>
      <c r="AK100" s="1647"/>
      <c r="AL100" s="1372"/>
    </row>
    <row r="101" spans="1:38" ht="14.45" customHeight="1">
      <c r="A101" s="1726">
        <v>35549</v>
      </c>
      <c r="B101" s="1727">
        <v>35549</v>
      </c>
      <c r="C101" s="1727"/>
      <c r="D101" s="1727">
        <v>7004</v>
      </c>
      <c r="E101" s="1727"/>
      <c r="F101" s="1728"/>
      <c r="G101" s="1720" t="s">
        <v>593</v>
      </c>
      <c r="H101" s="1721"/>
      <c r="I101" s="1721"/>
      <c r="K101" s="1629"/>
      <c r="L101" s="1566"/>
      <c r="M101" s="1548" t="s">
        <v>13</v>
      </c>
      <c r="N101" s="1549"/>
      <c r="O101" s="1550" t="s">
        <v>76</v>
      </c>
      <c r="P101" s="1551">
        <f t="shared" si="34"/>
        <v>0</v>
      </c>
      <c r="Q101" s="1552">
        <f t="shared" si="34"/>
        <v>0</v>
      </c>
      <c r="R101" s="1568"/>
      <c r="S101" s="1553">
        <f>+D100</f>
        <v>0</v>
      </c>
      <c r="T101" s="1554">
        <f>+F100</f>
        <v>0</v>
      </c>
      <c r="U101" s="360"/>
      <c r="V101" s="1566"/>
      <c r="W101" s="1548" t="s">
        <v>13</v>
      </c>
      <c r="X101" s="1549"/>
      <c r="Y101" s="1550" t="s">
        <v>448</v>
      </c>
      <c r="Z101" s="1634">
        <f>+A134</f>
        <v>0</v>
      </c>
      <c r="AA101" s="1635">
        <f>+B134</f>
        <v>0</v>
      </c>
      <c r="AB101" s="1589"/>
      <c r="AC101" s="1636">
        <f>+E134</f>
        <v>0</v>
      </c>
      <c r="AD101" s="360"/>
      <c r="AE101" s="1566"/>
      <c r="AF101" s="1548" t="s">
        <v>13</v>
      </c>
      <c r="AG101" s="1549"/>
      <c r="AH101" s="1550" t="s">
        <v>449</v>
      </c>
      <c r="AI101" s="1634">
        <f>+A157</f>
        <v>0</v>
      </c>
      <c r="AJ101" s="1635">
        <f>+B157</f>
        <v>0</v>
      </c>
      <c r="AK101" s="1637">
        <f>+C157</f>
        <v>0</v>
      </c>
      <c r="AL101" s="1638"/>
    </row>
    <row r="102" spans="1:38" ht="14.45" customHeight="1">
      <c r="A102" s="1726"/>
      <c r="B102" s="1727"/>
      <c r="C102" s="1727"/>
      <c r="D102" s="1727"/>
      <c r="E102" s="1727"/>
      <c r="F102" s="1728"/>
      <c r="G102" s="1720" t="s">
        <v>594</v>
      </c>
      <c r="H102" s="1721"/>
      <c r="I102" s="1721"/>
      <c r="K102" s="1629" t="s">
        <v>4</v>
      </c>
      <c r="L102" s="1571" t="s">
        <v>78</v>
      </c>
      <c r="M102" s="1549"/>
      <c r="N102" s="1549"/>
      <c r="O102" s="1550" t="s">
        <v>79</v>
      </c>
      <c r="P102" s="1551">
        <f t="shared" si="34"/>
        <v>35549</v>
      </c>
      <c r="Q102" s="1552">
        <f t="shared" si="34"/>
        <v>35549</v>
      </c>
      <c r="R102" s="1568"/>
      <c r="S102" s="1553">
        <f>+D101</f>
        <v>7004</v>
      </c>
      <c r="T102" s="1554">
        <f>+F101</f>
        <v>0</v>
      </c>
      <c r="U102" s="360" t="s">
        <v>4</v>
      </c>
      <c r="V102" s="1571" t="s">
        <v>78</v>
      </c>
      <c r="W102" s="1549"/>
      <c r="X102" s="1549"/>
      <c r="Y102" s="1550"/>
      <c r="Z102" s="1600"/>
      <c r="AA102" s="1572"/>
      <c r="AB102" s="1577"/>
      <c r="AC102" s="1640"/>
      <c r="AD102" s="360" t="s">
        <v>4</v>
      </c>
      <c r="AE102" s="1571" t="s">
        <v>78</v>
      </c>
      <c r="AF102" s="1549"/>
      <c r="AG102" s="1549"/>
      <c r="AH102" s="1550"/>
      <c r="AI102" s="1600"/>
      <c r="AJ102" s="1572"/>
      <c r="AK102" s="1577"/>
      <c r="AL102" s="1374"/>
    </row>
    <row r="103" spans="1:38" ht="14.45" customHeight="1">
      <c r="A103" s="1726">
        <v>44977</v>
      </c>
      <c r="B103" s="1727">
        <v>44977</v>
      </c>
      <c r="C103" s="1727"/>
      <c r="D103" s="1727"/>
      <c r="E103" s="1727"/>
      <c r="F103" s="1728"/>
      <c r="G103" s="1720" t="s">
        <v>1150</v>
      </c>
      <c r="H103" s="1721"/>
      <c r="I103" s="1721"/>
      <c r="K103" s="1629"/>
      <c r="L103" s="1539"/>
      <c r="M103" s="1548" t="s">
        <v>11</v>
      </c>
      <c r="N103" s="1549"/>
      <c r="O103" s="1550" t="s">
        <v>80</v>
      </c>
      <c r="P103" s="1551">
        <f t="shared" si="34"/>
        <v>0</v>
      </c>
      <c r="Q103" s="1552">
        <f t="shared" si="34"/>
        <v>0</v>
      </c>
      <c r="R103" s="1568"/>
      <c r="S103" s="1553">
        <f>+D102</f>
        <v>0</v>
      </c>
      <c r="T103" s="1554">
        <f>+F102</f>
        <v>0</v>
      </c>
      <c r="U103" s="360"/>
      <c r="V103" s="1539"/>
      <c r="W103" s="1548"/>
      <c r="X103" s="1549"/>
      <c r="Y103" s="1550"/>
      <c r="Z103" s="1597"/>
      <c r="AA103" s="1540"/>
      <c r="AB103" s="1582"/>
      <c r="AC103" s="1641"/>
      <c r="AD103" s="360"/>
      <c r="AE103" s="1539"/>
      <c r="AF103" s="1548"/>
      <c r="AG103" s="1549"/>
      <c r="AH103" s="1550"/>
      <c r="AI103" s="1597"/>
      <c r="AJ103" s="1540"/>
      <c r="AK103" s="1582"/>
      <c r="AL103" s="1371"/>
    </row>
    <row r="104" spans="1:38" ht="14.45" customHeight="1">
      <c r="A104" s="1726">
        <v>2261</v>
      </c>
      <c r="B104" s="1727">
        <v>2261</v>
      </c>
      <c r="C104" s="1727"/>
      <c r="D104" s="1727"/>
      <c r="E104" s="1727"/>
      <c r="F104" s="1728"/>
      <c r="G104" s="1720" t="s">
        <v>595</v>
      </c>
      <c r="H104" s="1721"/>
      <c r="I104" s="1721"/>
      <c r="K104" s="1629"/>
      <c r="L104" s="1566"/>
      <c r="M104" s="1548" t="s">
        <v>13</v>
      </c>
      <c r="N104" s="1549"/>
      <c r="O104" s="1550"/>
      <c r="P104" s="1567">
        <f>P102-P103</f>
        <v>35549</v>
      </c>
      <c r="Q104" s="1589">
        <f>Q102-Q103</f>
        <v>35549</v>
      </c>
      <c r="R104" s="1568"/>
      <c r="S104" s="1589">
        <f>S102-S103</f>
        <v>7004</v>
      </c>
      <c r="T104" s="1565">
        <f>T102-T103</f>
        <v>0</v>
      </c>
      <c r="U104" s="360"/>
      <c r="V104" s="1566"/>
      <c r="W104" s="1548" t="s">
        <v>13</v>
      </c>
      <c r="X104" s="1549"/>
      <c r="Y104" s="1550" t="s">
        <v>450</v>
      </c>
      <c r="Z104" s="1634">
        <f>+A135</f>
        <v>0</v>
      </c>
      <c r="AA104" s="1635">
        <f>+B135</f>
        <v>0</v>
      </c>
      <c r="AB104" s="1589"/>
      <c r="AC104" s="1636">
        <f>+E135</f>
        <v>0</v>
      </c>
      <c r="AD104" s="360"/>
      <c r="AE104" s="1566"/>
      <c r="AF104" s="1548" t="s">
        <v>13</v>
      </c>
      <c r="AG104" s="1549"/>
      <c r="AH104" s="1550" t="s">
        <v>451</v>
      </c>
      <c r="AI104" s="1634">
        <f t="shared" ref="AI104:AK105" si="35">+A158</f>
        <v>0</v>
      </c>
      <c r="AJ104" s="1635">
        <f t="shared" si="35"/>
        <v>0</v>
      </c>
      <c r="AK104" s="1637">
        <f t="shared" si="35"/>
        <v>0</v>
      </c>
      <c r="AL104" s="1638"/>
    </row>
    <row r="105" spans="1:38" ht="14.45" customHeight="1">
      <c r="A105" s="1726">
        <v>227</v>
      </c>
      <c r="B105" s="1727">
        <v>227</v>
      </c>
      <c r="C105" s="1727"/>
      <c r="D105" s="1727"/>
      <c r="E105" s="1727"/>
      <c r="F105" s="1728"/>
      <c r="G105" s="1720" t="s">
        <v>454</v>
      </c>
      <c r="H105" s="1721"/>
      <c r="I105" s="1721"/>
      <c r="K105" s="1629"/>
      <c r="L105" s="1586"/>
      <c r="M105" s="1548" t="s">
        <v>88</v>
      </c>
      <c r="N105" s="1549"/>
      <c r="O105" s="1550" t="s">
        <v>109</v>
      </c>
      <c r="P105" s="1551">
        <f t="shared" ref="P105:Q114" si="36">+A104</f>
        <v>2261</v>
      </c>
      <c r="Q105" s="1552">
        <f t="shared" si="36"/>
        <v>2261</v>
      </c>
      <c r="R105" s="1568"/>
      <c r="S105" s="1553">
        <f t="shared" ref="S105:S114" si="37">+D104</f>
        <v>0</v>
      </c>
      <c r="T105" s="1554">
        <f t="shared" ref="T105:T114" si="38">+F104</f>
        <v>0</v>
      </c>
      <c r="U105" s="360"/>
      <c r="V105" s="1586"/>
      <c r="W105" s="1548" t="s">
        <v>452</v>
      </c>
      <c r="X105" s="1549"/>
      <c r="Y105" s="1550" t="s">
        <v>453</v>
      </c>
      <c r="Z105" s="1634">
        <f>+A136</f>
        <v>0</v>
      </c>
      <c r="AA105" s="1635">
        <f>+B136</f>
        <v>0</v>
      </c>
      <c r="AB105" s="1589"/>
      <c r="AC105" s="1636">
        <f>+E136</f>
        <v>0</v>
      </c>
      <c r="AD105" s="360"/>
      <c r="AE105" s="1586"/>
      <c r="AF105" s="1548" t="s">
        <v>452</v>
      </c>
      <c r="AG105" s="1549"/>
      <c r="AH105" s="1550" t="s">
        <v>454</v>
      </c>
      <c r="AI105" s="1634">
        <f t="shared" si="35"/>
        <v>0</v>
      </c>
      <c r="AJ105" s="1635">
        <f t="shared" si="35"/>
        <v>0</v>
      </c>
      <c r="AK105" s="1637">
        <f t="shared" si="35"/>
        <v>0</v>
      </c>
      <c r="AL105" s="1638"/>
    </row>
    <row r="106" spans="1:38" ht="14.45" customHeight="1">
      <c r="A106" s="1726"/>
      <c r="B106" s="1727"/>
      <c r="C106" s="1727"/>
      <c r="D106" s="1727"/>
      <c r="E106" s="1727"/>
      <c r="F106" s="1728"/>
      <c r="G106" s="1720" t="s">
        <v>598</v>
      </c>
      <c r="H106" s="1721"/>
      <c r="I106" s="1721"/>
      <c r="K106" s="1629"/>
      <c r="L106" s="1556" t="s">
        <v>91</v>
      </c>
      <c r="M106" s="1548" t="s">
        <v>89</v>
      </c>
      <c r="N106" s="1549"/>
      <c r="O106" s="1550" t="s">
        <v>110</v>
      </c>
      <c r="P106" s="1551">
        <f t="shared" si="36"/>
        <v>227</v>
      </c>
      <c r="Q106" s="1552">
        <f t="shared" si="36"/>
        <v>227</v>
      </c>
      <c r="R106" s="1568"/>
      <c r="S106" s="1553">
        <f t="shared" si="37"/>
        <v>0</v>
      </c>
      <c r="T106" s="1554">
        <f t="shared" si="38"/>
        <v>0</v>
      </c>
      <c r="U106" s="360"/>
      <c r="V106" s="1556" t="s">
        <v>91</v>
      </c>
      <c r="W106" s="1548"/>
      <c r="X106" s="1549"/>
      <c r="Y106" s="1550"/>
      <c r="Z106" s="1648"/>
      <c r="AA106" s="1549"/>
      <c r="AB106" s="1647"/>
      <c r="AC106" s="1649"/>
      <c r="AD106" s="360"/>
      <c r="AE106" s="1556" t="s">
        <v>91</v>
      </c>
      <c r="AF106" s="1548"/>
      <c r="AG106" s="1549"/>
      <c r="AH106" s="1550"/>
      <c r="AI106" s="1648"/>
      <c r="AJ106" s="1549"/>
      <c r="AK106" s="1647"/>
      <c r="AL106" s="1372"/>
    </row>
    <row r="107" spans="1:38" ht="14.45" customHeight="1">
      <c r="A107" s="1726">
        <v>28351</v>
      </c>
      <c r="B107" s="1727">
        <v>28351</v>
      </c>
      <c r="C107" s="1727"/>
      <c r="D107" s="1727"/>
      <c r="E107" s="1727"/>
      <c r="F107" s="1728"/>
      <c r="G107" s="1720" t="s">
        <v>599</v>
      </c>
      <c r="H107" s="1721"/>
      <c r="I107" s="1721"/>
      <c r="K107" s="1629"/>
      <c r="L107" s="1556"/>
      <c r="M107" s="1548" t="s">
        <v>104</v>
      </c>
      <c r="N107" s="1549"/>
      <c r="O107" s="1550" t="s">
        <v>111</v>
      </c>
      <c r="P107" s="1551">
        <f t="shared" si="36"/>
        <v>0</v>
      </c>
      <c r="Q107" s="1552">
        <f t="shared" si="36"/>
        <v>0</v>
      </c>
      <c r="R107" s="1568"/>
      <c r="S107" s="1553">
        <f t="shared" si="37"/>
        <v>0</v>
      </c>
      <c r="T107" s="1554">
        <f t="shared" si="38"/>
        <v>0</v>
      </c>
      <c r="U107" s="360"/>
      <c r="V107" s="1556"/>
      <c r="W107" s="1548" t="s">
        <v>104</v>
      </c>
      <c r="X107" s="1549"/>
      <c r="Y107" s="1550" t="s">
        <v>455</v>
      </c>
      <c r="Z107" s="1634">
        <f>+A137</f>
        <v>0</v>
      </c>
      <c r="AA107" s="1635">
        <f>+B137</f>
        <v>0</v>
      </c>
      <c r="AB107" s="1589"/>
      <c r="AC107" s="1636">
        <f>+E137</f>
        <v>0</v>
      </c>
      <c r="AD107" s="360"/>
      <c r="AE107" s="1556"/>
      <c r="AF107" s="1548" t="s">
        <v>104</v>
      </c>
      <c r="AG107" s="1549"/>
      <c r="AH107" s="1550" t="s">
        <v>456</v>
      </c>
      <c r="AI107" s="1634">
        <f>+A160</f>
        <v>0</v>
      </c>
      <c r="AJ107" s="1635">
        <f>+B160</f>
        <v>0</v>
      </c>
      <c r="AK107" s="1637">
        <f>+C160</f>
        <v>0</v>
      </c>
      <c r="AL107" s="1638"/>
    </row>
    <row r="108" spans="1:38" ht="14.45" customHeight="1">
      <c r="A108" s="1726"/>
      <c r="B108" s="1727"/>
      <c r="C108" s="1727"/>
      <c r="D108" s="1727"/>
      <c r="E108" s="1727"/>
      <c r="F108" s="1728"/>
      <c r="G108" s="1720" t="s">
        <v>601</v>
      </c>
      <c r="H108" s="1721"/>
      <c r="I108" s="1721"/>
      <c r="K108" s="1629"/>
      <c r="L108" s="1556"/>
      <c r="M108" s="1548" t="s">
        <v>90</v>
      </c>
      <c r="N108" s="1549"/>
      <c r="O108" s="1550" t="s">
        <v>112</v>
      </c>
      <c r="P108" s="1551">
        <f t="shared" si="36"/>
        <v>28351</v>
      </c>
      <c r="Q108" s="1552">
        <f t="shared" si="36"/>
        <v>28351</v>
      </c>
      <c r="R108" s="1568"/>
      <c r="S108" s="1553">
        <f t="shared" si="37"/>
        <v>0</v>
      </c>
      <c r="T108" s="1554">
        <f t="shared" si="38"/>
        <v>0</v>
      </c>
      <c r="U108" s="360"/>
      <c r="V108" s="1556"/>
      <c r="W108" s="1571"/>
      <c r="X108" s="1572"/>
      <c r="Y108" s="1573"/>
      <c r="Z108" s="1600"/>
      <c r="AA108" s="1572"/>
      <c r="AB108" s="1577"/>
      <c r="AC108" s="1640"/>
      <c r="AD108" s="360"/>
      <c r="AE108" s="1556"/>
      <c r="AF108" s="1571"/>
      <c r="AG108" s="1572"/>
      <c r="AH108" s="1573"/>
      <c r="AI108" s="1600"/>
      <c r="AJ108" s="1572"/>
      <c r="AK108" s="1577"/>
      <c r="AL108" s="1374"/>
    </row>
    <row r="109" spans="1:38" ht="14.45" customHeight="1">
      <c r="A109" s="1726"/>
      <c r="B109" s="1727"/>
      <c r="C109" s="1727"/>
      <c r="D109" s="1727"/>
      <c r="E109" s="1727"/>
      <c r="F109" s="1728"/>
      <c r="G109" s="1720" t="s">
        <v>602</v>
      </c>
      <c r="H109" s="1721"/>
      <c r="I109" s="1721"/>
      <c r="K109" s="1629"/>
      <c r="L109" s="1556" t="s">
        <v>92</v>
      </c>
      <c r="M109" s="1548" t="s">
        <v>105</v>
      </c>
      <c r="N109" s="1549"/>
      <c r="O109" s="1550" t="s">
        <v>113</v>
      </c>
      <c r="P109" s="1551">
        <f t="shared" si="36"/>
        <v>0</v>
      </c>
      <c r="Q109" s="1552">
        <f t="shared" si="36"/>
        <v>0</v>
      </c>
      <c r="R109" s="1568"/>
      <c r="S109" s="1553">
        <f t="shared" si="37"/>
        <v>0</v>
      </c>
      <c r="T109" s="1554">
        <f t="shared" si="38"/>
        <v>0</v>
      </c>
      <c r="U109" s="360"/>
      <c r="V109" s="1556" t="s">
        <v>92</v>
      </c>
      <c r="W109" s="1539"/>
      <c r="X109" s="1560"/>
      <c r="Y109" s="1561"/>
      <c r="Z109" s="1587"/>
      <c r="AA109" s="1560"/>
      <c r="AB109" s="330"/>
      <c r="AC109" s="1645"/>
      <c r="AD109" s="360"/>
      <c r="AE109" s="1556" t="s">
        <v>92</v>
      </c>
      <c r="AF109" s="1539"/>
      <c r="AG109" s="1560"/>
      <c r="AH109" s="1561"/>
      <c r="AI109" s="1587"/>
      <c r="AJ109" s="1560"/>
      <c r="AK109" s="330"/>
      <c r="AL109" s="1368"/>
    </row>
    <row r="110" spans="1:38" ht="14.45" customHeight="1">
      <c r="A110" s="1726"/>
      <c r="B110" s="1727"/>
      <c r="C110" s="1727"/>
      <c r="D110" s="1727"/>
      <c r="E110" s="1727"/>
      <c r="F110" s="1728"/>
      <c r="G110" s="1720" t="s">
        <v>603</v>
      </c>
      <c r="H110" s="1721"/>
      <c r="I110" s="1721"/>
      <c r="K110" s="1629"/>
      <c r="L110" s="1556"/>
      <c r="M110" s="1548" t="s">
        <v>106</v>
      </c>
      <c r="N110" s="1549"/>
      <c r="O110" s="1550" t="s">
        <v>114</v>
      </c>
      <c r="P110" s="1551">
        <f t="shared" si="36"/>
        <v>0</v>
      </c>
      <c r="Q110" s="1552">
        <f t="shared" si="36"/>
        <v>0</v>
      </c>
      <c r="R110" s="1568"/>
      <c r="S110" s="1553">
        <f t="shared" si="37"/>
        <v>0</v>
      </c>
      <c r="T110" s="1554">
        <f t="shared" si="38"/>
        <v>0</v>
      </c>
      <c r="U110" s="360"/>
      <c r="V110" s="1556"/>
      <c r="W110" s="1539"/>
      <c r="X110" s="1560"/>
      <c r="Y110" s="1561"/>
      <c r="Z110" s="1587"/>
      <c r="AA110" s="1560"/>
      <c r="AB110" s="330"/>
      <c r="AC110" s="1645"/>
      <c r="AD110" s="360"/>
      <c r="AE110" s="1556"/>
      <c r="AF110" s="1539"/>
      <c r="AG110" s="1560"/>
      <c r="AH110" s="1561"/>
      <c r="AI110" s="1587"/>
      <c r="AJ110" s="1560"/>
      <c r="AK110" s="330"/>
      <c r="AL110" s="1368"/>
    </row>
    <row r="111" spans="1:38" ht="14.45" customHeight="1">
      <c r="A111" s="1726">
        <v>9485</v>
      </c>
      <c r="B111" s="1727">
        <v>9485</v>
      </c>
      <c r="C111" s="1727"/>
      <c r="D111" s="1727"/>
      <c r="E111" s="1727"/>
      <c r="F111" s="1728"/>
      <c r="G111" s="1720" t="s">
        <v>604</v>
      </c>
      <c r="H111" s="1721"/>
      <c r="I111" s="1721"/>
      <c r="K111" s="1629"/>
      <c r="L111" s="1556"/>
      <c r="M111" s="1548" t="s">
        <v>107</v>
      </c>
      <c r="N111" s="1549"/>
      <c r="O111" s="1550" t="s">
        <v>115</v>
      </c>
      <c r="P111" s="1551">
        <f t="shared" si="36"/>
        <v>0</v>
      </c>
      <c r="Q111" s="1552">
        <f t="shared" si="36"/>
        <v>0</v>
      </c>
      <c r="R111" s="1568"/>
      <c r="S111" s="1553">
        <f t="shared" si="37"/>
        <v>0</v>
      </c>
      <c r="T111" s="1554">
        <f t="shared" si="38"/>
        <v>0</v>
      </c>
      <c r="U111" s="360"/>
      <c r="V111" s="1556"/>
      <c r="W111" s="1539"/>
      <c r="X111" s="1560"/>
      <c r="Y111" s="1561"/>
      <c r="Z111" s="1587"/>
      <c r="AA111" s="1560"/>
      <c r="AB111" s="330"/>
      <c r="AC111" s="1645"/>
      <c r="AD111" s="360"/>
      <c r="AE111" s="1556"/>
      <c r="AF111" s="1539"/>
      <c r="AG111" s="1560"/>
      <c r="AH111" s="1561"/>
      <c r="AI111" s="1587"/>
      <c r="AJ111" s="1560"/>
      <c r="AK111" s="330"/>
      <c r="AL111" s="1368"/>
    </row>
    <row r="112" spans="1:38" ht="14.45" customHeight="1">
      <c r="A112" s="1726">
        <v>4653</v>
      </c>
      <c r="B112" s="1727">
        <v>4653</v>
      </c>
      <c r="C112" s="1727"/>
      <c r="D112" s="1727"/>
      <c r="E112" s="1727"/>
      <c r="F112" s="1728"/>
      <c r="G112" s="1720" t="s">
        <v>605</v>
      </c>
      <c r="H112" s="1721"/>
      <c r="I112" s="1721"/>
      <c r="K112" s="1629"/>
      <c r="L112" s="1556" t="s">
        <v>41</v>
      </c>
      <c r="M112" s="1548" t="s">
        <v>108</v>
      </c>
      <c r="N112" s="1549"/>
      <c r="O112" s="1550" t="s">
        <v>116</v>
      </c>
      <c r="P112" s="1551">
        <f t="shared" si="36"/>
        <v>9485</v>
      </c>
      <c r="Q112" s="1552">
        <f t="shared" si="36"/>
        <v>9485</v>
      </c>
      <c r="R112" s="1568"/>
      <c r="S112" s="1553">
        <f t="shared" si="37"/>
        <v>0</v>
      </c>
      <c r="T112" s="1554">
        <f t="shared" si="38"/>
        <v>0</v>
      </c>
      <c r="U112" s="360"/>
      <c r="V112" s="1556" t="s">
        <v>41</v>
      </c>
      <c r="W112" s="1566"/>
      <c r="X112" s="1540"/>
      <c r="Y112" s="1581"/>
      <c r="Z112" s="1597"/>
      <c r="AA112" s="1540"/>
      <c r="AB112" s="1582"/>
      <c r="AC112" s="1641"/>
      <c r="AD112" s="360"/>
      <c r="AE112" s="1556" t="s">
        <v>41</v>
      </c>
      <c r="AF112" s="1566"/>
      <c r="AG112" s="1540"/>
      <c r="AH112" s="1581"/>
      <c r="AI112" s="1597"/>
      <c r="AJ112" s="1540"/>
      <c r="AK112" s="1582"/>
      <c r="AL112" s="1371"/>
    </row>
    <row r="113" spans="1:39" ht="14.45" customHeight="1" thickBot="1">
      <c r="A113" s="1729"/>
      <c r="B113" s="1730"/>
      <c r="C113" s="1730"/>
      <c r="D113" s="1730"/>
      <c r="E113" s="1730"/>
      <c r="F113" s="1731"/>
      <c r="G113" s="1720" t="s">
        <v>606</v>
      </c>
      <c r="H113" s="1721"/>
      <c r="I113" s="1721"/>
      <c r="K113" s="1629"/>
      <c r="L113" s="1566"/>
      <c r="M113" s="1548" t="s">
        <v>13</v>
      </c>
      <c r="N113" s="1549"/>
      <c r="O113" s="1550" t="s">
        <v>117</v>
      </c>
      <c r="P113" s="1551">
        <f t="shared" si="36"/>
        <v>4653</v>
      </c>
      <c r="Q113" s="1552">
        <f t="shared" si="36"/>
        <v>4653</v>
      </c>
      <c r="R113" s="1568"/>
      <c r="S113" s="1553">
        <f t="shared" si="37"/>
        <v>0</v>
      </c>
      <c r="T113" s="1554">
        <f t="shared" si="38"/>
        <v>0</v>
      </c>
      <c r="U113" s="360"/>
      <c r="V113" s="1566"/>
      <c r="W113" s="1548" t="s">
        <v>13</v>
      </c>
      <c r="X113" s="1549"/>
      <c r="Y113" s="1550"/>
      <c r="Z113" s="1650">
        <f>Z105-Z107</f>
        <v>0</v>
      </c>
      <c r="AA113" s="1568">
        <f>AA105-AA107</f>
        <v>0</v>
      </c>
      <c r="AB113" s="1589"/>
      <c r="AC113" s="1636">
        <f>AC105-AC107</f>
        <v>0</v>
      </c>
      <c r="AD113" s="360"/>
      <c r="AE113" s="1566"/>
      <c r="AF113" s="1548" t="s">
        <v>13</v>
      </c>
      <c r="AG113" s="1549"/>
      <c r="AH113" s="1550"/>
      <c r="AI113" s="1650">
        <f>AI105-AI107</f>
        <v>0</v>
      </c>
      <c r="AJ113" s="1568">
        <f>AJ105-AJ107</f>
        <v>0</v>
      </c>
      <c r="AK113" s="1589">
        <f>AK105-AK107</f>
        <v>0</v>
      </c>
      <c r="AL113" s="1369">
        <f>AL105-AL107</f>
        <v>0</v>
      </c>
    </row>
    <row r="114" spans="1:39" ht="14.45" customHeight="1">
      <c r="K114" s="1629"/>
      <c r="L114" s="1548" t="s">
        <v>13</v>
      </c>
      <c r="M114" s="1549"/>
      <c r="N114" s="1549"/>
      <c r="O114" s="1550" t="s">
        <v>81</v>
      </c>
      <c r="P114" s="1551">
        <f t="shared" si="36"/>
        <v>0</v>
      </c>
      <c r="Q114" s="1552">
        <f t="shared" si="36"/>
        <v>0</v>
      </c>
      <c r="R114" s="1568"/>
      <c r="S114" s="1553">
        <f t="shared" si="37"/>
        <v>0</v>
      </c>
      <c r="T114" s="1554">
        <f t="shared" si="38"/>
        <v>0</v>
      </c>
      <c r="U114" s="360"/>
      <c r="V114" s="1548" t="s">
        <v>13</v>
      </c>
      <c r="W114" s="1549"/>
      <c r="X114" s="1549"/>
      <c r="Y114" s="1550" t="s">
        <v>457</v>
      </c>
      <c r="Z114" s="1634">
        <f>+A138</f>
        <v>0</v>
      </c>
      <c r="AA114" s="1635">
        <f>+B138</f>
        <v>0</v>
      </c>
      <c r="AB114" s="1589"/>
      <c r="AC114" s="1636">
        <f>+E138</f>
        <v>0</v>
      </c>
      <c r="AD114" s="360"/>
      <c r="AE114" s="1548" t="s">
        <v>13</v>
      </c>
      <c r="AF114" s="1549"/>
      <c r="AG114" s="1549"/>
      <c r="AH114" s="1550" t="s">
        <v>458</v>
      </c>
      <c r="AI114" s="1634">
        <f>+A161</f>
        <v>0</v>
      </c>
      <c r="AJ114" s="1635">
        <f>+B161</f>
        <v>0</v>
      </c>
      <c r="AK114" s="1637">
        <f>+C161</f>
        <v>0</v>
      </c>
      <c r="AL114" s="1638"/>
    </row>
    <row r="115" spans="1:39" ht="14.45" customHeight="1" thickBot="1">
      <c r="A115" s="1708" t="s">
        <v>1132</v>
      </c>
      <c r="B115" s="1708" t="s">
        <v>1133</v>
      </c>
      <c r="C115" s="1708" t="s">
        <v>1134</v>
      </c>
      <c r="D115" s="1708" t="s">
        <v>1135</v>
      </c>
      <c r="E115" s="1708" t="s">
        <v>398</v>
      </c>
      <c r="K115" s="1653"/>
      <c r="L115" s="1654" t="s">
        <v>82</v>
      </c>
      <c r="M115" s="1655"/>
      <c r="N115" s="1655"/>
      <c r="O115" s="1656"/>
      <c r="P115" s="1657">
        <f>SUM(P62:P114)-P63-P64-P66-P67-P69-P70-P71-P84-P85-P86-P94-P95-P96-P97-P98-P103-P104</f>
        <v>263749</v>
      </c>
      <c r="Q115" s="1658">
        <f>SUM(Q62:Q114)-Q63-Q64-Q66-Q67-Q69-Q70-Q71-Q84-Q85-Q86-Q94-Q95-Q96-Q97-Q98-Q103-Q104</f>
        <v>239337</v>
      </c>
      <c r="R115" s="1658"/>
      <c r="S115" s="1659">
        <f>SUM(S62:S114)-S63-S64-S66-S67-S69-S70-S71-S84-S85-S86-S94-S95-S96-S97-S98-S103-S104</f>
        <v>22729</v>
      </c>
      <c r="T115" s="1660">
        <f>SUM(T62:T114)-T63-T64-T66-T67-T69-T70-T71-T84-T85-T86-T94-T95-T96-T97-T98-T103-T104</f>
        <v>0</v>
      </c>
      <c r="U115" s="1661"/>
      <c r="V115" s="1654" t="s">
        <v>82</v>
      </c>
      <c r="W115" s="1655"/>
      <c r="X115" s="1655"/>
      <c r="Y115" s="1656"/>
      <c r="Z115" s="1662">
        <f>Z64+Z67+Z73+Z74+Z75+Z86+Z88+Z89+Z92+Z93+Z99+Z101+Z104+Z105+Z114</f>
        <v>766</v>
      </c>
      <c r="AA115" s="1658">
        <f>AA64+AA67+AA73+AA74+AA75+AA86+AA88+AA89+AA92+AA93+AA99+AA101+AA104+AA105+AA114</f>
        <v>0</v>
      </c>
      <c r="AB115" s="1663"/>
      <c r="AC115" s="1664">
        <f>AC64+AC67+AC73+AC74+AC75+AC86+AC88+AC89+AC92+AC93+AC99+AC101+AC104+AC105+AC114</f>
        <v>0</v>
      </c>
      <c r="AD115" s="1661"/>
      <c r="AE115" s="1654" t="s">
        <v>82</v>
      </c>
      <c r="AF115" s="1655"/>
      <c r="AG115" s="1655"/>
      <c r="AH115" s="1656"/>
      <c r="AI115" s="1662">
        <f>AI64+AI67+AI73+AI74+AI75+AI86+AI88+AI89+AI92+AI93+AI99+AI101+AI104+AI105+AI114</f>
        <v>0</v>
      </c>
      <c r="AJ115" s="1658">
        <f>AJ64+AJ67+AJ73+AJ74+AJ75+AJ86+AJ88+AJ89+AJ92+AJ93+AJ99+AJ101+AJ104+AJ105+AJ114</f>
        <v>0</v>
      </c>
      <c r="AK115" s="1663">
        <f>AK64+AK67+AK73+AK74+AK75+AK86+AK88+AK89+AK92+AK93+AK99+AK101+AK104+AK105+AK114</f>
        <v>0</v>
      </c>
      <c r="AL115" s="1373">
        <f>AL64+AL67+AL73+AL74+AL75+AL86+AL88+AL89+AL92+AL93+AL99+AL101+AL104+AL105+AL114</f>
        <v>0</v>
      </c>
    </row>
    <row r="116" spans="1:39" ht="14.45" customHeight="1" thickTop="1">
      <c r="A116" s="1723">
        <v>766</v>
      </c>
      <c r="B116" s="1724"/>
      <c r="C116" s="1724"/>
      <c r="D116" s="1724"/>
      <c r="E116" s="1725"/>
      <c r="F116" s="1708" t="s">
        <v>1139</v>
      </c>
      <c r="K116" s="360"/>
      <c r="L116" s="1560"/>
      <c r="M116" s="1560"/>
      <c r="N116" s="1560"/>
      <c r="O116" s="1561"/>
      <c r="P116" s="330"/>
      <c r="Q116" s="330"/>
      <c r="R116" s="330"/>
      <c r="S116" s="330"/>
      <c r="T116" s="330"/>
      <c r="U116" s="1665"/>
      <c r="V116" s="1262"/>
      <c r="W116" s="1262"/>
      <c r="X116" s="1262"/>
      <c r="Y116" s="1262"/>
      <c r="Z116" s="1666"/>
      <c r="AA116" s="1666"/>
      <c r="AB116" s="1262"/>
      <c r="AC116" s="1262"/>
      <c r="AD116" s="1259"/>
      <c r="AE116" s="1259"/>
      <c r="AF116" s="1259"/>
      <c r="AG116" s="1259"/>
      <c r="AH116" s="1259"/>
      <c r="AI116" s="1259"/>
      <c r="AJ116" s="1259"/>
      <c r="AK116" s="1259"/>
    </row>
    <row r="117" spans="1:39" ht="14.45" customHeight="1">
      <c r="A117" s="1726"/>
      <c r="B117" s="1727"/>
      <c r="C117" s="1727"/>
      <c r="D117" s="1727"/>
      <c r="E117" s="1728"/>
      <c r="F117" s="1708" t="s">
        <v>1140</v>
      </c>
      <c r="G117" s="1707"/>
      <c r="H117" s="1707"/>
      <c r="I117" s="1707"/>
      <c r="K117" s="360"/>
      <c r="L117" s="1560"/>
      <c r="M117" s="1560"/>
      <c r="N117" s="1560"/>
      <c r="O117" s="1561"/>
      <c r="P117" s="330"/>
      <c r="Q117" s="330"/>
      <c r="R117" s="330"/>
      <c r="S117" s="330"/>
      <c r="T117" s="330"/>
      <c r="U117" s="1665"/>
      <c r="V117" s="1262"/>
      <c r="W117" s="1262"/>
      <c r="X117" s="1262"/>
      <c r="Y117" s="1262"/>
      <c r="Z117" s="1666"/>
      <c r="AA117" s="1666"/>
      <c r="AB117" s="1262"/>
      <c r="AC117" s="1262"/>
      <c r="AD117" s="1259"/>
      <c r="AE117" s="1259"/>
      <c r="AF117" s="1259"/>
      <c r="AG117" s="1259"/>
      <c r="AH117" s="1259"/>
      <c r="AI117" s="1259"/>
      <c r="AJ117" s="1259"/>
      <c r="AK117" s="1259"/>
    </row>
    <row r="118" spans="1:39" ht="14.45" customHeight="1" thickBot="1">
      <c r="A118" s="1726"/>
      <c r="B118" s="1727"/>
      <c r="C118" s="1727"/>
      <c r="D118" s="1727"/>
      <c r="E118" s="1728"/>
      <c r="F118" s="1708" t="s">
        <v>1141</v>
      </c>
      <c r="G118" s="1707"/>
      <c r="H118" s="1707"/>
      <c r="I118" s="1707"/>
      <c r="K118" s="1506" t="s">
        <v>719</v>
      </c>
      <c r="L118" s="1667"/>
      <c r="M118" s="1667"/>
      <c r="N118" s="1667"/>
      <c r="O118" s="1668"/>
      <c r="P118" s="341"/>
      <c r="Q118" s="341"/>
      <c r="R118" s="1506" t="str">
        <f>$R$2</f>
        <v>（平成23年度）</v>
      </c>
      <c r="S118" s="490"/>
      <c r="T118" s="490"/>
      <c r="U118" s="1669"/>
      <c r="V118" s="1670"/>
      <c r="W118" s="1670"/>
      <c r="X118" s="1670"/>
      <c r="Y118" s="1670"/>
      <c r="Z118" s="1671"/>
      <c r="AA118" s="1671"/>
      <c r="AB118" s="1670"/>
      <c r="AC118" s="1262"/>
      <c r="AD118" s="1259"/>
      <c r="AE118" s="1259"/>
      <c r="AF118" s="1259"/>
      <c r="AG118" s="1259"/>
      <c r="AH118" s="1259"/>
      <c r="AI118" s="1259"/>
      <c r="AJ118" s="1259"/>
      <c r="AK118" s="1259"/>
    </row>
    <row r="119" spans="1:39" ht="14.45" customHeight="1" thickTop="1">
      <c r="A119" s="1726"/>
      <c r="B119" s="1727"/>
      <c r="C119" s="1727"/>
      <c r="D119" s="1727"/>
      <c r="E119" s="1728"/>
      <c r="F119" s="1708" t="s">
        <v>1142</v>
      </c>
      <c r="G119" s="1707"/>
      <c r="H119" s="1707"/>
      <c r="I119" s="1707"/>
      <c r="K119" s="1507"/>
      <c r="L119" s="1508"/>
      <c r="M119" s="1508"/>
      <c r="N119" s="1508"/>
      <c r="O119" s="1508"/>
      <c r="P119" s="1509" t="s">
        <v>119</v>
      </c>
      <c r="Q119" s="1508"/>
      <c r="R119" s="1508"/>
      <c r="S119" s="1508"/>
      <c r="T119" s="1508"/>
      <c r="U119" s="1510"/>
      <c r="V119" s="1508"/>
      <c r="W119" s="1508"/>
      <c r="X119" s="1508"/>
      <c r="Y119" s="1508"/>
      <c r="Z119" s="1509" t="s">
        <v>151</v>
      </c>
      <c r="AA119" s="1508"/>
      <c r="AB119" s="1508"/>
      <c r="AC119" s="1370"/>
      <c r="AD119" s="1259"/>
      <c r="AE119" s="1672"/>
      <c r="AF119" s="1673"/>
      <c r="AG119" s="1673"/>
      <c r="AH119" s="1673"/>
      <c r="AI119" s="1674" t="s">
        <v>84</v>
      </c>
      <c r="AJ119" s="1675" t="s">
        <v>85</v>
      </c>
      <c r="AK119" s="1676" t="s">
        <v>85</v>
      </c>
      <c r="AL119" s="1882" t="s">
        <v>1276</v>
      </c>
      <c r="AM119" s="1882"/>
    </row>
    <row r="120" spans="1:39" ht="14.45" customHeight="1">
      <c r="A120" s="1726"/>
      <c r="B120" s="1727"/>
      <c r="C120" s="1727"/>
      <c r="D120" s="1727"/>
      <c r="E120" s="1728"/>
      <c r="F120" s="1708" t="s">
        <v>1143</v>
      </c>
      <c r="G120" s="1707"/>
      <c r="H120" s="1707"/>
      <c r="I120" s="1707"/>
      <c r="K120" s="1513"/>
      <c r="L120" s="1514"/>
      <c r="M120" s="1514"/>
      <c r="N120" s="1514"/>
      <c r="O120" s="1514"/>
      <c r="P120" s="1515" t="s">
        <v>459</v>
      </c>
      <c r="Q120" s="1516" t="s">
        <v>143</v>
      </c>
      <c r="R120" s="1517" t="s">
        <v>122</v>
      </c>
      <c r="S120" s="1517"/>
      <c r="T120" s="1518"/>
      <c r="U120" s="1519"/>
      <c r="V120" s="1514"/>
      <c r="W120" s="1514"/>
      <c r="X120" s="1514"/>
      <c r="Y120" s="1514"/>
      <c r="Z120" s="1515" t="s">
        <v>460</v>
      </c>
      <c r="AA120" s="1520" t="s">
        <v>124</v>
      </c>
      <c r="AB120" s="1517"/>
      <c r="AC120" s="1677"/>
      <c r="AD120" s="1259"/>
      <c r="AE120" s="1678"/>
      <c r="AF120" s="1679"/>
      <c r="AG120" s="1679"/>
      <c r="AH120" s="1679"/>
      <c r="AI120" s="1680" t="s">
        <v>152</v>
      </c>
      <c r="AJ120" s="1681" t="s">
        <v>2</v>
      </c>
      <c r="AK120" s="1682" t="s">
        <v>133</v>
      </c>
      <c r="AL120" s="1882"/>
      <c r="AM120" s="1882"/>
    </row>
    <row r="121" spans="1:39" ht="14.45" customHeight="1">
      <c r="A121" s="1726">
        <v>766</v>
      </c>
      <c r="B121" s="1727"/>
      <c r="C121" s="1727"/>
      <c r="D121" s="1727"/>
      <c r="E121" s="1728"/>
      <c r="F121" s="1708" t="s">
        <v>1144</v>
      </c>
      <c r="G121" s="1707"/>
      <c r="H121" s="1707"/>
      <c r="I121" s="1707"/>
      <c r="K121" s="1513"/>
      <c r="L121" s="1514"/>
      <c r="M121" s="1514"/>
      <c r="N121" s="1514"/>
      <c r="O121" s="1514"/>
      <c r="P121" s="1521"/>
      <c r="Q121" s="1522" t="s">
        <v>144</v>
      </c>
      <c r="R121" s="1520" t="s">
        <v>2</v>
      </c>
      <c r="S121" s="1520" t="s">
        <v>3</v>
      </c>
      <c r="T121" s="1683" t="s">
        <v>393</v>
      </c>
      <c r="U121" s="1519" t="s">
        <v>4</v>
      </c>
      <c r="V121" s="1514" t="s">
        <v>4</v>
      </c>
      <c r="W121" s="1514"/>
      <c r="X121" s="1514"/>
      <c r="Y121" s="1514"/>
      <c r="Z121" s="1521"/>
      <c r="AA121" s="1520" t="s">
        <v>2</v>
      </c>
      <c r="AB121" s="1520" t="s">
        <v>3</v>
      </c>
      <c r="AC121" s="1684" t="s">
        <v>393</v>
      </c>
      <c r="AD121" s="1259"/>
      <c r="AE121" s="1678"/>
      <c r="AF121" s="1679"/>
      <c r="AG121" s="1679"/>
      <c r="AH121" s="1679"/>
      <c r="AI121" s="1685" t="s">
        <v>531</v>
      </c>
      <c r="AJ121" s="1681" t="s">
        <v>708</v>
      </c>
      <c r="AK121" s="1682" t="s">
        <v>709</v>
      </c>
      <c r="AL121" s="1882"/>
      <c r="AM121" s="1882"/>
    </row>
    <row r="122" spans="1:39" ht="14.45" customHeight="1" thickBot="1">
      <c r="A122" s="1726">
        <v>766</v>
      </c>
      <c r="B122" s="1727"/>
      <c r="C122" s="1727"/>
      <c r="D122" s="1727"/>
      <c r="E122" s="1728"/>
      <c r="F122" s="1708" t="s">
        <v>1145</v>
      </c>
      <c r="G122" s="1707"/>
      <c r="H122" s="1707"/>
      <c r="I122" s="1707"/>
      <c r="K122" s="1686"/>
      <c r="L122" s="1687"/>
      <c r="M122" s="1687"/>
      <c r="N122" s="1687"/>
      <c r="O122" s="1687"/>
      <c r="P122" s="1020" t="s">
        <v>461</v>
      </c>
      <c r="Q122" s="1021" t="s">
        <v>153</v>
      </c>
      <c r="R122" s="1021" t="s">
        <v>154</v>
      </c>
      <c r="S122" s="1022" t="s">
        <v>155</v>
      </c>
      <c r="T122" s="1023" t="s">
        <v>462</v>
      </c>
      <c r="U122" s="1688"/>
      <c r="V122" s="1022"/>
      <c r="W122" s="1022"/>
      <c r="X122" s="1022"/>
      <c r="Y122" s="1022"/>
      <c r="Z122" s="1020" t="s">
        <v>463</v>
      </c>
      <c r="AA122" s="1021" t="s">
        <v>464</v>
      </c>
      <c r="AB122" s="1026" t="s">
        <v>465</v>
      </c>
      <c r="AC122" s="1027" t="s">
        <v>462</v>
      </c>
      <c r="AD122" s="1383"/>
      <c r="AE122" s="1689"/>
      <c r="AF122" s="1528"/>
      <c r="AG122" s="1528"/>
      <c r="AH122" s="1528"/>
      <c r="AI122" s="1020" t="s">
        <v>537</v>
      </c>
      <c r="AJ122" s="1021" t="s">
        <v>538</v>
      </c>
      <c r="AK122" s="1690" t="s">
        <v>539</v>
      </c>
      <c r="AL122" s="1363" t="s">
        <v>1272</v>
      </c>
      <c r="AM122" s="1882"/>
    </row>
    <row r="123" spans="1:39" ht="14.45" customHeight="1">
      <c r="A123" s="1726"/>
      <c r="B123" s="1727"/>
      <c r="C123" s="1727"/>
      <c r="D123" s="1727"/>
      <c r="E123" s="1728"/>
      <c r="F123" s="1708" t="s">
        <v>1146</v>
      </c>
      <c r="K123" s="1739"/>
      <c r="L123" s="1531" t="s">
        <v>8</v>
      </c>
      <c r="M123" s="1532"/>
      <c r="N123" s="1532"/>
      <c r="O123" s="1533"/>
      <c r="P123" s="1692">
        <f t="shared" ref="P123:T138" si="39">P8+P62</f>
        <v>18725</v>
      </c>
      <c r="Q123" s="1622">
        <f t="shared" si="39"/>
        <v>11235</v>
      </c>
      <c r="R123" s="1622">
        <f t="shared" si="39"/>
        <v>0</v>
      </c>
      <c r="S123" s="1693">
        <f t="shared" si="39"/>
        <v>2464</v>
      </c>
      <c r="T123" s="1694">
        <f t="shared" si="39"/>
        <v>0</v>
      </c>
      <c r="U123" s="1538"/>
      <c r="V123" s="1531" t="s">
        <v>8</v>
      </c>
      <c r="W123" s="1532"/>
      <c r="X123" s="1532"/>
      <c r="Y123" s="1533"/>
      <c r="Z123" s="1695">
        <f t="shared" ref="Z123:AC126" si="40">Z8</f>
        <v>0</v>
      </c>
      <c r="AA123" s="1696">
        <f t="shared" si="40"/>
        <v>0</v>
      </c>
      <c r="AB123" s="1697">
        <f t="shared" si="40"/>
        <v>0</v>
      </c>
      <c r="AC123" s="1698">
        <f t="shared" si="40"/>
        <v>0</v>
      </c>
      <c r="AD123" s="1259"/>
      <c r="AE123" s="1691"/>
      <c r="AF123" s="1531" t="s">
        <v>8</v>
      </c>
      <c r="AG123" s="1532"/>
      <c r="AH123" s="1532"/>
      <c r="AI123" s="1692">
        <f t="shared" ref="AI123:AI176" si="41">Q123-Z123</f>
        <v>11235</v>
      </c>
      <c r="AJ123" s="1622">
        <f>SUM(AJ124:AJ125)</f>
        <v>0</v>
      </c>
      <c r="AK123" s="1699">
        <f>SUM(AK124:AK125)</f>
        <v>1427</v>
      </c>
      <c r="AL123" s="1383">
        <f>P123-Q123</f>
        <v>7490</v>
      </c>
      <c r="AM123" s="1882"/>
    </row>
    <row r="124" spans="1:39" ht="14.45" customHeight="1">
      <c r="A124" s="1726"/>
      <c r="B124" s="1727"/>
      <c r="C124" s="1727"/>
      <c r="D124" s="1727"/>
      <c r="E124" s="1728"/>
      <c r="F124" s="1708" t="s">
        <v>1147</v>
      </c>
      <c r="K124" s="1740"/>
      <c r="L124" s="1539"/>
      <c r="M124" s="1548" t="s">
        <v>146</v>
      </c>
      <c r="N124" s="1549"/>
      <c r="O124" s="1550"/>
      <c r="P124" s="1567">
        <f t="shared" si="39"/>
        <v>921</v>
      </c>
      <c r="Q124" s="1568">
        <f t="shared" si="39"/>
        <v>921</v>
      </c>
      <c r="R124" s="1568">
        <f t="shared" si="39"/>
        <v>0</v>
      </c>
      <c r="S124" s="1569">
        <f t="shared" si="39"/>
        <v>0</v>
      </c>
      <c r="T124" s="1565">
        <f t="shared" si="39"/>
        <v>0</v>
      </c>
      <c r="U124" s="1555"/>
      <c r="V124" s="1539"/>
      <c r="W124" s="1548" t="s">
        <v>146</v>
      </c>
      <c r="X124" s="1549"/>
      <c r="Y124" s="1550"/>
      <c r="Z124" s="1567">
        <f t="shared" si="40"/>
        <v>0</v>
      </c>
      <c r="AA124" s="1568">
        <f t="shared" si="40"/>
        <v>0</v>
      </c>
      <c r="AB124" s="1589">
        <f t="shared" si="40"/>
        <v>0</v>
      </c>
      <c r="AC124" s="1369">
        <f t="shared" si="40"/>
        <v>0</v>
      </c>
      <c r="AD124" s="1259"/>
      <c r="AE124" s="1700"/>
      <c r="AF124" s="1539"/>
      <c r="AG124" s="1548" t="s">
        <v>146</v>
      </c>
      <c r="AH124" s="1549"/>
      <c r="AI124" s="1567">
        <f t="shared" si="41"/>
        <v>921</v>
      </c>
      <c r="AJ124" s="1568">
        <f>IF($P124-$Z124=0,0,ROUND((R124-AA124)*$AI124/($P124-$Z124),0))</f>
        <v>0</v>
      </c>
      <c r="AK124" s="1369">
        <f>IF(P124-Z124=0,0,ROUND((S124-AB124)*AI124/(P124-Z124),0))</f>
        <v>0</v>
      </c>
      <c r="AL124" s="1383">
        <f t="shared" ref="AL124:AL175" si="42">P124-Q124</f>
        <v>0</v>
      </c>
      <c r="AM124" s="1882"/>
    </row>
    <row r="125" spans="1:39" ht="14.45" customHeight="1">
      <c r="A125" s="1726"/>
      <c r="B125" s="1727"/>
      <c r="C125" s="1727"/>
      <c r="D125" s="1727"/>
      <c r="E125" s="1728"/>
      <c r="F125" s="1708" t="s">
        <v>552</v>
      </c>
      <c r="K125" s="1740"/>
      <c r="L125" s="1539"/>
      <c r="M125" s="1548" t="s">
        <v>13</v>
      </c>
      <c r="N125" s="1560"/>
      <c r="O125" s="1561"/>
      <c r="P125" s="1567">
        <f t="shared" si="39"/>
        <v>17804</v>
      </c>
      <c r="Q125" s="1568">
        <f t="shared" si="39"/>
        <v>10314</v>
      </c>
      <c r="R125" s="1568">
        <f t="shared" si="39"/>
        <v>0</v>
      </c>
      <c r="S125" s="1569">
        <f t="shared" si="39"/>
        <v>2464</v>
      </c>
      <c r="T125" s="1565">
        <f t="shared" si="39"/>
        <v>0</v>
      </c>
      <c r="U125" s="1555"/>
      <c r="V125" s="1539"/>
      <c r="W125" s="1548" t="s">
        <v>13</v>
      </c>
      <c r="X125" s="1560"/>
      <c r="Y125" s="1561"/>
      <c r="Z125" s="1567">
        <f t="shared" si="40"/>
        <v>0</v>
      </c>
      <c r="AA125" s="1568">
        <f t="shared" si="40"/>
        <v>0</v>
      </c>
      <c r="AB125" s="1589">
        <f t="shared" si="40"/>
        <v>0</v>
      </c>
      <c r="AC125" s="1369">
        <f t="shared" si="40"/>
        <v>0</v>
      </c>
      <c r="AD125" s="1259"/>
      <c r="AE125" s="1700"/>
      <c r="AF125" s="1539"/>
      <c r="AG125" s="1548" t="s">
        <v>13</v>
      </c>
      <c r="AH125" s="1560"/>
      <c r="AI125" s="1567">
        <f t="shared" si="41"/>
        <v>10314</v>
      </c>
      <c r="AJ125" s="1568">
        <f>IF($P125-$Z125=0,0,ROUND((R125-AA125)*$AI125/($P125-$Z125),0))</f>
        <v>0</v>
      </c>
      <c r="AK125" s="1369">
        <f>IF(P125-Z125=0,0,ROUND((S125-AB125)*AI125/(P125-Z125),0))</f>
        <v>1427</v>
      </c>
      <c r="AL125" s="1383">
        <f t="shared" si="42"/>
        <v>7490</v>
      </c>
      <c r="AM125" s="1882"/>
    </row>
    <row r="126" spans="1:39" ht="14.45" customHeight="1">
      <c r="A126" s="1726"/>
      <c r="B126" s="1727"/>
      <c r="C126" s="1727"/>
      <c r="D126" s="1727"/>
      <c r="E126" s="1728"/>
      <c r="F126" s="1708" t="s">
        <v>553</v>
      </c>
      <c r="K126" s="1740" t="s">
        <v>4</v>
      </c>
      <c r="L126" s="1571" t="s">
        <v>14</v>
      </c>
      <c r="M126" s="1572"/>
      <c r="N126" s="1572"/>
      <c r="O126" s="1573"/>
      <c r="P126" s="1567">
        <f t="shared" si="39"/>
        <v>24344</v>
      </c>
      <c r="Q126" s="1568">
        <f t="shared" si="39"/>
        <v>15861</v>
      </c>
      <c r="R126" s="1568">
        <f t="shared" si="39"/>
        <v>8483</v>
      </c>
      <c r="S126" s="1569">
        <f t="shared" si="39"/>
        <v>0</v>
      </c>
      <c r="T126" s="1565">
        <f t="shared" si="39"/>
        <v>0</v>
      </c>
      <c r="U126" s="1555"/>
      <c r="V126" s="1571" t="s">
        <v>14</v>
      </c>
      <c r="W126" s="1572"/>
      <c r="X126" s="1572"/>
      <c r="Y126" s="1573"/>
      <c r="Z126" s="1567">
        <f t="shared" si="40"/>
        <v>0</v>
      </c>
      <c r="AA126" s="1568">
        <f t="shared" si="40"/>
        <v>0</v>
      </c>
      <c r="AB126" s="1589">
        <f t="shared" si="40"/>
        <v>0</v>
      </c>
      <c r="AC126" s="1369">
        <f t="shared" si="40"/>
        <v>0</v>
      </c>
      <c r="AD126" s="1259"/>
      <c r="AE126" s="1700"/>
      <c r="AF126" s="1571" t="s">
        <v>14</v>
      </c>
      <c r="AG126" s="1572"/>
      <c r="AH126" s="1572"/>
      <c r="AI126" s="1567">
        <f t="shared" si="41"/>
        <v>15861</v>
      </c>
      <c r="AJ126" s="1568">
        <f>SUM(AJ127:AJ128)</f>
        <v>3862</v>
      </c>
      <c r="AK126" s="1369">
        <f>SUM(AK127:AK128)</f>
        <v>0</v>
      </c>
      <c r="AL126" s="1383">
        <f t="shared" si="42"/>
        <v>8483</v>
      </c>
      <c r="AM126" s="1882"/>
    </row>
    <row r="127" spans="1:39" ht="14.45" customHeight="1">
      <c r="A127" s="1726"/>
      <c r="B127" s="1727"/>
      <c r="C127" s="1727"/>
      <c r="D127" s="1727"/>
      <c r="E127" s="1728"/>
      <c r="F127" s="1708" t="s">
        <v>554</v>
      </c>
      <c r="K127" s="1740"/>
      <c r="L127" s="1539"/>
      <c r="M127" s="1548" t="s">
        <v>16</v>
      </c>
      <c r="N127" s="1549"/>
      <c r="O127" s="1550"/>
      <c r="P127" s="1567">
        <f t="shared" si="39"/>
        <v>8773</v>
      </c>
      <c r="Q127" s="1568">
        <f t="shared" si="39"/>
        <v>8773</v>
      </c>
      <c r="R127" s="1568">
        <f t="shared" si="39"/>
        <v>0</v>
      </c>
      <c r="S127" s="1569">
        <f t="shared" si="39"/>
        <v>0</v>
      </c>
      <c r="T127" s="1565">
        <f t="shared" si="39"/>
        <v>0</v>
      </c>
      <c r="U127" s="1555"/>
      <c r="V127" s="1539"/>
      <c r="W127" s="1548" t="s">
        <v>16</v>
      </c>
      <c r="X127" s="1549"/>
      <c r="Y127" s="1550" t="s">
        <v>156</v>
      </c>
      <c r="Z127" s="1567">
        <f>IF(ISERROR(Z126*(Q$127/Q$126)),0,ROUND(Z126*(Q$127/Q$126),0))</f>
        <v>0</v>
      </c>
      <c r="AA127" s="1568">
        <f>IF(ISERROR(AA126*(R$127/R$126)),0,ROUND(AA126*(R$127/R$126),0))</f>
        <v>0</v>
      </c>
      <c r="AB127" s="1589">
        <f>IF(ISERROR(AB126*(S$127/S$126)),0,ROUND(AB126*(S$127/S$126),0))</f>
        <v>0</v>
      </c>
      <c r="AC127" s="1369">
        <f>IF(ISERROR(AC126*(T$127/T$126)),0,ROUND(AC126*(T$127/T$126),0))</f>
        <v>0</v>
      </c>
      <c r="AD127" s="1259"/>
      <c r="AE127" s="1700"/>
      <c r="AF127" s="1539"/>
      <c r="AG127" s="1548" t="s">
        <v>16</v>
      </c>
      <c r="AH127" s="1549"/>
      <c r="AI127" s="1567">
        <f t="shared" si="41"/>
        <v>8773</v>
      </c>
      <c r="AJ127" s="1568">
        <f>IF($P127-$Z127=0,0,ROUND((R127-AA127)*$AI127/($P127-$Z127),0))</f>
        <v>0</v>
      </c>
      <c r="AK127" s="1369">
        <f>IF(P127-Z127=0,0,ROUND((S127-AB127)*AI127/(P127-Z127),0))</f>
        <v>0</v>
      </c>
      <c r="AL127" s="1383">
        <f t="shared" si="42"/>
        <v>0</v>
      </c>
      <c r="AM127" s="1882"/>
    </row>
    <row r="128" spans="1:39" ht="14.45" customHeight="1">
      <c r="A128" s="1726"/>
      <c r="B128" s="1727"/>
      <c r="C128" s="1727"/>
      <c r="D128" s="1727"/>
      <c r="E128" s="1728"/>
      <c r="F128" s="1708" t="s">
        <v>1148</v>
      </c>
      <c r="K128" s="1740"/>
      <c r="L128" s="1566"/>
      <c r="M128" s="1548" t="s">
        <v>13</v>
      </c>
      <c r="N128" s="1540"/>
      <c r="O128" s="1581"/>
      <c r="P128" s="1567">
        <f t="shared" si="39"/>
        <v>15571</v>
      </c>
      <c r="Q128" s="1568">
        <f t="shared" si="39"/>
        <v>7088</v>
      </c>
      <c r="R128" s="1568">
        <f t="shared" si="39"/>
        <v>8483</v>
      </c>
      <c r="S128" s="1569">
        <f t="shared" si="39"/>
        <v>0</v>
      </c>
      <c r="T128" s="1565">
        <f t="shared" si="39"/>
        <v>0</v>
      </c>
      <c r="U128" s="1555"/>
      <c r="V128" s="1566"/>
      <c r="W128" s="1548" t="s">
        <v>13</v>
      </c>
      <c r="X128" s="1540"/>
      <c r="Y128" s="1581" t="s">
        <v>156</v>
      </c>
      <c r="Z128" s="1567">
        <f>Z126-Z127</f>
        <v>0</v>
      </c>
      <c r="AA128" s="1568">
        <f>AA126-AA127</f>
        <v>0</v>
      </c>
      <c r="AB128" s="1589">
        <f>AB126-AB127</f>
        <v>0</v>
      </c>
      <c r="AC128" s="1369">
        <f>AC126-AC127</f>
        <v>0</v>
      </c>
      <c r="AD128" s="1259"/>
      <c r="AE128" s="1700"/>
      <c r="AF128" s="1566"/>
      <c r="AG128" s="1548" t="s">
        <v>13</v>
      </c>
      <c r="AH128" s="1540"/>
      <c r="AI128" s="1567">
        <f t="shared" si="41"/>
        <v>7088</v>
      </c>
      <c r="AJ128" s="1568">
        <f>IF($P128-$Z128=0,0,ROUND((R128-AA128)*$AI128/($P128-$Z128),0))</f>
        <v>3862</v>
      </c>
      <c r="AK128" s="1369">
        <f>IF(P128-Z128=0,0,ROUND((S128-AB128)*AI128/(P128-Z128),0))</f>
        <v>0</v>
      </c>
      <c r="AL128" s="1383">
        <f t="shared" si="42"/>
        <v>8483</v>
      </c>
      <c r="AM128" s="1882"/>
    </row>
    <row r="129" spans="1:39" ht="14.45" customHeight="1">
      <c r="A129" s="1726"/>
      <c r="B129" s="1727"/>
      <c r="C129" s="1727"/>
      <c r="D129" s="1727"/>
      <c r="E129" s="1728"/>
      <c r="F129" s="1708" t="s">
        <v>555</v>
      </c>
      <c r="K129" s="1740" t="s">
        <v>4</v>
      </c>
      <c r="L129" s="1586"/>
      <c r="M129" s="1539" t="s">
        <v>94</v>
      </c>
      <c r="N129" s="1549"/>
      <c r="O129" s="1550"/>
      <c r="P129" s="1567">
        <f t="shared" si="39"/>
        <v>3432</v>
      </c>
      <c r="Q129" s="1568">
        <f t="shared" si="39"/>
        <v>68</v>
      </c>
      <c r="R129" s="1568">
        <f t="shared" si="39"/>
        <v>1357</v>
      </c>
      <c r="S129" s="1569">
        <f t="shared" si="39"/>
        <v>560</v>
      </c>
      <c r="T129" s="1565">
        <f t="shared" si="39"/>
        <v>0</v>
      </c>
      <c r="U129" s="1555"/>
      <c r="V129" s="1586"/>
      <c r="W129" s="1539" t="s">
        <v>94</v>
      </c>
      <c r="X129" s="1549"/>
      <c r="Y129" s="1550"/>
      <c r="Z129" s="1567">
        <f>Z14</f>
        <v>0</v>
      </c>
      <c r="AA129" s="1568">
        <f>AA14</f>
        <v>0</v>
      </c>
      <c r="AB129" s="1589">
        <f>AB14</f>
        <v>0</v>
      </c>
      <c r="AC129" s="1369">
        <f>AC14</f>
        <v>0</v>
      </c>
      <c r="AD129" s="1259"/>
      <c r="AE129" s="1700"/>
      <c r="AF129" s="1586"/>
      <c r="AG129" s="1539" t="s">
        <v>94</v>
      </c>
      <c r="AH129" s="1549"/>
      <c r="AI129" s="1567">
        <f>Q129-Z129</f>
        <v>68</v>
      </c>
      <c r="AJ129" s="1568">
        <f>SUM(AJ130:AJ132)</f>
        <v>27</v>
      </c>
      <c r="AK129" s="1369">
        <f>SUM(AK130:AK132)</f>
        <v>11</v>
      </c>
      <c r="AL129" s="1383">
        <f t="shared" si="42"/>
        <v>3364</v>
      </c>
      <c r="AM129" s="1882"/>
    </row>
    <row r="130" spans="1:39" ht="14.45" customHeight="1">
      <c r="A130" s="1726"/>
      <c r="B130" s="1727"/>
      <c r="C130" s="1727"/>
      <c r="D130" s="1727"/>
      <c r="E130" s="1728"/>
      <c r="F130" s="1708" t="s">
        <v>558</v>
      </c>
      <c r="K130" s="1740"/>
      <c r="L130" s="1556" t="s">
        <v>102</v>
      </c>
      <c r="M130" s="1539"/>
      <c r="N130" s="1548" t="s">
        <v>148</v>
      </c>
      <c r="O130" s="1550"/>
      <c r="P130" s="1567">
        <f t="shared" si="39"/>
        <v>0</v>
      </c>
      <c r="Q130" s="1568">
        <f t="shared" si="39"/>
        <v>0</v>
      </c>
      <c r="R130" s="1568">
        <f t="shared" si="39"/>
        <v>0</v>
      </c>
      <c r="S130" s="1569">
        <f t="shared" si="39"/>
        <v>0</v>
      </c>
      <c r="T130" s="1565">
        <f t="shared" si="39"/>
        <v>0</v>
      </c>
      <c r="U130" s="1555"/>
      <c r="V130" s="1556" t="s">
        <v>102</v>
      </c>
      <c r="W130" s="1539"/>
      <c r="X130" s="1548" t="s">
        <v>148</v>
      </c>
      <c r="Y130" s="1550" t="s">
        <v>156</v>
      </c>
      <c r="Z130" s="1567">
        <f t="shared" ref="Z130:AC132" si="43">IF(ISERROR(Z$129*(Q130/Q$129)),0,ROUND(Z$129*(Q130/Q$129),0))</f>
        <v>0</v>
      </c>
      <c r="AA130" s="1568">
        <f t="shared" si="43"/>
        <v>0</v>
      </c>
      <c r="AB130" s="1589">
        <f t="shared" si="43"/>
        <v>0</v>
      </c>
      <c r="AC130" s="1369">
        <f t="shared" si="43"/>
        <v>0</v>
      </c>
      <c r="AD130" s="1259"/>
      <c r="AE130" s="1700"/>
      <c r="AF130" s="1556" t="s">
        <v>102</v>
      </c>
      <c r="AG130" s="1539"/>
      <c r="AH130" s="1548" t="s">
        <v>148</v>
      </c>
      <c r="AI130" s="1567">
        <f t="shared" si="41"/>
        <v>0</v>
      </c>
      <c r="AJ130" s="1568">
        <f t="shared" ref="AJ130:AJ143" si="44">IF($P130-$Z130=0,0,ROUND((R130-AA130)*$AI130/($P130-$Z130),0))</f>
        <v>0</v>
      </c>
      <c r="AK130" s="1369">
        <f t="shared" ref="AK130:AK143" si="45">IF(P130-Z130=0,0,ROUND((S130-AB130)*AI130/(P130-Z130),0))</f>
        <v>0</v>
      </c>
      <c r="AL130" s="1383">
        <f t="shared" si="42"/>
        <v>0</v>
      </c>
      <c r="AM130" s="1882"/>
    </row>
    <row r="131" spans="1:39" ht="14.45" customHeight="1">
      <c r="A131" s="1726"/>
      <c r="B131" s="1727"/>
      <c r="C131" s="1727"/>
      <c r="D131" s="1727"/>
      <c r="E131" s="1728"/>
      <c r="F131" s="1708" t="s">
        <v>560</v>
      </c>
      <c r="K131" s="1740"/>
      <c r="L131" s="1556" t="s">
        <v>103</v>
      </c>
      <c r="M131" s="1556"/>
      <c r="N131" s="1548" t="s">
        <v>96</v>
      </c>
      <c r="O131" s="1550"/>
      <c r="P131" s="1567">
        <f t="shared" si="39"/>
        <v>3432</v>
      </c>
      <c r="Q131" s="1568">
        <f t="shared" si="39"/>
        <v>68</v>
      </c>
      <c r="R131" s="1568">
        <f t="shared" si="39"/>
        <v>1357</v>
      </c>
      <c r="S131" s="1569">
        <f t="shared" si="39"/>
        <v>560</v>
      </c>
      <c r="T131" s="1565">
        <f t="shared" si="39"/>
        <v>0</v>
      </c>
      <c r="U131" s="1555"/>
      <c r="V131" s="1556" t="s">
        <v>103</v>
      </c>
      <c r="W131" s="1556"/>
      <c r="X131" s="1548" t="s">
        <v>96</v>
      </c>
      <c r="Y131" s="1550" t="s">
        <v>156</v>
      </c>
      <c r="Z131" s="1567">
        <f t="shared" si="43"/>
        <v>0</v>
      </c>
      <c r="AA131" s="1568">
        <f t="shared" si="43"/>
        <v>0</v>
      </c>
      <c r="AB131" s="1589">
        <f t="shared" si="43"/>
        <v>0</v>
      </c>
      <c r="AC131" s="1369">
        <f t="shared" si="43"/>
        <v>0</v>
      </c>
      <c r="AD131" s="1259"/>
      <c r="AE131" s="1700"/>
      <c r="AF131" s="1556" t="s">
        <v>103</v>
      </c>
      <c r="AG131" s="1556"/>
      <c r="AH131" s="1548" t="s">
        <v>96</v>
      </c>
      <c r="AI131" s="1567">
        <f t="shared" si="41"/>
        <v>68</v>
      </c>
      <c r="AJ131" s="1568">
        <f t="shared" si="44"/>
        <v>27</v>
      </c>
      <c r="AK131" s="1369">
        <f t="shared" si="45"/>
        <v>11</v>
      </c>
      <c r="AL131" s="1383">
        <f t="shared" si="42"/>
        <v>3364</v>
      </c>
      <c r="AM131" s="1882"/>
    </row>
    <row r="132" spans="1:39" ht="14.45" customHeight="1">
      <c r="A132" s="1726"/>
      <c r="B132" s="1727"/>
      <c r="C132" s="1727"/>
      <c r="D132" s="1727"/>
      <c r="E132" s="1728"/>
      <c r="F132" s="1708" t="s">
        <v>562</v>
      </c>
      <c r="K132" s="1740"/>
      <c r="L132" s="1556" t="s">
        <v>41</v>
      </c>
      <c r="M132" s="1566"/>
      <c r="N132" s="1548" t="s">
        <v>13</v>
      </c>
      <c r="O132" s="1550"/>
      <c r="P132" s="1567">
        <f t="shared" si="39"/>
        <v>0</v>
      </c>
      <c r="Q132" s="1568">
        <f t="shared" si="39"/>
        <v>0</v>
      </c>
      <c r="R132" s="1568">
        <f t="shared" si="39"/>
        <v>0</v>
      </c>
      <c r="S132" s="1569">
        <f t="shared" si="39"/>
        <v>0</v>
      </c>
      <c r="T132" s="1565">
        <f t="shared" si="39"/>
        <v>0</v>
      </c>
      <c r="U132" s="1555"/>
      <c r="V132" s="1556" t="s">
        <v>41</v>
      </c>
      <c r="W132" s="1566"/>
      <c r="X132" s="1548" t="s">
        <v>13</v>
      </c>
      <c r="Y132" s="1550" t="s">
        <v>156</v>
      </c>
      <c r="Z132" s="1611">
        <f t="shared" si="43"/>
        <v>0</v>
      </c>
      <c r="AA132" s="1639">
        <f t="shared" si="43"/>
        <v>0</v>
      </c>
      <c r="AB132" s="1701">
        <f t="shared" si="43"/>
        <v>0</v>
      </c>
      <c r="AC132" s="1702">
        <f t="shared" si="43"/>
        <v>0</v>
      </c>
      <c r="AD132" s="1259"/>
      <c r="AE132" s="1700"/>
      <c r="AF132" s="1556" t="s">
        <v>41</v>
      </c>
      <c r="AG132" s="1566"/>
      <c r="AH132" s="1548" t="s">
        <v>13</v>
      </c>
      <c r="AI132" s="1567">
        <f t="shared" si="41"/>
        <v>0</v>
      </c>
      <c r="AJ132" s="1568">
        <f t="shared" si="44"/>
        <v>0</v>
      </c>
      <c r="AK132" s="1369">
        <f t="shared" si="45"/>
        <v>0</v>
      </c>
      <c r="AL132" s="1383">
        <f t="shared" si="42"/>
        <v>0</v>
      </c>
      <c r="AM132" s="1882"/>
    </row>
    <row r="133" spans="1:39" ht="14.45" customHeight="1">
      <c r="A133" s="1726"/>
      <c r="B133" s="1727"/>
      <c r="C133" s="1727"/>
      <c r="D133" s="1727"/>
      <c r="E133" s="1728"/>
      <c r="F133" s="1708" t="s">
        <v>563</v>
      </c>
      <c r="K133" s="1740"/>
      <c r="L133" s="1556"/>
      <c r="M133" s="1548" t="s">
        <v>95</v>
      </c>
      <c r="N133" s="1549"/>
      <c r="O133" s="1550"/>
      <c r="P133" s="1567">
        <f t="shared" si="39"/>
        <v>0</v>
      </c>
      <c r="Q133" s="1568">
        <f t="shared" si="39"/>
        <v>0</v>
      </c>
      <c r="R133" s="1568">
        <f t="shared" si="39"/>
        <v>0</v>
      </c>
      <c r="S133" s="1569">
        <f t="shared" si="39"/>
        <v>0</v>
      </c>
      <c r="T133" s="1565">
        <f t="shared" si="39"/>
        <v>0</v>
      </c>
      <c r="U133" s="1555"/>
      <c r="V133" s="1556"/>
      <c r="W133" s="1548" t="s">
        <v>95</v>
      </c>
      <c r="X133" s="1549"/>
      <c r="Y133" s="1550" t="s">
        <v>156</v>
      </c>
      <c r="Z133" s="1567">
        <f t="shared" ref="Z133:AB134" si="46">IF(ISERROR(Z$19*(Q133/(Q$133+Q$134))),0,ROUND(Z$19*(Q133/(Q$133+Q$134)),0))</f>
        <v>0</v>
      </c>
      <c r="AA133" s="1568">
        <f t="shared" si="46"/>
        <v>0</v>
      </c>
      <c r="AB133" s="1589">
        <f t="shared" si="46"/>
        <v>0</v>
      </c>
      <c r="AC133" s="1369">
        <f>IF(ISERROR((AC$19)*(T133/(T$133+T$134))),0,ROUND((AC$19)*(T133/(T$133+T$134)),0))</f>
        <v>0</v>
      </c>
      <c r="AD133" s="1259"/>
      <c r="AE133" s="1700"/>
      <c r="AF133" s="1556"/>
      <c r="AG133" s="1548" t="s">
        <v>95</v>
      </c>
      <c r="AH133" s="1549"/>
      <c r="AI133" s="1567">
        <f t="shared" si="41"/>
        <v>0</v>
      </c>
      <c r="AJ133" s="1568">
        <f t="shared" si="44"/>
        <v>0</v>
      </c>
      <c r="AK133" s="1369">
        <f t="shared" si="45"/>
        <v>0</v>
      </c>
      <c r="AL133" s="1383">
        <f t="shared" si="42"/>
        <v>0</v>
      </c>
      <c r="AM133" s="1882"/>
    </row>
    <row r="134" spans="1:39" ht="14.45" customHeight="1">
      <c r="A134" s="1726"/>
      <c r="B134" s="1727"/>
      <c r="C134" s="1727"/>
      <c r="D134" s="1727"/>
      <c r="E134" s="1728"/>
      <c r="F134" s="1708" t="s">
        <v>565</v>
      </c>
      <c r="K134" s="1740"/>
      <c r="L134" s="1566"/>
      <c r="M134" s="1548" t="s">
        <v>13</v>
      </c>
      <c r="N134" s="1549"/>
      <c r="O134" s="1550"/>
      <c r="P134" s="1567">
        <f t="shared" si="39"/>
        <v>1020</v>
      </c>
      <c r="Q134" s="1568">
        <f t="shared" si="39"/>
        <v>20</v>
      </c>
      <c r="R134" s="1568">
        <f t="shared" si="39"/>
        <v>0</v>
      </c>
      <c r="S134" s="1569">
        <f t="shared" si="39"/>
        <v>0</v>
      </c>
      <c r="T134" s="1565">
        <f t="shared" si="39"/>
        <v>0</v>
      </c>
      <c r="U134" s="1555"/>
      <c r="V134" s="1566"/>
      <c r="W134" s="1548" t="s">
        <v>13</v>
      </c>
      <c r="X134" s="1549"/>
      <c r="Y134" s="1550" t="s">
        <v>156</v>
      </c>
      <c r="Z134" s="1567">
        <f t="shared" si="46"/>
        <v>0</v>
      </c>
      <c r="AA134" s="1568">
        <f t="shared" si="46"/>
        <v>0</v>
      </c>
      <c r="AB134" s="1589">
        <f t="shared" si="46"/>
        <v>0</v>
      </c>
      <c r="AC134" s="1369">
        <f>IF(ISERROR((AC$19)*(T134/(T$133+T$134))),0,ROUND((AC$19)*(T134/(T$133+T$134)),0))</f>
        <v>0</v>
      </c>
      <c r="AD134" s="1259"/>
      <c r="AE134" s="1700"/>
      <c r="AF134" s="1566"/>
      <c r="AG134" s="1548" t="s">
        <v>13</v>
      </c>
      <c r="AH134" s="1549"/>
      <c r="AI134" s="1567">
        <f t="shared" si="41"/>
        <v>20</v>
      </c>
      <c r="AJ134" s="1568">
        <f t="shared" si="44"/>
        <v>0</v>
      </c>
      <c r="AK134" s="1369">
        <f t="shared" si="45"/>
        <v>0</v>
      </c>
      <c r="AL134" s="1383">
        <f t="shared" si="42"/>
        <v>1000</v>
      </c>
      <c r="AM134" s="1882"/>
    </row>
    <row r="135" spans="1:39" ht="14.45" customHeight="1">
      <c r="A135" s="1726"/>
      <c r="B135" s="1727"/>
      <c r="C135" s="1727"/>
      <c r="D135" s="1727"/>
      <c r="E135" s="1728"/>
      <c r="F135" s="1708" t="s">
        <v>566</v>
      </c>
      <c r="K135" s="1740"/>
      <c r="L135" s="1548" t="s">
        <v>19</v>
      </c>
      <c r="M135" s="1549"/>
      <c r="N135" s="1549"/>
      <c r="O135" s="1550"/>
      <c r="P135" s="1567">
        <f t="shared" si="39"/>
        <v>0</v>
      </c>
      <c r="Q135" s="1568">
        <f t="shared" si="39"/>
        <v>0</v>
      </c>
      <c r="R135" s="1568">
        <f t="shared" si="39"/>
        <v>0</v>
      </c>
      <c r="S135" s="1569">
        <f t="shared" si="39"/>
        <v>0</v>
      </c>
      <c r="T135" s="1565">
        <f t="shared" si="39"/>
        <v>0</v>
      </c>
      <c r="U135" s="1555" t="s">
        <v>4</v>
      </c>
      <c r="V135" s="1548" t="s">
        <v>19</v>
      </c>
      <c r="W135" s="1549"/>
      <c r="X135" s="1549"/>
      <c r="Y135" s="1550" t="s">
        <v>156</v>
      </c>
      <c r="Z135" s="1567">
        <f>IF(ISERROR(Z$60*(Q135/(Q$135+Q$144+Q$163+Q$175))),0,ROUND(Z$60*(Q135/(Q$135+Q$144+Q$163+Q$175)),0))</f>
        <v>0</v>
      </c>
      <c r="AA135" s="1568">
        <f>IF(ISERROR(AA$60*(R135/(R$135+R$144+R$163+R$175))),0,ROUND(AA$60*(R135/(R$135+R$144+R$163+R$175)),0))</f>
        <v>0</v>
      </c>
      <c r="AB135" s="1589">
        <f>IF(ISERROR(AB$60*(S135/(S$135+S$144+S$163+S$175))),0,ROUND(AB$60*(S135/(S$135+S$144+S$163+S$175)),0))</f>
        <v>0</v>
      </c>
      <c r="AC135" s="1369">
        <f>IF(ISERROR((AC$60)*(T135/(T$135+T$144+T$163+T$175))),0,ROUND((AC$60)*(T135/(T$135+T$144+T$163+T$175)),0))</f>
        <v>0</v>
      </c>
      <c r="AD135" s="1259"/>
      <c r="AE135" s="1700" t="s">
        <v>4</v>
      </c>
      <c r="AF135" s="1548" t="s">
        <v>19</v>
      </c>
      <c r="AG135" s="1549"/>
      <c r="AH135" s="1549"/>
      <c r="AI135" s="1567">
        <f t="shared" si="41"/>
        <v>0</v>
      </c>
      <c r="AJ135" s="1568">
        <f t="shared" si="44"/>
        <v>0</v>
      </c>
      <c r="AK135" s="1369">
        <f t="shared" si="45"/>
        <v>0</v>
      </c>
      <c r="AL135" s="1383">
        <f t="shared" si="42"/>
        <v>0</v>
      </c>
      <c r="AM135" s="1882"/>
    </row>
    <row r="136" spans="1:39" ht="14.45" customHeight="1">
      <c r="A136" s="1726"/>
      <c r="B136" s="1727"/>
      <c r="C136" s="1727"/>
      <c r="D136" s="1727"/>
      <c r="E136" s="1728"/>
      <c r="F136" s="1708" t="s">
        <v>453</v>
      </c>
      <c r="K136" s="1740"/>
      <c r="L136" s="1539"/>
      <c r="M136" s="1548" t="s">
        <v>22</v>
      </c>
      <c r="N136" s="1549"/>
      <c r="O136" s="1550"/>
      <c r="P136" s="1567">
        <f t="shared" si="39"/>
        <v>17934</v>
      </c>
      <c r="Q136" s="1568">
        <f t="shared" si="39"/>
        <v>17934</v>
      </c>
      <c r="R136" s="1568">
        <f t="shared" si="39"/>
        <v>0</v>
      </c>
      <c r="S136" s="1569">
        <f t="shared" si="39"/>
        <v>2618</v>
      </c>
      <c r="T136" s="1565">
        <f t="shared" si="39"/>
        <v>0</v>
      </c>
      <c r="U136" s="1555" t="s">
        <v>86</v>
      </c>
      <c r="V136" s="1539"/>
      <c r="W136" s="1548" t="s">
        <v>22</v>
      </c>
      <c r="X136" s="1549"/>
      <c r="Y136" s="1550" t="s">
        <v>156</v>
      </c>
      <c r="Z136" s="1567">
        <f t="shared" ref="Z136:AB139" si="47">IF(ISERROR(Z$28*(Q136/(Q$136+Q$137+Q$138+Q$139+Q$141+Q$142+Q$143))),0,ROUND(Z$28*(Q136/(Q$136+Q$137+Q$138+Q$139+Q$141+Q$142+Q$143)),0))</f>
        <v>0</v>
      </c>
      <c r="AA136" s="1568">
        <f t="shared" si="47"/>
        <v>0</v>
      </c>
      <c r="AB136" s="1589">
        <f t="shared" si="47"/>
        <v>0</v>
      </c>
      <c r="AC136" s="1369">
        <f>IF(ISERROR((AC$28)*(T136/(T$136+T$137+T$138+T$139+T$141+T$142+T$143))),0,ROUND((AC$28)*(T136/(T$136+T$137+T$138+T$139+T$141+T$142+T$143)),0))</f>
        <v>0</v>
      </c>
      <c r="AD136" s="1259"/>
      <c r="AE136" s="1700"/>
      <c r="AF136" s="1539"/>
      <c r="AG136" s="1548" t="s">
        <v>22</v>
      </c>
      <c r="AH136" s="1549"/>
      <c r="AI136" s="1567">
        <f t="shared" si="41"/>
        <v>17934</v>
      </c>
      <c r="AJ136" s="1568">
        <f t="shared" si="44"/>
        <v>0</v>
      </c>
      <c r="AK136" s="1369">
        <f t="shared" si="45"/>
        <v>2618</v>
      </c>
      <c r="AL136" s="1383">
        <f t="shared" si="42"/>
        <v>0</v>
      </c>
      <c r="AM136" s="1882"/>
    </row>
    <row r="137" spans="1:39" ht="14.45" customHeight="1">
      <c r="A137" s="1726"/>
      <c r="B137" s="1727"/>
      <c r="C137" s="1727"/>
      <c r="D137" s="1727"/>
      <c r="E137" s="1728"/>
      <c r="F137" s="1708" t="s">
        <v>568</v>
      </c>
      <c r="K137" s="1740"/>
      <c r="L137" s="1539" t="s">
        <v>25</v>
      </c>
      <c r="M137" s="1548" t="s">
        <v>26</v>
      </c>
      <c r="N137" s="1549"/>
      <c r="O137" s="1550"/>
      <c r="P137" s="1567">
        <f t="shared" si="39"/>
        <v>0</v>
      </c>
      <c r="Q137" s="1568">
        <f t="shared" si="39"/>
        <v>0</v>
      </c>
      <c r="R137" s="1568">
        <f t="shared" si="39"/>
        <v>0</v>
      </c>
      <c r="S137" s="1569">
        <f t="shared" si="39"/>
        <v>0</v>
      </c>
      <c r="T137" s="1565">
        <f t="shared" si="39"/>
        <v>0</v>
      </c>
      <c r="U137" s="1555"/>
      <c r="V137" s="1539" t="s">
        <v>25</v>
      </c>
      <c r="W137" s="1548" t="s">
        <v>26</v>
      </c>
      <c r="X137" s="1549"/>
      <c r="Y137" s="1550" t="s">
        <v>156</v>
      </c>
      <c r="Z137" s="1567">
        <f t="shared" si="47"/>
        <v>0</v>
      </c>
      <c r="AA137" s="1568">
        <f t="shared" si="47"/>
        <v>0</v>
      </c>
      <c r="AB137" s="1589">
        <f t="shared" si="47"/>
        <v>0</v>
      </c>
      <c r="AC137" s="1369">
        <f>IF(ISERROR((AC$28)*(T137/(T$136+T$137+T$138+T$139+T$141+T$142+T$143))),0,ROUND((AC$28)*(T137/(T$136+T$137+T$138+T$139+T$141+T$142+T$143)),0))</f>
        <v>0</v>
      </c>
      <c r="AD137" s="1259"/>
      <c r="AE137" s="1700"/>
      <c r="AF137" s="1539" t="s">
        <v>25</v>
      </c>
      <c r="AG137" s="1548" t="s">
        <v>26</v>
      </c>
      <c r="AH137" s="1549"/>
      <c r="AI137" s="1567">
        <f t="shared" si="41"/>
        <v>0</v>
      </c>
      <c r="AJ137" s="1568">
        <f t="shared" si="44"/>
        <v>0</v>
      </c>
      <c r="AK137" s="1369">
        <f t="shared" si="45"/>
        <v>0</v>
      </c>
      <c r="AL137" s="1383">
        <f t="shared" si="42"/>
        <v>0</v>
      </c>
      <c r="AM137" s="1882"/>
    </row>
    <row r="138" spans="1:39" ht="14.45" customHeight="1">
      <c r="A138" s="1726"/>
      <c r="B138" s="1727"/>
      <c r="C138" s="1727"/>
      <c r="D138" s="1727"/>
      <c r="E138" s="1728"/>
      <c r="F138" s="1708" t="s">
        <v>569</v>
      </c>
      <c r="K138" s="1740"/>
      <c r="L138" s="1539" t="s">
        <v>28</v>
      </c>
      <c r="M138" s="1548" t="s">
        <v>29</v>
      </c>
      <c r="N138" s="1549"/>
      <c r="O138" s="1550"/>
      <c r="P138" s="1567">
        <f t="shared" si="39"/>
        <v>0</v>
      </c>
      <c r="Q138" s="1568">
        <f t="shared" si="39"/>
        <v>0</v>
      </c>
      <c r="R138" s="1568">
        <f t="shared" si="39"/>
        <v>0</v>
      </c>
      <c r="S138" s="1569">
        <f t="shared" si="39"/>
        <v>0</v>
      </c>
      <c r="T138" s="1565">
        <f t="shared" si="39"/>
        <v>0</v>
      </c>
      <c r="U138" s="1555"/>
      <c r="V138" s="1539" t="s">
        <v>28</v>
      </c>
      <c r="W138" s="1548" t="s">
        <v>29</v>
      </c>
      <c r="X138" s="1549"/>
      <c r="Y138" s="1550" t="s">
        <v>156</v>
      </c>
      <c r="Z138" s="1567">
        <f t="shared" si="47"/>
        <v>0</v>
      </c>
      <c r="AA138" s="1568">
        <f t="shared" si="47"/>
        <v>0</v>
      </c>
      <c r="AB138" s="1589">
        <f t="shared" si="47"/>
        <v>0</v>
      </c>
      <c r="AC138" s="1369">
        <f>IF(ISERROR((AC$28)*(T138/(T$136+T$137+T$138+T$139+T$141+T$142+T$143))),0,ROUND((AC$28)*(T138/(T$136+T$137+T$138+T$139+T$141+T$142+T$143)),0))</f>
        <v>0</v>
      </c>
      <c r="AD138" s="1259"/>
      <c r="AE138" s="1700"/>
      <c r="AF138" s="1539" t="s">
        <v>28</v>
      </c>
      <c r="AG138" s="1548" t="s">
        <v>29</v>
      </c>
      <c r="AH138" s="1549"/>
      <c r="AI138" s="1567">
        <f t="shared" si="41"/>
        <v>0</v>
      </c>
      <c r="AJ138" s="1568">
        <f t="shared" si="44"/>
        <v>0</v>
      </c>
      <c r="AK138" s="1369">
        <f t="shared" si="45"/>
        <v>0</v>
      </c>
      <c r="AL138" s="1383">
        <f t="shared" si="42"/>
        <v>0</v>
      </c>
      <c r="AM138" s="1882"/>
    </row>
    <row r="139" spans="1:39" ht="14.45" customHeight="1">
      <c r="A139" s="1726"/>
      <c r="B139" s="1727"/>
      <c r="C139" s="1727"/>
      <c r="D139" s="1727"/>
      <c r="E139" s="1728"/>
      <c r="F139" s="1708" t="s">
        <v>570</v>
      </c>
      <c r="K139" s="1740"/>
      <c r="L139" s="1539" t="s">
        <v>31</v>
      </c>
      <c r="M139" s="1548" t="s">
        <v>32</v>
      </c>
      <c r="N139" s="1549"/>
      <c r="O139" s="1550"/>
      <c r="P139" s="1567">
        <f t="shared" ref="P139:T154" si="48">P24+P78</f>
        <v>0</v>
      </c>
      <c r="Q139" s="1568">
        <f t="shared" si="48"/>
        <v>0</v>
      </c>
      <c r="R139" s="1568">
        <f t="shared" si="48"/>
        <v>0</v>
      </c>
      <c r="S139" s="1569">
        <f t="shared" si="48"/>
        <v>0</v>
      </c>
      <c r="T139" s="1565">
        <f t="shared" si="48"/>
        <v>0</v>
      </c>
      <c r="U139" s="1555"/>
      <c r="V139" s="1539" t="s">
        <v>31</v>
      </c>
      <c r="W139" s="1548" t="s">
        <v>32</v>
      </c>
      <c r="X139" s="1549"/>
      <c r="Y139" s="1550" t="s">
        <v>156</v>
      </c>
      <c r="Z139" s="1567">
        <f t="shared" si="47"/>
        <v>0</v>
      </c>
      <c r="AA139" s="1568">
        <f t="shared" si="47"/>
        <v>0</v>
      </c>
      <c r="AB139" s="1589">
        <f t="shared" si="47"/>
        <v>0</v>
      </c>
      <c r="AC139" s="1369">
        <f>IF(ISERROR((AC$28)*(T139/(T$136+T$137+T$138+T$139+T$141+T$142+T$143))),0,ROUND((AC$28)*(T139/(T$136+T$137+T$138+T$139+T$141+T$142+T$143)),0))</f>
        <v>0</v>
      </c>
      <c r="AD139" s="1259"/>
      <c r="AE139" s="1700"/>
      <c r="AF139" s="1539" t="s">
        <v>31</v>
      </c>
      <c r="AG139" s="1548" t="s">
        <v>32</v>
      </c>
      <c r="AH139" s="1549"/>
      <c r="AI139" s="1567">
        <f t="shared" si="41"/>
        <v>0</v>
      </c>
      <c r="AJ139" s="1568">
        <f t="shared" si="44"/>
        <v>0</v>
      </c>
      <c r="AK139" s="1369">
        <f t="shared" si="45"/>
        <v>0</v>
      </c>
      <c r="AL139" s="1383">
        <f t="shared" si="42"/>
        <v>0</v>
      </c>
      <c r="AM139" s="1882"/>
    </row>
    <row r="140" spans="1:39" ht="14.45" customHeight="1">
      <c r="A140" s="1726"/>
      <c r="B140" s="1727"/>
      <c r="C140" s="1727"/>
      <c r="D140" s="1727"/>
      <c r="E140" s="1728"/>
      <c r="F140" s="1708" t="s">
        <v>1149</v>
      </c>
      <c r="K140" s="1740"/>
      <c r="L140" s="1539" t="s">
        <v>35</v>
      </c>
      <c r="M140" s="1548" t="s">
        <v>36</v>
      </c>
      <c r="N140" s="1549"/>
      <c r="O140" s="1550"/>
      <c r="P140" s="1567">
        <f t="shared" si="48"/>
        <v>0</v>
      </c>
      <c r="Q140" s="1568">
        <f t="shared" si="48"/>
        <v>0</v>
      </c>
      <c r="R140" s="1568">
        <f t="shared" si="48"/>
        <v>0</v>
      </c>
      <c r="S140" s="1569">
        <f t="shared" si="48"/>
        <v>0</v>
      </c>
      <c r="T140" s="1565">
        <f t="shared" si="48"/>
        <v>0</v>
      </c>
      <c r="U140" s="1555"/>
      <c r="V140" s="1539" t="s">
        <v>35</v>
      </c>
      <c r="W140" s="1548" t="s">
        <v>36</v>
      </c>
      <c r="X140" s="1549"/>
      <c r="Y140" s="1550"/>
      <c r="Z140" s="1567">
        <f>Z25</f>
        <v>0</v>
      </c>
      <c r="AA140" s="1568">
        <f>AA25</f>
        <v>0</v>
      </c>
      <c r="AB140" s="1589">
        <f>AB25</f>
        <v>0</v>
      </c>
      <c r="AC140" s="1369">
        <f>AC25</f>
        <v>0</v>
      </c>
      <c r="AD140" s="1259"/>
      <c r="AE140" s="1700"/>
      <c r="AF140" s="1539" t="s">
        <v>35</v>
      </c>
      <c r="AG140" s="1548" t="s">
        <v>36</v>
      </c>
      <c r="AH140" s="1549"/>
      <c r="AI140" s="1567">
        <f t="shared" si="41"/>
        <v>0</v>
      </c>
      <c r="AJ140" s="1568">
        <f t="shared" si="44"/>
        <v>0</v>
      </c>
      <c r="AK140" s="1369">
        <f t="shared" si="45"/>
        <v>0</v>
      </c>
      <c r="AL140" s="1383">
        <f t="shared" si="42"/>
        <v>0</v>
      </c>
      <c r="AM140" s="1882"/>
    </row>
    <row r="141" spans="1:39" ht="14.45" customHeight="1">
      <c r="A141" s="1726"/>
      <c r="B141" s="1727"/>
      <c r="C141" s="1727"/>
      <c r="D141" s="1727"/>
      <c r="E141" s="1728"/>
      <c r="F141" s="1708" t="s">
        <v>571</v>
      </c>
      <c r="K141" s="1740"/>
      <c r="L141" s="1539" t="s">
        <v>38</v>
      </c>
      <c r="M141" s="1548" t="s">
        <v>149</v>
      </c>
      <c r="N141" s="1549"/>
      <c r="O141" s="1550"/>
      <c r="P141" s="1567">
        <f t="shared" si="48"/>
        <v>13614</v>
      </c>
      <c r="Q141" s="1568">
        <f t="shared" si="48"/>
        <v>13614</v>
      </c>
      <c r="R141" s="1568">
        <f t="shared" si="48"/>
        <v>1242</v>
      </c>
      <c r="S141" s="1569">
        <f t="shared" si="48"/>
        <v>0</v>
      </c>
      <c r="T141" s="1565">
        <f t="shared" si="48"/>
        <v>0</v>
      </c>
      <c r="U141" s="1555"/>
      <c r="V141" s="1539" t="s">
        <v>38</v>
      </c>
      <c r="W141" s="1548" t="s">
        <v>149</v>
      </c>
      <c r="X141" s="1549"/>
      <c r="Y141" s="1550" t="s">
        <v>156</v>
      </c>
      <c r="Z141" s="1567">
        <f t="shared" ref="Z141:AB143" si="49">IF(ISERROR(Z$28*(Q141/(Q$136+Q$137+Q$138+Q$139+Q$141+Q$142+Q$143))),0,ROUND(Z$28*(Q141/(Q$136+Q$137+Q$138+Q$139+Q$141+Q$142+Q$143)),0))</f>
        <v>0</v>
      </c>
      <c r="AA141" s="1568">
        <f t="shared" si="49"/>
        <v>0</v>
      </c>
      <c r="AB141" s="1589">
        <f t="shared" si="49"/>
        <v>0</v>
      </c>
      <c r="AC141" s="1369">
        <f>IF(ISERROR((AC$28)*(T141/(T$136+T$137+T$138+T$139+T$141+T$142+T$143))),0,ROUND((AC$28)*(T141/(T$136+T$137+T$138+T$139+T$141+T$142+T$143)),0))</f>
        <v>0</v>
      </c>
      <c r="AD141" s="1259"/>
      <c r="AE141" s="1700"/>
      <c r="AF141" s="1539" t="s">
        <v>38</v>
      </c>
      <c r="AG141" s="1548" t="s">
        <v>149</v>
      </c>
      <c r="AH141" s="1549"/>
      <c r="AI141" s="1567">
        <f t="shared" si="41"/>
        <v>13614</v>
      </c>
      <c r="AJ141" s="1568">
        <f t="shared" si="44"/>
        <v>1242</v>
      </c>
      <c r="AK141" s="1369">
        <f t="shared" si="45"/>
        <v>0</v>
      </c>
      <c r="AL141" s="1383">
        <f t="shared" si="42"/>
        <v>0</v>
      </c>
      <c r="AM141" s="1882"/>
    </row>
    <row r="142" spans="1:39" ht="14.45" customHeight="1">
      <c r="A142" s="1726"/>
      <c r="B142" s="1727"/>
      <c r="C142" s="1727"/>
      <c r="D142" s="1727"/>
      <c r="E142" s="1728"/>
      <c r="F142" s="1708" t="s">
        <v>573</v>
      </c>
      <c r="K142" s="1740"/>
      <c r="L142" s="1539" t="s">
        <v>41</v>
      </c>
      <c r="M142" s="1548" t="s">
        <v>42</v>
      </c>
      <c r="N142" s="1549"/>
      <c r="O142" s="1550"/>
      <c r="P142" s="1567">
        <f t="shared" si="48"/>
        <v>0</v>
      </c>
      <c r="Q142" s="1568">
        <f t="shared" si="48"/>
        <v>0</v>
      </c>
      <c r="R142" s="1568">
        <f t="shared" si="48"/>
        <v>0</v>
      </c>
      <c r="S142" s="1569">
        <f t="shared" si="48"/>
        <v>0</v>
      </c>
      <c r="T142" s="1565">
        <f t="shared" si="48"/>
        <v>0</v>
      </c>
      <c r="U142" s="1555"/>
      <c r="V142" s="1539" t="s">
        <v>41</v>
      </c>
      <c r="W142" s="1548" t="s">
        <v>42</v>
      </c>
      <c r="X142" s="1549"/>
      <c r="Y142" s="1550" t="s">
        <v>156</v>
      </c>
      <c r="Z142" s="1567">
        <f t="shared" si="49"/>
        <v>0</v>
      </c>
      <c r="AA142" s="1568">
        <f t="shared" si="49"/>
        <v>0</v>
      </c>
      <c r="AB142" s="1589">
        <f t="shared" si="49"/>
        <v>0</v>
      </c>
      <c r="AC142" s="1369">
        <f>IF(ISERROR((AC$28)*(T142/(T$136+T$137+T$138+T$139+T$141+T$142+T$143))),0,ROUND((AC$28)*(T142/(T$136+T$137+T$138+T$139+T$141+T$142+T$143)),0))</f>
        <v>0</v>
      </c>
      <c r="AD142" s="1259"/>
      <c r="AE142" s="1700" t="s">
        <v>157</v>
      </c>
      <c r="AF142" s="1539" t="s">
        <v>41</v>
      </c>
      <c r="AG142" s="1548" t="s">
        <v>42</v>
      </c>
      <c r="AH142" s="1549"/>
      <c r="AI142" s="1567">
        <f t="shared" si="41"/>
        <v>0</v>
      </c>
      <c r="AJ142" s="1568">
        <f t="shared" si="44"/>
        <v>0</v>
      </c>
      <c r="AK142" s="1369">
        <f t="shared" si="45"/>
        <v>0</v>
      </c>
      <c r="AL142" s="1383">
        <f t="shared" si="42"/>
        <v>0</v>
      </c>
      <c r="AM142" s="1882"/>
    </row>
    <row r="143" spans="1:39" ht="14.45" customHeight="1">
      <c r="A143" s="1726"/>
      <c r="B143" s="1727"/>
      <c r="C143" s="1727"/>
      <c r="D143" s="1727"/>
      <c r="E143" s="1728"/>
      <c r="F143" s="1708" t="s">
        <v>575</v>
      </c>
      <c r="K143" s="1740"/>
      <c r="L143" s="1566"/>
      <c r="M143" s="1548" t="s">
        <v>13</v>
      </c>
      <c r="N143" s="1549"/>
      <c r="O143" s="1550"/>
      <c r="P143" s="1567">
        <f t="shared" si="48"/>
        <v>19200</v>
      </c>
      <c r="Q143" s="1568">
        <f t="shared" si="48"/>
        <v>3278</v>
      </c>
      <c r="R143" s="1568">
        <f t="shared" si="48"/>
        <v>0</v>
      </c>
      <c r="S143" s="1569">
        <f t="shared" si="48"/>
        <v>12961</v>
      </c>
      <c r="T143" s="1565">
        <f t="shared" si="48"/>
        <v>0</v>
      </c>
      <c r="U143" s="1555"/>
      <c r="V143" s="1566"/>
      <c r="W143" s="1548" t="s">
        <v>13</v>
      </c>
      <c r="X143" s="1549"/>
      <c r="Y143" s="1550" t="s">
        <v>156</v>
      </c>
      <c r="Z143" s="1567">
        <f t="shared" si="49"/>
        <v>0</v>
      </c>
      <c r="AA143" s="1568">
        <f t="shared" si="49"/>
        <v>0</v>
      </c>
      <c r="AB143" s="1589">
        <f t="shared" si="49"/>
        <v>0</v>
      </c>
      <c r="AC143" s="1369">
        <f>IF(ISERROR((AC$28)*(T143/(T$136+T$137+T$138+T$139+T$141+T$142+T$143))),0,ROUND((AC$28)*(T143/(T$136+T$137+T$138+T$139+T$141+T$142+T$143)),0))</f>
        <v>0</v>
      </c>
      <c r="AD143" s="1259"/>
      <c r="AE143" s="1700" t="s">
        <v>158</v>
      </c>
      <c r="AF143" s="1566"/>
      <c r="AG143" s="1548" t="s">
        <v>13</v>
      </c>
      <c r="AH143" s="1549"/>
      <c r="AI143" s="1567">
        <f t="shared" si="41"/>
        <v>3278</v>
      </c>
      <c r="AJ143" s="1568">
        <f t="shared" si="44"/>
        <v>0</v>
      </c>
      <c r="AK143" s="1369">
        <f t="shared" si="45"/>
        <v>2213</v>
      </c>
      <c r="AL143" s="1383">
        <f t="shared" si="42"/>
        <v>15922</v>
      </c>
      <c r="AM143" s="1882"/>
    </row>
    <row r="144" spans="1:39" ht="14.45" customHeight="1">
      <c r="A144" s="1726"/>
      <c r="B144" s="1727"/>
      <c r="C144" s="1727"/>
      <c r="D144" s="1727"/>
      <c r="E144" s="1728"/>
      <c r="F144" s="1708" t="s">
        <v>577</v>
      </c>
      <c r="K144" s="1740" t="s">
        <v>4</v>
      </c>
      <c r="L144" s="1571" t="s">
        <v>45</v>
      </c>
      <c r="M144" s="1549"/>
      <c r="N144" s="1549"/>
      <c r="O144" s="1550"/>
      <c r="P144" s="1567">
        <f t="shared" si="48"/>
        <v>17447</v>
      </c>
      <c r="Q144" s="1568">
        <f t="shared" si="48"/>
        <v>17447</v>
      </c>
      <c r="R144" s="1568">
        <f t="shared" si="48"/>
        <v>0</v>
      </c>
      <c r="S144" s="1569">
        <f t="shared" si="48"/>
        <v>0</v>
      </c>
      <c r="T144" s="1565">
        <f t="shared" si="48"/>
        <v>0</v>
      </c>
      <c r="U144" s="1555" t="s">
        <v>4</v>
      </c>
      <c r="V144" s="1571" t="s">
        <v>45</v>
      </c>
      <c r="W144" s="1549"/>
      <c r="X144" s="1549"/>
      <c r="Y144" s="1550" t="s">
        <v>156</v>
      </c>
      <c r="Z144" s="1567">
        <f>IF(ISERROR(Z$60*(Q144/(Q$135+Q$144+Q$163+Q$175))),0,ROUND(Z$60*(Q144/(Q$135+Q$144+Q$163+Q$175)),0))</f>
        <v>0</v>
      </c>
      <c r="AA144" s="1568">
        <f>IF(ISERROR(AA$60*(R144/(R$135+R$144+R$163+R$175))),0,ROUND(AA$60*(R144/(R$135+R$144+R$163+R$175)),0))</f>
        <v>0</v>
      </c>
      <c r="AB144" s="1589">
        <f>IF(ISERROR(AB$60*(S144/(S$135+S$144+S$163+S$175))),0,ROUND(AB$60*(S144/(S$135+S$144+S$163+S$175)),0))</f>
        <v>0</v>
      </c>
      <c r="AC144" s="1369">
        <f>IF(ISERROR((AC$60)*(T144/(T$135+T$144+T$163+T$175))),0,ROUND((AC$60)*(T144/(T$135+T$144+T$163+T$175)),0))</f>
        <v>0</v>
      </c>
      <c r="AD144" s="1259"/>
      <c r="AE144" s="1700" t="s">
        <v>159</v>
      </c>
      <c r="AF144" s="1571" t="s">
        <v>45</v>
      </c>
      <c r="AG144" s="1549"/>
      <c r="AH144" s="1549"/>
      <c r="AI144" s="1567">
        <f t="shared" si="41"/>
        <v>17447</v>
      </c>
      <c r="AJ144" s="1568">
        <f>SUM(AJ145:AJ147)</f>
        <v>0</v>
      </c>
      <c r="AK144" s="1369">
        <f>SUM(AK145:AK147)</f>
        <v>0</v>
      </c>
      <c r="AL144" s="1383">
        <f t="shared" si="42"/>
        <v>0</v>
      </c>
      <c r="AM144" s="1882"/>
    </row>
    <row r="145" spans="1:39" ht="14.45" customHeight="1">
      <c r="A145" s="1726"/>
      <c r="B145" s="1727"/>
      <c r="C145" s="1727"/>
      <c r="D145" s="1727"/>
      <c r="E145" s="1728"/>
      <c r="F145" s="1708" t="s">
        <v>578</v>
      </c>
      <c r="K145" s="1740" t="s">
        <v>21</v>
      </c>
      <c r="L145" s="1539"/>
      <c r="M145" s="1548" t="s">
        <v>100</v>
      </c>
      <c r="N145" s="1549"/>
      <c r="O145" s="1550"/>
      <c r="P145" s="1567">
        <f t="shared" si="48"/>
        <v>0</v>
      </c>
      <c r="Q145" s="1568">
        <f t="shared" si="48"/>
        <v>0</v>
      </c>
      <c r="R145" s="1568">
        <f t="shared" si="48"/>
        <v>0</v>
      </c>
      <c r="S145" s="1569">
        <f t="shared" si="48"/>
        <v>0</v>
      </c>
      <c r="T145" s="1565">
        <f t="shared" si="48"/>
        <v>0</v>
      </c>
      <c r="U145" s="1555"/>
      <c r="V145" s="1539"/>
      <c r="W145" s="1548" t="s">
        <v>100</v>
      </c>
      <c r="X145" s="1549"/>
      <c r="Y145" s="1550" t="s">
        <v>156</v>
      </c>
      <c r="Z145" s="1567">
        <f t="shared" ref="Z145:AC147" si="50">IF(ISERROR(Z$144*(Q145/Q$144)),0,ROUND(Z$144*(Q145/Q$144),0))</f>
        <v>0</v>
      </c>
      <c r="AA145" s="1568">
        <f t="shared" si="50"/>
        <v>0</v>
      </c>
      <c r="AB145" s="1589">
        <f t="shared" si="50"/>
        <v>0</v>
      </c>
      <c r="AC145" s="1369">
        <f t="shared" si="50"/>
        <v>0</v>
      </c>
      <c r="AD145" s="1259"/>
      <c r="AE145" s="1700" t="s">
        <v>160</v>
      </c>
      <c r="AF145" s="1539"/>
      <c r="AG145" s="1548" t="s">
        <v>100</v>
      </c>
      <c r="AH145" s="1549"/>
      <c r="AI145" s="1567">
        <f t="shared" si="41"/>
        <v>0</v>
      </c>
      <c r="AJ145" s="1568">
        <f t="shared" ref="AJ145:AJ153" si="51">IF($P145-$Z145=0,0,ROUND((R145-AA145)*$AI145/($P145-$Z145),0))</f>
        <v>0</v>
      </c>
      <c r="AK145" s="1369">
        <f t="shared" ref="AK145:AK153" si="52">IF(P145-Z145=0,0,ROUND((S145-AB145)*AI145/(P145-Z145),0))</f>
        <v>0</v>
      </c>
      <c r="AL145" s="1383">
        <f t="shared" si="42"/>
        <v>0</v>
      </c>
      <c r="AM145" s="1882"/>
    </row>
    <row r="146" spans="1:39" ht="14.45" customHeight="1">
      <c r="A146" s="1726"/>
      <c r="B146" s="1727"/>
      <c r="C146" s="1727"/>
      <c r="D146" s="1727"/>
      <c r="E146" s="1728"/>
      <c r="F146" s="1708" t="s">
        <v>579</v>
      </c>
      <c r="K146" s="1740" t="s">
        <v>128</v>
      </c>
      <c r="L146" s="1539"/>
      <c r="M146" s="1548" t="s">
        <v>101</v>
      </c>
      <c r="N146" s="1549"/>
      <c r="O146" s="1550"/>
      <c r="P146" s="1567">
        <f t="shared" si="48"/>
        <v>17447</v>
      </c>
      <c r="Q146" s="1568">
        <f t="shared" si="48"/>
        <v>17447</v>
      </c>
      <c r="R146" s="1568">
        <f t="shared" si="48"/>
        <v>0</v>
      </c>
      <c r="S146" s="1569">
        <f t="shared" si="48"/>
        <v>0</v>
      </c>
      <c r="T146" s="1565">
        <f t="shared" si="48"/>
        <v>0</v>
      </c>
      <c r="U146" s="1555"/>
      <c r="V146" s="1539"/>
      <c r="W146" s="1548" t="s">
        <v>101</v>
      </c>
      <c r="X146" s="1549"/>
      <c r="Y146" s="1550" t="s">
        <v>156</v>
      </c>
      <c r="Z146" s="1567">
        <f t="shared" si="50"/>
        <v>0</v>
      </c>
      <c r="AA146" s="1568">
        <f t="shared" si="50"/>
        <v>0</v>
      </c>
      <c r="AB146" s="1589">
        <f t="shared" si="50"/>
        <v>0</v>
      </c>
      <c r="AC146" s="1369">
        <f t="shared" si="50"/>
        <v>0</v>
      </c>
      <c r="AD146" s="1259"/>
      <c r="AE146" s="1700" t="s">
        <v>41</v>
      </c>
      <c r="AF146" s="1539"/>
      <c r="AG146" s="1548" t="s">
        <v>101</v>
      </c>
      <c r="AH146" s="1549"/>
      <c r="AI146" s="1567">
        <f t="shared" si="41"/>
        <v>17447</v>
      </c>
      <c r="AJ146" s="1568">
        <f t="shared" si="51"/>
        <v>0</v>
      </c>
      <c r="AK146" s="1369">
        <f t="shared" si="52"/>
        <v>0</v>
      </c>
      <c r="AL146" s="1383">
        <f t="shared" si="42"/>
        <v>0</v>
      </c>
      <c r="AM146" s="1882"/>
    </row>
    <row r="147" spans="1:39" ht="14.45" customHeight="1">
      <c r="A147" s="1726"/>
      <c r="B147" s="1727"/>
      <c r="C147" s="1727"/>
      <c r="D147" s="1727"/>
      <c r="E147" s="1728"/>
      <c r="F147" s="1708" t="s">
        <v>580</v>
      </c>
      <c r="K147" s="1740" t="s">
        <v>161</v>
      </c>
      <c r="L147" s="1539"/>
      <c r="M147" s="1548" t="s">
        <v>13</v>
      </c>
      <c r="N147" s="1549"/>
      <c r="O147" s="1550"/>
      <c r="P147" s="1567">
        <f t="shared" si="48"/>
        <v>0</v>
      </c>
      <c r="Q147" s="1568">
        <f t="shared" si="48"/>
        <v>0</v>
      </c>
      <c r="R147" s="1568">
        <f t="shared" si="48"/>
        <v>0</v>
      </c>
      <c r="S147" s="1569">
        <f t="shared" si="48"/>
        <v>0</v>
      </c>
      <c r="T147" s="1565">
        <f t="shared" si="48"/>
        <v>0</v>
      </c>
      <c r="U147" s="1555"/>
      <c r="V147" s="1539"/>
      <c r="W147" s="1548" t="s">
        <v>13</v>
      </c>
      <c r="X147" s="1549"/>
      <c r="Y147" s="1550" t="s">
        <v>156</v>
      </c>
      <c r="Z147" s="1567">
        <f t="shared" si="50"/>
        <v>0</v>
      </c>
      <c r="AA147" s="1568">
        <f t="shared" si="50"/>
        <v>0</v>
      </c>
      <c r="AB147" s="1589">
        <f t="shared" si="50"/>
        <v>0</v>
      </c>
      <c r="AC147" s="1369">
        <f t="shared" si="50"/>
        <v>0</v>
      </c>
      <c r="AD147" s="1259"/>
      <c r="AE147" s="1700" t="s">
        <v>162</v>
      </c>
      <c r="AF147" s="1539"/>
      <c r="AG147" s="1548" t="s">
        <v>13</v>
      </c>
      <c r="AH147" s="1549"/>
      <c r="AI147" s="1567">
        <f t="shared" si="41"/>
        <v>0</v>
      </c>
      <c r="AJ147" s="1568">
        <f t="shared" si="51"/>
        <v>0</v>
      </c>
      <c r="AK147" s="1369">
        <f t="shared" si="52"/>
        <v>0</v>
      </c>
      <c r="AL147" s="1383">
        <f t="shared" si="42"/>
        <v>0</v>
      </c>
      <c r="AM147" s="1882"/>
    </row>
    <row r="148" spans="1:39" ht="14.45" customHeight="1">
      <c r="A148" s="1726"/>
      <c r="B148" s="1727"/>
      <c r="C148" s="1727"/>
      <c r="D148" s="1727"/>
      <c r="E148" s="1728"/>
      <c r="F148" s="1708" t="s">
        <v>582</v>
      </c>
      <c r="K148" s="1740" t="s">
        <v>83</v>
      </c>
      <c r="L148" s="1571"/>
      <c r="M148" s="1548" t="s">
        <v>47</v>
      </c>
      <c r="N148" s="1549"/>
      <c r="O148" s="1550"/>
      <c r="P148" s="1567">
        <f t="shared" si="48"/>
        <v>125936</v>
      </c>
      <c r="Q148" s="1568">
        <f t="shared" si="48"/>
        <v>125936</v>
      </c>
      <c r="R148" s="1568">
        <f t="shared" si="48"/>
        <v>20350</v>
      </c>
      <c r="S148" s="1569">
        <f t="shared" si="48"/>
        <v>0</v>
      </c>
      <c r="T148" s="1565">
        <f t="shared" si="48"/>
        <v>16600</v>
      </c>
      <c r="U148" s="1555" t="s">
        <v>4</v>
      </c>
      <c r="V148" s="1571"/>
      <c r="W148" s="1548" t="s">
        <v>47</v>
      </c>
      <c r="X148" s="1549"/>
      <c r="Y148" s="1550" t="s">
        <v>156</v>
      </c>
      <c r="Z148" s="1567">
        <f>IF(ISERROR(Z$33*(Q148/(Q148+Q149))),0,ROUND(Z$33*(Q148/(Q148+Q149)),0))</f>
        <v>7298</v>
      </c>
      <c r="AA148" s="1568">
        <f>IF(ISERROR(AA$33*(R148/(R148+R149))),0,ROUND(AA$33*(R148/(R148+R149)),0))</f>
        <v>0</v>
      </c>
      <c r="AB148" s="1589">
        <f>IF(ISERROR(AB$33*(S148/(S148+S149))),0,ROUND(AB$33*(S148/(S148+S149)),0))</f>
        <v>0</v>
      </c>
      <c r="AC148" s="1369">
        <f>IF(ISERROR((AC$33)*(T148/(T148+T149))),0,ROUND((AC$33)*(T148/(T148+T149)),0))</f>
        <v>0</v>
      </c>
      <c r="AD148" s="1259"/>
      <c r="AE148" s="1700" t="s">
        <v>163</v>
      </c>
      <c r="AF148" s="1571"/>
      <c r="AG148" s="1548" t="s">
        <v>47</v>
      </c>
      <c r="AH148" s="1549"/>
      <c r="AI148" s="1567">
        <f t="shared" si="41"/>
        <v>118638</v>
      </c>
      <c r="AJ148" s="1568">
        <f t="shared" si="51"/>
        <v>20350</v>
      </c>
      <c r="AK148" s="1369">
        <f t="shared" si="52"/>
        <v>0</v>
      </c>
      <c r="AL148" s="1383">
        <f t="shared" si="42"/>
        <v>0</v>
      </c>
      <c r="AM148" s="1882"/>
    </row>
    <row r="149" spans="1:39" ht="14.45" customHeight="1">
      <c r="A149" s="1726"/>
      <c r="B149" s="1727"/>
      <c r="C149" s="1727"/>
      <c r="D149" s="1727"/>
      <c r="E149" s="1728"/>
      <c r="F149" s="1708" t="s">
        <v>584</v>
      </c>
      <c r="K149" s="1740" t="s">
        <v>131</v>
      </c>
      <c r="L149" s="1539"/>
      <c r="M149" s="1548" t="s">
        <v>50</v>
      </c>
      <c r="N149" s="1549"/>
      <c r="O149" s="1550"/>
      <c r="P149" s="1567">
        <f t="shared" si="48"/>
        <v>0</v>
      </c>
      <c r="Q149" s="1568">
        <f t="shared" si="48"/>
        <v>0</v>
      </c>
      <c r="R149" s="1568">
        <f t="shared" si="48"/>
        <v>0</v>
      </c>
      <c r="S149" s="1569">
        <f t="shared" si="48"/>
        <v>0</v>
      </c>
      <c r="T149" s="1565">
        <f t="shared" si="48"/>
        <v>0</v>
      </c>
      <c r="U149" s="1555"/>
      <c r="V149" s="1539"/>
      <c r="W149" s="1548" t="s">
        <v>50</v>
      </c>
      <c r="X149" s="1549"/>
      <c r="Y149" s="1550" t="s">
        <v>156</v>
      </c>
      <c r="Z149" s="1567">
        <f>Z33-Z148</f>
        <v>0</v>
      </c>
      <c r="AA149" s="1568">
        <f>AA33-AA148</f>
        <v>0</v>
      </c>
      <c r="AB149" s="1589">
        <f>AB33-AB148</f>
        <v>0</v>
      </c>
      <c r="AC149" s="1369">
        <f>AC33-AC148</f>
        <v>0</v>
      </c>
      <c r="AD149" s="1259"/>
      <c r="AE149" s="1700" t="s">
        <v>164</v>
      </c>
      <c r="AF149" s="1539"/>
      <c r="AG149" s="1548" t="s">
        <v>50</v>
      </c>
      <c r="AH149" s="1549"/>
      <c r="AI149" s="1567">
        <f t="shared" si="41"/>
        <v>0</v>
      </c>
      <c r="AJ149" s="1568">
        <f t="shared" si="51"/>
        <v>0</v>
      </c>
      <c r="AK149" s="1369">
        <f t="shared" si="52"/>
        <v>0</v>
      </c>
      <c r="AL149" s="1383">
        <f t="shared" si="42"/>
        <v>0</v>
      </c>
      <c r="AM149" s="1882"/>
    </row>
    <row r="150" spans="1:39" ht="14.45" customHeight="1">
      <c r="A150" s="1726"/>
      <c r="B150" s="1727"/>
      <c r="C150" s="1727"/>
      <c r="D150" s="1727"/>
      <c r="E150" s="1728"/>
      <c r="F150" s="1708" t="s">
        <v>585</v>
      </c>
      <c r="K150" s="1740" t="s">
        <v>129</v>
      </c>
      <c r="L150" s="1539"/>
      <c r="M150" s="1548" t="s">
        <v>52</v>
      </c>
      <c r="N150" s="1549"/>
      <c r="O150" s="1550"/>
      <c r="P150" s="1567">
        <f t="shared" si="48"/>
        <v>0</v>
      </c>
      <c r="Q150" s="1568">
        <f t="shared" si="48"/>
        <v>0</v>
      </c>
      <c r="R150" s="1568">
        <f t="shared" si="48"/>
        <v>0</v>
      </c>
      <c r="S150" s="1569">
        <f t="shared" si="48"/>
        <v>0</v>
      </c>
      <c r="T150" s="1565">
        <f t="shared" si="48"/>
        <v>0</v>
      </c>
      <c r="U150" s="1555"/>
      <c r="V150" s="1539"/>
      <c r="W150" s="1548" t="s">
        <v>52</v>
      </c>
      <c r="X150" s="1549"/>
      <c r="Y150" s="1550"/>
      <c r="Z150" s="1567">
        <f>Z35</f>
        <v>0</v>
      </c>
      <c r="AA150" s="1568">
        <f>AA35</f>
        <v>0</v>
      </c>
      <c r="AB150" s="1589">
        <f>AB35</f>
        <v>0</v>
      </c>
      <c r="AC150" s="1369">
        <f>AC35</f>
        <v>0</v>
      </c>
      <c r="AD150" s="1259"/>
      <c r="AE150" s="1700" t="s">
        <v>165</v>
      </c>
      <c r="AF150" s="1539"/>
      <c r="AG150" s="1548" t="s">
        <v>52</v>
      </c>
      <c r="AH150" s="1549"/>
      <c r="AI150" s="1567">
        <f t="shared" si="41"/>
        <v>0</v>
      </c>
      <c r="AJ150" s="1568">
        <f t="shared" si="51"/>
        <v>0</v>
      </c>
      <c r="AK150" s="1369">
        <f t="shared" si="52"/>
        <v>0</v>
      </c>
      <c r="AL150" s="1383">
        <f t="shared" si="42"/>
        <v>0</v>
      </c>
      <c r="AM150" s="1882"/>
    </row>
    <row r="151" spans="1:39" ht="14.45" customHeight="1">
      <c r="A151" s="1726"/>
      <c r="B151" s="1727"/>
      <c r="C151" s="1727"/>
      <c r="D151" s="1727"/>
      <c r="E151" s="1728"/>
      <c r="F151" s="1708" t="s">
        <v>587</v>
      </c>
      <c r="K151" s="1740" t="s">
        <v>38</v>
      </c>
      <c r="L151" s="1539" t="s">
        <v>54</v>
      </c>
      <c r="M151" s="1548" t="s">
        <v>32</v>
      </c>
      <c r="N151" s="1549"/>
      <c r="O151" s="1550"/>
      <c r="P151" s="1567">
        <f t="shared" si="48"/>
        <v>0</v>
      </c>
      <c r="Q151" s="1568">
        <f t="shared" si="48"/>
        <v>0</v>
      </c>
      <c r="R151" s="1568">
        <f t="shared" si="48"/>
        <v>0</v>
      </c>
      <c r="S151" s="1569">
        <f t="shared" si="48"/>
        <v>0</v>
      </c>
      <c r="T151" s="1565">
        <f t="shared" si="48"/>
        <v>0</v>
      </c>
      <c r="U151" s="1555"/>
      <c r="V151" s="1539" t="s">
        <v>54</v>
      </c>
      <c r="W151" s="1548" t="s">
        <v>32</v>
      </c>
      <c r="X151" s="1549"/>
      <c r="Y151" s="1550" t="s">
        <v>156</v>
      </c>
      <c r="Z151" s="1567">
        <f t="shared" ref="Z151:AB152" si="53">IF(ISERROR(Z$47*(Q151/(Q$151+Q$152+Q$162))),0,ROUND(Z$47*(Q151/(Q$151+Q$152+Q$162)),0))</f>
        <v>0</v>
      </c>
      <c r="AA151" s="1568">
        <f t="shared" si="53"/>
        <v>0</v>
      </c>
      <c r="AB151" s="1589">
        <f t="shared" si="53"/>
        <v>0</v>
      </c>
      <c r="AC151" s="1369">
        <f>IF(ISERROR((AC$47)*(T151/(T$151+T$152+T$162))),0,ROUND((AC$47)*(T151/(T$151+T$152+T$162)),0))</f>
        <v>0</v>
      </c>
      <c r="AD151" s="1259"/>
      <c r="AE151" s="1700" t="s">
        <v>166</v>
      </c>
      <c r="AF151" s="1539" t="s">
        <v>54</v>
      </c>
      <c r="AG151" s="1548" t="s">
        <v>32</v>
      </c>
      <c r="AH151" s="1549"/>
      <c r="AI151" s="1567">
        <f t="shared" si="41"/>
        <v>0</v>
      </c>
      <c r="AJ151" s="1568">
        <f t="shared" si="51"/>
        <v>0</v>
      </c>
      <c r="AK151" s="1369">
        <f t="shared" si="52"/>
        <v>0</v>
      </c>
      <c r="AL151" s="1383">
        <f t="shared" si="42"/>
        <v>0</v>
      </c>
      <c r="AM151" s="1882"/>
    </row>
    <row r="152" spans="1:39" ht="14.45" customHeight="1">
      <c r="A152" s="1726"/>
      <c r="B152" s="1727"/>
      <c r="C152" s="1727"/>
      <c r="D152" s="1727"/>
      <c r="E152" s="1728"/>
      <c r="F152" s="1708" t="s">
        <v>588</v>
      </c>
      <c r="K152" s="1740" t="s">
        <v>24</v>
      </c>
      <c r="L152" s="1539"/>
      <c r="M152" s="1548" t="s">
        <v>42</v>
      </c>
      <c r="N152" s="1549"/>
      <c r="O152" s="1550"/>
      <c r="P152" s="1567">
        <f t="shared" si="48"/>
        <v>0</v>
      </c>
      <c r="Q152" s="1568">
        <f t="shared" si="48"/>
        <v>0</v>
      </c>
      <c r="R152" s="1568">
        <f t="shared" si="48"/>
        <v>0</v>
      </c>
      <c r="S152" s="1569">
        <f t="shared" si="48"/>
        <v>0</v>
      </c>
      <c r="T152" s="1565">
        <f t="shared" si="48"/>
        <v>0</v>
      </c>
      <c r="U152" s="1555"/>
      <c r="V152" s="1539"/>
      <c r="W152" s="1548" t="s">
        <v>42</v>
      </c>
      <c r="X152" s="1549"/>
      <c r="Y152" s="1550" t="s">
        <v>156</v>
      </c>
      <c r="Z152" s="1567">
        <f t="shared" si="53"/>
        <v>0</v>
      </c>
      <c r="AA152" s="1568">
        <f t="shared" si="53"/>
        <v>0</v>
      </c>
      <c r="AB152" s="1589">
        <f t="shared" si="53"/>
        <v>0</v>
      </c>
      <c r="AC152" s="1369">
        <f>IF(ISERROR((AC$47)*(T152/(T$151+T$152+T$162))),0,ROUND((AC$47)*(T152/(T$151+T$152+T$162)),0))</f>
        <v>0</v>
      </c>
      <c r="AD152" s="1259"/>
      <c r="AE152" s="1700" t="s">
        <v>167</v>
      </c>
      <c r="AF152" s="1539"/>
      <c r="AG152" s="1548" t="s">
        <v>42</v>
      </c>
      <c r="AH152" s="1549"/>
      <c r="AI152" s="1567">
        <f t="shared" si="41"/>
        <v>0</v>
      </c>
      <c r="AJ152" s="1568">
        <f t="shared" si="51"/>
        <v>0</v>
      </c>
      <c r="AK152" s="1369">
        <f t="shared" si="52"/>
        <v>0</v>
      </c>
      <c r="AL152" s="1383">
        <f t="shared" si="42"/>
        <v>0</v>
      </c>
      <c r="AM152" s="1882"/>
    </row>
    <row r="153" spans="1:39" ht="14.45" customHeight="1">
      <c r="A153" s="1726"/>
      <c r="B153" s="1727"/>
      <c r="C153" s="1727"/>
      <c r="D153" s="1727"/>
      <c r="E153" s="1728"/>
      <c r="F153" s="1708" t="s">
        <v>591</v>
      </c>
      <c r="K153" s="1740" t="s">
        <v>72</v>
      </c>
      <c r="L153" s="1539"/>
      <c r="M153" s="1548" t="s">
        <v>57</v>
      </c>
      <c r="N153" s="1549"/>
      <c r="O153" s="1550"/>
      <c r="P153" s="1567">
        <f t="shared" si="48"/>
        <v>0</v>
      </c>
      <c r="Q153" s="1568">
        <f t="shared" si="48"/>
        <v>0</v>
      </c>
      <c r="R153" s="1568">
        <f t="shared" si="48"/>
        <v>0</v>
      </c>
      <c r="S153" s="1569">
        <f t="shared" si="48"/>
        <v>0</v>
      </c>
      <c r="T153" s="1565">
        <f t="shared" si="48"/>
        <v>0</v>
      </c>
      <c r="U153" s="1555"/>
      <c r="V153" s="1539"/>
      <c r="W153" s="1548" t="s">
        <v>57</v>
      </c>
      <c r="X153" s="1549"/>
      <c r="Y153" s="1550"/>
      <c r="Z153" s="1567">
        <f t="shared" ref="Z153:AC161" si="54">Z38</f>
        <v>0</v>
      </c>
      <c r="AA153" s="1568">
        <f t="shared" si="54"/>
        <v>0</v>
      </c>
      <c r="AB153" s="1589">
        <f t="shared" si="54"/>
        <v>0</v>
      </c>
      <c r="AC153" s="1369">
        <f t="shared" si="54"/>
        <v>0</v>
      </c>
      <c r="AD153" s="1259"/>
      <c r="AE153" s="1700" t="s">
        <v>168</v>
      </c>
      <c r="AF153" s="1539"/>
      <c r="AG153" s="1548" t="s">
        <v>57</v>
      </c>
      <c r="AH153" s="1549"/>
      <c r="AI153" s="1567">
        <f t="shared" si="41"/>
        <v>0</v>
      </c>
      <c r="AJ153" s="1568">
        <f t="shared" si="51"/>
        <v>0</v>
      </c>
      <c r="AK153" s="1369">
        <f t="shared" si="52"/>
        <v>0</v>
      </c>
      <c r="AL153" s="1383">
        <f t="shared" si="42"/>
        <v>0</v>
      </c>
      <c r="AM153" s="1882"/>
    </row>
    <row r="154" spans="1:39" ht="14.45" customHeight="1">
      <c r="A154" s="1726"/>
      <c r="B154" s="1727"/>
      <c r="C154" s="1727"/>
      <c r="D154" s="1727"/>
      <c r="E154" s="1728"/>
      <c r="F154" s="1708" t="s">
        <v>592</v>
      </c>
      <c r="K154" s="1740"/>
      <c r="L154" s="1539"/>
      <c r="M154" s="1571" t="s">
        <v>60</v>
      </c>
      <c r="N154" s="1549"/>
      <c r="O154" s="1550"/>
      <c r="P154" s="1567">
        <f t="shared" si="48"/>
        <v>0</v>
      </c>
      <c r="Q154" s="1568">
        <f t="shared" si="48"/>
        <v>0</v>
      </c>
      <c r="R154" s="1568">
        <f t="shared" si="48"/>
        <v>0</v>
      </c>
      <c r="S154" s="1569">
        <f t="shared" si="48"/>
        <v>0</v>
      </c>
      <c r="T154" s="1565">
        <f t="shared" si="48"/>
        <v>0</v>
      </c>
      <c r="U154" s="1555"/>
      <c r="V154" s="1539"/>
      <c r="W154" s="1571" t="s">
        <v>60</v>
      </c>
      <c r="X154" s="1549"/>
      <c r="Y154" s="1550"/>
      <c r="Z154" s="1567">
        <f t="shared" si="54"/>
        <v>0</v>
      </c>
      <c r="AA154" s="1568">
        <f t="shared" si="54"/>
        <v>0</v>
      </c>
      <c r="AB154" s="1589">
        <f t="shared" si="54"/>
        <v>0</v>
      </c>
      <c r="AC154" s="1369">
        <f t="shared" si="54"/>
        <v>0</v>
      </c>
      <c r="AD154" s="1259"/>
      <c r="AE154" s="1700" t="s">
        <v>169</v>
      </c>
      <c r="AF154" s="1539"/>
      <c r="AG154" s="1571" t="s">
        <v>60</v>
      </c>
      <c r="AH154" s="1549"/>
      <c r="AI154" s="1567">
        <f t="shared" si="41"/>
        <v>0</v>
      </c>
      <c r="AJ154" s="1568">
        <f>SUM(AJ155:AJ159)</f>
        <v>0</v>
      </c>
      <c r="AK154" s="1369">
        <f>SUM(AK155:AK159)</f>
        <v>0</v>
      </c>
      <c r="AL154" s="1383">
        <f t="shared" si="42"/>
        <v>0</v>
      </c>
      <c r="AM154" s="1882"/>
    </row>
    <row r="155" spans="1:39" ht="14.45" customHeight="1">
      <c r="A155" s="1726"/>
      <c r="B155" s="1727"/>
      <c r="C155" s="1727"/>
      <c r="D155" s="1727"/>
      <c r="E155" s="1728"/>
      <c r="F155" s="1708" t="s">
        <v>593</v>
      </c>
      <c r="K155" s="1740"/>
      <c r="L155" s="1539" t="s">
        <v>59</v>
      </c>
      <c r="M155" s="1539"/>
      <c r="N155" s="1548" t="s">
        <v>62</v>
      </c>
      <c r="O155" s="1550"/>
      <c r="P155" s="1567">
        <f t="shared" ref="P155:T170" si="55">P40+P94</f>
        <v>0</v>
      </c>
      <c r="Q155" s="1568">
        <f t="shared" si="55"/>
        <v>0</v>
      </c>
      <c r="R155" s="1568">
        <f t="shared" si="55"/>
        <v>0</v>
      </c>
      <c r="S155" s="1569">
        <f t="shared" si="55"/>
        <v>0</v>
      </c>
      <c r="T155" s="1565">
        <f t="shared" si="55"/>
        <v>0</v>
      </c>
      <c r="U155" s="1555"/>
      <c r="V155" s="1539" t="s">
        <v>59</v>
      </c>
      <c r="W155" s="1539"/>
      <c r="X155" s="1548" t="s">
        <v>62</v>
      </c>
      <c r="Y155" s="1550"/>
      <c r="Z155" s="1567">
        <f t="shared" si="54"/>
        <v>0</v>
      </c>
      <c r="AA155" s="1568">
        <f t="shared" si="54"/>
        <v>0</v>
      </c>
      <c r="AB155" s="1589">
        <f t="shared" si="54"/>
        <v>0</v>
      </c>
      <c r="AC155" s="1369">
        <f t="shared" si="54"/>
        <v>0</v>
      </c>
      <c r="AD155" s="1259"/>
      <c r="AE155" s="1700" t="s">
        <v>170</v>
      </c>
      <c r="AF155" s="1539" t="s">
        <v>59</v>
      </c>
      <c r="AG155" s="1539"/>
      <c r="AH155" s="1548" t="s">
        <v>62</v>
      </c>
      <c r="AI155" s="1567">
        <f t="shared" si="41"/>
        <v>0</v>
      </c>
      <c r="AJ155" s="1568">
        <f t="shared" ref="AJ155:AJ162" si="56">IF($P155-$Z155=0,0,ROUND((R155-AA155)*$AI155/($P155-$Z155),0))</f>
        <v>0</v>
      </c>
      <c r="AK155" s="1369">
        <f t="shared" ref="AK155:AK162" si="57">IF(P155-Z155=0,0,ROUND((S155-AB155)*AI155/(P155-Z155),0))</f>
        <v>0</v>
      </c>
      <c r="AL155" s="1383">
        <f t="shared" si="42"/>
        <v>0</v>
      </c>
      <c r="AM155" s="1882"/>
    </row>
    <row r="156" spans="1:39" ht="14.45" customHeight="1">
      <c r="A156" s="1726"/>
      <c r="B156" s="1727"/>
      <c r="C156" s="1727"/>
      <c r="D156" s="1727"/>
      <c r="E156" s="1728"/>
      <c r="F156" s="1708" t="s">
        <v>594</v>
      </c>
      <c r="K156" s="1740"/>
      <c r="L156" s="1539"/>
      <c r="M156" s="1539"/>
      <c r="N156" s="1548" t="s">
        <v>64</v>
      </c>
      <c r="O156" s="1550"/>
      <c r="P156" s="1567">
        <f t="shared" si="55"/>
        <v>0</v>
      </c>
      <c r="Q156" s="1568">
        <f t="shared" si="55"/>
        <v>0</v>
      </c>
      <c r="R156" s="1568">
        <f t="shared" si="55"/>
        <v>0</v>
      </c>
      <c r="S156" s="1569">
        <f t="shared" si="55"/>
        <v>0</v>
      </c>
      <c r="T156" s="1565">
        <f t="shared" si="55"/>
        <v>0</v>
      </c>
      <c r="U156" s="1555"/>
      <c r="V156" s="1539"/>
      <c r="W156" s="1539"/>
      <c r="X156" s="1548" t="s">
        <v>64</v>
      </c>
      <c r="Y156" s="1550"/>
      <c r="Z156" s="1567">
        <f t="shared" si="54"/>
        <v>0</v>
      </c>
      <c r="AA156" s="1568">
        <f t="shared" si="54"/>
        <v>0</v>
      </c>
      <c r="AB156" s="1589">
        <f t="shared" si="54"/>
        <v>0</v>
      </c>
      <c r="AC156" s="1369">
        <f t="shared" si="54"/>
        <v>0</v>
      </c>
      <c r="AD156" s="1259"/>
      <c r="AE156" s="1700" t="s">
        <v>35</v>
      </c>
      <c r="AF156" s="1539"/>
      <c r="AG156" s="1539"/>
      <c r="AH156" s="1548" t="s">
        <v>64</v>
      </c>
      <c r="AI156" s="1567">
        <f t="shared" si="41"/>
        <v>0</v>
      </c>
      <c r="AJ156" s="1568">
        <f t="shared" si="56"/>
        <v>0</v>
      </c>
      <c r="AK156" s="1369">
        <f t="shared" si="57"/>
        <v>0</v>
      </c>
      <c r="AL156" s="1383">
        <f t="shared" si="42"/>
        <v>0</v>
      </c>
      <c r="AM156" s="1882"/>
    </row>
    <row r="157" spans="1:39" ht="14.45" customHeight="1">
      <c r="A157" s="1726"/>
      <c r="B157" s="1727"/>
      <c r="C157" s="1727"/>
      <c r="D157" s="1727"/>
      <c r="E157" s="1728"/>
      <c r="F157" s="1708" t="s">
        <v>1150</v>
      </c>
      <c r="K157" s="1740"/>
      <c r="L157" s="1539"/>
      <c r="M157" s="1539"/>
      <c r="N157" s="1548" t="s">
        <v>66</v>
      </c>
      <c r="O157" s="1550"/>
      <c r="P157" s="1567">
        <f t="shared" si="55"/>
        <v>0</v>
      </c>
      <c r="Q157" s="1568">
        <f t="shared" si="55"/>
        <v>0</v>
      </c>
      <c r="R157" s="1568">
        <f t="shared" si="55"/>
        <v>0</v>
      </c>
      <c r="S157" s="1569">
        <f t="shared" si="55"/>
        <v>0</v>
      </c>
      <c r="T157" s="1565">
        <f t="shared" si="55"/>
        <v>0</v>
      </c>
      <c r="U157" s="1555"/>
      <c r="V157" s="1539"/>
      <c r="W157" s="1539"/>
      <c r="X157" s="1548" t="s">
        <v>66</v>
      </c>
      <c r="Y157" s="1550"/>
      <c r="Z157" s="1567">
        <f t="shared" si="54"/>
        <v>0</v>
      </c>
      <c r="AA157" s="1568">
        <f t="shared" si="54"/>
        <v>0</v>
      </c>
      <c r="AB157" s="1589">
        <f t="shared" si="54"/>
        <v>0</v>
      </c>
      <c r="AC157" s="1369">
        <f t="shared" si="54"/>
        <v>0</v>
      </c>
      <c r="AD157" s="1259"/>
      <c r="AE157" s="1700" t="s">
        <v>171</v>
      </c>
      <c r="AF157" s="1539"/>
      <c r="AG157" s="1539"/>
      <c r="AH157" s="1548" t="s">
        <v>66</v>
      </c>
      <c r="AI157" s="1567">
        <f t="shared" si="41"/>
        <v>0</v>
      </c>
      <c r="AJ157" s="1568">
        <f t="shared" si="56"/>
        <v>0</v>
      </c>
      <c r="AK157" s="1369">
        <f t="shared" si="57"/>
        <v>0</v>
      </c>
      <c r="AL157" s="1383">
        <f t="shared" si="42"/>
        <v>0</v>
      </c>
      <c r="AM157" s="1882"/>
    </row>
    <row r="158" spans="1:39" ht="14.45" customHeight="1">
      <c r="A158" s="1726"/>
      <c r="B158" s="1727"/>
      <c r="C158" s="1727"/>
      <c r="D158" s="1727"/>
      <c r="E158" s="1728"/>
      <c r="F158" s="1708" t="s">
        <v>595</v>
      </c>
      <c r="K158" s="1740"/>
      <c r="L158" s="1539"/>
      <c r="M158" s="1539"/>
      <c r="N158" s="1548" t="s">
        <v>150</v>
      </c>
      <c r="O158" s="1550"/>
      <c r="P158" s="1567">
        <f t="shared" si="55"/>
        <v>0</v>
      </c>
      <c r="Q158" s="1568">
        <f t="shared" si="55"/>
        <v>0</v>
      </c>
      <c r="R158" s="1568">
        <f t="shared" si="55"/>
        <v>0</v>
      </c>
      <c r="S158" s="1569">
        <f t="shared" si="55"/>
        <v>0</v>
      </c>
      <c r="T158" s="1565">
        <f t="shared" si="55"/>
        <v>0</v>
      </c>
      <c r="U158" s="1555"/>
      <c r="V158" s="1539"/>
      <c r="W158" s="1539"/>
      <c r="X158" s="1548" t="s">
        <v>150</v>
      </c>
      <c r="Y158" s="1703"/>
      <c r="Z158" s="1567">
        <f t="shared" si="54"/>
        <v>0</v>
      </c>
      <c r="AA158" s="1568">
        <f t="shared" si="54"/>
        <v>0</v>
      </c>
      <c r="AB158" s="1589">
        <f t="shared" si="54"/>
        <v>0</v>
      </c>
      <c r="AC158" s="1369">
        <f t="shared" si="54"/>
        <v>0</v>
      </c>
      <c r="AD158" s="1259"/>
      <c r="AE158" s="1700"/>
      <c r="AF158" s="1539"/>
      <c r="AG158" s="1539"/>
      <c r="AH158" s="1548" t="s">
        <v>150</v>
      </c>
      <c r="AI158" s="1567">
        <f t="shared" si="41"/>
        <v>0</v>
      </c>
      <c r="AJ158" s="1568">
        <f t="shared" si="56"/>
        <v>0</v>
      </c>
      <c r="AK158" s="1369">
        <f t="shared" si="57"/>
        <v>0</v>
      </c>
      <c r="AL158" s="1383">
        <f t="shared" si="42"/>
        <v>0</v>
      </c>
      <c r="AM158" s="1882"/>
    </row>
    <row r="159" spans="1:39" ht="14.45" customHeight="1">
      <c r="A159" s="1726"/>
      <c r="B159" s="1727"/>
      <c r="C159" s="1727"/>
      <c r="D159" s="1727"/>
      <c r="E159" s="1728"/>
      <c r="F159" s="1708" t="s">
        <v>454</v>
      </c>
      <c r="K159" s="1740"/>
      <c r="L159" s="1539" t="s">
        <v>41</v>
      </c>
      <c r="M159" s="1566"/>
      <c r="N159" s="1548" t="s">
        <v>13</v>
      </c>
      <c r="O159" s="1550"/>
      <c r="P159" s="1567">
        <f t="shared" si="55"/>
        <v>0</v>
      </c>
      <c r="Q159" s="1568">
        <f t="shared" si="55"/>
        <v>0</v>
      </c>
      <c r="R159" s="1568">
        <f t="shared" si="55"/>
        <v>0</v>
      </c>
      <c r="S159" s="1569">
        <f t="shared" si="55"/>
        <v>0</v>
      </c>
      <c r="T159" s="1565">
        <f t="shared" si="55"/>
        <v>0</v>
      </c>
      <c r="U159" s="1555"/>
      <c r="V159" s="1539" t="s">
        <v>41</v>
      </c>
      <c r="W159" s="1566"/>
      <c r="X159" s="1548" t="s">
        <v>13</v>
      </c>
      <c r="Y159" s="1550"/>
      <c r="Z159" s="1567">
        <f t="shared" si="54"/>
        <v>0</v>
      </c>
      <c r="AA159" s="1568">
        <f t="shared" si="54"/>
        <v>0</v>
      </c>
      <c r="AB159" s="1589">
        <f t="shared" si="54"/>
        <v>0</v>
      </c>
      <c r="AC159" s="1369">
        <f t="shared" si="54"/>
        <v>0</v>
      </c>
      <c r="AD159" s="1259"/>
      <c r="AE159" s="1700"/>
      <c r="AF159" s="1539" t="s">
        <v>41</v>
      </c>
      <c r="AG159" s="1566"/>
      <c r="AH159" s="1548" t="s">
        <v>13</v>
      </c>
      <c r="AI159" s="1567">
        <f t="shared" si="41"/>
        <v>0</v>
      </c>
      <c r="AJ159" s="1568">
        <f t="shared" si="56"/>
        <v>0</v>
      </c>
      <c r="AK159" s="1369">
        <f t="shared" si="57"/>
        <v>0</v>
      </c>
      <c r="AL159" s="1383">
        <f t="shared" si="42"/>
        <v>0</v>
      </c>
      <c r="AM159" s="1882"/>
    </row>
    <row r="160" spans="1:39" ht="14.45" customHeight="1">
      <c r="A160" s="1726"/>
      <c r="B160" s="1727"/>
      <c r="C160" s="1727"/>
      <c r="D160" s="1727"/>
      <c r="E160" s="1728"/>
      <c r="F160" s="1708" t="s">
        <v>598</v>
      </c>
      <c r="K160" s="1740"/>
      <c r="L160" s="1539"/>
      <c r="M160" s="1548" t="s">
        <v>70</v>
      </c>
      <c r="N160" s="1549"/>
      <c r="O160" s="1550"/>
      <c r="P160" s="1567">
        <f t="shared" si="55"/>
        <v>0</v>
      </c>
      <c r="Q160" s="1568">
        <f t="shared" si="55"/>
        <v>0</v>
      </c>
      <c r="R160" s="1568">
        <f t="shared" si="55"/>
        <v>0</v>
      </c>
      <c r="S160" s="1569">
        <f t="shared" si="55"/>
        <v>0</v>
      </c>
      <c r="T160" s="1565">
        <f t="shared" si="55"/>
        <v>0</v>
      </c>
      <c r="U160" s="1555" t="s">
        <v>72</v>
      </c>
      <c r="V160" s="1539"/>
      <c r="W160" s="1548" t="s">
        <v>70</v>
      </c>
      <c r="X160" s="1549"/>
      <c r="Y160" s="1550"/>
      <c r="Z160" s="1567">
        <f t="shared" si="54"/>
        <v>0</v>
      </c>
      <c r="AA160" s="1568">
        <f t="shared" si="54"/>
        <v>0</v>
      </c>
      <c r="AB160" s="1589">
        <f t="shared" si="54"/>
        <v>0</v>
      </c>
      <c r="AC160" s="1369">
        <f t="shared" si="54"/>
        <v>0</v>
      </c>
      <c r="AD160" s="1259"/>
      <c r="AE160" s="1700"/>
      <c r="AF160" s="1539"/>
      <c r="AG160" s="1548" t="s">
        <v>70</v>
      </c>
      <c r="AH160" s="1549"/>
      <c r="AI160" s="1567">
        <f t="shared" si="41"/>
        <v>0</v>
      </c>
      <c r="AJ160" s="1568">
        <f t="shared" si="56"/>
        <v>0</v>
      </c>
      <c r="AK160" s="1369">
        <f t="shared" si="57"/>
        <v>0</v>
      </c>
      <c r="AL160" s="1383">
        <f t="shared" si="42"/>
        <v>0</v>
      </c>
      <c r="AM160" s="1882"/>
    </row>
    <row r="161" spans="1:39" ht="14.45" customHeight="1">
      <c r="A161" s="1726"/>
      <c r="B161" s="1727"/>
      <c r="C161" s="1727"/>
      <c r="D161" s="1727"/>
      <c r="E161" s="1728"/>
      <c r="F161" s="1708" t="s">
        <v>599</v>
      </c>
      <c r="K161" s="1740"/>
      <c r="L161" s="1539"/>
      <c r="M161" s="1548" t="s">
        <v>73</v>
      </c>
      <c r="N161" s="1549"/>
      <c r="O161" s="1550"/>
      <c r="P161" s="1567">
        <f t="shared" si="55"/>
        <v>0</v>
      </c>
      <c r="Q161" s="1568">
        <f t="shared" si="55"/>
        <v>0</v>
      </c>
      <c r="R161" s="1568">
        <f t="shared" si="55"/>
        <v>0</v>
      </c>
      <c r="S161" s="1569">
        <f t="shared" si="55"/>
        <v>0</v>
      </c>
      <c r="T161" s="1565">
        <f t="shared" si="55"/>
        <v>0</v>
      </c>
      <c r="U161" s="1555"/>
      <c r="V161" s="1539"/>
      <c r="W161" s="1548" t="s">
        <v>73</v>
      </c>
      <c r="X161" s="1549"/>
      <c r="Y161" s="1550"/>
      <c r="Z161" s="1567">
        <f t="shared" si="54"/>
        <v>0</v>
      </c>
      <c r="AA161" s="1568">
        <f t="shared" si="54"/>
        <v>0</v>
      </c>
      <c r="AB161" s="1589">
        <f t="shared" si="54"/>
        <v>0</v>
      </c>
      <c r="AC161" s="1369">
        <f t="shared" si="54"/>
        <v>0</v>
      </c>
      <c r="AD161" s="1259"/>
      <c r="AE161" s="1700"/>
      <c r="AF161" s="1539"/>
      <c r="AG161" s="1548" t="s">
        <v>73</v>
      </c>
      <c r="AH161" s="1549"/>
      <c r="AI161" s="1567">
        <f t="shared" si="41"/>
        <v>0</v>
      </c>
      <c r="AJ161" s="1568">
        <f t="shared" si="56"/>
        <v>0</v>
      </c>
      <c r="AK161" s="1369">
        <f t="shared" si="57"/>
        <v>0</v>
      </c>
      <c r="AL161" s="1383">
        <f t="shared" si="42"/>
        <v>0</v>
      </c>
      <c r="AM161" s="1882"/>
    </row>
    <row r="162" spans="1:39" ht="14.45" customHeight="1">
      <c r="A162" s="1726"/>
      <c r="B162" s="1727"/>
      <c r="C162" s="1727"/>
      <c r="D162" s="1727"/>
      <c r="E162" s="1728"/>
      <c r="F162" s="1708" t="s">
        <v>601</v>
      </c>
      <c r="K162" s="1740"/>
      <c r="L162" s="1566"/>
      <c r="M162" s="1548" t="s">
        <v>13</v>
      </c>
      <c r="N162" s="1549"/>
      <c r="O162" s="1550"/>
      <c r="P162" s="1567">
        <f t="shared" si="55"/>
        <v>0</v>
      </c>
      <c r="Q162" s="1568">
        <f t="shared" si="55"/>
        <v>0</v>
      </c>
      <c r="R162" s="1568">
        <f t="shared" si="55"/>
        <v>0</v>
      </c>
      <c r="S162" s="1569">
        <f t="shared" si="55"/>
        <v>0</v>
      </c>
      <c r="T162" s="1565">
        <f t="shared" si="55"/>
        <v>0</v>
      </c>
      <c r="U162" s="1555"/>
      <c r="V162" s="1566"/>
      <c r="W162" s="1548" t="s">
        <v>13</v>
      </c>
      <c r="X162" s="1549"/>
      <c r="Y162" s="1550" t="s">
        <v>156</v>
      </c>
      <c r="Z162" s="1567">
        <f>IF(ISERROR(Z$47*(Q162/(Q$151+Q$152+Q$162))),0,ROUND(Z$47*(Q162/(Q$151+Q$152+Q$162)),0))</f>
        <v>0</v>
      </c>
      <c r="AA162" s="1568">
        <f>IF(ISERROR(AA$47*(R162/(R$151+R$152+R$162))),0,ROUND(AA$47*(R162/(R$151+R$152+R$162)),0))</f>
        <v>0</v>
      </c>
      <c r="AB162" s="1589">
        <f>IF(ISERROR(AB$47*(S162/(S$151+S$152+S$162))),0,ROUND(AB$47*(S162/(S$151+S$152+S$162)),0))</f>
        <v>0</v>
      </c>
      <c r="AC162" s="1369">
        <f>IF(ISERROR((AC$47)*(T162/(T$151+T$152+T$162))),0,ROUND((AC$47)*(T162/(T$151+T$152+T$162)),0))</f>
        <v>0</v>
      </c>
      <c r="AD162" s="1259"/>
      <c r="AE162" s="1700"/>
      <c r="AF162" s="1566"/>
      <c r="AG162" s="1548" t="s">
        <v>13</v>
      </c>
      <c r="AH162" s="1549"/>
      <c r="AI162" s="1567">
        <f t="shared" si="41"/>
        <v>0</v>
      </c>
      <c r="AJ162" s="1568">
        <f t="shared" si="56"/>
        <v>0</v>
      </c>
      <c r="AK162" s="1369">
        <f t="shared" si="57"/>
        <v>0</v>
      </c>
      <c r="AL162" s="1383">
        <f t="shared" si="42"/>
        <v>0</v>
      </c>
      <c r="AM162" s="1882"/>
    </row>
    <row r="163" spans="1:39" ht="14.45" customHeight="1">
      <c r="A163" s="1726"/>
      <c r="B163" s="1727"/>
      <c r="C163" s="1727"/>
      <c r="D163" s="1727"/>
      <c r="E163" s="1728"/>
      <c r="F163" s="1708" t="s">
        <v>602</v>
      </c>
      <c r="K163" s="1740" t="s">
        <v>4</v>
      </c>
      <c r="L163" s="1571" t="s">
        <v>78</v>
      </c>
      <c r="M163" s="1549"/>
      <c r="N163" s="1549"/>
      <c r="O163" s="1550"/>
      <c r="P163" s="1567">
        <f t="shared" si="55"/>
        <v>35549</v>
      </c>
      <c r="Q163" s="1568">
        <f t="shared" si="55"/>
        <v>35549</v>
      </c>
      <c r="R163" s="1568">
        <f t="shared" si="55"/>
        <v>0</v>
      </c>
      <c r="S163" s="1569">
        <f t="shared" si="55"/>
        <v>7004</v>
      </c>
      <c r="T163" s="1565">
        <f t="shared" si="55"/>
        <v>0</v>
      </c>
      <c r="U163" s="1555" t="s">
        <v>4</v>
      </c>
      <c r="V163" s="1571" t="s">
        <v>78</v>
      </c>
      <c r="W163" s="1549"/>
      <c r="X163" s="1549"/>
      <c r="Y163" s="1550" t="s">
        <v>156</v>
      </c>
      <c r="Z163" s="1567">
        <f>IF(ISERROR(Z$60*(Q163/(Q$135+Q$144+Q$163+Q$175))),0,ROUND(Z$60*(Q163/(Q$135+Q$144+Q$163+Q$175)),0))</f>
        <v>0</v>
      </c>
      <c r="AA163" s="1568">
        <f>IF(ISERROR(AA$60*(R163/(R$135+R$144+R$163+R$175))),0,ROUND(AA$60*(R163/(R$135+R$144+R$163+R$175)),0))</f>
        <v>0</v>
      </c>
      <c r="AB163" s="1589">
        <f>IF(ISERROR(AB$60*(S163/(S$135+S$144+S$163+S$175))),0,ROUND(AB$60*(S163/(S$135+S$144+S$163+S$175)),0))</f>
        <v>0</v>
      </c>
      <c r="AC163" s="1369">
        <f>IF(ISERROR((AC$60)*(T163/(T$135+T$144+T$163+T$175))),0,ROUND((AC$60)*(T163/(T$135+T$144+T$163+T$175)),0))</f>
        <v>0</v>
      </c>
      <c r="AD163" s="1259"/>
      <c r="AE163" s="1700" t="s">
        <v>4</v>
      </c>
      <c r="AF163" s="1571" t="s">
        <v>78</v>
      </c>
      <c r="AG163" s="1549"/>
      <c r="AH163" s="1549"/>
      <c r="AI163" s="1567">
        <f t="shared" si="41"/>
        <v>35549</v>
      </c>
      <c r="AJ163" s="1568">
        <f>SUM(AJ164:AJ165)</f>
        <v>0</v>
      </c>
      <c r="AK163" s="1369">
        <f>SUM(AK164:AK165)</f>
        <v>7004</v>
      </c>
      <c r="AL163" s="1383">
        <f t="shared" si="42"/>
        <v>0</v>
      </c>
      <c r="AM163" s="1882"/>
    </row>
    <row r="164" spans="1:39" ht="14.45" customHeight="1">
      <c r="A164" s="1726"/>
      <c r="B164" s="1727"/>
      <c r="C164" s="1727"/>
      <c r="D164" s="1727"/>
      <c r="E164" s="1728"/>
      <c r="F164" s="1708" t="s">
        <v>603</v>
      </c>
      <c r="K164" s="1740"/>
      <c r="L164" s="1539"/>
      <c r="M164" s="1548" t="s">
        <v>11</v>
      </c>
      <c r="N164" s="1549"/>
      <c r="O164" s="1550"/>
      <c r="P164" s="1567">
        <f t="shared" si="55"/>
        <v>0</v>
      </c>
      <c r="Q164" s="1568">
        <f t="shared" si="55"/>
        <v>0</v>
      </c>
      <c r="R164" s="1568">
        <f t="shared" si="55"/>
        <v>0</v>
      </c>
      <c r="S164" s="1569">
        <f t="shared" si="55"/>
        <v>0</v>
      </c>
      <c r="T164" s="1565">
        <f t="shared" si="55"/>
        <v>0</v>
      </c>
      <c r="U164" s="1555"/>
      <c r="V164" s="1539"/>
      <c r="W164" s="1548" t="s">
        <v>11</v>
      </c>
      <c r="X164" s="1549"/>
      <c r="Y164" s="1550" t="s">
        <v>156</v>
      </c>
      <c r="Z164" s="1567">
        <f>IF(ISERROR(Z163*(Q$164/Q$163)),0,ROUND(Z163*(Q$164/Q$163),0))</f>
        <v>0</v>
      </c>
      <c r="AA164" s="1568">
        <f>IF(ISERROR(AA163*(R$164/R$163)),0,ROUND(AA163*(R$164/R$163),0))</f>
        <v>0</v>
      </c>
      <c r="AB164" s="1589">
        <f>IF(ISERROR(AB163*(S$164/S$163)),0,ROUND(AB163*(S$164/S$163),0))</f>
        <v>0</v>
      </c>
      <c r="AC164" s="1369">
        <f>IF(ISERROR(AC163*(T$164/T$163)),0,ROUND(AC163*(T$164/T$163),0))</f>
        <v>0</v>
      </c>
      <c r="AD164" s="1259"/>
      <c r="AE164" s="1700"/>
      <c r="AF164" s="1539"/>
      <c r="AG164" s="1548" t="s">
        <v>11</v>
      </c>
      <c r="AH164" s="1549"/>
      <c r="AI164" s="1567">
        <f t="shared" si="41"/>
        <v>0</v>
      </c>
      <c r="AJ164" s="1568">
        <f t="shared" ref="AJ164:AJ175" si="58">IF($P164-$Z164=0,0,ROUND((R164-AA164)*$AI164/($P164-$Z164),0))</f>
        <v>0</v>
      </c>
      <c r="AK164" s="1369">
        <f t="shared" ref="AK164:AK175" si="59">IF(P164-Z164=0,0,ROUND((S164-AB164)*AI164/(P164-Z164),0))</f>
        <v>0</v>
      </c>
      <c r="AL164" s="1383">
        <f t="shared" si="42"/>
        <v>0</v>
      </c>
      <c r="AM164" s="1882"/>
    </row>
    <row r="165" spans="1:39" ht="14.45" customHeight="1">
      <c r="A165" s="1726"/>
      <c r="B165" s="1727"/>
      <c r="C165" s="1727"/>
      <c r="D165" s="1727"/>
      <c r="E165" s="1728"/>
      <c r="F165" s="1708" t="s">
        <v>604</v>
      </c>
      <c r="K165" s="1740"/>
      <c r="L165" s="1566"/>
      <c r="M165" s="1548" t="s">
        <v>13</v>
      </c>
      <c r="N165" s="1549"/>
      <c r="O165" s="1550"/>
      <c r="P165" s="1567">
        <f t="shared" si="55"/>
        <v>35549</v>
      </c>
      <c r="Q165" s="1568">
        <f t="shared" si="55"/>
        <v>35549</v>
      </c>
      <c r="R165" s="1568">
        <f t="shared" si="55"/>
        <v>0</v>
      </c>
      <c r="S165" s="1569">
        <f t="shared" si="55"/>
        <v>7004</v>
      </c>
      <c r="T165" s="1565">
        <f t="shared" si="55"/>
        <v>0</v>
      </c>
      <c r="U165" s="1555"/>
      <c r="V165" s="1566"/>
      <c r="W165" s="1548" t="s">
        <v>13</v>
      </c>
      <c r="X165" s="1549"/>
      <c r="Y165" s="1550" t="s">
        <v>156</v>
      </c>
      <c r="Z165" s="1567">
        <f>Z163-Z164</f>
        <v>0</v>
      </c>
      <c r="AA165" s="1568">
        <f>AA163-AA164</f>
        <v>0</v>
      </c>
      <c r="AB165" s="1589">
        <f>AB163-AB164</f>
        <v>0</v>
      </c>
      <c r="AC165" s="1369">
        <f>AC163-AC164</f>
        <v>0</v>
      </c>
      <c r="AD165" s="1259"/>
      <c r="AE165" s="1700"/>
      <c r="AF165" s="1566"/>
      <c r="AG165" s="1548" t="s">
        <v>13</v>
      </c>
      <c r="AH165" s="1549"/>
      <c r="AI165" s="1567">
        <f t="shared" si="41"/>
        <v>35549</v>
      </c>
      <c r="AJ165" s="1568">
        <f t="shared" si="58"/>
        <v>0</v>
      </c>
      <c r="AK165" s="1369">
        <f t="shared" si="59"/>
        <v>7004</v>
      </c>
      <c r="AL165" s="1383">
        <f t="shared" si="42"/>
        <v>0</v>
      </c>
      <c r="AM165" s="1882"/>
    </row>
    <row r="166" spans="1:39" ht="14.45" customHeight="1">
      <c r="A166" s="1726"/>
      <c r="B166" s="1727"/>
      <c r="C166" s="1727"/>
      <c r="D166" s="1727"/>
      <c r="E166" s="1728"/>
      <c r="F166" s="1708" t="s">
        <v>605</v>
      </c>
      <c r="K166" s="1740"/>
      <c r="L166" s="1586"/>
      <c r="M166" s="1548" t="s">
        <v>88</v>
      </c>
      <c r="N166" s="1549"/>
      <c r="O166" s="1550"/>
      <c r="P166" s="1567">
        <f t="shared" si="55"/>
        <v>2261</v>
      </c>
      <c r="Q166" s="1568">
        <f t="shared" si="55"/>
        <v>2261</v>
      </c>
      <c r="R166" s="1568">
        <f t="shared" si="55"/>
        <v>0</v>
      </c>
      <c r="S166" s="1569">
        <f t="shared" si="55"/>
        <v>0</v>
      </c>
      <c r="T166" s="1565">
        <f t="shared" si="55"/>
        <v>0</v>
      </c>
      <c r="U166" s="1555"/>
      <c r="V166" s="1586"/>
      <c r="W166" s="1548" t="s">
        <v>88</v>
      </c>
      <c r="X166" s="1549"/>
      <c r="Y166" s="1550"/>
      <c r="Z166" s="1567">
        <f t="shared" ref="Z166:AC168" si="60">Z51</f>
        <v>0</v>
      </c>
      <c r="AA166" s="1568">
        <f t="shared" si="60"/>
        <v>0</v>
      </c>
      <c r="AB166" s="1589">
        <f t="shared" si="60"/>
        <v>0</v>
      </c>
      <c r="AC166" s="1369">
        <f t="shared" si="60"/>
        <v>0</v>
      </c>
      <c r="AD166" s="1259"/>
      <c r="AE166" s="1700"/>
      <c r="AF166" s="1586"/>
      <c r="AG166" s="1548" t="s">
        <v>88</v>
      </c>
      <c r="AH166" s="1549"/>
      <c r="AI166" s="1567">
        <f t="shared" si="41"/>
        <v>2261</v>
      </c>
      <c r="AJ166" s="1568">
        <f t="shared" si="58"/>
        <v>0</v>
      </c>
      <c r="AK166" s="1369">
        <f t="shared" si="59"/>
        <v>0</v>
      </c>
      <c r="AL166" s="1383">
        <f t="shared" si="42"/>
        <v>0</v>
      </c>
      <c r="AM166" s="1882"/>
    </row>
    <row r="167" spans="1:39" ht="14.45" customHeight="1" thickBot="1">
      <c r="A167" s="1729"/>
      <c r="B167" s="1730"/>
      <c r="C167" s="1730"/>
      <c r="D167" s="1730"/>
      <c r="E167" s="1731"/>
      <c r="F167" s="1708" t="s">
        <v>606</v>
      </c>
      <c r="K167" s="1740"/>
      <c r="L167" s="1556" t="s">
        <v>91</v>
      </c>
      <c r="M167" s="1548" t="s">
        <v>89</v>
      </c>
      <c r="N167" s="1549"/>
      <c r="O167" s="1550"/>
      <c r="P167" s="1567">
        <f t="shared" si="55"/>
        <v>227</v>
      </c>
      <c r="Q167" s="1568">
        <f t="shared" si="55"/>
        <v>227</v>
      </c>
      <c r="R167" s="1568">
        <f t="shared" si="55"/>
        <v>0</v>
      </c>
      <c r="S167" s="1569">
        <f t="shared" si="55"/>
        <v>0</v>
      </c>
      <c r="T167" s="1565">
        <f t="shared" si="55"/>
        <v>0</v>
      </c>
      <c r="U167" s="1555"/>
      <c r="V167" s="1556" t="s">
        <v>91</v>
      </c>
      <c r="W167" s="1548" t="s">
        <v>89</v>
      </c>
      <c r="X167" s="1549"/>
      <c r="Y167" s="1550"/>
      <c r="Z167" s="1567">
        <f t="shared" si="60"/>
        <v>0</v>
      </c>
      <c r="AA167" s="1568">
        <f t="shared" si="60"/>
        <v>0</v>
      </c>
      <c r="AB167" s="1589">
        <f t="shared" si="60"/>
        <v>0</v>
      </c>
      <c r="AC167" s="1369">
        <f t="shared" si="60"/>
        <v>0</v>
      </c>
      <c r="AD167" s="1259"/>
      <c r="AE167" s="1700"/>
      <c r="AF167" s="1556" t="s">
        <v>91</v>
      </c>
      <c r="AG167" s="1548" t="s">
        <v>89</v>
      </c>
      <c r="AH167" s="1549"/>
      <c r="AI167" s="1567">
        <f t="shared" si="41"/>
        <v>227</v>
      </c>
      <c r="AJ167" s="1568">
        <f t="shared" si="58"/>
        <v>0</v>
      </c>
      <c r="AK167" s="1369">
        <f t="shared" si="59"/>
        <v>0</v>
      </c>
      <c r="AL167" s="1383">
        <f t="shared" si="42"/>
        <v>0</v>
      </c>
      <c r="AM167" s="1882"/>
    </row>
    <row r="168" spans="1:39" ht="14.45" customHeight="1">
      <c r="K168" s="1740"/>
      <c r="L168" s="1556"/>
      <c r="M168" s="1548" t="s">
        <v>104</v>
      </c>
      <c r="N168" s="1549"/>
      <c r="O168" s="1550"/>
      <c r="P168" s="1567">
        <f t="shared" si="55"/>
        <v>0</v>
      </c>
      <c r="Q168" s="1568">
        <f t="shared" si="55"/>
        <v>0</v>
      </c>
      <c r="R168" s="1568">
        <f t="shared" si="55"/>
        <v>0</v>
      </c>
      <c r="S168" s="1569">
        <f t="shared" si="55"/>
        <v>0</v>
      </c>
      <c r="T168" s="1565">
        <f t="shared" si="55"/>
        <v>0</v>
      </c>
      <c r="U168" s="1555"/>
      <c r="V168" s="1556"/>
      <c r="W168" s="1548" t="s">
        <v>104</v>
      </c>
      <c r="X168" s="1549"/>
      <c r="Y168" s="1550"/>
      <c r="Z168" s="1567">
        <f t="shared" si="60"/>
        <v>0</v>
      </c>
      <c r="AA168" s="1568">
        <f t="shared" si="60"/>
        <v>0</v>
      </c>
      <c r="AB168" s="1589">
        <f t="shared" si="60"/>
        <v>0</v>
      </c>
      <c r="AC168" s="1369">
        <f t="shared" si="60"/>
        <v>0</v>
      </c>
      <c r="AD168" s="1259"/>
      <c r="AE168" s="1700"/>
      <c r="AF168" s="1556"/>
      <c r="AG168" s="1548" t="s">
        <v>104</v>
      </c>
      <c r="AH168" s="1549"/>
      <c r="AI168" s="1567">
        <f t="shared" si="41"/>
        <v>0</v>
      </c>
      <c r="AJ168" s="1568">
        <f t="shared" si="58"/>
        <v>0</v>
      </c>
      <c r="AK168" s="1369">
        <f t="shared" si="59"/>
        <v>0</v>
      </c>
      <c r="AL168" s="1383">
        <f t="shared" si="42"/>
        <v>0</v>
      </c>
      <c r="AM168" s="1882"/>
    </row>
    <row r="169" spans="1:39" ht="14.45" customHeight="1" thickBot="1">
      <c r="A169" s="1708" t="s">
        <v>1132</v>
      </c>
      <c r="B169" s="1708" t="s">
        <v>1133</v>
      </c>
      <c r="C169" s="1708" t="s">
        <v>1134</v>
      </c>
      <c r="D169" s="1708" t="s">
        <v>1135</v>
      </c>
      <c r="E169" s="1708" t="s">
        <v>398</v>
      </c>
      <c r="K169" s="1740"/>
      <c r="L169" s="1556"/>
      <c r="M169" s="1548" t="s">
        <v>90</v>
      </c>
      <c r="N169" s="1549"/>
      <c r="O169" s="1550"/>
      <c r="P169" s="1567">
        <f t="shared" si="55"/>
        <v>28351</v>
      </c>
      <c r="Q169" s="1568">
        <f t="shared" si="55"/>
        <v>28351</v>
      </c>
      <c r="R169" s="1568">
        <f t="shared" si="55"/>
        <v>0</v>
      </c>
      <c r="S169" s="1569">
        <f t="shared" si="55"/>
        <v>0</v>
      </c>
      <c r="T169" s="1565">
        <f t="shared" si="55"/>
        <v>0</v>
      </c>
      <c r="U169" s="1555"/>
      <c r="V169" s="1556"/>
      <c r="W169" s="1548" t="s">
        <v>90</v>
      </c>
      <c r="X169" s="1549"/>
      <c r="Y169" s="1550" t="s">
        <v>156</v>
      </c>
      <c r="Z169" s="1567">
        <f t="shared" ref="Z169:AB170" si="61">IF(ISERROR((Z$58+Z$59)*(Q169/(Q$169+Q$170+Q$172+Q$174))),0,ROUND((Z$58+Z$59)*(Q169/(Q$169+Q$170+Q$172+Q$174)),0))</f>
        <v>0</v>
      </c>
      <c r="AA169" s="1568">
        <f t="shared" si="61"/>
        <v>0</v>
      </c>
      <c r="AB169" s="1589">
        <f t="shared" si="61"/>
        <v>0</v>
      </c>
      <c r="AC169" s="1369">
        <f>IF(ISERROR(((AC$58)+(AC$59))*(T169/(T$169+T$170+T$172+T$174))),0,ROUND(((AC$58)+(AC$59))*(T169/(T$169+T$170+T$172+T$174)),0))</f>
        <v>0</v>
      </c>
      <c r="AD169" s="1259"/>
      <c r="AE169" s="1700"/>
      <c r="AF169" s="1556"/>
      <c r="AG169" s="1548" t="s">
        <v>90</v>
      </c>
      <c r="AH169" s="1549"/>
      <c r="AI169" s="1567">
        <f t="shared" si="41"/>
        <v>28351</v>
      </c>
      <c r="AJ169" s="1568">
        <f t="shared" si="58"/>
        <v>0</v>
      </c>
      <c r="AK169" s="1369">
        <f t="shared" si="59"/>
        <v>0</v>
      </c>
      <c r="AL169" s="1383">
        <f t="shared" si="42"/>
        <v>0</v>
      </c>
      <c r="AM169" s="1882"/>
    </row>
    <row r="170" spans="1:39" ht="14.45" customHeight="1">
      <c r="A170" s="1723"/>
      <c r="B170" s="1724"/>
      <c r="C170" s="1724"/>
      <c r="D170" s="1724"/>
      <c r="E170" s="1725"/>
      <c r="F170" s="1708" t="s">
        <v>1139</v>
      </c>
      <c r="K170" s="1740"/>
      <c r="L170" s="1556" t="s">
        <v>92</v>
      </c>
      <c r="M170" s="1548" t="s">
        <v>105</v>
      </c>
      <c r="N170" s="1549"/>
      <c r="O170" s="1550"/>
      <c r="P170" s="1567">
        <f t="shared" si="55"/>
        <v>0</v>
      </c>
      <c r="Q170" s="1568">
        <f t="shared" si="55"/>
        <v>0</v>
      </c>
      <c r="R170" s="1568">
        <f t="shared" si="55"/>
        <v>0</v>
      </c>
      <c r="S170" s="1569">
        <f t="shared" si="55"/>
        <v>0</v>
      </c>
      <c r="T170" s="1565">
        <f t="shared" si="55"/>
        <v>0</v>
      </c>
      <c r="U170" s="1555"/>
      <c r="V170" s="1556" t="s">
        <v>92</v>
      </c>
      <c r="W170" s="1548" t="s">
        <v>105</v>
      </c>
      <c r="X170" s="1549"/>
      <c r="Y170" s="1550" t="s">
        <v>156</v>
      </c>
      <c r="Z170" s="1567">
        <f t="shared" si="61"/>
        <v>0</v>
      </c>
      <c r="AA170" s="1568">
        <f t="shared" si="61"/>
        <v>0</v>
      </c>
      <c r="AB170" s="1589">
        <f t="shared" si="61"/>
        <v>0</v>
      </c>
      <c r="AC170" s="1369">
        <f>IF(ISERROR(((AC$58)+(AC$59))*(T170/(T$169+T$170+T$172+T$174))),0,ROUND(((AC$58)+(AC$59))*(T170/(T$169+T$170+T$172+T$174)),0))</f>
        <v>0</v>
      </c>
      <c r="AD170" s="1259"/>
      <c r="AE170" s="1700"/>
      <c r="AF170" s="1556" t="s">
        <v>92</v>
      </c>
      <c r="AG170" s="1548" t="s">
        <v>105</v>
      </c>
      <c r="AH170" s="1549"/>
      <c r="AI170" s="1567">
        <f t="shared" si="41"/>
        <v>0</v>
      </c>
      <c r="AJ170" s="1568">
        <f t="shared" si="58"/>
        <v>0</v>
      </c>
      <c r="AK170" s="1369">
        <f t="shared" si="59"/>
        <v>0</v>
      </c>
      <c r="AL170" s="1383">
        <f t="shared" si="42"/>
        <v>0</v>
      </c>
      <c r="AM170" s="1882"/>
    </row>
    <row r="171" spans="1:39" ht="14.45" customHeight="1">
      <c r="A171" s="1726"/>
      <c r="B171" s="1727"/>
      <c r="C171" s="1727"/>
      <c r="D171" s="1727"/>
      <c r="E171" s="1728"/>
      <c r="F171" s="1708" t="s">
        <v>1140</v>
      </c>
      <c r="K171" s="1740"/>
      <c r="L171" s="1556"/>
      <c r="M171" s="1548" t="s">
        <v>106</v>
      </c>
      <c r="N171" s="1549"/>
      <c r="O171" s="1550"/>
      <c r="P171" s="1567">
        <f t="shared" ref="P171:T176" si="62">P56+P110</f>
        <v>0</v>
      </c>
      <c r="Q171" s="1568">
        <f t="shared" si="62"/>
        <v>0</v>
      </c>
      <c r="R171" s="1568">
        <f t="shared" si="62"/>
        <v>0</v>
      </c>
      <c r="S171" s="1569">
        <f t="shared" si="62"/>
        <v>0</v>
      </c>
      <c r="T171" s="1565">
        <f t="shared" si="62"/>
        <v>0</v>
      </c>
      <c r="U171" s="1555"/>
      <c r="V171" s="1556"/>
      <c r="W171" s="1548" t="s">
        <v>106</v>
      </c>
      <c r="X171" s="1549"/>
      <c r="Y171" s="1550"/>
      <c r="Z171" s="1567">
        <f>Z56</f>
        <v>0</v>
      </c>
      <c r="AA171" s="1568">
        <f>AA56</f>
        <v>0</v>
      </c>
      <c r="AB171" s="1589">
        <f>AB56</f>
        <v>0</v>
      </c>
      <c r="AC171" s="1369">
        <f>AC56</f>
        <v>0</v>
      </c>
      <c r="AD171" s="1259"/>
      <c r="AE171" s="1700"/>
      <c r="AF171" s="1556"/>
      <c r="AG171" s="1548" t="s">
        <v>106</v>
      </c>
      <c r="AH171" s="1549"/>
      <c r="AI171" s="1567">
        <f t="shared" si="41"/>
        <v>0</v>
      </c>
      <c r="AJ171" s="1568">
        <f t="shared" si="58"/>
        <v>0</v>
      </c>
      <c r="AK171" s="1369">
        <f t="shared" si="59"/>
        <v>0</v>
      </c>
      <c r="AL171" s="1383">
        <f t="shared" si="42"/>
        <v>0</v>
      </c>
      <c r="AM171" s="1882"/>
    </row>
    <row r="172" spans="1:39" ht="14.45" customHeight="1">
      <c r="A172" s="1726"/>
      <c r="B172" s="1727"/>
      <c r="C172" s="1727"/>
      <c r="D172" s="1727"/>
      <c r="E172" s="1728"/>
      <c r="F172" s="1708" t="s">
        <v>1141</v>
      </c>
      <c r="K172" s="1740"/>
      <c r="L172" s="1556"/>
      <c r="M172" s="1548" t="s">
        <v>107</v>
      </c>
      <c r="N172" s="1549"/>
      <c r="O172" s="1550"/>
      <c r="P172" s="1567">
        <f t="shared" si="62"/>
        <v>0</v>
      </c>
      <c r="Q172" s="1568">
        <f t="shared" si="62"/>
        <v>0</v>
      </c>
      <c r="R172" s="1568">
        <f t="shared" si="62"/>
        <v>0</v>
      </c>
      <c r="S172" s="1569">
        <f t="shared" si="62"/>
        <v>0</v>
      </c>
      <c r="T172" s="1565">
        <f t="shared" si="62"/>
        <v>0</v>
      </c>
      <c r="U172" s="1555"/>
      <c r="V172" s="1556"/>
      <c r="W172" s="1548" t="s">
        <v>107</v>
      </c>
      <c r="X172" s="1549"/>
      <c r="Y172" s="1550" t="s">
        <v>156</v>
      </c>
      <c r="Z172" s="1567">
        <f>IF(ISERROR((Z$58+Z$59)*(Q172/(Q$169+Q$170+Q$172+Q$174))),0,ROUND((Z$58+Z$59)*(Q172/(Q$169+Q$170+Q$172+Q$174)),0))</f>
        <v>0</v>
      </c>
      <c r="AA172" s="1568">
        <f>IF(ISERROR((AA$58+AA$59)*(R172/(R$169+R$170+R$172+R$174))),0,ROUND((AA$58+AA$59)*(R172/(R$169+R$170+R$172+R$174)),0))</f>
        <v>0</v>
      </c>
      <c r="AB172" s="1589">
        <f>IF(ISERROR((AB$58+AB$59)*(S172/(S$169+S$170+S$172+S$174))),0,ROUND((AB$58+AB$59)*(S172/(S$169+S$170+S$172+S$174)),0))</f>
        <v>0</v>
      </c>
      <c r="AC172" s="1369">
        <f>IF(ISERROR(((AC$58)+(AC$59))*(T172/(T$169+T$170+T$172+T$174))),0,ROUND(((AC$58)+(AC$59))*(T172/(T$169+T$170+T$172+T$174)),0))</f>
        <v>0</v>
      </c>
      <c r="AD172" s="1259"/>
      <c r="AE172" s="1700"/>
      <c r="AF172" s="1556"/>
      <c r="AG172" s="1548" t="s">
        <v>107</v>
      </c>
      <c r="AH172" s="1549"/>
      <c r="AI172" s="1567">
        <f t="shared" si="41"/>
        <v>0</v>
      </c>
      <c r="AJ172" s="1568">
        <f t="shared" si="58"/>
        <v>0</v>
      </c>
      <c r="AK172" s="1369">
        <f t="shared" si="59"/>
        <v>0</v>
      </c>
      <c r="AL172" s="1383">
        <f t="shared" si="42"/>
        <v>0</v>
      </c>
      <c r="AM172" s="1882"/>
    </row>
    <row r="173" spans="1:39" ht="14.45" customHeight="1">
      <c r="A173" s="1726"/>
      <c r="B173" s="1727"/>
      <c r="C173" s="1727"/>
      <c r="D173" s="1727"/>
      <c r="E173" s="1728"/>
      <c r="F173" s="1708" t="s">
        <v>1142</v>
      </c>
      <c r="K173" s="1740"/>
      <c r="L173" s="1556" t="s">
        <v>41</v>
      </c>
      <c r="M173" s="1548" t="s">
        <v>108</v>
      </c>
      <c r="N173" s="1549"/>
      <c r="O173" s="1550"/>
      <c r="P173" s="1567">
        <f t="shared" si="62"/>
        <v>9485</v>
      </c>
      <c r="Q173" s="1568">
        <f t="shared" si="62"/>
        <v>9485</v>
      </c>
      <c r="R173" s="1568">
        <f t="shared" si="62"/>
        <v>0</v>
      </c>
      <c r="S173" s="1569">
        <f t="shared" si="62"/>
        <v>0</v>
      </c>
      <c r="T173" s="1565">
        <f t="shared" si="62"/>
        <v>0</v>
      </c>
      <c r="U173" s="1555"/>
      <c r="V173" s="1556" t="s">
        <v>41</v>
      </c>
      <c r="W173" s="1548" t="s">
        <v>108</v>
      </c>
      <c r="X173" s="1549"/>
      <c r="Y173" s="1550"/>
      <c r="Z173" s="1567">
        <f>Z57</f>
        <v>0</v>
      </c>
      <c r="AA173" s="1568">
        <f>AA57</f>
        <v>0</v>
      </c>
      <c r="AB173" s="1589">
        <f>AB57</f>
        <v>0</v>
      </c>
      <c r="AC173" s="1369">
        <f>AC57</f>
        <v>0</v>
      </c>
      <c r="AD173" s="1259"/>
      <c r="AE173" s="1700"/>
      <c r="AF173" s="1556" t="s">
        <v>41</v>
      </c>
      <c r="AG173" s="1548" t="s">
        <v>108</v>
      </c>
      <c r="AH173" s="1549"/>
      <c r="AI173" s="1567">
        <f t="shared" si="41"/>
        <v>9485</v>
      </c>
      <c r="AJ173" s="1568">
        <f t="shared" si="58"/>
        <v>0</v>
      </c>
      <c r="AK173" s="1369">
        <f t="shared" si="59"/>
        <v>0</v>
      </c>
      <c r="AL173" s="1383">
        <f t="shared" si="42"/>
        <v>0</v>
      </c>
      <c r="AM173" s="1882"/>
    </row>
    <row r="174" spans="1:39" ht="14.45" customHeight="1">
      <c r="A174" s="1726"/>
      <c r="B174" s="1727"/>
      <c r="C174" s="1727"/>
      <c r="D174" s="1727"/>
      <c r="E174" s="1728"/>
      <c r="F174" s="1708" t="s">
        <v>1143</v>
      </c>
      <c r="K174" s="1740"/>
      <c r="L174" s="1566"/>
      <c r="M174" s="1548" t="s">
        <v>13</v>
      </c>
      <c r="N174" s="1549"/>
      <c r="O174" s="1550"/>
      <c r="P174" s="1567">
        <f t="shared" si="62"/>
        <v>4653</v>
      </c>
      <c r="Q174" s="1568">
        <f t="shared" si="62"/>
        <v>4653</v>
      </c>
      <c r="R174" s="1568">
        <f t="shared" si="62"/>
        <v>0</v>
      </c>
      <c r="S174" s="1569">
        <f t="shared" si="62"/>
        <v>0</v>
      </c>
      <c r="T174" s="1565">
        <f t="shared" si="62"/>
        <v>0</v>
      </c>
      <c r="U174" s="1555"/>
      <c r="V174" s="1566"/>
      <c r="W174" s="1548" t="s">
        <v>13</v>
      </c>
      <c r="X174" s="1549"/>
      <c r="Y174" s="1550" t="s">
        <v>156</v>
      </c>
      <c r="Z174" s="1567">
        <f>IF(ISERROR((Z$58+Z$59)*(Q174/(Q$169+Q$170+Q$172+Q$174))),0,ROUND((Z$58+Z$59)*(Q174/(Q$169+Q$170+Q$172+Q$174)),0))</f>
        <v>0</v>
      </c>
      <c r="AA174" s="1568">
        <f>IF(ISERROR((AA$58+AA$59)*(R174/(R$169+R$170+R$172+R$174))),0,ROUND((AA$58+AA$59)*(R174/(R$169+R$170+R$172+R$174)),0))</f>
        <v>0</v>
      </c>
      <c r="AB174" s="1589">
        <f>IF(ISERROR((AB$58+AB$59)*(S174/(S$169+S$170+S$172+S$174))),0,ROUND((AB$58+AB$59)*(S174/(S$169+S$170+S$172+S$174)),0))</f>
        <v>0</v>
      </c>
      <c r="AC174" s="1369">
        <f>IF(ISERROR(((AC$58)+(AC$59))*(T174/(T$169+T$170+T$172+T$174))),0,ROUND(((AC$58)+(AC$59))*(T174/(T$169+T$170+T$172+T$174)),0))</f>
        <v>0</v>
      </c>
      <c r="AD174" s="1259"/>
      <c r="AE174" s="1700"/>
      <c r="AF174" s="1566"/>
      <c r="AG174" s="1548" t="s">
        <v>13</v>
      </c>
      <c r="AH174" s="1549"/>
      <c r="AI174" s="1567">
        <f t="shared" si="41"/>
        <v>4653</v>
      </c>
      <c r="AJ174" s="1568">
        <f t="shared" si="58"/>
        <v>0</v>
      </c>
      <c r="AK174" s="1369">
        <f t="shared" si="59"/>
        <v>0</v>
      </c>
      <c r="AL174" s="1383">
        <f t="shared" si="42"/>
        <v>0</v>
      </c>
      <c r="AM174" s="1882"/>
    </row>
    <row r="175" spans="1:39" ht="14.45" customHeight="1">
      <c r="A175" s="1726"/>
      <c r="B175" s="1727"/>
      <c r="C175" s="1727"/>
      <c r="D175" s="1727"/>
      <c r="E175" s="1728"/>
      <c r="F175" s="1708" t="s">
        <v>1144</v>
      </c>
      <c r="K175" s="1740"/>
      <c r="L175" s="1548" t="s">
        <v>13</v>
      </c>
      <c r="M175" s="1549"/>
      <c r="N175" s="1549"/>
      <c r="O175" s="1550"/>
      <c r="P175" s="1567">
        <f t="shared" si="62"/>
        <v>0</v>
      </c>
      <c r="Q175" s="1568">
        <f t="shared" si="62"/>
        <v>0</v>
      </c>
      <c r="R175" s="1568">
        <f t="shared" si="62"/>
        <v>0</v>
      </c>
      <c r="S175" s="1569">
        <f t="shared" si="62"/>
        <v>0</v>
      </c>
      <c r="T175" s="1565">
        <f t="shared" si="62"/>
        <v>0</v>
      </c>
      <c r="U175" s="1555"/>
      <c r="V175" s="1548" t="s">
        <v>13</v>
      </c>
      <c r="W175" s="1549"/>
      <c r="X175" s="1549"/>
      <c r="Y175" s="1550" t="s">
        <v>156</v>
      </c>
      <c r="Z175" s="1567">
        <f>Z61-SUM(Z123,Z126,Z129,Z133:Z144,Z148:Z154,Z160:Z163,Z166:Z174)</f>
        <v>0</v>
      </c>
      <c r="AA175" s="1568">
        <f>AA61-SUM(AA123,AA126,AA129,AA133:AA144,AA148:AA154,AA160:AA163,AA166:AA174)</f>
        <v>0</v>
      </c>
      <c r="AB175" s="1589">
        <f>AB61-SUM(AB123,AB126,AB129,AB133:AB144,AB148:AB154,AB160:AB163,AB166:AB174)</f>
        <v>0</v>
      </c>
      <c r="AC175" s="1369">
        <f>AC61-SUM(AC123,AC126,AC129,AC133:AC144,AC148:AC154,AC160:AC163,AC166:AC174)</f>
        <v>0</v>
      </c>
      <c r="AD175" s="1259"/>
      <c r="AE175" s="1700"/>
      <c r="AF175" s="1548" t="s">
        <v>13</v>
      </c>
      <c r="AG175" s="1549"/>
      <c r="AH175" s="1549"/>
      <c r="AI175" s="1567">
        <f t="shared" si="41"/>
        <v>0</v>
      </c>
      <c r="AJ175" s="1568">
        <f t="shared" si="58"/>
        <v>0</v>
      </c>
      <c r="AK175" s="1369">
        <f t="shared" si="59"/>
        <v>0</v>
      </c>
      <c r="AL175" s="1383">
        <f t="shared" si="42"/>
        <v>0</v>
      </c>
      <c r="AM175" s="1260" t="s">
        <v>1241</v>
      </c>
    </row>
    <row r="176" spans="1:39" ht="14.45" customHeight="1" thickBot="1">
      <c r="A176" s="1726"/>
      <c r="B176" s="1727"/>
      <c r="C176" s="1727"/>
      <c r="D176" s="1727"/>
      <c r="E176" s="1728"/>
      <c r="F176" s="1708" t="s">
        <v>1145</v>
      </c>
      <c r="K176" s="1741"/>
      <c r="L176" s="1654" t="s">
        <v>82</v>
      </c>
      <c r="M176" s="1655"/>
      <c r="N176" s="1655"/>
      <c r="O176" s="1656"/>
      <c r="P176" s="1734">
        <f t="shared" si="62"/>
        <v>322178</v>
      </c>
      <c r="Q176" s="1735">
        <f t="shared" si="62"/>
        <v>285919</v>
      </c>
      <c r="R176" s="1735">
        <f t="shared" si="62"/>
        <v>31432</v>
      </c>
      <c r="S176" s="1655">
        <f t="shared" si="62"/>
        <v>25607</v>
      </c>
      <c r="T176" s="1736">
        <f t="shared" si="62"/>
        <v>16600</v>
      </c>
      <c r="U176" s="1704"/>
      <c r="V176" s="1654" t="s">
        <v>82</v>
      </c>
      <c r="W176" s="1655"/>
      <c r="X176" s="1655"/>
      <c r="Y176" s="1656"/>
      <c r="Z176" s="1734">
        <f>Z61</f>
        <v>7298</v>
      </c>
      <c r="AA176" s="1735">
        <f>AA61</f>
        <v>0</v>
      </c>
      <c r="AB176" s="1654">
        <f>AB61</f>
        <v>0</v>
      </c>
      <c r="AC176" s="1737">
        <f>AC61</f>
        <v>0</v>
      </c>
      <c r="AD176" s="1259"/>
      <c r="AE176" s="1705"/>
      <c r="AF176" s="1654" t="s">
        <v>82</v>
      </c>
      <c r="AG176" s="1655"/>
      <c r="AH176" s="1655"/>
      <c r="AI176" s="1738">
        <f t="shared" si="41"/>
        <v>278621</v>
      </c>
      <c r="AJ176" s="1735">
        <f>SUM(AJ123,AJ126,AJ129,AJ133:AJ144,AJ148:AJ154,AJ160:AJ163,AJ166:AJ175)</f>
        <v>25481</v>
      </c>
      <c r="AK176" s="1737">
        <f>SUM(AK123,AK126,AK129,AK133:AK144,AK148:AK154,AK160:AK163,AK166:AK175)</f>
        <v>13273</v>
      </c>
      <c r="AL176" s="1882">
        <f>SUM(AL123,AL126,AL129,AL133:AL144,AL148:AL154,AL160:AL163,AL166:AL175)</f>
        <v>36259</v>
      </c>
      <c r="AM176" s="1260">
        <f>P176-Q176</f>
        <v>36259</v>
      </c>
    </row>
    <row r="177" spans="1:29" ht="14.45" customHeight="1" thickTop="1">
      <c r="A177" s="1726"/>
      <c r="B177" s="1727"/>
      <c r="C177" s="1727"/>
      <c r="D177" s="1727"/>
      <c r="E177" s="1728"/>
      <c r="F177" s="1708" t="s">
        <v>1146</v>
      </c>
      <c r="Z177" s="1259"/>
      <c r="AA177" s="1259"/>
      <c r="AB177" s="1259"/>
      <c r="AC177" s="1279"/>
    </row>
    <row r="178" spans="1:29" ht="14.45" customHeight="1">
      <c r="A178" s="1726"/>
      <c r="B178" s="1727"/>
      <c r="C178" s="1727"/>
      <c r="D178" s="1727"/>
      <c r="E178" s="1728"/>
      <c r="F178" s="1708" t="s">
        <v>1147</v>
      </c>
      <c r="AC178" s="1706"/>
    </row>
    <row r="179" spans="1:29">
      <c r="A179" s="1726"/>
      <c r="B179" s="1727"/>
      <c r="C179" s="1727"/>
      <c r="D179" s="1727"/>
      <c r="E179" s="1728"/>
      <c r="F179" s="1708" t="s">
        <v>552</v>
      </c>
      <c r="AC179" s="1706"/>
    </row>
    <row r="180" spans="1:29">
      <c r="A180" s="1726"/>
      <c r="B180" s="1727"/>
      <c r="C180" s="1727"/>
      <c r="D180" s="1727"/>
      <c r="E180" s="1728"/>
      <c r="F180" s="1708" t="s">
        <v>553</v>
      </c>
      <c r="AC180" s="1706"/>
    </row>
    <row r="181" spans="1:29">
      <c r="A181" s="1726"/>
      <c r="B181" s="1727"/>
      <c r="C181" s="1727"/>
      <c r="D181" s="1727"/>
      <c r="E181" s="1728"/>
      <c r="F181" s="1708" t="s">
        <v>554</v>
      </c>
      <c r="AC181" s="1706"/>
    </row>
    <row r="182" spans="1:29">
      <c r="A182" s="1726">
        <v>7298</v>
      </c>
      <c r="B182" s="1727"/>
      <c r="C182" s="1727"/>
      <c r="D182" s="1727"/>
      <c r="E182" s="1728"/>
      <c r="F182" s="1708" t="s">
        <v>1148</v>
      </c>
      <c r="AC182" s="1706"/>
    </row>
    <row r="183" spans="1:29">
      <c r="A183" s="1726">
        <v>7298</v>
      </c>
      <c r="B183" s="1727"/>
      <c r="C183" s="1727"/>
      <c r="D183" s="1727"/>
      <c r="E183" s="1728"/>
      <c r="F183" s="1708" t="s">
        <v>555</v>
      </c>
      <c r="AC183" s="1706"/>
    </row>
    <row r="184" spans="1:29">
      <c r="A184" s="1726"/>
      <c r="B184" s="1727"/>
      <c r="C184" s="1727"/>
      <c r="D184" s="1727"/>
      <c r="E184" s="1728"/>
      <c r="F184" s="1708" t="s">
        <v>558</v>
      </c>
      <c r="AC184" s="1706"/>
    </row>
    <row r="185" spans="1:29">
      <c r="A185" s="1726"/>
      <c r="B185" s="1727"/>
      <c r="C185" s="1727"/>
      <c r="D185" s="1727"/>
      <c r="E185" s="1728"/>
      <c r="F185" s="1708" t="s">
        <v>560</v>
      </c>
      <c r="AC185" s="1706"/>
    </row>
    <row r="186" spans="1:29">
      <c r="A186" s="1726"/>
      <c r="B186" s="1727"/>
      <c r="C186" s="1727"/>
      <c r="D186" s="1727"/>
      <c r="E186" s="1728"/>
      <c r="F186" s="1708" t="s">
        <v>562</v>
      </c>
      <c r="AC186" s="1706"/>
    </row>
    <row r="187" spans="1:29">
      <c r="A187" s="1726"/>
      <c r="B187" s="1727"/>
      <c r="C187" s="1727"/>
      <c r="D187" s="1727"/>
      <c r="E187" s="1728"/>
      <c r="F187" s="1708" t="s">
        <v>563</v>
      </c>
      <c r="AC187" s="1706"/>
    </row>
    <row r="188" spans="1:29">
      <c r="A188" s="1726"/>
      <c r="B188" s="1727"/>
      <c r="C188" s="1727"/>
      <c r="D188" s="1727"/>
      <c r="E188" s="1728"/>
      <c r="F188" s="1708" t="s">
        <v>565</v>
      </c>
      <c r="AC188" s="1706"/>
    </row>
    <row r="189" spans="1:29">
      <c r="A189" s="1726"/>
      <c r="B189" s="1727"/>
      <c r="C189" s="1727"/>
      <c r="D189" s="1727"/>
      <c r="E189" s="1728"/>
      <c r="F189" s="1708" t="s">
        <v>566</v>
      </c>
      <c r="AC189" s="1706"/>
    </row>
    <row r="190" spans="1:29">
      <c r="A190" s="1726"/>
      <c r="B190" s="1727"/>
      <c r="C190" s="1727"/>
      <c r="D190" s="1727"/>
      <c r="E190" s="1728"/>
      <c r="F190" s="1708" t="s">
        <v>453</v>
      </c>
      <c r="AC190" s="1706"/>
    </row>
    <row r="191" spans="1:29">
      <c r="A191" s="1726"/>
      <c r="B191" s="1727"/>
      <c r="C191" s="1727"/>
      <c r="D191" s="1727"/>
      <c r="E191" s="1728"/>
      <c r="F191" s="1708" t="s">
        <v>568</v>
      </c>
      <c r="AC191" s="1706"/>
    </row>
    <row r="192" spans="1:29">
      <c r="A192" s="1726"/>
      <c r="B192" s="1727"/>
      <c r="C192" s="1727"/>
      <c r="D192" s="1727"/>
      <c r="E192" s="1728"/>
      <c r="F192" s="1708" t="s">
        <v>569</v>
      </c>
      <c r="AC192" s="1706"/>
    </row>
    <row r="193" spans="1:29">
      <c r="A193" s="1726"/>
      <c r="B193" s="1727"/>
      <c r="C193" s="1727"/>
      <c r="D193" s="1727"/>
      <c r="E193" s="1728"/>
      <c r="F193" s="1708" t="s">
        <v>570</v>
      </c>
      <c r="AC193" s="1706"/>
    </row>
    <row r="194" spans="1:29">
      <c r="A194" s="1726"/>
      <c r="B194" s="1727"/>
      <c r="C194" s="1727"/>
      <c r="D194" s="1727"/>
      <c r="E194" s="1728"/>
      <c r="F194" s="1708" t="s">
        <v>1149</v>
      </c>
      <c r="AC194" s="1706"/>
    </row>
    <row r="195" spans="1:29">
      <c r="A195" s="1726"/>
      <c r="B195" s="1727"/>
      <c r="C195" s="1727"/>
      <c r="D195" s="1727"/>
      <c r="E195" s="1728"/>
      <c r="F195" s="1708" t="s">
        <v>571</v>
      </c>
      <c r="AC195" s="1706"/>
    </row>
    <row r="196" spans="1:29">
      <c r="A196" s="1726"/>
      <c r="B196" s="1727"/>
      <c r="C196" s="1727"/>
      <c r="D196" s="1727"/>
      <c r="E196" s="1728"/>
      <c r="F196" s="1708" t="s">
        <v>573</v>
      </c>
      <c r="AC196" s="1706"/>
    </row>
    <row r="197" spans="1:29">
      <c r="A197" s="1726"/>
      <c r="B197" s="1727"/>
      <c r="C197" s="1727"/>
      <c r="D197" s="1727"/>
      <c r="E197" s="1728"/>
      <c r="F197" s="1708" t="s">
        <v>575</v>
      </c>
      <c r="AC197" s="1706"/>
    </row>
    <row r="198" spans="1:29">
      <c r="A198" s="1726"/>
      <c r="B198" s="1727"/>
      <c r="C198" s="1727"/>
      <c r="D198" s="1727"/>
      <c r="E198" s="1728"/>
      <c r="F198" s="1708" t="s">
        <v>577</v>
      </c>
      <c r="AC198" s="1706"/>
    </row>
    <row r="199" spans="1:29">
      <c r="A199" s="1726"/>
      <c r="B199" s="1727"/>
      <c r="C199" s="1727"/>
      <c r="D199" s="1727"/>
      <c r="E199" s="1728"/>
      <c r="F199" s="1708" t="s">
        <v>578</v>
      </c>
      <c r="AC199" s="1706"/>
    </row>
    <row r="200" spans="1:29">
      <c r="A200" s="1726"/>
      <c r="B200" s="1727"/>
      <c r="C200" s="1727"/>
      <c r="D200" s="1727"/>
      <c r="E200" s="1728"/>
      <c r="F200" s="1708" t="s">
        <v>579</v>
      </c>
      <c r="AC200" s="1706"/>
    </row>
    <row r="201" spans="1:29">
      <c r="A201" s="1726"/>
      <c r="B201" s="1727"/>
      <c r="C201" s="1727"/>
      <c r="D201" s="1727"/>
      <c r="E201" s="1728"/>
      <c r="F201" s="1708" t="s">
        <v>580</v>
      </c>
      <c r="AC201" s="1706"/>
    </row>
    <row r="202" spans="1:29">
      <c r="A202" s="1726"/>
      <c r="B202" s="1727"/>
      <c r="C202" s="1727"/>
      <c r="D202" s="1727"/>
      <c r="E202" s="1728"/>
      <c r="F202" s="1708" t="s">
        <v>582</v>
      </c>
      <c r="AC202" s="1706"/>
    </row>
    <row r="203" spans="1:29" ht="14.25" thickBot="1">
      <c r="A203" s="1729"/>
      <c r="B203" s="1730"/>
      <c r="C203" s="1730"/>
      <c r="D203" s="1730"/>
      <c r="E203" s="1731"/>
      <c r="F203" s="1708" t="s">
        <v>584</v>
      </c>
      <c r="AC203" s="1706"/>
    </row>
    <row r="204" spans="1:29">
      <c r="A204" s="1722"/>
      <c r="B204" s="1722"/>
      <c r="C204" s="1722"/>
      <c r="D204" s="1722"/>
      <c r="E204" s="1722"/>
      <c r="F204" s="1708"/>
      <c r="AC204" s="1706"/>
    </row>
    <row r="205" spans="1:29">
      <c r="F205" s="1708"/>
      <c r="AC205" s="1706"/>
    </row>
    <row r="206" spans="1:29">
      <c r="F206" s="1708"/>
      <c r="AC206" s="1706"/>
    </row>
    <row r="207" spans="1:29">
      <c r="F207" s="1708"/>
      <c r="AC207" s="1706"/>
    </row>
    <row r="208" spans="1:29">
      <c r="F208" s="1708"/>
      <c r="AC208" s="1706"/>
    </row>
    <row r="209" spans="6:29">
      <c r="F209" s="1708"/>
      <c r="AC209" s="1706"/>
    </row>
    <row r="210" spans="6:29">
      <c r="F210" s="1708"/>
      <c r="AC210" s="1706"/>
    </row>
    <row r="211" spans="6:29">
      <c r="F211" s="1708"/>
      <c r="AC211" s="1706"/>
    </row>
    <row r="212" spans="6:29">
      <c r="F212" s="1708"/>
      <c r="AC212" s="1706"/>
    </row>
    <row r="213" spans="6:29">
      <c r="F213" s="1708"/>
      <c r="AC213" s="1706"/>
    </row>
    <row r="214" spans="6:29">
      <c r="F214" s="1708"/>
      <c r="AC214" s="1706"/>
    </row>
    <row r="215" spans="6:29">
      <c r="F215" s="1708"/>
      <c r="AC215" s="1706"/>
    </row>
    <row r="216" spans="6:29">
      <c r="F216" s="1708"/>
      <c r="AC216" s="1706"/>
    </row>
    <row r="217" spans="6:29">
      <c r="F217" s="1708"/>
      <c r="AC217" s="1706"/>
    </row>
    <row r="218" spans="6:29">
      <c r="F218" s="1708"/>
      <c r="AC218" s="1706"/>
    </row>
    <row r="219" spans="6:29">
      <c r="F219" s="1708"/>
      <c r="AC219" s="1706"/>
    </row>
    <row r="220" spans="6:29">
      <c r="F220" s="1708"/>
      <c r="AC220" s="1706"/>
    </row>
    <row r="221" spans="6:29">
      <c r="F221" s="1708"/>
      <c r="AC221" s="1706"/>
    </row>
    <row r="222" spans="6:29">
      <c r="AC222" s="1706"/>
    </row>
    <row r="223" spans="6:29">
      <c r="AC223" s="1706"/>
    </row>
    <row r="224" spans="6:29">
      <c r="AC224" s="1706"/>
    </row>
    <row r="225" spans="29:29">
      <c r="AC225" s="1706"/>
    </row>
    <row r="226" spans="29:29">
      <c r="AC226" s="1706"/>
    </row>
    <row r="227" spans="29:29">
      <c r="AC227" s="1706"/>
    </row>
    <row r="228" spans="29:29">
      <c r="AC228" s="1706"/>
    </row>
    <row r="229" spans="29:29">
      <c r="AC229" s="1706"/>
    </row>
    <row r="230" spans="29:29">
      <c r="AC230" s="1706"/>
    </row>
    <row r="231" spans="29:29">
      <c r="AC231" s="1706"/>
    </row>
    <row r="232" spans="29:29">
      <c r="AC232" s="1706"/>
    </row>
    <row r="233" spans="29:29">
      <c r="AC233" s="1706"/>
    </row>
    <row r="234" spans="29:29">
      <c r="AC234" s="1706"/>
    </row>
    <row r="235" spans="29:29">
      <c r="AC235" s="1706"/>
    </row>
    <row r="236" spans="29:29">
      <c r="AC236" s="1706"/>
    </row>
    <row r="237" spans="29:29">
      <c r="AC237" s="1706"/>
    </row>
    <row r="238" spans="29:29">
      <c r="AC238" s="1706"/>
    </row>
    <row r="239" spans="29:29">
      <c r="AC239" s="1706"/>
    </row>
    <row r="240" spans="29:29">
      <c r="AC240" s="1706"/>
    </row>
    <row r="241" spans="29:29">
      <c r="AC241" s="1706"/>
    </row>
    <row r="242" spans="29:29">
      <c r="AC242" s="1706"/>
    </row>
    <row r="243" spans="29:29">
      <c r="AC243" s="1706"/>
    </row>
    <row r="244" spans="29:29">
      <c r="AC244" s="1706"/>
    </row>
    <row r="245" spans="29:29">
      <c r="AC245" s="1706"/>
    </row>
  </sheetData>
  <phoneticPr fontId="5"/>
  <pageMargins left="0.47244094488188981" right="0.39370078740157483" top="0.98425196850393704" bottom="0.98425196850393704" header="0.51181102362204722" footer="0.51181102362204722"/>
  <pageSetup paperSize="8" scale="60" orientation="portrait" r:id="rId1"/>
  <headerFooter alignWithMargins="0"/>
  <rowBreaks count="1" manualBreakCount="1">
    <brk id="115" max="16383" man="1"/>
  </rowBreaks>
</worksheet>
</file>

<file path=xl/worksheets/sheet21.xml><?xml version="1.0" encoding="utf-8"?>
<worksheet xmlns="http://schemas.openxmlformats.org/spreadsheetml/2006/main" xmlns:r="http://schemas.openxmlformats.org/officeDocument/2006/relationships">
  <dimension ref="A1:AM245"/>
  <sheetViews>
    <sheetView showGridLines="0" topLeftCell="T166" zoomScaleSheetLayoutView="80" workbookViewId="0">
      <selection activeCell="AI124" sqref="AI124"/>
    </sheetView>
  </sheetViews>
  <sheetFormatPr defaultRowHeight="13.5"/>
  <cols>
    <col min="1" max="1" width="8.5" style="1719" bestFit="1" customWidth="1"/>
    <col min="2" max="2" width="8.375" style="1719" customWidth="1"/>
    <col min="3" max="9" width="6.625" style="1719" customWidth="1"/>
    <col min="10" max="10" width="4" style="1259" customWidth="1"/>
    <col min="11" max="11" width="3.125" style="1259" customWidth="1"/>
    <col min="12" max="13" width="2" style="1259" customWidth="1"/>
    <col min="14" max="14" width="7.25" style="1259" customWidth="1"/>
    <col min="15" max="15" width="3.125" style="1259" customWidth="1"/>
    <col min="16" max="20" width="10.625" style="1546" customWidth="1"/>
    <col min="21" max="21" width="3.125" style="1259" customWidth="1"/>
    <col min="22" max="23" width="2" style="1259" customWidth="1"/>
    <col min="24" max="24" width="7.5" style="1259" customWidth="1"/>
    <col min="25" max="25" width="3.125" style="1259" customWidth="1"/>
    <col min="26" max="29" width="10.625" style="1546" customWidth="1"/>
    <col min="30" max="30" width="3" style="1546" customWidth="1"/>
    <col min="31" max="31" width="3.125" style="1546" customWidth="1"/>
    <col min="32" max="32" width="2" style="1546" customWidth="1"/>
    <col min="33" max="33" width="6.75" style="1546" customWidth="1"/>
    <col min="34" max="34" width="7.75" style="1546" customWidth="1"/>
    <col min="35" max="35" width="11.75" style="1546" customWidth="1"/>
    <col min="36" max="38" width="11.625" style="1546" customWidth="1"/>
    <col min="39" max="16384" width="9" style="1546"/>
  </cols>
  <sheetData>
    <row r="1" spans="1:37" s="1259" customFormat="1" ht="9" customHeight="1">
      <c r="A1" s="1707"/>
      <c r="B1" s="1707"/>
      <c r="C1" s="1707"/>
      <c r="D1" s="1707"/>
      <c r="E1" s="1707"/>
      <c r="F1" s="1707"/>
      <c r="G1" s="1707"/>
      <c r="H1" s="1707"/>
      <c r="I1" s="1707"/>
    </row>
    <row r="2" spans="1:37" s="1259" customFormat="1" ht="14.45" customHeight="1">
      <c r="A2" s="1707"/>
      <c r="B2" s="1707"/>
      <c r="C2" s="1707"/>
      <c r="D2" s="1707"/>
      <c r="E2" s="1707"/>
      <c r="F2" s="1707"/>
      <c r="G2" s="1707"/>
      <c r="H2" s="1707"/>
      <c r="I2" s="1707"/>
      <c r="J2" s="1506"/>
      <c r="K2" s="1506" t="s">
        <v>721</v>
      </c>
      <c r="R2" s="1506" t="s">
        <v>1475</v>
      </c>
      <c r="T2" s="1869"/>
      <c r="AA2" s="1383"/>
      <c r="AB2" s="1383" t="s">
        <v>1</v>
      </c>
      <c r="AC2" s="1383"/>
    </row>
    <row r="3" spans="1:37" s="1259" customFormat="1" ht="3" customHeight="1" thickBot="1">
      <c r="A3" s="1707"/>
      <c r="B3" s="1707"/>
      <c r="C3" s="1707"/>
      <c r="D3" s="1707"/>
      <c r="E3" s="1707"/>
      <c r="F3" s="1707"/>
      <c r="G3" s="1707"/>
      <c r="H3" s="1707"/>
      <c r="I3" s="1707"/>
      <c r="AB3" s="1383"/>
      <c r="AC3" s="1383"/>
    </row>
    <row r="4" spans="1:37" s="1259" customFormat="1" ht="14.45" customHeight="1" thickTop="1">
      <c r="A4" s="1707"/>
      <c r="B4" s="1707"/>
      <c r="C4" s="1707"/>
      <c r="D4" s="1707"/>
      <c r="E4" s="1707"/>
      <c r="F4" s="1707"/>
      <c r="G4" s="1707"/>
      <c r="H4" s="1707"/>
      <c r="I4" s="1707"/>
      <c r="K4" s="1507"/>
      <c r="L4" s="1508"/>
      <c r="M4" s="1508"/>
      <c r="N4" s="1508"/>
      <c r="O4" s="1508"/>
      <c r="P4" s="1509" t="s">
        <v>119</v>
      </c>
      <c r="Q4" s="1508"/>
      <c r="R4" s="1508"/>
      <c r="S4" s="1508"/>
      <c r="T4" s="1508"/>
      <c r="U4" s="1510"/>
      <c r="V4" s="1508"/>
      <c r="W4" s="1508"/>
      <c r="X4" s="1508"/>
      <c r="Y4" s="1508"/>
      <c r="Z4" s="1732" t="s">
        <v>392</v>
      </c>
      <c r="AA4" s="1733"/>
      <c r="AB4" s="1733"/>
      <c r="AC4" s="1511"/>
      <c r="AD4" s="1383"/>
      <c r="AE4" s="1268"/>
      <c r="AF4" s="1268"/>
      <c r="AG4" s="1268"/>
      <c r="AH4" s="1268"/>
      <c r="AI4" s="1512"/>
      <c r="AJ4" s="1512"/>
      <c r="AK4" s="1512"/>
    </row>
    <row r="5" spans="1:37" s="1259" customFormat="1" ht="14.45" customHeight="1">
      <c r="A5" s="1707"/>
      <c r="B5" s="1707"/>
      <c r="C5" s="1707"/>
      <c r="D5" s="1707"/>
      <c r="E5" s="1707"/>
      <c r="F5" s="1707"/>
      <c r="G5" s="1707"/>
      <c r="H5" s="1707"/>
      <c r="I5" s="1707"/>
      <c r="K5" s="1513"/>
      <c r="L5" s="1514"/>
      <c r="M5" s="1514"/>
      <c r="N5" s="1514"/>
      <c r="O5" s="1514"/>
      <c r="P5" s="1515" t="s">
        <v>121</v>
      </c>
      <c r="Q5" s="1516" t="s">
        <v>143</v>
      </c>
      <c r="R5" s="1517" t="s">
        <v>122</v>
      </c>
      <c r="S5" s="1517"/>
      <c r="T5" s="1518"/>
      <c r="U5" s="1519"/>
      <c r="V5" s="1514"/>
      <c r="W5" s="1514"/>
      <c r="X5" s="1514"/>
      <c r="Y5" s="1514"/>
      <c r="Z5" s="1515" t="s">
        <v>123</v>
      </c>
      <c r="AA5" s="1520" t="s">
        <v>124</v>
      </c>
      <c r="AB5" s="1517"/>
      <c r="AC5" s="1375"/>
      <c r="AD5" s="1383"/>
      <c r="AE5" s="1268"/>
      <c r="AF5" s="1268"/>
      <c r="AG5" s="1268"/>
      <c r="AH5" s="1268"/>
      <c r="AI5" s="1512"/>
      <c r="AJ5" s="1512"/>
      <c r="AK5" s="1512"/>
    </row>
    <row r="6" spans="1:37" s="1259" customFormat="1" ht="14.45" customHeight="1">
      <c r="A6" s="1707"/>
      <c r="B6" s="1707"/>
      <c r="C6" s="1707"/>
      <c r="D6" s="1707"/>
      <c r="E6" s="1707"/>
      <c r="F6" s="1707"/>
      <c r="G6" s="1707"/>
      <c r="H6" s="1707"/>
      <c r="I6" s="1707"/>
      <c r="K6" s="1513"/>
      <c r="L6" s="1514"/>
      <c r="M6" s="1514"/>
      <c r="N6" s="1514"/>
      <c r="O6" s="1514"/>
      <c r="P6" s="1521"/>
      <c r="Q6" s="1522" t="s">
        <v>144</v>
      </c>
      <c r="R6" s="1520" t="s">
        <v>2</v>
      </c>
      <c r="S6" s="1520" t="s">
        <v>3</v>
      </c>
      <c r="T6" s="1520" t="s">
        <v>393</v>
      </c>
      <c r="U6" s="1519" t="s">
        <v>4</v>
      </c>
      <c r="V6" s="1514" t="s">
        <v>4</v>
      </c>
      <c r="W6" s="1514"/>
      <c r="X6" s="1514"/>
      <c r="Y6" s="1514"/>
      <c r="Z6" s="1521"/>
      <c r="AA6" s="1520" t="s">
        <v>2</v>
      </c>
      <c r="AB6" s="1520" t="s">
        <v>3</v>
      </c>
      <c r="AC6" s="1375" t="s">
        <v>393</v>
      </c>
      <c r="AD6" s="1383" t="s">
        <v>4</v>
      </c>
      <c r="AE6" s="1268"/>
      <c r="AF6" s="1268"/>
      <c r="AG6" s="1268"/>
      <c r="AH6" s="1268"/>
      <c r="AI6" s="1512"/>
      <c r="AJ6" s="1512"/>
      <c r="AK6" s="1512"/>
    </row>
    <row r="7" spans="1:37" s="1259" customFormat="1" ht="14.45" customHeight="1" thickBot="1">
      <c r="A7" s="1708" t="s">
        <v>1132</v>
      </c>
      <c r="B7" s="1708" t="s">
        <v>1133</v>
      </c>
      <c r="C7" s="1708" t="s">
        <v>1134</v>
      </c>
      <c r="D7" s="1708" t="s">
        <v>1135</v>
      </c>
      <c r="E7" s="1708" t="s">
        <v>398</v>
      </c>
      <c r="F7" s="1708" t="s">
        <v>1136</v>
      </c>
      <c r="G7" s="1708" t="s">
        <v>1137</v>
      </c>
      <c r="H7" s="1708" t="s">
        <v>1138</v>
      </c>
      <c r="I7" s="1707"/>
      <c r="K7" s="1513"/>
      <c r="L7" s="1514"/>
      <c r="M7" s="1514"/>
      <c r="N7" s="1514"/>
      <c r="O7" s="1514"/>
      <c r="P7" s="1523" t="s">
        <v>125</v>
      </c>
      <c r="Q7" s="1524" t="s">
        <v>667</v>
      </c>
      <c r="R7" s="1525"/>
      <c r="S7" s="1526" t="s">
        <v>127</v>
      </c>
      <c r="T7" s="1527" t="s">
        <v>395</v>
      </c>
      <c r="U7" s="1519"/>
      <c r="V7" s="1528"/>
      <c r="W7" s="1528"/>
      <c r="X7" s="1528"/>
      <c r="Y7" s="1528"/>
      <c r="Z7" s="1529" t="s">
        <v>5</v>
      </c>
      <c r="AA7" s="1526" t="s">
        <v>6</v>
      </c>
      <c r="AB7" s="1526" t="s">
        <v>7</v>
      </c>
      <c r="AC7" s="1367"/>
      <c r="AD7" s="1383"/>
      <c r="AE7" s="330"/>
      <c r="AF7" s="330"/>
      <c r="AG7" s="330"/>
      <c r="AH7" s="330"/>
      <c r="AI7" s="1512"/>
      <c r="AJ7" s="1512"/>
      <c r="AK7" s="1512"/>
    </row>
    <row r="8" spans="1:37" ht="14.45" customHeight="1">
      <c r="A8" s="1709">
        <v>179542</v>
      </c>
      <c r="B8" s="1710">
        <v>179542</v>
      </c>
      <c r="C8" s="1710">
        <v>150159</v>
      </c>
      <c r="D8" s="1710">
        <v>29383</v>
      </c>
      <c r="E8" s="1710">
        <v>64741</v>
      </c>
      <c r="F8" s="1710">
        <v>20633</v>
      </c>
      <c r="G8" s="1710">
        <v>0</v>
      </c>
      <c r="H8" s="1711"/>
      <c r="I8" s="1712" t="s">
        <v>1139</v>
      </c>
      <c r="K8" s="1530"/>
      <c r="L8" s="1531" t="s">
        <v>8</v>
      </c>
      <c r="M8" s="1532"/>
      <c r="N8" s="1532"/>
      <c r="O8" s="1533" t="s">
        <v>9</v>
      </c>
      <c r="P8" s="1534">
        <f>+A9</f>
        <v>124035</v>
      </c>
      <c r="Q8" s="1535">
        <f>+C9</f>
        <v>124035</v>
      </c>
      <c r="R8" s="1535">
        <f>+E9</f>
        <v>40139</v>
      </c>
      <c r="S8" s="1536">
        <f>+F9</f>
        <v>0</v>
      </c>
      <c r="T8" s="1537">
        <f>+H9</f>
        <v>0</v>
      </c>
      <c r="U8" s="1538"/>
      <c r="V8" s="1539" t="s">
        <v>145</v>
      </c>
      <c r="W8" s="1540"/>
      <c r="X8" s="1540"/>
      <c r="Y8" s="1541" t="s">
        <v>10</v>
      </c>
      <c r="Z8" s="1542">
        <f t="shared" ref="Z8:AB9" si="0">+A170</f>
        <v>0</v>
      </c>
      <c r="AA8" s="1543">
        <f t="shared" si="0"/>
        <v>0</v>
      </c>
      <c r="AB8" s="1544">
        <f t="shared" si="0"/>
        <v>0</v>
      </c>
      <c r="AC8" s="1545">
        <f>+E170</f>
        <v>0</v>
      </c>
      <c r="AD8" s="1383"/>
      <c r="AE8" s="1383"/>
      <c r="AF8" s="1383"/>
      <c r="AG8" s="1383"/>
      <c r="AH8" s="1383"/>
      <c r="AI8" s="1259"/>
      <c r="AJ8" s="1259"/>
      <c r="AK8" s="1259"/>
    </row>
    <row r="9" spans="1:37" ht="14.45" customHeight="1">
      <c r="A9" s="1713">
        <v>124035</v>
      </c>
      <c r="B9" s="1714">
        <v>124035</v>
      </c>
      <c r="C9" s="1714">
        <v>124035</v>
      </c>
      <c r="D9" s="1714"/>
      <c r="E9" s="1714">
        <v>40139</v>
      </c>
      <c r="F9" s="1714"/>
      <c r="G9" s="1714"/>
      <c r="H9" s="1715"/>
      <c r="I9" s="1712" t="s">
        <v>1140</v>
      </c>
      <c r="K9" s="1547"/>
      <c r="L9" s="1539"/>
      <c r="M9" s="1548" t="s">
        <v>146</v>
      </c>
      <c r="N9" s="1549"/>
      <c r="O9" s="1550" t="s">
        <v>12</v>
      </c>
      <c r="P9" s="1551">
        <f>+A10</f>
        <v>0</v>
      </c>
      <c r="Q9" s="1552">
        <f>+C10</f>
        <v>0</v>
      </c>
      <c r="R9" s="1552">
        <f>+E10</f>
        <v>0</v>
      </c>
      <c r="S9" s="1553">
        <f>+F10</f>
        <v>0</v>
      </c>
      <c r="T9" s="1554">
        <f>+H10</f>
        <v>0</v>
      </c>
      <c r="U9" s="1555"/>
      <c r="V9" s="1556"/>
      <c r="W9" s="1548" t="s">
        <v>11</v>
      </c>
      <c r="X9" s="1549"/>
      <c r="Y9" s="1557" t="s">
        <v>9</v>
      </c>
      <c r="Z9" s="1551">
        <f t="shared" si="0"/>
        <v>0</v>
      </c>
      <c r="AA9" s="1552">
        <f t="shared" si="0"/>
        <v>0</v>
      </c>
      <c r="AB9" s="1558">
        <f t="shared" si="0"/>
        <v>0</v>
      </c>
      <c r="AC9" s="1559">
        <f>+E171</f>
        <v>0</v>
      </c>
      <c r="AD9" s="1383"/>
      <c r="AE9" s="1383"/>
      <c r="AF9" s="1383"/>
      <c r="AG9" s="1383"/>
      <c r="AH9" s="1383"/>
      <c r="AI9" s="1259"/>
      <c r="AJ9" s="1259"/>
      <c r="AK9" s="1259"/>
    </row>
    <row r="10" spans="1:37" ht="14.45" customHeight="1">
      <c r="A10" s="1713"/>
      <c r="B10" s="1714"/>
      <c r="C10" s="1714"/>
      <c r="D10" s="1714"/>
      <c r="E10" s="1714"/>
      <c r="F10" s="1714"/>
      <c r="G10" s="1714"/>
      <c r="H10" s="1715"/>
      <c r="I10" s="1712" t="s">
        <v>1141</v>
      </c>
      <c r="K10" s="1547"/>
      <c r="L10" s="1539"/>
      <c r="M10" s="1548" t="s">
        <v>13</v>
      </c>
      <c r="N10" s="1560"/>
      <c r="O10" s="1561"/>
      <c r="P10" s="1562">
        <f>P8-P9</f>
        <v>124035</v>
      </c>
      <c r="Q10" s="1563">
        <f>Q8-Q9</f>
        <v>124035</v>
      </c>
      <c r="R10" s="1563">
        <f>R8-R9</f>
        <v>40139</v>
      </c>
      <c r="S10" s="1564">
        <f>S8-S9</f>
        <v>0</v>
      </c>
      <c r="T10" s="1565">
        <f>T8-T9</f>
        <v>0</v>
      </c>
      <c r="U10" s="1555"/>
      <c r="V10" s="1566"/>
      <c r="W10" s="1548" t="s">
        <v>13</v>
      </c>
      <c r="X10" s="1549"/>
      <c r="Y10" s="1557"/>
      <c r="Z10" s="1567">
        <f>Z8-Z9</f>
        <v>0</v>
      </c>
      <c r="AA10" s="1568">
        <f>AA8-AA9</f>
        <v>0</v>
      </c>
      <c r="AB10" s="1569">
        <f>AB8-AB9</f>
        <v>0</v>
      </c>
      <c r="AC10" s="1570">
        <f>AC8-AC9</f>
        <v>0</v>
      </c>
      <c r="AD10" s="1383"/>
      <c r="AE10" s="1383"/>
      <c r="AF10" s="1383"/>
      <c r="AG10" s="1383"/>
      <c r="AH10" s="1383"/>
      <c r="AI10" s="1259"/>
      <c r="AJ10" s="1259"/>
      <c r="AK10" s="1259"/>
    </row>
    <row r="11" spans="1:37" ht="14.45" customHeight="1">
      <c r="A11" s="1713">
        <v>10118</v>
      </c>
      <c r="B11" s="1714">
        <v>10118</v>
      </c>
      <c r="C11" s="1714">
        <v>200</v>
      </c>
      <c r="D11" s="1714">
        <v>9918</v>
      </c>
      <c r="E11" s="1714">
        <v>9918</v>
      </c>
      <c r="F11" s="1714"/>
      <c r="G11" s="1714"/>
      <c r="H11" s="1715"/>
      <c r="I11" s="1712" t="s">
        <v>1142</v>
      </c>
      <c r="K11" s="1547" t="s">
        <v>4</v>
      </c>
      <c r="L11" s="1571" t="s">
        <v>14</v>
      </c>
      <c r="M11" s="1572"/>
      <c r="N11" s="1572"/>
      <c r="O11" s="1573" t="s">
        <v>15</v>
      </c>
      <c r="P11" s="1574">
        <f>+A11</f>
        <v>10118</v>
      </c>
      <c r="Q11" s="1575">
        <f>+C11</f>
        <v>200</v>
      </c>
      <c r="R11" s="1575">
        <f>+E11</f>
        <v>9918</v>
      </c>
      <c r="S11" s="1576">
        <f>+F11</f>
        <v>0</v>
      </c>
      <c r="T11" s="1554">
        <f>+H11</f>
        <v>0</v>
      </c>
      <c r="U11" s="1555"/>
      <c r="V11" s="1548" t="s">
        <v>147</v>
      </c>
      <c r="W11" s="1549"/>
      <c r="X11" s="1549"/>
      <c r="Y11" s="1557" t="s">
        <v>12</v>
      </c>
      <c r="Z11" s="1551">
        <f>+A172</f>
        <v>0</v>
      </c>
      <c r="AA11" s="1552">
        <f>+B172</f>
        <v>0</v>
      </c>
      <c r="AB11" s="1558">
        <f>+C172</f>
        <v>0</v>
      </c>
      <c r="AC11" s="1559">
        <f>+E172</f>
        <v>0</v>
      </c>
      <c r="AD11" s="1383"/>
      <c r="AE11" s="1383"/>
      <c r="AF11" s="1383"/>
      <c r="AG11" s="1383"/>
      <c r="AH11" s="1383"/>
      <c r="AI11" s="1259"/>
      <c r="AJ11" s="1259"/>
      <c r="AK11" s="1259"/>
    </row>
    <row r="12" spans="1:37" ht="14.45" customHeight="1">
      <c r="A12" s="1713"/>
      <c r="B12" s="1714"/>
      <c r="C12" s="1714"/>
      <c r="D12" s="1714"/>
      <c r="E12" s="1714"/>
      <c r="F12" s="1714"/>
      <c r="G12" s="1714"/>
      <c r="H12" s="1715"/>
      <c r="I12" s="1712" t="s">
        <v>1143</v>
      </c>
      <c r="K12" s="1547"/>
      <c r="L12" s="1539"/>
      <c r="M12" s="1548" t="s">
        <v>16</v>
      </c>
      <c r="N12" s="1549"/>
      <c r="O12" s="1550" t="s">
        <v>17</v>
      </c>
      <c r="P12" s="1551">
        <f>+A12</f>
        <v>0</v>
      </c>
      <c r="Q12" s="1552">
        <f>+C12</f>
        <v>0</v>
      </c>
      <c r="R12" s="1552">
        <f>+E12</f>
        <v>0</v>
      </c>
      <c r="S12" s="1553">
        <f>+F12</f>
        <v>0</v>
      </c>
      <c r="T12" s="1554">
        <f>+H12</f>
        <v>0</v>
      </c>
      <c r="U12" s="1555"/>
      <c r="V12" s="1539"/>
      <c r="W12" s="1577"/>
      <c r="X12" s="1577"/>
      <c r="Y12" s="1578"/>
      <c r="Z12" s="1579"/>
      <c r="AA12" s="1577"/>
      <c r="AB12" s="1577"/>
      <c r="AC12" s="1580"/>
      <c r="AD12" s="1383"/>
      <c r="AE12" s="1383"/>
      <c r="AF12" s="1383"/>
      <c r="AG12" s="1383"/>
      <c r="AH12" s="1383"/>
      <c r="AI12" s="1259"/>
      <c r="AJ12" s="1259"/>
      <c r="AK12" s="1259"/>
    </row>
    <row r="13" spans="1:37" ht="14.45" customHeight="1">
      <c r="A13" s="1713">
        <v>19911</v>
      </c>
      <c r="B13" s="1714">
        <v>19911</v>
      </c>
      <c r="C13" s="1714">
        <v>14857</v>
      </c>
      <c r="D13" s="1714">
        <v>5054</v>
      </c>
      <c r="E13" s="1714">
        <v>14684</v>
      </c>
      <c r="F13" s="1714">
        <v>842</v>
      </c>
      <c r="G13" s="1714">
        <v>0</v>
      </c>
      <c r="H13" s="1715">
        <v>0</v>
      </c>
      <c r="I13" s="1712" t="s">
        <v>1144</v>
      </c>
      <c r="K13" s="1547"/>
      <c r="L13" s="1566"/>
      <c r="M13" s="1548" t="s">
        <v>13</v>
      </c>
      <c r="N13" s="1540"/>
      <c r="O13" s="1581"/>
      <c r="P13" s="1562">
        <f>P11-P12</f>
        <v>10118</v>
      </c>
      <c r="Q13" s="1563">
        <f>Q11-Q12</f>
        <v>200</v>
      </c>
      <c r="R13" s="1563">
        <f>R11-R12</f>
        <v>9918</v>
      </c>
      <c r="S13" s="1564">
        <f>S11-S12</f>
        <v>0</v>
      </c>
      <c r="T13" s="1565">
        <f>T11-T12</f>
        <v>0</v>
      </c>
      <c r="U13" s="1555"/>
      <c r="V13" s="1566"/>
      <c r="W13" s="1582"/>
      <c r="X13" s="1582"/>
      <c r="Y13" s="1583"/>
      <c r="Z13" s="1584"/>
      <c r="AA13" s="1582"/>
      <c r="AB13" s="1582"/>
      <c r="AC13" s="1585"/>
      <c r="AD13" s="1383"/>
      <c r="AE13" s="1383"/>
      <c r="AF13" s="1383"/>
      <c r="AG13" s="1383"/>
      <c r="AH13" s="1383"/>
      <c r="AI13" s="1259"/>
      <c r="AJ13" s="1259"/>
      <c r="AK13" s="1259"/>
    </row>
    <row r="14" spans="1:37" ht="14.45" customHeight="1">
      <c r="A14" s="1713">
        <v>5156</v>
      </c>
      <c r="B14" s="1714">
        <v>5156</v>
      </c>
      <c r="C14" s="1714">
        <v>102</v>
      </c>
      <c r="D14" s="1714">
        <v>5054</v>
      </c>
      <c r="E14" s="1714">
        <v>1684</v>
      </c>
      <c r="F14" s="1714">
        <v>842</v>
      </c>
      <c r="G14" s="1714">
        <v>0</v>
      </c>
      <c r="H14" s="1715">
        <v>0</v>
      </c>
      <c r="I14" s="1712" t="s">
        <v>1145</v>
      </c>
      <c r="K14" s="1547" t="s">
        <v>4</v>
      </c>
      <c r="L14" s="1586"/>
      <c r="M14" s="1539" t="s">
        <v>94</v>
      </c>
      <c r="N14" s="1549"/>
      <c r="O14" s="1550" t="s">
        <v>93</v>
      </c>
      <c r="P14" s="1551">
        <f>+A14</f>
        <v>5156</v>
      </c>
      <c r="Q14" s="1552">
        <f>+C14</f>
        <v>102</v>
      </c>
      <c r="R14" s="1552">
        <f t="shared" ref="R14:S16" si="1">+E14</f>
        <v>1684</v>
      </c>
      <c r="S14" s="1553">
        <f t="shared" si="1"/>
        <v>842</v>
      </c>
      <c r="T14" s="1554">
        <f>+H14</f>
        <v>0</v>
      </c>
      <c r="U14" s="1555"/>
      <c r="V14" s="1571"/>
      <c r="W14" s="1548" t="s">
        <v>135</v>
      </c>
      <c r="X14" s="1549"/>
      <c r="Y14" s="1557" t="s">
        <v>93</v>
      </c>
      <c r="Z14" s="1551">
        <f>+A176</f>
        <v>0</v>
      </c>
      <c r="AA14" s="1552">
        <f>+B176</f>
        <v>0</v>
      </c>
      <c r="AB14" s="1558">
        <f>+C176</f>
        <v>0</v>
      </c>
      <c r="AC14" s="1559">
        <f>+E176</f>
        <v>0</v>
      </c>
      <c r="AD14" s="1383"/>
      <c r="AE14" s="1383"/>
      <c r="AF14" s="1383"/>
      <c r="AG14" s="1383"/>
      <c r="AH14" s="1383"/>
      <c r="AI14" s="1259"/>
      <c r="AJ14" s="1259"/>
      <c r="AK14" s="1259"/>
    </row>
    <row r="15" spans="1:37" ht="14.45" customHeight="1">
      <c r="A15" s="1713"/>
      <c r="B15" s="1714"/>
      <c r="C15" s="1714"/>
      <c r="D15" s="1714"/>
      <c r="E15" s="1714"/>
      <c r="F15" s="1714"/>
      <c r="G15" s="1714"/>
      <c r="H15" s="1715"/>
      <c r="I15" s="1712" t="s">
        <v>1146</v>
      </c>
      <c r="K15" s="1547"/>
      <c r="L15" s="1556" t="s">
        <v>102</v>
      </c>
      <c r="M15" s="1539"/>
      <c r="N15" s="1548" t="s">
        <v>148</v>
      </c>
      <c r="O15" s="1550" t="s">
        <v>97</v>
      </c>
      <c r="P15" s="1551">
        <f>+A15</f>
        <v>0</v>
      </c>
      <c r="Q15" s="1552">
        <f>+C15</f>
        <v>0</v>
      </c>
      <c r="R15" s="1552">
        <f t="shared" si="1"/>
        <v>0</v>
      </c>
      <c r="S15" s="1553">
        <f t="shared" si="1"/>
        <v>0</v>
      </c>
      <c r="T15" s="1554">
        <f>+H15</f>
        <v>0</v>
      </c>
      <c r="U15" s="1555"/>
      <c r="V15" s="1539" t="s">
        <v>102</v>
      </c>
      <c r="W15" s="1539"/>
      <c r="X15" s="1560"/>
      <c r="Y15" s="1561"/>
      <c r="Z15" s="1587"/>
      <c r="AA15" s="1560"/>
      <c r="AB15" s="1560"/>
      <c r="AC15" s="1588"/>
      <c r="AD15" s="1383"/>
      <c r="AE15" s="1383"/>
      <c r="AF15" s="1383"/>
      <c r="AG15" s="1383"/>
      <c r="AH15" s="1383"/>
      <c r="AI15" s="1259"/>
      <c r="AJ15" s="1259"/>
      <c r="AK15" s="1259"/>
    </row>
    <row r="16" spans="1:37" ht="14.45" customHeight="1">
      <c r="A16" s="1713">
        <v>5156</v>
      </c>
      <c r="B16" s="1714">
        <v>5156</v>
      </c>
      <c r="C16" s="1714">
        <v>102</v>
      </c>
      <c r="D16" s="1714">
        <v>5054</v>
      </c>
      <c r="E16" s="1714">
        <v>1684</v>
      </c>
      <c r="F16" s="1714">
        <v>842</v>
      </c>
      <c r="G16" s="1714">
        <v>0</v>
      </c>
      <c r="H16" s="1715">
        <v>0</v>
      </c>
      <c r="I16" s="1712" t="s">
        <v>1147</v>
      </c>
      <c r="K16" s="1547"/>
      <c r="L16" s="1556" t="s">
        <v>103</v>
      </c>
      <c r="M16" s="1556"/>
      <c r="N16" s="1548" t="s">
        <v>96</v>
      </c>
      <c r="O16" s="1550" t="s">
        <v>34</v>
      </c>
      <c r="P16" s="1551">
        <f>+A16</f>
        <v>5156</v>
      </c>
      <c r="Q16" s="1552">
        <f>+C16</f>
        <v>102</v>
      </c>
      <c r="R16" s="1552">
        <f t="shared" si="1"/>
        <v>1684</v>
      </c>
      <c r="S16" s="1553">
        <f t="shared" si="1"/>
        <v>842</v>
      </c>
      <c r="T16" s="1554">
        <f>+H16</f>
        <v>0</v>
      </c>
      <c r="U16" s="1555"/>
      <c r="V16" s="1539" t="s">
        <v>103</v>
      </c>
      <c r="W16" s="1539"/>
      <c r="X16" s="1560"/>
      <c r="Y16" s="1561"/>
      <c r="Z16" s="1587"/>
      <c r="AA16" s="1560"/>
      <c r="AB16" s="1560"/>
      <c r="AC16" s="1588"/>
      <c r="AD16" s="1383"/>
      <c r="AE16" s="1383"/>
      <c r="AF16" s="1383"/>
      <c r="AG16" s="1383"/>
      <c r="AH16" s="1383"/>
      <c r="AI16" s="1259"/>
      <c r="AJ16" s="1259"/>
      <c r="AK16" s="1259"/>
    </row>
    <row r="17" spans="1:37" ht="14.45" customHeight="1">
      <c r="A17" s="1713"/>
      <c r="B17" s="1714"/>
      <c r="C17" s="1714"/>
      <c r="D17" s="1714"/>
      <c r="E17" s="1714"/>
      <c r="F17" s="1714"/>
      <c r="G17" s="1714"/>
      <c r="H17" s="1715"/>
      <c r="I17" s="1712" t="s">
        <v>552</v>
      </c>
      <c r="K17" s="1547"/>
      <c r="L17" s="1556" t="s">
        <v>41</v>
      </c>
      <c r="M17" s="1566"/>
      <c r="N17" s="1548" t="s">
        <v>13</v>
      </c>
      <c r="O17" s="1550"/>
      <c r="P17" s="1567">
        <f>P14-P15-P16</f>
        <v>0</v>
      </c>
      <c r="Q17" s="1568">
        <f>Q14-Q15-Q16</f>
        <v>0</v>
      </c>
      <c r="R17" s="1568">
        <f>R14-R15-R16</f>
        <v>0</v>
      </c>
      <c r="S17" s="1589">
        <f>S14-S15-S16</f>
        <v>0</v>
      </c>
      <c r="T17" s="1565">
        <f>T14-T15-T16</f>
        <v>0</v>
      </c>
      <c r="U17" s="1555"/>
      <c r="V17" s="1539" t="s">
        <v>668</v>
      </c>
      <c r="W17" s="1539"/>
      <c r="X17" s="1560"/>
      <c r="Y17" s="1561"/>
      <c r="Z17" s="1587"/>
      <c r="AA17" s="1560"/>
      <c r="AB17" s="1560"/>
      <c r="AC17" s="1588"/>
      <c r="AD17" s="1383"/>
      <c r="AE17" s="1383"/>
      <c r="AF17" s="1383"/>
      <c r="AG17" s="1383"/>
      <c r="AH17" s="1383"/>
      <c r="AI17" s="1259"/>
      <c r="AJ17" s="1259"/>
      <c r="AK17" s="1259"/>
    </row>
    <row r="18" spans="1:37" ht="14.45" customHeight="1">
      <c r="A18" s="1713">
        <v>14755</v>
      </c>
      <c r="B18" s="1714">
        <v>14755</v>
      </c>
      <c r="C18" s="1714">
        <v>14755</v>
      </c>
      <c r="D18" s="1714"/>
      <c r="E18" s="1714">
        <v>13000</v>
      </c>
      <c r="F18" s="1714"/>
      <c r="G18" s="1714"/>
      <c r="H18" s="1715"/>
      <c r="I18" s="1712" t="s">
        <v>553</v>
      </c>
      <c r="K18" s="1547"/>
      <c r="L18" s="1556"/>
      <c r="M18" s="1548" t="s">
        <v>95</v>
      </c>
      <c r="N18" s="1549"/>
      <c r="O18" s="1550" t="s">
        <v>98</v>
      </c>
      <c r="P18" s="1551">
        <f>+A17</f>
        <v>0</v>
      </c>
      <c r="Q18" s="1552">
        <f>+C17</f>
        <v>0</v>
      </c>
      <c r="R18" s="1552">
        <f t="shared" ref="R18:S20" si="2">+E17</f>
        <v>0</v>
      </c>
      <c r="S18" s="1553">
        <f t="shared" si="2"/>
        <v>0</v>
      </c>
      <c r="T18" s="1554">
        <f>+H17</f>
        <v>0</v>
      </c>
      <c r="U18" s="1555"/>
      <c r="V18" s="1539" t="s">
        <v>669</v>
      </c>
      <c r="W18" s="1566"/>
      <c r="X18" s="1560"/>
      <c r="Y18" s="1561"/>
      <c r="Z18" s="1587"/>
      <c r="AA18" s="1560"/>
      <c r="AB18" s="1560"/>
      <c r="AC18" s="1588"/>
      <c r="AD18" s="1383"/>
      <c r="AE18" s="1383"/>
      <c r="AF18" s="1383"/>
      <c r="AG18" s="1383"/>
      <c r="AH18" s="1383"/>
      <c r="AI18" s="1259"/>
      <c r="AJ18" s="1259"/>
      <c r="AK18" s="1259"/>
    </row>
    <row r="19" spans="1:37" ht="14.45" customHeight="1">
      <c r="A19" s="1713"/>
      <c r="B19" s="1714"/>
      <c r="C19" s="1714"/>
      <c r="D19" s="1714"/>
      <c r="E19" s="1714"/>
      <c r="F19" s="1714"/>
      <c r="G19" s="1714"/>
      <c r="H19" s="1715"/>
      <c r="I19" s="1712" t="s">
        <v>554</v>
      </c>
      <c r="K19" s="1547"/>
      <c r="L19" s="1566"/>
      <c r="M19" s="1548" t="s">
        <v>13</v>
      </c>
      <c r="N19" s="1549"/>
      <c r="O19" s="1550" t="s">
        <v>99</v>
      </c>
      <c r="P19" s="1551">
        <f>+A18</f>
        <v>14755</v>
      </c>
      <c r="Q19" s="1552">
        <f>+C18</f>
        <v>14755</v>
      </c>
      <c r="R19" s="1552">
        <f t="shared" si="2"/>
        <v>13000</v>
      </c>
      <c r="S19" s="1553">
        <f t="shared" si="2"/>
        <v>0</v>
      </c>
      <c r="T19" s="1554">
        <f>+H18</f>
        <v>0</v>
      </c>
      <c r="U19" s="1555"/>
      <c r="V19" s="1590"/>
      <c r="W19" s="1549" t="s">
        <v>13</v>
      </c>
      <c r="X19" s="1549"/>
      <c r="Y19" s="1557" t="s">
        <v>97</v>
      </c>
      <c r="Z19" s="1551">
        <f>+A177</f>
        <v>0</v>
      </c>
      <c r="AA19" s="1552">
        <f>+B177</f>
        <v>0</v>
      </c>
      <c r="AB19" s="1558">
        <f>+C177</f>
        <v>0</v>
      </c>
      <c r="AC19" s="1559">
        <f>+E177</f>
        <v>0</v>
      </c>
      <c r="AD19" s="1383"/>
      <c r="AE19" s="1383"/>
      <c r="AF19" s="1383"/>
      <c r="AG19" s="1383"/>
      <c r="AH19" s="1383"/>
      <c r="AI19" s="1259"/>
      <c r="AJ19" s="1259"/>
      <c r="AK19" s="1259"/>
    </row>
    <row r="20" spans="1:37" ht="14.45" customHeight="1">
      <c r="A20" s="1713">
        <v>24085</v>
      </c>
      <c r="B20" s="1714">
        <v>24085</v>
      </c>
      <c r="C20" s="1714">
        <v>9674</v>
      </c>
      <c r="D20" s="1714">
        <v>14411</v>
      </c>
      <c r="E20" s="1714"/>
      <c r="F20" s="1714">
        <v>18426</v>
      </c>
      <c r="G20" s="1714">
        <v>0</v>
      </c>
      <c r="H20" s="1715">
        <v>0</v>
      </c>
      <c r="I20" s="1712" t="s">
        <v>1148</v>
      </c>
      <c r="K20" s="1547"/>
      <c r="L20" s="1548" t="s">
        <v>19</v>
      </c>
      <c r="M20" s="1549"/>
      <c r="N20" s="1549"/>
      <c r="O20" s="1550" t="s">
        <v>20</v>
      </c>
      <c r="P20" s="1551">
        <f>+A19</f>
        <v>0</v>
      </c>
      <c r="Q20" s="1552">
        <f>+C19</f>
        <v>0</v>
      </c>
      <c r="R20" s="1591">
        <f t="shared" si="2"/>
        <v>0</v>
      </c>
      <c r="S20" s="1553">
        <f t="shared" si="2"/>
        <v>0</v>
      </c>
      <c r="T20" s="1554">
        <f>+H19</f>
        <v>0</v>
      </c>
      <c r="U20" s="1555" t="s">
        <v>4</v>
      </c>
      <c r="V20" s="1539"/>
      <c r="W20" s="1560"/>
      <c r="X20" s="1560"/>
      <c r="Y20" s="1561"/>
      <c r="Z20" s="1587"/>
      <c r="AA20" s="1560"/>
      <c r="AB20" s="1560"/>
      <c r="AC20" s="1588"/>
      <c r="AD20" s="1383"/>
      <c r="AE20" s="1383"/>
      <c r="AF20" s="1383"/>
      <c r="AG20" s="1383"/>
      <c r="AH20" s="1383"/>
      <c r="AI20" s="1259"/>
      <c r="AJ20" s="1259"/>
      <c r="AK20" s="1259"/>
    </row>
    <row r="21" spans="1:37" ht="14.45" customHeight="1">
      <c r="A21" s="1713">
        <v>24085</v>
      </c>
      <c r="B21" s="1714">
        <v>24085</v>
      </c>
      <c r="C21" s="1714">
        <v>9674</v>
      </c>
      <c r="D21" s="1714">
        <v>14411</v>
      </c>
      <c r="E21" s="1714"/>
      <c r="F21" s="1714">
        <v>18426</v>
      </c>
      <c r="G21" s="1714">
        <v>0</v>
      </c>
      <c r="H21" s="1715">
        <v>0</v>
      </c>
      <c r="I21" s="1712" t="s">
        <v>555</v>
      </c>
      <c r="K21" s="1547" t="s">
        <v>21</v>
      </c>
      <c r="L21" s="1539"/>
      <c r="M21" s="1548" t="s">
        <v>22</v>
      </c>
      <c r="N21" s="1549"/>
      <c r="O21" s="1550" t="s">
        <v>23</v>
      </c>
      <c r="P21" s="1551">
        <f t="shared" ref="P21:P31" si="3">+A21</f>
        <v>24085</v>
      </c>
      <c r="Q21" s="1552">
        <f t="shared" ref="Q21:Q31" si="4">+C21</f>
        <v>9674</v>
      </c>
      <c r="R21" s="1552">
        <f t="shared" ref="R21:S31" si="5">+E21</f>
        <v>0</v>
      </c>
      <c r="S21" s="1553">
        <f t="shared" si="5"/>
        <v>18426</v>
      </c>
      <c r="T21" s="1554">
        <f t="shared" ref="T21:T31" si="6">+H21</f>
        <v>0</v>
      </c>
      <c r="U21" s="1555" t="s">
        <v>24</v>
      </c>
      <c r="V21" s="1539"/>
      <c r="W21" s="1561"/>
      <c r="X21" s="1561"/>
      <c r="Y21" s="1561"/>
      <c r="Z21" s="1587"/>
      <c r="AA21" s="1560"/>
      <c r="AB21" s="1560"/>
      <c r="AC21" s="1588"/>
      <c r="AD21" s="1383"/>
      <c r="AE21" s="1383"/>
      <c r="AF21" s="1383"/>
      <c r="AG21" s="1383"/>
      <c r="AH21" s="1383"/>
      <c r="AI21" s="1259"/>
      <c r="AJ21" s="1259"/>
      <c r="AK21" s="1259"/>
    </row>
    <row r="22" spans="1:37" ht="14.45" customHeight="1">
      <c r="A22" s="1713"/>
      <c r="B22" s="1714"/>
      <c r="C22" s="1714"/>
      <c r="D22" s="1714"/>
      <c r="E22" s="1714"/>
      <c r="F22" s="1714"/>
      <c r="G22" s="1714"/>
      <c r="H22" s="1715"/>
      <c r="I22" s="1712" t="s">
        <v>558</v>
      </c>
      <c r="K22" s="1547"/>
      <c r="L22" s="1539" t="s">
        <v>25</v>
      </c>
      <c r="M22" s="1548" t="s">
        <v>26</v>
      </c>
      <c r="N22" s="1549"/>
      <c r="O22" s="1550" t="s">
        <v>27</v>
      </c>
      <c r="P22" s="1551">
        <f t="shared" si="3"/>
        <v>0</v>
      </c>
      <c r="Q22" s="1552">
        <f t="shared" si="4"/>
        <v>0</v>
      </c>
      <c r="R22" s="1552">
        <f t="shared" si="5"/>
        <v>0</v>
      </c>
      <c r="S22" s="1553">
        <f t="shared" si="5"/>
        <v>0</v>
      </c>
      <c r="T22" s="1554">
        <f t="shared" si="6"/>
        <v>0</v>
      </c>
      <c r="U22" s="1555"/>
      <c r="V22" s="1539"/>
      <c r="W22" s="1560"/>
      <c r="X22" s="1560"/>
      <c r="Y22" s="1561"/>
      <c r="Z22" s="1587"/>
      <c r="AA22" s="1560"/>
      <c r="AB22" s="1560"/>
      <c r="AC22" s="1588"/>
      <c r="AD22" s="1383"/>
      <c r="AE22" s="1383"/>
      <c r="AF22" s="1383"/>
      <c r="AG22" s="1383"/>
      <c r="AH22" s="1383"/>
      <c r="AI22" s="1259"/>
      <c r="AJ22" s="1259"/>
      <c r="AK22" s="1259"/>
    </row>
    <row r="23" spans="1:37" ht="14.45" customHeight="1">
      <c r="A23" s="1713"/>
      <c r="B23" s="1714"/>
      <c r="C23" s="1714"/>
      <c r="D23" s="1714"/>
      <c r="E23" s="1714"/>
      <c r="F23" s="1714"/>
      <c r="G23" s="1714"/>
      <c r="H23" s="1715"/>
      <c r="I23" s="1712" t="s">
        <v>560</v>
      </c>
      <c r="K23" s="1547"/>
      <c r="L23" s="1539" t="s">
        <v>28</v>
      </c>
      <c r="M23" s="1548" t="s">
        <v>29</v>
      </c>
      <c r="N23" s="1549"/>
      <c r="O23" s="1550" t="s">
        <v>30</v>
      </c>
      <c r="P23" s="1551">
        <f t="shared" si="3"/>
        <v>0</v>
      </c>
      <c r="Q23" s="1552">
        <f t="shared" si="4"/>
        <v>0</v>
      </c>
      <c r="R23" s="1552">
        <f t="shared" si="5"/>
        <v>0</v>
      </c>
      <c r="S23" s="1553">
        <f t="shared" si="5"/>
        <v>0</v>
      </c>
      <c r="T23" s="1554">
        <f t="shared" si="6"/>
        <v>0</v>
      </c>
      <c r="U23" s="1555"/>
      <c r="V23" s="1539"/>
      <c r="W23" s="1561"/>
      <c r="X23" s="1561"/>
      <c r="Y23" s="1561"/>
      <c r="Z23" s="1587"/>
      <c r="AA23" s="1560"/>
      <c r="AB23" s="1560"/>
      <c r="AC23" s="1588"/>
      <c r="AD23" s="1383"/>
      <c r="AE23" s="1383"/>
      <c r="AF23" s="1383"/>
      <c r="AG23" s="1383"/>
      <c r="AH23" s="1383"/>
      <c r="AI23" s="1259"/>
      <c r="AJ23" s="1259"/>
      <c r="AK23" s="1259"/>
    </row>
    <row r="24" spans="1:37" ht="14.45" customHeight="1">
      <c r="A24" s="1713"/>
      <c r="B24" s="1714"/>
      <c r="C24" s="1714"/>
      <c r="D24" s="1714"/>
      <c r="E24" s="1714"/>
      <c r="F24" s="1714"/>
      <c r="G24" s="1714"/>
      <c r="H24" s="1715"/>
      <c r="I24" s="1712" t="s">
        <v>562</v>
      </c>
      <c r="K24" s="1547"/>
      <c r="L24" s="1539" t="s">
        <v>31</v>
      </c>
      <c r="M24" s="1548" t="s">
        <v>32</v>
      </c>
      <c r="N24" s="1549"/>
      <c r="O24" s="1550" t="s">
        <v>33</v>
      </c>
      <c r="P24" s="1551">
        <f t="shared" si="3"/>
        <v>0</v>
      </c>
      <c r="Q24" s="1552">
        <f t="shared" si="4"/>
        <v>0</v>
      </c>
      <c r="R24" s="1552">
        <f t="shared" si="5"/>
        <v>0</v>
      </c>
      <c r="S24" s="1553">
        <f t="shared" si="5"/>
        <v>0</v>
      </c>
      <c r="T24" s="1554">
        <f t="shared" si="6"/>
        <v>0</v>
      </c>
      <c r="U24" s="1555"/>
      <c r="V24" s="1571" t="s">
        <v>670</v>
      </c>
      <c r="W24" s="1549"/>
      <c r="X24" s="1549"/>
      <c r="Y24" s="1557" t="s">
        <v>34</v>
      </c>
      <c r="Z24" s="1551">
        <f>+A178</f>
        <v>0</v>
      </c>
      <c r="AA24" s="1552">
        <f>+B178</f>
        <v>0</v>
      </c>
      <c r="AB24" s="1558">
        <f>+C178</f>
        <v>0</v>
      </c>
      <c r="AC24" s="1559">
        <f>+E178</f>
        <v>0</v>
      </c>
      <c r="AD24" s="1383"/>
      <c r="AE24" s="1383"/>
      <c r="AF24" s="1383"/>
      <c r="AG24" s="1383"/>
      <c r="AH24" s="1383"/>
      <c r="AI24" s="1259"/>
      <c r="AJ24" s="1259"/>
      <c r="AK24" s="1259"/>
    </row>
    <row r="25" spans="1:37" ht="14.45" customHeight="1">
      <c r="A25" s="1713"/>
      <c r="B25" s="1714"/>
      <c r="C25" s="1714"/>
      <c r="D25" s="1714"/>
      <c r="E25" s="1714"/>
      <c r="F25" s="1714"/>
      <c r="G25" s="1714"/>
      <c r="H25" s="1715"/>
      <c r="I25" s="1712" t="s">
        <v>563</v>
      </c>
      <c r="K25" s="1547"/>
      <c r="L25" s="1539" t="s">
        <v>35</v>
      </c>
      <c r="M25" s="1548" t="s">
        <v>36</v>
      </c>
      <c r="N25" s="1549"/>
      <c r="O25" s="1550" t="s">
        <v>37</v>
      </c>
      <c r="P25" s="1551">
        <f t="shared" si="3"/>
        <v>0</v>
      </c>
      <c r="Q25" s="1552">
        <f t="shared" si="4"/>
        <v>0</v>
      </c>
      <c r="R25" s="1552">
        <f t="shared" si="5"/>
        <v>0</v>
      </c>
      <c r="S25" s="1553">
        <f t="shared" si="5"/>
        <v>0</v>
      </c>
      <c r="T25" s="1554">
        <f t="shared" si="6"/>
        <v>0</v>
      </c>
      <c r="U25" s="1555"/>
      <c r="V25" s="1556"/>
      <c r="W25" s="1548" t="s">
        <v>36</v>
      </c>
      <c r="X25" s="1549"/>
      <c r="Y25" s="1557" t="s">
        <v>20</v>
      </c>
      <c r="Z25" s="1551">
        <f>+A181</f>
        <v>0</v>
      </c>
      <c r="AA25" s="1552">
        <f>+B181</f>
        <v>0</v>
      </c>
      <c r="AB25" s="1558">
        <f>+C181</f>
        <v>0</v>
      </c>
      <c r="AC25" s="1559">
        <f>+E181</f>
        <v>0</v>
      </c>
      <c r="AD25" s="1383"/>
      <c r="AE25" s="1383"/>
      <c r="AF25" s="1383"/>
      <c r="AG25" s="1383"/>
      <c r="AH25" s="1383"/>
      <c r="AI25" s="1259"/>
      <c r="AJ25" s="1259"/>
      <c r="AK25" s="1259"/>
    </row>
    <row r="26" spans="1:37" ht="14.45" customHeight="1">
      <c r="A26" s="1713"/>
      <c r="B26" s="1714"/>
      <c r="C26" s="1714"/>
      <c r="D26" s="1714"/>
      <c r="E26" s="1714"/>
      <c r="F26" s="1714"/>
      <c r="G26" s="1714"/>
      <c r="H26" s="1715"/>
      <c r="I26" s="1712" t="s">
        <v>565</v>
      </c>
      <c r="K26" s="1547"/>
      <c r="L26" s="1539" t="s">
        <v>38</v>
      </c>
      <c r="M26" s="1548" t="s">
        <v>149</v>
      </c>
      <c r="N26" s="1549"/>
      <c r="O26" s="1550" t="s">
        <v>40</v>
      </c>
      <c r="P26" s="1551">
        <f t="shared" si="3"/>
        <v>0</v>
      </c>
      <c r="Q26" s="1552">
        <f t="shared" si="4"/>
        <v>0</v>
      </c>
      <c r="R26" s="1552">
        <f t="shared" si="5"/>
        <v>0</v>
      </c>
      <c r="S26" s="1553">
        <f t="shared" si="5"/>
        <v>0</v>
      </c>
      <c r="T26" s="1554">
        <f t="shared" si="6"/>
        <v>0</v>
      </c>
      <c r="U26" s="1555"/>
      <c r="V26" s="1592"/>
      <c r="W26" s="1593"/>
      <c r="X26" s="1577"/>
      <c r="Y26" s="1578"/>
      <c r="Z26" s="1579"/>
      <c r="AA26" s="1577"/>
      <c r="AB26" s="1577"/>
      <c r="AC26" s="1580"/>
      <c r="AD26" s="1383"/>
      <c r="AE26" s="1383"/>
      <c r="AF26" s="1383"/>
      <c r="AG26" s="1383"/>
      <c r="AH26" s="1383"/>
      <c r="AI26" s="1259"/>
      <c r="AJ26" s="1259"/>
      <c r="AK26" s="1259"/>
    </row>
    <row r="27" spans="1:37" ht="14.45" customHeight="1">
      <c r="A27" s="1713"/>
      <c r="B27" s="1714"/>
      <c r="C27" s="1714"/>
      <c r="D27" s="1714"/>
      <c r="E27" s="1714"/>
      <c r="F27" s="1714"/>
      <c r="G27" s="1714"/>
      <c r="H27" s="1715"/>
      <c r="I27" s="1712" t="s">
        <v>566</v>
      </c>
      <c r="K27" s="1547"/>
      <c r="L27" s="1539" t="s">
        <v>41</v>
      </c>
      <c r="M27" s="1548" t="s">
        <v>42</v>
      </c>
      <c r="N27" s="1549"/>
      <c r="O27" s="1550" t="s">
        <v>43</v>
      </c>
      <c r="P27" s="1551">
        <f t="shared" si="3"/>
        <v>0</v>
      </c>
      <c r="Q27" s="1552">
        <f t="shared" si="4"/>
        <v>0</v>
      </c>
      <c r="R27" s="1552">
        <f t="shared" si="5"/>
        <v>0</v>
      </c>
      <c r="S27" s="1553">
        <f t="shared" si="5"/>
        <v>0</v>
      </c>
      <c r="T27" s="1554">
        <f t="shared" si="6"/>
        <v>0</v>
      </c>
      <c r="U27" s="1555"/>
      <c r="V27" s="1592"/>
      <c r="W27" s="1594"/>
      <c r="X27" s="1582"/>
      <c r="Y27" s="1583"/>
      <c r="Z27" s="1584"/>
      <c r="AA27" s="1582"/>
      <c r="AB27" s="1582"/>
      <c r="AC27" s="1585"/>
      <c r="AD27" s="1383"/>
      <c r="AE27" s="1383"/>
      <c r="AF27" s="1383"/>
      <c r="AG27" s="1383"/>
      <c r="AH27" s="1383"/>
      <c r="AI27" s="1259"/>
      <c r="AJ27" s="1259"/>
      <c r="AK27" s="1259"/>
    </row>
    <row r="28" spans="1:37" ht="14.45" customHeight="1">
      <c r="A28" s="1713"/>
      <c r="B28" s="1714"/>
      <c r="C28" s="1714"/>
      <c r="D28" s="1714"/>
      <c r="E28" s="1714"/>
      <c r="F28" s="1714"/>
      <c r="G28" s="1714"/>
      <c r="H28" s="1715"/>
      <c r="I28" s="1712" t="s">
        <v>453</v>
      </c>
      <c r="K28" s="1547" t="s">
        <v>128</v>
      </c>
      <c r="L28" s="1566"/>
      <c r="M28" s="1548" t="s">
        <v>13</v>
      </c>
      <c r="N28" s="1549"/>
      <c r="O28" s="1550" t="s">
        <v>44</v>
      </c>
      <c r="P28" s="1551">
        <f t="shared" si="3"/>
        <v>0</v>
      </c>
      <c r="Q28" s="1552">
        <f t="shared" si="4"/>
        <v>0</v>
      </c>
      <c r="R28" s="1552">
        <f t="shared" si="5"/>
        <v>0</v>
      </c>
      <c r="S28" s="1553">
        <f t="shared" si="5"/>
        <v>0</v>
      </c>
      <c r="T28" s="1554">
        <f t="shared" si="6"/>
        <v>0</v>
      </c>
      <c r="U28" s="1555"/>
      <c r="V28" s="1566"/>
      <c r="W28" s="1548" t="s">
        <v>13</v>
      </c>
      <c r="X28" s="1549"/>
      <c r="Y28" s="1557"/>
      <c r="Z28" s="1567">
        <f>Z24-Z25</f>
        <v>0</v>
      </c>
      <c r="AA28" s="1568">
        <f>AA24-AA25</f>
        <v>0</v>
      </c>
      <c r="AB28" s="1589">
        <f>AB24-AB25</f>
        <v>0</v>
      </c>
      <c r="AC28" s="1595">
        <f>AC24-AC25</f>
        <v>0</v>
      </c>
      <c r="AD28" s="1383"/>
      <c r="AE28" s="1383"/>
      <c r="AF28" s="1383"/>
      <c r="AG28" s="1383"/>
      <c r="AH28" s="1383"/>
      <c r="AI28" s="1259"/>
      <c r="AJ28" s="1259"/>
      <c r="AK28" s="1259"/>
    </row>
    <row r="29" spans="1:37" ht="14.45" customHeight="1">
      <c r="A29" s="1713"/>
      <c r="B29" s="1714"/>
      <c r="C29" s="1714"/>
      <c r="D29" s="1714"/>
      <c r="E29" s="1714"/>
      <c r="F29" s="1714"/>
      <c r="G29" s="1714"/>
      <c r="H29" s="1715"/>
      <c r="I29" s="1712" t="s">
        <v>568</v>
      </c>
      <c r="K29" s="1547" t="s">
        <v>4</v>
      </c>
      <c r="L29" s="1571" t="s">
        <v>45</v>
      </c>
      <c r="M29" s="1549"/>
      <c r="N29" s="1549"/>
      <c r="O29" s="1550" t="s">
        <v>46</v>
      </c>
      <c r="P29" s="1551">
        <f t="shared" si="3"/>
        <v>0</v>
      </c>
      <c r="Q29" s="1552">
        <f t="shared" si="4"/>
        <v>0</v>
      </c>
      <c r="R29" s="1552">
        <f t="shared" si="5"/>
        <v>0</v>
      </c>
      <c r="S29" s="1553">
        <f t="shared" si="5"/>
        <v>0</v>
      </c>
      <c r="T29" s="1554">
        <f t="shared" si="6"/>
        <v>0</v>
      </c>
      <c r="U29" s="1555" t="s">
        <v>4</v>
      </c>
      <c r="V29" s="1539"/>
      <c r="W29" s="1560"/>
      <c r="X29" s="1560"/>
      <c r="Y29" s="1561"/>
      <c r="Z29" s="1587"/>
      <c r="AA29" s="1560"/>
      <c r="AB29" s="1560"/>
      <c r="AC29" s="1588"/>
      <c r="AD29" s="1383"/>
      <c r="AE29" s="1383"/>
      <c r="AF29" s="1383"/>
      <c r="AG29" s="1383"/>
      <c r="AH29" s="1383"/>
      <c r="AI29" s="1259"/>
      <c r="AJ29" s="1259"/>
      <c r="AK29" s="1259"/>
    </row>
    <row r="30" spans="1:37" ht="14.45" customHeight="1">
      <c r="A30" s="1713"/>
      <c r="B30" s="1714"/>
      <c r="C30" s="1714"/>
      <c r="D30" s="1714"/>
      <c r="E30" s="1714"/>
      <c r="F30" s="1714"/>
      <c r="G30" s="1714"/>
      <c r="H30" s="1715"/>
      <c r="I30" s="1712" t="s">
        <v>569</v>
      </c>
      <c r="K30" s="1547"/>
      <c r="L30" s="1539"/>
      <c r="M30" s="1548" t="s">
        <v>100</v>
      </c>
      <c r="N30" s="1549"/>
      <c r="O30" s="1550" t="s">
        <v>75</v>
      </c>
      <c r="P30" s="1551">
        <f t="shared" si="3"/>
        <v>0</v>
      </c>
      <c r="Q30" s="1552">
        <f t="shared" si="4"/>
        <v>0</v>
      </c>
      <c r="R30" s="1552">
        <f t="shared" si="5"/>
        <v>0</v>
      </c>
      <c r="S30" s="1553">
        <f t="shared" si="5"/>
        <v>0</v>
      </c>
      <c r="T30" s="1554">
        <f t="shared" si="6"/>
        <v>0</v>
      </c>
      <c r="U30" s="1555"/>
      <c r="V30" s="1539"/>
      <c r="W30" s="1560"/>
      <c r="X30" s="1560"/>
      <c r="Y30" s="1561"/>
      <c r="Z30" s="1587"/>
      <c r="AA30" s="1560"/>
      <c r="AB30" s="1560"/>
      <c r="AC30" s="1588"/>
      <c r="AD30" s="1383"/>
      <c r="AE30" s="1383"/>
      <c r="AF30" s="1383"/>
      <c r="AG30" s="1383"/>
      <c r="AH30" s="1383"/>
      <c r="AI30" s="1259"/>
      <c r="AJ30" s="1259"/>
      <c r="AK30" s="1259"/>
    </row>
    <row r="31" spans="1:37" ht="14.45" customHeight="1">
      <c r="A31" s="1713"/>
      <c r="B31" s="1714"/>
      <c r="C31" s="1714"/>
      <c r="D31" s="1714"/>
      <c r="E31" s="1714"/>
      <c r="F31" s="1714"/>
      <c r="G31" s="1714"/>
      <c r="H31" s="1715"/>
      <c r="I31" s="1712" t="s">
        <v>570</v>
      </c>
      <c r="K31" s="1547"/>
      <c r="L31" s="1539"/>
      <c r="M31" s="1548" t="s">
        <v>101</v>
      </c>
      <c r="N31" s="1549"/>
      <c r="O31" s="1550" t="s">
        <v>77</v>
      </c>
      <c r="P31" s="1551">
        <f t="shared" si="3"/>
        <v>0</v>
      </c>
      <c r="Q31" s="1552">
        <f t="shared" si="4"/>
        <v>0</v>
      </c>
      <c r="R31" s="1552">
        <f t="shared" si="5"/>
        <v>0</v>
      </c>
      <c r="S31" s="1553">
        <f t="shared" si="5"/>
        <v>0</v>
      </c>
      <c r="T31" s="1554">
        <f t="shared" si="6"/>
        <v>0</v>
      </c>
      <c r="U31" s="1555"/>
      <c r="V31" s="1539"/>
      <c r="W31" s="1560"/>
      <c r="X31" s="1560"/>
      <c r="Y31" s="1561"/>
      <c r="Z31" s="1587"/>
      <c r="AA31" s="1560"/>
      <c r="AB31" s="1560"/>
      <c r="AC31" s="1588"/>
      <c r="AD31" s="1383"/>
      <c r="AE31" s="1383"/>
      <c r="AF31" s="1383"/>
      <c r="AG31" s="1383"/>
      <c r="AH31" s="1383"/>
      <c r="AI31" s="1259"/>
      <c r="AJ31" s="1259"/>
      <c r="AK31" s="1259"/>
    </row>
    <row r="32" spans="1:37" ht="14.45" customHeight="1">
      <c r="A32" s="1713"/>
      <c r="B32" s="1714"/>
      <c r="C32" s="1714"/>
      <c r="D32" s="1714"/>
      <c r="E32" s="1714"/>
      <c r="F32" s="1714"/>
      <c r="G32" s="1714"/>
      <c r="H32" s="1715"/>
      <c r="I32" s="1712" t="s">
        <v>1149</v>
      </c>
      <c r="K32" s="1547"/>
      <c r="L32" s="1539"/>
      <c r="M32" s="1548" t="s">
        <v>13</v>
      </c>
      <c r="N32" s="1549"/>
      <c r="O32" s="1550"/>
      <c r="P32" s="1567">
        <f>P29-P30-P31</f>
        <v>0</v>
      </c>
      <c r="Q32" s="1568">
        <f>Q29-Q30-Q31</f>
        <v>0</v>
      </c>
      <c r="R32" s="1568">
        <f>R29-R30-R31</f>
        <v>0</v>
      </c>
      <c r="S32" s="1589">
        <f>S29-S30-S31</f>
        <v>0</v>
      </c>
      <c r="T32" s="1565">
        <f>T29-T30-T31</f>
        <v>0</v>
      </c>
      <c r="U32" s="1555"/>
      <c r="V32" s="1539"/>
      <c r="W32" s="1560"/>
      <c r="X32" s="1560"/>
      <c r="Y32" s="1561"/>
      <c r="Z32" s="1587"/>
      <c r="AA32" s="1560"/>
      <c r="AB32" s="1560"/>
      <c r="AC32" s="1588"/>
      <c r="AD32" s="1383"/>
      <c r="AE32" s="1383"/>
      <c r="AF32" s="1383"/>
      <c r="AG32" s="1383"/>
      <c r="AH32" s="1383"/>
      <c r="AI32" s="1259"/>
      <c r="AJ32" s="1259"/>
      <c r="AK32" s="1259"/>
    </row>
    <row r="33" spans="1:37" ht="14.45" customHeight="1">
      <c r="A33" s="1713"/>
      <c r="B33" s="1714"/>
      <c r="C33" s="1714"/>
      <c r="D33" s="1714"/>
      <c r="E33" s="1714"/>
      <c r="F33" s="1714"/>
      <c r="G33" s="1714"/>
      <c r="H33" s="1715"/>
      <c r="I33" s="1712" t="s">
        <v>571</v>
      </c>
      <c r="K33" s="1547"/>
      <c r="L33" s="1571"/>
      <c r="M33" s="1548" t="s">
        <v>47</v>
      </c>
      <c r="N33" s="1549"/>
      <c r="O33" s="1550" t="s">
        <v>48</v>
      </c>
      <c r="P33" s="1551">
        <f t="shared" ref="P33:P43" si="7">+A33</f>
        <v>0</v>
      </c>
      <c r="Q33" s="1552">
        <f t="shared" ref="Q33:Q43" si="8">+C33</f>
        <v>0</v>
      </c>
      <c r="R33" s="1552">
        <f t="shared" ref="R33:S43" si="9">+E33</f>
        <v>0</v>
      </c>
      <c r="S33" s="1553">
        <f t="shared" si="9"/>
        <v>0</v>
      </c>
      <c r="T33" s="1554">
        <f t="shared" ref="T33:T43" si="10">+H33</f>
        <v>0</v>
      </c>
      <c r="U33" s="1555" t="s">
        <v>4</v>
      </c>
      <c r="V33" s="1571"/>
      <c r="W33" s="1548" t="s">
        <v>49</v>
      </c>
      <c r="X33" s="1549"/>
      <c r="Y33" s="1550" t="s">
        <v>23</v>
      </c>
      <c r="Z33" s="1551">
        <f>+A183</f>
        <v>0</v>
      </c>
      <c r="AA33" s="1552">
        <f>+B183</f>
        <v>0</v>
      </c>
      <c r="AB33" s="1558">
        <f>+C183</f>
        <v>0</v>
      </c>
      <c r="AC33" s="1559">
        <f>+E183</f>
        <v>0</v>
      </c>
      <c r="AD33" s="1383"/>
      <c r="AE33" s="1383"/>
      <c r="AF33" s="1383"/>
      <c r="AG33" s="1383"/>
      <c r="AH33" s="1383"/>
      <c r="AI33" s="1259"/>
      <c r="AJ33" s="1259"/>
      <c r="AK33" s="1259"/>
    </row>
    <row r="34" spans="1:37" ht="14.45" customHeight="1">
      <c r="A34" s="1713"/>
      <c r="B34" s="1714"/>
      <c r="C34" s="1714"/>
      <c r="D34" s="1714"/>
      <c r="E34" s="1714"/>
      <c r="F34" s="1714"/>
      <c r="G34" s="1714"/>
      <c r="H34" s="1715"/>
      <c r="I34" s="1712" t="s">
        <v>573</v>
      </c>
      <c r="K34" s="1547"/>
      <c r="L34" s="1539"/>
      <c r="M34" s="1548" t="s">
        <v>50</v>
      </c>
      <c r="N34" s="1549"/>
      <c r="O34" s="1550" t="s">
        <v>51</v>
      </c>
      <c r="P34" s="1551">
        <f t="shared" si="7"/>
        <v>0</v>
      </c>
      <c r="Q34" s="1552">
        <f t="shared" si="8"/>
        <v>0</v>
      </c>
      <c r="R34" s="1552">
        <f t="shared" si="9"/>
        <v>0</v>
      </c>
      <c r="S34" s="1553">
        <f t="shared" si="9"/>
        <v>0</v>
      </c>
      <c r="T34" s="1554">
        <f t="shared" si="10"/>
        <v>0</v>
      </c>
      <c r="U34" s="1555"/>
      <c r="V34" s="1539"/>
      <c r="W34" s="1539"/>
      <c r="X34" s="1560"/>
      <c r="Y34" s="1561"/>
      <c r="Z34" s="1587"/>
      <c r="AA34" s="1560"/>
      <c r="AB34" s="1560"/>
      <c r="AC34" s="1588"/>
      <c r="AD34" s="1383"/>
      <c r="AE34" s="1383"/>
      <c r="AF34" s="1383"/>
      <c r="AG34" s="1383"/>
      <c r="AH34" s="1383"/>
      <c r="AI34" s="1259"/>
      <c r="AJ34" s="1259"/>
      <c r="AK34" s="1259"/>
    </row>
    <row r="35" spans="1:37" ht="14.45" customHeight="1">
      <c r="A35" s="1713"/>
      <c r="B35" s="1714"/>
      <c r="C35" s="1714"/>
      <c r="D35" s="1714"/>
      <c r="E35" s="1714"/>
      <c r="F35" s="1714"/>
      <c r="G35" s="1714"/>
      <c r="H35" s="1715"/>
      <c r="I35" s="1712" t="s">
        <v>575</v>
      </c>
      <c r="K35" s="1547" t="s">
        <v>129</v>
      </c>
      <c r="L35" s="1539"/>
      <c r="M35" s="1548" t="s">
        <v>52</v>
      </c>
      <c r="N35" s="1549"/>
      <c r="O35" s="1550" t="s">
        <v>53</v>
      </c>
      <c r="P35" s="1551">
        <f t="shared" si="7"/>
        <v>0</v>
      </c>
      <c r="Q35" s="1552">
        <f t="shared" si="8"/>
        <v>0</v>
      </c>
      <c r="R35" s="1552">
        <f t="shared" si="9"/>
        <v>0</v>
      </c>
      <c r="S35" s="1553">
        <f t="shared" si="9"/>
        <v>0</v>
      </c>
      <c r="T35" s="1554">
        <f t="shared" si="10"/>
        <v>0</v>
      </c>
      <c r="U35" s="1555"/>
      <c r="V35" s="1539"/>
      <c r="W35" s="1548" t="s">
        <v>52</v>
      </c>
      <c r="X35" s="1549"/>
      <c r="Y35" s="1550" t="s">
        <v>27</v>
      </c>
      <c r="Z35" s="1551">
        <f>+A184</f>
        <v>0</v>
      </c>
      <c r="AA35" s="1552">
        <f>+B184</f>
        <v>0</v>
      </c>
      <c r="AB35" s="1558">
        <f>+C184</f>
        <v>0</v>
      </c>
      <c r="AC35" s="1559">
        <f>+E184</f>
        <v>0</v>
      </c>
      <c r="AD35" s="1383"/>
      <c r="AE35" s="1383"/>
      <c r="AF35" s="1383"/>
      <c r="AG35" s="1383"/>
      <c r="AH35" s="1383"/>
      <c r="AI35" s="1259"/>
      <c r="AJ35" s="1259"/>
      <c r="AK35" s="1259"/>
    </row>
    <row r="36" spans="1:37" ht="14.45" customHeight="1">
      <c r="A36" s="1713"/>
      <c r="B36" s="1714"/>
      <c r="C36" s="1714"/>
      <c r="D36" s="1714"/>
      <c r="E36" s="1714"/>
      <c r="F36" s="1714"/>
      <c r="G36" s="1714"/>
      <c r="H36" s="1715"/>
      <c r="I36" s="1712" t="s">
        <v>577</v>
      </c>
      <c r="K36" s="1547"/>
      <c r="L36" s="1539" t="s">
        <v>54</v>
      </c>
      <c r="M36" s="1548" t="s">
        <v>32</v>
      </c>
      <c r="N36" s="1549"/>
      <c r="O36" s="1550" t="s">
        <v>55</v>
      </c>
      <c r="P36" s="1551">
        <f t="shared" si="7"/>
        <v>0</v>
      </c>
      <c r="Q36" s="1552">
        <f t="shared" si="8"/>
        <v>0</v>
      </c>
      <c r="R36" s="1552">
        <f t="shared" si="9"/>
        <v>0</v>
      </c>
      <c r="S36" s="1553">
        <f t="shared" si="9"/>
        <v>0</v>
      </c>
      <c r="T36" s="1554">
        <f t="shared" si="10"/>
        <v>0</v>
      </c>
      <c r="U36" s="1555"/>
      <c r="V36" s="1539" t="s">
        <v>54</v>
      </c>
      <c r="W36" s="1539"/>
      <c r="X36" s="1560"/>
      <c r="Y36" s="1561"/>
      <c r="Z36" s="1587"/>
      <c r="AA36" s="1560"/>
      <c r="AB36" s="1560"/>
      <c r="AC36" s="1588"/>
      <c r="AD36" s="1383"/>
      <c r="AE36" s="1383"/>
      <c r="AF36" s="1383"/>
      <c r="AG36" s="1383"/>
      <c r="AH36" s="1383"/>
      <c r="AI36" s="1259"/>
      <c r="AJ36" s="1259"/>
      <c r="AK36" s="1259"/>
    </row>
    <row r="37" spans="1:37" ht="14.45" customHeight="1">
      <c r="A37" s="1713"/>
      <c r="B37" s="1714"/>
      <c r="C37" s="1714"/>
      <c r="D37" s="1714"/>
      <c r="E37" s="1714"/>
      <c r="F37" s="1714"/>
      <c r="G37" s="1714"/>
      <c r="H37" s="1715"/>
      <c r="I37" s="1712" t="s">
        <v>578</v>
      </c>
      <c r="K37" s="1547"/>
      <c r="L37" s="1539"/>
      <c r="M37" s="1548" t="s">
        <v>42</v>
      </c>
      <c r="N37" s="1549"/>
      <c r="O37" s="1550" t="s">
        <v>56</v>
      </c>
      <c r="P37" s="1551">
        <f t="shared" si="7"/>
        <v>0</v>
      </c>
      <c r="Q37" s="1552">
        <f t="shared" si="8"/>
        <v>0</v>
      </c>
      <c r="R37" s="1552">
        <f t="shared" si="9"/>
        <v>0</v>
      </c>
      <c r="S37" s="1553">
        <f t="shared" si="9"/>
        <v>0</v>
      </c>
      <c r="T37" s="1554">
        <f t="shared" si="10"/>
        <v>0</v>
      </c>
      <c r="U37" s="1555"/>
      <c r="V37" s="1539"/>
      <c r="W37" s="1539"/>
      <c r="X37" s="1560"/>
      <c r="Y37" s="1561"/>
      <c r="Z37" s="1587"/>
      <c r="AA37" s="1560"/>
      <c r="AB37" s="1560"/>
      <c r="AC37" s="1588"/>
      <c r="AD37" s="1383"/>
      <c r="AE37" s="1383"/>
      <c r="AF37" s="1383"/>
      <c r="AG37" s="1383"/>
      <c r="AH37" s="1383"/>
      <c r="AI37" s="1259"/>
      <c r="AJ37" s="1259"/>
      <c r="AK37" s="1259"/>
    </row>
    <row r="38" spans="1:37" ht="14.45" customHeight="1">
      <c r="A38" s="1713"/>
      <c r="B38" s="1714"/>
      <c r="C38" s="1714"/>
      <c r="D38" s="1714"/>
      <c r="E38" s="1714"/>
      <c r="F38" s="1714"/>
      <c r="G38" s="1714"/>
      <c r="H38" s="1715"/>
      <c r="I38" s="1712" t="s">
        <v>579</v>
      </c>
      <c r="K38" s="1547"/>
      <c r="L38" s="1539"/>
      <c r="M38" s="1548" t="s">
        <v>57</v>
      </c>
      <c r="N38" s="1549"/>
      <c r="O38" s="1550" t="s">
        <v>58</v>
      </c>
      <c r="P38" s="1551">
        <f t="shared" si="7"/>
        <v>0</v>
      </c>
      <c r="Q38" s="1552">
        <f t="shared" si="8"/>
        <v>0</v>
      </c>
      <c r="R38" s="1552">
        <f t="shared" si="9"/>
        <v>0</v>
      </c>
      <c r="S38" s="1553">
        <f t="shared" si="9"/>
        <v>0</v>
      </c>
      <c r="T38" s="1554">
        <f t="shared" si="10"/>
        <v>0</v>
      </c>
      <c r="U38" s="1555"/>
      <c r="V38" s="1539"/>
      <c r="W38" s="1548" t="s">
        <v>57</v>
      </c>
      <c r="X38" s="1549"/>
      <c r="Y38" s="1550" t="s">
        <v>30</v>
      </c>
      <c r="Z38" s="1551">
        <f t="shared" ref="Z38:AB43" si="11">+A185</f>
        <v>0</v>
      </c>
      <c r="AA38" s="1552">
        <f t="shared" si="11"/>
        <v>0</v>
      </c>
      <c r="AB38" s="1558">
        <f t="shared" si="11"/>
        <v>0</v>
      </c>
      <c r="AC38" s="1559">
        <f t="shared" ref="AC38:AC43" si="12">+E185</f>
        <v>0</v>
      </c>
      <c r="AD38" s="1383"/>
      <c r="AE38" s="1383"/>
      <c r="AF38" s="1383"/>
      <c r="AG38" s="1383"/>
      <c r="AH38" s="1383"/>
      <c r="AI38" s="1259"/>
      <c r="AJ38" s="1259"/>
      <c r="AK38" s="1259"/>
    </row>
    <row r="39" spans="1:37" ht="14.45" customHeight="1">
      <c r="A39" s="1713"/>
      <c r="B39" s="1714"/>
      <c r="C39" s="1714"/>
      <c r="D39" s="1714"/>
      <c r="E39" s="1714"/>
      <c r="F39" s="1714"/>
      <c r="G39" s="1714"/>
      <c r="H39" s="1715"/>
      <c r="I39" s="1712" t="s">
        <v>580</v>
      </c>
      <c r="K39" s="1547"/>
      <c r="L39" s="1539"/>
      <c r="M39" s="1571" t="s">
        <v>60</v>
      </c>
      <c r="N39" s="1549"/>
      <c r="O39" s="1550" t="s">
        <v>61</v>
      </c>
      <c r="P39" s="1551">
        <f t="shared" si="7"/>
        <v>0</v>
      </c>
      <c r="Q39" s="1552">
        <f t="shared" si="8"/>
        <v>0</v>
      </c>
      <c r="R39" s="1552">
        <f t="shared" si="9"/>
        <v>0</v>
      </c>
      <c r="S39" s="1553">
        <f t="shared" si="9"/>
        <v>0</v>
      </c>
      <c r="T39" s="1554">
        <f t="shared" si="10"/>
        <v>0</v>
      </c>
      <c r="U39" s="1555"/>
      <c r="V39" s="1539" t="s">
        <v>59</v>
      </c>
      <c r="W39" s="1571" t="s">
        <v>60</v>
      </c>
      <c r="X39" s="1549"/>
      <c r="Y39" s="1550" t="s">
        <v>33</v>
      </c>
      <c r="Z39" s="1551">
        <f t="shared" si="11"/>
        <v>0</v>
      </c>
      <c r="AA39" s="1552">
        <f t="shared" si="11"/>
        <v>0</v>
      </c>
      <c r="AB39" s="1558">
        <f t="shared" si="11"/>
        <v>0</v>
      </c>
      <c r="AC39" s="1559">
        <f t="shared" si="12"/>
        <v>0</v>
      </c>
      <c r="AD39" s="1383"/>
      <c r="AE39" s="1383"/>
      <c r="AF39" s="1383"/>
      <c r="AG39" s="1383"/>
      <c r="AH39" s="1383"/>
      <c r="AI39" s="1259"/>
      <c r="AJ39" s="1259"/>
      <c r="AK39" s="1259"/>
    </row>
    <row r="40" spans="1:37" ht="14.45" customHeight="1">
      <c r="A40" s="1713"/>
      <c r="B40" s="1714"/>
      <c r="C40" s="1714"/>
      <c r="D40" s="1714"/>
      <c r="E40" s="1714"/>
      <c r="F40" s="1714"/>
      <c r="G40" s="1714"/>
      <c r="H40" s="1715"/>
      <c r="I40" s="1712" t="s">
        <v>582</v>
      </c>
      <c r="K40" s="1547"/>
      <c r="L40" s="1539" t="s">
        <v>59</v>
      </c>
      <c r="M40" s="1539"/>
      <c r="N40" s="1548" t="s">
        <v>62</v>
      </c>
      <c r="O40" s="1550" t="s">
        <v>63</v>
      </c>
      <c r="P40" s="1551">
        <f t="shared" si="7"/>
        <v>0</v>
      </c>
      <c r="Q40" s="1552">
        <f t="shared" si="8"/>
        <v>0</v>
      </c>
      <c r="R40" s="1552">
        <f t="shared" si="9"/>
        <v>0</v>
      </c>
      <c r="S40" s="1553">
        <f t="shared" si="9"/>
        <v>0</v>
      </c>
      <c r="T40" s="1554">
        <f t="shared" si="10"/>
        <v>0</v>
      </c>
      <c r="U40" s="1555"/>
      <c r="V40" s="1539"/>
      <c r="W40" s="1539"/>
      <c r="X40" s="1548" t="s">
        <v>62</v>
      </c>
      <c r="Y40" s="1550" t="s">
        <v>37</v>
      </c>
      <c r="Z40" s="1551">
        <f t="shared" si="11"/>
        <v>0</v>
      </c>
      <c r="AA40" s="1552">
        <f t="shared" si="11"/>
        <v>0</v>
      </c>
      <c r="AB40" s="1558">
        <f t="shared" si="11"/>
        <v>0</v>
      </c>
      <c r="AC40" s="1559">
        <f t="shared" si="12"/>
        <v>0</v>
      </c>
      <c r="AD40" s="1383"/>
      <c r="AE40" s="1383"/>
      <c r="AF40" s="1383"/>
      <c r="AG40" s="1383"/>
      <c r="AH40" s="1383"/>
      <c r="AI40" s="1259"/>
      <c r="AJ40" s="1259"/>
      <c r="AK40" s="1259"/>
    </row>
    <row r="41" spans="1:37" ht="14.45" customHeight="1">
      <c r="A41" s="1713"/>
      <c r="B41" s="1714"/>
      <c r="C41" s="1714"/>
      <c r="D41" s="1714"/>
      <c r="E41" s="1714"/>
      <c r="F41" s="1714"/>
      <c r="G41" s="1714"/>
      <c r="H41" s="1715"/>
      <c r="I41" s="1712" t="s">
        <v>584</v>
      </c>
      <c r="K41" s="1547"/>
      <c r="L41" s="1539"/>
      <c r="M41" s="1539"/>
      <c r="N41" s="1548" t="s">
        <v>64</v>
      </c>
      <c r="O41" s="1550" t="s">
        <v>65</v>
      </c>
      <c r="P41" s="1551">
        <f t="shared" si="7"/>
        <v>0</v>
      </c>
      <c r="Q41" s="1552">
        <f t="shared" si="8"/>
        <v>0</v>
      </c>
      <c r="R41" s="1552">
        <f t="shared" si="9"/>
        <v>0</v>
      </c>
      <c r="S41" s="1553">
        <f t="shared" si="9"/>
        <v>0</v>
      </c>
      <c r="T41" s="1554">
        <f t="shared" si="10"/>
        <v>0</v>
      </c>
      <c r="U41" s="1555"/>
      <c r="V41" s="1539"/>
      <c r="W41" s="1539"/>
      <c r="X41" s="1548" t="s">
        <v>64</v>
      </c>
      <c r="Y41" s="1550" t="s">
        <v>40</v>
      </c>
      <c r="Z41" s="1551">
        <f t="shared" si="11"/>
        <v>0</v>
      </c>
      <c r="AA41" s="1552">
        <f t="shared" si="11"/>
        <v>0</v>
      </c>
      <c r="AB41" s="1558">
        <f t="shared" si="11"/>
        <v>0</v>
      </c>
      <c r="AC41" s="1559">
        <f t="shared" si="12"/>
        <v>0</v>
      </c>
      <c r="AD41" s="1383"/>
      <c r="AE41" s="1383"/>
      <c r="AF41" s="1383"/>
      <c r="AG41" s="1383"/>
      <c r="AH41" s="1383"/>
      <c r="AI41" s="1259"/>
      <c r="AJ41" s="1259"/>
      <c r="AK41" s="1259"/>
    </row>
    <row r="42" spans="1:37" ht="14.45" customHeight="1">
      <c r="A42" s="1713"/>
      <c r="B42" s="1714"/>
      <c r="C42" s="1714"/>
      <c r="D42" s="1714"/>
      <c r="E42" s="1714"/>
      <c r="F42" s="1714"/>
      <c r="G42" s="1714"/>
      <c r="H42" s="1715"/>
      <c r="I42" s="1712" t="s">
        <v>585</v>
      </c>
      <c r="K42" s="1547" t="s">
        <v>38</v>
      </c>
      <c r="L42" s="1539"/>
      <c r="M42" s="1539"/>
      <c r="N42" s="1548" t="s">
        <v>66</v>
      </c>
      <c r="O42" s="1550" t="s">
        <v>67</v>
      </c>
      <c r="P42" s="1551">
        <f t="shared" si="7"/>
        <v>0</v>
      </c>
      <c r="Q42" s="1552">
        <f t="shared" si="8"/>
        <v>0</v>
      </c>
      <c r="R42" s="1552">
        <f t="shared" si="9"/>
        <v>0</v>
      </c>
      <c r="S42" s="1553">
        <f t="shared" si="9"/>
        <v>0</v>
      </c>
      <c r="T42" s="1554">
        <f t="shared" si="10"/>
        <v>0</v>
      </c>
      <c r="U42" s="1555"/>
      <c r="V42" s="1539" t="s">
        <v>668</v>
      </c>
      <c r="W42" s="1539"/>
      <c r="X42" s="1548" t="s">
        <v>66</v>
      </c>
      <c r="Y42" s="1550" t="s">
        <v>43</v>
      </c>
      <c r="Z42" s="1551">
        <f t="shared" si="11"/>
        <v>0</v>
      </c>
      <c r="AA42" s="1552">
        <f t="shared" si="11"/>
        <v>0</v>
      </c>
      <c r="AB42" s="1558">
        <f t="shared" si="11"/>
        <v>0</v>
      </c>
      <c r="AC42" s="1559">
        <f t="shared" si="12"/>
        <v>0</v>
      </c>
      <c r="AD42" s="1383"/>
      <c r="AE42" s="1383"/>
      <c r="AF42" s="1383"/>
      <c r="AG42" s="1383"/>
      <c r="AH42" s="1383"/>
      <c r="AI42" s="1259"/>
      <c r="AJ42" s="1259"/>
      <c r="AK42" s="1259"/>
    </row>
    <row r="43" spans="1:37" ht="14.45" customHeight="1">
      <c r="A43" s="1713"/>
      <c r="B43" s="1714"/>
      <c r="C43" s="1714"/>
      <c r="D43" s="1714"/>
      <c r="E43" s="1714"/>
      <c r="F43" s="1714"/>
      <c r="G43" s="1714"/>
      <c r="H43" s="1715"/>
      <c r="I43" s="1712" t="s">
        <v>587</v>
      </c>
      <c r="K43" s="1547"/>
      <c r="L43" s="1539"/>
      <c r="M43" s="1539"/>
      <c r="N43" s="1548" t="s">
        <v>150</v>
      </c>
      <c r="O43" s="1550" t="s">
        <v>69</v>
      </c>
      <c r="P43" s="1551">
        <f t="shared" si="7"/>
        <v>0</v>
      </c>
      <c r="Q43" s="1552">
        <f t="shared" si="8"/>
        <v>0</v>
      </c>
      <c r="R43" s="1552">
        <f t="shared" si="9"/>
        <v>0</v>
      </c>
      <c r="S43" s="1553">
        <f t="shared" si="9"/>
        <v>0</v>
      </c>
      <c r="T43" s="1554">
        <f t="shared" si="10"/>
        <v>0</v>
      </c>
      <c r="U43" s="1555"/>
      <c r="V43" s="1539"/>
      <c r="W43" s="1539"/>
      <c r="X43" s="1548" t="s">
        <v>150</v>
      </c>
      <c r="Y43" s="1550" t="s">
        <v>44</v>
      </c>
      <c r="Z43" s="1551">
        <f t="shared" si="11"/>
        <v>0</v>
      </c>
      <c r="AA43" s="1552">
        <f t="shared" si="11"/>
        <v>0</v>
      </c>
      <c r="AB43" s="1558">
        <f t="shared" si="11"/>
        <v>0</v>
      </c>
      <c r="AC43" s="1559">
        <f t="shared" si="12"/>
        <v>0</v>
      </c>
      <c r="AD43" s="1383"/>
      <c r="AE43" s="1383"/>
      <c r="AF43" s="1383"/>
      <c r="AG43" s="1383"/>
      <c r="AH43" s="1383"/>
      <c r="AI43" s="1259"/>
      <c r="AJ43" s="1259"/>
      <c r="AK43" s="1259"/>
    </row>
    <row r="44" spans="1:37" ht="14.45" customHeight="1">
      <c r="A44" s="1713"/>
      <c r="B44" s="1714"/>
      <c r="C44" s="1714"/>
      <c r="D44" s="1714"/>
      <c r="E44" s="1714"/>
      <c r="F44" s="1714"/>
      <c r="G44" s="1714"/>
      <c r="H44" s="1715"/>
      <c r="I44" s="1712" t="s">
        <v>588</v>
      </c>
      <c r="K44" s="1547"/>
      <c r="L44" s="1539" t="s">
        <v>41</v>
      </c>
      <c r="M44" s="1566"/>
      <c r="N44" s="1548" t="s">
        <v>13</v>
      </c>
      <c r="O44" s="1550"/>
      <c r="P44" s="1567">
        <f>P39-P40-P41-P42-P43</f>
        <v>0</v>
      </c>
      <c r="Q44" s="1589">
        <f>Q39-Q40-Q41-Q42-Q43</f>
        <v>0</v>
      </c>
      <c r="R44" s="1568">
        <f>R39-R40-R41-R42-R43</f>
        <v>0</v>
      </c>
      <c r="S44" s="1589">
        <f>S39-S40-S41-S42-S43</f>
        <v>0</v>
      </c>
      <c r="T44" s="1565">
        <f>T39-T40-T41-T42-T43</f>
        <v>0</v>
      </c>
      <c r="U44" s="1555"/>
      <c r="V44" s="1539"/>
      <c r="W44" s="1566"/>
      <c r="X44" s="1548" t="s">
        <v>13</v>
      </c>
      <c r="Y44" s="1550"/>
      <c r="Z44" s="1567">
        <f>Z39-Z40-Z41-Z42-Z43</f>
        <v>0</v>
      </c>
      <c r="AA44" s="1568">
        <f>AA39-AA40-AA41-AA42-AA43</f>
        <v>0</v>
      </c>
      <c r="AB44" s="1589">
        <f>AB39-AB40-AB41-AB42-AB43</f>
        <v>0</v>
      </c>
      <c r="AC44" s="1595">
        <f>AC39-AC40-AC41-AC42-AC43</f>
        <v>0</v>
      </c>
      <c r="AD44" s="1383"/>
      <c r="AE44" s="1383"/>
      <c r="AF44" s="1383"/>
      <c r="AG44" s="1383"/>
      <c r="AH44" s="1383"/>
      <c r="AI44" s="1259"/>
      <c r="AJ44" s="1259"/>
      <c r="AK44" s="1259"/>
    </row>
    <row r="45" spans="1:37" ht="14.45" customHeight="1">
      <c r="A45" s="1713"/>
      <c r="B45" s="1714"/>
      <c r="C45" s="1714"/>
      <c r="D45" s="1714"/>
      <c r="E45" s="1714"/>
      <c r="F45" s="1714"/>
      <c r="G45" s="1714"/>
      <c r="H45" s="1715"/>
      <c r="I45" s="1712" t="s">
        <v>591</v>
      </c>
      <c r="K45" s="1596" t="s">
        <v>132</v>
      </c>
      <c r="L45" s="1539"/>
      <c r="M45" s="1548" t="s">
        <v>70</v>
      </c>
      <c r="N45" s="1549"/>
      <c r="O45" s="1550" t="s">
        <v>71</v>
      </c>
      <c r="P45" s="1551">
        <f>+A44</f>
        <v>0</v>
      </c>
      <c r="Q45" s="1552">
        <f>+C44</f>
        <v>0</v>
      </c>
      <c r="R45" s="1552">
        <f t="shared" ref="R45:S49" si="13">+E44</f>
        <v>0</v>
      </c>
      <c r="S45" s="1553">
        <f t="shared" si="13"/>
        <v>0</v>
      </c>
      <c r="T45" s="1554">
        <f>+H44</f>
        <v>0</v>
      </c>
      <c r="U45" s="1555" t="s">
        <v>72</v>
      </c>
      <c r="V45" s="1539" t="s">
        <v>669</v>
      </c>
      <c r="W45" s="1548" t="s">
        <v>87</v>
      </c>
      <c r="X45" s="1549"/>
      <c r="Y45" s="1550" t="s">
        <v>46</v>
      </c>
      <c r="Z45" s="1551">
        <f t="shared" ref="Z45:AB47" si="14">+A191</f>
        <v>0</v>
      </c>
      <c r="AA45" s="1552">
        <f t="shared" si="14"/>
        <v>0</v>
      </c>
      <c r="AB45" s="1558">
        <f t="shared" si="14"/>
        <v>0</v>
      </c>
      <c r="AC45" s="1559">
        <f>+E191</f>
        <v>0</v>
      </c>
      <c r="AD45" s="1383"/>
      <c r="AE45" s="1383"/>
      <c r="AF45" s="1383"/>
      <c r="AG45" s="1383"/>
      <c r="AH45" s="1383"/>
      <c r="AI45" s="1259"/>
      <c r="AJ45" s="1259"/>
      <c r="AK45" s="1259"/>
    </row>
    <row r="46" spans="1:37" ht="14.45" customHeight="1">
      <c r="A46" s="1713"/>
      <c r="B46" s="1714"/>
      <c r="C46" s="1714"/>
      <c r="D46" s="1714"/>
      <c r="E46" s="1714"/>
      <c r="F46" s="1714"/>
      <c r="G46" s="1714"/>
      <c r="H46" s="1715"/>
      <c r="I46" s="1712" t="s">
        <v>592</v>
      </c>
      <c r="K46" s="1547" t="s">
        <v>130</v>
      </c>
      <c r="L46" s="1539"/>
      <c r="M46" s="1548" t="s">
        <v>73</v>
      </c>
      <c r="N46" s="1549"/>
      <c r="O46" s="1550" t="s">
        <v>74</v>
      </c>
      <c r="P46" s="1551">
        <f>+A45</f>
        <v>0</v>
      </c>
      <c r="Q46" s="1552">
        <f>+C45</f>
        <v>0</v>
      </c>
      <c r="R46" s="1552">
        <f t="shared" si="13"/>
        <v>0</v>
      </c>
      <c r="S46" s="1553">
        <f t="shared" si="13"/>
        <v>0</v>
      </c>
      <c r="T46" s="1554">
        <f>+H45</f>
        <v>0</v>
      </c>
      <c r="U46" s="1555"/>
      <c r="V46" s="1539"/>
      <c r="W46" s="1548" t="s">
        <v>73</v>
      </c>
      <c r="X46" s="1549"/>
      <c r="Y46" s="1550" t="s">
        <v>75</v>
      </c>
      <c r="Z46" s="1551">
        <f t="shared" si="14"/>
        <v>0</v>
      </c>
      <c r="AA46" s="1552">
        <f t="shared" si="14"/>
        <v>0</v>
      </c>
      <c r="AB46" s="1558">
        <f t="shared" si="14"/>
        <v>0</v>
      </c>
      <c r="AC46" s="1559">
        <f>+E192</f>
        <v>0</v>
      </c>
      <c r="AD46" s="1383"/>
      <c r="AE46" s="1383"/>
      <c r="AF46" s="1383"/>
      <c r="AG46" s="1383"/>
      <c r="AH46" s="1383"/>
      <c r="AI46" s="1259"/>
      <c r="AJ46" s="1259"/>
      <c r="AK46" s="1259"/>
    </row>
    <row r="47" spans="1:37" ht="14.45" customHeight="1">
      <c r="A47" s="1713">
        <v>1393</v>
      </c>
      <c r="B47" s="1714">
        <v>1393</v>
      </c>
      <c r="C47" s="1714">
        <v>1393</v>
      </c>
      <c r="D47" s="1714"/>
      <c r="E47" s="1714"/>
      <c r="F47" s="1714">
        <v>1365</v>
      </c>
      <c r="G47" s="1714"/>
      <c r="H47" s="1715"/>
      <c r="I47" s="1712" t="s">
        <v>593</v>
      </c>
      <c r="K47" s="1547"/>
      <c r="L47" s="1566"/>
      <c r="M47" s="1548" t="s">
        <v>13</v>
      </c>
      <c r="N47" s="1549"/>
      <c r="O47" s="1550" t="s">
        <v>76</v>
      </c>
      <c r="P47" s="1551">
        <f>+A46</f>
        <v>0</v>
      </c>
      <c r="Q47" s="1552">
        <f>+C46</f>
        <v>0</v>
      </c>
      <c r="R47" s="1552">
        <f t="shared" si="13"/>
        <v>0</v>
      </c>
      <c r="S47" s="1553">
        <f t="shared" si="13"/>
        <v>0</v>
      </c>
      <c r="T47" s="1554">
        <f>+H46</f>
        <v>0</v>
      </c>
      <c r="U47" s="1555"/>
      <c r="V47" s="1590"/>
      <c r="W47" s="1548" t="s">
        <v>13</v>
      </c>
      <c r="X47" s="1549"/>
      <c r="Y47" s="1550" t="s">
        <v>77</v>
      </c>
      <c r="Z47" s="1551">
        <f t="shared" si="14"/>
        <v>0</v>
      </c>
      <c r="AA47" s="1552">
        <f t="shared" si="14"/>
        <v>0</v>
      </c>
      <c r="AB47" s="1558">
        <f t="shared" si="14"/>
        <v>0</v>
      </c>
      <c r="AC47" s="1559">
        <f>+E193</f>
        <v>0</v>
      </c>
      <c r="AD47" s="1383"/>
      <c r="AE47" s="1383"/>
      <c r="AF47" s="1383"/>
      <c r="AG47" s="1383"/>
      <c r="AH47" s="1383"/>
      <c r="AI47" s="1259"/>
      <c r="AJ47" s="1259"/>
      <c r="AK47" s="1259"/>
    </row>
    <row r="48" spans="1:37" ht="14.45" customHeight="1">
      <c r="A48" s="1713"/>
      <c r="B48" s="1714"/>
      <c r="C48" s="1714"/>
      <c r="D48" s="1714"/>
      <c r="E48" s="1714"/>
      <c r="F48" s="1714"/>
      <c r="G48" s="1714"/>
      <c r="H48" s="1715"/>
      <c r="I48" s="1712" t="s">
        <v>594</v>
      </c>
      <c r="K48" s="1547" t="s">
        <v>4</v>
      </c>
      <c r="L48" s="1571" t="s">
        <v>78</v>
      </c>
      <c r="M48" s="1549"/>
      <c r="N48" s="1549"/>
      <c r="O48" s="1550" t="s">
        <v>79</v>
      </c>
      <c r="P48" s="1551">
        <f>+A47</f>
        <v>1393</v>
      </c>
      <c r="Q48" s="1552">
        <f>+C47</f>
        <v>1393</v>
      </c>
      <c r="R48" s="1552">
        <f t="shared" si="13"/>
        <v>0</v>
      </c>
      <c r="S48" s="1553">
        <f t="shared" si="13"/>
        <v>1365</v>
      </c>
      <c r="T48" s="1554">
        <f>+H47</f>
        <v>0</v>
      </c>
      <c r="U48" s="1555" t="s">
        <v>4</v>
      </c>
      <c r="V48" s="1539"/>
      <c r="W48" s="1560"/>
      <c r="X48" s="1560"/>
      <c r="Y48" s="1561"/>
      <c r="Z48" s="1587"/>
      <c r="AA48" s="1560"/>
      <c r="AB48" s="1560"/>
      <c r="AC48" s="1588"/>
      <c r="AD48" s="1383"/>
      <c r="AE48" s="1383"/>
      <c r="AF48" s="1383"/>
      <c r="AG48" s="1383"/>
      <c r="AH48" s="1383"/>
      <c r="AI48" s="1259"/>
      <c r="AJ48" s="1259"/>
      <c r="AK48" s="1259"/>
    </row>
    <row r="49" spans="1:38" ht="14.45" customHeight="1">
      <c r="A49" s="1713"/>
      <c r="B49" s="1714"/>
      <c r="C49" s="1714"/>
      <c r="D49" s="1714"/>
      <c r="E49" s="1714"/>
      <c r="F49" s="1714"/>
      <c r="G49" s="1714"/>
      <c r="H49" s="1715"/>
      <c r="I49" s="1712" t="s">
        <v>1150</v>
      </c>
      <c r="K49" s="1547"/>
      <c r="L49" s="1539"/>
      <c r="M49" s="1548" t="s">
        <v>11</v>
      </c>
      <c r="N49" s="1549"/>
      <c r="O49" s="1550" t="s">
        <v>80</v>
      </c>
      <c r="P49" s="1551">
        <f>+A48</f>
        <v>0</v>
      </c>
      <c r="Q49" s="1552">
        <f>+C48</f>
        <v>0</v>
      </c>
      <c r="R49" s="1552">
        <f t="shared" si="13"/>
        <v>0</v>
      </c>
      <c r="S49" s="1553">
        <f t="shared" si="13"/>
        <v>0</v>
      </c>
      <c r="T49" s="1554">
        <f>+H48</f>
        <v>0</v>
      </c>
      <c r="U49" s="1555"/>
      <c r="V49" s="1539"/>
      <c r="W49" s="1560"/>
      <c r="X49" s="1560"/>
      <c r="Y49" s="1561"/>
      <c r="Z49" s="1587"/>
      <c r="AA49" s="1560"/>
      <c r="AB49" s="1560"/>
      <c r="AC49" s="1588"/>
      <c r="AD49" s="1383"/>
      <c r="AE49" s="1383"/>
      <c r="AF49" s="1383"/>
      <c r="AG49" s="1383"/>
      <c r="AH49" s="1383"/>
      <c r="AI49" s="1259"/>
      <c r="AJ49" s="1259"/>
      <c r="AK49" s="1259"/>
    </row>
    <row r="50" spans="1:38" ht="14.45" customHeight="1">
      <c r="A50" s="1713"/>
      <c r="B50" s="1714"/>
      <c r="C50" s="1714"/>
      <c r="D50" s="1714"/>
      <c r="E50" s="1714"/>
      <c r="F50" s="1714"/>
      <c r="G50" s="1714"/>
      <c r="H50" s="1715"/>
      <c r="I50" s="1712" t="s">
        <v>595</v>
      </c>
      <c r="K50" s="1547"/>
      <c r="L50" s="1566"/>
      <c r="M50" s="1548" t="s">
        <v>13</v>
      </c>
      <c r="N50" s="1549"/>
      <c r="O50" s="1550"/>
      <c r="P50" s="1567">
        <f>P48-P49</f>
        <v>1393</v>
      </c>
      <c r="Q50" s="1589">
        <f>Q48-Q49</f>
        <v>1393</v>
      </c>
      <c r="R50" s="1568">
        <f>R48-R49</f>
        <v>0</v>
      </c>
      <c r="S50" s="1589">
        <f>S48-S49</f>
        <v>1365</v>
      </c>
      <c r="T50" s="1565">
        <f>T48-T49</f>
        <v>0</v>
      </c>
      <c r="U50" s="1555"/>
      <c r="V50" s="1566"/>
      <c r="W50" s="1540"/>
      <c r="X50" s="1540"/>
      <c r="Y50" s="1581"/>
      <c r="Z50" s="1597"/>
      <c r="AA50" s="1540"/>
      <c r="AB50" s="1540"/>
      <c r="AC50" s="1598"/>
      <c r="AD50" s="1383"/>
      <c r="AE50" s="1383"/>
      <c r="AF50" s="1383"/>
      <c r="AG50" s="1383"/>
      <c r="AH50" s="1383"/>
      <c r="AI50" s="1259"/>
      <c r="AJ50" s="1259"/>
      <c r="AK50" s="1259"/>
    </row>
    <row r="51" spans="1:38" ht="14.45" customHeight="1">
      <c r="A51" s="1713"/>
      <c r="B51" s="1714"/>
      <c r="C51" s="1714"/>
      <c r="D51" s="1714"/>
      <c r="E51" s="1714"/>
      <c r="F51" s="1714"/>
      <c r="G51" s="1714"/>
      <c r="H51" s="1715"/>
      <c r="I51" s="1712" t="s">
        <v>454</v>
      </c>
      <c r="K51" s="1547"/>
      <c r="L51" s="1586"/>
      <c r="M51" s="1548" t="s">
        <v>88</v>
      </c>
      <c r="N51" s="1549"/>
      <c r="O51" s="1550" t="s">
        <v>109</v>
      </c>
      <c r="P51" s="1551">
        <f t="shared" ref="P51:P60" si="15">+A50</f>
        <v>0</v>
      </c>
      <c r="Q51" s="1552">
        <f t="shared" ref="Q51:Q60" si="16">+C50</f>
        <v>0</v>
      </c>
      <c r="R51" s="1552">
        <f t="shared" ref="R51:S60" si="17">+E50</f>
        <v>0</v>
      </c>
      <c r="S51" s="1553">
        <f t="shared" si="17"/>
        <v>0</v>
      </c>
      <c r="T51" s="1554">
        <f t="shared" ref="T51:T60" si="18">+H50</f>
        <v>0</v>
      </c>
      <c r="U51" s="1555"/>
      <c r="V51" s="1571"/>
      <c r="W51" s="1548" t="s">
        <v>88</v>
      </c>
      <c r="X51" s="1540"/>
      <c r="Y51" s="1581" t="s">
        <v>48</v>
      </c>
      <c r="Z51" s="1542">
        <f t="shared" ref="Z51:AB53" si="19">+A195</f>
        <v>0</v>
      </c>
      <c r="AA51" s="1543">
        <f t="shared" si="19"/>
        <v>0</v>
      </c>
      <c r="AB51" s="1544">
        <f t="shared" si="19"/>
        <v>0</v>
      </c>
      <c r="AC51" s="1599">
        <f>+E195</f>
        <v>0</v>
      </c>
      <c r="AD51" s="1383"/>
      <c r="AE51" s="1383"/>
      <c r="AF51" s="1383"/>
      <c r="AG51" s="1383"/>
      <c r="AH51" s="1383"/>
      <c r="AI51" s="1259"/>
      <c r="AJ51" s="1259"/>
      <c r="AK51" s="1259"/>
    </row>
    <row r="52" spans="1:38" ht="14.45" customHeight="1">
      <c r="A52" s="1713"/>
      <c r="B52" s="1714"/>
      <c r="C52" s="1714"/>
      <c r="D52" s="1714"/>
      <c r="E52" s="1714"/>
      <c r="F52" s="1714"/>
      <c r="G52" s="1714"/>
      <c r="H52" s="1715"/>
      <c r="I52" s="1712" t="s">
        <v>598</v>
      </c>
      <c r="K52" s="1547"/>
      <c r="L52" s="1556" t="s">
        <v>91</v>
      </c>
      <c r="M52" s="1548" t="s">
        <v>89</v>
      </c>
      <c r="N52" s="1549"/>
      <c r="O52" s="1550" t="s">
        <v>110</v>
      </c>
      <c r="P52" s="1551">
        <f t="shared" si="15"/>
        <v>0</v>
      </c>
      <c r="Q52" s="1552">
        <f t="shared" si="16"/>
        <v>0</v>
      </c>
      <c r="R52" s="1552">
        <f t="shared" si="17"/>
        <v>0</v>
      </c>
      <c r="S52" s="1553">
        <f t="shared" si="17"/>
        <v>0</v>
      </c>
      <c r="T52" s="1554">
        <f t="shared" si="18"/>
        <v>0</v>
      </c>
      <c r="U52" s="1555"/>
      <c r="V52" s="1539" t="s">
        <v>91</v>
      </c>
      <c r="W52" s="1566" t="s">
        <v>89</v>
      </c>
      <c r="X52" s="1540"/>
      <c r="Y52" s="1581" t="s">
        <v>51</v>
      </c>
      <c r="Z52" s="1542">
        <f t="shared" si="19"/>
        <v>0</v>
      </c>
      <c r="AA52" s="1543">
        <f t="shared" si="19"/>
        <v>0</v>
      </c>
      <c r="AB52" s="1544">
        <f t="shared" si="19"/>
        <v>0</v>
      </c>
      <c r="AC52" s="1599">
        <f>+E196</f>
        <v>0</v>
      </c>
      <c r="AD52" s="1383"/>
      <c r="AE52" s="1383"/>
      <c r="AF52" s="1383"/>
      <c r="AG52" s="1383"/>
      <c r="AH52" s="1383"/>
      <c r="AI52" s="1259"/>
      <c r="AJ52" s="1259"/>
      <c r="AK52" s="1259"/>
    </row>
    <row r="53" spans="1:38" ht="14.45" customHeight="1">
      <c r="A53" s="1713"/>
      <c r="B53" s="1714"/>
      <c r="C53" s="1714"/>
      <c r="D53" s="1714"/>
      <c r="E53" s="1714"/>
      <c r="F53" s="1714"/>
      <c r="G53" s="1714"/>
      <c r="H53" s="1715"/>
      <c r="I53" s="1712" t="s">
        <v>599</v>
      </c>
      <c r="K53" s="1547"/>
      <c r="L53" s="1556"/>
      <c r="M53" s="1548" t="s">
        <v>104</v>
      </c>
      <c r="N53" s="1549"/>
      <c r="O53" s="1550" t="s">
        <v>111</v>
      </c>
      <c r="P53" s="1551">
        <f t="shared" si="15"/>
        <v>0</v>
      </c>
      <c r="Q53" s="1552">
        <f t="shared" si="16"/>
        <v>0</v>
      </c>
      <c r="R53" s="1552">
        <f t="shared" si="17"/>
        <v>0</v>
      </c>
      <c r="S53" s="1553">
        <f t="shared" si="17"/>
        <v>0</v>
      </c>
      <c r="T53" s="1554">
        <f t="shared" si="18"/>
        <v>0</v>
      </c>
      <c r="U53" s="1555"/>
      <c r="V53" s="1539"/>
      <c r="W53" s="1566" t="s">
        <v>104</v>
      </c>
      <c r="X53" s="1540"/>
      <c r="Y53" s="1581" t="s">
        <v>53</v>
      </c>
      <c r="Z53" s="1542">
        <f t="shared" si="19"/>
        <v>0</v>
      </c>
      <c r="AA53" s="1543">
        <f t="shared" si="19"/>
        <v>0</v>
      </c>
      <c r="AB53" s="1544">
        <f t="shared" si="19"/>
        <v>0</v>
      </c>
      <c r="AC53" s="1599">
        <f>+E197</f>
        <v>0</v>
      </c>
      <c r="AD53" s="1383"/>
      <c r="AE53" s="1383"/>
      <c r="AF53" s="1383"/>
      <c r="AG53" s="1383"/>
      <c r="AH53" s="1383"/>
      <c r="AI53" s="1259"/>
      <c r="AJ53" s="1259"/>
      <c r="AK53" s="1259"/>
    </row>
    <row r="54" spans="1:38" ht="14.45" customHeight="1">
      <c r="A54" s="1713"/>
      <c r="B54" s="1714"/>
      <c r="C54" s="1714"/>
      <c r="D54" s="1714"/>
      <c r="E54" s="1714"/>
      <c r="F54" s="1714"/>
      <c r="G54" s="1714"/>
      <c r="H54" s="1715"/>
      <c r="I54" s="1712" t="s">
        <v>601</v>
      </c>
      <c r="K54" s="1547"/>
      <c r="L54" s="1556"/>
      <c r="M54" s="1548" t="s">
        <v>90</v>
      </c>
      <c r="N54" s="1549"/>
      <c r="O54" s="1550" t="s">
        <v>112</v>
      </c>
      <c r="P54" s="1551">
        <f t="shared" si="15"/>
        <v>0</v>
      </c>
      <c r="Q54" s="1552">
        <f t="shared" si="16"/>
        <v>0</v>
      </c>
      <c r="R54" s="1552">
        <f t="shared" si="17"/>
        <v>0</v>
      </c>
      <c r="S54" s="1553">
        <f t="shared" si="17"/>
        <v>0</v>
      </c>
      <c r="T54" s="1554">
        <f t="shared" si="18"/>
        <v>0</v>
      </c>
      <c r="U54" s="1555"/>
      <c r="V54" s="1556" t="s">
        <v>92</v>
      </c>
      <c r="W54" s="1572"/>
      <c r="X54" s="1572"/>
      <c r="Y54" s="1572"/>
      <c r="Z54" s="1600"/>
      <c r="AA54" s="1572"/>
      <c r="AB54" s="1572"/>
      <c r="AC54" s="1601"/>
      <c r="AD54" s="1383"/>
      <c r="AE54" s="1383"/>
      <c r="AF54" s="1383"/>
      <c r="AG54" s="1383"/>
      <c r="AH54" s="1383"/>
      <c r="AI54" s="1259"/>
      <c r="AJ54" s="1259"/>
      <c r="AK54" s="1259"/>
    </row>
    <row r="55" spans="1:38" ht="14.45" customHeight="1">
      <c r="A55" s="1713"/>
      <c r="B55" s="1714"/>
      <c r="C55" s="1714"/>
      <c r="D55" s="1714"/>
      <c r="E55" s="1714"/>
      <c r="F55" s="1714"/>
      <c r="G55" s="1714"/>
      <c r="H55" s="1715"/>
      <c r="I55" s="1712" t="s">
        <v>602</v>
      </c>
      <c r="K55" s="1547"/>
      <c r="L55" s="1556" t="s">
        <v>92</v>
      </c>
      <c r="M55" s="1548" t="s">
        <v>105</v>
      </c>
      <c r="N55" s="1549"/>
      <c r="O55" s="1550" t="s">
        <v>113</v>
      </c>
      <c r="P55" s="1551">
        <f t="shared" si="15"/>
        <v>0</v>
      </c>
      <c r="Q55" s="1552">
        <f t="shared" si="16"/>
        <v>0</v>
      </c>
      <c r="R55" s="1552">
        <f t="shared" si="17"/>
        <v>0</v>
      </c>
      <c r="S55" s="1553">
        <f t="shared" si="17"/>
        <v>0</v>
      </c>
      <c r="T55" s="1554">
        <f t="shared" si="18"/>
        <v>0</v>
      </c>
      <c r="U55" s="1555"/>
      <c r="V55" s="1539"/>
      <c r="W55" s="1539"/>
      <c r="X55" s="1560"/>
      <c r="Y55" s="1561"/>
      <c r="Z55" s="1587"/>
      <c r="AA55" s="1560"/>
      <c r="AB55" s="1560"/>
      <c r="AC55" s="1588"/>
      <c r="AD55" s="1383"/>
      <c r="AE55" s="1383"/>
      <c r="AF55" s="1383"/>
      <c r="AG55" s="1383"/>
      <c r="AH55" s="1383"/>
      <c r="AI55" s="1259"/>
      <c r="AJ55" s="1259"/>
      <c r="AK55" s="1259"/>
    </row>
    <row r="56" spans="1:38" ht="14.45" customHeight="1">
      <c r="A56" s="1713"/>
      <c r="B56" s="1714"/>
      <c r="C56" s="1714"/>
      <c r="D56" s="1714"/>
      <c r="E56" s="1714"/>
      <c r="F56" s="1714"/>
      <c r="G56" s="1714"/>
      <c r="H56" s="1715"/>
      <c r="I56" s="1712" t="s">
        <v>603</v>
      </c>
      <c r="K56" s="1547"/>
      <c r="L56" s="1556"/>
      <c r="M56" s="1548" t="s">
        <v>106</v>
      </c>
      <c r="N56" s="1549"/>
      <c r="O56" s="1550" t="s">
        <v>114</v>
      </c>
      <c r="P56" s="1551">
        <f t="shared" si="15"/>
        <v>0</v>
      </c>
      <c r="Q56" s="1552">
        <f t="shared" si="16"/>
        <v>0</v>
      </c>
      <c r="R56" s="1552">
        <f t="shared" si="17"/>
        <v>0</v>
      </c>
      <c r="S56" s="1553">
        <f t="shared" si="17"/>
        <v>0</v>
      </c>
      <c r="T56" s="1554">
        <f t="shared" si="18"/>
        <v>0</v>
      </c>
      <c r="U56" s="1555"/>
      <c r="V56" s="1539" t="s">
        <v>668</v>
      </c>
      <c r="W56" s="1548" t="s">
        <v>106</v>
      </c>
      <c r="X56" s="1549"/>
      <c r="Y56" s="1550" t="s">
        <v>55</v>
      </c>
      <c r="Z56" s="1551">
        <f t="shared" ref="Z56:AB60" si="20">+A198</f>
        <v>0</v>
      </c>
      <c r="AA56" s="1552">
        <f t="shared" si="20"/>
        <v>0</v>
      </c>
      <c r="AB56" s="1558">
        <f t="shared" si="20"/>
        <v>0</v>
      </c>
      <c r="AC56" s="1559">
        <f>+E198</f>
        <v>0</v>
      </c>
      <c r="AD56" s="1383"/>
      <c r="AE56" s="1383"/>
      <c r="AF56" s="1383"/>
      <c r="AG56" s="1383"/>
      <c r="AH56" s="1383"/>
      <c r="AI56" s="1259"/>
      <c r="AJ56" s="1259"/>
      <c r="AK56" s="1259"/>
    </row>
    <row r="57" spans="1:38" ht="14.45" customHeight="1">
      <c r="A57" s="1713"/>
      <c r="B57" s="1714"/>
      <c r="C57" s="1714"/>
      <c r="D57" s="1714"/>
      <c r="E57" s="1714"/>
      <c r="F57" s="1714"/>
      <c r="G57" s="1714"/>
      <c r="H57" s="1715"/>
      <c r="I57" s="1712" t="s">
        <v>604</v>
      </c>
      <c r="K57" s="1547"/>
      <c r="L57" s="1556"/>
      <c r="M57" s="1548" t="s">
        <v>107</v>
      </c>
      <c r="N57" s="1549"/>
      <c r="O57" s="1550" t="s">
        <v>115</v>
      </c>
      <c r="P57" s="1551">
        <f t="shared" si="15"/>
        <v>0</v>
      </c>
      <c r="Q57" s="1552">
        <f t="shared" si="16"/>
        <v>0</v>
      </c>
      <c r="R57" s="1552">
        <f t="shared" si="17"/>
        <v>0</v>
      </c>
      <c r="S57" s="1553">
        <f t="shared" si="17"/>
        <v>0</v>
      </c>
      <c r="T57" s="1554">
        <f t="shared" si="18"/>
        <v>0</v>
      </c>
      <c r="U57" s="1555"/>
      <c r="V57" s="1539"/>
      <c r="W57" s="1548" t="s">
        <v>136</v>
      </c>
      <c r="X57" s="1549"/>
      <c r="Y57" s="1550" t="s">
        <v>56</v>
      </c>
      <c r="Z57" s="1551">
        <f t="shared" si="20"/>
        <v>0</v>
      </c>
      <c r="AA57" s="1552">
        <f t="shared" si="20"/>
        <v>0</v>
      </c>
      <c r="AB57" s="1558">
        <f t="shared" si="20"/>
        <v>0</v>
      </c>
      <c r="AC57" s="1559">
        <f>+E199</f>
        <v>0</v>
      </c>
      <c r="AD57" s="1383"/>
      <c r="AE57" s="1383"/>
      <c r="AF57" s="1383"/>
      <c r="AG57" s="1383"/>
      <c r="AH57" s="1383"/>
      <c r="AI57" s="1259"/>
      <c r="AJ57" s="1259"/>
      <c r="AK57" s="1259"/>
    </row>
    <row r="58" spans="1:38" ht="14.45" customHeight="1" thickBot="1">
      <c r="A58" s="1713"/>
      <c r="B58" s="1714"/>
      <c r="C58" s="1714"/>
      <c r="D58" s="1714"/>
      <c r="E58" s="1714"/>
      <c r="F58" s="1714"/>
      <c r="G58" s="1714"/>
      <c r="H58" s="1715"/>
      <c r="I58" s="1712" t="s">
        <v>605</v>
      </c>
      <c r="K58" s="1547"/>
      <c r="L58" s="1556" t="s">
        <v>41</v>
      </c>
      <c r="M58" s="1548" t="s">
        <v>108</v>
      </c>
      <c r="N58" s="1549"/>
      <c r="O58" s="1550" t="s">
        <v>116</v>
      </c>
      <c r="P58" s="1551">
        <f t="shared" si="15"/>
        <v>0</v>
      </c>
      <c r="Q58" s="1552">
        <f t="shared" si="16"/>
        <v>0</v>
      </c>
      <c r="R58" s="1552">
        <f t="shared" si="17"/>
        <v>0</v>
      </c>
      <c r="S58" s="1553">
        <f t="shared" si="17"/>
        <v>0</v>
      </c>
      <c r="T58" s="1554">
        <f t="shared" si="18"/>
        <v>0</v>
      </c>
      <c r="U58" s="1555"/>
      <c r="V58" s="1556" t="s">
        <v>669</v>
      </c>
      <c r="W58" s="1548" t="s">
        <v>138</v>
      </c>
      <c r="X58" s="1549"/>
      <c r="Y58" s="1550" t="s">
        <v>58</v>
      </c>
      <c r="Z58" s="1551">
        <f t="shared" si="20"/>
        <v>0</v>
      </c>
      <c r="AA58" s="1552">
        <f t="shared" si="20"/>
        <v>0</v>
      </c>
      <c r="AB58" s="1558">
        <f t="shared" si="20"/>
        <v>0</v>
      </c>
      <c r="AC58" s="1559">
        <f>+E200</f>
        <v>0</v>
      </c>
      <c r="AD58" s="1383"/>
      <c r="AE58" s="1383"/>
      <c r="AF58" s="1383"/>
      <c r="AG58" s="1383"/>
      <c r="AH58" s="1383"/>
      <c r="AI58" s="1259"/>
      <c r="AJ58" s="1259"/>
      <c r="AK58" s="1259"/>
    </row>
    <row r="59" spans="1:38" ht="14.45" customHeight="1" thickTop="1" thickBot="1">
      <c r="A59" s="1716"/>
      <c r="B59" s="1717"/>
      <c r="C59" s="1717"/>
      <c r="D59" s="1717"/>
      <c r="E59" s="1717"/>
      <c r="F59" s="1717"/>
      <c r="G59" s="1717"/>
      <c r="H59" s="1718"/>
      <c r="I59" s="1712" t="s">
        <v>606</v>
      </c>
      <c r="K59" s="1547"/>
      <c r="L59" s="1566"/>
      <c r="M59" s="1548" t="s">
        <v>13</v>
      </c>
      <c r="N59" s="1549"/>
      <c r="O59" s="1550" t="s">
        <v>117</v>
      </c>
      <c r="P59" s="1551">
        <f t="shared" si="15"/>
        <v>0</v>
      </c>
      <c r="Q59" s="1552">
        <f t="shared" si="16"/>
        <v>0</v>
      </c>
      <c r="R59" s="1552">
        <f t="shared" si="17"/>
        <v>0</v>
      </c>
      <c r="S59" s="1553">
        <f t="shared" si="17"/>
        <v>0</v>
      </c>
      <c r="T59" s="1554">
        <f t="shared" si="18"/>
        <v>0</v>
      </c>
      <c r="U59" s="1555"/>
      <c r="V59" s="1566"/>
      <c r="W59" s="1566" t="s">
        <v>13</v>
      </c>
      <c r="X59" s="1540"/>
      <c r="Y59" s="1581" t="s">
        <v>61</v>
      </c>
      <c r="Z59" s="1551">
        <f t="shared" si="20"/>
        <v>0</v>
      </c>
      <c r="AA59" s="1552">
        <f t="shared" si="20"/>
        <v>0</v>
      </c>
      <c r="AB59" s="1558">
        <f t="shared" si="20"/>
        <v>0</v>
      </c>
      <c r="AC59" s="1559">
        <f>+E201</f>
        <v>0</v>
      </c>
      <c r="AD59" s="1602"/>
      <c r="AE59" s="1602"/>
      <c r="AF59" s="1602"/>
      <c r="AG59" s="1508"/>
      <c r="AH59" s="1508"/>
      <c r="AI59" s="1509" t="s">
        <v>396</v>
      </c>
      <c r="AJ59" s="1603" t="s">
        <v>397</v>
      </c>
      <c r="AK59" s="1508"/>
      <c r="AL59" s="1370"/>
    </row>
    <row r="60" spans="1:38" ht="14.45" customHeight="1">
      <c r="K60" s="1547"/>
      <c r="L60" s="1548" t="s">
        <v>13</v>
      </c>
      <c r="M60" s="1549"/>
      <c r="N60" s="1549"/>
      <c r="O60" s="1550" t="s">
        <v>81</v>
      </c>
      <c r="P60" s="1551">
        <f t="shared" si="15"/>
        <v>0</v>
      </c>
      <c r="Q60" s="1552">
        <f t="shared" si="16"/>
        <v>0</v>
      </c>
      <c r="R60" s="1552">
        <f t="shared" si="17"/>
        <v>0</v>
      </c>
      <c r="S60" s="1553">
        <f t="shared" si="17"/>
        <v>0</v>
      </c>
      <c r="T60" s="1554">
        <f t="shared" si="18"/>
        <v>0</v>
      </c>
      <c r="U60" s="1555"/>
      <c r="V60" s="1566" t="s">
        <v>13</v>
      </c>
      <c r="W60" s="1540"/>
      <c r="X60" s="1540"/>
      <c r="Y60" s="1581" t="s">
        <v>63</v>
      </c>
      <c r="Z60" s="1604">
        <f t="shared" si="20"/>
        <v>0</v>
      </c>
      <c r="AA60" s="1591">
        <f t="shared" si="20"/>
        <v>0</v>
      </c>
      <c r="AB60" s="1605">
        <f t="shared" si="20"/>
        <v>0</v>
      </c>
      <c r="AC60" s="1606">
        <f>+E202</f>
        <v>0</v>
      </c>
      <c r="AD60" s="1607"/>
      <c r="AE60" s="1607"/>
      <c r="AF60" s="1607"/>
      <c r="AG60" s="1514"/>
      <c r="AH60" s="1514"/>
      <c r="AI60" s="1521"/>
      <c r="AJ60" s="1520" t="s">
        <v>2</v>
      </c>
      <c r="AK60" s="1520" t="s">
        <v>3</v>
      </c>
      <c r="AL60" s="1375" t="s">
        <v>393</v>
      </c>
    </row>
    <row r="61" spans="1:38" ht="14.45" customHeight="1" thickBot="1">
      <c r="A61" s="1708" t="s">
        <v>1132</v>
      </c>
      <c r="B61" s="1708" t="s">
        <v>1133</v>
      </c>
      <c r="C61" s="1708" t="s">
        <v>1134</v>
      </c>
      <c r="D61" s="1708" t="s">
        <v>1135</v>
      </c>
      <c r="E61" s="1708" t="s">
        <v>398</v>
      </c>
      <c r="F61" s="1708" t="s">
        <v>1136</v>
      </c>
      <c r="K61" s="1547"/>
      <c r="L61" s="1608" t="s">
        <v>82</v>
      </c>
      <c r="M61" s="1609"/>
      <c r="N61" s="1609"/>
      <c r="O61" s="1610"/>
      <c r="P61" s="1611">
        <f>SUM(P8:P60)-P9-P10-P12-P13-P15-P16-P17-P30-P31-P32-P40-P41-P42-P43-P44-P49-P50</f>
        <v>179542</v>
      </c>
      <c r="Q61" s="1612">
        <f>SUM(Q8:Q60)-Q9-Q10-Q12-Q13-Q15-Q16-Q17-Q30-Q31-Q32-Q40-Q41-Q42-Q43-Q44-Q49-Q50</f>
        <v>150159</v>
      </c>
      <c r="R61" s="1612">
        <f>SUM(R8:R60)-R9-R10-R12-R13-R15-R16-R17-R30-R31-R32-R40-R41-R42-R43-R44-R49-R50</f>
        <v>64741</v>
      </c>
      <c r="S61" s="1613">
        <f>SUM(S8:S60)-S9-S10-S12-S13-S15-S16-S17-S30-S31-S32-S40-S41-S42-S43-S44-S49-S50</f>
        <v>20633</v>
      </c>
      <c r="T61" s="1614">
        <f>SUM(T8:T60)-T9-T10-T12-T13-T15-T16-T17-T30-T31-T32-T40-T41-T42-T43-T44-T49-T50</f>
        <v>0</v>
      </c>
      <c r="U61" s="1615"/>
      <c r="V61" s="1608" t="s">
        <v>82</v>
      </c>
      <c r="W61" s="1609"/>
      <c r="X61" s="1609"/>
      <c r="Y61" s="1610"/>
      <c r="Z61" s="1616">
        <f>SUM(Z8:Z60)-Z9-Z10-Z25-Z28-Z40-Z41-Z42-Z43-Z44</f>
        <v>0</v>
      </c>
      <c r="AA61" s="1612">
        <f>SUM(AA8:AA60)-AA9-AA10-AA25-AA28-AA40-AA41-AA42-AA43-AA44</f>
        <v>0</v>
      </c>
      <c r="AB61" s="1617">
        <f>SUM(AB8:AB60)-AB9-AB10-AB25-AB28-AB40-AB41-AB42-AB43-AB44</f>
        <v>0</v>
      </c>
      <c r="AC61" s="1618">
        <f>SUM(AC8:AC60)-AC9-AC10-AC25-AC28-AC40-AC41-AC42-AC43-AC44</f>
        <v>0</v>
      </c>
      <c r="AD61" s="1619"/>
      <c r="AE61" s="1619"/>
      <c r="AF61" s="1619"/>
      <c r="AG61" s="1528"/>
      <c r="AH61" s="1528"/>
      <c r="AI61" s="1529" t="s">
        <v>5</v>
      </c>
      <c r="AJ61" s="1526" t="s">
        <v>6</v>
      </c>
      <c r="AK61" s="1526" t="s">
        <v>7</v>
      </c>
      <c r="AL61" s="1367" t="s">
        <v>398</v>
      </c>
    </row>
    <row r="62" spans="1:38" ht="14.45" customHeight="1">
      <c r="A62" s="1723">
        <v>394153</v>
      </c>
      <c r="B62" s="1724">
        <v>382265</v>
      </c>
      <c r="C62" s="1724">
        <v>11888</v>
      </c>
      <c r="D62" s="1724">
        <v>4227</v>
      </c>
      <c r="E62" s="1724">
        <v>759</v>
      </c>
      <c r="F62" s="1725">
        <v>0</v>
      </c>
      <c r="G62" s="1720" t="s">
        <v>1139</v>
      </c>
      <c r="H62" s="1721"/>
      <c r="I62" s="1721"/>
      <c r="K62" s="1620"/>
      <c r="L62" s="1531" t="s">
        <v>8</v>
      </c>
      <c r="M62" s="1532"/>
      <c r="N62" s="1532"/>
      <c r="O62" s="1533" t="s">
        <v>9</v>
      </c>
      <c r="P62" s="1621">
        <f>+A63</f>
        <v>5625</v>
      </c>
      <c r="Q62" s="1535">
        <f>+B63</f>
        <v>5625</v>
      </c>
      <c r="R62" s="1622"/>
      <c r="S62" s="1536">
        <f>+D63</f>
        <v>0</v>
      </c>
      <c r="T62" s="1537">
        <f>+F63</f>
        <v>0</v>
      </c>
      <c r="U62" s="1623"/>
      <c r="V62" s="1531" t="s">
        <v>8</v>
      </c>
      <c r="W62" s="1532"/>
      <c r="X62" s="1532"/>
      <c r="Y62" s="1533"/>
      <c r="Z62" s="1624"/>
      <c r="AA62" s="1625"/>
      <c r="AB62" s="1626"/>
      <c r="AC62" s="1627"/>
      <c r="AD62" s="1623"/>
      <c r="AE62" s="1531" t="s">
        <v>8</v>
      </c>
      <c r="AF62" s="1532"/>
      <c r="AG62" s="1532"/>
      <c r="AH62" s="1533"/>
      <c r="AI62" s="1624"/>
      <c r="AJ62" s="1625"/>
      <c r="AK62" s="1626"/>
      <c r="AL62" s="1628"/>
    </row>
    <row r="63" spans="1:38" ht="14.45" customHeight="1">
      <c r="A63" s="1726">
        <v>5625</v>
      </c>
      <c r="B63" s="1727">
        <v>5625</v>
      </c>
      <c r="C63" s="1727">
        <v>0</v>
      </c>
      <c r="D63" s="1727">
        <v>0</v>
      </c>
      <c r="E63" s="1727">
        <v>0</v>
      </c>
      <c r="F63" s="1728">
        <v>0</v>
      </c>
      <c r="G63" s="1720" t="s">
        <v>1140</v>
      </c>
      <c r="H63" s="1721"/>
      <c r="I63" s="1721"/>
      <c r="K63" s="1629"/>
      <c r="L63" s="1539"/>
      <c r="M63" s="1548" t="s">
        <v>11</v>
      </c>
      <c r="N63" s="1549"/>
      <c r="O63" s="1550" t="s">
        <v>12</v>
      </c>
      <c r="P63" s="1551">
        <f>+A64</f>
        <v>0</v>
      </c>
      <c r="Q63" s="1552">
        <f>+B64</f>
        <v>0</v>
      </c>
      <c r="R63" s="1568"/>
      <c r="S63" s="1553">
        <f>+D64</f>
        <v>0</v>
      </c>
      <c r="T63" s="1554">
        <f>+F64</f>
        <v>0</v>
      </c>
      <c r="U63" s="360"/>
      <c r="V63" s="1539"/>
      <c r="W63" s="1548"/>
      <c r="X63" s="1549"/>
      <c r="Y63" s="1557"/>
      <c r="Z63" s="1630"/>
      <c r="AA63" s="1631"/>
      <c r="AB63" s="1286"/>
      <c r="AC63" s="1632"/>
      <c r="AD63" s="360"/>
      <c r="AE63" s="1539"/>
      <c r="AF63" s="1548"/>
      <c r="AG63" s="1549"/>
      <c r="AH63" s="1557"/>
      <c r="AI63" s="1630"/>
      <c r="AJ63" s="1631"/>
      <c r="AK63" s="1286"/>
      <c r="AL63" s="1633"/>
    </row>
    <row r="64" spans="1:38" ht="14.45" customHeight="1">
      <c r="A64" s="1726">
        <v>0</v>
      </c>
      <c r="B64" s="1727">
        <v>0</v>
      </c>
      <c r="C64" s="1727">
        <v>0</v>
      </c>
      <c r="D64" s="1727">
        <v>0</v>
      </c>
      <c r="E64" s="1727">
        <v>0</v>
      </c>
      <c r="F64" s="1728">
        <v>0</v>
      </c>
      <c r="G64" s="1720" t="s">
        <v>1141</v>
      </c>
      <c r="H64" s="1721"/>
      <c r="I64" s="1721"/>
      <c r="K64" s="1629"/>
      <c r="L64" s="1539"/>
      <c r="M64" s="1548" t="s">
        <v>13</v>
      </c>
      <c r="N64" s="1560"/>
      <c r="O64" s="1561"/>
      <c r="P64" s="1562">
        <f>P62-P63</f>
        <v>5625</v>
      </c>
      <c r="Q64" s="1563">
        <f>Q62-Q63</f>
        <v>5625</v>
      </c>
      <c r="R64" s="1563"/>
      <c r="S64" s="1564">
        <f>S62-S63</f>
        <v>0</v>
      </c>
      <c r="T64" s="1565">
        <f>T62-T63</f>
        <v>0</v>
      </c>
      <c r="U64" s="360"/>
      <c r="V64" s="1539"/>
      <c r="W64" s="1548" t="s">
        <v>13</v>
      </c>
      <c r="X64" s="1560"/>
      <c r="Y64" s="1561" t="s">
        <v>9</v>
      </c>
      <c r="Z64" s="1634">
        <f>+A117</f>
        <v>0</v>
      </c>
      <c r="AA64" s="1635">
        <f>+B117</f>
        <v>0</v>
      </c>
      <c r="AB64" s="1589"/>
      <c r="AC64" s="1636">
        <f>+E117</f>
        <v>0</v>
      </c>
      <c r="AD64" s="360"/>
      <c r="AE64" s="1539"/>
      <c r="AF64" s="1548" t="s">
        <v>13</v>
      </c>
      <c r="AG64" s="1560"/>
      <c r="AH64" s="1561" t="s">
        <v>399</v>
      </c>
      <c r="AI64" s="1634">
        <f>+A140</f>
        <v>0</v>
      </c>
      <c r="AJ64" s="1635">
        <f>+B140</f>
        <v>0</v>
      </c>
      <c r="AK64" s="1637">
        <f>+C140</f>
        <v>0</v>
      </c>
      <c r="AL64" s="1638"/>
    </row>
    <row r="65" spans="1:38" ht="14.45" customHeight="1">
      <c r="A65" s="1726">
        <v>47570</v>
      </c>
      <c r="B65" s="1727">
        <v>47570</v>
      </c>
      <c r="C65" s="1727">
        <v>0</v>
      </c>
      <c r="D65" s="1727">
        <v>0</v>
      </c>
      <c r="E65" s="1727">
        <v>0</v>
      </c>
      <c r="F65" s="1728">
        <v>0</v>
      </c>
      <c r="G65" s="1720" t="s">
        <v>1142</v>
      </c>
      <c r="H65" s="1721"/>
      <c r="I65" s="1721"/>
      <c r="K65" s="1629" t="s">
        <v>4</v>
      </c>
      <c r="L65" s="1571" t="s">
        <v>14</v>
      </c>
      <c r="M65" s="1572"/>
      <c r="N65" s="1572"/>
      <c r="O65" s="1573" t="s">
        <v>15</v>
      </c>
      <c r="P65" s="1574">
        <f>+A65</f>
        <v>47570</v>
      </c>
      <c r="Q65" s="1575">
        <f>+B65</f>
        <v>47570</v>
      </c>
      <c r="R65" s="1639"/>
      <c r="S65" s="1576">
        <f>+D65</f>
        <v>0</v>
      </c>
      <c r="T65" s="1554">
        <f>+F65</f>
        <v>0</v>
      </c>
      <c r="U65" s="360" t="s">
        <v>4</v>
      </c>
      <c r="V65" s="1571" t="s">
        <v>14</v>
      </c>
      <c r="W65" s="1572"/>
      <c r="X65" s="1572"/>
      <c r="Y65" s="1573"/>
      <c r="Z65" s="1579"/>
      <c r="AA65" s="1577"/>
      <c r="AB65" s="1577"/>
      <c r="AC65" s="1640"/>
      <c r="AD65" s="360" t="s">
        <v>4</v>
      </c>
      <c r="AE65" s="1571" t="s">
        <v>14</v>
      </c>
      <c r="AF65" s="1572"/>
      <c r="AG65" s="1572"/>
      <c r="AH65" s="1573"/>
      <c r="AI65" s="1579"/>
      <c r="AJ65" s="1577"/>
      <c r="AK65" s="1577"/>
      <c r="AL65" s="1374"/>
    </row>
    <row r="66" spans="1:38" ht="14.45" customHeight="1">
      <c r="A66" s="1726"/>
      <c r="B66" s="1727"/>
      <c r="C66" s="1727"/>
      <c r="D66" s="1727"/>
      <c r="E66" s="1727"/>
      <c r="F66" s="1728"/>
      <c r="G66" s="1720" t="s">
        <v>1143</v>
      </c>
      <c r="H66" s="1721"/>
      <c r="I66" s="1721"/>
      <c r="K66" s="1629"/>
      <c r="L66" s="1539"/>
      <c r="M66" s="1548" t="s">
        <v>16</v>
      </c>
      <c r="N66" s="1549"/>
      <c r="O66" s="1550" t="s">
        <v>17</v>
      </c>
      <c r="P66" s="1551">
        <f>+A66</f>
        <v>0</v>
      </c>
      <c r="Q66" s="1552">
        <f>+B66</f>
        <v>0</v>
      </c>
      <c r="R66" s="1568"/>
      <c r="S66" s="1553">
        <f>+D66</f>
        <v>0</v>
      </c>
      <c r="T66" s="1554">
        <f>+F66</f>
        <v>0</v>
      </c>
      <c r="U66" s="360"/>
      <c r="V66" s="1539"/>
      <c r="W66" s="1548"/>
      <c r="X66" s="1549"/>
      <c r="Y66" s="1550"/>
      <c r="Z66" s="1584"/>
      <c r="AA66" s="1582"/>
      <c r="AB66" s="1582"/>
      <c r="AC66" s="1641"/>
      <c r="AD66" s="360"/>
      <c r="AE66" s="1539"/>
      <c r="AF66" s="1548"/>
      <c r="AG66" s="1549"/>
      <c r="AH66" s="1550"/>
      <c r="AI66" s="1584"/>
      <c r="AJ66" s="1582"/>
      <c r="AK66" s="1582"/>
      <c r="AL66" s="1371"/>
    </row>
    <row r="67" spans="1:38" ht="14.45" customHeight="1">
      <c r="A67" s="1726">
        <v>3434</v>
      </c>
      <c r="B67" s="1727"/>
      <c r="C67" s="1727">
        <v>3434</v>
      </c>
      <c r="D67" s="1727"/>
      <c r="E67" s="1727"/>
      <c r="F67" s="1728"/>
      <c r="G67" s="1720" t="s">
        <v>1144</v>
      </c>
      <c r="H67" s="1721"/>
      <c r="I67" s="1721"/>
      <c r="K67" s="1629"/>
      <c r="L67" s="1566"/>
      <c r="M67" s="1548" t="s">
        <v>13</v>
      </c>
      <c r="N67" s="1540"/>
      <c r="O67" s="1581"/>
      <c r="P67" s="1562">
        <f>P65-P66</f>
        <v>47570</v>
      </c>
      <c r="Q67" s="1563">
        <f>Q65-Q66</f>
        <v>47570</v>
      </c>
      <c r="R67" s="1563"/>
      <c r="S67" s="1564">
        <f>S65-S66</f>
        <v>0</v>
      </c>
      <c r="T67" s="1565">
        <f>T65-T66</f>
        <v>0</v>
      </c>
      <c r="U67" s="360"/>
      <c r="V67" s="1566"/>
      <c r="W67" s="1548" t="s">
        <v>13</v>
      </c>
      <c r="X67" s="1540"/>
      <c r="Y67" s="1561" t="s">
        <v>400</v>
      </c>
      <c r="Z67" s="1634">
        <f>+A118</f>
        <v>0</v>
      </c>
      <c r="AA67" s="1635">
        <f>+B118</f>
        <v>0</v>
      </c>
      <c r="AB67" s="1589"/>
      <c r="AC67" s="1636">
        <f>+E118</f>
        <v>0</v>
      </c>
      <c r="AD67" s="360"/>
      <c r="AE67" s="1566"/>
      <c r="AF67" s="1548" t="s">
        <v>13</v>
      </c>
      <c r="AG67" s="1540"/>
      <c r="AH67" s="1561" t="s">
        <v>401</v>
      </c>
      <c r="AI67" s="1634">
        <f>+A141</f>
        <v>0</v>
      </c>
      <c r="AJ67" s="1635">
        <f>+B141</f>
        <v>0</v>
      </c>
      <c r="AK67" s="1637">
        <f>+C141</f>
        <v>0</v>
      </c>
      <c r="AL67" s="1638"/>
    </row>
    <row r="68" spans="1:38" ht="14.45" customHeight="1">
      <c r="A68" s="1726"/>
      <c r="B68" s="1727"/>
      <c r="C68" s="1727"/>
      <c r="D68" s="1727"/>
      <c r="E68" s="1727"/>
      <c r="F68" s="1728"/>
      <c r="G68" s="1720" t="s">
        <v>1145</v>
      </c>
      <c r="H68" s="1721"/>
      <c r="I68" s="1721"/>
      <c r="K68" s="1629" t="s">
        <v>4</v>
      </c>
      <c r="L68" s="1586"/>
      <c r="M68" s="1539" t="s">
        <v>94</v>
      </c>
      <c r="N68" s="1549"/>
      <c r="O68" s="1550" t="s">
        <v>93</v>
      </c>
      <c r="P68" s="1551">
        <f t="shared" ref="P68:Q70" si="21">+A68</f>
        <v>0</v>
      </c>
      <c r="Q68" s="1552">
        <f t="shared" si="21"/>
        <v>0</v>
      </c>
      <c r="R68" s="1568"/>
      <c r="S68" s="1553">
        <f>+D68</f>
        <v>0</v>
      </c>
      <c r="T68" s="1554">
        <f>+F68</f>
        <v>0</v>
      </c>
      <c r="U68" s="360" t="s">
        <v>4</v>
      </c>
      <c r="V68" s="1586"/>
      <c r="W68" s="1571"/>
      <c r="X68" s="1572"/>
      <c r="Y68" s="1642"/>
      <c r="Z68" s="1579"/>
      <c r="AA68" s="1577"/>
      <c r="AB68" s="1577"/>
      <c r="AC68" s="1640"/>
      <c r="AD68" s="360" t="s">
        <v>4</v>
      </c>
      <c r="AE68" s="1586"/>
      <c r="AF68" s="1571"/>
      <c r="AG68" s="1572"/>
      <c r="AH68" s="1642"/>
      <c r="AI68" s="1579"/>
      <c r="AJ68" s="1577"/>
      <c r="AK68" s="1577"/>
      <c r="AL68" s="1374"/>
    </row>
    <row r="69" spans="1:38" ht="14.45" customHeight="1">
      <c r="A69" s="1726"/>
      <c r="B69" s="1727"/>
      <c r="C69" s="1727"/>
      <c r="D69" s="1727"/>
      <c r="E69" s="1727"/>
      <c r="F69" s="1728"/>
      <c r="G69" s="1720" t="s">
        <v>1146</v>
      </c>
      <c r="H69" s="1721"/>
      <c r="I69" s="1721"/>
      <c r="K69" s="1629"/>
      <c r="L69" s="1556" t="s">
        <v>102</v>
      </c>
      <c r="M69" s="1539"/>
      <c r="N69" s="1548" t="s">
        <v>148</v>
      </c>
      <c r="O69" s="1550" t="s">
        <v>97</v>
      </c>
      <c r="P69" s="1551">
        <f t="shared" si="21"/>
        <v>0</v>
      </c>
      <c r="Q69" s="1552">
        <f t="shared" si="21"/>
        <v>0</v>
      </c>
      <c r="R69" s="1568"/>
      <c r="S69" s="1553">
        <f>+D69</f>
        <v>0</v>
      </c>
      <c r="T69" s="1554">
        <f>+F69</f>
        <v>0</v>
      </c>
      <c r="U69" s="360"/>
      <c r="V69" s="1556" t="s">
        <v>102</v>
      </c>
      <c r="W69" s="1539"/>
      <c r="X69" s="1560"/>
      <c r="Y69" s="1643"/>
      <c r="Z69" s="1644"/>
      <c r="AA69" s="330"/>
      <c r="AB69" s="330"/>
      <c r="AC69" s="1645"/>
      <c r="AD69" s="360"/>
      <c r="AE69" s="1556" t="s">
        <v>102</v>
      </c>
      <c r="AF69" s="1539"/>
      <c r="AG69" s="1560"/>
      <c r="AH69" s="1643"/>
      <c r="AI69" s="1644"/>
      <c r="AJ69" s="330"/>
      <c r="AK69" s="330"/>
      <c r="AL69" s="1368"/>
    </row>
    <row r="70" spans="1:38" ht="14.45" customHeight="1">
      <c r="A70" s="1726"/>
      <c r="B70" s="1727"/>
      <c r="C70" s="1727"/>
      <c r="D70" s="1727"/>
      <c r="E70" s="1727"/>
      <c r="F70" s="1728"/>
      <c r="G70" s="1720" t="s">
        <v>1147</v>
      </c>
      <c r="H70" s="1721"/>
      <c r="I70" s="1721"/>
      <c r="K70" s="1629"/>
      <c r="L70" s="1556" t="s">
        <v>103</v>
      </c>
      <c r="M70" s="1556"/>
      <c r="N70" s="1548" t="s">
        <v>96</v>
      </c>
      <c r="O70" s="1550" t="s">
        <v>34</v>
      </c>
      <c r="P70" s="1551">
        <f t="shared" si="21"/>
        <v>0</v>
      </c>
      <c r="Q70" s="1552">
        <f t="shared" si="21"/>
        <v>0</v>
      </c>
      <c r="R70" s="1568"/>
      <c r="S70" s="1553">
        <f>+D70</f>
        <v>0</v>
      </c>
      <c r="T70" s="1554">
        <f>+F70</f>
        <v>0</v>
      </c>
      <c r="U70" s="360"/>
      <c r="V70" s="1556" t="s">
        <v>103</v>
      </c>
      <c r="W70" s="1539"/>
      <c r="X70" s="1560"/>
      <c r="Y70" s="1643"/>
      <c r="Z70" s="1644"/>
      <c r="AA70" s="330"/>
      <c r="AB70" s="330"/>
      <c r="AC70" s="1645"/>
      <c r="AD70" s="360"/>
      <c r="AE70" s="1556" t="s">
        <v>103</v>
      </c>
      <c r="AF70" s="1539"/>
      <c r="AG70" s="1560"/>
      <c r="AH70" s="1643"/>
      <c r="AI70" s="1644"/>
      <c r="AJ70" s="330"/>
      <c r="AK70" s="330"/>
      <c r="AL70" s="1368"/>
    </row>
    <row r="71" spans="1:38" ht="14.45" customHeight="1">
      <c r="A71" s="1726"/>
      <c r="B71" s="1727"/>
      <c r="C71" s="1727"/>
      <c r="D71" s="1727"/>
      <c r="E71" s="1727"/>
      <c r="F71" s="1728"/>
      <c r="G71" s="1720" t="s">
        <v>552</v>
      </c>
      <c r="H71" s="1721"/>
      <c r="I71" s="1721"/>
      <c r="K71" s="1629"/>
      <c r="L71" s="1556" t="s">
        <v>41</v>
      </c>
      <c r="M71" s="1566"/>
      <c r="N71" s="1548" t="s">
        <v>13</v>
      </c>
      <c r="O71" s="1550"/>
      <c r="P71" s="1567">
        <f>P68-P69-P70</f>
        <v>0</v>
      </c>
      <c r="Q71" s="1568">
        <f>Q68-Q69-Q70</f>
        <v>0</v>
      </c>
      <c r="R71" s="1568"/>
      <c r="S71" s="1589">
        <f>S68-S69-S70</f>
        <v>0</v>
      </c>
      <c r="T71" s="1565">
        <f>T68-T69-T70</f>
        <v>0</v>
      </c>
      <c r="U71" s="360"/>
      <c r="V71" s="1556" t="s">
        <v>41</v>
      </c>
      <c r="W71" s="1539"/>
      <c r="X71" s="1560"/>
      <c r="Y71" s="1643"/>
      <c r="Z71" s="1644"/>
      <c r="AA71" s="330"/>
      <c r="AB71" s="330"/>
      <c r="AC71" s="1645"/>
      <c r="AD71" s="360"/>
      <c r="AE71" s="1556" t="s">
        <v>41</v>
      </c>
      <c r="AF71" s="1539"/>
      <c r="AG71" s="1560"/>
      <c r="AH71" s="1643"/>
      <c r="AI71" s="1644"/>
      <c r="AJ71" s="330"/>
      <c r="AK71" s="330"/>
      <c r="AL71" s="1368"/>
    </row>
    <row r="72" spans="1:38" ht="14.45" customHeight="1">
      <c r="A72" s="1726">
        <v>3434</v>
      </c>
      <c r="B72" s="1727"/>
      <c r="C72" s="1727">
        <v>3434</v>
      </c>
      <c r="D72" s="1727"/>
      <c r="E72" s="1727"/>
      <c r="F72" s="1728"/>
      <c r="G72" s="1720" t="s">
        <v>553</v>
      </c>
      <c r="H72" s="1721"/>
      <c r="I72" s="1721"/>
      <c r="K72" s="1629"/>
      <c r="L72" s="1556"/>
      <c r="M72" s="1548" t="s">
        <v>95</v>
      </c>
      <c r="N72" s="1549"/>
      <c r="O72" s="1550" t="s">
        <v>98</v>
      </c>
      <c r="P72" s="1551">
        <f t="shared" ref="P72:Q74" si="22">+A71</f>
        <v>0</v>
      </c>
      <c r="Q72" s="1552">
        <f t="shared" si="22"/>
        <v>0</v>
      </c>
      <c r="R72" s="1568"/>
      <c r="S72" s="1553">
        <f>+D71</f>
        <v>0</v>
      </c>
      <c r="T72" s="1554">
        <f>+F71</f>
        <v>0</v>
      </c>
      <c r="U72" s="360"/>
      <c r="V72" s="1556"/>
      <c r="W72" s="1566"/>
      <c r="X72" s="1540"/>
      <c r="Y72" s="1541"/>
      <c r="Z72" s="1584"/>
      <c r="AA72" s="1582"/>
      <c r="AB72" s="1582"/>
      <c r="AC72" s="1641"/>
      <c r="AD72" s="360"/>
      <c r="AE72" s="1556"/>
      <c r="AF72" s="1566"/>
      <c r="AG72" s="1540"/>
      <c r="AH72" s="1541"/>
      <c r="AI72" s="1584"/>
      <c r="AJ72" s="1582"/>
      <c r="AK72" s="1582"/>
      <c r="AL72" s="1371"/>
    </row>
    <row r="73" spans="1:38" ht="14.45" customHeight="1">
      <c r="A73" s="1726"/>
      <c r="B73" s="1727"/>
      <c r="C73" s="1727"/>
      <c r="D73" s="1727"/>
      <c r="E73" s="1727"/>
      <c r="F73" s="1728"/>
      <c r="G73" s="1720" t="s">
        <v>554</v>
      </c>
      <c r="H73" s="1721"/>
      <c r="I73" s="1721"/>
      <c r="K73" s="1629"/>
      <c r="L73" s="1566"/>
      <c r="M73" s="1548" t="s">
        <v>13</v>
      </c>
      <c r="N73" s="1549"/>
      <c r="O73" s="1550" t="s">
        <v>99</v>
      </c>
      <c r="P73" s="1551">
        <f t="shared" si="22"/>
        <v>3434</v>
      </c>
      <c r="Q73" s="1552">
        <f t="shared" si="22"/>
        <v>0</v>
      </c>
      <c r="R73" s="1568"/>
      <c r="S73" s="1553">
        <f>+D72</f>
        <v>0</v>
      </c>
      <c r="T73" s="1554">
        <f>+F72</f>
        <v>0</v>
      </c>
      <c r="U73" s="360"/>
      <c r="V73" s="1566"/>
      <c r="W73" s="1548" t="s">
        <v>13</v>
      </c>
      <c r="X73" s="1549"/>
      <c r="Y73" s="1573" t="s">
        <v>15</v>
      </c>
      <c r="Z73" s="1634">
        <f t="shared" ref="Z73:AA75" si="23">+A119</f>
        <v>0</v>
      </c>
      <c r="AA73" s="1635">
        <f t="shared" si="23"/>
        <v>0</v>
      </c>
      <c r="AB73" s="1589"/>
      <c r="AC73" s="1636">
        <f>+E119</f>
        <v>0</v>
      </c>
      <c r="AD73" s="360"/>
      <c r="AE73" s="1566"/>
      <c r="AF73" s="1548" t="s">
        <v>13</v>
      </c>
      <c r="AG73" s="1549"/>
      <c r="AH73" s="1573" t="s">
        <v>402</v>
      </c>
      <c r="AI73" s="1634">
        <f t="shared" ref="AI73:AK75" si="24">+A142</f>
        <v>0</v>
      </c>
      <c r="AJ73" s="1635">
        <f t="shared" si="24"/>
        <v>0</v>
      </c>
      <c r="AK73" s="1637">
        <f t="shared" si="24"/>
        <v>0</v>
      </c>
      <c r="AL73" s="1638"/>
    </row>
    <row r="74" spans="1:38" ht="14.45" customHeight="1">
      <c r="A74" s="1726">
        <v>58847</v>
      </c>
      <c r="B74" s="1727">
        <v>50393</v>
      </c>
      <c r="C74" s="1727">
        <v>8454</v>
      </c>
      <c r="D74" s="1727">
        <v>4227</v>
      </c>
      <c r="E74" s="1727">
        <v>759</v>
      </c>
      <c r="F74" s="1728">
        <v>0</v>
      </c>
      <c r="G74" s="1720" t="s">
        <v>1148</v>
      </c>
      <c r="H74" s="1721"/>
      <c r="I74" s="1721"/>
      <c r="K74" s="1629"/>
      <c r="L74" s="1548" t="s">
        <v>19</v>
      </c>
      <c r="M74" s="1549"/>
      <c r="N74" s="1549"/>
      <c r="O74" s="1550" t="s">
        <v>20</v>
      </c>
      <c r="P74" s="1551">
        <f t="shared" si="22"/>
        <v>0</v>
      </c>
      <c r="Q74" s="1552">
        <f t="shared" si="22"/>
        <v>0</v>
      </c>
      <c r="R74" s="1568"/>
      <c r="S74" s="1553">
        <f>+D73</f>
        <v>0</v>
      </c>
      <c r="T74" s="1554">
        <f>+F73</f>
        <v>0</v>
      </c>
      <c r="U74" s="360"/>
      <c r="V74" s="1548" t="s">
        <v>19</v>
      </c>
      <c r="W74" s="1549"/>
      <c r="X74" s="1549"/>
      <c r="Y74" s="1573" t="s">
        <v>142</v>
      </c>
      <c r="Z74" s="1646">
        <f t="shared" si="23"/>
        <v>0</v>
      </c>
      <c r="AA74" s="1635">
        <f t="shared" si="23"/>
        <v>0</v>
      </c>
      <c r="AB74" s="1569"/>
      <c r="AC74" s="1636">
        <f>+E120</f>
        <v>0</v>
      </c>
      <c r="AD74" s="360"/>
      <c r="AE74" s="1548" t="s">
        <v>19</v>
      </c>
      <c r="AF74" s="1549"/>
      <c r="AG74" s="1549"/>
      <c r="AH74" s="1573" t="s">
        <v>403</v>
      </c>
      <c r="AI74" s="1646">
        <f t="shared" si="24"/>
        <v>0</v>
      </c>
      <c r="AJ74" s="1635">
        <f t="shared" si="24"/>
        <v>0</v>
      </c>
      <c r="AK74" s="1647">
        <f t="shared" si="24"/>
        <v>0</v>
      </c>
      <c r="AL74" s="1638"/>
    </row>
    <row r="75" spans="1:38" ht="14.45" customHeight="1">
      <c r="A75" s="1726">
        <v>7258</v>
      </c>
      <c r="B75" s="1727">
        <v>7258</v>
      </c>
      <c r="C75" s="1727">
        <v>0</v>
      </c>
      <c r="D75" s="1727">
        <v>0</v>
      </c>
      <c r="E75" s="1727">
        <v>0</v>
      </c>
      <c r="F75" s="1728">
        <v>0</v>
      </c>
      <c r="G75" s="1720" t="s">
        <v>555</v>
      </c>
      <c r="H75" s="1721"/>
      <c r="I75" s="1721"/>
      <c r="K75" s="1629" t="s">
        <v>83</v>
      </c>
      <c r="L75" s="1539"/>
      <c r="M75" s="1548" t="s">
        <v>22</v>
      </c>
      <c r="N75" s="1549"/>
      <c r="O75" s="1550" t="s">
        <v>23</v>
      </c>
      <c r="P75" s="1551">
        <f t="shared" ref="P75:Q85" si="25">+A75</f>
        <v>7258</v>
      </c>
      <c r="Q75" s="1552">
        <f t="shared" si="25"/>
        <v>7258</v>
      </c>
      <c r="R75" s="1568"/>
      <c r="S75" s="1553">
        <f t="shared" ref="S75:S85" si="26">+D75</f>
        <v>0</v>
      </c>
      <c r="T75" s="1554">
        <f t="shared" ref="T75:T85" si="27">+F75</f>
        <v>0</v>
      </c>
      <c r="U75" s="360" t="s">
        <v>404</v>
      </c>
      <c r="V75" s="1539"/>
      <c r="W75" s="1548" t="s">
        <v>405</v>
      </c>
      <c r="X75" s="1549"/>
      <c r="Y75" s="1573" t="s">
        <v>406</v>
      </c>
      <c r="Z75" s="1646">
        <f t="shared" si="23"/>
        <v>1528</v>
      </c>
      <c r="AA75" s="1635">
        <f t="shared" si="23"/>
        <v>0</v>
      </c>
      <c r="AB75" s="1569"/>
      <c r="AC75" s="1636">
        <f>+E121</f>
        <v>1300</v>
      </c>
      <c r="AD75" s="360" t="s">
        <v>407</v>
      </c>
      <c r="AE75" s="1539"/>
      <c r="AF75" s="1548" t="s">
        <v>405</v>
      </c>
      <c r="AG75" s="1549"/>
      <c r="AH75" s="1573" t="s">
        <v>408</v>
      </c>
      <c r="AI75" s="1646">
        <f t="shared" si="24"/>
        <v>0</v>
      </c>
      <c r="AJ75" s="1635">
        <f t="shared" si="24"/>
        <v>0</v>
      </c>
      <c r="AK75" s="1647">
        <f t="shared" si="24"/>
        <v>0</v>
      </c>
      <c r="AL75" s="1638"/>
    </row>
    <row r="76" spans="1:38" ht="14.45" customHeight="1">
      <c r="A76" s="1726"/>
      <c r="B76" s="1727"/>
      <c r="C76" s="1727"/>
      <c r="D76" s="1727"/>
      <c r="E76" s="1727"/>
      <c r="F76" s="1728"/>
      <c r="G76" s="1720" t="s">
        <v>558</v>
      </c>
      <c r="H76" s="1721"/>
      <c r="I76" s="1721"/>
      <c r="K76" s="1629"/>
      <c r="L76" s="1539" t="s">
        <v>25</v>
      </c>
      <c r="M76" s="1548" t="s">
        <v>26</v>
      </c>
      <c r="N76" s="1549"/>
      <c r="O76" s="1550" t="s">
        <v>27</v>
      </c>
      <c r="P76" s="1551">
        <f t="shared" si="25"/>
        <v>0</v>
      </c>
      <c r="Q76" s="1552">
        <f t="shared" si="25"/>
        <v>0</v>
      </c>
      <c r="R76" s="1568"/>
      <c r="S76" s="1553">
        <f t="shared" si="26"/>
        <v>0</v>
      </c>
      <c r="T76" s="1554">
        <f t="shared" si="27"/>
        <v>0</v>
      </c>
      <c r="U76" s="360"/>
      <c r="V76" s="1539" t="s">
        <v>25</v>
      </c>
      <c r="W76" s="1571"/>
      <c r="X76" s="1572"/>
      <c r="Y76" s="1642"/>
      <c r="Z76" s="1587"/>
      <c r="AA76" s="1560"/>
      <c r="AB76" s="330"/>
      <c r="AC76" s="1645"/>
      <c r="AD76" s="360" t="s">
        <v>409</v>
      </c>
      <c r="AE76" s="1539" t="s">
        <v>25</v>
      </c>
      <c r="AF76" s="1571"/>
      <c r="AG76" s="1572"/>
      <c r="AH76" s="1642"/>
      <c r="AI76" s="1587"/>
      <c r="AJ76" s="1560"/>
      <c r="AK76" s="330"/>
      <c r="AL76" s="1368"/>
    </row>
    <row r="77" spans="1:38" ht="14.45" customHeight="1">
      <c r="A77" s="1726"/>
      <c r="B77" s="1727"/>
      <c r="C77" s="1727"/>
      <c r="D77" s="1727"/>
      <c r="E77" s="1727"/>
      <c r="F77" s="1728"/>
      <c r="G77" s="1720" t="s">
        <v>560</v>
      </c>
      <c r="H77" s="1721"/>
      <c r="I77" s="1721"/>
      <c r="K77" s="1629"/>
      <c r="L77" s="1539" t="s">
        <v>28</v>
      </c>
      <c r="M77" s="1548" t="s">
        <v>29</v>
      </c>
      <c r="N77" s="1549"/>
      <c r="O77" s="1550" t="s">
        <v>30</v>
      </c>
      <c r="P77" s="1551">
        <f t="shared" si="25"/>
        <v>0</v>
      </c>
      <c r="Q77" s="1552">
        <f t="shared" si="25"/>
        <v>0</v>
      </c>
      <c r="R77" s="1568"/>
      <c r="S77" s="1553">
        <f t="shared" si="26"/>
        <v>0</v>
      </c>
      <c r="T77" s="1554">
        <f t="shared" si="27"/>
        <v>0</v>
      </c>
      <c r="U77" s="360"/>
      <c r="V77" s="1539" t="s">
        <v>28</v>
      </c>
      <c r="W77" s="1539"/>
      <c r="X77" s="1560"/>
      <c r="Y77" s="1643"/>
      <c r="Z77" s="1587"/>
      <c r="AA77" s="1560"/>
      <c r="AB77" s="330"/>
      <c r="AC77" s="1645"/>
      <c r="AD77" s="360" t="s">
        <v>410</v>
      </c>
      <c r="AE77" s="1539" t="s">
        <v>28</v>
      </c>
      <c r="AF77" s="1539"/>
      <c r="AG77" s="1560"/>
      <c r="AH77" s="1643"/>
      <c r="AI77" s="1587"/>
      <c r="AJ77" s="1560"/>
      <c r="AK77" s="330"/>
      <c r="AL77" s="1368"/>
    </row>
    <row r="78" spans="1:38" ht="14.45" customHeight="1">
      <c r="A78" s="1726"/>
      <c r="B78" s="1727"/>
      <c r="C78" s="1727"/>
      <c r="D78" s="1727"/>
      <c r="E78" s="1727"/>
      <c r="F78" s="1728"/>
      <c r="G78" s="1720" t="s">
        <v>562</v>
      </c>
      <c r="H78" s="1721"/>
      <c r="I78" s="1721"/>
      <c r="K78" s="1629"/>
      <c r="L78" s="1539" t="s">
        <v>31</v>
      </c>
      <c r="M78" s="1548" t="s">
        <v>32</v>
      </c>
      <c r="N78" s="1549"/>
      <c r="O78" s="1550" t="s">
        <v>33</v>
      </c>
      <c r="P78" s="1551">
        <f t="shared" si="25"/>
        <v>0</v>
      </c>
      <c r="Q78" s="1552">
        <f t="shared" si="25"/>
        <v>0</v>
      </c>
      <c r="R78" s="1568"/>
      <c r="S78" s="1553">
        <f t="shared" si="26"/>
        <v>0</v>
      </c>
      <c r="T78" s="1554">
        <f t="shared" si="27"/>
        <v>0</v>
      </c>
      <c r="U78" s="360" t="s">
        <v>411</v>
      </c>
      <c r="V78" s="1539" t="s">
        <v>31</v>
      </c>
      <c r="W78" s="1539"/>
      <c r="X78" s="1560"/>
      <c r="Y78" s="1643"/>
      <c r="Z78" s="1587"/>
      <c r="AA78" s="1560"/>
      <c r="AB78" s="330"/>
      <c r="AC78" s="1645"/>
      <c r="AD78" s="360" t="s">
        <v>141</v>
      </c>
      <c r="AE78" s="1539" t="s">
        <v>31</v>
      </c>
      <c r="AF78" s="1539"/>
      <c r="AG78" s="1560"/>
      <c r="AH78" s="1643"/>
      <c r="AI78" s="1587"/>
      <c r="AJ78" s="1560"/>
      <c r="AK78" s="330"/>
      <c r="AL78" s="1368"/>
    </row>
    <row r="79" spans="1:38" ht="14.45" customHeight="1">
      <c r="A79" s="1726"/>
      <c r="B79" s="1727"/>
      <c r="C79" s="1727"/>
      <c r="D79" s="1727"/>
      <c r="E79" s="1727"/>
      <c r="F79" s="1728"/>
      <c r="G79" s="1720" t="s">
        <v>563</v>
      </c>
      <c r="H79" s="1721"/>
      <c r="I79" s="1721"/>
      <c r="K79" s="1629"/>
      <c r="L79" s="1539" t="s">
        <v>35</v>
      </c>
      <c r="M79" s="1548" t="s">
        <v>36</v>
      </c>
      <c r="N79" s="1549"/>
      <c r="O79" s="1550" t="s">
        <v>37</v>
      </c>
      <c r="P79" s="1551">
        <f t="shared" si="25"/>
        <v>0</v>
      </c>
      <c r="Q79" s="1552">
        <f t="shared" si="25"/>
        <v>0</v>
      </c>
      <c r="R79" s="1568"/>
      <c r="S79" s="1553">
        <f t="shared" si="26"/>
        <v>0</v>
      </c>
      <c r="T79" s="1554">
        <f t="shared" si="27"/>
        <v>0</v>
      </c>
      <c r="U79" s="360"/>
      <c r="V79" s="1539" t="s">
        <v>35</v>
      </c>
      <c r="W79" s="1566"/>
      <c r="X79" s="1540"/>
      <c r="Y79" s="1541"/>
      <c r="Z79" s="1597"/>
      <c r="AA79" s="1540"/>
      <c r="AB79" s="1582"/>
      <c r="AC79" s="1641"/>
      <c r="AD79" s="360" t="s">
        <v>412</v>
      </c>
      <c r="AE79" s="1539" t="s">
        <v>35</v>
      </c>
      <c r="AF79" s="1566"/>
      <c r="AG79" s="1540"/>
      <c r="AH79" s="1541"/>
      <c r="AI79" s="1597"/>
      <c r="AJ79" s="1540"/>
      <c r="AK79" s="1582"/>
      <c r="AL79" s="1371"/>
    </row>
    <row r="80" spans="1:38" ht="14.45" customHeight="1">
      <c r="A80" s="1726">
        <v>16395</v>
      </c>
      <c r="B80" s="1727">
        <v>16395</v>
      </c>
      <c r="C80" s="1727">
        <v>0</v>
      </c>
      <c r="D80" s="1727">
        <v>0</v>
      </c>
      <c r="E80" s="1727">
        <v>759</v>
      </c>
      <c r="F80" s="1728">
        <v>0</v>
      </c>
      <c r="G80" s="1720" t="s">
        <v>565</v>
      </c>
      <c r="H80" s="1721"/>
      <c r="I80" s="1721"/>
      <c r="K80" s="1629"/>
      <c r="L80" s="1539" t="s">
        <v>38</v>
      </c>
      <c r="M80" s="1548" t="s">
        <v>149</v>
      </c>
      <c r="N80" s="1549"/>
      <c r="O80" s="1550" t="s">
        <v>40</v>
      </c>
      <c r="P80" s="1551">
        <f t="shared" si="25"/>
        <v>16395</v>
      </c>
      <c r="Q80" s="1552">
        <f t="shared" si="25"/>
        <v>16395</v>
      </c>
      <c r="R80" s="1568"/>
      <c r="S80" s="1553">
        <f t="shared" si="26"/>
        <v>0</v>
      </c>
      <c r="T80" s="1554">
        <f t="shared" si="27"/>
        <v>0</v>
      </c>
      <c r="U80" s="360"/>
      <c r="V80" s="1539" t="s">
        <v>38</v>
      </c>
      <c r="W80" s="1548" t="s">
        <v>149</v>
      </c>
      <c r="X80" s="1549"/>
      <c r="Y80" s="1550" t="s">
        <v>413</v>
      </c>
      <c r="Z80" s="1634">
        <f>+A122</f>
        <v>1528</v>
      </c>
      <c r="AA80" s="1635">
        <f>+B122</f>
        <v>0</v>
      </c>
      <c r="AB80" s="1589"/>
      <c r="AC80" s="1636">
        <f>+E122</f>
        <v>1300</v>
      </c>
      <c r="AD80" s="360" t="s">
        <v>414</v>
      </c>
      <c r="AE80" s="1539" t="s">
        <v>38</v>
      </c>
      <c r="AF80" s="1548" t="s">
        <v>149</v>
      </c>
      <c r="AG80" s="1549"/>
      <c r="AH80" s="1550" t="s">
        <v>415</v>
      </c>
      <c r="AI80" s="1634">
        <f>+A145</f>
        <v>0</v>
      </c>
      <c r="AJ80" s="1635">
        <f>+B145</f>
        <v>0</v>
      </c>
      <c r="AK80" s="1637">
        <f>+C145</f>
        <v>0</v>
      </c>
      <c r="AL80" s="1638"/>
    </row>
    <row r="81" spans="1:38" ht="14.45" customHeight="1">
      <c r="A81" s="1726"/>
      <c r="B81" s="1727"/>
      <c r="C81" s="1727"/>
      <c r="D81" s="1727"/>
      <c r="E81" s="1727"/>
      <c r="F81" s="1728"/>
      <c r="G81" s="1720" t="s">
        <v>566</v>
      </c>
      <c r="H81" s="1721"/>
      <c r="I81" s="1721"/>
      <c r="K81" s="1629"/>
      <c r="L81" s="1539" t="s">
        <v>41</v>
      </c>
      <c r="M81" s="1548" t="s">
        <v>42</v>
      </c>
      <c r="N81" s="1549"/>
      <c r="O81" s="1550" t="s">
        <v>43</v>
      </c>
      <c r="P81" s="1551">
        <f t="shared" si="25"/>
        <v>0</v>
      </c>
      <c r="Q81" s="1552">
        <f t="shared" si="25"/>
        <v>0</v>
      </c>
      <c r="R81" s="1568"/>
      <c r="S81" s="1553">
        <f t="shared" si="26"/>
        <v>0</v>
      </c>
      <c r="T81" s="1554">
        <f t="shared" si="27"/>
        <v>0</v>
      </c>
      <c r="U81" s="360" t="s">
        <v>416</v>
      </c>
      <c r="V81" s="1539" t="s">
        <v>41</v>
      </c>
      <c r="W81" s="1548"/>
      <c r="X81" s="1549"/>
      <c r="Y81" s="1550"/>
      <c r="Z81" s="1648"/>
      <c r="AA81" s="1549"/>
      <c r="AB81" s="1647"/>
      <c r="AC81" s="1649"/>
      <c r="AD81" s="360" t="s">
        <v>417</v>
      </c>
      <c r="AE81" s="1539" t="s">
        <v>41</v>
      </c>
      <c r="AF81" s="1548"/>
      <c r="AG81" s="1549"/>
      <c r="AH81" s="1550"/>
      <c r="AI81" s="1648"/>
      <c r="AJ81" s="1549"/>
      <c r="AK81" s="1647"/>
      <c r="AL81" s="1372"/>
    </row>
    <row r="82" spans="1:38" ht="14.45" customHeight="1">
      <c r="A82" s="1726">
        <v>35194</v>
      </c>
      <c r="B82" s="1727">
        <v>26740</v>
      </c>
      <c r="C82" s="1727">
        <v>8454</v>
      </c>
      <c r="D82" s="1727">
        <v>4227</v>
      </c>
      <c r="E82" s="1727">
        <v>0</v>
      </c>
      <c r="F82" s="1728">
        <v>0</v>
      </c>
      <c r="G82" s="1720" t="s">
        <v>453</v>
      </c>
      <c r="H82" s="1721"/>
      <c r="I82" s="1721"/>
      <c r="K82" s="1629" t="s">
        <v>131</v>
      </c>
      <c r="L82" s="1566"/>
      <c r="M82" s="1548" t="s">
        <v>13</v>
      </c>
      <c r="N82" s="1549"/>
      <c r="O82" s="1550" t="s">
        <v>44</v>
      </c>
      <c r="P82" s="1551">
        <f t="shared" si="25"/>
        <v>35194</v>
      </c>
      <c r="Q82" s="1552">
        <f t="shared" si="25"/>
        <v>26740</v>
      </c>
      <c r="R82" s="1568"/>
      <c r="S82" s="1553">
        <f t="shared" si="26"/>
        <v>4227</v>
      </c>
      <c r="T82" s="1554">
        <f t="shared" si="27"/>
        <v>0</v>
      </c>
      <c r="U82" s="360"/>
      <c r="V82" s="1566"/>
      <c r="W82" s="1548" t="s">
        <v>13</v>
      </c>
      <c r="X82" s="1549"/>
      <c r="Y82" s="1550"/>
      <c r="Z82" s="1650">
        <f>Z75-Z80</f>
        <v>0</v>
      </c>
      <c r="AA82" s="1568">
        <f>AA75-AA80</f>
        <v>0</v>
      </c>
      <c r="AB82" s="1589"/>
      <c r="AC82" s="1636">
        <f>AC75-AC80</f>
        <v>0</v>
      </c>
      <c r="AD82" s="360" t="s">
        <v>418</v>
      </c>
      <c r="AE82" s="1566"/>
      <c r="AF82" s="1548" t="s">
        <v>13</v>
      </c>
      <c r="AG82" s="1549"/>
      <c r="AH82" s="1550"/>
      <c r="AI82" s="1650">
        <f>AI75-AI80</f>
        <v>0</v>
      </c>
      <c r="AJ82" s="1568">
        <f>AJ75-AJ80</f>
        <v>0</v>
      </c>
      <c r="AK82" s="1589">
        <f>AK75-AK80</f>
        <v>0</v>
      </c>
      <c r="AL82" s="1369">
        <f>AL75-AL80</f>
        <v>0</v>
      </c>
    </row>
    <row r="83" spans="1:38" ht="14.45" customHeight="1">
      <c r="A83" s="1726">
        <v>28636</v>
      </c>
      <c r="B83" s="1727">
        <v>28636</v>
      </c>
      <c r="C83" s="1727">
        <v>0</v>
      </c>
      <c r="D83" s="1727">
        <v>0</v>
      </c>
      <c r="E83" s="1727">
        <v>0</v>
      </c>
      <c r="F83" s="1728">
        <v>0</v>
      </c>
      <c r="G83" s="1720" t="s">
        <v>568</v>
      </c>
      <c r="H83" s="1721"/>
      <c r="I83" s="1721"/>
      <c r="K83" s="1629" t="s">
        <v>4</v>
      </c>
      <c r="L83" s="1571" t="s">
        <v>45</v>
      </c>
      <c r="M83" s="1549"/>
      <c r="N83" s="1549"/>
      <c r="O83" s="1550" t="s">
        <v>46</v>
      </c>
      <c r="P83" s="1551">
        <f t="shared" si="25"/>
        <v>28636</v>
      </c>
      <c r="Q83" s="1552">
        <f t="shared" si="25"/>
        <v>28636</v>
      </c>
      <c r="R83" s="1568"/>
      <c r="S83" s="1553">
        <f t="shared" si="26"/>
        <v>0</v>
      </c>
      <c r="T83" s="1554">
        <f t="shared" si="27"/>
        <v>0</v>
      </c>
      <c r="U83" s="360" t="s">
        <v>4</v>
      </c>
      <c r="V83" s="1571" t="s">
        <v>45</v>
      </c>
      <c r="W83" s="1549"/>
      <c r="X83" s="1549"/>
      <c r="Y83" s="1550"/>
      <c r="Z83" s="1600"/>
      <c r="AA83" s="1572"/>
      <c r="AB83" s="1577"/>
      <c r="AC83" s="1640"/>
      <c r="AD83" s="360" t="s">
        <v>419</v>
      </c>
      <c r="AE83" s="1571" t="s">
        <v>45</v>
      </c>
      <c r="AF83" s="1549"/>
      <c r="AG83" s="1549"/>
      <c r="AH83" s="1550"/>
      <c r="AI83" s="1600"/>
      <c r="AJ83" s="1572"/>
      <c r="AK83" s="1577"/>
      <c r="AL83" s="1374"/>
    </row>
    <row r="84" spans="1:38" ht="14.45" customHeight="1">
      <c r="A84" s="1726"/>
      <c r="B84" s="1727"/>
      <c r="C84" s="1727"/>
      <c r="D84" s="1727"/>
      <c r="E84" s="1727"/>
      <c r="F84" s="1728"/>
      <c r="G84" s="1720" t="s">
        <v>569</v>
      </c>
      <c r="H84" s="1721"/>
      <c r="I84" s="1721"/>
      <c r="K84" s="1629"/>
      <c r="L84" s="1539"/>
      <c r="M84" s="1548" t="s">
        <v>100</v>
      </c>
      <c r="N84" s="1549"/>
      <c r="O84" s="1550" t="s">
        <v>75</v>
      </c>
      <c r="P84" s="1551">
        <f t="shared" si="25"/>
        <v>0</v>
      </c>
      <c r="Q84" s="1552">
        <f t="shared" si="25"/>
        <v>0</v>
      </c>
      <c r="R84" s="1568"/>
      <c r="S84" s="1553">
        <f t="shared" si="26"/>
        <v>0</v>
      </c>
      <c r="T84" s="1554">
        <f t="shared" si="27"/>
        <v>0</v>
      </c>
      <c r="U84" s="360" t="s">
        <v>420</v>
      </c>
      <c r="V84" s="1539"/>
      <c r="W84" s="1571"/>
      <c r="X84" s="1572"/>
      <c r="Y84" s="1642"/>
      <c r="Z84" s="1587"/>
      <c r="AA84" s="1560"/>
      <c r="AB84" s="330"/>
      <c r="AC84" s="1645"/>
      <c r="AD84" s="360" t="s">
        <v>141</v>
      </c>
      <c r="AE84" s="1539"/>
      <c r="AF84" s="1571"/>
      <c r="AG84" s="1572"/>
      <c r="AH84" s="1642"/>
      <c r="AI84" s="1587"/>
      <c r="AJ84" s="1560"/>
      <c r="AK84" s="330"/>
      <c r="AL84" s="1368"/>
    </row>
    <row r="85" spans="1:38" ht="14.45" customHeight="1">
      <c r="A85" s="1726">
        <v>28636</v>
      </c>
      <c r="B85" s="1727">
        <v>28636</v>
      </c>
      <c r="C85" s="1727">
        <v>0</v>
      </c>
      <c r="D85" s="1727">
        <v>0</v>
      </c>
      <c r="E85" s="1727">
        <v>0</v>
      </c>
      <c r="F85" s="1728">
        <v>0</v>
      </c>
      <c r="G85" s="1720" t="s">
        <v>570</v>
      </c>
      <c r="H85" s="1721"/>
      <c r="I85" s="1721"/>
      <c r="K85" s="1629"/>
      <c r="L85" s="1539"/>
      <c r="M85" s="1548" t="s">
        <v>101</v>
      </c>
      <c r="N85" s="1549"/>
      <c r="O85" s="1550" t="s">
        <v>77</v>
      </c>
      <c r="P85" s="1551">
        <f t="shared" si="25"/>
        <v>28636</v>
      </c>
      <c r="Q85" s="1552">
        <f t="shared" si="25"/>
        <v>28636</v>
      </c>
      <c r="R85" s="1568"/>
      <c r="S85" s="1553">
        <f t="shared" si="26"/>
        <v>0</v>
      </c>
      <c r="T85" s="1554">
        <f t="shared" si="27"/>
        <v>0</v>
      </c>
      <c r="U85" s="360"/>
      <c r="V85" s="1539"/>
      <c r="W85" s="1566"/>
      <c r="X85" s="1540"/>
      <c r="Y85" s="1541"/>
      <c r="Z85" s="1597"/>
      <c r="AA85" s="1540"/>
      <c r="AB85" s="1582"/>
      <c r="AC85" s="1641"/>
      <c r="AD85" s="360" t="s">
        <v>421</v>
      </c>
      <c r="AE85" s="1539"/>
      <c r="AF85" s="1566"/>
      <c r="AG85" s="1540"/>
      <c r="AH85" s="1541"/>
      <c r="AI85" s="1597"/>
      <c r="AJ85" s="1540"/>
      <c r="AK85" s="1582"/>
      <c r="AL85" s="1371"/>
    </row>
    <row r="86" spans="1:38" ht="14.45" customHeight="1">
      <c r="A86" s="1726">
        <v>54349</v>
      </c>
      <c r="B86" s="1727">
        <v>54349</v>
      </c>
      <c r="C86" s="1727">
        <v>0</v>
      </c>
      <c r="D86" s="1727">
        <v>0</v>
      </c>
      <c r="E86" s="1727">
        <v>0</v>
      </c>
      <c r="F86" s="1728">
        <v>0</v>
      </c>
      <c r="G86" s="1720" t="s">
        <v>1149</v>
      </c>
      <c r="H86" s="1721"/>
      <c r="I86" s="1721"/>
      <c r="K86" s="1629"/>
      <c r="L86" s="1539"/>
      <c r="M86" s="1548" t="s">
        <v>13</v>
      </c>
      <c r="N86" s="1549"/>
      <c r="O86" s="1550"/>
      <c r="P86" s="1567">
        <f>P83-P84-P85</f>
        <v>0</v>
      </c>
      <c r="Q86" s="1568">
        <f>Q83-Q84-Q85</f>
        <v>0</v>
      </c>
      <c r="R86" s="1568"/>
      <c r="S86" s="1589">
        <f>S83-S84-S85</f>
        <v>0</v>
      </c>
      <c r="T86" s="1565">
        <f>T83-T84-T85</f>
        <v>0</v>
      </c>
      <c r="U86" s="360"/>
      <c r="V86" s="1539"/>
      <c r="W86" s="1548" t="s">
        <v>13</v>
      </c>
      <c r="X86" s="1549"/>
      <c r="Y86" s="1550" t="s">
        <v>422</v>
      </c>
      <c r="Z86" s="1634">
        <f>+A123</f>
        <v>0</v>
      </c>
      <c r="AA86" s="1635">
        <f>+B123</f>
        <v>0</v>
      </c>
      <c r="AB86" s="1589"/>
      <c r="AC86" s="1636">
        <f>+E123</f>
        <v>0</v>
      </c>
      <c r="AD86" s="360" t="s">
        <v>423</v>
      </c>
      <c r="AE86" s="1539"/>
      <c r="AF86" s="1548" t="s">
        <v>13</v>
      </c>
      <c r="AG86" s="1549"/>
      <c r="AH86" s="1550" t="s">
        <v>424</v>
      </c>
      <c r="AI86" s="1634">
        <f>+A146</f>
        <v>0</v>
      </c>
      <c r="AJ86" s="1635">
        <f>+B146</f>
        <v>0</v>
      </c>
      <c r="AK86" s="1637">
        <f>+C146</f>
        <v>0</v>
      </c>
      <c r="AL86" s="1638"/>
    </row>
    <row r="87" spans="1:38" ht="14.45" customHeight="1">
      <c r="A87" s="1726">
        <v>41523</v>
      </c>
      <c r="B87" s="1727">
        <v>41523</v>
      </c>
      <c r="C87" s="1727">
        <v>0</v>
      </c>
      <c r="D87" s="1727">
        <v>0</v>
      </c>
      <c r="E87" s="1727">
        <v>0</v>
      </c>
      <c r="F87" s="1728">
        <v>0</v>
      </c>
      <c r="G87" s="1720" t="s">
        <v>571</v>
      </c>
      <c r="H87" s="1721"/>
      <c r="I87" s="1721"/>
      <c r="K87" s="1629"/>
      <c r="L87" s="1571"/>
      <c r="M87" s="1548" t="s">
        <v>47</v>
      </c>
      <c r="N87" s="1549"/>
      <c r="O87" s="1550" t="s">
        <v>48</v>
      </c>
      <c r="P87" s="1551">
        <f t="shared" ref="P87:Q97" si="28">+A87</f>
        <v>41523</v>
      </c>
      <c r="Q87" s="1552">
        <f t="shared" si="28"/>
        <v>41523</v>
      </c>
      <c r="R87" s="1568"/>
      <c r="S87" s="1553">
        <f t="shared" ref="S87:S97" si="29">+D87</f>
        <v>0</v>
      </c>
      <c r="T87" s="1554">
        <f t="shared" ref="T87:T97" si="30">+F87</f>
        <v>0</v>
      </c>
      <c r="U87" s="360" t="s">
        <v>425</v>
      </c>
      <c r="V87" s="1571"/>
      <c r="W87" s="1548"/>
      <c r="X87" s="1549"/>
      <c r="Y87" s="1550"/>
      <c r="Z87" s="1648"/>
      <c r="AA87" s="1549"/>
      <c r="AB87" s="1647"/>
      <c r="AC87" s="1649"/>
      <c r="AD87" s="360"/>
      <c r="AE87" s="1571"/>
      <c r="AF87" s="1548"/>
      <c r="AG87" s="1549"/>
      <c r="AH87" s="1550"/>
      <c r="AI87" s="1648"/>
      <c r="AJ87" s="1549"/>
      <c r="AK87" s="1647"/>
      <c r="AL87" s="1372"/>
    </row>
    <row r="88" spans="1:38" ht="14.45" customHeight="1">
      <c r="A88" s="1726"/>
      <c r="B88" s="1727"/>
      <c r="C88" s="1727"/>
      <c r="D88" s="1727"/>
      <c r="E88" s="1727"/>
      <c r="F88" s="1728"/>
      <c r="G88" s="1720" t="s">
        <v>573</v>
      </c>
      <c r="H88" s="1721"/>
      <c r="I88" s="1721"/>
      <c r="K88" s="1629"/>
      <c r="L88" s="1539"/>
      <c r="M88" s="1548" t="s">
        <v>50</v>
      </c>
      <c r="N88" s="1549"/>
      <c r="O88" s="1550" t="s">
        <v>51</v>
      </c>
      <c r="P88" s="1551">
        <f t="shared" si="28"/>
        <v>0</v>
      </c>
      <c r="Q88" s="1552">
        <f t="shared" si="28"/>
        <v>0</v>
      </c>
      <c r="R88" s="1568"/>
      <c r="S88" s="1553">
        <f t="shared" si="29"/>
        <v>0</v>
      </c>
      <c r="T88" s="1554">
        <f t="shared" si="30"/>
        <v>0</v>
      </c>
      <c r="U88" s="360"/>
      <c r="V88" s="1539"/>
      <c r="W88" s="1548" t="s">
        <v>426</v>
      </c>
      <c r="X88" s="1549"/>
      <c r="Y88" s="1550" t="s">
        <v>427</v>
      </c>
      <c r="Z88" s="1634">
        <f>+A125</f>
        <v>0</v>
      </c>
      <c r="AA88" s="1635">
        <f>+B125</f>
        <v>0</v>
      </c>
      <c r="AB88" s="1589"/>
      <c r="AC88" s="1636">
        <f>+E125</f>
        <v>0</v>
      </c>
      <c r="AD88" s="360"/>
      <c r="AE88" s="1539"/>
      <c r="AF88" s="1548" t="s">
        <v>426</v>
      </c>
      <c r="AG88" s="1549"/>
      <c r="AH88" s="1550" t="s">
        <v>428</v>
      </c>
      <c r="AI88" s="1634">
        <f t="shared" ref="AI88:AK89" si="31">+A148</f>
        <v>0</v>
      </c>
      <c r="AJ88" s="1635">
        <f t="shared" si="31"/>
        <v>0</v>
      </c>
      <c r="AK88" s="1637">
        <f t="shared" si="31"/>
        <v>0</v>
      </c>
      <c r="AL88" s="1638"/>
    </row>
    <row r="89" spans="1:38" ht="14.45" customHeight="1">
      <c r="A89" s="1726">
        <v>11485</v>
      </c>
      <c r="B89" s="1727">
        <v>11485</v>
      </c>
      <c r="C89" s="1727"/>
      <c r="D89" s="1727"/>
      <c r="E89" s="1727"/>
      <c r="F89" s="1728"/>
      <c r="G89" s="1720" t="s">
        <v>575</v>
      </c>
      <c r="H89" s="1721"/>
      <c r="I89" s="1721"/>
      <c r="K89" s="1629" t="s">
        <v>129</v>
      </c>
      <c r="L89" s="1539"/>
      <c r="M89" s="1548" t="s">
        <v>52</v>
      </c>
      <c r="N89" s="1549"/>
      <c r="O89" s="1550" t="s">
        <v>53</v>
      </c>
      <c r="P89" s="1551">
        <f t="shared" si="28"/>
        <v>11485</v>
      </c>
      <c r="Q89" s="1552">
        <f t="shared" si="28"/>
        <v>11485</v>
      </c>
      <c r="R89" s="1568"/>
      <c r="S89" s="1553">
        <f t="shared" si="29"/>
        <v>0</v>
      </c>
      <c r="T89" s="1554">
        <f t="shared" si="30"/>
        <v>0</v>
      </c>
      <c r="U89" s="360"/>
      <c r="V89" s="1539"/>
      <c r="W89" s="1548" t="s">
        <v>429</v>
      </c>
      <c r="X89" s="1549"/>
      <c r="Y89" s="1550" t="s">
        <v>430</v>
      </c>
      <c r="Z89" s="1634">
        <f>+A126</f>
        <v>0</v>
      </c>
      <c r="AA89" s="1635">
        <f>+B126</f>
        <v>0</v>
      </c>
      <c r="AB89" s="1589"/>
      <c r="AC89" s="1636">
        <f>+E126</f>
        <v>0</v>
      </c>
      <c r="AD89" s="360"/>
      <c r="AE89" s="1539"/>
      <c r="AF89" s="1548" t="s">
        <v>429</v>
      </c>
      <c r="AG89" s="1549"/>
      <c r="AH89" s="1550" t="s">
        <v>431</v>
      </c>
      <c r="AI89" s="1634">
        <f t="shared" si="31"/>
        <v>0</v>
      </c>
      <c r="AJ89" s="1635">
        <f t="shared" si="31"/>
        <v>0</v>
      </c>
      <c r="AK89" s="1637">
        <f t="shared" si="31"/>
        <v>0</v>
      </c>
      <c r="AL89" s="1638"/>
    </row>
    <row r="90" spans="1:38" ht="14.45" customHeight="1">
      <c r="A90" s="1726"/>
      <c r="B90" s="1727"/>
      <c r="C90" s="1727"/>
      <c r="D90" s="1727"/>
      <c r="E90" s="1727"/>
      <c r="F90" s="1728"/>
      <c r="G90" s="1720" t="s">
        <v>577</v>
      </c>
      <c r="H90" s="1721"/>
      <c r="I90" s="1721"/>
      <c r="K90" s="1629"/>
      <c r="L90" s="1539" t="s">
        <v>54</v>
      </c>
      <c r="M90" s="1548" t="s">
        <v>32</v>
      </c>
      <c r="N90" s="1549"/>
      <c r="O90" s="1550" t="s">
        <v>55</v>
      </c>
      <c r="P90" s="1551">
        <f t="shared" si="28"/>
        <v>0</v>
      </c>
      <c r="Q90" s="1552">
        <f t="shared" si="28"/>
        <v>0</v>
      </c>
      <c r="R90" s="1568"/>
      <c r="S90" s="1553">
        <f t="shared" si="29"/>
        <v>0</v>
      </c>
      <c r="T90" s="1554">
        <f t="shared" si="30"/>
        <v>0</v>
      </c>
      <c r="U90" s="360" t="s">
        <v>432</v>
      </c>
      <c r="V90" s="1539" t="s">
        <v>54</v>
      </c>
      <c r="W90" s="1571"/>
      <c r="X90" s="1572"/>
      <c r="Y90" s="1642"/>
      <c r="Z90" s="1600"/>
      <c r="AA90" s="1572"/>
      <c r="AB90" s="1577"/>
      <c r="AC90" s="1640"/>
      <c r="AD90" s="360"/>
      <c r="AE90" s="1539" t="s">
        <v>54</v>
      </c>
      <c r="AF90" s="1571"/>
      <c r="AG90" s="1572"/>
      <c r="AH90" s="1642"/>
      <c r="AI90" s="1600"/>
      <c r="AJ90" s="1572"/>
      <c r="AK90" s="1577"/>
      <c r="AL90" s="1374"/>
    </row>
    <row r="91" spans="1:38" ht="14.45" customHeight="1">
      <c r="A91" s="1726"/>
      <c r="B91" s="1727"/>
      <c r="C91" s="1727"/>
      <c r="D91" s="1727"/>
      <c r="E91" s="1727"/>
      <c r="F91" s="1728"/>
      <c r="G91" s="1720" t="s">
        <v>578</v>
      </c>
      <c r="H91" s="1721"/>
      <c r="I91" s="1721"/>
      <c r="K91" s="1629"/>
      <c r="L91" s="1539"/>
      <c r="M91" s="1548" t="s">
        <v>42</v>
      </c>
      <c r="N91" s="1549"/>
      <c r="O91" s="1550" t="s">
        <v>56</v>
      </c>
      <c r="P91" s="1551">
        <f t="shared" si="28"/>
        <v>0</v>
      </c>
      <c r="Q91" s="1552">
        <f t="shared" si="28"/>
        <v>0</v>
      </c>
      <c r="R91" s="1568"/>
      <c r="S91" s="1553">
        <f t="shared" si="29"/>
        <v>0</v>
      </c>
      <c r="T91" s="1554">
        <f t="shared" si="30"/>
        <v>0</v>
      </c>
      <c r="U91" s="360"/>
      <c r="V91" s="1539"/>
      <c r="W91" s="1566"/>
      <c r="X91" s="1540"/>
      <c r="Y91" s="1541"/>
      <c r="Z91" s="1597"/>
      <c r="AA91" s="1540"/>
      <c r="AB91" s="1582"/>
      <c r="AC91" s="1641"/>
      <c r="AD91" s="360"/>
      <c r="AE91" s="1539"/>
      <c r="AF91" s="1566"/>
      <c r="AG91" s="1540"/>
      <c r="AH91" s="1541"/>
      <c r="AI91" s="1597"/>
      <c r="AJ91" s="1540"/>
      <c r="AK91" s="1582"/>
      <c r="AL91" s="1371"/>
    </row>
    <row r="92" spans="1:38" ht="14.45" customHeight="1">
      <c r="A92" s="1726"/>
      <c r="B92" s="1727"/>
      <c r="C92" s="1727"/>
      <c r="D92" s="1727"/>
      <c r="E92" s="1727"/>
      <c r="F92" s="1728"/>
      <c r="G92" s="1720" t="s">
        <v>579</v>
      </c>
      <c r="H92" s="1721"/>
      <c r="I92" s="1721"/>
      <c r="K92" s="1629"/>
      <c r="L92" s="1539"/>
      <c r="M92" s="1548" t="s">
        <v>57</v>
      </c>
      <c r="N92" s="1549"/>
      <c r="O92" s="1550" t="s">
        <v>58</v>
      </c>
      <c r="P92" s="1551">
        <f t="shared" si="28"/>
        <v>0</v>
      </c>
      <c r="Q92" s="1552">
        <f t="shared" si="28"/>
        <v>0</v>
      </c>
      <c r="R92" s="1568"/>
      <c r="S92" s="1553">
        <f t="shared" si="29"/>
        <v>0</v>
      </c>
      <c r="T92" s="1554">
        <f t="shared" si="30"/>
        <v>0</v>
      </c>
      <c r="U92" s="360"/>
      <c r="V92" s="1539"/>
      <c r="W92" s="1548" t="s">
        <v>57</v>
      </c>
      <c r="X92" s="1549"/>
      <c r="Y92" s="1550" t="s">
        <v>140</v>
      </c>
      <c r="Z92" s="1634">
        <f t="shared" ref="Z92:AA96" si="32">+A127</f>
        <v>0</v>
      </c>
      <c r="AA92" s="1635">
        <f t="shared" si="32"/>
        <v>0</v>
      </c>
      <c r="AB92" s="1589"/>
      <c r="AC92" s="1636">
        <f>+E127</f>
        <v>0</v>
      </c>
      <c r="AD92" s="360"/>
      <c r="AE92" s="1539"/>
      <c r="AF92" s="1548" t="s">
        <v>57</v>
      </c>
      <c r="AG92" s="1549"/>
      <c r="AH92" s="1550" t="s">
        <v>433</v>
      </c>
      <c r="AI92" s="1634">
        <f t="shared" ref="AI92:AK96" si="33">+A150</f>
        <v>0</v>
      </c>
      <c r="AJ92" s="1635">
        <f t="shared" si="33"/>
        <v>0</v>
      </c>
      <c r="AK92" s="1637">
        <f t="shared" si="33"/>
        <v>0</v>
      </c>
      <c r="AL92" s="1638"/>
    </row>
    <row r="93" spans="1:38" ht="14.45" customHeight="1">
      <c r="A93" s="1726"/>
      <c r="B93" s="1727"/>
      <c r="C93" s="1727"/>
      <c r="D93" s="1727"/>
      <c r="E93" s="1727"/>
      <c r="F93" s="1728"/>
      <c r="G93" s="1720" t="s">
        <v>580</v>
      </c>
      <c r="H93" s="1721"/>
      <c r="I93" s="1721"/>
      <c r="K93" s="1629"/>
      <c r="L93" s="1539"/>
      <c r="M93" s="1571" t="s">
        <v>60</v>
      </c>
      <c r="N93" s="1549"/>
      <c r="O93" s="1550" t="s">
        <v>61</v>
      </c>
      <c r="P93" s="1551">
        <f t="shared" si="28"/>
        <v>0</v>
      </c>
      <c r="Q93" s="1552">
        <f t="shared" si="28"/>
        <v>0</v>
      </c>
      <c r="R93" s="1568"/>
      <c r="S93" s="1553">
        <f t="shared" si="29"/>
        <v>0</v>
      </c>
      <c r="T93" s="1554">
        <f t="shared" si="30"/>
        <v>0</v>
      </c>
      <c r="U93" s="360" t="s">
        <v>434</v>
      </c>
      <c r="V93" s="1539"/>
      <c r="W93" s="1571" t="s">
        <v>60</v>
      </c>
      <c r="X93" s="1549"/>
      <c r="Y93" s="1550" t="s">
        <v>435</v>
      </c>
      <c r="Z93" s="1634">
        <f t="shared" si="32"/>
        <v>0</v>
      </c>
      <c r="AA93" s="1635">
        <f t="shared" si="32"/>
        <v>0</v>
      </c>
      <c r="AB93" s="1589"/>
      <c r="AC93" s="1636">
        <f>+E128</f>
        <v>0</v>
      </c>
      <c r="AD93" s="360"/>
      <c r="AE93" s="1539"/>
      <c r="AF93" s="1571" t="s">
        <v>60</v>
      </c>
      <c r="AG93" s="1549"/>
      <c r="AH93" s="1550" t="s">
        <v>436</v>
      </c>
      <c r="AI93" s="1634">
        <f t="shared" si="33"/>
        <v>0</v>
      </c>
      <c r="AJ93" s="1635">
        <f t="shared" si="33"/>
        <v>0</v>
      </c>
      <c r="AK93" s="1637">
        <f t="shared" si="33"/>
        <v>0</v>
      </c>
      <c r="AL93" s="1638"/>
    </row>
    <row r="94" spans="1:38" ht="14.45" customHeight="1">
      <c r="A94" s="1726"/>
      <c r="B94" s="1727"/>
      <c r="C94" s="1727"/>
      <c r="D94" s="1727"/>
      <c r="E94" s="1727"/>
      <c r="F94" s="1728"/>
      <c r="G94" s="1720" t="s">
        <v>582</v>
      </c>
      <c r="H94" s="1721"/>
      <c r="I94" s="1721"/>
      <c r="K94" s="1629"/>
      <c r="L94" s="1539" t="s">
        <v>59</v>
      </c>
      <c r="M94" s="1539"/>
      <c r="N94" s="1548" t="s">
        <v>62</v>
      </c>
      <c r="O94" s="1550" t="s">
        <v>63</v>
      </c>
      <c r="P94" s="1551">
        <f t="shared" si="28"/>
        <v>0</v>
      </c>
      <c r="Q94" s="1552">
        <f t="shared" si="28"/>
        <v>0</v>
      </c>
      <c r="R94" s="1568"/>
      <c r="S94" s="1553">
        <f t="shared" si="29"/>
        <v>0</v>
      </c>
      <c r="T94" s="1554">
        <f t="shared" si="30"/>
        <v>0</v>
      </c>
      <c r="U94" s="360"/>
      <c r="V94" s="1539" t="s">
        <v>59</v>
      </c>
      <c r="W94" s="1539"/>
      <c r="X94" s="1548" t="s">
        <v>62</v>
      </c>
      <c r="Y94" s="1550" t="s">
        <v>437</v>
      </c>
      <c r="Z94" s="1634">
        <f t="shared" si="32"/>
        <v>0</v>
      </c>
      <c r="AA94" s="1635">
        <f t="shared" si="32"/>
        <v>0</v>
      </c>
      <c r="AB94" s="1589"/>
      <c r="AC94" s="1636">
        <f>+E129</f>
        <v>0</v>
      </c>
      <c r="AD94" s="360"/>
      <c r="AE94" s="1539" t="s">
        <v>59</v>
      </c>
      <c r="AF94" s="1539"/>
      <c r="AG94" s="1548" t="s">
        <v>62</v>
      </c>
      <c r="AH94" s="1550" t="s">
        <v>438</v>
      </c>
      <c r="AI94" s="1634">
        <f t="shared" si="33"/>
        <v>0</v>
      </c>
      <c r="AJ94" s="1635">
        <f t="shared" si="33"/>
        <v>0</v>
      </c>
      <c r="AK94" s="1637">
        <f t="shared" si="33"/>
        <v>0</v>
      </c>
      <c r="AL94" s="1638"/>
    </row>
    <row r="95" spans="1:38" ht="14.45" customHeight="1">
      <c r="A95" s="1726"/>
      <c r="B95" s="1727"/>
      <c r="C95" s="1727"/>
      <c r="D95" s="1727"/>
      <c r="E95" s="1727"/>
      <c r="F95" s="1728"/>
      <c r="G95" s="1720" t="s">
        <v>584</v>
      </c>
      <c r="H95" s="1721"/>
      <c r="I95" s="1721"/>
      <c r="K95" s="1629"/>
      <c r="L95" s="1539"/>
      <c r="M95" s="1539"/>
      <c r="N95" s="1548" t="s">
        <v>64</v>
      </c>
      <c r="O95" s="1550" t="s">
        <v>65</v>
      </c>
      <c r="P95" s="1551">
        <f t="shared" si="28"/>
        <v>0</v>
      </c>
      <c r="Q95" s="1552">
        <f t="shared" si="28"/>
        <v>0</v>
      </c>
      <c r="R95" s="1568"/>
      <c r="S95" s="1553">
        <f t="shared" si="29"/>
        <v>0</v>
      </c>
      <c r="T95" s="1554">
        <f t="shared" si="30"/>
        <v>0</v>
      </c>
      <c r="U95" s="360"/>
      <c r="V95" s="1539"/>
      <c r="W95" s="1539"/>
      <c r="X95" s="1548" t="s">
        <v>64</v>
      </c>
      <c r="Y95" s="1550" t="s">
        <v>439</v>
      </c>
      <c r="Z95" s="1634">
        <f t="shared" si="32"/>
        <v>0</v>
      </c>
      <c r="AA95" s="1635">
        <f t="shared" si="32"/>
        <v>0</v>
      </c>
      <c r="AB95" s="1589"/>
      <c r="AC95" s="1636">
        <f>+E130</f>
        <v>0</v>
      </c>
      <c r="AD95" s="360"/>
      <c r="AE95" s="1539"/>
      <c r="AF95" s="1539"/>
      <c r="AG95" s="1548" t="s">
        <v>64</v>
      </c>
      <c r="AH95" s="1550" t="s">
        <v>440</v>
      </c>
      <c r="AI95" s="1634">
        <f t="shared" si="33"/>
        <v>0</v>
      </c>
      <c r="AJ95" s="1635">
        <f t="shared" si="33"/>
        <v>0</v>
      </c>
      <c r="AK95" s="1637">
        <f t="shared" si="33"/>
        <v>0</v>
      </c>
      <c r="AL95" s="1638"/>
    </row>
    <row r="96" spans="1:38" ht="14.45" customHeight="1">
      <c r="A96" s="1726"/>
      <c r="B96" s="1727"/>
      <c r="C96" s="1727"/>
      <c r="D96" s="1727"/>
      <c r="E96" s="1727"/>
      <c r="F96" s="1728"/>
      <c r="G96" s="1720" t="s">
        <v>585</v>
      </c>
      <c r="H96" s="1721"/>
      <c r="I96" s="1721"/>
      <c r="K96" s="1629" t="s">
        <v>38</v>
      </c>
      <c r="L96" s="1539"/>
      <c r="M96" s="1539"/>
      <c r="N96" s="1548" t="s">
        <v>66</v>
      </c>
      <c r="O96" s="1550" t="s">
        <v>67</v>
      </c>
      <c r="P96" s="1551">
        <f t="shared" si="28"/>
        <v>0</v>
      </c>
      <c r="Q96" s="1552">
        <f t="shared" si="28"/>
        <v>0</v>
      </c>
      <c r="R96" s="1568"/>
      <c r="S96" s="1553">
        <f t="shared" si="29"/>
        <v>0</v>
      </c>
      <c r="T96" s="1554">
        <f t="shared" si="30"/>
        <v>0</v>
      </c>
      <c r="U96" s="360"/>
      <c r="V96" s="1539"/>
      <c r="W96" s="1539"/>
      <c r="X96" s="1548" t="s">
        <v>66</v>
      </c>
      <c r="Y96" s="1550" t="s">
        <v>441</v>
      </c>
      <c r="Z96" s="1634">
        <f t="shared" si="32"/>
        <v>0</v>
      </c>
      <c r="AA96" s="1635">
        <f t="shared" si="32"/>
        <v>0</v>
      </c>
      <c r="AB96" s="1589"/>
      <c r="AC96" s="1636">
        <f>+E131</f>
        <v>0</v>
      </c>
      <c r="AD96" s="360"/>
      <c r="AE96" s="1539"/>
      <c r="AF96" s="1539"/>
      <c r="AG96" s="1548" t="s">
        <v>66</v>
      </c>
      <c r="AH96" s="1550" t="s">
        <v>442</v>
      </c>
      <c r="AI96" s="1634">
        <f t="shared" si="33"/>
        <v>0</v>
      </c>
      <c r="AJ96" s="1635">
        <f t="shared" si="33"/>
        <v>0</v>
      </c>
      <c r="AK96" s="1637">
        <f t="shared" si="33"/>
        <v>0</v>
      </c>
      <c r="AL96" s="1638"/>
    </row>
    <row r="97" spans="1:38" ht="14.45" customHeight="1">
      <c r="A97" s="1726"/>
      <c r="B97" s="1727"/>
      <c r="C97" s="1727"/>
      <c r="D97" s="1727"/>
      <c r="E97" s="1727"/>
      <c r="F97" s="1728"/>
      <c r="G97" s="1720" t="s">
        <v>587</v>
      </c>
      <c r="H97" s="1721"/>
      <c r="I97" s="1721"/>
      <c r="K97" s="1629"/>
      <c r="L97" s="1539"/>
      <c r="M97" s="1539"/>
      <c r="N97" s="1548" t="s">
        <v>150</v>
      </c>
      <c r="O97" s="1550" t="s">
        <v>69</v>
      </c>
      <c r="P97" s="1551">
        <f t="shared" si="28"/>
        <v>0</v>
      </c>
      <c r="Q97" s="1552">
        <f t="shared" si="28"/>
        <v>0</v>
      </c>
      <c r="R97" s="1568"/>
      <c r="S97" s="1553">
        <f t="shared" si="29"/>
        <v>0</v>
      </c>
      <c r="T97" s="1554">
        <f t="shared" si="30"/>
        <v>0</v>
      </c>
      <c r="U97" s="360"/>
      <c r="V97" s="1539"/>
      <c r="W97" s="1539"/>
      <c r="X97" s="1548"/>
      <c r="Y97" s="1550"/>
      <c r="Z97" s="1648"/>
      <c r="AA97" s="1549"/>
      <c r="AB97" s="1647"/>
      <c r="AC97" s="1649"/>
      <c r="AD97" s="360"/>
      <c r="AE97" s="1539"/>
      <c r="AF97" s="1539"/>
      <c r="AG97" s="1548"/>
      <c r="AH97" s="1550"/>
      <c r="AI97" s="1648"/>
      <c r="AJ97" s="1549"/>
      <c r="AK97" s="1647"/>
      <c r="AL97" s="1372"/>
    </row>
    <row r="98" spans="1:38" ht="14.45" customHeight="1">
      <c r="A98" s="1726">
        <v>1341</v>
      </c>
      <c r="B98" s="1727">
        <v>1341</v>
      </c>
      <c r="C98" s="1727">
        <v>0</v>
      </c>
      <c r="D98" s="1727">
        <v>0</v>
      </c>
      <c r="E98" s="1727">
        <v>0</v>
      </c>
      <c r="F98" s="1728">
        <v>0</v>
      </c>
      <c r="G98" s="1720" t="s">
        <v>588</v>
      </c>
      <c r="H98" s="1721"/>
      <c r="I98" s="1721"/>
      <c r="K98" s="1629"/>
      <c r="L98" s="1539" t="s">
        <v>41</v>
      </c>
      <c r="M98" s="1566"/>
      <c r="N98" s="1548" t="s">
        <v>13</v>
      </c>
      <c r="O98" s="1550"/>
      <c r="P98" s="1567">
        <f>P93-P94-P95-P96-P97</f>
        <v>0</v>
      </c>
      <c r="Q98" s="1589">
        <f>Q93-Q94-Q95-Q96-Q97</f>
        <v>0</v>
      </c>
      <c r="R98" s="1568"/>
      <c r="S98" s="1589">
        <f>S93-S94-S95-S96-S97</f>
        <v>0</v>
      </c>
      <c r="T98" s="1565">
        <f>T93-T94-T95-T96-T97</f>
        <v>0</v>
      </c>
      <c r="U98" s="360"/>
      <c r="V98" s="1539" t="s">
        <v>41</v>
      </c>
      <c r="W98" s="1566"/>
      <c r="X98" s="1548" t="s">
        <v>13</v>
      </c>
      <c r="Y98" s="1550" t="s">
        <v>443</v>
      </c>
      <c r="Z98" s="1634">
        <f>+A132</f>
        <v>0</v>
      </c>
      <c r="AA98" s="1635">
        <f>+B132</f>
        <v>0</v>
      </c>
      <c r="AB98" s="1589"/>
      <c r="AC98" s="1636">
        <f>+E132</f>
        <v>0</v>
      </c>
      <c r="AD98" s="360"/>
      <c r="AE98" s="1539" t="s">
        <v>41</v>
      </c>
      <c r="AF98" s="1566"/>
      <c r="AG98" s="1548" t="s">
        <v>13</v>
      </c>
      <c r="AH98" s="1550" t="s">
        <v>444</v>
      </c>
      <c r="AI98" s="1634">
        <f>+A155</f>
        <v>0</v>
      </c>
      <c r="AJ98" s="1635">
        <f>+B155</f>
        <v>0</v>
      </c>
      <c r="AK98" s="1637">
        <f>+C154</f>
        <v>0</v>
      </c>
      <c r="AL98" s="1638"/>
    </row>
    <row r="99" spans="1:38" ht="14.45" customHeight="1">
      <c r="A99" s="1726"/>
      <c r="B99" s="1727"/>
      <c r="C99" s="1727"/>
      <c r="D99" s="1727"/>
      <c r="E99" s="1727"/>
      <c r="F99" s="1728"/>
      <c r="G99" s="1720" t="s">
        <v>591</v>
      </c>
      <c r="H99" s="1721"/>
      <c r="I99" s="1721"/>
      <c r="K99" s="1651" t="s">
        <v>134</v>
      </c>
      <c r="L99" s="1539"/>
      <c r="M99" s="1548" t="s">
        <v>70</v>
      </c>
      <c r="N99" s="1549"/>
      <c r="O99" s="1550" t="s">
        <v>71</v>
      </c>
      <c r="P99" s="1551">
        <f t="shared" ref="P99:Q103" si="34">+A98</f>
        <v>1341</v>
      </c>
      <c r="Q99" s="1552">
        <f t="shared" si="34"/>
        <v>1341</v>
      </c>
      <c r="R99" s="1568"/>
      <c r="S99" s="1553">
        <f>+D98</f>
        <v>0</v>
      </c>
      <c r="T99" s="1554">
        <f>+F98</f>
        <v>0</v>
      </c>
      <c r="U99" s="1652" t="s">
        <v>446</v>
      </c>
      <c r="V99" s="1539"/>
      <c r="W99" s="1548" t="s">
        <v>70</v>
      </c>
      <c r="X99" s="1549"/>
      <c r="Y99" s="1550" t="s">
        <v>445</v>
      </c>
      <c r="Z99" s="1634">
        <f>+A133</f>
        <v>0</v>
      </c>
      <c r="AA99" s="1635">
        <f>+B133</f>
        <v>0</v>
      </c>
      <c r="AB99" s="1589"/>
      <c r="AC99" s="1636">
        <f>+E133</f>
        <v>0</v>
      </c>
      <c r="AD99" s="1652" t="s">
        <v>446</v>
      </c>
      <c r="AE99" s="1539"/>
      <c r="AF99" s="1548" t="s">
        <v>70</v>
      </c>
      <c r="AG99" s="1549"/>
      <c r="AH99" s="1550" t="s">
        <v>447</v>
      </c>
      <c r="AI99" s="1634">
        <f>+A156</f>
        <v>0</v>
      </c>
      <c r="AJ99" s="1635">
        <f>+B156</f>
        <v>0</v>
      </c>
      <c r="AK99" s="1637">
        <f>+C156</f>
        <v>0</v>
      </c>
      <c r="AL99" s="1638"/>
    </row>
    <row r="100" spans="1:38" ht="14.45" customHeight="1">
      <c r="A100" s="1726"/>
      <c r="B100" s="1727"/>
      <c r="C100" s="1727"/>
      <c r="D100" s="1727"/>
      <c r="E100" s="1727"/>
      <c r="F100" s="1728"/>
      <c r="G100" s="1720" t="s">
        <v>592</v>
      </c>
      <c r="H100" s="1721"/>
      <c r="I100" s="1721"/>
      <c r="K100" s="1629" t="s">
        <v>130</v>
      </c>
      <c r="L100" s="1539"/>
      <c r="M100" s="1548" t="s">
        <v>73</v>
      </c>
      <c r="N100" s="1549"/>
      <c r="O100" s="1550" t="s">
        <v>74</v>
      </c>
      <c r="P100" s="1551">
        <f t="shared" si="34"/>
        <v>0</v>
      </c>
      <c r="Q100" s="1552">
        <f t="shared" si="34"/>
        <v>0</v>
      </c>
      <c r="R100" s="1568"/>
      <c r="S100" s="1553">
        <f>+D99</f>
        <v>0</v>
      </c>
      <c r="T100" s="1554">
        <f>+F99</f>
        <v>0</v>
      </c>
      <c r="U100" s="360" t="s">
        <v>130</v>
      </c>
      <c r="V100" s="1539"/>
      <c r="W100" s="1548"/>
      <c r="X100" s="1549"/>
      <c r="Y100" s="1550"/>
      <c r="Z100" s="1648"/>
      <c r="AA100" s="1549"/>
      <c r="AB100" s="1647"/>
      <c r="AC100" s="1649"/>
      <c r="AD100" s="360" t="s">
        <v>130</v>
      </c>
      <c r="AE100" s="1539"/>
      <c r="AF100" s="1548"/>
      <c r="AG100" s="1549"/>
      <c r="AH100" s="1550"/>
      <c r="AI100" s="1648"/>
      <c r="AJ100" s="1549"/>
      <c r="AK100" s="1647"/>
      <c r="AL100" s="1372"/>
    </row>
    <row r="101" spans="1:38" ht="14.45" customHeight="1">
      <c r="A101" s="1726">
        <v>15018</v>
      </c>
      <c r="B101" s="1727">
        <v>15018</v>
      </c>
      <c r="C101" s="1727">
        <v>0</v>
      </c>
      <c r="D101" s="1727">
        <v>0</v>
      </c>
      <c r="E101" s="1727">
        <v>0</v>
      </c>
      <c r="F101" s="1728">
        <v>0</v>
      </c>
      <c r="G101" s="1720" t="s">
        <v>593</v>
      </c>
      <c r="H101" s="1721"/>
      <c r="I101" s="1721"/>
      <c r="K101" s="1629"/>
      <c r="L101" s="1566"/>
      <c r="M101" s="1548" t="s">
        <v>13</v>
      </c>
      <c r="N101" s="1549"/>
      <c r="O101" s="1550" t="s">
        <v>76</v>
      </c>
      <c r="P101" s="1551">
        <f t="shared" si="34"/>
        <v>0</v>
      </c>
      <c r="Q101" s="1552">
        <f t="shared" si="34"/>
        <v>0</v>
      </c>
      <c r="R101" s="1568"/>
      <c r="S101" s="1553">
        <f>+D100</f>
        <v>0</v>
      </c>
      <c r="T101" s="1554">
        <f>+F100</f>
        <v>0</v>
      </c>
      <c r="U101" s="360"/>
      <c r="V101" s="1566"/>
      <c r="W101" s="1548" t="s">
        <v>13</v>
      </c>
      <c r="X101" s="1549"/>
      <c r="Y101" s="1550" t="s">
        <v>448</v>
      </c>
      <c r="Z101" s="1634">
        <f>+A134</f>
        <v>0</v>
      </c>
      <c r="AA101" s="1635">
        <f>+B134</f>
        <v>0</v>
      </c>
      <c r="AB101" s="1589"/>
      <c r="AC101" s="1636">
        <f>+E134</f>
        <v>0</v>
      </c>
      <c r="AD101" s="360"/>
      <c r="AE101" s="1566"/>
      <c r="AF101" s="1548" t="s">
        <v>13</v>
      </c>
      <c r="AG101" s="1549"/>
      <c r="AH101" s="1550" t="s">
        <v>449</v>
      </c>
      <c r="AI101" s="1634">
        <f>+A157</f>
        <v>0</v>
      </c>
      <c r="AJ101" s="1635">
        <f>+B157</f>
        <v>0</v>
      </c>
      <c r="AK101" s="1637">
        <f>+C157</f>
        <v>0</v>
      </c>
      <c r="AL101" s="1638"/>
    </row>
    <row r="102" spans="1:38" ht="14.45" customHeight="1">
      <c r="A102" s="1726"/>
      <c r="B102" s="1727"/>
      <c r="C102" s="1727"/>
      <c r="D102" s="1727"/>
      <c r="E102" s="1727"/>
      <c r="F102" s="1728"/>
      <c r="G102" s="1720" t="s">
        <v>594</v>
      </c>
      <c r="H102" s="1721"/>
      <c r="I102" s="1721"/>
      <c r="K102" s="1629" t="s">
        <v>4</v>
      </c>
      <c r="L102" s="1571" t="s">
        <v>78</v>
      </c>
      <c r="M102" s="1549"/>
      <c r="N102" s="1549"/>
      <c r="O102" s="1550" t="s">
        <v>79</v>
      </c>
      <c r="P102" s="1551">
        <f t="shared" si="34"/>
        <v>15018</v>
      </c>
      <c r="Q102" s="1552">
        <f t="shared" si="34"/>
        <v>15018</v>
      </c>
      <c r="R102" s="1568"/>
      <c r="S102" s="1553">
        <f>+D101</f>
        <v>0</v>
      </c>
      <c r="T102" s="1554">
        <f>+F101</f>
        <v>0</v>
      </c>
      <c r="U102" s="360" t="s">
        <v>4</v>
      </c>
      <c r="V102" s="1571" t="s">
        <v>78</v>
      </c>
      <c r="W102" s="1549"/>
      <c r="X102" s="1549"/>
      <c r="Y102" s="1550"/>
      <c r="Z102" s="1600"/>
      <c r="AA102" s="1572"/>
      <c r="AB102" s="1577"/>
      <c r="AC102" s="1640"/>
      <c r="AD102" s="360" t="s">
        <v>4</v>
      </c>
      <c r="AE102" s="1571" t="s">
        <v>78</v>
      </c>
      <c r="AF102" s="1549"/>
      <c r="AG102" s="1549"/>
      <c r="AH102" s="1550"/>
      <c r="AI102" s="1600"/>
      <c r="AJ102" s="1572"/>
      <c r="AK102" s="1577"/>
      <c r="AL102" s="1374"/>
    </row>
    <row r="103" spans="1:38" ht="14.45" customHeight="1">
      <c r="A103" s="1726">
        <v>180674</v>
      </c>
      <c r="B103" s="1727">
        <v>180674</v>
      </c>
      <c r="C103" s="1727">
        <v>0</v>
      </c>
      <c r="D103" s="1727">
        <v>0</v>
      </c>
      <c r="E103" s="1727">
        <v>0</v>
      </c>
      <c r="F103" s="1728">
        <v>0</v>
      </c>
      <c r="G103" s="1720" t="s">
        <v>1150</v>
      </c>
      <c r="H103" s="1721"/>
      <c r="I103" s="1721"/>
      <c r="K103" s="1629"/>
      <c r="L103" s="1539"/>
      <c r="M103" s="1548" t="s">
        <v>11</v>
      </c>
      <c r="N103" s="1549"/>
      <c r="O103" s="1550" t="s">
        <v>80</v>
      </c>
      <c r="P103" s="1551">
        <f t="shared" si="34"/>
        <v>0</v>
      </c>
      <c r="Q103" s="1552">
        <f t="shared" si="34"/>
        <v>0</v>
      </c>
      <c r="R103" s="1568"/>
      <c r="S103" s="1553">
        <f>+D102</f>
        <v>0</v>
      </c>
      <c r="T103" s="1554">
        <f>+F102</f>
        <v>0</v>
      </c>
      <c r="U103" s="360"/>
      <c r="V103" s="1539"/>
      <c r="W103" s="1548"/>
      <c r="X103" s="1549"/>
      <c r="Y103" s="1550"/>
      <c r="Z103" s="1597"/>
      <c r="AA103" s="1540"/>
      <c r="AB103" s="1582"/>
      <c r="AC103" s="1641"/>
      <c r="AD103" s="360"/>
      <c r="AE103" s="1539"/>
      <c r="AF103" s="1548"/>
      <c r="AG103" s="1549"/>
      <c r="AH103" s="1550"/>
      <c r="AI103" s="1597"/>
      <c r="AJ103" s="1540"/>
      <c r="AK103" s="1582"/>
      <c r="AL103" s="1371"/>
    </row>
    <row r="104" spans="1:38" ht="14.45" customHeight="1">
      <c r="A104" s="1726">
        <v>2227</v>
      </c>
      <c r="B104" s="1727">
        <v>2227</v>
      </c>
      <c r="C104" s="1727">
        <v>0</v>
      </c>
      <c r="D104" s="1727">
        <v>0</v>
      </c>
      <c r="E104" s="1727">
        <v>0</v>
      </c>
      <c r="F104" s="1728">
        <v>0</v>
      </c>
      <c r="G104" s="1720" t="s">
        <v>595</v>
      </c>
      <c r="H104" s="1721"/>
      <c r="I104" s="1721"/>
      <c r="K104" s="1629"/>
      <c r="L104" s="1566"/>
      <c r="M104" s="1548" t="s">
        <v>13</v>
      </c>
      <c r="N104" s="1549"/>
      <c r="O104" s="1550"/>
      <c r="P104" s="1567">
        <f>P102-P103</f>
        <v>15018</v>
      </c>
      <c r="Q104" s="1589">
        <f>Q102-Q103</f>
        <v>15018</v>
      </c>
      <c r="R104" s="1568"/>
      <c r="S104" s="1589">
        <f>S102-S103</f>
        <v>0</v>
      </c>
      <c r="T104" s="1565">
        <f>T102-T103</f>
        <v>0</v>
      </c>
      <c r="U104" s="360"/>
      <c r="V104" s="1566"/>
      <c r="W104" s="1548" t="s">
        <v>13</v>
      </c>
      <c r="X104" s="1549"/>
      <c r="Y104" s="1550" t="s">
        <v>450</v>
      </c>
      <c r="Z104" s="1634">
        <f>+A135</f>
        <v>0</v>
      </c>
      <c r="AA104" s="1635">
        <f>+B135</f>
        <v>0</v>
      </c>
      <c r="AB104" s="1589"/>
      <c r="AC104" s="1636">
        <f>+E135</f>
        <v>0</v>
      </c>
      <c r="AD104" s="360"/>
      <c r="AE104" s="1566"/>
      <c r="AF104" s="1548" t="s">
        <v>13</v>
      </c>
      <c r="AG104" s="1549"/>
      <c r="AH104" s="1550" t="s">
        <v>451</v>
      </c>
      <c r="AI104" s="1634">
        <f t="shared" ref="AI104:AK105" si="35">+A158</f>
        <v>0</v>
      </c>
      <c r="AJ104" s="1635">
        <f t="shared" si="35"/>
        <v>0</v>
      </c>
      <c r="AK104" s="1637">
        <f t="shared" si="35"/>
        <v>0</v>
      </c>
      <c r="AL104" s="1638"/>
    </row>
    <row r="105" spans="1:38" ht="14.45" customHeight="1">
      <c r="A105" s="1726">
        <v>297</v>
      </c>
      <c r="B105" s="1727">
        <v>297</v>
      </c>
      <c r="C105" s="1727">
        <v>0</v>
      </c>
      <c r="D105" s="1727">
        <v>0</v>
      </c>
      <c r="E105" s="1727">
        <v>0</v>
      </c>
      <c r="F105" s="1728">
        <v>0</v>
      </c>
      <c r="G105" s="1720" t="s">
        <v>454</v>
      </c>
      <c r="H105" s="1721"/>
      <c r="I105" s="1721"/>
      <c r="K105" s="1629"/>
      <c r="L105" s="1586"/>
      <c r="M105" s="1548" t="s">
        <v>88</v>
      </c>
      <c r="N105" s="1549"/>
      <c r="O105" s="1550" t="s">
        <v>109</v>
      </c>
      <c r="P105" s="1551">
        <f t="shared" ref="P105:Q114" si="36">+A104</f>
        <v>2227</v>
      </c>
      <c r="Q105" s="1552">
        <f t="shared" si="36"/>
        <v>2227</v>
      </c>
      <c r="R105" s="1568"/>
      <c r="S105" s="1553">
        <f t="shared" ref="S105:S114" si="37">+D104</f>
        <v>0</v>
      </c>
      <c r="T105" s="1554">
        <f t="shared" ref="T105:T114" si="38">+F104</f>
        <v>0</v>
      </c>
      <c r="U105" s="360"/>
      <c r="V105" s="1586"/>
      <c r="W105" s="1548" t="s">
        <v>452</v>
      </c>
      <c r="X105" s="1549"/>
      <c r="Y105" s="1550" t="s">
        <v>453</v>
      </c>
      <c r="Z105" s="1634">
        <f>+A136</f>
        <v>0</v>
      </c>
      <c r="AA105" s="1635">
        <f>+B136</f>
        <v>0</v>
      </c>
      <c r="AB105" s="1589"/>
      <c r="AC105" s="1636">
        <f>+E136</f>
        <v>0</v>
      </c>
      <c r="AD105" s="360"/>
      <c r="AE105" s="1586"/>
      <c r="AF105" s="1548" t="s">
        <v>452</v>
      </c>
      <c r="AG105" s="1549"/>
      <c r="AH105" s="1550" t="s">
        <v>454</v>
      </c>
      <c r="AI105" s="1634">
        <f t="shared" si="35"/>
        <v>0</v>
      </c>
      <c r="AJ105" s="1635">
        <f t="shared" si="35"/>
        <v>0</v>
      </c>
      <c r="AK105" s="1637">
        <f t="shared" si="35"/>
        <v>0</v>
      </c>
      <c r="AL105" s="1638"/>
    </row>
    <row r="106" spans="1:38" ht="14.45" customHeight="1">
      <c r="A106" s="1726"/>
      <c r="B106" s="1727"/>
      <c r="C106" s="1727"/>
      <c r="D106" s="1727"/>
      <c r="E106" s="1727"/>
      <c r="F106" s="1728"/>
      <c r="G106" s="1720" t="s">
        <v>598</v>
      </c>
      <c r="H106" s="1721"/>
      <c r="I106" s="1721"/>
      <c r="K106" s="1629"/>
      <c r="L106" s="1556" t="s">
        <v>91</v>
      </c>
      <c r="M106" s="1548" t="s">
        <v>89</v>
      </c>
      <c r="N106" s="1549"/>
      <c r="O106" s="1550" t="s">
        <v>110</v>
      </c>
      <c r="P106" s="1551">
        <f t="shared" si="36"/>
        <v>297</v>
      </c>
      <c r="Q106" s="1552">
        <f t="shared" si="36"/>
        <v>297</v>
      </c>
      <c r="R106" s="1568"/>
      <c r="S106" s="1553">
        <f t="shared" si="37"/>
        <v>0</v>
      </c>
      <c r="T106" s="1554">
        <f t="shared" si="38"/>
        <v>0</v>
      </c>
      <c r="U106" s="360"/>
      <c r="V106" s="1556" t="s">
        <v>91</v>
      </c>
      <c r="W106" s="1548"/>
      <c r="X106" s="1549"/>
      <c r="Y106" s="1550"/>
      <c r="Z106" s="1648"/>
      <c r="AA106" s="1549"/>
      <c r="AB106" s="1647"/>
      <c r="AC106" s="1649"/>
      <c r="AD106" s="360"/>
      <c r="AE106" s="1556" t="s">
        <v>91</v>
      </c>
      <c r="AF106" s="1548"/>
      <c r="AG106" s="1549"/>
      <c r="AH106" s="1550"/>
      <c r="AI106" s="1648"/>
      <c r="AJ106" s="1549"/>
      <c r="AK106" s="1647"/>
      <c r="AL106" s="1372"/>
    </row>
    <row r="107" spans="1:38" ht="14.45" customHeight="1">
      <c r="A107" s="1726">
        <v>166451</v>
      </c>
      <c r="B107" s="1727">
        <v>166451</v>
      </c>
      <c r="C107" s="1727">
        <v>0</v>
      </c>
      <c r="D107" s="1727">
        <v>0</v>
      </c>
      <c r="E107" s="1727">
        <v>0</v>
      </c>
      <c r="F107" s="1728">
        <v>0</v>
      </c>
      <c r="G107" s="1720" t="s">
        <v>599</v>
      </c>
      <c r="H107" s="1721"/>
      <c r="I107" s="1721"/>
      <c r="K107" s="1629"/>
      <c r="L107" s="1556"/>
      <c r="M107" s="1548" t="s">
        <v>104</v>
      </c>
      <c r="N107" s="1549"/>
      <c r="O107" s="1550" t="s">
        <v>111</v>
      </c>
      <c r="P107" s="1551">
        <f t="shared" si="36"/>
        <v>0</v>
      </c>
      <c r="Q107" s="1552">
        <f t="shared" si="36"/>
        <v>0</v>
      </c>
      <c r="R107" s="1568"/>
      <c r="S107" s="1553">
        <f t="shared" si="37"/>
        <v>0</v>
      </c>
      <c r="T107" s="1554">
        <f t="shared" si="38"/>
        <v>0</v>
      </c>
      <c r="U107" s="360"/>
      <c r="V107" s="1556"/>
      <c r="W107" s="1548" t="s">
        <v>104</v>
      </c>
      <c r="X107" s="1549"/>
      <c r="Y107" s="1550" t="s">
        <v>455</v>
      </c>
      <c r="Z107" s="1634">
        <f>+A137</f>
        <v>0</v>
      </c>
      <c r="AA107" s="1635">
        <f>+B137</f>
        <v>0</v>
      </c>
      <c r="AB107" s="1589"/>
      <c r="AC107" s="1636">
        <f>+E137</f>
        <v>0</v>
      </c>
      <c r="AD107" s="360"/>
      <c r="AE107" s="1556"/>
      <c r="AF107" s="1548" t="s">
        <v>104</v>
      </c>
      <c r="AG107" s="1549"/>
      <c r="AH107" s="1550" t="s">
        <v>456</v>
      </c>
      <c r="AI107" s="1634">
        <f>+A160</f>
        <v>0</v>
      </c>
      <c r="AJ107" s="1635">
        <f>+B160</f>
        <v>0</v>
      </c>
      <c r="AK107" s="1637">
        <f>+C160</f>
        <v>0</v>
      </c>
      <c r="AL107" s="1638"/>
    </row>
    <row r="108" spans="1:38" ht="14.45" customHeight="1">
      <c r="A108" s="1726"/>
      <c r="B108" s="1727"/>
      <c r="C108" s="1727"/>
      <c r="D108" s="1727"/>
      <c r="E108" s="1727"/>
      <c r="F108" s="1728"/>
      <c r="G108" s="1720" t="s">
        <v>601</v>
      </c>
      <c r="H108" s="1721"/>
      <c r="I108" s="1721"/>
      <c r="K108" s="1629"/>
      <c r="L108" s="1556"/>
      <c r="M108" s="1548" t="s">
        <v>90</v>
      </c>
      <c r="N108" s="1549"/>
      <c r="O108" s="1550" t="s">
        <v>112</v>
      </c>
      <c r="P108" s="1551">
        <f t="shared" si="36"/>
        <v>166451</v>
      </c>
      <c r="Q108" s="1552">
        <f t="shared" si="36"/>
        <v>166451</v>
      </c>
      <c r="R108" s="1568"/>
      <c r="S108" s="1553">
        <f t="shared" si="37"/>
        <v>0</v>
      </c>
      <c r="T108" s="1554">
        <f t="shared" si="38"/>
        <v>0</v>
      </c>
      <c r="U108" s="360"/>
      <c r="V108" s="1556"/>
      <c r="W108" s="1571"/>
      <c r="X108" s="1572"/>
      <c r="Y108" s="1573"/>
      <c r="Z108" s="1600"/>
      <c r="AA108" s="1572"/>
      <c r="AB108" s="1577"/>
      <c r="AC108" s="1640"/>
      <c r="AD108" s="360"/>
      <c r="AE108" s="1556"/>
      <c r="AF108" s="1571"/>
      <c r="AG108" s="1572"/>
      <c r="AH108" s="1573"/>
      <c r="AI108" s="1600"/>
      <c r="AJ108" s="1572"/>
      <c r="AK108" s="1577"/>
      <c r="AL108" s="1374"/>
    </row>
    <row r="109" spans="1:38" ht="14.45" customHeight="1">
      <c r="A109" s="1726"/>
      <c r="B109" s="1727"/>
      <c r="C109" s="1727"/>
      <c r="D109" s="1727"/>
      <c r="E109" s="1727"/>
      <c r="F109" s="1728"/>
      <c r="G109" s="1720" t="s">
        <v>602</v>
      </c>
      <c r="H109" s="1721"/>
      <c r="I109" s="1721"/>
      <c r="K109" s="1629"/>
      <c r="L109" s="1556" t="s">
        <v>92</v>
      </c>
      <c r="M109" s="1548" t="s">
        <v>105</v>
      </c>
      <c r="N109" s="1549"/>
      <c r="O109" s="1550" t="s">
        <v>113</v>
      </c>
      <c r="P109" s="1551">
        <f t="shared" si="36"/>
        <v>0</v>
      </c>
      <c r="Q109" s="1552">
        <f t="shared" si="36"/>
        <v>0</v>
      </c>
      <c r="R109" s="1568"/>
      <c r="S109" s="1553">
        <f t="shared" si="37"/>
        <v>0</v>
      </c>
      <c r="T109" s="1554">
        <f t="shared" si="38"/>
        <v>0</v>
      </c>
      <c r="U109" s="360"/>
      <c r="V109" s="1556" t="s">
        <v>92</v>
      </c>
      <c r="W109" s="1539"/>
      <c r="X109" s="1560"/>
      <c r="Y109" s="1561"/>
      <c r="Z109" s="1587"/>
      <c r="AA109" s="1560"/>
      <c r="AB109" s="330"/>
      <c r="AC109" s="1645"/>
      <c r="AD109" s="360"/>
      <c r="AE109" s="1556" t="s">
        <v>92</v>
      </c>
      <c r="AF109" s="1539"/>
      <c r="AG109" s="1560"/>
      <c r="AH109" s="1561"/>
      <c r="AI109" s="1587"/>
      <c r="AJ109" s="1560"/>
      <c r="AK109" s="330"/>
      <c r="AL109" s="1368"/>
    </row>
    <row r="110" spans="1:38" ht="14.45" customHeight="1">
      <c r="A110" s="1726"/>
      <c r="B110" s="1727"/>
      <c r="C110" s="1727"/>
      <c r="D110" s="1727"/>
      <c r="E110" s="1727"/>
      <c r="F110" s="1728"/>
      <c r="G110" s="1720" t="s">
        <v>603</v>
      </c>
      <c r="H110" s="1721"/>
      <c r="I110" s="1721"/>
      <c r="K110" s="1629"/>
      <c r="L110" s="1556"/>
      <c r="M110" s="1548" t="s">
        <v>106</v>
      </c>
      <c r="N110" s="1549"/>
      <c r="O110" s="1550" t="s">
        <v>114</v>
      </c>
      <c r="P110" s="1551">
        <f t="shared" si="36"/>
        <v>0</v>
      </c>
      <c r="Q110" s="1552">
        <f t="shared" si="36"/>
        <v>0</v>
      </c>
      <c r="R110" s="1568"/>
      <c r="S110" s="1553">
        <f t="shared" si="37"/>
        <v>0</v>
      </c>
      <c r="T110" s="1554">
        <f t="shared" si="38"/>
        <v>0</v>
      </c>
      <c r="U110" s="360"/>
      <c r="V110" s="1556"/>
      <c r="W110" s="1539"/>
      <c r="X110" s="1560"/>
      <c r="Y110" s="1561"/>
      <c r="Z110" s="1587"/>
      <c r="AA110" s="1560"/>
      <c r="AB110" s="330"/>
      <c r="AC110" s="1645"/>
      <c r="AD110" s="360"/>
      <c r="AE110" s="1556"/>
      <c r="AF110" s="1539"/>
      <c r="AG110" s="1560"/>
      <c r="AH110" s="1561"/>
      <c r="AI110" s="1587"/>
      <c r="AJ110" s="1560"/>
      <c r="AK110" s="330"/>
      <c r="AL110" s="1368"/>
    </row>
    <row r="111" spans="1:38" ht="14.45" customHeight="1">
      <c r="A111" s="1726">
        <v>1979</v>
      </c>
      <c r="B111" s="1727">
        <v>1979</v>
      </c>
      <c r="C111" s="1727">
        <v>0</v>
      </c>
      <c r="D111" s="1727">
        <v>0</v>
      </c>
      <c r="E111" s="1727">
        <v>0</v>
      </c>
      <c r="F111" s="1728">
        <v>0</v>
      </c>
      <c r="G111" s="1720" t="s">
        <v>604</v>
      </c>
      <c r="H111" s="1721"/>
      <c r="I111" s="1721"/>
      <c r="K111" s="1629"/>
      <c r="L111" s="1556"/>
      <c r="M111" s="1548" t="s">
        <v>107</v>
      </c>
      <c r="N111" s="1549"/>
      <c r="O111" s="1550" t="s">
        <v>115</v>
      </c>
      <c r="P111" s="1551">
        <f t="shared" si="36"/>
        <v>0</v>
      </c>
      <c r="Q111" s="1552">
        <f t="shared" si="36"/>
        <v>0</v>
      </c>
      <c r="R111" s="1568"/>
      <c r="S111" s="1553">
        <f t="shared" si="37"/>
        <v>0</v>
      </c>
      <c r="T111" s="1554">
        <f t="shared" si="38"/>
        <v>0</v>
      </c>
      <c r="U111" s="360"/>
      <c r="V111" s="1556"/>
      <c r="W111" s="1539"/>
      <c r="X111" s="1560"/>
      <c r="Y111" s="1561"/>
      <c r="Z111" s="1587"/>
      <c r="AA111" s="1560"/>
      <c r="AB111" s="330"/>
      <c r="AC111" s="1645"/>
      <c r="AD111" s="360"/>
      <c r="AE111" s="1556"/>
      <c r="AF111" s="1539"/>
      <c r="AG111" s="1560"/>
      <c r="AH111" s="1561"/>
      <c r="AI111" s="1587"/>
      <c r="AJ111" s="1560"/>
      <c r="AK111" s="330"/>
      <c r="AL111" s="1368"/>
    </row>
    <row r="112" spans="1:38" ht="14.45" customHeight="1">
      <c r="A112" s="1726">
        <v>9720</v>
      </c>
      <c r="B112" s="1727">
        <v>9720</v>
      </c>
      <c r="C112" s="1727">
        <v>0</v>
      </c>
      <c r="D112" s="1727">
        <v>0</v>
      </c>
      <c r="E112" s="1727">
        <v>0</v>
      </c>
      <c r="F112" s="1728">
        <v>0</v>
      </c>
      <c r="G112" s="1720" t="s">
        <v>605</v>
      </c>
      <c r="H112" s="1721"/>
      <c r="I112" s="1721"/>
      <c r="K112" s="1629"/>
      <c r="L112" s="1556" t="s">
        <v>41</v>
      </c>
      <c r="M112" s="1548" t="s">
        <v>108</v>
      </c>
      <c r="N112" s="1549"/>
      <c r="O112" s="1550" t="s">
        <v>116</v>
      </c>
      <c r="P112" s="1551">
        <f t="shared" si="36"/>
        <v>1979</v>
      </c>
      <c r="Q112" s="1552">
        <f t="shared" si="36"/>
        <v>1979</v>
      </c>
      <c r="R112" s="1568"/>
      <c r="S112" s="1553">
        <f t="shared" si="37"/>
        <v>0</v>
      </c>
      <c r="T112" s="1554">
        <f t="shared" si="38"/>
        <v>0</v>
      </c>
      <c r="U112" s="360"/>
      <c r="V112" s="1556" t="s">
        <v>41</v>
      </c>
      <c r="W112" s="1566"/>
      <c r="X112" s="1540"/>
      <c r="Y112" s="1581"/>
      <c r="Z112" s="1597"/>
      <c r="AA112" s="1540"/>
      <c r="AB112" s="1582"/>
      <c r="AC112" s="1641"/>
      <c r="AD112" s="360"/>
      <c r="AE112" s="1556" t="s">
        <v>41</v>
      </c>
      <c r="AF112" s="1566"/>
      <c r="AG112" s="1540"/>
      <c r="AH112" s="1581"/>
      <c r="AI112" s="1597"/>
      <c r="AJ112" s="1540"/>
      <c r="AK112" s="1582"/>
      <c r="AL112" s="1371"/>
    </row>
    <row r="113" spans="1:39" ht="14.45" customHeight="1" thickBot="1">
      <c r="A113" s="1729"/>
      <c r="B113" s="1730"/>
      <c r="C113" s="1730"/>
      <c r="D113" s="1730"/>
      <c r="E113" s="1730"/>
      <c r="F113" s="1731"/>
      <c r="G113" s="1720" t="s">
        <v>606</v>
      </c>
      <c r="H113" s="1721"/>
      <c r="I113" s="1721"/>
      <c r="K113" s="1629"/>
      <c r="L113" s="1566"/>
      <c r="M113" s="1548" t="s">
        <v>13</v>
      </c>
      <c r="N113" s="1549"/>
      <c r="O113" s="1550" t="s">
        <v>117</v>
      </c>
      <c r="P113" s="1551">
        <f t="shared" si="36"/>
        <v>9720</v>
      </c>
      <c r="Q113" s="1552">
        <f t="shared" si="36"/>
        <v>9720</v>
      </c>
      <c r="R113" s="1568"/>
      <c r="S113" s="1553">
        <f t="shared" si="37"/>
        <v>0</v>
      </c>
      <c r="T113" s="1554">
        <f t="shared" si="38"/>
        <v>0</v>
      </c>
      <c r="U113" s="360"/>
      <c r="V113" s="1566"/>
      <c r="W113" s="1548" t="s">
        <v>13</v>
      </c>
      <c r="X113" s="1549"/>
      <c r="Y113" s="1550"/>
      <c r="Z113" s="1650">
        <f>Z105-Z107</f>
        <v>0</v>
      </c>
      <c r="AA113" s="1568">
        <f>AA105-AA107</f>
        <v>0</v>
      </c>
      <c r="AB113" s="1589"/>
      <c r="AC113" s="1636">
        <f>AC105-AC107</f>
        <v>0</v>
      </c>
      <c r="AD113" s="360"/>
      <c r="AE113" s="1566"/>
      <c r="AF113" s="1548" t="s">
        <v>13</v>
      </c>
      <c r="AG113" s="1549"/>
      <c r="AH113" s="1550"/>
      <c r="AI113" s="1650">
        <f>AI105-AI107</f>
        <v>0</v>
      </c>
      <c r="AJ113" s="1568">
        <f>AJ105-AJ107</f>
        <v>0</v>
      </c>
      <c r="AK113" s="1589">
        <f>AK105-AK107</f>
        <v>0</v>
      </c>
      <c r="AL113" s="1369">
        <f>AL105-AL107</f>
        <v>0</v>
      </c>
    </row>
    <row r="114" spans="1:39" ht="14.45" customHeight="1">
      <c r="K114" s="1629"/>
      <c r="L114" s="1548" t="s">
        <v>13</v>
      </c>
      <c r="M114" s="1549"/>
      <c r="N114" s="1549"/>
      <c r="O114" s="1550" t="s">
        <v>81</v>
      </c>
      <c r="P114" s="1551">
        <f t="shared" si="36"/>
        <v>0</v>
      </c>
      <c r="Q114" s="1552">
        <f t="shared" si="36"/>
        <v>0</v>
      </c>
      <c r="R114" s="1568"/>
      <c r="S114" s="1553">
        <f t="shared" si="37"/>
        <v>0</v>
      </c>
      <c r="T114" s="1554">
        <f t="shared" si="38"/>
        <v>0</v>
      </c>
      <c r="U114" s="360"/>
      <c r="V114" s="1548" t="s">
        <v>13</v>
      </c>
      <c r="W114" s="1549"/>
      <c r="X114" s="1549"/>
      <c r="Y114" s="1550" t="s">
        <v>457</v>
      </c>
      <c r="Z114" s="1634">
        <f>+A138</f>
        <v>0</v>
      </c>
      <c r="AA114" s="1635">
        <f>+B138</f>
        <v>0</v>
      </c>
      <c r="AB114" s="1589"/>
      <c r="AC114" s="1636">
        <f>+E138</f>
        <v>0</v>
      </c>
      <c r="AD114" s="360"/>
      <c r="AE114" s="1548" t="s">
        <v>13</v>
      </c>
      <c r="AF114" s="1549"/>
      <c r="AG114" s="1549"/>
      <c r="AH114" s="1550" t="s">
        <v>458</v>
      </c>
      <c r="AI114" s="1634">
        <f>+A161</f>
        <v>0</v>
      </c>
      <c r="AJ114" s="1635">
        <f>+B161</f>
        <v>0</v>
      </c>
      <c r="AK114" s="1637">
        <f>+C161</f>
        <v>0</v>
      </c>
      <c r="AL114" s="1638"/>
    </row>
    <row r="115" spans="1:39" ht="14.45" customHeight="1" thickBot="1">
      <c r="A115" s="1708" t="s">
        <v>1132</v>
      </c>
      <c r="B115" s="1708" t="s">
        <v>1133</v>
      </c>
      <c r="C115" s="1708" t="s">
        <v>1134</v>
      </c>
      <c r="D115" s="1708" t="s">
        <v>1135</v>
      </c>
      <c r="E115" s="1708" t="s">
        <v>398</v>
      </c>
      <c r="K115" s="1653"/>
      <c r="L115" s="1654" t="s">
        <v>82</v>
      </c>
      <c r="M115" s="1655"/>
      <c r="N115" s="1655"/>
      <c r="O115" s="1656"/>
      <c r="P115" s="1657">
        <f>SUM(P62:P114)-P63-P64-P66-P67-P69-P70-P71-P84-P85-P86-P94-P95-P96-P97-P98-P103-P104</f>
        <v>394153</v>
      </c>
      <c r="Q115" s="1658">
        <f>SUM(Q62:Q114)-Q63-Q64-Q66-Q67-Q69-Q70-Q71-Q84-Q85-Q86-Q94-Q95-Q96-Q97-Q98-Q103-Q104</f>
        <v>382265</v>
      </c>
      <c r="R115" s="1658"/>
      <c r="S115" s="1659">
        <f>SUM(S62:S114)-S63-S64-S66-S67-S69-S70-S71-S84-S85-S86-S94-S95-S96-S97-S98-S103-S104</f>
        <v>4227</v>
      </c>
      <c r="T115" s="1660">
        <f>SUM(T62:T114)-T63-T64-T66-T67-T69-T70-T71-T84-T85-T86-T94-T95-T96-T97-T98-T103-T104</f>
        <v>0</v>
      </c>
      <c r="U115" s="1661"/>
      <c r="V115" s="1654" t="s">
        <v>82</v>
      </c>
      <c r="W115" s="1655"/>
      <c r="X115" s="1655"/>
      <c r="Y115" s="1656"/>
      <c r="Z115" s="1662">
        <f>Z64+Z67+Z73+Z74+Z75+Z86+Z88+Z89+Z92+Z93+Z99+Z101+Z104+Z105+Z114</f>
        <v>1528</v>
      </c>
      <c r="AA115" s="1658">
        <f>AA64+AA67+AA73+AA74+AA75+AA86+AA88+AA89+AA92+AA93+AA99+AA101+AA104+AA105+AA114</f>
        <v>0</v>
      </c>
      <c r="AB115" s="1663"/>
      <c r="AC115" s="1664">
        <f>AC64+AC67+AC73+AC74+AC75+AC86+AC88+AC89+AC92+AC93+AC99+AC101+AC104+AC105+AC114</f>
        <v>1300</v>
      </c>
      <c r="AD115" s="1661"/>
      <c r="AE115" s="1654" t="s">
        <v>82</v>
      </c>
      <c r="AF115" s="1655"/>
      <c r="AG115" s="1655"/>
      <c r="AH115" s="1656"/>
      <c r="AI115" s="1662">
        <f>AI64+AI67+AI73+AI74+AI75+AI86+AI88+AI89+AI92+AI93+AI99+AI101+AI104+AI105+AI114</f>
        <v>0</v>
      </c>
      <c r="AJ115" s="1658">
        <f>AJ64+AJ67+AJ73+AJ74+AJ75+AJ86+AJ88+AJ89+AJ92+AJ93+AJ99+AJ101+AJ104+AJ105+AJ114</f>
        <v>0</v>
      </c>
      <c r="AK115" s="1663">
        <f>AK64+AK67+AK73+AK74+AK75+AK86+AK88+AK89+AK92+AK93+AK99+AK101+AK104+AK105+AK114</f>
        <v>0</v>
      </c>
      <c r="AL115" s="1373">
        <f>AL64+AL67+AL73+AL74+AL75+AL86+AL88+AL89+AL92+AL93+AL99+AL101+AL104+AL105+AL114</f>
        <v>0</v>
      </c>
    </row>
    <row r="116" spans="1:39" ht="14.45" customHeight="1" thickTop="1">
      <c r="A116" s="1723">
        <v>5954</v>
      </c>
      <c r="B116" s="1724">
        <v>0</v>
      </c>
      <c r="C116" s="1724">
        <v>0</v>
      </c>
      <c r="D116" s="1724">
        <v>0</v>
      </c>
      <c r="E116" s="1725">
        <v>5200</v>
      </c>
      <c r="F116" s="1708" t="s">
        <v>1139</v>
      </c>
      <c r="K116" s="360"/>
      <c r="L116" s="1560"/>
      <c r="M116" s="1560"/>
      <c r="N116" s="1560"/>
      <c r="O116" s="1561"/>
      <c r="P116" s="330"/>
      <c r="Q116" s="330"/>
      <c r="R116" s="330"/>
      <c r="S116" s="330"/>
      <c r="T116" s="330"/>
      <c r="U116" s="1665"/>
      <c r="V116" s="1262"/>
      <c r="W116" s="1262"/>
      <c r="X116" s="1262"/>
      <c r="Y116" s="1262"/>
      <c r="Z116" s="1666"/>
      <c r="AA116" s="1666"/>
      <c r="AB116" s="1262"/>
      <c r="AC116" s="1262"/>
      <c r="AD116" s="1259"/>
      <c r="AE116" s="1259"/>
      <c r="AF116" s="1259"/>
      <c r="AG116" s="1259"/>
      <c r="AH116" s="1259"/>
      <c r="AI116" s="1259"/>
      <c r="AJ116" s="1259"/>
      <c r="AK116" s="1259"/>
    </row>
    <row r="117" spans="1:39" ht="14.45" customHeight="1">
      <c r="A117" s="1726"/>
      <c r="B117" s="1727"/>
      <c r="C117" s="1727"/>
      <c r="D117" s="1727"/>
      <c r="E117" s="1728"/>
      <c r="F117" s="1708" t="s">
        <v>1140</v>
      </c>
      <c r="G117" s="1707"/>
      <c r="H117" s="1707"/>
      <c r="I117" s="1707"/>
      <c r="K117" s="360"/>
      <c r="L117" s="1560"/>
      <c r="M117" s="1560"/>
      <c r="N117" s="1560"/>
      <c r="O117" s="1561"/>
      <c r="P117" s="330"/>
      <c r="Q117" s="330"/>
      <c r="R117" s="330"/>
      <c r="S117" s="330"/>
      <c r="T117" s="330"/>
      <c r="U117" s="1665"/>
      <c r="V117" s="1262"/>
      <c r="W117" s="1262"/>
      <c r="X117" s="1262"/>
      <c r="Y117" s="1262"/>
      <c r="Z117" s="1666"/>
      <c r="AA117" s="1666"/>
      <c r="AB117" s="1262"/>
      <c r="AC117" s="1262"/>
      <c r="AD117" s="1259"/>
      <c r="AE117" s="1259"/>
      <c r="AF117" s="1259"/>
      <c r="AG117" s="1259"/>
      <c r="AH117" s="1259"/>
      <c r="AI117" s="1259"/>
      <c r="AJ117" s="1259"/>
      <c r="AK117" s="1259"/>
    </row>
    <row r="118" spans="1:39" ht="14.45" customHeight="1" thickBot="1">
      <c r="A118" s="1726"/>
      <c r="B118" s="1727"/>
      <c r="C118" s="1727"/>
      <c r="D118" s="1727"/>
      <c r="E118" s="1728"/>
      <c r="F118" s="1708" t="s">
        <v>1141</v>
      </c>
      <c r="G118" s="1707"/>
      <c r="H118" s="1707"/>
      <c r="I118" s="1707"/>
      <c r="K118" s="1506" t="s">
        <v>719</v>
      </c>
      <c r="L118" s="1667"/>
      <c r="M118" s="1667"/>
      <c r="N118" s="1667"/>
      <c r="O118" s="1668"/>
      <c r="P118" s="341"/>
      <c r="Q118" s="341"/>
      <c r="R118" s="1506" t="str">
        <f>$R$2</f>
        <v>（平成22年度）</v>
      </c>
      <c r="S118" s="490"/>
      <c r="T118" s="490"/>
      <c r="U118" s="1669"/>
      <c r="V118" s="1670"/>
      <c r="W118" s="1670"/>
      <c r="X118" s="1670"/>
      <c r="Y118" s="1670"/>
      <c r="Z118" s="1671"/>
      <c r="AA118" s="1671"/>
      <c r="AB118" s="1670"/>
      <c r="AC118" s="1262"/>
      <c r="AD118" s="1259"/>
      <c r="AE118" s="1259"/>
      <c r="AF118" s="1259"/>
      <c r="AG118" s="1259"/>
      <c r="AH118" s="1259"/>
      <c r="AI118" s="1259"/>
      <c r="AJ118" s="1259"/>
      <c r="AK118" s="1259"/>
    </row>
    <row r="119" spans="1:39" ht="14.45" customHeight="1" thickTop="1">
      <c r="A119" s="1726"/>
      <c r="B119" s="1727"/>
      <c r="C119" s="1727"/>
      <c r="D119" s="1727"/>
      <c r="E119" s="1728"/>
      <c r="F119" s="1708" t="s">
        <v>1142</v>
      </c>
      <c r="G119" s="1707"/>
      <c r="H119" s="1707"/>
      <c r="I119" s="1707"/>
      <c r="K119" s="1507"/>
      <c r="L119" s="1508"/>
      <c r="M119" s="1508"/>
      <c r="N119" s="1508"/>
      <c r="O119" s="1508"/>
      <c r="P119" s="1509" t="s">
        <v>119</v>
      </c>
      <c r="Q119" s="1508"/>
      <c r="R119" s="1508"/>
      <c r="S119" s="1508"/>
      <c r="T119" s="1508"/>
      <c r="U119" s="1510"/>
      <c r="V119" s="1508"/>
      <c r="W119" s="1508"/>
      <c r="X119" s="1508"/>
      <c r="Y119" s="1508"/>
      <c r="Z119" s="1509" t="s">
        <v>151</v>
      </c>
      <c r="AA119" s="1508"/>
      <c r="AB119" s="1508"/>
      <c r="AC119" s="1370"/>
      <c r="AD119" s="1259"/>
      <c r="AE119" s="1672"/>
      <c r="AF119" s="1673"/>
      <c r="AG119" s="1673"/>
      <c r="AH119" s="1673"/>
      <c r="AI119" s="1674" t="s">
        <v>84</v>
      </c>
      <c r="AJ119" s="1675" t="s">
        <v>85</v>
      </c>
      <c r="AK119" s="1676" t="s">
        <v>85</v>
      </c>
      <c r="AL119" s="1869" t="s">
        <v>1276</v>
      </c>
      <c r="AM119" s="1869"/>
    </row>
    <row r="120" spans="1:39" ht="14.45" customHeight="1">
      <c r="A120" s="1726"/>
      <c r="B120" s="1727"/>
      <c r="C120" s="1727"/>
      <c r="D120" s="1727"/>
      <c r="E120" s="1728"/>
      <c r="F120" s="1708" t="s">
        <v>1143</v>
      </c>
      <c r="G120" s="1707"/>
      <c r="H120" s="1707"/>
      <c r="I120" s="1707"/>
      <c r="K120" s="1513"/>
      <c r="L120" s="1514"/>
      <c r="M120" s="1514"/>
      <c r="N120" s="1514"/>
      <c r="O120" s="1514"/>
      <c r="P120" s="1515" t="s">
        <v>459</v>
      </c>
      <c r="Q120" s="1516" t="s">
        <v>143</v>
      </c>
      <c r="R120" s="1517" t="s">
        <v>122</v>
      </c>
      <c r="S120" s="1517"/>
      <c r="T120" s="1518"/>
      <c r="U120" s="1519"/>
      <c r="V120" s="1514"/>
      <c r="W120" s="1514"/>
      <c r="X120" s="1514"/>
      <c r="Y120" s="1514"/>
      <c r="Z120" s="1515" t="s">
        <v>460</v>
      </c>
      <c r="AA120" s="1520" t="s">
        <v>124</v>
      </c>
      <c r="AB120" s="1517"/>
      <c r="AC120" s="1677"/>
      <c r="AD120" s="1259"/>
      <c r="AE120" s="1678"/>
      <c r="AF120" s="1679"/>
      <c r="AG120" s="1679"/>
      <c r="AH120" s="1679"/>
      <c r="AI120" s="1680" t="s">
        <v>152</v>
      </c>
      <c r="AJ120" s="1681" t="s">
        <v>2</v>
      </c>
      <c r="AK120" s="1682" t="s">
        <v>133</v>
      </c>
      <c r="AL120" s="1869"/>
      <c r="AM120" s="1869"/>
    </row>
    <row r="121" spans="1:39" ht="14.45" customHeight="1">
      <c r="A121" s="1726">
        <v>1528</v>
      </c>
      <c r="B121" s="1727">
        <v>0</v>
      </c>
      <c r="C121" s="1727">
        <v>0</v>
      </c>
      <c r="D121" s="1727">
        <v>0</v>
      </c>
      <c r="E121" s="1728">
        <v>1300</v>
      </c>
      <c r="F121" s="1708" t="s">
        <v>1144</v>
      </c>
      <c r="G121" s="1707"/>
      <c r="H121" s="1707"/>
      <c r="I121" s="1707"/>
      <c r="K121" s="1513"/>
      <c r="L121" s="1514"/>
      <c r="M121" s="1514"/>
      <c r="N121" s="1514"/>
      <c r="O121" s="1514"/>
      <c r="P121" s="1521"/>
      <c r="Q121" s="1522" t="s">
        <v>144</v>
      </c>
      <c r="R121" s="1520" t="s">
        <v>2</v>
      </c>
      <c r="S121" s="1520" t="s">
        <v>3</v>
      </c>
      <c r="T121" s="1683" t="s">
        <v>393</v>
      </c>
      <c r="U121" s="1519" t="s">
        <v>4</v>
      </c>
      <c r="V121" s="1514" t="s">
        <v>4</v>
      </c>
      <c r="W121" s="1514"/>
      <c r="X121" s="1514"/>
      <c r="Y121" s="1514"/>
      <c r="Z121" s="1521"/>
      <c r="AA121" s="1520" t="s">
        <v>2</v>
      </c>
      <c r="AB121" s="1520" t="s">
        <v>3</v>
      </c>
      <c r="AC121" s="1684" t="s">
        <v>393</v>
      </c>
      <c r="AD121" s="1259"/>
      <c r="AE121" s="1678"/>
      <c r="AF121" s="1679"/>
      <c r="AG121" s="1679"/>
      <c r="AH121" s="1679"/>
      <c r="AI121" s="1685" t="s">
        <v>531</v>
      </c>
      <c r="AJ121" s="1681" t="s">
        <v>708</v>
      </c>
      <c r="AK121" s="1682" t="s">
        <v>709</v>
      </c>
      <c r="AL121" s="1869"/>
      <c r="AM121" s="1869"/>
    </row>
    <row r="122" spans="1:39" ht="14.45" customHeight="1" thickBot="1">
      <c r="A122" s="1726">
        <v>1528</v>
      </c>
      <c r="B122" s="1727">
        <v>0</v>
      </c>
      <c r="C122" s="1727">
        <v>0</v>
      </c>
      <c r="D122" s="1727">
        <v>0</v>
      </c>
      <c r="E122" s="1728">
        <v>1300</v>
      </c>
      <c r="F122" s="1708" t="s">
        <v>1145</v>
      </c>
      <c r="G122" s="1707"/>
      <c r="H122" s="1707"/>
      <c r="I122" s="1707"/>
      <c r="K122" s="1686"/>
      <c r="L122" s="1687"/>
      <c r="M122" s="1687"/>
      <c r="N122" s="1687"/>
      <c r="O122" s="1687"/>
      <c r="P122" s="1020" t="s">
        <v>461</v>
      </c>
      <c r="Q122" s="1021" t="s">
        <v>153</v>
      </c>
      <c r="R122" s="1021" t="s">
        <v>154</v>
      </c>
      <c r="S122" s="1022" t="s">
        <v>155</v>
      </c>
      <c r="T122" s="1023" t="s">
        <v>462</v>
      </c>
      <c r="U122" s="1688"/>
      <c r="V122" s="1022"/>
      <c r="W122" s="1022"/>
      <c r="X122" s="1022"/>
      <c r="Y122" s="1022"/>
      <c r="Z122" s="1020" t="s">
        <v>463</v>
      </c>
      <c r="AA122" s="1021" t="s">
        <v>464</v>
      </c>
      <c r="AB122" s="1026" t="s">
        <v>465</v>
      </c>
      <c r="AC122" s="1027" t="s">
        <v>462</v>
      </c>
      <c r="AD122" s="1383"/>
      <c r="AE122" s="1689"/>
      <c r="AF122" s="1528"/>
      <c r="AG122" s="1528"/>
      <c r="AH122" s="1528"/>
      <c r="AI122" s="1020" t="s">
        <v>537</v>
      </c>
      <c r="AJ122" s="1021" t="s">
        <v>538</v>
      </c>
      <c r="AK122" s="1690" t="s">
        <v>539</v>
      </c>
      <c r="AL122" s="1363" t="s">
        <v>1272</v>
      </c>
      <c r="AM122" s="1869"/>
    </row>
    <row r="123" spans="1:39" ht="14.45" customHeight="1">
      <c r="A123" s="1726"/>
      <c r="B123" s="1727"/>
      <c r="C123" s="1727"/>
      <c r="D123" s="1727"/>
      <c r="E123" s="1728"/>
      <c r="F123" s="1708" t="s">
        <v>1146</v>
      </c>
      <c r="K123" s="1739"/>
      <c r="L123" s="1531" t="s">
        <v>8</v>
      </c>
      <c r="M123" s="1532"/>
      <c r="N123" s="1532"/>
      <c r="O123" s="1533"/>
      <c r="P123" s="1692">
        <f t="shared" ref="P123:T138" si="39">P8+P62</f>
        <v>129660</v>
      </c>
      <c r="Q123" s="1622">
        <f t="shared" si="39"/>
        <v>129660</v>
      </c>
      <c r="R123" s="1622">
        <f t="shared" si="39"/>
        <v>40139</v>
      </c>
      <c r="S123" s="1693">
        <f t="shared" si="39"/>
        <v>0</v>
      </c>
      <c r="T123" s="1694">
        <f t="shared" si="39"/>
        <v>0</v>
      </c>
      <c r="U123" s="1538"/>
      <c r="V123" s="1531" t="s">
        <v>8</v>
      </c>
      <c r="W123" s="1532"/>
      <c r="X123" s="1532"/>
      <c r="Y123" s="1533"/>
      <c r="Z123" s="1695">
        <f t="shared" ref="Z123:AC126" si="40">Z8</f>
        <v>0</v>
      </c>
      <c r="AA123" s="1696">
        <f t="shared" si="40"/>
        <v>0</v>
      </c>
      <c r="AB123" s="1697">
        <f t="shared" si="40"/>
        <v>0</v>
      </c>
      <c r="AC123" s="1698">
        <f t="shared" si="40"/>
        <v>0</v>
      </c>
      <c r="AD123" s="1259"/>
      <c r="AE123" s="1691"/>
      <c r="AF123" s="1531" t="s">
        <v>8</v>
      </c>
      <c r="AG123" s="1532"/>
      <c r="AH123" s="1532"/>
      <c r="AI123" s="1692">
        <f t="shared" ref="AI123:AI176" si="41">Q123-Z123</f>
        <v>129660</v>
      </c>
      <c r="AJ123" s="1622">
        <f>SUM(AJ124:AJ125)</f>
        <v>40139</v>
      </c>
      <c r="AK123" s="1699">
        <f>SUM(AK124:AK125)</f>
        <v>0</v>
      </c>
      <c r="AL123" s="1383">
        <f>P123-Q123</f>
        <v>0</v>
      </c>
      <c r="AM123" s="1869"/>
    </row>
    <row r="124" spans="1:39" ht="14.45" customHeight="1">
      <c r="A124" s="1726"/>
      <c r="B124" s="1727"/>
      <c r="C124" s="1727"/>
      <c r="D124" s="1727"/>
      <c r="E124" s="1728"/>
      <c r="F124" s="1708" t="s">
        <v>1147</v>
      </c>
      <c r="K124" s="1740"/>
      <c r="L124" s="1539"/>
      <c r="M124" s="1548" t="s">
        <v>146</v>
      </c>
      <c r="N124" s="1549"/>
      <c r="O124" s="1550"/>
      <c r="P124" s="1567">
        <f t="shared" si="39"/>
        <v>0</v>
      </c>
      <c r="Q124" s="1568">
        <f t="shared" si="39"/>
        <v>0</v>
      </c>
      <c r="R124" s="1568">
        <f t="shared" si="39"/>
        <v>0</v>
      </c>
      <c r="S124" s="1569">
        <f t="shared" si="39"/>
        <v>0</v>
      </c>
      <c r="T124" s="1565">
        <f t="shared" si="39"/>
        <v>0</v>
      </c>
      <c r="U124" s="1555"/>
      <c r="V124" s="1539"/>
      <c r="W124" s="1548" t="s">
        <v>146</v>
      </c>
      <c r="X124" s="1549"/>
      <c r="Y124" s="1550"/>
      <c r="Z124" s="1567">
        <f t="shared" si="40"/>
        <v>0</v>
      </c>
      <c r="AA124" s="1568">
        <f t="shared" si="40"/>
        <v>0</v>
      </c>
      <c r="AB124" s="1589">
        <f t="shared" si="40"/>
        <v>0</v>
      </c>
      <c r="AC124" s="1369">
        <f t="shared" si="40"/>
        <v>0</v>
      </c>
      <c r="AD124" s="1259"/>
      <c r="AE124" s="1700"/>
      <c r="AF124" s="1539"/>
      <c r="AG124" s="1548" t="s">
        <v>146</v>
      </c>
      <c r="AH124" s="1549"/>
      <c r="AI124" s="1567">
        <f t="shared" si="41"/>
        <v>0</v>
      </c>
      <c r="AJ124" s="1568">
        <f>IF($P124-$Z124=0,0,ROUND((R124-AA124)*$AI124/($P124-$Z124),0))</f>
        <v>0</v>
      </c>
      <c r="AK124" s="1369">
        <f>IF(P124-Z124=0,0,ROUND((S124-AB124)*AI124/(P124-Z124),0))</f>
        <v>0</v>
      </c>
      <c r="AL124" s="1383">
        <f t="shared" ref="AL124:AL175" si="42">P124-Q124</f>
        <v>0</v>
      </c>
      <c r="AM124" s="1869"/>
    </row>
    <row r="125" spans="1:39" ht="14.45" customHeight="1">
      <c r="A125" s="1726"/>
      <c r="B125" s="1727"/>
      <c r="C125" s="1727"/>
      <c r="D125" s="1727"/>
      <c r="E125" s="1728"/>
      <c r="F125" s="1708" t="s">
        <v>552</v>
      </c>
      <c r="K125" s="1740"/>
      <c r="L125" s="1539"/>
      <c r="M125" s="1548" t="s">
        <v>13</v>
      </c>
      <c r="N125" s="1560"/>
      <c r="O125" s="1561"/>
      <c r="P125" s="1567">
        <f t="shared" si="39"/>
        <v>129660</v>
      </c>
      <c r="Q125" s="1568">
        <f t="shared" si="39"/>
        <v>129660</v>
      </c>
      <c r="R125" s="1568">
        <f t="shared" si="39"/>
        <v>40139</v>
      </c>
      <c r="S125" s="1569">
        <f t="shared" si="39"/>
        <v>0</v>
      </c>
      <c r="T125" s="1565">
        <f t="shared" si="39"/>
        <v>0</v>
      </c>
      <c r="U125" s="1555"/>
      <c r="V125" s="1539"/>
      <c r="W125" s="1548" t="s">
        <v>13</v>
      </c>
      <c r="X125" s="1560"/>
      <c r="Y125" s="1561"/>
      <c r="Z125" s="1567">
        <f t="shared" si="40"/>
        <v>0</v>
      </c>
      <c r="AA125" s="1568">
        <f t="shared" si="40"/>
        <v>0</v>
      </c>
      <c r="AB125" s="1589">
        <f t="shared" si="40"/>
        <v>0</v>
      </c>
      <c r="AC125" s="1369">
        <f t="shared" si="40"/>
        <v>0</v>
      </c>
      <c r="AD125" s="1259"/>
      <c r="AE125" s="1700"/>
      <c r="AF125" s="1539"/>
      <c r="AG125" s="1548" t="s">
        <v>13</v>
      </c>
      <c r="AH125" s="1560"/>
      <c r="AI125" s="1567">
        <f t="shared" si="41"/>
        <v>129660</v>
      </c>
      <c r="AJ125" s="1568">
        <f>IF($P125-$Z125=0,0,ROUND((R125-AA125)*$AI125/($P125-$Z125),0))</f>
        <v>40139</v>
      </c>
      <c r="AK125" s="1369">
        <f>IF(P125-Z125=0,0,ROUND((S125-AB125)*AI125/(P125-Z125),0))</f>
        <v>0</v>
      </c>
      <c r="AL125" s="1383">
        <f t="shared" si="42"/>
        <v>0</v>
      </c>
      <c r="AM125" s="1869"/>
    </row>
    <row r="126" spans="1:39" ht="14.45" customHeight="1">
      <c r="A126" s="1726"/>
      <c r="B126" s="1727"/>
      <c r="C126" s="1727"/>
      <c r="D126" s="1727"/>
      <c r="E126" s="1728"/>
      <c r="F126" s="1708" t="s">
        <v>553</v>
      </c>
      <c r="K126" s="1740" t="s">
        <v>4</v>
      </c>
      <c r="L126" s="1571" t="s">
        <v>14</v>
      </c>
      <c r="M126" s="1572"/>
      <c r="N126" s="1572"/>
      <c r="O126" s="1573"/>
      <c r="P126" s="1567">
        <f t="shared" si="39"/>
        <v>57688</v>
      </c>
      <c r="Q126" s="1568">
        <f t="shared" si="39"/>
        <v>47770</v>
      </c>
      <c r="R126" s="1568">
        <f t="shared" si="39"/>
        <v>9918</v>
      </c>
      <c r="S126" s="1569">
        <f t="shared" si="39"/>
        <v>0</v>
      </c>
      <c r="T126" s="1565">
        <f t="shared" si="39"/>
        <v>0</v>
      </c>
      <c r="U126" s="1555"/>
      <c r="V126" s="1571" t="s">
        <v>14</v>
      </c>
      <c r="W126" s="1572"/>
      <c r="X126" s="1572"/>
      <c r="Y126" s="1573"/>
      <c r="Z126" s="1567">
        <f t="shared" si="40"/>
        <v>0</v>
      </c>
      <c r="AA126" s="1568">
        <f t="shared" si="40"/>
        <v>0</v>
      </c>
      <c r="AB126" s="1589">
        <f t="shared" si="40"/>
        <v>0</v>
      </c>
      <c r="AC126" s="1369">
        <f t="shared" si="40"/>
        <v>0</v>
      </c>
      <c r="AD126" s="1259"/>
      <c r="AE126" s="1700"/>
      <c r="AF126" s="1571" t="s">
        <v>14</v>
      </c>
      <c r="AG126" s="1572"/>
      <c r="AH126" s="1572"/>
      <c r="AI126" s="1567">
        <f t="shared" si="41"/>
        <v>47770</v>
      </c>
      <c r="AJ126" s="1568">
        <f>SUM(AJ127:AJ128)</f>
        <v>8213</v>
      </c>
      <c r="AK126" s="1369">
        <f>SUM(AK127:AK128)</f>
        <v>0</v>
      </c>
      <c r="AL126" s="1383">
        <f t="shared" si="42"/>
        <v>9918</v>
      </c>
      <c r="AM126" s="1869"/>
    </row>
    <row r="127" spans="1:39" ht="14.45" customHeight="1">
      <c r="A127" s="1726"/>
      <c r="B127" s="1727"/>
      <c r="C127" s="1727"/>
      <c r="D127" s="1727"/>
      <c r="E127" s="1728"/>
      <c r="F127" s="1708" t="s">
        <v>554</v>
      </c>
      <c r="K127" s="1740"/>
      <c r="L127" s="1539"/>
      <c r="M127" s="1548" t="s">
        <v>16</v>
      </c>
      <c r="N127" s="1549"/>
      <c r="O127" s="1550"/>
      <c r="P127" s="1567">
        <f t="shared" si="39"/>
        <v>0</v>
      </c>
      <c r="Q127" s="1568">
        <f t="shared" si="39"/>
        <v>0</v>
      </c>
      <c r="R127" s="1568">
        <f t="shared" si="39"/>
        <v>0</v>
      </c>
      <c r="S127" s="1569">
        <f t="shared" si="39"/>
        <v>0</v>
      </c>
      <c r="T127" s="1565">
        <f t="shared" si="39"/>
        <v>0</v>
      </c>
      <c r="U127" s="1555"/>
      <c r="V127" s="1539"/>
      <c r="W127" s="1548" t="s">
        <v>16</v>
      </c>
      <c r="X127" s="1549"/>
      <c r="Y127" s="1550" t="s">
        <v>156</v>
      </c>
      <c r="Z127" s="1567">
        <f>IF(ISERROR(Z126*(Q$127/Q$126)),0,ROUND(Z126*(Q$127/Q$126),0))</f>
        <v>0</v>
      </c>
      <c r="AA127" s="1568">
        <f>IF(ISERROR(AA126*(R$127/R$126)),0,ROUND(AA126*(R$127/R$126),0))</f>
        <v>0</v>
      </c>
      <c r="AB127" s="1589">
        <f>IF(ISERROR(AB126*(S$127/S$126)),0,ROUND(AB126*(S$127/S$126),0))</f>
        <v>0</v>
      </c>
      <c r="AC127" s="1369">
        <f>IF(ISERROR(AC126*(T$127/T$126)),0,ROUND(AC126*(T$127/T$126),0))</f>
        <v>0</v>
      </c>
      <c r="AD127" s="1259"/>
      <c r="AE127" s="1700"/>
      <c r="AF127" s="1539"/>
      <c r="AG127" s="1548" t="s">
        <v>16</v>
      </c>
      <c r="AH127" s="1549"/>
      <c r="AI127" s="1567">
        <f t="shared" si="41"/>
        <v>0</v>
      </c>
      <c r="AJ127" s="1568">
        <f>IF($P127-$Z127=0,0,ROUND((R127-AA127)*$AI127/($P127-$Z127),0))</f>
        <v>0</v>
      </c>
      <c r="AK127" s="1369">
        <f>IF(P127-Z127=0,0,ROUND((S127-AB127)*AI127/(P127-Z127),0))</f>
        <v>0</v>
      </c>
      <c r="AL127" s="1383">
        <f t="shared" si="42"/>
        <v>0</v>
      </c>
      <c r="AM127" s="1869"/>
    </row>
    <row r="128" spans="1:39" ht="14.45" customHeight="1">
      <c r="A128" s="1726"/>
      <c r="B128" s="1727"/>
      <c r="C128" s="1727"/>
      <c r="D128" s="1727"/>
      <c r="E128" s="1728"/>
      <c r="F128" s="1708" t="s">
        <v>1148</v>
      </c>
      <c r="K128" s="1740"/>
      <c r="L128" s="1566"/>
      <c r="M128" s="1548" t="s">
        <v>13</v>
      </c>
      <c r="N128" s="1540"/>
      <c r="O128" s="1581"/>
      <c r="P128" s="1567">
        <f t="shared" si="39"/>
        <v>57688</v>
      </c>
      <c r="Q128" s="1568">
        <f t="shared" si="39"/>
        <v>47770</v>
      </c>
      <c r="R128" s="1568">
        <f t="shared" si="39"/>
        <v>9918</v>
      </c>
      <c r="S128" s="1569">
        <f t="shared" si="39"/>
        <v>0</v>
      </c>
      <c r="T128" s="1565">
        <f t="shared" si="39"/>
        <v>0</v>
      </c>
      <c r="U128" s="1555"/>
      <c r="V128" s="1566"/>
      <c r="W128" s="1548" t="s">
        <v>13</v>
      </c>
      <c r="X128" s="1540"/>
      <c r="Y128" s="1581" t="s">
        <v>156</v>
      </c>
      <c r="Z128" s="1567">
        <f>Z126-Z127</f>
        <v>0</v>
      </c>
      <c r="AA128" s="1568">
        <f>AA126-AA127</f>
        <v>0</v>
      </c>
      <c r="AB128" s="1589">
        <f>AB126-AB127</f>
        <v>0</v>
      </c>
      <c r="AC128" s="1369">
        <f>AC126-AC127</f>
        <v>0</v>
      </c>
      <c r="AD128" s="1259"/>
      <c r="AE128" s="1700"/>
      <c r="AF128" s="1566"/>
      <c r="AG128" s="1548" t="s">
        <v>13</v>
      </c>
      <c r="AH128" s="1540"/>
      <c r="AI128" s="1567">
        <f t="shared" si="41"/>
        <v>47770</v>
      </c>
      <c r="AJ128" s="1568">
        <f>IF($P128-$Z128=0,0,ROUND((R128-AA128)*$AI128/($P128-$Z128),0))</f>
        <v>8213</v>
      </c>
      <c r="AK128" s="1369">
        <f>IF(P128-Z128=0,0,ROUND((S128-AB128)*AI128/(P128-Z128),0))</f>
        <v>0</v>
      </c>
      <c r="AL128" s="1383">
        <f t="shared" si="42"/>
        <v>9918</v>
      </c>
      <c r="AM128" s="1869"/>
    </row>
    <row r="129" spans="1:39" ht="14.45" customHeight="1">
      <c r="A129" s="1726"/>
      <c r="B129" s="1727"/>
      <c r="C129" s="1727"/>
      <c r="D129" s="1727"/>
      <c r="E129" s="1728"/>
      <c r="F129" s="1708" t="s">
        <v>555</v>
      </c>
      <c r="K129" s="1740" t="s">
        <v>4</v>
      </c>
      <c r="L129" s="1586"/>
      <c r="M129" s="1539" t="s">
        <v>94</v>
      </c>
      <c r="N129" s="1549"/>
      <c r="O129" s="1550"/>
      <c r="P129" s="1567">
        <f t="shared" si="39"/>
        <v>5156</v>
      </c>
      <c r="Q129" s="1568">
        <f t="shared" si="39"/>
        <v>102</v>
      </c>
      <c r="R129" s="1568">
        <f t="shared" si="39"/>
        <v>1684</v>
      </c>
      <c r="S129" s="1569">
        <f t="shared" si="39"/>
        <v>842</v>
      </c>
      <c r="T129" s="1565">
        <f t="shared" si="39"/>
        <v>0</v>
      </c>
      <c r="U129" s="1555"/>
      <c r="V129" s="1586"/>
      <c r="W129" s="1539" t="s">
        <v>94</v>
      </c>
      <c r="X129" s="1549"/>
      <c r="Y129" s="1550"/>
      <c r="Z129" s="1567">
        <f>Z14</f>
        <v>0</v>
      </c>
      <c r="AA129" s="1568">
        <f>AA14</f>
        <v>0</v>
      </c>
      <c r="AB129" s="1589">
        <f>AB14</f>
        <v>0</v>
      </c>
      <c r="AC129" s="1369">
        <f>AC14</f>
        <v>0</v>
      </c>
      <c r="AD129" s="1259"/>
      <c r="AE129" s="1700"/>
      <c r="AF129" s="1586"/>
      <c r="AG129" s="1539" t="s">
        <v>94</v>
      </c>
      <c r="AH129" s="1549"/>
      <c r="AI129" s="1567">
        <f>Q129-Z129</f>
        <v>102</v>
      </c>
      <c r="AJ129" s="1568">
        <f>SUM(AJ130:AJ132)</f>
        <v>33</v>
      </c>
      <c r="AK129" s="1369">
        <f>SUM(AK130:AK132)</f>
        <v>17</v>
      </c>
      <c r="AL129" s="1383">
        <f t="shared" si="42"/>
        <v>5054</v>
      </c>
      <c r="AM129" s="1869"/>
    </row>
    <row r="130" spans="1:39" ht="14.45" customHeight="1">
      <c r="A130" s="1726"/>
      <c r="B130" s="1727"/>
      <c r="C130" s="1727"/>
      <c r="D130" s="1727"/>
      <c r="E130" s="1728"/>
      <c r="F130" s="1708" t="s">
        <v>558</v>
      </c>
      <c r="K130" s="1740"/>
      <c r="L130" s="1556" t="s">
        <v>102</v>
      </c>
      <c r="M130" s="1539"/>
      <c r="N130" s="1548" t="s">
        <v>148</v>
      </c>
      <c r="O130" s="1550"/>
      <c r="P130" s="1567">
        <f t="shared" si="39"/>
        <v>0</v>
      </c>
      <c r="Q130" s="1568">
        <f t="shared" si="39"/>
        <v>0</v>
      </c>
      <c r="R130" s="1568">
        <f t="shared" si="39"/>
        <v>0</v>
      </c>
      <c r="S130" s="1569">
        <f t="shared" si="39"/>
        <v>0</v>
      </c>
      <c r="T130" s="1565">
        <f t="shared" si="39"/>
        <v>0</v>
      </c>
      <c r="U130" s="1555"/>
      <c r="V130" s="1556" t="s">
        <v>102</v>
      </c>
      <c r="W130" s="1539"/>
      <c r="X130" s="1548" t="s">
        <v>148</v>
      </c>
      <c r="Y130" s="1550" t="s">
        <v>156</v>
      </c>
      <c r="Z130" s="1567">
        <f t="shared" ref="Z130:AC132" si="43">IF(ISERROR(Z$129*(Q130/Q$129)),0,ROUND(Z$129*(Q130/Q$129),0))</f>
        <v>0</v>
      </c>
      <c r="AA130" s="1568">
        <f t="shared" si="43"/>
        <v>0</v>
      </c>
      <c r="AB130" s="1589">
        <f t="shared" si="43"/>
        <v>0</v>
      </c>
      <c r="AC130" s="1369">
        <f t="shared" si="43"/>
        <v>0</v>
      </c>
      <c r="AD130" s="1259"/>
      <c r="AE130" s="1700"/>
      <c r="AF130" s="1556" t="s">
        <v>102</v>
      </c>
      <c r="AG130" s="1539"/>
      <c r="AH130" s="1548" t="s">
        <v>148</v>
      </c>
      <c r="AI130" s="1567">
        <f t="shared" si="41"/>
        <v>0</v>
      </c>
      <c r="AJ130" s="1568">
        <f t="shared" ref="AJ130:AJ143" si="44">IF($P130-$Z130=0,0,ROUND((R130-AA130)*$AI130/($P130-$Z130),0))</f>
        <v>0</v>
      </c>
      <c r="AK130" s="1369">
        <f t="shared" ref="AK130:AK143" si="45">IF(P130-Z130=0,0,ROUND((S130-AB130)*AI130/(P130-Z130),0))</f>
        <v>0</v>
      </c>
      <c r="AL130" s="1383">
        <f t="shared" si="42"/>
        <v>0</v>
      </c>
      <c r="AM130" s="1869"/>
    </row>
    <row r="131" spans="1:39" ht="14.45" customHeight="1">
      <c r="A131" s="1726"/>
      <c r="B131" s="1727"/>
      <c r="C131" s="1727"/>
      <c r="D131" s="1727"/>
      <c r="E131" s="1728"/>
      <c r="F131" s="1708" t="s">
        <v>560</v>
      </c>
      <c r="K131" s="1740"/>
      <c r="L131" s="1556" t="s">
        <v>103</v>
      </c>
      <c r="M131" s="1556"/>
      <c r="N131" s="1548" t="s">
        <v>96</v>
      </c>
      <c r="O131" s="1550"/>
      <c r="P131" s="1567">
        <f t="shared" si="39"/>
        <v>5156</v>
      </c>
      <c r="Q131" s="1568">
        <f t="shared" si="39"/>
        <v>102</v>
      </c>
      <c r="R131" s="1568">
        <f t="shared" si="39"/>
        <v>1684</v>
      </c>
      <c r="S131" s="1569">
        <f t="shared" si="39"/>
        <v>842</v>
      </c>
      <c r="T131" s="1565">
        <f t="shared" si="39"/>
        <v>0</v>
      </c>
      <c r="U131" s="1555"/>
      <c r="V131" s="1556" t="s">
        <v>103</v>
      </c>
      <c r="W131" s="1556"/>
      <c r="X131" s="1548" t="s">
        <v>96</v>
      </c>
      <c r="Y131" s="1550" t="s">
        <v>156</v>
      </c>
      <c r="Z131" s="1567">
        <f t="shared" si="43"/>
        <v>0</v>
      </c>
      <c r="AA131" s="1568">
        <f t="shared" si="43"/>
        <v>0</v>
      </c>
      <c r="AB131" s="1589">
        <f t="shared" si="43"/>
        <v>0</v>
      </c>
      <c r="AC131" s="1369">
        <f t="shared" si="43"/>
        <v>0</v>
      </c>
      <c r="AD131" s="1259"/>
      <c r="AE131" s="1700"/>
      <c r="AF131" s="1556" t="s">
        <v>103</v>
      </c>
      <c r="AG131" s="1556"/>
      <c r="AH131" s="1548" t="s">
        <v>96</v>
      </c>
      <c r="AI131" s="1567">
        <f t="shared" si="41"/>
        <v>102</v>
      </c>
      <c r="AJ131" s="1568">
        <f t="shared" si="44"/>
        <v>33</v>
      </c>
      <c r="AK131" s="1369">
        <f t="shared" si="45"/>
        <v>17</v>
      </c>
      <c r="AL131" s="1383">
        <f t="shared" si="42"/>
        <v>5054</v>
      </c>
      <c r="AM131" s="1869"/>
    </row>
    <row r="132" spans="1:39" ht="14.45" customHeight="1">
      <c r="A132" s="1726"/>
      <c r="B132" s="1727"/>
      <c r="C132" s="1727"/>
      <c r="D132" s="1727"/>
      <c r="E132" s="1728"/>
      <c r="F132" s="1708" t="s">
        <v>562</v>
      </c>
      <c r="K132" s="1740"/>
      <c r="L132" s="1556" t="s">
        <v>41</v>
      </c>
      <c r="M132" s="1566"/>
      <c r="N132" s="1548" t="s">
        <v>13</v>
      </c>
      <c r="O132" s="1550"/>
      <c r="P132" s="1567">
        <f t="shared" si="39"/>
        <v>0</v>
      </c>
      <c r="Q132" s="1568">
        <f t="shared" si="39"/>
        <v>0</v>
      </c>
      <c r="R132" s="1568">
        <f t="shared" si="39"/>
        <v>0</v>
      </c>
      <c r="S132" s="1569">
        <f t="shared" si="39"/>
        <v>0</v>
      </c>
      <c r="T132" s="1565">
        <f t="shared" si="39"/>
        <v>0</v>
      </c>
      <c r="U132" s="1555"/>
      <c r="V132" s="1556" t="s">
        <v>41</v>
      </c>
      <c r="W132" s="1566"/>
      <c r="X132" s="1548" t="s">
        <v>13</v>
      </c>
      <c r="Y132" s="1550" t="s">
        <v>156</v>
      </c>
      <c r="Z132" s="1611">
        <f t="shared" si="43"/>
        <v>0</v>
      </c>
      <c r="AA132" s="1639">
        <f t="shared" si="43"/>
        <v>0</v>
      </c>
      <c r="AB132" s="1701">
        <f t="shared" si="43"/>
        <v>0</v>
      </c>
      <c r="AC132" s="1702">
        <f t="shared" si="43"/>
        <v>0</v>
      </c>
      <c r="AD132" s="1259"/>
      <c r="AE132" s="1700"/>
      <c r="AF132" s="1556" t="s">
        <v>41</v>
      </c>
      <c r="AG132" s="1566"/>
      <c r="AH132" s="1548" t="s">
        <v>13</v>
      </c>
      <c r="AI132" s="1567">
        <f t="shared" si="41"/>
        <v>0</v>
      </c>
      <c r="AJ132" s="1568">
        <f t="shared" si="44"/>
        <v>0</v>
      </c>
      <c r="AK132" s="1369">
        <f t="shared" si="45"/>
        <v>0</v>
      </c>
      <c r="AL132" s="1383">
        <f t="shared" si="42"/>
        <v>0</v>
      </c>
      <c r="AM132" s="1869"/>
    </row>
    <row r="133" spans="1:39" ht="14.45" customHeight="1">
      <c r="A133" s="1726"/>
      <c r="B133" s="1727"/>
      <c r="C133" s="1727"/>
      <c r="D133" s="1727"/>
      <c r="E133" s="1728"/>
      <c r="F133" s="1708" t="s">
        <v>563</v>
      </c>
      <c r="K133" s="1740"/>
      <c r="L133" s="1556"/>
      <c r="M133" s="1548" t="s">
        <v>95</v>
      </c>
      <c r="N133" s="1549"/>
      <c r="O133" s="1550"/>
      <c r="P133" s="1567">
        <f t="shared" si="39"/>
        <v>0</v>
      </c>
      <c r="Q133" s="1568">
        <f t="shared" si="39"/>
        <v>0</v>
      </c>
      <c r="R133" s="1568">
        <f t="shared" si="39"/>
        <v>0</v>
      </c>
      <c r="S133" s="1569">
        <f t="shared" si="39"/>
        <v>0</v>
      </c>
      <c r="T133" s="1565">
        <f t="shared" si="39"/>
        <v>0</v>
      </c>
      <c r="U133" s="1555"/>
      <c r="V133" s="1556"/>
      <c r="W133" s="1548" t="s">
        <v>95</v>
      </c>
      <c r="X133" s="1549"/>
      <c r="Y133" s="1550" t="s">
        <v>156</v>
      </c>
      <c r="Z133" s="1567">
        <f t="shared" ref="Z133:AB134" si="46">IF(ISERROR(Z$19*(Q133/(Q$133+Q$134))),0,ROUND(Z$19*(Q133/(Q$133+Q$134)),0))</f>
        <v>0</v>
      </c>
      <c r="AA133" s="1568">
        <f t="shared" si="46"/>
        <v>0</v>
      </c>
      <c r="AB133" s="1589">
        <f t="shared" si="46"/>
        <v>0</v>
      </c>
      <c r="AC133" s="1369">
        <f>IF(ISERROR((AC$19)*(T133/(T$133+T$134))),0,ROUND((AC$19)*(T133/(T$133+T$134)),0))</f>
        <v>0</v>
      </c>
      <c r="AD133" s="1259"/>
      <c r="AE133" s="1700"/>
      <c r="AF133" s="1556"/>
      <c r="AG133" s="1548" t="s">
        <v>95</v>
      </c>
      <c r="AH133" s="1549"/>
      <c r="AI133" s="1567">
        <f t="shared" si="41"/>
        <v>0</v>
      </c>
      <c r="AJ133" s="1568">
        <f t="shared" si="44"/>
        <v>0</v>
      </c>
      <c r="AK133" s="1369">
        <f t="shared" si="45"/>
        <v>0</v>
      </c>
      <c r="AL133" s="1383">
        <f t="shared" si="42"/>
        <v>0</v>
      </c>
      <c r="AM133" s="1869"/>
    </row>
    <row r="134" spans="1:39" ht="14.45" customHeight="1">
      <c r="A134" s="1726"/>
      <c r="B134" s="1727"/>
      <c r="C134" s="1727"/>
      <c r="D134" s="1727"/>
      <c r="E134" s="1728"/>
      <c r="F134" s="1708" t="s">
        <v>565</v>
      </c>
      <c r="K134" s="1740"/>
      <c r="L134" s="1566"/>
      <c r="M134" s="1548" t="s">
        <v>13</v>
      </c>
      <c r="N134" s="1549"/>
      <c r="O134" s="1550"/>
      <c r="P134" s="1567">
        <f t="shared" si="39"/>
        <v>18189</v>
      </c>
      <c r="Q134" s="1568">
        <f t="shared" si="39"/>
        <v>14755</v>
      </c>
      <c r="R134" s="1568">
        <f t="shared" si="39"/>
        <v>13000</v>
      </c>
      <c r="S134" s="1569">
        <f t="shared" si="39"/>
        <v>0</v>
      </c>
      <c r="T134" s="1565">
        <f t="shared" si="39"/>
        <v>0</v>
      </c>
      <c r="U134" s="1555"/>
      <c r="V134" s="1566"/>
      <c r="W134" s="1548" t="s">
        <v>13</v>
      </c>
      <c r="X134" s="1549"/>
      <c r="Y134" s="1550" t="s">
        <v>156</v>
      </c>
      <c r="Z134" s="1567">
        <f t="shared" si="46"/>
        <v>0</v>
      </c>
      <c r="AA134" s="1568">
        <f t="shared" si="46"/>
        <v>0</v>
      </c>
      <c r="AB134" s="1589">
        <f t="shared" si="46"/>
        <v>0</v>
      </c>
      <c r="AC134" s="1369">
        <f>IF(ISERROR((AC$19)*(T134/(T$133+T$134))),0,ROUND((AC$19)*(T134/(T$133+T$134)),0))</f>
        <v>0</v>
      </c>
      <c r="AD134" s="1259"/>
      <c r="AE134" s="1700"/>
      <c r="AF134" s="1566"/>
      <c r="AG134" s="1548" t="s">
        <v>13</v>
      </c>
      <c r="AH134" s="1549"/>
      <c r="AI134" s="1567">
        <f t="shared" si="41"/>
        <v>14755</v>
      </c>
      <c r="AJ134" s="1568">
        <f t="shared" si="44"/>
        <v>10546</v>
      </c>
      <c r="AK134" s="1369">
        <f t="shared" si="45"/>
        <v>0</v>
      </c>
      <c r="AL134" s="1383">
        <f t="shared" si="42"/>
        <v>3434</v>
      </c>
      <c r="AM134" s="1869"/>
    </row>
    <row r="135" spans="1:39" ht="14.45" customHeight="1">
      <c r="A135" s="1726"/>
      <c r="B135" s="1727"/>
      <c r="C135" s="1727"/>
      <c r="D135" s="1727"/>
      <c r="E135" s="1728"/>
      <c r="F135" s="1708" t="s">
        <v>566</v>
      </c>
      <c r="K135" s="1740"/>
      <c r="L135" s="1548" t="s">
        <v>19</v>
      </c>
      <c r="M135" s="1549"/>
      <c r="N135" s="1549"/>
      <c r="O135" s="1550"/>
      <c r="P135" s="1567">
        <f t="shared" si="39"/>
        <v>0</v>
      </c>
      <c r="Q135" s="1568">
        <f t="shared" si="39"/>
        <v>0</v>
      </c>
      <c r="R135" s="1568">
        <f t="shared" si="39"/>
        <v>0</v>
      </c>
      <c r="S135" s="1569">
        <f t="shared" si="39"/>
        <v>0</v>
      </c>
      <c r="T135" s="1565">
        <f t="shared" si="39"/>
        <v>0</v>
      </c>
      <c r="U135" s="1555" t="s">
        <v>4</v>
      </c>
      <c r="V135" s="1548" t="s">
        <v>19</v>
      </c>
      <c r="W135" s="1549"/>
      <c r="X135" s="1549"/>
      <c r="Y135" s="1550" t="s">
        <v>156</v>
      </c>
      <c r="Z135" s="1567">
        <f>IF(ISERROR(Z$60*(Q135/(Q$135+Q$144+Q$163+Q$175))),0,ROUND(Z$60*(Q135/(Q$135+Q$144+Q$163+Q$175)),0))</f>
        <v>0</v>
      </c>
      <c r="AA135" s="1568">
        <f>IF(ISERROR(AA$60*(R135/(R$135+R$144+R$163+R$175))),0,ROUND(AA$60*(R135/(R$135+R$144+R$163+R$175)),0))</f>
        <v>0</v>
      </c>
      <c r="AB135" s="1589">
        <f>IF(ISERROR(AB$60*(S135/(S$135+S$144+S$163+S$175))),0,ROUND(AB$60*(S135/(S$135+S$144+S$163+S$175)),0))</f>
        <v>0</v>
      </c>
      <c r="AC135" s="1369">
        <f>IF(ISERROR((AC$60)*(T135/(T$135+T$144+T$163+T$175))),0,ROUND((AC$60)*(T135/(T$135+T$144+T$163+T$175)),0))</f>
        <v>0</v>
      </c>
      <c r="AD135" s="1259"/>
      <c r="AE135" s="1700" t="s">
        <v>4</v>
      </c>
      <c r="AF135" s="1548" t="s">
        <v>19</v>
      </c>
      <c r="AG135" s="1549"/>
      <c r="AH135" s="1549"/>
      <c r="AI135" s="1567">
        <f t="shared" si="41"/>
        <v>0</v>
      </c>
      <c r="AJ135" s="1568">
        <f t="shared" si="44"/>
        <v>0</v>
      </c>
      <c r="AK135" s="1369">
        <f t="shared" si="45"/>
        <v>0</v>
      </c>
      <c r="AL135" s="1383">
        <f t="shared" si="42"/>
        <v>0</v>
      </c>
      <c r="AM135" s="1869"/>
    </row>
    <row r="136" spans="1:39" ht="14.45" customHeight="1">
      <c r="A136" s="1726"/>
      <c r="B136" s="1727"/>
      <c r="C136" s="1727"/>
      <c r="D136" s="1727"/>
      <c r="E136" s="1728"/>
      <c r="F136" s="1708" t="s">
        <v>453</v>
      </c>
      <c r="K136" s="1740"/>
      <c r="L136" s="1539"/>
      <c r="M136" s="1548" t="s">
        <v>22</v>
      </c>
      <c r="N136" s="1549"/>
      <c r="O136" s="1550"/>
      <c r="P136" s="1567">
        <f t="shared" si="39"/>
        <v>31343</v>
      </c>
      <c r="Q136" s="1568">
        <f t="shared" si="39"/>
        <v>16932</v>
      </c>
      <c r="R136" s="1568">
        <f t="shared" si="39"/>
        <v>0</v>
      </c>
      <c r="S136" s="1569">
        <f t="shared" si="39"/>
        <v>18426</v>
      </c>
      <c r="T136" s="1565">
        <f t="shared" si="39"/>
        <v>0</v>
      </c>
      <c r="U136" s="1555" t="s">
        <v>86</v>
      </c>
      <c r="V136" s="1539"/>
      <c r="W136" s="1548" t="s">
        <v>22</v>
      </c>
      <c r="X136" s="1549"/>
      <c r="Y136" s="1550" t="s">
        <v>156</v>
      </c>
      <c r="Z136" s="1567">
        <f t="shared" ref="Z136:AB139" si="47">IF(ISERROR(Z$28*(Q136/(Q$136+Q$137+Q$138+Q$139+Q$141+Q$142+Q$143))),0,ROUND(Z$28*(Q136/(Q$136+Q$137+Q$138+Q$139+Q$141+Q$142+Q$143)),0))</f>
        <v>0</v>
      </c>
      <c r="AA136" s="1568">
        <f t="shared" si="47"/>
        <v>0</v>
      </c>
      <c r="AB136" s="1589">
        <f t="shared" si="47"/>
        <v>0</v>
      </c>
      <c r="AC136" s="1369">
        <f>IF(ISERROR((AC$28)*(T136/(T$136+T$137+T$138+T$139+T$141+T$142+T$143))),0,ROUND((AC$28)*(T136/(T$136+T$137+T$138+T$139+T$141+T$142+T$143)),0))</f>
        <v>0</v>
      </c>
      <c r="AD136" s="1259"/>
      <c r="AE136" s="1700"/>
      <c r="AF136" s="1539"/>
      <c r="AG136" s="1548" t="s">
        <v>22</v>
      </c>
      <c r="AH136" s="1549"/>
      <c r="AI136" s="1567">
        <f t="shared" si="41"/>
        <v>16932</v>
      </c>
      <c r="AJ136" s="1568">
        <f t="shared" si="44"/>
        <v>0</v>
      </c>
      <c r="AK136" s="1369">
        <f t="shared" si="45"/>
        <v>9954</v>
      </c>
      <c r="AL136" s="1383">
        <f t="shared" si="42"/>
        <v>14411</v>
      </c>
      <c r="AM136" s="1869"/>
    </row>
    <row r="137" spans="1:39" ht="14.45" customHeight="1">
      <c r="A137" s="1726"/>
      <c r="B137" s="1727"/>
      <c r="C137" s="1727"/>
      <c r="D137" s="1727"/>
      <c r="E137" s="1728"/>
      <c r="F137" s="1708" t="s">
        <v>568</v>
      </c>
      <c r="K137" s="1740"/>
      <c r="L137" s="1539" t="s">
        <v>25</v>
      </c>
      <c r="M137" s="1548" t="s">
        <v>26</v>
      </c>
      <c r="N137" s="1549"/>
      <c r="O137" s="1550"/>
      <c r="P137" s="1567">
        <f t="shared" si="39"/>
        <v>0</v>
      </c>
      <c r="Q137" s="1568">
        <f t="shared" si="39"/>
        <v>0</v>
      </c>
      <c r="R137" s="1568">
        <f t="shared" si="39"/>
        <v>0</v>
      </c>
      <c r="S137" s="1569">
        <f t="shared" si="39"/>
        <v>0</v>
      </c>
      <c r="T137" s="1565">
        <f t="shared" si="39"/>
        <v>0</v>
      </c>
      <c r="U137" s="1555"/>
      <c r="V137" s="1539" t="s">
        <v>25</v>
      </c>
      <c r="W137" s="1548" t="s">
        <v>26</v>
      </c>
      <c r="X137" s="1549"/>
      <c r="Y137" s="1550" t="s">
        <v>156</v>
      </c>
      <c r="Z137" s="1567">
        <f t="shared" si="47"/>
        <v>0</v>
      </c>
      <c r="AA137" s="1568">
        <f t="shared" si="47"/>
        <v>0</v>
      </c>
      <c r="AB137" s="1589">
        <f t="shared" si="47"/>
        <v>0</v>
      </c>
      <c r="AC137" s="1369">
        <f>IF(ISERROR((AC$28)*(T137/(T$136+T$137+T$138+T$139+T$141+T$142+T$143))),0,ROUND((AC$28)*(T137/(T$136+T$137+T$138+T$139+T$141+T$142+T$143)),0))</f>
        <v>0</v>
      </c>
      <c r="AD137" s="1259"/>
      <c r="AE137" s="1700"/>
      <c r="AF137" s="1539" t="s">
        <v>25</v>
      </c>
      <c r="AG137" s="1548" t="s">
        <v>26</v>
      </c>
      <c r="AH137" s="1549"/>
      <c r="AI137" s="1567">
        <f t="shared" si="41"/>
        <v>0</v>
      </c>
      <c r="AJ137" s="1568">
        <f t="shared" si="44"/>
        <v>0</v>
      </c>
      <c r="AK137" s="1369">
        <f t="shared" si="45"/>
        <v>0</v>
      </c>
      <c r="AL137" s="1383">
        <f t="shared" si="42"/>
        <v>0</v>
      </c>
      <c r="AM137" s="1869"/>
    </row>
    <row r="138" spans="1:39" ht="14.45" customHeight="1">
      <c r="A138" s="1726"/>
      <c r="B138" s="1727"/>
      <c r="C138" s="1727"/>
      <c r="D138" s="1727"/>
      <c r="E138" s="1728"/>
      <c r="F138" s="1708" t="s">
        <v>569</v>
      </c>
      <c r="K138" s="1740"/>
      <c r="L138" s="1539" t="s">
        <v>28</v>
      </c>
      <c r="M138" s="1548" t="s">
        <v>29</v>
      </c>
      <c r="N138" s="1549"/>
      <c r="O138" s="1550"/>
      <c r="P138" s="1567">
        <f t="shared" si="39"/>
        <v>0</v>
      </c>
      <c r="Q138" s="1568">
        <f t="shared" si="39"/>
        <v>0</v>
      </c>
      <c r="R138" s="1568">
        <f t="shared" si="39"/>
        <v>0</v>
      </c>
      <c r="S138" s="1569">
        <f t="shared" si="39"/>
        <v>0</v>
      </c>
      <c r="T138" s="1565">
        <f t="shared" si="39"/>
        <v>0</v>
      </c>
      <c r="U138" s="1555"/>
      <c r="V138" s="1539" t="s">
        <v>28</v>
      </c>
      <c r="W138" s="1548" t="s">
        <v>29</v>
      </c>
      <c r="X138" s="1549"/>
      <c r="Y138" s="1550" t="s">
        <v>156</v>
      </c>
      <c r="Z138" s="1567">
        <f t="shared" si="47"/>
        <v>0</v>
      </c>
      <c r="AA138" s="1568">
        <f t="shared" si="47"/>
        <v>0</v>
      </c>
      <c r="AB138" s="1589">
        <f t="shared" si="47"/>
        <v>0</v>
      </c>
      <c r="AC138" s="1369">
        <f>IF(ISERROR((AC$28)*(T138/(T$136+T$137+T$138+T$139+T$141+T$142+T$143))),0,ROUND((AC$28)*(T138/(T$136+T$137+T$138+T$139+T$141+T$142+T$143)),0))</f>
        <v>0</v>
      </c>
      <c r="AD138" s="1259"/>
      <c r="AE138" s="1700"/>
      <c r="AF138" s="1539" t="s">
        <v>28</v>
      </c>
      <c r="AG138" s="1548" t="s">
        <v>29</v>
      </c>
      <c r="AH138" s="1549"/>
      <c r="AI138" s="1567">
        <f t="shared" si="41"/>
        <v>0</v>
      </c>
      <c r="AJ138" s="1568">
        <f t="shared" si="44"/>
        <v>0</v>
      </c>
      <c r="AK138" s="1369">
        <f t="shared" si="45"/>
        <v>0</v>
      </c>
      <c r="AL138" s="1383">
        <f t="shared" si="42"/>
        <v>0</v>
      </c>
      <c r="AM138" s="1869"/>
    </row>
    <row r="139" spans="1:39" ht="14.45" customHeight="1">
      <c r="A139" s="1726"/>
      <c r="B139" s="1727"/>
      <c r="C139" s="1727"/>
      <c r="D139" s="1727"/>
      <c r="E139" s="1728"/>
      <c r="F139" s="1708" t="s">
        <v>570</v>
      </c>
      <c r="K139" s="1740"/>
      <c r="L139" s="1539" t="s">
        <v>31</v>
      </c>
      <c r="M139" s="1548" t="s">
        <v>32</v>
      </c>
      <c r="N139" s="1549"/>
      <c r="O139" s="1550"/>
      <c r="P139" s="1567">
        <f t="shared" ref="P139:T154" si="48">P24+P78</f>
        <v>0</v>
      </c>
      <c r="Q139" s="1568">
        <f t="shared" si="48"/>
        <v>0</v>
      </c>
      <c r="R139" s="1568">
        <f t="shared" si="48"/>
        <v>0</v>
      </c>
      <c r="S139" s="1569">
        <f t="shared" si="48"/>
        <v>0</v>
      </c>
      <c r="T139" s="1565">
        <f t="shared" si="48"/>
        <v>0</v>
      </c>
      <c r="U139" s="1555"/>
      <c r="V139" s="1539" t="s">
        <v>31</v>
      </c>
      <c r="W139" s="1548" t="s">
        <v>32</v>
      </c>
      <c r="X139" s="1549"/>
      <c r="Y139" s="1550" t="s">
        <v>156</v>
      </c>
      <c r="Z139" s="1567">
        <f t="shared" si="47"/>
        <v>0</v>
      </c>
      <c r="AA139" s="1568">
        <f t="shared" si="47"/>
        <v>0</v>
      </c>
      <c r="AB139" s="1589">
        <f t="shared" si="47"/>
        <v>0</v>
      </c>
      <c r="AC139" s="1369">
        <f>IF(ISERROR((AC$28)*(T139/(T$136+T$137+T$138+T$139+T$141+T$142+T$143))),0,ROUND((AC$28)*(T139/(T$136+T$137+T$138+T$139+T$141+T$142+T$143)),0))</f>
        <v>0</v>
      </c>
      <c r="AD139" s="1259"/>
      <c r="AE139" s="1700"/>
      <c r="AF139" s="1539" t="s">
        <v>31</v>
      </c>
      <c r="AG139" s="1548" t="s">
        <v>32</v>
      </c>
      <c r="AH139" s="1549"/>
      <c r="AI139" s="1567">
        <f t="shared" si="41"/>
        <v>0</v>
      </c>
      <c r="AJ139" s="1568">
        <f t="shared" si="44"/>
        <v>0</v>
      </c>
      <c r="AK139" s="1369">
        <f t="shared" si="45"/>
        <v>0</v>
      </c>
      <c r="AL139" s="1383">
        <f t="shared" si="42"/>
        <v>0</v>
      </c>
      <c r="AM139" s="1869"/>
    </row>
    <row r="140" spans="1:39" ht="14.45" customHeight="1">
      <c r="A140" s="1726"/>
      <c r="B140" s="1727"/>
      <c r="C140" s="1727"/>
      <c r="D140" s="1727"/>
      <c r="E140" s="1728"/>
      <c r="F140" s="1708" t="s">
        <v>1149</v>
      </c>
      <c r="K140" s="1740"/>
      <c r="L140" s="1539" t="s">
        <v>35</v>
      </c>
      <c r="M140" s="1548" t="s">
        <v>36</v>
      </c>
      <c r="N140" s="1549"/>
      <c r="O140" s="1550"/>
      <c r="P140" s="1567">
        <f t="shared" si="48"/>
        <v>0</v>
      </c>
      <c r="Q140" s="1568">
        <f t="shared" si="48"/>
        <v>0</v>
      </c>
      <c r="R140" s="1568">
        <f t="shared" si="48"/>
        <v>0</v>
      </c>
      <c r="S140" s="1569">
        <f t="shared" si="48"/>
        <v>0</v>
      </c>
      <c r="T140" s="1565">
        <f t="shared" si="48"/>
        <v>0</v>
      </c>
      <c r="U140" s="1555"/>
      <c r="V140" s="1539" t="s">
        <v>35</v>
      </c>
      <c r="W140" s="1548" t="s">
        <v>36</v>
      </c>
      <c r="X140" s="1549"/>
      <c r="Y140" s="1550"/>
      <c r="Z140" s="1567">
        <f>Z25</f>
        <v>0</v>
      </c>
      <c r="AA140" s="1568">
        <f>AA25</f>
        <v>0</v>
      </c>
      <c r="AB140" s="1589">
        <f>AB25</f>
        <v>0</v>
      </c>
      <c r="AC140" s="1369">
        <f>AC25</f>
        <v>0</v>
      </c>
      <c r="AD140" s="1259"/>
      <c r="AE140" s="1700"/>
      <c r="AF140" s="1539" t="s">
        <v>35</v>
      </c>
      <c r="AG140" s="1548" t="s">
        <v>36</v>
      </c>
      <c r="AH140" s="1549"/>
      <c r="AI140" s="1567">
        <f t="shared" si="41"/>
        <v>0</v>
      </c>
      <c r="AJ140" s="1568">
        <f t="shared" si="44"/>
        <v>0</v>
      </c>
      <c r="AK140" s="1369">
        <f t="shared" si="45"/>
        <v>0</v>
      </c>
      <c r="AL140" s="1383">
        <f t="shared" si="42"/>
        <v>0</v>
      </c>
      <c r="AM140" s="1869"/>
    </row>
    <row r="141" spans="1:39" ht="14.45" customHeight="1">
      <c r="A141" s="1726"/>
      <c r="B141" s="1727"/>
      <c r="C141" s="1727"/>
      <c r="D141" s="1727"/>
      <c r="E141" s="1728"/>
      <c r="F141" s="1708" t="s">
        <v>571</v>
      </c>
      <c r="K141" s="1740"/>
      <c r="L141" s="1539" t="s">
        <v>38</v>
      </c>
      <c r="M141" s="1548" t="s">
        <v>149</v>
      </c>
      <c r="N141" s="1549"/>
      <c r="O141" s="1550"/>
      <c r="P141" s="1567">
        <f t="shared" si="48"/>
        <v>16395</v>
      </c>
      <c r="Q141" s="1568">
        <f t="shared" si="48"/>
        <v>16395</v>
      </c>
      <c r="R141" s="1568">
        <f t="shared" si="48"/>
        <v>0</v>
      </c>
      <c r="S141" s="1569">
        <f t="shared" si="48"/>
        <v>0</v>
      </c>
      <c r="T141" s="1565">
        <f t="shared" si="48"/>
        <v>0</v>
      </c>
      <c r="U141" s="1555"/>
      <c r="V141" s="1539" t="s">
        <v>38</v>
      </c>
      <c r="W141" s="1548" t="s">
        <v>149</v>
      </c>
      <c r="X141" s="1549"/>
      <c r="Y141" s="1550" t="s">
        <v>156</v>
      </c>
      <c r="Z141" s="1567">
        <f t="shared" ref="Z141:AB143" si="49">IF(ISERROR(Z$28*(Q141/(Q$136+Q$137+Q$138+Q$139+Q$141+Q$142+Q$143))),0,ROUND(Z$28*(Q141/(Q$136+Q$137+Q$138+Q$139+Q$141+Q$142+Q$143)),0))</f>
        <v>0</v>
      </c>
      <c r="AA141" s="1568">
        <f t="shared" si="49"/>
        <v>0</v>
      </c>
      <c r="AB141" s="1589">
        <f t="shared" si="49"/>
        <v>0</v>
      </c>
      <c r="AC141" s="1369">
        <f>IF(ISERROR((AC$28)*(T141/(T$136+T$137+T$138+T$139+T$141+T$142+T$143))),0,ROUND((AC$28)*(T141/(T$136+T$137+T$138+T$139+T$141+T$142+T$143)),0))</f>
        <v>0</v>
      </c>
      <c r="AD141" s="1259"/>
      <c r="AE141" s="1700"/>
      <c r="AF141" s="1539" t="s">
        <v>38</v>
      </c>
      <c r="AG141" s="1548" t="s">
        <v>149</v>
      </c>
      <c r="AH141" s="1549"/>
      <c r="AI141" s="1567">
        <f t="shared" si="41"/>
        <v>16395</v>
      </c>
      <c r="AJ141" s="1568">
        <f t="shared" si="44"/>
        <v>0</v>
      </c>
      <c r="AK141" s="1369">
        <f t="shared" si="45"/>
        <v>0</v>
      </c>
      <c r="AL141" s="1383">
        <f t="shared" si="42"/>
        <v>0</v>
      </c>
      <c r="AM141" s="1869"/>
    </row>
    <row r="142" spans="1:39" ht="14.45" customHeight="1">
      <c r="A142" s="1726"/>
      <c r="B142" s="1727"/>
      <c r="C142" s="1727"/>
      <c r="D142" s="1727"/>
      <c r="E142" s="1728"/>
      <c r="F142" s="1708" t="s">
        <v>573</v>
      </c>
      <c r="K142" s="1740"/>
      <c r="L142" s="1539" t="s">
        <v>41</v>
      </c>
      <c r="M142" s="1548" t="s">
        <v>42</v>
      </c>
      <c r="N142" s="1549"/>
      <c r="O142" s="1550"/>
      <c r="P142" s="1567">
        <f t="shared" si="48"/>
        <v>0</v>
      </c>
      <c r="Q142" s="1568">
        <f t="shared" si="48"/>
        <v>0</v>
      </c>
      <c r="R142" s="1568">
        <f t="shared" si="48"/>
        <v>0</v>
      </c>
      <c r="S142" s="1569">
        <f t="shared" si="48"/>
        <v>0</v>
      </c>
      <c r="T142" s="1565">
        <f t="shared" si="48"/>
        <v>0</v>
      </c>
      <c r="U142" s="1555"/>
      <c r="V142" s="1539" t="s">
        <v>41</v>
      </c>
      <c r="W142" s="1548" t="s">
        <v>42</v>
      </c>
      <c r="X142" s="1549"/>
      <c r="Y142" s="1550" t="s">
        <v>156</v>
      </c>
      <c r="Z142" s="1567">
        <f t="shared" si="49"/>
        <v>0</v>
      </c>
      <c r="AA142" s="1568">
        <f t="shared" si="49"/>
        <v>0</v>
      </c>
      <c r="AB142" s="1589">
        <f t="shared" si="49"/>
        <v>0</v>
      </c>
      <c r="AC142" s="1369">
        <f>IF(ISERROR((AC$28)*(T142/(T$136+T$137+T$138+T$139+T$141+T$142+T$143))),0,ROUND((AC$28)*(T142/(T$136+T$137+T$138+T$139+T$141+T$142+T$143)),0))</f>
        <v>0</v>
      </c>
      <c r="AD142" s="1259"/>
      <c r="AE142" s="1700" t="s">
        <v>157</v>
      </c>
      <c r="AF142" s="1539" t="s">
        <v>41</v>
      </c>
      <c r="AG142" s="1548" t="s">
        <v>42</v>
      </c>
      <c r="AH142" s="1549"/>
      <c r="AI142" s="1567">
        <f t="shared" si="41"/>
        <v>0</v>
      </c>
      <c r="AJ142" s="1568">
        <f t="shared" si="44"/>
        <v>0</v>
      </c>
      <c r="AK142" s="1369">
        <f t="shared" si="45"/>
        <v>0</v>
      </c>
      <c r="AL142" s="1383">
        <f t="shared" si="42"/>
        <v>0</v>
      </c>
      <c r="AM142" s="1869"/>
    </row>
    <row r="143" spans="1:39" ht="14.45" customHeight="1">
      <c r="A143" s="1726"/>
      <c r="B143" s="1727"/>
      <c r="C143" s="1727"/>
      <c r="D143" s="1727"/>
      <c r="E143" s="1728"/>
      <c r="F143" s="1708" t="s">
        <v>575</v>
      </c>
      <c r="K143" s="1740"/>
      <c r="L143" s="1566"/>
      <c r="M143" s="1548" t="s">
        <v>13</v>
      </c>
      <c r="N143" s="1549"/>
      <c r="O143" s="1550"/>
      <c r="P143" s="1567">
        <f t="shared" si="48"/>
        <v>35194</v>
      </c>
      <c r="Q143" s="1568">
        <f t="shared" si="48"/>
        <v>26740</v>
      </c>
      <c r="R143" s="1568">
        <f t="shared" si="48"/>
        <v>0</v>
      </c>
      <c r="S143" s="1569">
        <f t="shared" si="48"/>
        <v>4227</v>
      </c>
      <c r="T143" s="1565">
        <f t="shared" si="48"/>
        <v>0</v>
      </c>
      <c r="U143" s="1555"/>
      <c r="V143" s="1566"/>
      <c r="W143" s="1548" t="s">
        <v>13</v>
      </c>
      <c r="X143" s="1549"/>
      <c r="Y143" s="1550" t="s">
        <v>156</v>
      </c>
      <c r="Z143" s="1567">
        <f t="shared" si="49"/>
        <v>0</v>
      </c>
      <c r="AA143" s="1568">
        <f t="shared" si="49"/>
        <v>0</v>
      </c>
      <c r="AB143" s="1589">
        <f t="shared" si="49"/>
        <v>0</v>
      </c>
      <c r="AC143" s="1369">
        <f>IF(ISERROR((AC$28)*(T143/(T$136+T$137+T$138+T$139+T$141+T$142+T$143))),0,ROUND((AC$28)*(T143/(T$136+T$137+T$138+T$139+T$141+T$142+T$143)),0))</f>
        <v>0</v>
      </c>
      <c r="AD143" s="1259"/>
      <c r="AE143" s="1700" t="s">
        <v>158</v>
      </c>
      <c r="AF143" s="1566"/>
      <c r="AG143" s="1548" t="s">
        <v>13</v>
      </c>
      <c r="AH143" s="1549"/>
      <c r="AI143" s="1567">
        <f t="shared" si="41"/>
        <v>26740</v>
      </c>
      <c r="AJ143" s="1568">
        <f t="shared" si="44"/>
        <v>0</v>
      </c>
      <c r="AK143" s="1369">
        <f t="shared" si="45"/>
        <v>3212</v>
      </c>
      <c r="AL143" s="1383">
        <f t="shared" si="42"/>
        <v>8454</v>
      </c>
      <c r="AM143" s="1869"/>
    </row>
    <row r="144" spans="1:39" ht="14.45" customHeight="1">
      <c r="A144" s="1726"/>
      <c r="B144" s="1727"/>
      <c r="C144" s="1727"/>
      <c r="D144" s="1727"/>
      <c r="E144" s="1728"/>
      <c r="F144" s="1708" t="s">
        <v>577</v>
      </c>
      <c r="K144" s="1740" t="s">
        <v>4</v>
      </c>
      <c r="L144" s="1571" t="s">
        <v>45</v>
      </c>
      <c r="M144" s="1549"/>
      <c r="N144" s="1549"/>
      <c r="O144" s="1550"/>
      <c r="P144" s="1567">
        <f t="shared" si="48"/>
        <v>28636</v>
      </c>
      <c r="Q144" s="1568">
        <f t="shared" si="48"/>
        <v>28636</v>
      </c>
      <c r="R144" s="1568">
        <f t="shared" si="48"/>
        <v>0</v>
      </c>
      <c r="S144" s="1569">
        <f t="shared" si="48"/>
        <v>0</v>
      </c>
      <c r="T144" s="1565">
        <f t="shared" si="48"/>
        <v>0</v>
      </c>
      <c r="U144" s="1555" t="s">
        <v>4</v>
      </c>
      <c r="V144" s="1571" t="s">
        <v>45</v>
      </c>
      <c r="W144" s="1549"/>
      <c r="X144" s="1549"/>
      <c r="Y144" s="1550" t="s">
        <v>156</v>
      </c>
      <c r="Z144" s="1567">
        <f>IF(ISERROR(Z$60*(Q144/(Q$135+Q$144+Q$163+Q$175))),0,ROUND(Z$60*(Q144/(Q$135+Q$144+Q$163+Q$175)),0))</f>
        <v>0</v>
      </c>
      <c r="AA144" s="1568">
        <f>IF(ISERROR(AA$60*(R144/(R$135+R$144+R$163+R$175))),0,ROUND(AA$60*(R144/(R$135+R$144+R$163+R$175)),0))</f>
        <v>0</v>
      </c>
      <c r="AB144" s="1589">
        <f>IF(ISERROR(AB$60*(S144/(S$135+S$144+S$163+S$175))),0,ROUND(AB$60*(S144/(S$135+S$144+S$163+S$175)),0))</f>
        <v>0</v>
      </c>
      <c r="AC144" s="1369">
        <f>IF(ISERROR((AC$60)*(T144/(T$135+T$144+T$163+T$175))),0,ROUND((AC$60)*(T144/(T$135+T$144+T$163+T$175)),0))</f>
        <v>0</v>
      </c>
      <c r="AD144" s="1259"/>
      <c r="AE144" s="1700" t="s">
        <v>159</v>
      </c>
      <c r="AF144" s="1571" t="s">
        <v>45</v>
      </c>
      <c r="AG144" s="1549"/>
      <c r="AH144" s="1549"/>
      <c r="AI144" s="1567">
        <f t="shared" si="41"/>
        <v>28636</v>
      </c>
      <c r="AJ144" s="1568">
        <f>SUM(AJ145:AJ147)</f>
        <v>0</v>
      </c>
      <c r="AK144" s="1369">
        <f>SUM(AK145:AK147)</f>
        <v>0</v>
      </c>
      <c r="AL144" s="1383">
        <f t="shared" si="42"/>
        <v>0</v>
      </c>
      <c r="AM144" s="1869"/>
    </row>
    <row r="145" spans="1:39" ht="14.45" customHeight="1">
      <c r="A145" s="1726"/>
      <c r="B145" s="1727"/>
      <c r="C145" s="1727"/>
      <c r="D145" s="1727"/>
      <c r="E145" s="1728"/>
      <c r="F145" s="1708" t="s">
        <v>578</v>
      </c>
      <c r="K145" s="1740" t="s">
        <v>21</v>
      </c>
      <c r="L145" s="1539"/>
      <c r="M145" s="1548" t="s">
        <v>100</v>
      </c>
      <c r="N145" s="1549"/>
      <c r="O145" s="1550"/>
      <c r="P145" s="1567">
        <f t="shared" si="48"/>
        <v>0</v>
      </c>
      <c r="Q145" s="1568">
        <f t="shared" si="48"/>
        <v>0</v>
      </c>
      <c r="R145" s="1568">
        <f t="shared" si="48"/>
        <v>0</v>
      </c>
      <c r="S145" s="1569">
        <f t="shared" si="48"/>
        <v>0</v>
      </c>
      <c r="T145" s="1565">
        <f t="shared" si="48"/>
        <v>0</v>
      </c>
      <c r="U145" s="1555"/>
      <c r="V145" s="1539"/>
      <c r="W145" s="1548" t="s">
        <v>100</v>
      </c>
      <c r="X145" s="1549"/>
      <c r="Y145" s="1550" t="s">
        <v>156</v>
      </c>
      <c r="Z145" s="1567">
        <f t="shared" ref="Z145:AC147" si="50">IF(ISERROR(Z$144*(Q145/Q$144)),0,ROUND(Z$144*(Q145/Q$144),0))</f>
        <v>0</v>
      </c>
      <c r="AA145" s="1568">
        <f t="shared" si="50"/>
        <v>0</v>
      </c>
      <c r="AB145" s="1589">
        <f t="shared" si="50"/>
        <v>0</v>
      </c>
      <c r="AC145" s="1369">
        <f t="shared" si="50"/>
        <v>0</v>
      </c>
      <c r="AD145" s="1259"/>
      <c r="AE145" s="1700" t="s">
        <v>160</v>
      </c>
      <c r="AF145" s="1539"/>
      <c r="AG145" s="1548" t="s">
        <v>100</v>
      </c>
      <c r="AH145" s="1549"/>
      <c r="AI145" s="1567">
        <f t="shared" si="41"/>
        <v>0</v>
      </c>
      <c r="AJ145" s="1568">
        <f t="shared" ref="AJ145:AJ153" si="51">IF($P145-$Z145=0,0,ROUND((R145-AA145)*$AI145/($P145-$Z145),0))</f>
        <v>0</v>
      </c>
      <c r="AK145" s="1369">
        <f t="shared" ref="AK145:AK153" si="52">IF(P145-Z145=0,0,ROUND((S145-AB145)*AI145/(P145-Z145),0))</f>
        <v>0</v>
      </c>
      <c r="AL145" s="1383">
        <f t="shared" si="42"/>
        <v>0</v>
      </c>
      <c r="AM145" s="1869"/>
    </row>
    <row r="146" spans="1:39" ht="14.45" customHeight="1">
      <c r="A146" s="1726"/>
      <c r="B146" s="1727"/>
      <c r="C146" s="1727"/>
      <c r="D146" s="1727"/>
      <c r="E146" s="1728"/>
      <c r="F146" s="1708" t="s">
        <v>579</v>
      </c>
      <c r="K146" s="1740" t="s">
        <v>128</v>
      </c>
      <c r="L146" s="1539"/>
      <c r="M146" s="1548" t="s">
        <v>101</v>
      </c>
      <c r="N146" s="1549"/>
      <c r="O146" s="1550"/>
      <c r="P146" s="1567">
        <f t="shared" si="48"/>
        <v>28636</v>
      </c>
      <c r="Q146" s="1568">
        <f t="shared" si="48"/>
        <v>28636</v>
      </c>
      <c r="R146" s="1568">
        <f t="shared" si="48"/>
        <v>0</v>
      </c>
      <c r="S146" s="1569">
        <f t="shared" si="48"/>
        <v>0</v>
      </c>
      <c r="T146" s="1565">
        <f t="shared" si="48"/>
        <v>0</v>
      </c>
      <c r="U146" s="1555"/>
      <c r="V146" s="1539"/>
      <c r="W146" s="1548" t="s">
        <v>101</v>
      </c>
      <c r="X146" s="1549"/>
      <c r="Y146" s="1550" t="s">
        <v>156</v>
      </c>
      <c r="Z146" s="1567">
        <f t="shared" si="50"/>
        <v>0</v>
      </c>
      <c r="AA146" s="1568">
        <f t="shared" si="50"/>
        <v>0</v>
      </c>
      <c r="AB146" s="1589">
        <f t="shared" si="50"/>
        <v>0</v>
      </c>
      <c r="AC146" s="1369">
        <f t="shared" si="50"/>
        <v>0</v>
      </c>
      <c r="AD146" s="1259"/>
      <c r="AE146" s="1700" t="s">
        <v>41</v>
      </c>
      <c r="AF146" s="1539"/>
      <c r="AG146" s="1548" t="s">
        <v>101</v>
      </c>
      <c r="AH146" s="1549"/>
      <c r="AI146" s="1567">
        <f t="shared" si="41"/>
        <v>28636</v>
      </c>
      <c r="AJ146" s="1568">
        <f t="shared" si="51"/>
        <v>0</v>
      </c>
      <c r="AK146" s="1369">
        <f t="shared" si="52"/>
        <v>0</v>
      </c>
      <c r="AL146" s="1383">
        <f t="shared" si="42"/>
        <v>0</v>
      </c>
      <c r="AM146" s="1869"/>
    </row>
    <row r="147" spans="1:39" ht="14.45" customHeight="1">
      <c r="A147" s="1726"/>
      <c r="B147" s="1727"/>
      <c r="C147" s="1727"/>
      <c r="D147" s="1727"/>
      <c r="E147" s="1728"/>
      <c r="F147" s="1708" t="s">
        <v>580</v>
      </c>
      <c r="K147" s="1740" t="s">
        <v>161</v>
      </c>
      <c r="L147" s="1539"/>
      <c r="M147" s="1548" t="s">
        <v>13</v>
      </c>
      <c r="N147" s="1549"/>
      <c r="O147" s="1550"/>
      <c r="P147" s="1567">
        <f t="shared" si="48"/>
        <v>0</v>
      </c>
      <c r="Q147" s="1568">
        <f t="shared" si="48"/>
        <v>0</v>
      </c>
      <c r="R147" s="1568">
        <f t="shared" si="48"/>
        <v>0</v>
      </c>
      <c r="S147" s="1569">
        <f t="shared" si="48"/>
        <v>0</v>
      </c>
      <c r="T147" s="1565">
        <f t="shared" si="48"/>
        <v>0</v>
      </c>
      <c r="U147" s="1555"/>
      <c r="V147" s="1539"/>
      <c r="W147" s="1548" t="s">
        <v>13</v>
      </c>
      <c r="X147" s="1549"/>
      <c r="Y147" s="1550" t="s">
        <v>156</v>
      </c>
      <c r="Z147" s="1567">
        <f t="shared" si="50"/>
        <v>0</v>
      </c>
      <c r="AA147" s="1568">
        <f t="shared" si="50"/>
        <v>0</v>
      </c>
      <c r="AB147" s="1589">
        <f t="shared" si="50"/>
        <v>0</v>
      </c>
      <c r="AC147" s="1369">
        <f t="shared" si="50"/>
        <v>0</v>
      </c>
      <c r="AD147" s="1259"/>
      <c r="AE147" s="1700" t="s">
        <v>162</v>
      </c>
      <c r="AF147" s="1539"/>
      <c r="AG147" s="1548" t="s">
        <v>13</v>
      </c>
      <c r="AH147" s="1549"/>
      <c r="AI147" s="1567">
        <f t="shared" si="41"/>
        <v>0</v>
      </c>
      <c r="AJ147" s="1568">
        <f t="shared" si="51"/>
        <v>0</v>
      </c>
      <c r="AK147" s="1369">
        <f t="shared" si="52"/>
        <v>0</v>
      </c>
      <c r="AL147" s="1383">
        <f t="shared" si="42"/>
        <v>0</v>
      </c>
      <c r="AM147" s="1869"/>
    </row>
    <row r="148" spans="1:39" ht="14.45" customHeight="1">
      <c r="A148" s="1726"/>
      <c r="B148" s="1727"/>
      <c r="C148" s="1727"/>
      <c r="D148" s="1727"/>
      <c r="E148" s="1728"/>
      <c r="F148" s="1708" t="s">
        <v>582</v>
      </c>
      <c r="K148" s="1740" t="s">
        <v>83</v>
      </c>
      <c r="L148" s="1571"/>
      <c r="M148" s="1548" t="s">
        <v>47</v>
      </c>
      <c r="N148" s="1549"/>
      <c r="O148" s="1550"/>
      <c r="P148" s="1567">
        <f t="shared" si="48"/>
        <v>41523</v>
      </c>
      <c r="Q148" s="1568">
        <f t="shared" si="48"/>
        <v>41523</v>
      </c>
      <c r="R148" s="1568">
        <f t="shared" si="48"/>
        <v>0</v>
      </c>
      <c r="S148" s="1569">
        <f t="shared" si="48"/>
        <v>0</v>
      </c>
      <c r="T148" s="1565">
        <f t="shared" si="48"/>
        <v>0</v>
      </c>
      <c r="U148" s="1555" t="s">
        <v>4</v>
      </c>
      <c r="V148" s="1571"/>
      <c r="W148" s="1548" t="s">
        <v>47</v>
      </c>
      <c r="X148" s="1549"/>
      <c r="Y148" s="1550" t="s">
        <v>156</v>
      </c>
      <c r="Z148" s="1567">
        <f>IF(ISERROR(Z$33*(Q148/(Q148+Q149))),0,ROUND(Z$33*(Q148/(Q148+Q149)),0))</f>
        <v>0</v>
      </c>
      <c r="AA148" s="1568">
        <f>IF(ISERROR(AA$33*(R148/(R148+R149))),0,ROUND(AA$33*(R148/(R148+R149)),0))</f>
        <v>0</v>
      </c>
      <c r="AB148" s="1589">
        <f>IF(ISERROR(AB$33*(S148/(S148+S149))),0,ROUND(AB$33*(S148/(S148+S149)),0))</f>
        <v>0</v>
      </c>
      <c r="AC148" s="1369">
        <f>IF(ISERROR((AC$33)*(T148/(T148+T149))),0,ROUND((AC$33)*(T148/(T148+T149)),0))</f>
        <v>0</v>
      </c>
      <c r="AD148" s="1259"/>
      <c r="AE148" s="1700" t="s">
        <v>163</v>
      </c>
      <c r="AF148" s="1571"/>
      <c r="AG148" s="1548" t="s">
        <v>47</v>
      </c>
      <c r="AH148" s="1549"/>
      <c r="AI148" s="1567">
        <f t="shared" si="41"/>
        <v>41523</v>
      </c>
      <c r="AJ148" s="1568">
        <f t="shared" si="51"/>
        <v>0</v>
      </c>
      <c r="AK148" s="1369">
        <f t="shared" si="52"/>
        <v>0</v>
      </c>
      <c r="AL148" s="1383">
        <f t="shared" si="42"/>
        <v>0</v>
      </c>
      <c r="AM148" s="1869"/>
    </row>
    <row r="149" spans="1:39" ht="14.45" customHeight="1">
      <c r="A149" s="1726"/>
      <c r="B149" s="1727"/>
      <c r="C149" s="1727"/>
      <c r="D149" s="1727"/>
      <c r="E149" s="1728"/>
      <c r="F149" s="1708" t="s">
        <v>584</v>
      </c>
      <c r="K149" s="1740" t="s">
        <v>131</v>
      </c>
      <c r="L149" s="1539"/>
      <c r="M149" s="1548" t="s">
        <v>50</v>
      </c>
      <c r="N149" s="1549"/>
      <c r="O149" s="1550"/>
      <c r="P149" s="1567">
        <f t="shared" si="48"/>
        <v>0</v>
      </c>
      <c r="Q149" s="1568">
        <f t="shared" si="48"/>
        <v>0</v>
      </c>
      <c r="R149" s="1568">
        <f t="shared" si="48"/>
        <v>0</v>
      </c>
      <c r="S149" s="1569">
        <f t="shared" si="48"/>
        <v>0</v>
      </c>
      <c r="T149" s="1565">
        <f t="shared" si="48"/>
        <v>0</v>
      </c>
      <c r="U149" s="1555"/>
      <c r="V149" s="1539"/>
      <c r="W149" s="1548" t="s">
        <v>50</v>
      </c>
      <c r="X149" s="1549"/>
      <c r="Y149" s="1550" t="s">
        <v>156</v>
      </c>
      <c r="Z149" s="1567">
        <f>Z33-Z148</f>
        <v>0</v>
      </c>
      <c r="AA149" s="1568">
        <f>AA33-AA148</f>
        <v>0</v>
      </c>
      <c r="AB149" s="1589">
        <f>AB33-AB148</f>
        <v>0</v>
      </c>
      <c r="AC149" s="1369">
        <f>AC33-AC148</f>
        <v>0</v>
      </c>
      <c r="AD149" s="1259"/>
      <c r="AE149" s="1700" t="s">
        <v>164</v>
      </c>
      <c r="AF149" s="1539"/>
      <c r="AG149" s="1548" t="s">
        <v>50</v>
      </c>
      <c r="AH149" s="1549"/>
      <c r="AI149" s="1567">
        <f t="shared" si="41"/>
        <v>0</v>
      </c>
      <c r="AJ149" s="1568">
        <f t="shared" si="51"/>
        <v>0</v>
      </c>
      <c r="AK149" s="1369">
        <f t="shared" si="52"/>
        <v>0</v>
      </c>
      <c r="AL149" s="1383">
        <f t="shared" si="42"/>
        <v>0</v>
      </c>
      <c r="AM149" s="1869"/>
    </row>
    <row r="150" spans="1:39" ht="14.45" customHeight="1">
      <c r="A150" s="1726"/>
      <c r="B150" s="1727"/>
      <c r="C150" s="1727"/>
      <c r="D150" s="1727"/>
      <c r="E150" s="1728"/>
      <c r="F150" s="1708" t="s">
        <v>585</v>
      </c>
      <c r="K150" s="1740" t="s">
        <v>129</v>
      </c>
      <c r="L150" s="1539"/>
      <c r="M150" s="1548" t="s">
        <v>52</v>
      </c>
      <c r="N150" s="1549"/>
      <c r="O150" s="1550"/>
      <c r="P150" s="1567">
        <f t="shared" si="48"/>
        <v>11485</v>
      </c>
      <c r="Q150" s="1568">
        <f t="shared" si="48"/>
        <v>11485</v>
      </c>
      <c r="R150" s="1568">
        <f t="shared" si="48"/>
        <v>0</v>
      </c>
      <c r="S150" s="1569">
        <f t="shared" si="48"/>
        <v>0</v>
      </c>
      <c r="T150" s="1565">
        <f t="shared" si="48"/>
        <v>0</v>
      </c>
      <c r="U150" s="1555"/>
      <c r="V150" s="1539"/>
      <c r="W150" s="1548" t="s">
        <v>52</v>
      </c>
      <c r="X150" s="1549"/>
      <c r="Y150" s="1550"/>
      <c r="Z150" s="1567">
        <f>Z35</f>
        <v>0</v>
      </c>
      <c r="AA150" s="1568">
        <f>AA35</f>
        <v>0</v>
      </c>
      <c r="AB150" s="1589">
        <f>AB35</f>
        <v>0</v>
      </c>
      <c r="AC150" s="1369">
        <f>AC35</f>
        <v>0</v>
      </c>
      <c r="AD150" s="1259"/>
      <c r="AE150" s="1700" t="s">
        <v>165</v>
      </c>
      <c r="AF150" s="1539"/>
      <c r="AG150" s="1548" t="s">
        <v>52</v>
      </c>
      <c r="AH150" s="1549"/>
      <c r="AI150" s="1567">
        <f t="shared" si="41"/>
        <v>11485</v>
      </c>
      <c r="AJ150" s="1568">
        <f t="shared" si="51"/>
        <v>0</v>
      </c>
      <c r="AK150" s="1369">
        <f t="shared" si="52"/>
        <v>0</v>
      </c>
      <c r="AL150" s="1383">
        <f t="shared" si="42"/>
        <v>0</v>
      </c>
      <c r="AM150" s="1869"/>
    </row>
    <row r="151" spans="1:39" ht="14.45" customHeight="1">
      <c r="A151" s="1726"/>
      <c r="B151" s="1727"/>
      <c r="C151" s="1727"/>
      <c r="D151" s="1727"/>
      <c r="E151" s="1728"/>
      <c r="F151" s="1708" t="s">
        <v>587</v>
      </c>
      <c r="K151" s="1740" t="s">
        <v>38</v>
      </c>
      <c r="L151" s="1539" t="s">
        <v>54</v>
      </c>
      <c r="M151" s="1548" t="s">
        <v>32</v>
      </c>
      <c r="N151" s="1549"/>
      <c r="O151" s="1550"/>
      <c r="P151" s="1567">
        <f t="shared" si="48"/>
        <v>0</v>
      </c>
      <c r="Q151" s="1568">
        <f t="shared" si="48"/>
        <v>0</v>
      </c>
      <c r="R151" s="1568">
        <f t="shared" si="48"/>
        <v>0</v>
      </c>
      <c r="S151" s="1569">
        <f t="shared" si="48"/>
        <v>0</v>
      </c>
      <c r="T151" s="1565">
        <f t="shared" si="48"/>
        <v>0</v>
      </c>
      <c r="U151" s="1555"/>
      <c r="V151" s="1539" t="s">
        <v>54</v>
      </c>
      <c r="W151" s="1548" t="s">
        <v>32</v>
      </c>
      <c r="X151" s="1549"/>
      <c r="Y151" s="1550" t="s">
        <v>156</v>
      </c>
      <c r="Z151" s="1567">
        <f t="shared" ref="Z151:AB152" si="53">IF(ISERROR(Z$47*(Q151/(Q$151+Q$152+Q$162))),0,ROUND(Z$47*(Q151/(Q$151+Q$152+Q$162)),0))</f>
        <v>0</v>
      </c>
      <c r="AA151" s="1568">
        <f t="shared" si="53"/>
        <v>0</v>
      </c>
      <c r="AB151" s="1589">
        <f t="shared" si="53"/>
        <v>0</v>
      </c>
      <c r="AC151" s="1369">
        <f>IF(ISERROR((AC$47)*(T151/(T$151+T$152+T$162))),0,ROUND((AC$47)*(T151/(T$151+T$152+T$162)),0))</f>
        <v>0</v>
      </c>
      <c r="AD151" s="1259"/>
      <c r="AE151" s="1700" t="s">
        <v>166</v>
      </c>
      <c r="AF151" s="1539" t="s">
        <v>54</v>
      </c>
      <c r="AG151" s="1548" t="s">
        <v>32</v>
      </c>
      <c r="AH151" s="1549"/>
      <c r="AI151" s="1567">
        <f t="shared" si="41"/>
        <v>0</v>
      </c>
      <c r="AJ151" s="1568">
        <f t="shared" si="51"/>
        <v>0</v>
      </c>
      <c r="AK151" s="1369">
        <f t="shared" si="52"/>
        <v>0</v>
      </c>
      <c r="AL151" s="1383">
        <f t="shared" si="42"/>
        <v>0</v>
      </c>
      <c r="AM151" s="1869"/>
    </row>
    <row r="152" spans="1:39" ht="14.45" customHeight="1">
      <c r="A152" s="1726"/>
      <c r="B152" s="1727"/>
      <c r="C152" s="1727"/>
      <c r="D152" s="1727"/>
      <c r="E152" s="1728"/>
      <c r="F152" s="1708" t="s">
        <v>588</v>
      </c>
      <c r="K152" s="1740" t="s">
        <v>24</v>
      </c>
      <c r="L152" s="1539"/>
      <c r="M152" s="1548" t="s">
        <v>42</v>
      </c>
      <c r="N152" s="1549"/>
      <c r="O152" s="1550"/>
      <c r="P152" s="1567">
        <f t="shared" si="48"/>
        <v>0</v>
      </c>
      <c r="Q152" s="1568">
        <f t="shared" si="48"/>
        <v>0</v>
      </c>
      <c r="R152" s="1568">
        <f t="shared" si="48"/>
        <v>0</v>
      </c>
      <c r="S152" s="1569">
        <f t="shared" si="48"/>
        <v>0</v>
      </c>
      <c r="T152" s="1565">
        <f t="shared" si="48"/>
        <v>0</v>
      </c>
      <c r="U152" s="1555"/>
      <c r="V152" s="1539"/>
      <c r="W152" s="1548" t="s">
        <v>42</v>
      </c>
      <c r="X152" s="1549"/>
      <c r="Y152" s="1550" t="s">
        <v>156</v>
      </c>
      <c r="Z152" s="1567">
        <f t="shared" si="53"/>
        <v>0</v>
      </c>
      <c r="AA152" s="1568">
        <f t="shared" si="53"/>
        <v>0</v>
      </c>
      <c r="AB152" s="1589">
        <f t="shared" si="53"/>
        <v>0</v>
      </c>
      <c r="AC152" s="1369">
        <f>IF(ISERROR((AC$47)*(T152/(T$151+T$152+T$162))),0,ROUND((AC$47)*(T152/(T$151+T$152+T$162)),0))</f>
        <v>0</v>
      </c>
      <c r="AD152" s="1259"/>
      <c r="AE152" s="1700" t="s">
        <v>167</v>
      </c>
      <c r="AF152" s="1539"/>
      <c r="AG152" s="1548" t="s">
        <v>42</v>
      </c>
      <c r="AH152" s="1549"/>
      <c r="AI152" s="1567">
        <f t="shared" si="41"/>
        <v>0</v>
      </c>
      <c r="AJ152" s="1568">
        <f t="shared" si="51"/>
        <v>0</v>
      </c>
      <c r="AK152" s="1369">
        <f t="shared" si="52"/>
        <v>0</v>
      </c>
      <c r="AL152" s="1383">
        <f t="shared" si="42"/>
        <v>0</v>
      </c>
      <c r="AM152" s="1869"/>
    </row>
    <row r="153" spans="1:39" ht="14.45" customHeight="1">
      <c r="A153" s="1726"/>
      <c r="B153" s="1727"/>
      <c r="C153" s="1727"/>
      <c r="D153" s="1727"/>
      <c r="E153" s="1728"/>
      <c r="F153" s="1708" t="s">
        <v>591</v>
      </c>
      <c r="K153" s="1740" t="s">
        <v>72</v>
      </c>
      <c r="L153" s="1539"/>
      <c r="M153" s="1548" t="s">
        <v>57</v>
      </c>
      <c r="N153" s="1549"/>
      <c r="O153" s="1550"/>
      <c r="P153" s="1567">
        <f t="shared" si="48"/>
        <v>0</v>
      </c>
      <c r="Q153" s="1568">
        <f t="shared" si="48"/>
        <v>0</v>
      </c>
      <c r="R153" s="1568">
        <f t="shared" si="48"/>
        <v>0</v>
      </c>
      <c r="S153" s="1569">
        <f t="shared" si="48"/>
        <v>0</v>
      </c>
      <c r="T153" s="1565">
        <f t="shared" si="48"/>
        <v>0</v>
      </c>
      <c r="U153" s="1555"/>
      <c r="V153" s="1539"/>
      <c r="W153" s="1548" t="s">
        <v>57</v>
      </c>
      <c r="X153" s="1549"/>
      <c r="Y153" s="1550"/>
      <c r="Z153" s="1567">
        <f t="shared" ref="Z153:AC161" si="54">Z38</f>
        <v>0</v>
      </c>
      <c r="AA153" s="1568">
        <f t="shared" si="54"/>
        <v>0</v>
      </c>
      <c r="AB153" s="1589">
        <f t="shared" si="54"/>
        <v>0</v>
      </c>
      <c r="AC153" s="1369">
        <f t="shared" si="54"/>
        <v>0</v>
      </c>
      <c r="AD153" s="1259"/>
      <c r="AE153" s="1700" t="s">
        <v>168</v>
      </c>
      <c r="AF153" s="1539"/>
      <c r="AG153" s="1548" t="s">
        <v>57</v>
      </c>
      <c r="AH153" s="1549"/>
      <c r="AI153" s="1567">
        <f t="shared" si="41"/>
        <v>0</v>
      </c>
      <c r="AJ153" s="1568">
        <f t="shared" si="51"/>
        <v>0</v>
      </c>
      <c r="AK153" s="1369">
        <f t="shared" si="52"/>
        <v>0</v>
      </c>
      <c r="AL153" s="1383">
        <f t="shared" si="42"/>
        <v>0</v>
      </c>
      <c r="AM153" s="1869"/>
    </row>
    <row r="154" spans="1:39" ht="14.45" customHeight="1">
      <c r="A154" s="1726"/>
      <c r="B154" s="1727"/>
      <c r="C154" s="1727"/>
      <c r="D154" s="1727"/>
      <c r="E154" s="1728"/>
      <c r="F154" s="1708" t="s">
        <v>592</v>
      </c>
      <c r="K154" s="1740"/>
      <c r="L154" s="1539"/>
      <c r="M154" s="1571" t="s">
        <v>60</v>
      </c>
      <c r="N154" s="1549"/>
      <c r="O154" s="1550"/>
      <c r="P154" s="1567">
        <f t="shared" si="48"/>
        <v>0</v>
      </c>
      <c r="Q154" s="1568">
        <f t="shared" si="48"/>
        <v>0</v>
      </c>
      <c r="R154" s="1568">
        <f t="shared" si="48"/>
        <v>0</v>
      </c>
      <c r="S154" s="1569">
        <f t="shared" si="48"/>
        <v>0</v>
      </c>
      <c r="T154" s="1565">
        <f t="shared" si="48"/>
        <v>0</v>
      </c>
      <c r="U154" s="1555"/>
      <c r="V154" s="1539"/>
      <c r="W154" s="1571" t="s">
        <v>60</v>
      </c>
      <c r="X154" s="1549"/>
      <c r="Y154" s="1550"/>
      <c r="Z154" s="1567">
        <f t="shared" si="54"/>
        <v>0</v>
      </c>
      <c r="AA154" s="1568">
        <f t="shared" si="54"/>
        <v>0</v>
      </c>
      <c r="AB154" s="1589">
        <f t="shared" si="54"/>
        <v>0</v>
      </c>
      <c r="AC154" s="1369">
        <f t="shared" si="54"/>
        <v>0</v>
      </c>
      <c r="AD154" s="1259"/>
      <c r="AE154" s="1700" t="s">
        <v>169</v>
      </c>
      <c r="AF154" s="1539"/>
      <c r="AG154" s="1571" t="s">
        <v>60</v>
      </c>
      <c r="AH154" s="1549"/>
      <c r="AI154" s="1567">
        <f t="shared" si="41"/>
        <v>0</v>
      </c>
      <c r="AJ154" s="1568">
        <f>SUM(AJ155:AJ159)</f>
        <v>0</v>
      </c>
      <c r="AK154" s="1369">
        <f>SUM(AK155:AK159)</f>
        <v>0</v>
      </c>
      <c r="AL154" s="1383">
        <f t="shared" si="42"/>
        <v>0</v>
      </c>
      <c r="AM154" s="1869"/>
    </row>
    <row r="155" spans="1:39" ht="14.45" customHeight="1">
      <c r="A155" s="1726"/>
      <c r="B155" s="1727"/>
      <c r="C155" s="1727"/>
      <c r="D155" s="1727"/>
      <c r="E155" s="1728"/>
      <c r="F155" s="1708" t="s">
        <v>593</v>
      </c>
      <c r="K155" s="1740"/>
      <c r="L155" s="1539" t="s">
        <v>59</v>
      </c>
      <c r="M155" s="1539"/>
      <c r="N155" s="1548" t="s">
        <v>62</v>
      </c>
      <c r="O155" s="1550"/>
      <c r="P155" s="1567">
        <f t="shared" ref="P155:T170" si="55">P40+P94</f>
        <v>0</v>
      </c>
      <c r="Q155" s="1568">
        <f t="shared" si="55"/>
        <v>0</v>
      </c>
      <c r="R155" s="1568">
        <f t="shared" si="55"/>
        <v>0</v>
      </c>
      <c r="S155" s="1569">
        <f t="shared" si="55"/>
        <v>0</v>
      </c>
      <c r="T155" s="1565">
        <f t="shared" si="55"/>
        <v>0</v>
      </c>
      <c r="U155" s="1555"/>
      <c r="V155" s="1539" t="s">
        <v>59</v>
      </c>
      <c r="W155" s="1539"/>
      <c r="X155" s="1548" t="s">
        <v>62</v>
      </c>
      <c r="Y155" s="1550"/>
      <c r="Z155" s="1567">
        <f t="shared" si="54"/>
        <v>0</v>
      </c>
      <c r="AA155" s="1568">
        <f t="shared" si="54"/>
        <v>0</v>
      </c>
      <c r="AB155" s="1589">
        <f t="shared" si="54"/>
        <v>0</v>
      </c>
      <c r="AC155" s="1369">
        <f t="shared" si="54"/>
        <v>0</v>
      </c>
      <c r="AD155" s="1259"/>
      <c r="AE155" s="1700" t="s">
        <v>170</v>
      </c>
      <c r="AF155" s="1539" t="s">
        <v>59</v>
      </c>
      <c r="AG155" s="1539"/>
      <c r="AH155" s="1548" t="s">
        <v>62</v>
      </c>
      <c r="AI155" s="1567">
        <f t="shared" si="41"/>
        <v>0</v>
      </c>
      <c r="AJ155" s="1568">
        <f t="shared" ref="AJ155:AJ162" si="56">IF($P155-$Z155=0,0,ROUND((R155-AA155)*$AI155/($P155-$Z155),0))</f>
        <v>0</v>
      </c>
      <c r="AK155" s="1369">
        <f t="shared" ref="AK155:AK162" si="57">IF(P155-Z155=0,0,ROUND((S155-AB155)*AI155/(P155-Z155),0))</f>
        <v>0</v>
      </c>
      <c r="AL155" s="1383">
        <f t="shared" si="42"/>
        <v>0</v>
      </c>
      <c r="AM155" s="1869"/>
    </row>
    <row r="156" spans="1:39" ht="14.45" customHeight="1">
      <c r="A156" s="1726"/>
      <c r="B156" s="1727"/>
      <c r="C156" s="1727"/>
      <c r="D156" s="1727"/>
      <c r="E156" s="1728"/>
      <c r="F156" s="1708" t="s">
        <v>594</v>
      </c>
      <c r="K156" s="1740"/>
      <c r="L156" s="1539"/>
      <c r="M156" s="1539"/>
      <c r="N156" s="1548" t="s">
        <v>64</v>
      </c>
      <c r="O156" s="1550"/>
      <c r="P156" s="1567">
        <f t="shared" si="55"/>
        <v>0</v>
      </c>
      <c r="Q156" s="1568">
        <f t="shared" si="55"/>
        <v>0</v>
      </c>
      <c r="R156" s="1568">
        <f t="shared" si="55"/>
        <v>0</v>
      </c>
      <c r="S156" s="1569">
        <f t="shared" si="55"/>
        <v>0</v>
      </c>
      <c r="T156" s="1565">
        <f t="shared" si="55"/>
        <v>0</v>
      </c>
      <c r="U156" s="1555"/>
      <c r="V156" s="1539"/>
      <c r="W156" s="1539"/>
      <c r="X156" s="1548" t="s">
        <v>64</v>
      </c>
      <c r="Y156" s="1550"/>
      <c r="Z156" s="1567">
        <f t="shared" si="54"/>
        <v>0</v>
      </c>
      <c r="AA156" s="1568">
        <f t="shared" si="54"/>
        <v>0</v>
      </c>
      <c r="AB156" s="1589">
        <f t="shared" si="54"/>
        <v>0</v>
      </c>
      <c r="AC156" s="1369">
        <f t="shared" si="54"/>
        <v>0</v>
      </c>
      <c r="AD156" s="1259"/>
      <c r="AE156" s="1700" t="s">
        <v>35</v>
      </c>
      <c r="AF156" s="1539"/>
      <c r="AG156" s="1539"/>
      <c r="AH156" s="1548" t="s">
        <v>64</v>
      </c>
      <c r="AI156" s="1567">
        <f t="shared" si="41"/>
        <v>0</v>
      </c>
      <c r="AJ156" s="1568">
        <f t="shared" si="56"/>
        <v>0</v>
      </c>
      <c r="AK156" s="1369">
        <f t="shared" si="57"/>
        <v>0</v>
      </c>
      <c r="AL156" s="1383">
        <f t="shared" si="42"/>
        <v>0</v>
      </c>
      <c r="AM156" s="1869"/>
    </row>
    <row r="157" spans="1:39" ht="14.45" customHeight="1">
      <c r="A157" s="1726"/>
      <c r="B157" s="1727"/>
      <c r="C157" s="1727"/>
      <c r="D157" s="1727"/>
      <c r="E157" s="1728"/>
      <c r="F157" s="1708" t="s">
        <v>1150</v>
      </c>
      <c r="K157" s="1740"/>
      <c r="L157" s="1539"/>
      <c r="M157" s="1539"/>
      <c r="N157" s="1548" t="s">
        <v>66</v>
      </c>
      <c r="O157" s="1550"/>
      <c r="P157" s="1567">
        <f t="shared" si="55"/>
        <v>0</v>
      </c>
      <c r="Q157" s="1568">
        <f t="shared" si="55"/>
        <v>0</v>
      </c>
      <c r="R157" s="1568">
        <f t="shared" si="55"/>
        <v>0</v>
      </c>
      <c r="S157" s="1569">
        <f t="shared" si="55"/>
        <v>0</v>
      </c>
      <c r="T157" s="1565">
        <f t="shared" si="55"/>
        <v>0</v>
      </c>
      <c r="U157" s="1555"/>
      <c r="V157" s="1539"/>
      <c r="W157" s="1539"/>
      <c r="X157" s="1548" t="s">
        <v>66</v>
      </c>
      <c r="Y157" s="1550"/>
      <c r="Z157" s="1567">
        <f t="shared" si="54"/>
        <v>0</v>
      </c>
      <c r="AA157" s="1568">
        <f t="shared" si="54"/>
        <v>0</v>
      </c>
      <c r="AB157" s="1589">
        <f t="shared" si="54"/>
        <v>0</v>
      </c>
      <c r="AC157" s="1369">
        <f t="shared" si="54"/>
        <v>0</v>
      </c>
      <c r="AD157" s="1259"/>
      <c r="AE157" s="1700" t="s">
        <v>171</v>
      </c>
      <c r="AF157" s="1539"/>
      <c r="AG157" s="1539"/>
      <c r="AH157" s="1548" t="s">
        <v>66</v>
      </c>
      <c r="AI157" s="1567">
        <f t="shared" si="41"/>
        <v>0</v>
      </c>
      <c r="AJ157" s="1568">
        <f t="shared" si="56"/>
        <v>0</v>
      </c>
      <c r="AK157" s="1369">
        <f t="shared" si="57"/>
        <v>0</v>
      </c>
      <c r="AL157" s="1383">
        <f t="shared" si="42"/>
        <v>0</v>
      </c>
      <c r="AM157" s="1869"/>
    </row>
    <row r="158" spans="1:39" ht="14.45" customHeight="1">
      <c r="A158" s="1726"/>
      <c r="B158" s="1727"/>
      <c r="C158" s="1727"/>
      <c r="D158" s="1727"/>
      <c r="E158" s="1728"/>
      <c r="F158" s="1708" t="s">
        <v>595</v>
      </c>
      <c r="K158" s="1740"/>
      <c r="L158" s="1539"/>
      <c r="M158" s="1539"/>
      <c r="N158" s="1548" t="s">
        <v>150</v>
      </c>
      <c r="O158" s="1550"/>
      <c r="P158" s="1567">
        <f t="shared" si="55"/>
        <v>0</v>
      </c>
      <c r="Q158" s="1568">
        <f t="shared" si="55"/>
        <v>0</v>
      </c>
      <c r="R158" s="1568">
        <f t="shared" si="55"/>
        <v>0</v>
      </c>
      <c r="S158" s="1569">
        <f t="shared" si="55"/>
        <v>0</v>
      </c>
      <c r="T158" s="1565">
        <f t="shared" si="55"/>
        <v>0</v>
      </c>
      <c r="U158" s="1555"/>
      <c r="V158" s="1539"/>
      <c r="W158" s="1539"/>
      <c r="X158" s="1548" t="s">
        <v>150</v>
      </c>
      <c r="Y158" s="1703"/>
      <c r="Z158" s="1567">
        <f t="shared" si="54"/>
        <v>0</v>
      </c>
      <c r="AA158" s="1568">
        <f t="shared" si="54"/>
        <v>0</v>
      </c>
      <c r="AB158" s="1589">
        <f t="shared" si="54"/>
        <v>0</v>
      </c>
      <c r="AC158" s="1369">
        <f t="shared" si="54"/>
        <v>0</v>
      </c>
      <c r="AD158" s="1259"/>
      <c r="AE158" s="1700"/>
      <c r="AF158" s="1539"/>
      <c r="AG158" s="1539"/>
      <c r="AH158" s="1548" t="s">
        <v>150</v>
      </c>
      <c r="AI158" s="1567">
        <f t="shared" si="41"/>
        <v>0</v>
      </c>
      <c r="AJ158" s="1568">
        <f t="shared" si="56"/>
        <v>0</v>
      </c>
      <c r="AK158" s="1369">
        <f t="shared" si="57"/>
        <v>0</v>
      </c>
      <c r="AL158" s="1383">
        <f t="shared" si="42"/>
        <v>0</v>
      </c>
      <c r="AM158" s="1869"/>
    </row>
    <row r="159" spans="1:39" ht="14.45" customHeight="1">
      <c r="A159" s="1726"/>
      <c r="B159" s="1727"/>
      <c r="C159" s="1727"/>
      <c r="D159" s="1727"/>
      <c r="E159" s="1728"/>
      <c r="F159" s="1708" t="s">
        <v>454</v>
      </c>
      <c r="K159" s="1740"/>
      <c r="L159" s="1539" t="s">
        <v>41</v>
      </c>
      <c r="M159" s="1566"/>
      <c r="N159" s="1548" t="s">
        <v>13</v>
      </c>
      <c r="O159" s="1550"/>
      <c r="P159" s="1567">
        <f t="shared" si="55"/>
        <v>0</v>
      </c>
      <c r="Q159" s="1568">
        <f t="shared" si="55"/>
        <v>0</v>
      </c>
      <c r="R159" s="1568">
        <f t="shared" si="55"/>
        <v>0</v>
      </c>
      <c r="S159" s="1569">
        <f t="shared" si="55"/>
        <v>0</v>
      </c>
      <c r="T159" s="1565">
        <f t="shared" si="55"/>
        <v>0</v>
      </c>
      <c r="U159" s="1555"/>
      <c r="V159" s="1539" t="s">
        <v>41</v>
      </c>
      <c r="W159" s="1566"/>
      <c r="X159" s="1548" t="s">
        <v>13</v>
      </c>
      <c r="Y159" s="1550"/>
      <c r="Z159" s="1567">
        <f t="shared" si="54"/>
        <v>0</v>
      </c>
      <c r="AA159" s="1568">
        <f t="shared" si="54"/>
        <v>0</v>
      </c>
      <c r="AB159" s="1589">
        <f t="shared" si="54"/>
        <v>0</v>
      </c>
      <c r="AC159" s="1369">
        <f t="shared" si="54"/>
        <v>0</v>
      </c>
      <c r="AD159" s="1259"/>
      <c r="AE159" s="1700"/>
      <c r="AF159" s="1539" t="s">
        <v>41</v>
      </c>
      <c r="AG159" s="1566"/>
      <c r="AH159" s="1548" t="s">
        <v>13</v>
      </c>
      <c r="AI159" s="1567">
        <f t="shared" si="41"/>
        <v>0</v>
      </c>
      <c r="AJ159" s="1568">
        <f t="shared" si="56"/>
        <v>0</v>
      </c>
      <c r="AK159" s="1369">
        <f t="shared" si="57"/>
        <v>0</v>
      </c>
      <c r="AL159" s="1383">
        <f t="shared" si="42"/>
        <v>0</v>
      </c>
      <c r="AM159" s="1869"/>
    </row>
    <row r="160" spans="1:39" ht="14.45" customHeight="1">
      <c r="A160" s="1726"/>
      <c r="B160" s="1727"/>
      <c r="C160" s="1727"/>
      <c r="D160" s="1727"/>
      <c r="E160" s="1728"/>
      <c r="F160" s="1708" t="s">
        <v>598</v>
      </c>
      <c r="K160" s="1740"/>
      <c r="L160" s="1539"/>
      <c r="M160" s="1548" t="s">
        <v>70</v>
      </c>
      <c r="N160" s="1549"/>
      <c r="O160" s="1550"/>
      <c r="P160" s="1567">
        <f t="shared" si="55"/>
        <v>1341</v>
      </c>
      <c r="Q160" s="1568">
        <f t="shared" si="55"/>
        <v>1341</v>
      </c>
      <c r="R160" s="1568">
        <f t="shared" si="55"/>
        <v>0</v>
      </c>
      <c r="S160" s="1569">
        <f t="shared" si="55"/>
        <v>0</v>
      </c>
      <c r="T160" s="1565">
        <f t="shared" si="55"/>
        <v>0</v>
      </c>
      <c r="U160" s="1555" t="s">
        <v>72</v>
      </c>
      <c r="V160" s="1539"/>
      <c r="W160" s="1548" t="s">
        <v>70</v>
      </c>
      <c r="X160" s="1549"/>
      <c r="Y160" s="1550"/>
      <c r="Z160" s="1567">
        <f t="shared" si="54"/>
        <v>0</v>
      </c>
      <c r="AA160" s="1568">
        <f t="shared" si="54"/>
        <v>0</v>
      </c>
      <c r="AB160" s="1589">
        <f t="shared" si="54"/>
        <v>0</v>
      </c>
      <c r="AC160" s="1369">
        <f t="shared" si="54"/>
        <v>0</v>
      </c>
      <c r="AD160" s="1259"/>
      <c r="AE160" s="1700"/>
      <c r="AF160" s="1539"/>
      <c r="AG160" s="1548" t="s">
        <v>70</v>
      </c>
      <c r="AH160" s="1549"/>
      <c r="AI160" s="1567">
        <f t="shared" si="41"/>
        <v>1341</v>
      </c>
      <c r="AJ160" s="1568">
        <f t="shared" si="56"/>
        <v>0</v>
      </c>
      <c r="AK160" s="1369">
        <f t="shared" si="57"/>
        <v>0</v>
      </c>
      <c r="AL160" s="1383">
        <f t="shared" si="42"/>
        <v>0</v>
      </c>
      <c r="AM160" s="1869"/>
    </row>
    <row r="161" spans="1:39" ht="14.45" customHeight="1">
      <c r="A161" s="1726"/>
      <c r="B161" s="1727"/>
      <c r="C161" s="1727"/>
      <c r="D161" s="1727"/>
      <c r="E161" s="1728"/>
      <c r="F161" s="1708" t="s">
        <v>599</v>
      </c>
      <c r="K161" s="1740"/>
      <c r="L161" s="1539"/>
      <c r="M161" s="1548" t="s">
        <v>73</v>
      </c>
      <c r="N161" s="1549"/>
      <c r="O161" s="1550"/>
      <c r="P161" s="1567">
        <f t="shared" si="55"/>
        <v>0</v>
      </c>
      <c r="Q161" s="1568">
        <f t="shared" si="55"/>
        <v>0</v>
      </c>
      <c r="R161" s="1568">
        <f t="shared" si="55"/>
        <v>0</v>
      </c>
      <c r="S161" s="1569">
        <f t="shared" si="55"/>
        <v>0</v>
      </c>
      <c r="T161" s="1565">
        <f t="shared" si="55"/>
        <v>0</v>
      </c>
      <c r="U161" s="1555"/>
      <c r="V161" s="1539"/>
      <c r="W161" s="1548" t="s">
        <v>73</v>
      </c>
      <c r="X161" s="1549"/>
      <c r="Y161" s="1550"/>
      <c r="Z161" s="1567">
        <f t="shared" si="54"/>
        <v>0</v>
      </c>
      <c r="AA161" s="1568">
        <f t="shared" si="54"/>
        <v>0</v>
      </c>
      <c r="AB161" s="1589">
        <f t="shared" si="54"/>
        <v>0</v>
      </c>
      <c r="AC161" s="1369">
        <f t="shared" si="54"/>
        <v>0</v>
      </c>
      <c r="AD161" s="1259"/>
      <c r="AE161" s="1700"/>
      <c r="AF161" s="1539"/>
      <c r="AG161" s="1548" t="s">
        <v>73</v>
      </c>
      <c r="AH161" s="1549"/>
      <c r="AI161" s="1567">
        <f t="shared" si="41"/>
        <v>0</v>
      </c>
      <c r="AJ161" s="1568">
        <f t="shared" si="56"/>
        <v>0</v>
      </c>
      <c r="AK161" s="1369">
        <f t="shared" si="57"/>
        <v>0</v>
      </c>
      <c r="AL161" s="1383">
        <f t="shared" si="42"/>
        <v>0</v>
      </c>
      <c r="AM161" s="1869"/>
    </row>
    <row r="162" spans="1:39" ht="14.45" customHeight="1">
      <c r="A162" s="1726"/>
      <c r="B162" s="1727"/>
      <c r="C162" s="1727"/>
      <c r="D162" s="1727"/>
      <c r="E162" s="1728"/>
      <c r="F162" s="1708" t="s">
        <v>601</v>
      </c>
      <c r="K162" s="1740"/>
      <c r="L162" s="1566"/>
      <c r="M162" s="1548" t="s">
        <v>13</v>
      </c>
      <c r="N162" s="1549"/>
      <c r="O162" s="1550"/>
      <c r="P162" s="1567">
        <f t="shared" si="55"/>
        <v>0</v>
      </c>
      <c r="Q162" s="1568">
        <f t="shared" si="55"/>
        <v>0</v>
      </c>
      <c r="R162" s="1568">
        <f t="shared" si="55"/>
        <v>0</v>
      </c>
      <c r="S162" s="1569">
        <f t="shared" si="55"/>
        <v>0</v>
      </c>
      <c r="T162" s="1565">
        <f t="shared" si="55"/>
        <v>0</v>
      </c>
      <c r="U162" s="1555"/>
      <c r="V162" s="1566"/>
      <c r="W162" s="1548" t="s">
        <v>13</v>
      </c>
      <c r="X162" s="1549"/>
      <c r="Y162" s="1550" t="s">
        <v>156</v>
      </c>
      <c r="Z162" s="1567">
        <f>IF(ISERROR(Z$47*(Q162/(Q$151+Q$152+Q$162))),0,ROUND(Z$47*(Q162/(Q$151+Q$152+Q$162)),0))</f>
        <v>0</v>
      </c>
      <c r="AA162" s="1568">
        <f>IF(ISERROR(AA$47*(R162/(R$151+R$152+R$162))),0,ROUND(AA$47*(R162/(R$151+R$152+R$162)),0))</f>
        <v>0</v>
      </c>
      <c r="AB162" s="1589">
        <f>IF(ISERROR(AB$47*(S162/(S$151+S$152+S$162))),0,ROUND(AB$47*(S162/(S$151+S$152+S$162)),0))</f>
        <v>0</v>
      </c>
      <c r="AC162" s="1369">
        <f>IF(ISERROR((AC$47)*(T162/(T$151+T$152+T$162))),0,ROUND((AC$47)*(T162/(T$151+T$152+T$162)),0))</f>
        <v>0</v>
      </c>
      <c r="AD162" s="1259"/>
      <c r="AE162" s="1700"/>
      <c r="AF162" s="1566"/>
      <c r="AG162" s="1548" t="s">
        <v>13</v>
      </c>
      <c r="AH162" s="1549"/>
      <c r="AI162" s="1567">
        <f t="shared" si="41"/>
        <v>0</v>
      </c>
      <c r="AJ162" s="1568">
        <f t="shared" si="56"/>
        <v>0</v>
      </c>
      <c r="AK162" s="1369">
        <f t="shared" si="57"/>
        <v>0</v>
      </c>
      <c r="AL162" s="1383">
        <f t="shared" si="42"/>
        <v>0</v>
      </c>
      <c r="AM162" s="1869"/>
    </row>
    <row r="163" spans="1:39" ht="14.45" customHeight="1">
      <c r="A163" s="1726"/>
      <c r="B163" s="1727"/>
      <c r="C163" s="1727"/>
      <c r="D163" s="1727"/>
      <c r="E163" s="1728"/>
      <c r="F163" s="1708" t="s">
        <v>602</v>
      </c>
      <c r="K163" s="1740" t="s">
        <v>4</v>
      </c>
      <c r="L163" s="1571" t="s">
        <v>78</v>
      </c>
      <c r="M163" s="1549"/>
      <c r="N163" s="1549"/>
      <c r="O163" s="1550"/>
      <c r="P163" s="1567">
        <f t="shared" si="55"/>
        <v>16411</v>
      </c>
      <c r="Q163" s="1568">
        <f t="shared" si="55"/>
        <v>16411</v>
      </c>
      <c r="R163" s="1568">
        <f t="shared" si="55"/>
        <v>0</v>
      </c>
      <c r="S163" s="1569">
        <f t="shared" si="55"/>
        <v>1365</v>
      </c>
      <c r="T163" s="1565">
        <f t="shared" si="55"/>
        <v>0</v>
      </c>
      <c r="U163" s="1555" t="s">
        <v>4</v>
      </c>
      <c r="V163" s="1571" t="s">
        <v>78</v>
      </c>
      <c r="W163" s="1549"/>
      <c r="X163" s="1549"/>
      <c r="Y163" s="1550" t="s">
        <v>156</v>
      </c>
      <c r="Z163" s="1567">
        <f>IF(ISERROR(Z$60*(Q163/(Q$135+Q$144+Q$163+Q$175))),0,ROUND(Z$60*(Q163/(Q$135+Q$144+Q$163+Q$175)),0))</f>
        <v>0</v>
      </c>
      <c r="AA163" s="1568">
        <f>IF(ISERROR(AA$60*(R163/(R$135+R$144+R$163+R$175))),0,ROUND(AA$60*(R163/(R$135+R$144+R$163+R$175)),0))</f>
        <v>0</v>
      </c>
      <c r="AB163" s="1589">
        <f>IF(ISERROR(AB$60*(S163/(S$135+S$144+S$163+S$175))),0,ROUND(AB$60*(S163/(S$135+S$144+S$163+S$175)),0))</f>
        <v>0</v>
      </c>
      <c r="AC163" s="1369">
        <f>IF(ISERROR((AC$60)*(T163/(T$135+T$144+T$163+T$175))),0,ROUND((AC$60)*(T163/(T$135+T$144+T$163+T$175)),0))</f>
        <v>0</v>
      </c>
      <c r="AD163" s="1259"/>
      <c r="AE163" s="1700" t="s">
        <v>4</v>
      </c>
      <c r="AF163" s="1571" t="s">
        <v>78</v>
      </c>
      <c r="AG163" s="1549"/>
      <c r="AH163" s="1549"/>
      <c r="AI163" s="1567">
        <f t="shared" si="41"/>
        <v>16411</v>
      </c>
      <c r="AJ163" s="1568">
        <f>SUM(AJ164:AJ165)</f>
        <v>0</v>
      </c>
      <c r="AK163" s="1369">
        <f>SUM(AK164:AK165)</f>
        <v>1365</v>
      </c>
      <c r="AL163" s="1383">
        <f t="shared" si="42"/>
        <v>0</v>
      </c>
      <c r="AM163" s="1869"/>
    </row>
    <row r="164" spans="1:39" ht="14.45" customHeight="1">
      <c r="A164" s="1726"/>
      <c r="B164" s="1727"/>
      <c r="C164" s="1727"/>
      <c r="D164" s="1727"/>
      <c r="E164" s="1728"/>
      <c r="F164" s="1708" t="s">
        <v>603</v>
      </c>
      <c r="K164" s="1740"/>
      <c r="L164" s="1539"/>
      <c r="M164" s="1548" t="s">
        <v>11</v>
      </c>
      <c r="N164" s="1549"/>
      <c r="O164" s="1550"/>
      <c r="P164" s="1567">
        <f t="shared" si="55"/>
        <v>0</v>
      </c>
      <c r="Q164" s="1568">
        <f t="shared" si="55"/>
        <v>0</v>
      </c>
      <c r="R164" s="1568">
        <f t="shared" si="55"/>
        <v>0</v>
      </c>
      <c r="S164" s="1569">
        <f t="shared" si="55"/>
        <v>0</v>
      </c>
      <c r="T164" s="1565">
        <f t="shared" si="55"/>
        <v>0</v>
      </c>
      <c r="U164" s="1555"/>
      <c r="V164" s="1539"/>
      <c r="W164" s="1548" t="s">
        <v>11</v>
      </c>
      <c r="X164" s="1549"/>
      <c r="Y164" s="1550" t="s">
        <v>156</v>
      </c>
      <c r="Z164" s="1567">
        <f>IF(ISERROR(Z163*(Q$164/Q$163)),0,ROUND(Z163*(Q$164/Q$163),0))</f>
        <v>0</v>
      </c>
      <c r="AA164" s="1568">
        <f>IF(ISERROR(AA163*(R$164/R$163)),0,ROUND(AA163*(R$164/R$163),0))</f>
        <v>0</v>
      </c>
      <c r="AB164" s="1589">
        <f>IF(ISERROR(AB163*(S$164/S$163)),0,ROUND(AB163*(S$164/S$163),0))</f>
        <v>0</v>
      </c>
      <c r="AC164" s="1369">
        <f>IF(ISERROR(AC163*(T$164/T$163)),0,ROUND(AC163*(T$164/T$163),0))</f>
        <v>0</v>
      </c>
      <c r="AD164" s="1259"/>
      <c r="AE164" s="1700"/>
      <c r="AF164" s="1539"/>
      <c r="AG164" s="1548" t="s">
        <v>11</v>
      </c>
      <c r="AH164" s="1549"/>
      <c r="AI164" s="1567">
        <f t="shared" si="41"/>
        <v>0</v>
      </c>
      <c r="AJ164" s="1568">
        <f t="shared" ref="AJ164:AJ175" si="58">IF($P164-$Z164=0,0,ROUND((R164-AA164)*$AI164/($P164-$Z164),0))</f>
        <v>0</v>
      </c>
      <c r="AK164" s="1369">
        <f t="shared" ref="AK164:AK175" si="59">IF(P164-Z164=0,0,ROUND((S164-AB164)*AI164/(P164-Z164),0))</f>
        <v>0</v>
      </c>
      <c r="AL164" s="1383">
        <f t="shared" si="42"/>
        <v>0</v>
      </c>
      <c r="AM164" s="1869"/>
    </row>
    <row r="165" spans="1:39" ht="14.45" customHeight="1">
      <c r="A165" s="1726"/>
      <c r="B165" s="1727"/>
      <c r="C165" s="1727"/>
      <c r="D165" s="1727"/>
      <c r="E165" s="1728"/>
      <c r="F165" s="1708" t="s">
        <v>604</v>
      </c>
      <c r="K165" s="1740"/>
      <c r="L165" s="1566"/>
      <c r="M165" s="1548" t="s">
        <v>13</v>
      </c>
      <c r="N165" s="1549"/>
      <c r="O165" s="1550"/>
      <c r="P165" s="1567">
        <f t="shared" si="55"/>
        <v>16411</v>
      </c>
      <c r="Q165" s="1568">
        <f t="shared" si="55"/>
        <v>16411</v>
      </c>
      <c r="R165" s="1568">
        <f t="shared" si="55"/>
        <v>0</v>
      </c>
      <c r="S165" s="1569">
        <f t="shared" si="55"/>
        <v>1365</v>
      </c>
      <c r="T165" s="1565">
        <f t="shared" si="55"/>
        <v>0</v>
      </c>
      <c r="U165" s="1555"/>
      <c r="V165" s="1566"/>
      <c r="W165" s="1548" t="s">
        <v>13</v>
      </c>
      <c r="X165" s="1549"/>
      <c r="Y165" s="1550" t="s">
        <v>156</v>
      </c>
      <c r="Z165" s="1567">
        <f>Z163-Z164</f>
        <v>0</v>
      </c>
      <c r="AA165" s="1568">
        <f>AA163-AA164</f>
        <v>0</v>
      </c>
      <c r="AB165" s="1589">
        <f>AB163-AB164</f>
        <v>0</v>
      </c>
      <c r="AC165" s="1369">
        <f>AC163-AC164</f>
        <v>0</v>
      </c>
      <c r="AD165" s="1259"/>
      <c r="AE165" s="1700"/>
      <c r="AF165" s="1566"/>
      <c r="AG165" s="1548" t="s">
        <v>13</v>
      </c>
      <c r="AH165" s="1549"/>
      <c r="AI165" s="1567">
        <f t="shared" si="41"/>
        <v>16411</v>
      </c>
      <c r="AJ165" s="1568">
        <f t="shared" si="58"/>
        <v>0</v>
      </c>
      <c r="AK165" s="1369">
        <f t="shared" si="59"/>
        <v>1365</v>
      </c>
      <c r="AL165" s="1383">
        <f t="shared" si="42"/>
        <v>0</v>
      </c>
      <c r="AM165" s="1869"/>
    </row>
    <row r="166" spans="1:39" ht="14.45" customHeight="1">
      <c r="A166" s="1726"/>
      <c r="B166" s="1727"/>
      <c r="C166" s="1727"/>
      <c r="D166" s="1727"/>
      <c r="E166" s="1728"/>
      <c r="F166" s="1708" t="s">
        <v>605</v>
      </c>
      <c r="K166" s="1740"/>
      <c r="L166" s="1586"/>
      <c r="M166" s="1548" t="s">
        <v>88</v>
      </c>
      <c r="N166" s="1549"/>
      <c r="O166" s="1550"/>
      <c r="P166" s="1567">
        <f t="shared" si="55"/>
        <v>2227</v>
      </c>
      <c r="Q166" s="1568">
        <f t="shared" si="55"/>
        <v>2227</v>
      </c>
      <c r="R166" s="1568">
        <f t="shared" si="55"/>
        <v>0</v>
      </c>
      <c r="S166" s="1569">
        <f t="shared" si="55"/>
        <v>0</v>
      </c>
      <c r="T166" s="1565">
        <f t="shared" si="55"/>
        <v>0</v>
      </c>
      <c r="U166" s="1555"/>
      <c r="V166" s="1586"/>
      <c r="W166" s="1548" t="s">
        <v>88</v>
      </c>
      <c r="X166" s="1549"/>
      <c r="Y166" s="1550"/>
      <c r="Z166" s="1567">
        <f t="shared" ref="Z166:AC168" si="60">Z51</f>
        <v>0</v>
      </c>
      <c r="AA166" s="1568">
        <f t="shared" si="60"/>
        <v>0</v>
      </c>
      <c r="AB166" s="1589">
        <f t="shared" si="60"/>
        <v>0</v>
      </c>
      <c r="AC166" s="1369">
        <f t="shared" si="60"/>
        <v>0</v>
      </c>
      <c r="AD166" s="1259"/>
      <c r="AE166" s="1700"/>
      <c r="AF166" s="1586"/>
      <c r="AG166" s="1548" t="s">
        <v>88</v>
      </c>
      <c r="AH166" s="1549"/>
      <c r="AI166" s="1567">
        <f t="shared" si="41"/>
        <v>2227</v>
      </c>
      <c r="AJ166" s="1568">
        <f t="shared" si="58"/>
        <v>0</v>
      </c>
      <c r="AK166" s="1369">
        <f t="shared" si="59"/>
        <v>0</v>
      </c>
      <c r="AL166" s="1383">
        <f t="shared" si="42"/>
        <v>0</v>
      </c>
      <c r="AM166" s="1869"/>
    </row>
    <row r="167" spans="1:39" ht="14.45" customHeight="1" thickBot="1">
      <c r="A167" s="1729"/>
      <c r="B167" s="1730"/>
      <c r="C167" s="1730"/>
      <c r="D167" s="1730"/>
      <c r="E167" s="1731"/>
      <c r="F167" s="1708" t="s">
        <v>606</v>
      </c>
      <c r="K167" s="1740"/>
      <c r="L167" s="1556" t="s">
        <v>91</v>
      </c>
      <c r="M167" s="1548" t="s">
        <v>89</v>
      </c>
      <c r="N167" s="1549"/>
      <c r="O167" s="1550"/>
      <c r="P167" s="1567">
        <f t="shared" si="55"/>
        <v>297</v>
      </c>
      <c r="Q167" s="1568">
        <f t="shared" si="55"/>
        <v>297</v>
      </c>
      <c r="R167" s="1568">
        <f t="shared" si="55"/>
        <v>0</v>
      </c>
      <c r="S167" s="1569">
        <f t="shared" si="55"/>
        <v>0</v>
      </c>
      <c r="T167" s="1565">
        <f t="shared" si="55"/>
        <v>0</v>
      </c>
      <c r="U167" s="1555"/>
      <c r="V167" s="1556" t="s">
        <v>91</v>
      </c>
      <c r="W167" s="1548" t="s">
        <v>89</v>
      </c>
      <c r="X167" s="1549"/>
      <c r="Y167" s="1550"/>
      <c r="Z167" s="1567">
        <f t="shared" si="60"/>
        <v>0</v>
      </c>
      <c r="AA167" s="1568">
        <f t="shared" si="60"/>
        <v>0</v>
      </c>
      <c r="AB167" s="1589">
        <f t="shared" si="60"/>
        <v>0</v>
      </c>
      <c r="AC167" s="1369">
        <f t="shared" si="60"/>
        <v>0</v>
      </c>
      <c r="AD167" s="1259"/>
      <c r="AE167" s="1700"/>
      <c r="AF167" s="1556" t="s">
        <v>91</v>
      </c>
      <c r="AG167" s="1548" t="s">
        <v>89</v>
      </c>
      <c r="AH167" s="1549"/>
      <c r="AI167" s="1567">
        <f t="shared" si="41"/>
        <v>297</v>
      </c>
      <c r="AJ167" s="1568">
        <f t="shared" si="58"/>
        <v>0</v>
      </c>
      <c r="AK167" s="1369">
        <f t="shared" si="59"/>
        <v>0</v>
      </c>
      <c r="AL167" s="1383">
        <f t="shared" si="42"/>
        <v>0</v>
      </c>
      <c r="AM167" s="1869"/>
    </row>
    <row r="168" spans="1:39" ht="14.45" customHeight="1">
      <c r="K168" s="1740"/>
      <c r="L168" s="1556"/>
      <c r="M168" s="1548" t="s">
        <v>104</v>
      </c>
      <c r="N168" s="1549"/>
      <c r="O168" s="1550"/>
      <c r="P168" s="1567">
        <f t="shared" si="55"/>
        <v>0</v>
      </c>
      <c r="Q168" s="1568">
        <f t="shared" si="55"/>
        <v>0</v>
      </c>
      <c r="R168" s="1568">
        <f t="shared" si="55"/>
        <v>0</v>
      </c>
      <c r="S168" s="1569">
        <f t="shared" si="55"/>
        <v>0</v>
      </c>
      <c r="T168" s="1565">
        <f t="shared" si="55"/>
        <v>0</v>
      </c>
      <c r="U168" s="1555"/>
      <c r="V168" s="1556"/>
      <c r="W168" s="1548" t="s">
        <v>104</v>
      </c>
      <c r="X168" s="1549"/>
      <c r="Y168" s="1550"/>
      <c r="Z168" s="1567">
        <f t="shared" si="60"/>
        <v>0</v>
      </c>
      <c r="AA168" s="1568">
        <f t="shared" si="60"/>
        <v>0</v>
      </c>
      <c r="AB168" s="1589">
        <f t="shared" si="60"/>
        <v>0</v>
      </c>
      <c r="AC168" s="1369">
        <f t="shared" si="60"/>
        <v>0</v>
      </c>
      <c r="AD168" s="1259"/>
      <c r="AE168" s="1700"/>
      <c r="AF168" s="1556"/>
      <c r="AG168" s="1548" t="s">
        <v>104</v>
      </c>
      <c r="AH168" s="1549"/>
      <c r="AI168" s="1567">
        <f t="shared" si="41"/>
        <v>0</v>
      </c>
      <c r="AJ168" s="1568">
        <f t="shared" si="58"/>
        <v>0</v>
      </c>
      <c r="AK168" s="1369">
        <f t="shared" si="59"/>
        <v>0</v>
      </c>
      <c r="AL168" s="1383">
        <f t="shared" si="42"/>
        <v>0</v>
      </c>
      <c r="AM168" s="1869"/>
    </row>
    <row r="169" spans="1:39" ht="14.45" customHeight="1" thickBot="1">
      <c r="A169" s="1708" t="s">
        <v>1132</v>
      </c>
      <c r="B169" s="1708" t="s">
        <v>1133</v>
      </c>
      <c r="C169" s="1708" t="s">
        <v>1134</v>
      </c>
      <c r="D169" s="1708" t="s">
        <v>1135</v>
      </c>
      <c r="E169" s="1708" t="s">
        <v>398</v>
      </c>
      <c r="K169" s="1740"/>
      <c r="L169" s="1556"/>
      <c r="M169" s="1548" t="s">
        <v>90</v>
      </c>
      <c r="N169" s="1549"/>
      <c r="O169" s="1550"/>
      <c r="P169" s="1567">
        <f t="shared" si="55"/>
        <v>166451</v>
      </c>
      <c r="Q169" s="1568">
        <f t="shared" si="55"/>
        <v>166451</v>
      </c>
      <c r="R169" s="1568">
        <f t="shared" si="55"/>
        <v>0</v>
      </c>
      <c r="S169" s="1569">
        <f t="shared" si="55"/>
        <v>0</v>
      </c>
      <c r="T169" s="1565">
        <f t="shared" si="55"/>
        <v>0</v>
      </c>
      <c r="U169" s="1555"/>
      <c r="V169" s="1556"/>
      <c r="W169" s="1548" t="s">
        <v>90</v>
      </c>
      <c r="X169" s="1549"/>
      <c r="Y169" s="1550" t="s">
        <v>156</v>
      </c>
      <c r="Z169" s="1567">
        <f t="shared" ref="Z169:AB170" si="61">IF(ISERROR((Z$58+Z$59)*(Q169/(Q$169+Q$170+Q$172+Q$174))),0,ROUND((Z$58+Z$59)*(Q169/(Q$169+Q$170+Q$172+Q$174)),0))</f>
        <v>0</v>
      </c>
      <c r="AA169" s="1568">
        <f t="shared" si="61"/>
        <v>0</v>
      </c>
      <c r="AB169" s="1589">
        <f t="shared" si="61"/>
        <v>0</v>
      </c>
      <c r="AC169" s="1369">
        <f>IF(ISERROR(((AC$58)+(AC$59))*(T169/(T$169+T$170+T$172+T$174))),0,ROUND(((AC$58)+(AC$59))*(T169/(T$169+T$170+T$172+T$174)),0))</f>
        <v>0</v>
      </c>
      <c r="AD169" s="1259"/>
      <c r="AE169" s="1700"/>
      <c r="AF169" s="1556"/>
      <c r="AG169" s="1548" t="s">
        <v>90</v>
      </c>
      <c r="AH169" s="1549"/>
      <c r="AI169" s="1567">
        <f t="shared" si="41"/>
        <v>166451</v>
      </c>
      <c r="AJ169" s="1568">
        <f t="shared" si="58"/>
        <v>0</v>
      </c>
      <c r="AK169" s="1369">
        <f t="shared" si="59"/>
        <v>0</v>
      </c>
      <c r="AL169" s="1383">
        <f t="shared" si="42"/>
        <v>0</v>
      </c>
      <c r="AM169" s="1869"/>
    </row>
    <row r="170" spans="1:39" ht="14.45" customHeight="1">
      <c r="A170" s="1723"/>
      <c r="B170" s="1724"/>
      <c r="C170" s="1724"/>
      <c r="D170" s="1724"/>
      <c r="E170" s="1725"/>
      <c r="F170" s="1708" t="s">
        <v>1139</v>
      </c>
      <c r="K170" s="1740"/>
      <c r="L170" s="1556" t="s">
        <v>92</v>
      </c>
      <c r="M170" s="1548" t="s">
        <v>105</v>
      </c>
      <c r="N170" s="1549"/>
      <c r="O170" s="1550"/>
      <c r="P170" s="1567">
        <f t="shared" si="55"/>
        <v>0</v>
      </c>
      <c r="Q170" s="1568">
        <f t="shared" si="55"/>
        <v>0</v>
      </c>
      <c r="R170" s="1568">
        <f t="shared" si="55"/>
        <v>0</v>
      </c>
      <c r="S170" s="1569">
        <f t="shared" si="55"/>
        <v>0</v>
      </c>
      <c r="T170" s="1565">
        <f t="shared" si="55"/>
        <v>0</v>
      </c>
      <c r="U170" s="1555"/>
      <c r="V170" s="1556" t="s">
        <v>92</v>
      </c>
      <c r="W170" s="1548" t="s">
        <v>105</v>
      </c>
      <c r="X170" s="1549"/>
      <c r="Y170" s="1550" t="s">
        <v>156</v>
      </c>
      <c r="Z170" s="1567">
        <f t="shared" si="61"/>
        <v>0</v>
      </c>
      <c r="AA170" s="1568">
        <f t="shared" si="61"/>
        <v>0</v>
      </c>
      <c r="AB170" s="1589">
        <f t="shared" si="61"/>
        <v>0</v>
      </c>
      <c r="AC170" s="1369">
        <f>IF(ISERROR(((AC$58)+(AC$59))*(T170/(T$169+T$170+T$172+T$174))),0,ROUND(((AC$58)+(AC$59))*(T170/(T$169+T$170+T$172+T$174)),0))</f>
        <v>0</v>
      </c>
      <c r="AD170" s="1259"/>
      <c r="AE170" s="1700"/>
      <c r="AF170" s="1556" t="s">
        <v>92</v>
      </c>
      <c r="AG170" s="1548" t="s">
        <v>105</v>
      </c>
      <c r="AH170" s="1549"/>
      <c r="AI170" s="1567">
        <f t="shared" si="41"/>
        <v>0</v>
      </c>
      <c r="AJ170" s="1568">
        <f t="shared" si="58"/>
        <v>0</v>
      </c>
      <c r="AK170" s="1369">
        <f t="shared" si="59"/>
        <v>0</v>
      </c>
      <c r="AL170" s="1383">
        <f t="shared" si="42"/>
        <v>0</v>
      </c>
      <c r="AM170" s="1869"/>
    </row>
    <row r="171" spans="1:39" ht="14.45" customHeight="1">
      <c r="A171" s="1726"/>
      <c r="B171" s="1727"/>
      <c r="C171" s="1727"/>
      <c r="D171" s="1727"/>
      <c r="E171" s="1728"/>
      <c r="F171" s="1708" t="s">
        <v>1140</v>
      </c>
      <c r="K171" s="1740"/>
      <c r="L171" s="1556"/>
      <c r="M171" s="1548" t="s">
        <v>106</v>
      </c>
      <c r="N171" s="1549"/>
      <c r="O171" s="1550"/>
      <c r="P171" s="1567">
        <f t="shared" ref="P171:T176" si="62">P56+P110</f>
        <v>0</v>
      </c>
      <c r="Q171" s="1568">
        <f t="shared" si="62"/>
        <v>0</v>
      </c>
      <c r="R171" s="1568">
        <f t="shared" si="62"/>
        <v>0</v>
      </c>
      <c r="S171" s="1569">
        <f t="shared" si="62"/>
        <v>0</v>
      </c>
      <c r="T171" s="1565">
        <f t="shared" si="62"/>
        <v>0</v>
      </c>
      <c r="U171" s="1555"/>
      <c r="V171" s="1556"/>
      <c r="W171" s="1548" t="s">
        <v>106</v>
      </c>
      <c r="X171" s="1549"/>
      <c r="Y171" s="1550"/>
      <c r="Z171" s="1567">
        <f>Z56</f>
        <v>0</v>
      </c>
      <c r="AA171" s="1568">
        <f>AA56</f>
        <v>0</v>
      </c>
      <c r="AB171" s="1589">
        <f>AB56</f>
        <v>0</v>
      </c>
      <c r="AC171" s="1369">
        <f>AC56</f>
        <v>0</v>
      </c>
      <c r="AD171" s="1259"/>
      <c r="AE171" s="1700"/>
      <c r="AF171" s="1556"/>
      <c r="AG171" s="1548" t="s">
        <v>106</v>
      </c>
      <c r="AH171" s="1549"/>
      <c r="AI171" s="1567">
        <f t="shared" si="41"/>
        <v>0</v>
      </c>
      <c r="AJ171" s="1568">
        <f t="shared" si="58"/>
        <v>0</v>
      </c>
      <c r="AK171" s="1369">
        <f t="shared" si="59"/>
        <v>0</v>
      </c>
      <c r="AL171" s="1383">
        <f t="shared" si="42"/>
        <v>0</v>
      </c>
      <c r="AM171" s="1869"/>
    </row>
    <row r="172" spans="1:39" ht="14.45" customHeight="1">
      <c r="A172" s="1726"/>
      <c r="B172" s="1727"/>
      <c r="C172" s="1727"/>
      <c r="D172" s="1727"/>
      <c r="E172" s="1728"/>
      <c r="F172" s="1708" t="s">
        <v>1141</v>
      </c>
      <c r="K172" s="1740"/>
      <c r="L172" s="1556"/>
      <c r="M172" s="1548" t="s">
        <v>107</v>
      </c>
      <c r="N172" s="1549"/>
      <c r="O172" s="1550"/>
      <c r="P172" s="1567">
        <f t="shared" si="62"/>
        <v>0</v>
      </c>
      <c r="Q172" s="1568">
        <f t="shared" si="62"/>
        <v>0</v>
      </c>
      <c r="R172" s="1568">
        <f t="shared" si="62"/>
        <v>0</v>
      </c>
      <c r="S172" s="1569">
        <f t="shared" si="62"/>
        <v>0</v>
      </c>
      <c r="T172" s="1565">
        <f t="shared" si="62"/>
        <v>0</v>
      </c>
      <c r="U172" s="1555"/>
      <c r="V172" s="1556"/>
      <c r="W172" s="1548" t="s">
        <v>107</v>
      </c>
      <c r="X172" s="1549"/>
      <c r="Y172" s="1550" t="s">
        <v>156</v>
      </c>
      <c r="Z172" s="1567">
        <f>IF(ISERROR((Z$58+Z$59)*(Q172/(Q$169+Q$170+Q$172+Q$174))),0,ROUND((Z$58+Z$59)*(Q172/(Q$169+Q$170+Q$172+Q$174)),0))</f>
        <v>0</v>
      </c>
      <c r="AA172" s="1568">
        <f>IF(ISERROR((AA$58+AA$59)*(R172/(R$169+R$170+R$172+R$174))),0,ROUND((AA$58+AA$59)*(R172/(R$169+R$170+R$172+R$174)),0))</f>
        <v>0</v>
      </c>
      <c r="AB172" s="1589">
        <f>IF(ISERROR((AB$58+AB$59)*(S172/(S$169+S$170+S$172+S$174))),0,ROUND((AB$58+AB$59)*(S172/(S$169+S$170+S$172+S$174)),0))</f>
        <v>0</v>
      </c>
      <c r="AC172" s="1369">
        <f>IF(ISERROR(((AC$58)+(AC$59))*(T172/(T$169+T$170+T$172+T$174))),0,ROUND(((AC$58)+(AC$59))*(T172/(T$169+T$170+T$172+T$174)),0))</f>
        <v>0</v>
      </c>
      <c r="AD172" s="1259"/>
      <c r="AE172" s="1700"/>
      <c r="AF172" s="1556"/>
      <c r="AG172" s="1548" t="s">
        <v>107</v>
      </c>
      <c r="AH172" s="1549"/>
      <c r="AI172" s="1567">
        <f t="shared" si="41"/>
        <v>0</v>
      </c>
      <c r="AJ172" s="1568">
        <f t="shared" si="58"/>
        <v>0</v>
      </c>
      <c r="AK172" s="1369">
        <f t="shared" si="59"/>
        <v>0</v>
      </c>
      <c r="AL172" s="1383">
        <f t="shared" si="42"/>
        <v>0</v>
      </c>
      <c r="AM172" s="1869"/>
    </row>
    <row r="173" spans="1:39" ht="14.45" customHeight="1">
      <c r="A173" s="1726"/>
      <c r="B173" s="1727"/>
      <c r="C173" s="1727"/>
      <c r="D173" s="1727"/>
      <c r="E173" s="1728"/>
      <c r="F173" s="1708" t="s">
        <v>1142</v>
      </c>
      <c r="K173" s="1740"/>
      <c r="L173" s="1556" t="s">
        <v>41</v>
      </c>
      <c r="M173" s="1548" t="s">
        <v>108</v>
      </c>
      <c r="N173" s="1549"/>
      <c r="O173" s="1550"/>
      <c r="P173" s="1567">
        <f t="shared" si="62"/>
        <v>1979</v>
      </c>
      <c r="Q173" s="1568">
        <f t="shared" si="62"/>
        <v>1979</v>
      </c>
      <c r="R173" s="1568">
        <f t="shared" si="62"/>
        <v>0</v>
      </c>
      <c r="S173" s="1569">
        <f t="shared" si="62"/>
        <v>0</v>
      </c>
      <c r="T173" s="1565">
        <f t="shared" si="62"/>
        <v>0</v>
      </c>
      <c r="U173" s="1555"/>
      <c r="V173" s="1556" t="s">
        <v>41</v>
      </c>
      <c r="W173" s="1548" t="s">
        <v>108</v>
      </c>
      <c r="X173" s="1549"/>
      <c r="Y173" s="1550"/>
      <c r="Z173" s="1567">
        <f>Z57</f>
        <v>0</v>
      </c>
      <c r="AA173" s="1568">
        <f>AA57</f>
        <v>0</v>
      </c>
      <c r="AB173" s="1589">
        <f>AB57</f>
        <v>0</v>
      </c>
      <c r="AC173" s="1369">
        <f>AC57</f>
        <v>0</v>
      </c>
      <c r="AD173" s="1259"/>
      <c r="AE173" s="1700"/>
      <c r="AF173" s="1556" t="s">
        <v>41</v>
      </c>
      <c r="AG173" s="1548" t="s">
        <v>108</v>
      </c>
      <c r="AH173" s="1549"/>
      <c r="AI173" s="1567">
        <f t="shared" si="41"/>
        <v>1979</v>
      </c>
      <c r="AJ173" s="1568">
        <f t="shared" si="58"/>
        <v>0</v>
      </c>
      <c r="AK173" s="1369">
        <f t="shared" si="59"/>
        <v>0</v>
      </c>
      <c r="AL173" s="1383">
        <f t="shared" si="42"/>
        <v>0</v>
      </c>
      <c r="AM173" s="1869"/>
    </row>
    <row r="174" spans="1:39" ht="14.45" customHeight="1">
      <c r="A174" s="1726"/>
      <c r="B174" s="1727"/>
      <c r="C174" s="1727"/>
      <c r="D174" s="1727"/>
      <c r="E174" s="1728"/>
      <c r="F174" s="1708" t="s">
        <v>1143</v>
      </c>
      <c r="K174" s="1740"/>
      <c r="L174" s="1566"/>
      <c r="M174" s="1548" t="s">
        <v>13</v>
      </c>
      <c r="N174" s="1549"/>
      <c r="O174" s="1550"/>
      <c r="P174" s="1567">
        <f t="shared" si="62"/>
        <v>9720</v>
      </c>
      <c r="Q174" s="1568">
        <f t="shared" si="62"/>
        <v>9720</v>
      </c>
      <c r="R174" s="1568">
        <f t="shared" si="62"/>
        <v>0</v>
      </c>
      <c r="S174" s="1569">
        <f t="shared" si="62"/>
        <v>0</v>
      </c>
      <c r="T174" s="1565">
        <f t="shared" si="62"/>
        <v>0</v>
      </c>
      <c r="U174" s="1555"/>
      <c r="V174" s="1566"/>
      <c r="W174" s="1548" t="s">
        <v>13</v>
      </c>
      <c r="X174" s="1549"/>
      <c r="Y174" s="1550" t="s">
        <v>156</v>
      </c>
      <c r="Z174" s="1567">
        <f>IF(ISERROR((Z$58+Z$59)*(Q174/(Q$169+Q$170+Q$172+Q$174))),0,ROUND((Z$58+Z$59)*(Q174/(Q$169+Q$170+Q$172+Q$174)),0))</f>
        <v>0</v>
      </c>
      <c r="AA174" s="1568">
        <f>IF(ISERROR((AA$58+AA$59)*(R174/(R$169+R$170+R$172+R$174))),0,ROUND((AA$58+AA$59)*(R174/(R$169+R$170+R$172+R$174)),0))</f>
        <v>0</v>
      </c>
      <c r="AB174" s="1589">
        <f>IF(ISERROR((AB$58+AB$59)*(S174/(S$169+S$170+S$172+S$174))),0,ROUND((AB$58+AB$59)*(S174/(S$169+S$170+S$172+S$174)),0))</f>
        <v>0</v>
      </c>
      <c r="AC174" s="1369">
        <f>IF(ISERROR(((AC$58)+(AC$59))*(T174/(T$169+T$170+T$172+T$174))),0,ROUND(((AC$58)+(AC$59))*(T174/(T$169+T$170+T$172+T$174)),0))</f>
        <v>0</v>
      </c>
      <c r="AD174" s="1259"/>
      <c r="AE174" s="1700"/>
      <c r="AF174" s="1566"/>
      <c r="AG174" s="1548" t="s">
        <v>13</v>
      </c>
      <c r="AH174" s="1549"/>
      <c r="AI174" s="1567">
        <f t="shared" si="41"/>
        <v>9720</v>
      </c>
      <c r="AJ174" s="1568">
        <f t="shared" si="58"/>
        <v>0</v>
      </c>
      <c r="AK174" s="1369">
        <f t="shared" si="59"/>
        <v>0</v>
      </c>
      <c r="AL174" s="1383">
        <f t="shared" si="42"/>
        <v>0</v>
      </c>
      <c r="AM174" s="1869"/>
    </row>
    <row r="175" spans="1:39" ht="14.45" customHeight="1">
      <c r="A175" s="1726"/>
      <c r="B175" s="1727"/>
      <c r="C175" s="1727"/>
      <c r="D175" s="1727"/>
      <c r="E175" s="1728"/>
      <c r="F175" s="1708" t="s">
        <v>1144</v>
      </c>
      <c r="K175" s="1740"/>
      <c r="L175" s="1548" t="s">
        <v>13</v>
      </c>
      <c r="M175" s="1549"/>
      <c r="N175" s="1549"/>
      <c r="O175" s="1550"/>
      <c r="P175" s="1567">
        <f t="shared" si="62"/>
        <v>0</v>
      </c>
      <c r="Q175" s="1568">
        <f t="shared" si="62"/>
        <v>0</v>
      </c>
      <c r="R175" s="1568">
        <f t="shared" si="62"/>
        <v>0</v>
      </c>
      <c r="S175" s="1569">
        <f t="shared" si="62"/>
        <v>0</v>
      </c>
      <c r="T175" s="1565">
        <f t="shared" si="62"/>
        <v>0</v>
      </c>
      <c r="U175" s="1555"/>
      <c r="V175" s="1548" t="s">
        <v>13</v>
      </c>
      <c r="W175" s="1549"/>
      <c r="X175" s="1549"/>
      <c r="Y175" s="1550" t="s">
        <v>156</v>
      </c>
      <c r="Z175" s="1567">
        <f>Z61-SUM(Z123,Z126,Z129,Z133:Z144,Z148:Z154,Z160:Z163,Z166:Z174)</f>
        <v>0</v>
      </c>
      <c r="AA175" s="1568">
        <f>AA61-SUM(AA123,AA126,AA129,AA133:AA144,AA148:AA154,AA160:AA163,AA166:AA174)</f>
        <v>0</v>
      </c>
      <c r="AB175" s="1589">
        <f>AB61-SUM(AB123,AB126,AB129,AB133:AB144,AB148:AB154,AB160:AB163,AB166:AB174)</f>
        <v>0</v>
      </c>
      <c r="AC175" s="1369">
        <f>AC61-SUM(AC123,AC126,AC129,AC133:AC144,AC148:AC154,AC160:AC163,AC166:AC174)</f>
        <v>0</v>
      </c>
      <c r="AD175" s="1259"/>
      <c r="AE175" s="1700"/>
      <c r="AF175" s="1548" t="s">
        <v>13</v>
      </c>
      <c r="AG175" s="1549"/>
      <c r="AH175" s="1549"/>
      <c r="AI175" s="1567">
        <f t="shared" si="41"/>
        <v>0</v>
      </c>
      <c r="AJ175" s="1568">
        <f t="shared" si="58"/>
        <v>0</v>
      </c>
      <c r="AK175" s="1369">
        <f t="shared" si="59"/>
        <v>0</v>
      </c>
      <c r="AL175" s="1383">
        <f t="shared" si="42"/>
        <v>0</v>
      </c>
      <c r="AM175" s="1260" t="s">
        <v>1241</v>
      </c>
    </row>
    <row r="176" spans="1:39" ht="14.45" customHeight="1" thickBot="1">
      <c r="A176" s="1726"/>
      <c r="B176" s="1727"/>
      <c r="C176" s="1727"/>
      <c r="D176" s="1727"/>
      <c r="E176" s="1728"/>
      <c r="F176" s="1708" t="s">
        <v>1145</v>
      </c>
      <c r="K176" s="1741"/>
      <c r="L176" s="1654" t="s">
        <v>82</v>
      </c>
      <c r="M176" s="1655"/>
      <c r="N176" s="1655"/>
      <c r="O176" s="1656"/>
      <c r="P176" s="1734">
        <f t="shared" si="62"/>
        <v>573695</v>
      </c>
      <c r="Q176" s="1735">
        <f t="shared" si="62"/>
        <v>532424</v>
      </c>
      <c r="R176" s="1735">
        <f t="shared" si="62"/>
        <v>64741</v>
      </c>
      <c r="S176" s="1655">
        <f t="shared" si="62"/>
        <v>24860</v>
      </c>
      <c r="T176" s="1736">
        <f t="shared" si="62"/>
        <v>0</v>
      </c>
      <c r="U176" s="1704"/>
      <c r="V176" s="1654" t="s">
        <v>82</v>
      </c>
      <c r="W176" s="1655"/>
      <c r="X176" s="1655"/>
      <c r="Y176" s="1656"/>
      <c r="Z176" s="1734">
        <f>Z61</f>
        <v>0</v>
      </c>
      <c r="AA176" s="1735">
        <f>AA61</f>
        <v>0</v>
      </c>
      <c r="AB176" s="1654">
        <f>AB61</f>
        <v>0</v>
      </c>
      <c r="AC176" s="1737">
        <f>AC61</f>
        <v>0</v>
      </c>
      <c r="AD176" s="1259"/>
      <c r="AE176" s="1705"/>
      <c r="AF176" s="1654" t="s">
        <v>82</v>
      </c>
      <c r="AG176" s="1655"/>
      <c r="AH176" s="1655"/>
      <c r="AI176" s="1738">
        <f t="shared" si="41"/>
        <v>532424</v>
      </c>
      <c r="AJ176" s="1735">
        <f>SUM(AJ123,AJ126,AJ129,AJ133:AJ144,AJ148:AJ154,AJ160:AJ163,AJ166:AJ175)</f>
        <v>58931</v>
      </c>
      <c r="AK176" s="1737">
        <f>SUM(AK123,AK126,AK129,AK133:AK144,AK148:AK154,AK160:AK163,AK166:AK175)</f>
        <v>14548</v>
      </c>
      <c r="AL176" s="1869">
        <f>SUM(AL123,AL126,AL129,AL133:AL144,AL148:AL154,AL160:AL163,AL166:AL175)</f>
        <v>41271</v>
      </c>
      <c r="AM176" s="1260">
        <f>P176-Q176</f>
        <v>41271</v>
      </c>
    </row>
    <row r="177" spans="1:29" ht="14.45" customHeight="1" thickTop="1">
      <c r="A177" s="1726">
        <v>0</v>
      </c>
      <c r="B177" s="1727">
        <v>0</v>
      </c>
      <c r="C177" s="1727">
        <v>0</v>
      </c>
      <c r="D177" s="1727">
        <v>0</v>
      </c>
      <c r="E177" s="1728">
        <v>0</v>
      </c>
      <c r="F177" s="1708" t="s">
        <v>1146</v>
      </c>
      <c r="Z177" s="1259"/>
      <c r="AA177" s="1259"/>
      <c r="AB177" s="1259"/>
      <c r="AC177" s="1279"/>
    </row>
    <row r="178" spans="1:29" ht="14.45" customHeight="1">
      <c r="A178" s="1726">
        <v>0</v>
      </c>
      <c r="B178" s="1727">
        <v>0</v>
      </c>
      <c r="C178" s="1727">
        <v>0</v>
      </c>
      <c r="D178" s="1727">
        <v>0</v>
      </c>
      <c r="E178" s="1728">
        <v>0</v>
      </c>
      <c r="F178" s="1708" t="s">
        <v>1147</v>
      </c>
      <c r="AC178" s="1706"/>
    </row>
    <row r="179" spans="1:29">
      <c r="A179" s="1726">
        <v>0</v>
      </c>
      <c r="B179" s="1727">
        <v>0</v>
      </c>
      <c r="C179" s="1727">
        <v>0</v>
      </c>
      <c r="D179" s="1727">
        <v>0</v>
      </c>
      <c r="E179" s="1728">
        <v>0</v>
      </c>
      <c r="F179" s="1708" t="s">
        <v>552</v>
      </c>
      <c r="AC179" s="1706"/>
    </row>
    <row r="180" spans="1:29">
      <c r="A180" s="1726">
        <v>0</v>
      </c>
      <c r="B180" s="1727">
        <v>0</v>
      </c>
      <c r="C180" s="1727">
        <v>0</v>
      </c>
      <c r="D180" s="1727">
        <v>0</v>
      </c>
      <c r="E180" s="1728">
        <v>0</v>
      </c>
      <c r="F180" s="1708" t="s">
        <v>553</v>
      </c>
      <c r="AC180" s="1706"/>
    </row>
    <row r="181" spans="1:29">
      <c r="A181" s="1726">
        <v>0</v>
      </c>
      <c r="B181" s="1727">
        <v>0</v>
      </c>
      <c r="C181" s="1727">
        <v>0</v>
      </c>
      <c r="D181" s="1727">
        <v>0</v>
      </c>
      <c r="E181" s="1728">
        <v>0</v>
      </c>
      <c r="F181" s="1708" t="s">
        <v>554</v>
      </c>
      <c r="AC181" s="1706"/>
    </row>
    <row r="182" spans="1:29">
      <c r="A182" s="1726">
        <v>0</v>
      </c>
      <c r="B182" s="1727">
        <v>0</v>
      </c>
      <c r="C182" s="1727">
        <v>0</v>
      </c>
      <c r="D182" s="1727">
        <v>0</v>
      </c>
      <c r="E182" s="1728">
        <v>0</v>
      </c>
      <c r="F182" s="1708" t="s">
        <v>1148</v>
      </c>
      <c r="AC182" s="1706"/>
    </row>
    <row r="183" spans="1:29">
      <c r="A183" s="1726">
        <v>0</v>
      </c>
      <c r="B183" s="1727">
        <v>0</v>
      </c>
      <c r="C183" s="1727">
        <v>0</v>
      </c>
      <c r="D183" s="1727">
        <v>0</v>
      </c>
      <c r="E183" s="1728">
        <v>0</v>
      </c>
      <c r="F183" s="1708" t="s">
        <v>555</v>
      </c>
      <c r="AC183" s="1706"/>
    </row>
    <row r="184" spans="1:29">
      <c r="A184" s="1726">
        <v>0</v>
      </c>
      <c r="B184" s="1727">
        <v>0</v>
      </c>
      <c r="C184" s="1727">
        <v>0</v>
      </c>
      <c r="D184" s="1727">
        <v>0</v>
      </c>
      <c r="E184" s="1728">
        <v>0</v>
      </c>
      <c r="F184" s="1708" t="s">
        <v>558</v>
      </c>
      <c r="AC184" s="1706"/>
    </row>
    <row r="185" spans="1:29">
      <c r="A185" s="1726">
        <v>0</v>
      </c>
      <c r="B185" s="1727">
        <v>0</v>
      </c>
      <c r="C185" s="1727">
        <v>0</v>
      </c>
      <c r="D185" s="1727">
        <v>0</v>
      </c>
      <c r="E185" s="1728">
        <v>0</v>
      </c>
      <c r="F185" s="1708" t="s">
        <v>560</v>
      </c>
      <c r="AC185" s="1706"/>
    </row>
    <row r="186" spans="1:29">
      <c r="A186" s="1726">
        <v>0</v>
      </c>
      <c r="B186" s="1727">
        <v>0</v>
      </c>
      <c r="C186" s="1727">
        <v>0</v>
      </c>
      <c r="D186" s="1727">
        <v>0</v>
      </c>
      <c r="E186" s="1728">
        <v>0</v>
      </c>
      <c r="F186" s="1708" t="s">
        <v>562</v>
      </c>
      <c r="AC186" s="1706"/>
    </row>
    <row r="187" spans="1:29">
      <c r="A187" s="1726">
        <v>0</v>
      </c>
      <c r="B187" s="1727">
        <v>0</v>
      </c>
      <c r="C187" s="1727">
        <v>0</v>
      </c>
      <c r="D187" s="1727">
        <v>0</v>
      </c>
      <c r="E187" s="1728">
        <v>0</v>
      </c>
      <c r="F187" s="1708" t="s">
        <v>563</v>
      </c>
      <c r="AC187" s="1706"/>
    </row>
    <row r="188" spans="1:29">
      <c r="A188" s="1726">
        <v>0</v>
      </c>
      <c r="B188" s="1727">
        <v>0</v>
      </c>
      <c r="C188" s="1727">
        <v>0</v>
      </c>
      <c r="D188" s="1727">
        <v>0</v>
      </c>
      <c r="E188" s="1728">
        <v>0</v>
      </c>
      <c r="F188" s="1708" t="s">
        <v>565</v>
      </c>
      <c r="AC188" s="1706"/>
    </row>
    <row r="189" spans="1:29">
      <c r="A189" s="1726">
        <v>0</v>
      </c>
      <c r="B189" s="1727">
        <v>0</v>
      </c>
      <c r="C189" s="1727">
        <v>0</v>
      </c>
      <c r="D189" s="1727">
        <v>0</v>
      </c>
      <c r="E189" s="1728">
        <v>0</v>
      </c>
      <c r="F189" s="1708" t="s">
        <v>566</v>
      </c>
      <c r="AC189" s="1706"/>
    </row>
    <row r="190" spans="1:29">
      <c r="A190" s="1726">
        <v>0</v>
      </c>
      <c r="B190" s="1727">
        <v>0</v>
      </c>
      <c r="C190" s="1727">
        <v>0</v>
      </c>
      <c r="D190" s="1727">
        <v>0</v>
      </c>
      <c r="E190" s="1728">
        <v>0</v>
      </c>
      <c r="F190" s="1708" t="s">
        <v>453</v>
      </c>
      <c r="AC190" s="1706"/>
    </row>
    <row r="191" spans="1:29">
      <c r="A191" s="1726">
        <v>0</v>
      </c>
      <c r="B191" s="1727">
        <v>0</v>
      </c>
      <c r="C191" s="1727">
        <v>0</v>
      </c>
      <c r="D191" s="1727">
        <v>0</v>
      </c>
      <c r="E191" s="1728">
        <v>0</v>
      </c>
      <c r="F191" s="1708" t="s">
        <v>568</v>
      </c>
      <c r="AC191" s="1706"/>
    </row>
    <row r="192" spans="1:29">
      <c r="A192" s="1726">
        <v>0</v>
      </c>
      <c r="B192" s="1727">
        <v>0</v>
      </c>
      <c r="C192" s="1727">
        <v>0</v>
      </c>
      <c r="D192" s="1727">
        <v>0</v>
      </c>
      <c r="E192" s="1728">
        <v>0</v>
      </c>
      <c r="F192" s="1708" t="s">
        <v>569</v>
      </c>
      <c r="AC192" s="1706"/>
    </row>
    <row r="193" spans="1:29">
      <c r="A193" s="1726">
        <v>0</v>
      </c>
      <c r="B193" s="1727">
        <v>0</v>
      </c>
      <c r="C193" s="1727">
        <v>0</v>
      </c>
      <c r="D193" s="1727">
        <v>0</v>
      </c>
      <c r="E193" s="1728">
        <v>0</v>
      </c>
      <c r="F193" s="1708" t="s">
        <v>570</v>
      </c>
      <c r="AC193" s="1706"/>
    </row>
    <row r="194" spans="1:29">
      <c r="A194" s="1726">
        <v>0</v>
      </c>
      <c r="B194" s="1727">
        <v>0</v>
      </c>
      <c r="C194" s="1727">
        <v>0</v>
      </c>
      <c r="D194" s="1727">
        <v>0</v>
      </c>
      <c r="E194" s="1728">
        <v>0</v>
      </c>
      <c r="F194" s="1708" t="s">
        <v>1149</v>
      </c>
      <c r="AC194" s="1706"/>
    </row>
    <row r="195" spans="1:29">
      <c r="A195" s="1726">
        <v>0</v>
      </c>
      <c r="B195" s="1727">
        <v>0</v>
      </c>
      <c r="C195" s="1727">
        <v>0</v>
      </c>
      <c r="D195" s="1727">
        <v>0</v>
      </c>
      <c r="E195" s="1728">
        <v>0</v>
      </c>
      <c r="F195" s="1708" t="s">
        <v>571</v>
      </c>
      <c r="AC195" s="1706"/>
    </row>
    <row r="196" spans="1:29">
      <c r="A196" s="1726">
        <v>0</v>
      </c>
      <c r="B196" s="1727">
        <v>0</v>
      </c>
      <c r="C196" s="1727">
        <v>0</v>
      </c>
      <c r="D196" s="1727">
        <v>0</v>
      </c>
      <c r="E196" s="1728">
        <v>0</v>
      </c>
      <c r="F196" s="1708" t="s">
        <v>573</v>
      </c>
      <c r="AC196" s="1706"/>
    </row>
    <row r="197" spans="1:29">
      <c r="A197" s="1726">
        <v>0</v>
      </c>
      <c r="B197" s="1727">
        <v>0</v>
      </c>
      <c r="C197" s="1727">
        <v>0</v>
      </c>
      <c r="D197" s="1727">
        <v>0</v>
      </c>
      <c r="E197" s="1728">
        <v>0</v>
      </c>
      <c r="F197" s="1708" t="s">
        <v>575</v>
      </c>
      <c r="AC197" s="1706"/>
    </row>
    <row r="198" spans="1:29">
      <c r="A198" s="1726">
        <v>0</v>
      </c>
      <c r="B198" s="1727">
        <v>0</v>
      </c>
      <c r="C198" s="1727">
        <v>0</v>
      </c>
      <c r="D198" s="1727">
        <v>0</v>
      </c>
      <c r="E198" s="1728">
        <v>0</v>
      </c>
      <c r="F198" s="1708" t="s">
        <v>577</v>
      </c>
      <c r="AC198" s="1706"/>
    </row>
    <row r="199" spans="1:29">
      <c r="A199" s="1726">
        <v>0</v>
      </c>
      <c r="B199" s="1727">
        <v>0</v>
      </c>
      <c r="C199" s="1727">
        <v>0</v>
      </c>
      <c r="D199" s="1727">
        <v>0</v>
      </c>
      <c r="E199" s="1728">
        <v>0</v>
      </c>
      <c r="F199" s="1708" t="s">
        <v>578</v>
      </c>
      <c r="AC199" s="1706"/>
    </row>
    <row r="200" spans="1:29">
      <c r="A200" s="1726">
        <v>0</v>
      </c>
      <c r="B200" s="1727">
        <v>0</v>
      </c>
      <c r="C200" s="1727">
        <v>0</v>
      </c>
      <c r="D200" s="1727">
        <v>0</v>
      </c>
      <c r="E200" s="1728">
        <v>0</v>
      </c>
      <c r="F200" s="1708" t="s">
        <v>579</v>
      </c>
      <c r="AC200" s="1706"/>
    </row>
    <row r="201" spans="1:29">
      <c r="A201" s="1726">
        <v>0</v>
      </c>
      <c r="B201" s="1727">
        <v>0</v>
      </c>
      <c r="C201" s="1727">
        <v>0</v>
      </c>
      <c r="D201" s="1727">
        <v>0</v>
      </c>
      <c r="E201" s="1728">
        <v>0</v>
      </c>
      <c r="F201" s="1708" t="s">
        <v>580</v>
      </c>
      <c r="AC201" s="1706"/>
    </row>
    <row r="202" spans="1:29">
      <c r="A202" s="1726">
        <v>0</v>
      </c>
      <c r="B202" s="1727">
        <v>0</v>
      </c>
      <c r="C202" s="1727">
        <v>0</v>
      </c>
      <c r="D202" s="1727">
        <v>0</v>
      </c>
      <c r="E202" s="1728">
        <v>0</v>
      </c>
      <c r="F202" s="1708" t="s">
        <v>582</v>
      </c>
      <c r="AC202" s="1706"/>
    </row>
    <row r="203" spans="1:29" ht="14.25" thickBot="1">
      <c r="A203" s="1729">
        <v>0</v>
      </c>
      <c r="B203" s="1730">
        <v>0</v>
      </c>
      <c r="C203" s="1730">
        <v>0</v>
      </c>
      <c r="D203" s="1730">
        <v>0</v>
      </c>
      <c r="E203" s="1731">
        <v>0</v>
      </c>
      <c r="F203" s="1708" t="s">
        <v>584</v>
      </c>
      <c r="AC203" s="1706"/>
    </row>
    <row r="204" spans="1:29">
      <c r="A204" s="1722"/>
      <c r="B204" s="1722"/>
      <c r="C204" s="1722"/>
      <c r="D204" s="1722"/>
      <c r="E204" s="1722"/>
      <c r="F204" s="1708"/>
      <c r="AC204" s="1706"/>
    </row>
    <row r="205" spans="1:29">
      <c r="F205" s="1708"/>
      <c r="AC205" s="1706"/>
    </row>
    <row r="206" spans="1:29">
      <c r="F206" s="1708"/>
      <c r="AC206" s="1706"/>
    </row>
    <row r="207" spans="1:29">
      <c r="F207" s="1708"/>
      <c r="AC207" s="1706"/>
    </row>
    <row r="208" spans="1:29">
      <c r="F208" s="1708"/>
      <c r="AC208" s="1706"/>
    </row>
    <row r="209" spans="6:29">
      <c r="F209" s="1708"/>
      <c r="AC209" s="1706"/>
    </row>
    <row r="210" spans="6:29">
      <c r="F210" s="1708"/>
      <c r="AC210" s="1706"/>
    </row>
    <row r="211" spans="6:29">
      <c r="F211" s="1708"/>
      <c r="AC211" s="1706"/>
    </row>
    <row r="212" spans="6:29">
      <c r="F212" s="1708"/>
      <c r="AC212" s="1706"/>
    </row>
    <row r="213" spans="6:29">
      <c r="F213" s="1708"/>
      <c r="AC213" s="1706"/>
    </row>
    <row r="214" spans="6:29">
      <c r="F214" s="1708"/>
      <c r="AC214" s="1706"/>
    </row>
    <row r="215" spans="6:29">
      <c r="F215" s="1708"/>
      <c r="AC215" s="1706"/>
    </row>
    <row r="216" spans="6:29">
      <c r="F216" s="1708"/>
      <c r="AC216" s="1706"/>
    </row>
    <row r="217" spans="6:29">
      <c r="F217" s="1708"/>
      <c r="AC217" s="1706"/>
    </row>
    <row r="218" spans="6:29">
      <c r="F218" s="1708"/>
      <c r="AC218" s="1706"/>
    </row>
    <row r="219" spans="6:29">
      <c r="F219" s="1708"/>
      <c r="AC219" s="1706"/>
    </row>
    <row r="220" spans="6:29">
      <c r="F220" s="1708"/>
      <c r="AC220" s="1706"/>
    </row>
    <row r="221" spans="6:29">
      <c r="F221" s="1708"/>
      <c r="AC221" s="1706"/>
    </row>
    <row r="222" spans="6:29">
      <c r="AC222" s="1706"/>
    </row>
    <row r="223" spans="6:29">
      <c r="AC223" s="1706"/>
    </row>
    <row r="224" spans="6:29">
      <c r="AC224" s="1706"/>
    </row>
    <row r="225" spans="29:29">
      <c r="AC225" s="1706"/>
    </row>
    <row r="226" spans="29:29">
      <c r="AC226" s="1706"/>
    </row>
    <row r="227" spans="29:29">
      <c r="AC227" s="1706"/>
    </row>
    <row r="228" spans="29:29">
      <c r="AC228" s="1706"/>
    </row>
    <row r="229" spans="29:29">
      <c r="AC229" s="1706"/>
    </row>
    <row r="230" spans="29:29">
      <c r="AC230" s="1706"/>
    </row>
    <row r="231" spans="29:29">
      <c r="AC231" s="1706"/>
    </row>
    <row r="232" spans="29:29">
      <c r="AC232" s="1706"/>
    </row>
    <row r="233" spans="29:29">
      <c r="AC233" s="1706"/>
    </row>
    <row r="234" spans="29:29">
      <c r="AC234" s="1706"/>
    </row>
    <row r="235" spans="29:29">
      <c r="AC235" s="1706"/>
    </row>
    <row r="236" spans="29:29">
      <c r="AC236" s="1706"/>
    </row>
    <row r="237" spans="29:29">
      <c r="AC237" s="1706"/>
    </row>
    <row r="238" spans="29:29">
      <c r="AC238" s="1706"/>
    </row>
    <row r="239" spans="29:29">
      <c r="AC239" s="1706"/>
    </row>
    <row r="240" spans="29:29">
      <c r="AC240" s="1706"/>
    </row>
    <row r="241" spans="29:29">
      <c r="AC241" s="1706"/>
    </row>
    <row r="242" spans="29:29">
      <c r="AC242" s="1706"/>
    </row>
    <row r="243" spans="29:29">
      <c r="AC243" s="1706"/>
    </row>
    <row r="244" spans="29:29">
      <c r="AC244" s="1706"/>
    </row>
    <row r="245" spans="29:29">
      <c r="AC245" s="1706"/>
    </row>
  </sheetData>
  <phoneticPr fontId="5"/>
  <pageMargins left="0.47244094488188981" right="0.39370078740157483" top="0.98425196850393704" bottom="0.98425196850393704" header="0.51181102362204722" footer="0.51181102362204722"/>
  <pageSetup paperSize="8" scale="60" orientation="portrait" r:id="rId1"/>
  <headerFooter alignWithMargins="0"/>
  <rowBreaks count="1" manualBreakCount="1">
    <brk id="115" max="16383" man="1"/>
  </rowBreaks>
</worksheet>
</file>

<file path=xl/worksheets/sheet22.xml><?xml version="1.0" encoding="utf-8"?>
<worksheet xmlns="http://schemas.openxmlformats.org/spreadsheetml/2006/main" xmlns:r="http://schemas.openxmlformats.org/officeDocument/2006/relationships">
  <dimension ref="A1:AM245"/>
  <sheetViews>
    <sheetView showGridLines="0" topLeftCell="S155" zoomScaleSheetLayoutView="80" workbookViewId="0">
      <selection activeCell="P8" sqref="P8"/>
    </sheetView>
  </sheetViews>
  <sheetFormatPr defaultRowHeight="13.5"/>
  <cols>
    <col min="1" max="1" width="8.5" style="1719" bestFit="1" customWidth="1"/>
    <col min="2" max="2" width="8.375" style="1719" customWidth="1"/>
    <col min="3" max="9" width="6.625" style="1719" customWidth="1"/>
    <col min="10" max="10" width="4" style="1853" customWidth="1"/>
    <col min="11" max="11" width="3.125" style="1853" customWidth="1"/>
    <col min="12" max="13" width="2" style="1853" customWidth="1"/>
    <col min="14" max="14" width="7.25" style="1853" customWidth="1"/>
    <col min="15" max="15" width="3.125" style="1853" customWidth="1"/>
    <col min="16" max="20" width="10.625" style="1546" customWidth="1"/>
    <col min="21" max="21" width="3.125" style="1853" customWidth="1"/>
    <col min="22" max="23" width="2" style="1853" customWidth="1"/>
    <col min="24" max="24" width="7.5" style="1853" customWidth="1"/>
    <col min="25" max="25" width="3.125" style="1853" customWidth="1"/>
    <col min="26" max="29" width="10.625" style="1546" customWidth="1"/>
    <col min="30" max="30" width="3" style="1546" customWidth="1"/>
    <col min="31" max="31" width="3.125" style="1546" customWidth="1"/>
    <col min="32" max="32" width="2" style="1546" customWidth="1"/>
    <col min="33" max="33" width="6.75" style="1546" customWidth="1"/>
    <col min="34" max="34" width="7.75" style="1546" customWidth="1"/>
    <col min="35" max="35" width="11.75" style="1546" customWidth="1"/>
    <col min="36" max="38" width="11.625" style="1546" customWidth="1"/>
    <col min="39" max="16384" width="9" style="1546"/>
  </cols>
  <sheetData>
    <row r="1" spans="1:37" s="1853" customFormat="1" ht="9" customHeight="1">
      <c r="A1" s="1852"/>
      <c r="B1" s="1852"/>
      <c r="C1" s="1852"/>
      <c r="D1" s="1852"/>
      <c r="E1" s="1852"/>
      <c r="F1" s="1852"/>
      <c r="G1" s="1852"/>
      <c r="H1" s="1852"/>
      <c r="I1" s="1852"/>
    </row>
    <row r="2" spans="1:37" s="1853" customFormat="1" ht="14.45" customHeight="1">
      <c r="A2" s="1852"/>
      <c r="B2" s="1852"/>
      <c r="C2" s="1852"/>
      <c r="D2" s="1852"/>
      <c r="E2" s="1852"/>
      <c r="F2" s="1852"/>
      <c r="G2" s="1852"/>
      <c r="H2" s="1852"/>
      <c r="I2" s="1852"/>
      <c r="J2" s="1506"/>
      <c r="K2" s="1506" t="s">
        <v>721</v>
      </c>
      <c r="R2" s="1506" t="s">
        <v>1414</v>
      </c>
      <c r="T2" s="1851"/>
      <c r="AA2" s="1383"/>
      <c r="AB2" s="1383" t="s">
        <v>1</v>
      </c>
      <c r="AC2" s="1383"/>
    </row>
    <row r="3" spans="1:37" s="1853" customFormat="1" ht="3" customHeight="1" thickBot="1">
      <c r="A3" s="1852"/>
      <c r="B3" s="1852"/>
      <c r="C3" s="1852"/>
      <c r="D3" s="1852"/>
      <c r="E3" s="1852"/>
      <c r="F3" s="1852"/>
      <c r="G3" s="1852"/>
      <c r="H3" s="1852"/>
      <c r="I3" s="1852"/>
      <c r="AB3" s="1383"/>
      <c r="AC3" s="1383"/>
    </row>
    <row r="4" spans="1:37" s="1853" customFormat="1" ht="14.45" customHeight="1" thickTop="1">
      <c r="A4" s="1852"/>
      <c r="B4" s="1852"/>
      <c r="C4" s="1852"/>
      <c r="D4" s="1852"/>
      <c r="E4" s="1852"/>
      <c r="F4" s="1852"/>
      <c r="G4" s="1852"/>
      <c r="H4" s="1852"/>
      <c r="I4" s="1852"/>
      <c r="K4" s="1507"/>
      <c r="L4" s="1508"/>
      <c r="M4" s="1508"/>
      <c r="N4" s="1508"/>
      <c r="O4" s="1508"/>
      <c r="P4" s="1509" t="s">
        <v>119</v>
      </c>
      <c r="Q4" s="1508"/>
      <c r="R4" s="1508"/>
      <c r="S4" s="1508"/>
      <c r="T4" s="1508"/>
      <c r="U4" s="1510"/>
      <c r="V4" s="1508"/>
      <c r="W4" s="1508"/>
      <c r="X4" s="1508"/>
      <c r="Y4" s="1508"/>
      <c r="Z4" s="1732" t="s">
        <v>1415</v>
      </c>
      <c r="AA4" s="1733"/>
      <c r="AB4" s="1733"/>
      <c r="AC4" s="1511"/>
      <c r="AD4" s="1383"/>
      <c r="AE4" s="1494"/>
      <c r="AF4" s="1494"/>
      <c r="AG4" s="1494"/>
      <c r="AH4" s="1494"/>
      <c r="AI4" s="1512"/>
      <c r="AJ4" s="1512"/>
      <c r="AK4" s="1512"/>
    </row>
    <row r="5" spans="1:37" s="1853" customFormat="1" ht="14.45" customHeight="1">
      <c r="A5" s="1852"/>
      <c r="B5" s="1852"/>
      <c r="C5" s="1852"/>
      <c r="D5" s="1852"/>
      <c r="E5" s="1852"/>
      <c r="F5" s="1852"/>
      <c r="G5" s="1852"/>
      <c r="H5" s="1852"/>
      <c r="I5" s="1852"/>
      <c r="K5" s="1513"/>
      <c r="L5" s="1514"/>
      <c r="M5" s="1514"/>
      <c r="N5" s="1514"/>
      <c r="O5" s="1514"/>
      <c r="P5" s="1515" t="s">
        <v>121</v>
      </c>
      <c r="Q5" s="1516" t="s">
        <v>143</v>
      </c>
      <c r="R5" s="1517" t="s">
        <v>122</v>
      </c>
      <c r="S5" s="1517"/>
      <c r="T5" s="1518"/>
      <c r="U5" s="1519"/>
      <c r="V5" s="1514"/>
      <c r="W5" s="1514"/>
      <c r="X5" s="1514"/>
      <c r="Y5" s="1514"/>
      <c r="Z5" s="1515" t="s">
        <v>123</v>
      </c>
      <c r="AA5" s="1520" t="s">
        <v>124</v>
      </c>
      <c r="AB5" s="1517"/>
      <c r="AC5" s="1375"/>
      <c r="AD5" s="1383"/>
      <c r="AE5" s="1494"/>
      <c r="AF5" s="1494"/>
      <c r="AG5" s="1494"/>
      <c r="AH5" s="1494"/>
      <c r="AI5" s="1512"/>
      <c r="AJ5" s="1512"/>
      <c r="AK5" s="1512"/>
    </row>
    <row r="6" spans="1:37" s="1853" customFormat="1" ht="14.45" customHeight="1">
      <c r="A6" s="1852"/>
      <c r="B6" s="1852"/>
      <c r="C6" s="1852"/>
      <c r="D6" s="1852"/>
      <c r="E6" s="1852"/>
      <c r="F6" s="1852"/>
      <c r="G6" s="1852"/>
      <c r="H6" s="1852"/>
      <c r="I6" s="1852"/>
      <c r="K6" s="1513"/>
      <c r="L6" s="1514"/>
      <c r="M6" s="1514"/>
      <c r="N6" s="1514"/>
      <c r="O6" s="1514"/>
      <c r="P6" s="1521"/>
      <c r="Q6" s="1522" t="s">
        <v>144</v>
      </c>
      <c r="R6" s="1520" t="s">
        <v>2</v>
      </c>
      <c r="S6" s="1520" t="s">
        <v>3</v>
      </c>
      <c r="T6" s="1520" t="s">
        <v>393</v>
      </c>
      <c r="U6" s="1519" t="s">
        <v>4</v>
      </c>
      <c r="V6" s="1514" t="s">
        <v>4</v>
      </c>
      <c r="W6" s="1514"/>
      <c r="X6" s="1514"/>
      <c r="Y6" s="1514"/>
      <c r="Z6" s="1521"/>
      <c r="AA6" s="1520" t="s">
        <v>2</v>
      </c>
      <c r="AB6" s="1520" t="s">
        <v>3</v>
      </c>
      <c r="AC6" s="1375" t="s">
        <v>393</v>
      </c>
      <c r="AD6" s="1383" t="s">
        <v>4</v>
      </c>
      <c r="AE6" s="1494"/>
      <c r="AF6" s="1494"/>
      <c r="AG6" s="1494"/>
      <c r="AH6" s="1494"/>
      <c r="AI6" s="1512"/>
      <c r="AJ6" s="1512"/>
      <c r="AK6" s="1512"/>
    </row>
    <row r="7" spans="1:37" s="1853" customFormat="1" ht="14.45" customHeight="1" thickBot="1">
      <c r="A7" s="1708" t="s">
        <v>1132</v>
      </c>
      <c r="B7" s="1708" t="s">
        <v>1133</v>
      </c>
      <c r="C7" s="1708" t="s">
        <v>1134</v>
      </c>
      <c r="D7" s="1708" t="s">
        <v>1135</v>
      </c>
      <c r="E7" s="1708" t="s">
        <v>398</v>
      </c>
      <c r="F7" s="1708" t="s">
        <v>1136</v>
      </c>
      <c r="G7" s="1708" t="s">
        <v>1137</v>
      </c>
      <c r="H7" s="1708" t="s">
        <v>1138</v>
      </c>
      <c r="I7" s="1852"/>
      <c r="K7" s="1513"/>
      <c r="L7" s="1514"/>
      <c r="M7" s="1514"/>
      <c r="N7" s="1514"/>
      <c r="O7" s="1514"/>
      <c r="P7" s="1523" t="s">
        <v>125</v>
      </c>
      <c r="Q7" s="1524" t="s">
        <v>667</v>
      </c>
      <c r="R7" s="1525"/>
      <c r="S7" s="1526" t="s">
        <v>127</v>
      </c>
      <c r="T7" s="1527" t="s">
        <v>1416</v>
      </c>
      <c r="U7" s="1519"/>
      <c r="V7" s="1528"/>
      <c r="W7" s="1528"/>
      <c r="X7" s="1528"/>
      <c r="Y7" s="1528"/>
      <c r="Z7" s="1529" t="s">
        <v>5</v>
      </c>
      <c r="AA7" s="1526" t="s">
        <v>6</v>
      </c>
      <c r="AB7" s="1526" t="s">
        <v>7</v>
      </c>
      <c r="AC7" s="1367"/>
      <c r="AD7" s="1383"/>
      <c r="AE7" s="330"/>
      <c r="AF7" s="330"/>
      <c r="AG7" s="330"/>
      <c r="AH7" s="330"/>
      <c r="AI7" s="1512"/>
      <c r="AJ7" s="1512"/>
      <c r="AK7" s="1512"/>
    </row>
    <row r="8" spans="1:37" ht="14.45" customHeight="1">
      <c r="A8" s="1709">
        <v>107310</v>
      </c>
      <c r="B8" s="1710">
        <v>107310</v>
      </c>
      <c r="C8" s="1710">
        <v>94978</v>
      </c>
      <c r="D8" s="1710">
        <v>12332</v>
      </c>
      <c r="E8" s="1710">
        <v>40190</v>
      </c>
      <c r="F8" s="1710">
        <v>16487</v>
      </c>
      <c r="G8" s="1710">
        <v>0</v>
      </c>
      <c r="H8" s="1711">
        <v>35000</v>
      </c>
      <c r="I8" s="1712" t="s">
        <v>1139</v>
      </c>
      <c r="K8" s="1530"/>
      <c r="L8" s="1531" t="s">
        <v>8</v>
      </c>
      <c r="M8" s="1532"/>
      <c r="N8" s="1532"/>
      <c r="O8" s="1533" t="s">
        <v>9</v>
      </c>
      <c r="P8" s="1534">
        <f>+A9</f>
        <v>0</v>
      </c>
      <c r="Q8" s="1535">
        <f>+C9</f>
        <v>0</v>
      </c>
      <c r="R8" s="1535">
        <f>+E9</f>
        <v>0</v>
      </c>
      <c r="S8" s="1536">
        <f>+F9</f>
        <v>0</v>
      </c>
      <c r="T8" s="1537">
        <f>+H9</f>
        <v>0</v>
      </c>
      <c r="U8" s="1538"/>
      <c r="V8" s="1539" t="s">
        <v>145</v>
      </c>
      <c r="W8" s="1540"/>
      <c r="X8" s="1540"/>
      <c r="Y8" s="1541" t="s">
        <v>10</v>
      </c>
      <c r="Z8" s="1542">
        <f t="shared" ref="Z8:AB9" si="0">+A170</f>
        <v>0</v>
      </c>
      <c r="AA8" s="1543">
        <f t="shared" si="0"/>
        <v>0</v>
      </c>
      <c r="AB8" s="1544">
        <f t="shared" si="0"/>
        <v>0</v>
      </c>
      <c r="AC8" s="1545">
        <f>+E170</f>
        <v>0</v>
      </c>
      <c r="AD8" s="1383"/>
      <c r="AE8" s="1383"/>
      <c r="AF8" s="1383"/>
      <c r="AG8" s="1383"/>
      <c r="AH8" s="1383"/>
      <c r="AI8" s="1853"/>
      <c r="AJ8" s="1853"/>
      <c r="AK8" s="1853"/>
    </row>
    <row r="9" spans="1:37" ht="14.45" customHeight="1">
      <c r="A9" s="1713"/>
      <c r="B9" s="1714"/>
      <c r="C9" s="1714"/>
      <c r="D9" s="1714"/>
      <c r="E9" s="1714"/>
      <c r="F9" s="1714"/>
      <c r="G9" s="1714"/>
      <c r="H9" s="1715"/>
      <c r="I9" s="1712" t="s">
        <v>1140</v>
      </c>
      <c r="K9" s="1547"/>
      <c r="L9" s="1539"/>
      <c r="M9" s="1548" t="s">
        <v>146</v>
      </c>
      <c r="N9" s="1549"/>
      <c r="O9" s="1550" t="s">
        <v>12</v>
      </c>
      <c r="P9" s="1551">
        <f>+A10</f>
        <v>0</v>
      </c>
      <c r="Q9" s="1552">
        <f>+C10</f>
        <v>0</v>
      </c>
      <c r="R9" s="1552">
        <f>+E10</f>
        <v>0</v>
      </c>
      <c r="S9" s="1553">
        <f>+F10</f>
        <v>0</v>
      </c>
      <c r="T9" s="1554">
        <f>+H10</f>
        <v>0</v>
      </c>
      <c r="U9" s="1555"/>
      <c r="V9" s="1556"/>
      <c r="W9" s="1548" t="s">
        <v>11</v>
      </c>
      <c r="X9" s="1549"/>
      <c r="Y9" s="1557" t="s">
        <v>9</v>
      </c>
      <c r="Z9" s="1551">
        <f t="shared" si="0"/>
        <v>0</v>
      </c>
      <c r="AA9" s="1552">
        <f t="shared" si="0"/>
        <v>0</v>
      </c>
      <c r="AB9" s="1558">
        <f t="shared" si="0"/>
        <v>0</v>
      </c>
      <c r="AC9" s="1559">
        <f>+E171</f>
        <v>0</v>
      </c>
      <c r="AD9" s="1383"/>
      <c r="AE9" s="1383"/>
      <c r="AF9" s="1383"/>
      <c r="AG9" s="1383"/>
      <c r="AH9" s="1383"/>
      <c r="AI9" s="1853"/>
      <c r="AJ9" s="1853"/>
      <c r="AK9" s="1853"/>
    </row>
    <row r="10" spans="1:37" ht="14.45" customHeight="1">
      <c r="A10" s="1713"/>
      <c r="B10" s="1714"/>
      <c r="C10" s="1714"/>
      <c r="D10" s="1714"/>
      <c r="E10" s="1714"/>
      <c r="F10" s="1714"/>
      <c r="G10" s="1714"/>
      <c r="H10" s="1715"/>
      <c r="I10" s="1712" t="s">
        <v>1141</v>
      </c>
      <c r="K10" s="1547"/>
      <c r="L10" s="1539"/>
      <c r="M10" s="1548" t="s">
        <v>13</v>
      </c>
      <c r="N10" s="1560"/>
      <c r="O10" s="1561"/>
      <c r="P10" s="1562">
        <f>P8-P9</f>
        <v>0</v>
      </c>
      <c r="Q10" s="1563">
        <f>Q8-Q9</f>
        <v>0</v>
      </c>
      <c r="R10" s="1563">
        <f>R8-R9</f>
        <v>0</v>
      </c>
      <c r="S10" s="1564">
        <f>S8-S9</f>
        <v>0</v>
      </c>
      <c r="T10" s="1565">
        <f>T8-T9</f>
        <v>0</v>
      </c>
      <c r="U10" s="1555"/>
      <c r="V10" s="1566"/>
      <c r="W10" s="1548" t="s">
        <v>13</v>
      </c>
      <c r="X10" s="1549"/>
      <c r="Y10" s="1557"/>
      <c r="Z10" s="1567">
        <f>Z8-Z9</f>
        <v>0</v>
      </c>
      <c r="AA10" s="1568">
        <f>AA8-AA9</f>
        <v>0</v>
      </c>
      <c r="AB10" s="1569">
        <f>AB8-AB9</f>
        <v>0</v>
      </c>
      <c r="AC10" s="1570">
        <f>AC8-AC9</f>
        <v>0</v>
      </c>
      <c r="AD10" s="1383"/>
      <c r="AE10" s="1383"/>
      <c r="AF10" s="1383"/>
      <c r="AG10" s="1383"/>
      <c r="AH10" s="1383"/>
      <c r="AI10" s="1853"/>
      <c r="AJ10" s="1853"/>
      <c r="AK10" s="1853"/>
    </row>
    <row r="11" spans="1:37" ht="14.45" customHeight="1">
      <c r="A11" s="1713">
        <v>12591</v>
      </c>
      <c r="B11" s="1714">
        <v>12591</v>
      </c>
      <c r="C11" s="1714">
        <v>12591</v>
      </c>
      <c r="D11" s="1714"/>
      <c r="E11" s="1714"/>
      <c r="F11" s="1714">
        <v>6666</v>
      </c>
      <c r="G11" s="1714"/>
      <c r="H11" s="1715"/>
      <c r="I11" s="1712" t="s">
        <v>1142</v>
      </c>
      <c r="K11" s="1547" t="s">
        <v>4</v>
      </c>
      <c r="L11" s="1571" t="s">
        <v>14</v>
      </c>
      <c r="M11" s="1572"/>
      <c r="N11" s="1572"/>
      <c r="O11" s="1573" t="s">
        <v>15</v>
      </c>
      <c r="P11" s="1574">
        <f>+A11</f>
        <v>12591</v>
      </c>
      <c r="Q11" s="1575">
        <f>+C11</f>
        <v>12591</v>
      </c>
      <c r="R11" s="1575">
        <f>+E11</f>
        <v>0</v>
      </c>
      <c r="S11" s="1576">
        <f>+F11</f>
        <v>6666</v>
      </c>
      <c r="T11" s="1554">
        <f>+H11</f>
        <v>0</v>
      </c>
      <c r="U11" s="1555"/>
      <c r="V11" s="1548" t="s">
        <v>147</v>
      </c>
      <c r="W11" s="1549"/>
      <c r="X11" s="1549"/>
      <c r="Y11" s="1557" t="s">
        <v>12</v>
      </c>
      <c r="Z11" s="1551">
        <f>+A172</f>
        <v>0</v>
      </c>
      <c r="AA11" s="1552">
        <f>+B172</f>
        <v>0</v>
      </c>
      <c r="AB11" s="1558">
        <f>+C172</f>
        <v>0</v>
      </c>
      <c r="AC11" s="1559">
        <f>+E172</f>
        <v>0</v>
      </c>
      <c r="AD11" s="1383"/>
      <c r="AE11" s="1383"/>
      <c r="AF11" s="1383"/>
      <c r="AG11" s="1383"/>
      <c r="AH11" s="1383"/>
      <c r="AI11" s="1853"/>
      <c r="AJ11" s="1853"/>
      <c r="AK11" s="1853"/>
    </row>
    <row r="12" spans="1:37" ht="14.45" customHeight="1">
      <c r="A12" s="1713"/>
      <c r="B12" s="1714"/>
      <c r="C12" s="1714"/>
      <c r="D12" s="1714"/>
      <c r="E12" s="1714"/>
      <c r="F12" s="1714"/>
      <c r="G12" s="1714"/>
      <c r="H12" s="1715"/>
      <c r="I12" s="1712" t="s">
        <v>1143</v>
      </c>
      <c r="K12" s="1547"/>
      <c r="L12" s="1539"/>
      <c r="M12" s="1548" t="s">
        <v>16</v>
      </c>
      <c r="N12" s="1549"/>
      <c r="O12" s="1550" t="s">
        <v>17</v>
      </c>
      <c r="P12" s="1551">
        <f>+A12</f>
        <v>0</v>
      </c>
      <c r="Q12" s="1552">
        <f>+C12</f>
        <v>0</v>
      </c>
      <c r="R12" s="1552">
        <f>+E12</f>
        <v>0</v>
      </c>
      <c r="S12" s="1553">
        <f>+F12</f>
        <v>0</v>
      </c>
      <c r="T12" s="1554">
        <f>+H12</f>
        <v>0</v>
      </c>
      <c r="U12" s="1555"/>
      <c r="V12" s="1539"/>
      <c r="W12" s="1577"/>
      <c r="X12" s="1577"/>
      <c r="Y12" s="1578"/>
      <c r="Z12" s="1579"/>
      <c r="AA12" s="1577"/>
      <c r="AB12" s="1577"/>
      <c r="AC12" s="1580"/>
      <c r="AD12" s="1383"/>
      <c r="AE12" s="1383"/>
      <c r="AF12" s="1383"/>
      <c r="AG12" s="1383"/>
      <c r="AH12" s="1383"/>
      <c r="AI12" s="1853"/>
      <c r="AJ12" s="1853"/>
      <c r="AK12" s="1853"/>
    </row>
    <row r="13" spans="1:37" ht="14.45" customHeight="1">
      <c r="A13" s="1713">
        <v>3306</v>
      </c>
      <c r="B13" s="1714">
        <v>3306</v>
      </c>
      <c r="C13" s="1714">
        <v>158</v>
      </c>
      <c r="D13" s="1714">
        <v>3148</v>
      </c>
      <c r="E13" s="1714">
        <v>939</v>
      </c>
      <c r="F13" s="1714">
        <v>524</v>
      </c>
      <c r="G13" s="1714">
        <v>0</v>
      </c>
      <c r="H13" s="1715">
        <v>0</v>
      </c>
      <c r="I13" s="1712" t="s">
        <v>1144</v>
      </c>
      <c r="K13" s="1547"/>
      <c r="L13" s="1566"/>
      <c r="M13" s="1548" t="s">
        <v>13</v>
      </c>
      <c r="N13" s="1540"/>
      <c r="O13" s="1581"/>
      <c r="P13" s="1562">
        <f>P11-P12</f>
        <v>12591</v>
      </c>
      <c r="Q13" s="1563">
        <f>Q11-Q12</f>
        <v>12591</v>
      </c>
      <c r="R13" s="1563">
        <f>R11-R12</f>
        <v>0</v>
      </c>
      <c r="S13" s="1564">
        <f>S11-S12</f>
        <v>6666</v>
      </c>
      <c r="T13" s="1565">
        <f>T11-T12</f>
        <v>0</v>
      </c>
      <c r="U13" s="1555"/>
      <c r="V13" s="1566"/>
      <c r="W13" s="1582"/>
      <c r="X13" s="1582"/>
      <c r="Y13" s="1583"/>
      <c r="Z13" s="1584"/>
      <c r="AA13" s="1582"/>
      <c r="AB13" s="1582"/>
      <c r="AC13" s="1585"/>
      <c r="AD13" s="1383"/>
      <c r="AE13" s="1383"/>
      <c r="AF13" s="1383"/>
      <c r="AG13" s="1383"/>
      <c r="AH13" s="1383"/>
      <c r="AI13" s="1853"/>
      <c r="AJ13" s="1853"/>
      <c r="AK13" s="1853"/>
    </row>
    <row r="14" spans="1:37" ht="14.45" customHeight="1">
      <c r="A14" s="1713">
        <v>3306</v>
      </c>
      <c r="B14" s="1714">
        <v>3306</v>
      </c>
      <c r="C14" s="1714">
        <v>158</v>
      </c>
      <c r="D14" s="1714">
        <v>3148</v>
      </c>
      <c r="E14" s="1714">
        <v>939</v>
      </c>
      <c r="F14" s="1714">
        <v>524</v>
      </c>
      <c r="G14" s="1714">
        <v>0</v>
      </c>
      <c r="H14" s="1715">
        <v>0</v>
      </c>
      <c r="I14" s="1712" t="s">
        <v>1145</v>
      </c>
      <c r="K14" s="1547" t="s">
        <v>4</v>
      </c>
      <c r="L14" s="1586"/>
      <c r="M14" s="1539" t="s">
        <v>94</v>
      </c>
      <c r="N14" s="1549"/>
      <c r="O14" s="1550" t="s">
        <v>93</v>
      </c>
      <c r="P14" s="1551">
        <f>+A14</f>
        <v>3306</v>
      </c>
      <c r="Q14" s="1552">
        <f>+C14</f>
        <v>158</v>
      </c>
      <c r="R14" s="1552">
        <f t="shared" ref="R14:S16" si="1">+E14</f>
        <v>939</v>
      </c>
      <c r="S14" s="1553">
        <f t="shared" si="1"/>
        <v>524</v>
      </c>
      <c r="T14" s="1554">
        <f>+H14</f>
        <v>0</v>
      </c>
      <c r="U14" s="1555"/>
      <c r="V14" s="1571"/>
      <c r="W14" s="1548" t="s">
        <v>135</v>
      </c>
      <c r="X14" s="1549"/>
      <c r="Y14" s="1557" t="s">
        <v>93</v>
      </c>
      <c r="Z14" s="1551">
        <f>+A176</f>
        <v>0</v>
      </c>
      <c r="AA14" s="1552">
        <f>+B176</f>
        <v>0</v>
      </c>
      <c r="AB14" s="1558">
        <f>+C176</f>
        <v>0</v>
      </c>
      <c r="AC14" s="1559">
        <f>+E176</f>
        <v>0</v>
      </c>
      <c r="AD14" s="1383"/>
      <c r="AE14" s="1383"/>
      <c r="AF14" s="1383"/>
      <c r="AG14" s="1383"/>
      <c r="AH14" s="1383"/>
      <c r="AI14" s="1853"/>
      <c r="AJ14" s="1853"/>
      <c r="AK14" s="1853"/>
    </row>
    <row r="15" spans="1:37" ht="14.45" customHeight="1">
      <c r="A15" s="1713"/>
      <c r="B15" s="1714"/>
      <c r="C15" s="1714"/>
      <c r="D15" s="1714"/>
      <c r="E15" s="1714"/>
      <c r="F15" s="1714"/>
      <c r="G15" s="1714"/>
      <c r="H15" s="1715"/>
      <c r="I15" s="1712" t="s">
        <v>1146</v>
      </c>
      <c r="K15" s="1547"/>
      <c r="L15" s="1556" t="s">
        <v>102</v>
      </c>
      <c r="M15" s="1539"/>
      <c r="N15" s="1548" t="s">
        <v>148</v>
      </c>
      <c r="O15" s="1550" t="s">
        <v>97</v>
      </c>
      <c r="P15" s="1551">
        <f>+A15</f>
        <v>0</v>
      </c>
      <c r="Q15" s="1552">
        <f>+C15</f>
        <v>0</v>
      </c>
      <c r="R15" s="1552">
        <f t="shared" si="1"/>
        <v>0</v>
      </c>
      <c r="S15" s="1553">
        <f t="shared" si="1"/>
        <v>0</v>
      </c>
      <c r="T15" s="1554">
        <f>+H15</f>
        <v>0</v>
      </c>
      <c r="U15" s="1555"/>
      <c r="V15" s="1539" t="s">
        <v>102</v>
      </c>
      <c r="W15" s="1539"/>
      <c r="X15" s="1560"/>
      <c r="Y15" s="1561"/>
      <c r="Z15" s="1587"/>
      <c r="AA15" s="1560"/>
      <c r="AB15" s="1560"/>
      <c r="AC15" s="1588"/>
      <c r="AD15" s="1383"/>
      <c r="AE15" s="1383"/>
      <c r="AF15" s="1383"/>
      <c r="AG15" s="1383"/>
      <c r="AH15" s="1383"/>
      <c r="AI15" s="1853"/>
      <c r="AJ15" s="1853"/>
      <c r="AK15" s="1853"/>
    </row>
    <row r="16" spans="1:37" ht="14.45" customHeight="1">
      <c r="A16" s="1713">
        <v>3306</v>
      </c>
      <c r="B16" s="1714">
        <v>3306</v>
      </c>
      <c r="C16" s="1714">
        <v>158</v>
      </c>
      <c r="D16" s="1714">
        <v>3148</v>
      </c>
      <c r="E16" s="1714">
        <v>939</v>
      </c>
      <c r="F16" s="1714">
        <v>524</v>
      </c>
      <c r="G16" s="1714">
        <v>0</v>
      </c>
      <c r="H16" s="1715">
        <v>0</v>
      </c>
      <c r="I16" s="1712" t="s">
        <v>1147</v>
      </c>
      <c r="K16" s="1547"/>
      <c r="L16" s="1556" t="s">
        <v>103</v>
      </c>
      <c r="M16" s="1556"/>
      <c r="N16" s="1548" t="s">
        <v>96</v>
      </c>
      <c r="O16" s="1550" t="s">
        <v>34</v>
      </c>
      <c r="P16" s="1551">
        <f>+A16</f>
        <v>3306</v>
      </c>
      <c r="Q16" s="1552">
        <f>+C16</f>
        <v>158</v>
      </c>
      <c r="R16" s="1552">
        <f t="shared" si="1"/>
        <v>939</v>
      </c>
      <c r="S16" s="1553">
        <f t="shared" si="1"/>
        <v>524</v>
      </c>
      <c r="T16" s="1554">
        <f>+H16</f>
        <v>0</v>
      </c>
      <c r="U16" s="1555"/>
      <c r="V16" s="1539" t="s">
        <v>103</v>
      </c>
      <c r="W16" s="1539"/>
      <c r="X16" s="1560"/>
      <c r="Y16" s="1561"/>
      <c r="Z16" s="1587"/>
      <c r="AA16" s="1560"/>
      <c r="AB16" s="1560"/>
      <c r="AC16" s="1588"/>
      <c r="AD16" s="1383"/>
      <c r="AE16" s="1383"/>
      <c r="AF16" s="1383"/>
      <c r="AG16" s="1383"/>
      <c r="AH16" s="1383"/>
      <c r="AI16" s="1853"/>
      <c r="AJ16" s="1853"/>
      <c r="AK16" s="1853"/>
    </row>
    <row r="17" spans="1:37" ht="14.45" customHeight="1">
      <c r="A17" s="1713"/>
      <c r="B17" s="1714"/>
      <c r="C17" s="1714"/>
      <c r="D17" s="1714"/>
      <c r="E17" s="1714"/>
      <c r="F17" s="1714"/>
      <c r="G17" s="1714"/>
      <c r="H17" s="1715"/>
      <c r="I17" s="1712" t="s">
        <v>552</v>
      </c>
      <c r="K17" s="1547"/>
      <c r="L17" s="1556" t="s">
        <v>41</v>
      </c>
      <c r="M17" s="1566"/>
      <c r="N17" s="1548" t="s">
        <v>13</v>
      </c>
      <c r="O17" s="1550"/>
      <c r="P17" s="1567">
        <f>P14-P15-P16</f>
        <v>0</v>
      </c>
      <c r="Q17" s="1568">
        <f>Q14-Q15-Q16</f>
        <v>0</v>
      </c>
      <c r="R17" s="1568">
        <f>R14-R15-R16</f>
        <v>0</v>
      </c>
      <c r="S17" s="1589">
        <f>S14-S15-S16</f>
        <v>0</v>
      </c>
      <c r="T17" s="1565">
        <f>T14-T15-T16</f>
        <v>0</v>
      </c>
      <c r="U17" s="1555"/>
      <c r="V17" s="1539" t="s">
        <v>668</v>
      </c>
      <c r="W17" s="1539"/>
      <c r="X17" s="1560"/>
      <c r="Y17" s="1561"/>
      <c r="Z17" s="1587"/>
      <c r="AA17" s="1560"/>
      <c r="AB17" s="1560"/>
      <c r="AC17" s="1588"/>
      <c r="AD17" s="1383"/>
      <c r="AE17" s="1383"/>
      <c r="AF17" s="1383"/>
      <c r="AG17" s="1383"/>
      <c r="AH17" s="1383"/>
      <c r="AI17" s="1853"/>
      <c r="AJ17" s="1853"/>
      <c r="AK17" s="1853"/>
    </row>
    <row r="18" spans="1:37" ht="14.45" customHeight="1">
      <c r="A18" s="1713"/>
      <c r="B18" s="1714"/>
      <c r="C18" s="1714"/>
      <c r="D18" s="1714"/>
      <c r="E18" s="1714"/>
      <c r="F18" s="1714"/>
      <c r="G18" s="1714"/>
      <c r="H18" s="1715"/>
      <c r="I18" s="1712" t="s">
        <v>553</v>
      </c>
      <c r="K18" s="1547"/>
      <c r="L18" s="1556"/>
      <c r="M18" s="1548" t="s">
        <v>95</v>
      </c>
      <c r="N18" s="1549"/>
      <c r="O18" s="1550" t="s">
        <v>98</v>
      </c>
      <c r="P18" s="1551">
        <f>+A17</f>
        <v>0</v>
      </c>
      <c r="Q18" s="1552">
        <f>+C17</f>
        <v>0</v>
      </c>
      <c r="R18" s="1552">
        <f t="shared" ref="R18:S20" si="2">+E17</f>
        <v>0</v>
      </c>
      <c r="S18" s="1553">
        <f t="shared" si="2"/>
        <v>0</v>
      </c>
      <c r="T18" s="1554">
        <f>+H17</f>
        <v>0</v>
      </c>
      <c r="U18" s="1555"/>
      <c r="V18" s="1539" t="s">
        <v>669</v>
      </c>
      <c r="W18" s="1566"/>
      <c r="X18" s="1560"/>
      <c r="Y18" s="1561"/>
      <c r="Z18" s="1587"/>
      <c r="AA18" s="1560"/>
      <c r="AB18" s="1560"/>
      <c r="AC18" s="1588"/>
      <c r="AD18" s="1383"/>
      <c r="AE18" s="1383"/>
      <c r="AF18" s="1383"/>
      <c r="AG18" s="1383"/>
      <c r="AH18" s="1383"/>
      <c r="AI18" s="1853"/>
      <c r="AJ18" s="1853"/>
      <c r="AK18" s="1853"/>
    </row>
    <row r="19" spans="1:37" ht="14.45" customHeight="1">
      <c r="A19" s="1713"/>
      <c r="B19" s="1714"/>
      <c r="C19" s="1714"/>
      <c r="D19" s="1714"/>
      <c r="E19" s="1714"/>
      <c r="F19" s="1714"/>
      <c r="G19" s="1714"/>
      <c r="H19" s="1715"/>
      <c r="I19" s="1712" t="s">
        <v>554</v>
      </c>
      <c r="K19" s="1547"/>
      <c r="L19" s="1566"/>
      <c r="M19" s="1548" t="s">
        <v>13</v>
      </c>
      <c r="N19" s="1549"/>
      <c r="O19" s="1550" t="s">
        <v>99</v>
      </c>
      <c r="P19" s="1551">
        <f>+A18</f>
        <v>0</v>
      </c>
      <c r="Q19" s="1552">
        <f>+C18</f>
        <v>0</v>
      </c>
      <c r="R19" s="1552">
        <f t="shared" si="2"/>
        <v>0</v>
      </c>
      <c r="S19" s="1553">
        <f t="shared" si="2"/>
        <v>0</v>
      </c>
      <c r="T19" s="1554">
        <f>+H18</f>
        <v>0</v>
      </c>
      <c r="U19" s="1555"/>
      <c r="V19" s="1590"/>
      <c r="W19" s="1549" t="s">
        <v>13</v>
      </c>
      <c r="X19" s="1549"/>
      <c r="Y19" s="1557" t="s">
        <v>97</v>
      </c>
      <c r="Z19" s="1551">
        <f>+A177</f>
        <v>0</v>
      </c>
      <c r="AA19" s="1552">
        <f>+B177</f>
        <v>0</v>
      </c>
      <c r="AB19" s="1558">
        <f>+C177</f>
        <v>0</v>
      </c>
      <c r="AC19" s="1559">
        <f>+E177</f>
        <v>0</v>
      </c>
      <c r="AD19" s="1383"/>
      <c r="AE19" s="1383"/>
      <c r="AF19" s="1383"/>
      <c r="AG19" s="1383"/>
      <c r="AH19" s="1383"/>
      <c r="AI19" s="1853"/>
      <c r="AJ19" s="1853"/>
      <c r="AK19" s="1853"/>
    </row>
    <row r="20" spans="1:37" ht="14.45" customHeight="1">
      <c r="A20" s="1713">
        <v>19679</v>
      </c>
      <c r="B20" s="1714">
        <v>19679</v>
      </c>
      <c r="C20" s="1714">
        <v>10495</v>
      </c>
      <c r="D20" s="1714">
        <v>9184</v>
      </c>
      <c r="E20" s="1714">
        <v>3418</v>
      </c>
      <c r="F20" s="1714">
        <v>9297</v>
      </c>
      <c r="G20" s="1714">
        <v>0</v>
      </c>
      <c r="H20" s="1715">
        <v>0</v>
      </c>
      <c r="I20" s="1712" t="s">
        <v>1148</v>
      </c>
      <c r="K20" s="1547"/>
      <c r="L20" s="1548" t="s">
        <v>19</v>
      </c>
      <c r="M20" s="1549"/>
      <c r="N20" s="1549"/>
      <c r="O20" s="1550" t="s">
        <v>20</v>
      </c>
      <c r="P20" s="1551">
        <f>+A19</f>
        <v>0</v>
      </c>
      <c r="Q20" s="1552">
        <f>+C19</f>
        <v>0</v>
      </c>
      <c r="R20" s="1591">
        <f t="shared" si="2"/>
        <v>0</v>
      </c>
      <c r="S20" s="1553">
        <f t="shared" si="2"/>
        <v>0</v>
      </c>
      <c r="T20" s="1554">
        <f>+H19</f>
        <v>0</v>
      </c>
      <c r="U20" s="1555" t="s">
        <v>4</v>
      </c>
      <c r="V20" s="1539"/>
      <c r="W20" s="1560"/>
      <c r="X20" s="1560"/>
      <c r="Y20" s="1561"/>
      <c r="Z20" s="1587"/>
      <c r="AA20" s="1560"/>
      <c r="AB20" s="1560"/>
      <c r="AC20" s="1588"/>
      <c r="AD20" s="1383"/>
      <c r="AE20" s="1383"/>
      <c r="AF20" s="1383"/>
      <c r="AG20" s="1383"/>
      <c r="AH20" s="1383"/>
      <c r="AI20" s="1853"/>
      <c r="AJ20" s="1853"/>
      <c r="AK20" s="1853"/>
    </row>
    <row r="21" spans="1:37" ht="14.45" customHeight="1">
      <c r="A21" s="1713">
        <v>19679</v>
      </c>
      <c r="B21" s="1714">
        <v>19679</v>
      </c>
      <c r="C21" s="1714">
        <v>10495</v>
      </c>
      <c r="D21" s="1714">
        <v>9184</v>
      </c>
      <c r="E21" s="1714">
        <v>3418</v>
      </c>
      <c r="F21" s="1714">
        <v>9297</v>
      </c>
      <c r="G21" s="1714">
        <v>0</v>
      </c>
      <c r="H21" s="1715">
        <v>0</v>
      </c>
      <c r="I21" s="1712" t="s">
        <v>555</v>
      </c>
      <c r="K21" s="1547" t="s">
        <v>21</v>
      </c>
      <c r="L21" s="1539"/>
      <c r="M21" s="1548" t="s">
        <v>22</v>
      </c>
      <c r="N21" s="1549"/>
      <c r="O21" s="1550" t="s">
        <v>23</v>
      </c>
      <c r="P21" s="1551">
        <f t="shared" ref="P21:P31" si="3">+A21</f>
        <v>19679</v>
      </c>
      <c r="Q21" s="1552">
        <f t="shared" ref="Q21:Q31" si="4">+C21</f>
        <v>10495</v>
      </c>
      <c r="R21" s="1552">
        <f t="shared" ref="R21:S31" si="5">+E21</f>
        <v>3418</v>
      </c>
      <c r="S21" s="1553">
        <f t="shared" si="5"/>
        <v>9297</v>
      </c>
      <c r="T21" s="1554">
        <f t="shared" ref="T21:T31" si="6">+H21</f>
        <v>0</v>
      </c>
      <c r="U21" s="1555" t="s">
        <v>24</v>
      </c>
      <c r="V21" s="1539"/>
      <c r="W21" s="1561"/>
      <c r="X21" s="1561"/>
      <c r="Y21" s="1561"/>
      <c r="Z21" s="1587"/>
      <c r="AA21" s="1560"/>
      <c r="AB21" s="1560"/>
      <c r="AC21" s="1588"/>
      <c r="AD21" s="1383"/>
      <c r="AE21" s="1383"/>
      <c r="AF21" s="1383"/>
      <c r="AG21" s="1383"/>
      <c r="AH21" s="1383"/>
      <c r="AI21" s="1853"/>
      <c r="AJ21" s="1853"/>
      <c r="AK21" s="1853"/>
    </row>
    <row r="22" spans="1:37" ht="14.45" customHeight="1">
      <c r="A22" s="1713"/>
      <c r="B22" s="1714"/>
      <c r="C22" s="1714"/>
      <c r="D22" s="1714"/>
      <c r="E22" s="1714"/>
      <c r="F22" s="1714"/>
      <c r="G22" s="1714"/>
      <c r="H22" s="1715"/>
      <c r="I22" s="1712" t="s">
        <v>558</v>
      </c>
      <c r="K22" s="1547"/>
      <c r="L22" s="1539" t="s">
        <v>25</v>
      </c>
      <c r="M22" s="1548" t="s">
        <v>26</v>
      </c>
      <c r="N22" s="1549"/>
      <c r="O22" s="1550" t="s">
        <v>27</v>
      </c>
      <c r="P22" s="1551">
        <f t="shared" si="3"/>
        <v>0</v>
      </c>
      <c r="Q22" s="1552">
        <f t="shared" si="4"/>
        <v>0</v>
      </c>
      <c r="R22" s="1552">
        <f t="shared" si="5"/>
        <v>0</v>
      </c>
      <c r="S22" s="1553">
        <f t="shared" si="5"/>
        <v>0</v>
      </c>
      <c r="T22" s="1554">
        <f t="shared" si="6"/>
        <v>0</v>
      </c>
      <c r="U22" s="1555"/>
      <c r="V22" s="1539"/>
      <c r="W22" s="1560"/>
      <c r="X22" s="1560"/>
      <c r="Y22" s="1561"/>
      <c r="Z22" s="1587"/>
      <c r="AA22" s="1560"/>
      <c r="AB22" s="1560"/>
      <c r="AC22" s="1588"/>
      <c r="AD22" s="1383"/>
      <c r="AE22" s="1383"/>
      <c r="AF22" s="1383"/>
      <c r="AG22" s="1383"/>
      <c r="AH22" s="1383"/>
      <c r="AI22" s="1853"/>
      <c r="AJ22" s="1853"/>
      <c r="AK22" s="1853"/>
    </row>
    <row r="23" spans="1:37" ht="14.45" customHeight="1">
      <c r="A23" s="1713"/>
      <c r="B23" s="1714"/>
      <c r="C23" s="1714"/>
      <c r="D23" s="1714"/>
      <c r="E23" s="1714"/>
      <c r="F23" s="1714"/>
      <c r="G23" s="1714"/>
      <c r="H23" s="1715"/>
      <c r="I23" s="1712" t="s">
        <v>560</v>
      </c>
      <c r="K23" s="1547"/>
      <c r="L23" s="1539" t="s">
        <v>28</v>
      </c>
      <c r="M23" s="1548" t="s">
        <v>29</v>
      </c>
      <c r="N23" s="1549"/>
      <c r="O23" s="1550" t="s">
        <v>30</v>
      </c>
      <c r="P23" s="1551">
        <f t="shared" si="3"/>
        <v>0</v>
      </c>
      <c r="Q23" s="1552">
        <f t="shared" si="4"/>
        <v>0</v>
      </c>
      <c r="R23" s="1552">
        <f t="shared" si="5"/>
        <v>0</v>
      </c>
      <c r="S23" s="1553">
        <f t="shared" si="5"/>
        <v>0</v>
      </c>
      <c r="T23" s="1554">
        <f t="shared" si="6"/>
        <v>0</v>
      </c>
      <c r="U23" s="1555"/>
      <c r="V23" s="1539"/>
      <c r="W23" s="1561"/>
      <c r="X23" s="1561"/>
      <c r="Y23" s="1561"/>
      <c r="Z23" s="1587"/>
      <c r="AA23" s="1560"/>
      <c r="AB23" s="1560"/>
      <c r="AC23" s="1588"/>
      <c r="AD23" s="1383"/>
      <c r="AE23" s="1383"/>
      <c r="AF23" s="1383"/>
      <c r="AG23" s="1383"/>
      <c r="AH23" s="1383"/>
      <c r="AI23" s="1853"/>
      <c r="AJ23" s="1853"/>
      <c r="AK23" s="1853"/>
    </row>
    <row r="24" spans="1:37" ht="14.45" customHeight="1">
      <c r="A24" s="1713"/>
      <c r="B24" s="1714"/>
      <c r="C24" s="1714"/>
      <c r="D24" s="1714"/>
      <c r="E24" s="1714"/>
      <c r="F24" s="1714"/>
      <c r="G24" s="1714"/>
      <c r="H24" s="1715"/>
      <c r="I24" s="1712" t="s">
        <v>562</v>
      </c>
      <c r="K24" s="1547"/>
      <c r="L24" s="1539" t="s">
        <v>31</v>
      </c>
      <c r="M24" s="1548" t="s">
        <v>32</v>
      </c>
      <c r="N24" s="1549"/>
      <c r="O24" s="1550" t="s">
        <v>33</v>
      </c>
      <c r="P24" s="1551">
        <f t="shared" si="3"/>
        <v>0</v>
      </c>
      <c r="Q24" s="1552">
        <f t="shared" si="4"/>
        <v>0</v>
      </c>
      <c r="R24" s="1552">
        <f t="shared" si="5"/>
        <v>0</v>
      </c>
      <c r="S24" s="1553">
        <f t="shared" si="5"/>
        <v>0</v>
      </c>
      <c r="T24" s="1554">
        <f t="shared" si="6"/>
        <v>0</v>
      </c>
      <c r="U24" s="1555"/>
      <c r="V24" s="1571" t="s">
        <v>670</v>
      </c>
      <c r="W24" s="1549"/>
      <c r="X24" s="1549"/>
      <c r="Y24" s="1557" t="s">
        <v>34</v>
      </c>
      <c r="Z24" s="1551">
        <f>+A178</f>
        <v>0</v>
      </c>
      <c r="AA24" s="1552">
        <f>+B178</f>
        <v>0</v>
      </c>
      <c r="AB24" s="1558">
        <f>+C178</f>
        <v>0</v>
      </c>
      <c r="AC24" s="1559">
        <f>+E178</f>
        <v>0</v>
      </c>
      <c r="AD24" s="1383"/>
      <c r="AE24" s="1383"/>
      <c r="AF24" s="1383"/>
      <c r="AG24" s="1383"/>
      <c r="AH24" s="1383"/>
      <c r="AI24" s="1853"/>
      <c r="AJ24" s="1853"/>
      <c r="AK24" s="1853"/>
    </row>
    <row r="25" spans="1:37" ht="14.45" customHeight="1">
      <c r="A25" s="1713"/>
      <c r="B25" s="1714"/>
      <c r="C25" s="1714"/>
      <c r="D25" s="1714"/>
      <c r="E25" s="1714"/>
      <c r="F25" s="1714"/>
      <c r="G25" s="1714"/>
      <c r="H25" s="1715"/>
      <c r="I25" s="1712" t="s">
        <v>563</v>
      </c>
      <c r="K25" s="1547"/>
      <c r="L25" s="1539" t="s">
        <v>35</v>
      </c>
      <c r="M25" s="1548" t="s">
        <v>36</v>
      </c>
      <c r="N25" s="1549"/>
      <c r="O25" s="1550" t="s">
        <v>37</v>
      </c>
      <c r="P25" s="1551">
        <f t="shared" si="3"/>
        <v>0</v>
      </c>
      <c r="Q25" s="1552">
        <f t="shared" si="4"/>
        <v>0</v>
      </c>
      <c r="R25" s="1552">
        <f t="shared" si="5"/>
        <v>0</v>
      </c>
      <c r="S25" s="1553">
        <f t="shared" si="5"/>
        <v>0</v>
      </c>
      <c r="T25" s="1554">
        <f t="shared" si="6"/>
        <v>0</v>
      </c>
      <c r="U25" s="1555"/>
      <c r="V25" s="1556"/>
      <c r="W25" s="1548" t="s">
        <v>36</v>
      </c>
      <c r="X25" s="1549"/>
      <c r="Y25" s="1557" t="s">
        <v>20</v>
      </c>
      <c r="Z25" s="1551">
        <f>+A181</f>
        <v>0</v>
      </c>
      <c r="AA25" s="1552">
        <f>+B181</f>
        <v>0</v>
      </c>
      <c r="AB25" s="1558">
        <f>+C181</f>
        <v>0</v>
      </c>
      <c r="AC25" s="1559">
        <f>+E181</f>
        <v>0</v>
      </c>
      <c r="AD25" s="1383"/>
      <c r="AE25" s="1383"/>
      <c r="AF25" s="1383"/>
      <c r="AG25" s="1383"/>
      <c r="AH25" s="1383"/>
      <c r="AI25" s="1853"/>
      <c r="AJ25" s="1853"/>
      <c r="AK25" s="1853"/>
    </row>
    <row r="26" spans="1:37" ht="14.45" customHeight="1">
      <c r="A26" s="1713"/>
      <c r="B26" s="1714"/>
      <c r="C26" s="1714"/>
      <c r="D26" s="1714"/>
      <c r="E26" s="1714"/>
      <c r="F26" s="1714"/>
      <c r="G26" s="1714"/>
      <c r="H26" s="1715"/>
      <c r="I26" s="1712" t="s">
        <v>565</v>
      </c>
      <c r="K26" s="1547"/>
      <c r="L26" s="1539" t="s">
        <v>38</v>
      </c>
      <c r="M26" s="1548" t="s">
        <v>149</v>
      </c>
      <c r="N26" s="1549"/>
      <c r="O26" s="1550" t="s">
        <v>40</v>
      </c>
      <c r="P26" s="1551">
        <f t="shared" si="3"/>
        <v>0</v>
      </c>
      <c r="Q26" s="1552">
        <f t="shared" si="4"/>
        <v>0</v>
      </c>
      <c r="R26" s="1552">
        <f t="shared" si="5"/>
        <v>0</v>
      </c>
      <c r="S26" s="1553">
        <f t="shared" si="5"/>
        <v>0</v>
      </c>
      <c r="T26" s="1554">
        <f t="shared" si="6"/>
        <v>0</v>
      </c>
      <c r="U26" s="1555"/>
      <c r="V26" s="1592"/>
      <c r="W26" s="1593"/>
      <c r="X26" s="1577"/>
      <c r="Y26" s="1578"/>
      <c r="Z26" s="1579"/>
      <c r="AA26" s="1577"/>
      <c r="AB26" s="1577"/>
      <c r="AC26" s="1580"/>
      <c r="AD26" s="1383"/>
      <c r="AE26" s="1383"/>
      <c r="AF26" s="1383"/>
      <c r="AG26" s="1383"/>
      <c r="AH26" s="1383"/>
      <c r="AI26" s="1853"/>
      <c r="AJ26" s="1853"/>
      <c r="AK26" s="1853"/>
    </row>
    <row r="27" spans="1:37" ht="14.45" customHeight="1">
      <c r="A27" s="1713"/>
      <c r="B27" s="1714"/>
      <c r="C27" s="1714"/>
      <c r="D27" s="1714"/>
      <c r="E27" s="1714"/>
      <c r="F27" s="1714"/>
      <c r="G27" s="1714"/>
      <c r="H27" s="1715"/>
      <c r="I27" s="1712" t="s">
        <v>566</v>
      </c>
      <c r="K27" s="1547"/>
      <c r="L27" s="1539" t="s">
        <v>41</v>
      </c>
      <c r="M27" s="1548" t="s">
        <v>42</v>
      </c>
      <c r="N27" s="1549"/>
      <c r="O27" s="1550" t="s">
        <v>43</v>
      </c>
      <c r="P27" s="1551">
        <f t="shared" si="3"/>
        <v>0</v>
      </c>
      <c r="Q27" s="1552">
        <f t="shared" si="4"/>
        <v>0</v>
      </c>
      <c r="R27" s="1552">
        <f t="shared" si="5"/>
        <v>0</v>
      </c>
      <c r="S27" s="1553">
        <f t="shared" si="5"/>
        <v>0</v>
      </c>
      <c r="T27" s="1554">
        <f t="shared" si="6"/>
        <v>0</v>
      </c>
      <c r="U27" s="1555"/>
      <c r="V27" s="1592"/>
      <c r="W27" s="1594"/>
      <c r="X27" s="1582"/>
      <c r="Y27" s="1583"/>
      <c r="Z27" s="1584"/>
      <c r="AA27" s="1582"/>
      <c r="AB27" s="1582"/>
      <c r="AC27" s="1585"/>
      <c r="AD27" s="1383"/>
      <c r="AE27" s="1383"/>
      <c r="AF27" s="1383"/>
      <c r="AG27" s="1383"/>
      <c r="AH27" s="1383"/>
      <c r="AI27" s="1853"/>
      <c r="AJ27" s="1853"/>
      <c r="AK27" s="1853"/>
    </row>
    <row r="28" spans="1:37" ht="14.45" customHeight="1">
      <c r="A28" s="1713"/>
      <c r="B28" s="1714"/>
      <c r="C28" s="1714"/>
      <c r="D28" s="1714"/>
      <c r="E28" s="1714"/>
      <c r="F28" s="1714"/>
      <c r="G28" s="1714"/>
      <c r="H28" s="1715"/>
      <c r="I28" s="1712" t="s">
        <v>453</v>
      </c>
      <c r="K28" s="1547" t="s">
        <v>128</v>
      </c>
      <c r="L28" s="1566"/>
      <c r="M28" s="1548" t="s">
        <v>13</v>
      </c>
      <c r="N28" s="1549"/>
      <c r="O28" s="1550" t="s">
        <v>44</v>
      </c>
      <c r="P28" s="1551">
        <f t="shared" si="3"/>
        <v>0</v>
      </c>
      <c r="Q28" s="1552">
        <f t="shared" si="4"/>
        <v>0</v>
      </c>
      <c r="R28" s="1552">
        <f t="shared" si="5"/>
        <v>0</v>
      </c>
      <c r="S28" s="1553">
        <f t="shared" si="5"/>
        <v>0</v>
      </c>
      <c r="T28" s="1554">
        <f t="shared" si="6"/>
        <v>0</v>
      </c>
      <c r="U28" s="1555"/>
      <c r="V28" s="1566"/>
      <c r="W28" s="1548" t="s">
        <v>13</v>
      </c>
      <c r="X28" s="1549"/>
      <c r="Y28" s="1557"/>
      <c r="Z28" s="1567">
        <f>Z24-Z25</f>
        <v>0</v>
      </c>
      <c r="AA28" s="1568">
        <f>AA24-AA25</f>
        <v>0</v>
      </c>
      <c r="AB28" s="1589">
        <f>AB24-AB25</f>
        <v>0</v>
      </c>
      <c r="AC28" s="1595">
        <f>AC24-AC25</f>
        <v>0</v>
      </c>
      <c r="AD28" s="1383"/>
      <c r="AE28" s="1383"/>
      <c r="AF28" s="1383"/>
      <c r="AG28" s="1383"/>
      <c r="AH28" s="1383"/>
      <c r="AI28" s="1853"/>
      <c r="AJ28" s="1853"/>
      <c r="AK28" s="1853"/>
    </row>
    <row r="29" spans="1:37" ht="14.45" customHeight="1">
      <c r="A29" s="1713"/>
      <c r="B29" s="1714"/>
      <c r="C29" s="1714"/>
      <c r="D29" s="1714"/>
      <c r="E29" s="1714"/>
      <c r="F29" s="1714"/>
      <c r="G29" s="1714"/>
      <c r="H29" s="1715"/>
      <c r="I29" s="1712" t="s">
        <v>568</v>
      </c>
      <c r="K29" s="1547" t="s">
        <v>4</v>
      </c>
      <c r="L29" s="1571" t="s">
        <v>45</v>
      </c>
      <c r="M29" s="1549"/>
      <c r="N29" s="1549"/>
      <c r="O29" s="1550" t="s">
        <v>46</v>
      </c>
      <c r="P29" s="1551">
        <f t="shared" si="3"/>
        <v>0</v>
      </c>
      <c r="Q29" s="1552">
        <f t="shared" si="4"/>
        <v>0</v>
      </c>
      <c r="R29" s="1552">
        <f t="shared" si="5"/>
        <v>0</v>
      </c>
      <c r="S29" s="1553">
        <f t="shared" si="5"/>
        <v>0</v>
      </c>
      <c r="T29" s="1554">
        <f t="shared" si="6"/>
        <v>0</v>
      </c>
      <c r="U29" s="1555" t="s">
        <v>4</v>
      </c>
      <c r="V29" s="1539"/>
      <c r="W29" s="1560"/>
      <c r="X29" s="1560"/>
      <c r="Y29" s="1561"/>
      <c r="Z29" s="1587"/>
      <c r="AA29" s="1560"/>
      <c r="AB29" s="1560"/>
      <c r="AC29" s="1588"/>
      <c r="AD29" s="1383"/>
      <c r="AE29" s="1383"/>
      <c r="AF29" s="1383"/>
      <c r="AG29" s="1383"/>
      <c r="AH29" s="1383"/>
      <c r="AI29" s="1853"/>
      <c r="AJ29" s="1853"/>
      <c r="AK29" s="1853"/>
    </row>
    <row r="30" spans="1:37" ht="14.45" customHeight="1">
      <c r="A30" s="1713"/>
      <c r="B30" s="1714"/>
      <c r="C30" s="1714"/>
      <c r="D30" s="1714"/>
      <c r="E30" s="1714"/>
      <c r="F30" s="1714"/>
      <c r="G30" s="1714"/>
      <c r="H30" s="1715"/>
      <c r="I30" s="1712" t="s">
        <v>569</v>
      </c>
      <c r="K30" s="1547"/>
      <c r="L30" s="1539"/>
      <c r="M30" s="1548" t="s">
        <v>100</v>
      </c>
      <c r="N30" s="1549"/>
      <c r="O30" s="1550" t="s">
        <v>75</v>
      </c>
      <c r="P30" s="1551">
        <f t="shared" si="3"/>
        <v>0</v>
      </c>
      <c r="Q30" s="1552">
        <f t="shared" si="4"/>
        <v>0</v>
      </c>
      <c r="R30" s="1552">
        <f t="shared" si="5"/>
        <v>0</v>
      </c>
      <c r="S30" s="1553">
        <f t="shared" si="5"/>
        <v>0</v>
      </c>
      <c r="T30" s="1554">
        <f t="shared" si="6"/>
        <v>0</v>
      </c>
      <c r="U30" s="1555"/>
      <c r="V30" s="1539"/>
      <c r="W30" s="1560"/>
      <c r="X30" s="1560"/>
      <c r="Y30" s="1561"/>
      <c r="Z30" s="1587"/>
      <c r="AA30" s="1560"/>
      <c r="AB30" s="1560"/>
      <c r="AC30" s="1588"/>
      <c r="AD30" s="1383"/>
      <c r="AE30" s="1383"/>
      <c r="AF30" s="1383"/>
      <c r="AG30" s="1383"/>
      <c r="AH30" s="1383"/>
      <c r="AI30" s="1853"/>
      <c r="AJ30" s="1853"/>
      <c r="AK30" s="1853"/>
    </row>
    <row r="31" spans="1:37" ht="14.45" customHeight="1">
      <c r="A31" s="1713"/>
      <c r="B31" s="1714"/>
      <c r="C31" s="1714"/>
      <c r="D31" s="1714"/>
      <c r="E31" s="1714"/>
      <c r="F31" s="1714"/>
      <c r="G31" s="1714"/>
      <c r="H31" s="1715"/>
      <c r="I31" s="1712" t="s">
        <v>570</v>
      </c>
      <c r="K31" s="1547"/>
      <c r="L31" s="1539"/>
      <c r="M31" s="1548" t="s">
        <v>101</v>
      </c>
      <c r="N31" s="1549"/>
      <c r="O31" s="1550" t="s">
        <v>77</v>
      </c>
      <c r="P31" s="1551">
        <f t="shared" si="3"/>
        <v>0</v>
      </c>
      <c r="Q31" s="1552">
        <f t="shared" si="4"/>
        <v>0</v>
      </c>
      <c r="R31" s="1552">
        <f t="shared" si="5"/>
        <v>0</v>
      </c>
      <c r="S31" s="1553">
        <f t="shared" si="5"/>
        <v>0</v>
      </c>
      <c r="T31" s="1554">
        <f t="shared" si="6"/>
        <v>0</v>
      </c>
      <c r="U31" s="1555"/>
      <c r="V31" s="1539"/>
      <c r="W31" s="1560"/>
      <c r="X31" s="1560"/>
      <c r="Y31" s="1561"/>
      <c r="Z31" s="1587"/>
      <c r="AA31" s="1560"/>
      <c r="AB31" s="1560"/>
      <c r="AC31" s="1588"/>
      <c r="AD31" s="1383"/>
      <c r="AE31" s="1383"/>
      <c r="AF31" s="1383"/>
      <c r="AG31" s="1383"/>
      <c r="AH31" s="1383"/>
      <c r="AI31" s="1853"/>
      <c r="AJ31" s="1853"/>
      <c r="AK31" s="1853"/>
    </row>
    <row r="32" spans="1:37" ht="14.45" customHeight="1">
      <c r="A32" s="1713">
        <v>70000</v>
      </c>
      <c r="B32" s="1714">
        <v>70000</v>
      </c>
      <c r="C32" s="1714">
        <v>70000</v>
      </c>
      <c r="D32" s="1714"/>
      <c r="E32" s="1714">
        <v>35000</v>
      </c>
      <c r="F32" s="1714"/>
      <c r="G32" s="1714"/>
      <c r="H32" s="1715">
        <v>35000</v>
      </c>
      <c r="I32" s="1712" t="s">
        <v>1149</v>
      </c>
      <c r="K32" s="1547"/>
      <c r="L32" s="1539"/>
      <c r="M32" s="1548" t="s">
        <v>13</v>
      </c>
      <c r="N32" s="1549"/>
      <c r="O32" s="1550"/>
      <c r="P32" s="1567">
        <f>P29-P30-P31</f>
        <v>0</v>
      </c>
      <c r="Q32" s="1568">
        <f>Q29-Q30-Q31</f>
        <v>0</v>
      </c>
      <c r="R32" s="1568">
        <f>R29-R30-R31</f>
        <v>0</v>
      </c>
      <c r="S32" s="1589">
        <f>S29-S30-S31</f>
        <v>0</v>
      </c>
      <c r="T32" s="1565">
        <f>T29-T30-T31</f>
        <v>0</v>
      </c>
      <c r="U32" s="1555"/>
      <c r="V32" s="1539"/>
      <c r="W32" s="1560"/>
      <c r="X32" s="1560"/>
      <c r="Y32" s="1561"/>
      <c r="Z32" s="1587"/>
      <c r="AA32" s="1560"/>
      <c r="AB32" s="1560"/>
      <c r="AC32" s="1588"/>
      <c r="AD32" s="1383"/>
      <c r="AE32" s="1383"/>
      <c r="AF32" s="1383"/>
      <c r="AG32" s="1383"/>
      <c r="AH32" s="1383"/>
      <c r="AI32" s="1853"/>
      <c r="AJ32" s="1853"/>
      <c r="AK32" s="1853"/>
    </row>
    <row r="33" spans="1:37" ht="14.45" customHeight="1">
      <c r="A33" s="1713">
        <v>70000</v>
      </c>
      <c r="B33" s="1714">
        <v>70000</v>
      </c>
      <c r="C33" s="1714">
        <v>70000</v>
      </c>
      <c r="D33" s="1714"/>
      <c r="E33" s="1714">
        <v>35000</v>
      </c>
      <c r="F33" s="1714"/>
      <c r="G33" s="1714"/>
      <c r="H33" s="1715">
        <v>35000</v>
      </c>
      <c r="I33" s="1712" t="s">
        <v>571</v>
      </c>
      <c r="K33" s="1547"/>
      <c r="L33" s="1571"/>
      <c r="M33" s="1548" t="s">
        <v>47</v>
      </c>
      <c r="N33" s="1549"/>
      <c r="O33" s="1550" t="s">
        <v>48</v>
      </c>
      <c r="P33" s="1551">
        <f t="shared" ref="P33:P43" si="7">+A33</f>
        <v>70000</v>
      </c>
      <c r="Q33" s="1552">
        <f t="shared" ref="Q33:Q43" si="8">+C33</f>
        <v>70000</v>
      </c>
      <c r="R33" s="1552">
        <f t="shared" ref="R33:S43" si="9">+E33</f>
        <v>35000</v>
      </c>
      <c r="S33" s="1553">
        <f t="shared" si="9"/>
        <v>0</v>
      </c>
      <c r="T33" s="1554">
        <f t="shared" ref="T33:T43" si="10">+H33</f>
        <v>35000</v>
      </c>
      <c r="U33" s="1555" t="s">
        <v>4</v>
      </c>
      <c r="V33" s="1571"/>
      <c r="W33" s="1548" t="s">
        <v>49</v>
      </c>
      <c r="X33" s="1549"/>
      <c r="Y33" s="1550" t="s">
        <v>23</v>
      </c>
      <c r="Z33" s="1551">
        <f>+A183</f>
        <v>0</v>
      </c>
      <c r="AA33" s="1552">
        <f>+B183</f>
        <v>0</v>
      </c>
      <c r="AB33" s="1558">
        <f>+C183</f>
        <v>0</v>
      </c>
      <c r="AC33" s="1559">
        <f>+E183</f>
        <v>0</v>
      </c>
      <c r="AD33" s="1383"/>
      <c r="AE33" s="1383"/>
      <c r="AF33" s="1383"/>
      <c r="AG33" s="1383"/>
      <c r="AH33" s="1383"/>
      <c r="AI33" s="1853"/>
      <c r="AJ33" s="1853"/>
      <c r="AK33" s="1853"/>
    </row>
    <row r="34" spans="1:37" ht="14.45" customHeight="1">
      <c r="A34" s="1713"/>
      <c r="B34" s="1714"/>
      <c r="C34" s="1714"/>
      <c r="D34" s="1714"/>
      <c r="E34" s="1714"/>
      <c r="F34" s="1714"/>
      <c r="G34" s="1714"/>
      <c r="H34" s="1715"/>
      <c r="I34" s="1712" t="s">
        <v>573</v>
      </c>
      <c r="K34" s="1547"/>
      <c r="L34" s="1539"/>
      <c r="M34" s="1548" t="s">
        <v>50</v>
      </c>
      <c r="N34" s="1549"/>
      <c r="O34" s="1550" t="s">
        <v>51</v>
      </c>
      <c r="P34" s="1551">
        <f t="shared" si="7"/>
        <v>0</v>
      </c>
      <c r="Q34" s="1552">
        <f t="shared" si="8"/>
        <v>0</v>
      </c>
      <c r="R34" s="1552">
        <f t="shared" si="9"/>
        <v>0</v>
      </c>
      <c r="S34" s="1553">
        <f t="shared" si="9"/>
        <v>0</v>
      </c>
      <c r="T34" s="1554">
        <f t="shared" si="10"/>
        <v>0</v>
      </c>
      <c r="U34" s="1555"/>
      <c r="V34" s="1539"/>
      <c r="W34" s="1539"/>
      <c r="X34" s="1560"/>
      <c r="Y34" s="1561"/>
      <c r="Z34" s="1587"/>
      <c r="AA34" s="1560"/>
      <c r="AB34" s="1560"/>
      <c r="AC34" s="1588"/>
      <c r="AD34" s="1383"/>
      <c r="AE34" s="1383"/>
      <c r="AF34" s="1383"/>
      <c r="AG34" s="1383"/>
      <c r="AH34" s="1383"/>
      <c r="AI34" s="1853"/>
      <c r="AJ34" s="1853"/>
      <c r="AK34" s="1853"/>
    </row>
    <row r="35" spans="1:37" ht="14.45" customHeight="1">
      <c r="A35" s="1713"/>
      <c r="B35" s="1714"/>
      <c r="C35" s="1714"/>
      <c r="D35" s="1714"/>
      <c r="E35" s="1714"/>
      <c r="F35" s="1714"/>
      <c r="G35" s="1714"/>
      <c r="H35" s="1715"/>
      <c r="I35" s="1712" t="s">
        <v>575</v>
      </c>
      <c r="K35" s="1547" t="s">
        <v>129</v>
      </c>
      <c r="L35" s="1539"/>
      <c r="M35" s="1548" t="s">
        <v>52</v>
      </c>
      <c r="N35" s="1549"/>
      <c r="O35" s="1550" t="s">
        <v>53</v>
      </c>
      <c r="P35" s="1551">
        <f t="shared" si="7"/>
        <v>0</v>
      </c>
      <c r="Q35" s="1552">
        <f t="shared" si="8"/>
        <v>0</v>
      </c>
      <c r="R35" s="1552">
        <f t="shared" si="9"/>
        <v>0</v>
      </c>
      <c r="S35" s="1553">
        <f t="shared" si="9"/>
        <v>0</v>
      </c>
      <c r="T35" s="1554">
        <f t="shared" si="10"/>
        <v>0</v>
      </c>
      <c r="U35" s="1555"/>
      <c r="V35" s="1539"/>
      <c r="W35" s="1548" t="s">
        <v>52</v>
      </c>
      <c r="X35" s="1549"/>
      <c r="Y35" s="1550" t="s">
        <v>27</v>
      </c>
      <c r="Z35" s="1551">
        <f>+A184</f>
        <v>0</v>
      </c>
      <c r="AA35" s="1552">
        <f>+B184</f>
        <v>0</v>
      </c>
      <c r="AB35" s="1558">
        <f>+C184</f>
        <v>0</v>
      </c>
      <c r="AC35" s="1559">
        <f>+E184</f>
        <v>0</v>
      </c>
      <c r="AD35" s="1383"/>
      <c r="AE35" s="1383"/>
      <c r="AF35" s="1383"/>
      <c r="AG35" s="1383"/>
      <c r="AH35" s="1383"/>
      <c r="AI35" s="1853"/>
      <c r="AJ35" s="1853"/>
      <c r="AK35" s="1853"/>
    </row>
    <row r="36" spans="1:37" ht="14.45" customHeight="1">
      <c r="A36" s="1713"/>
      <c r="B36" s="1714"/>
      <c r="C36" s="1714"/>
      <c r="D36" s="1714"/>
      <c r="E36" s="1714"/>
      <c r="F36" s="1714"/>
      <c r="G36" s="1714"/>
      <c r="H36" s="1715"/>
      <c r="I36" s="1712" t="s">
        <v>577</v>
      </c>
      <c r="K36" s="1547"/>
      <c r="L36" s="1539" t="s">
        <v>54</v>
      </c>
      <c r="M36" s="1548" t="s">
        <v>32</v>
      </c>
      <c r="N36" s="1549"/>
      <c r="O36" s="1550" t="s">
        <v>55</v>
      </c>
      <c r="P36" s="1551">
        <f t="shared" si="7"/>
        <v>0</v>
      </c>
      <c r="Q36" s="1552">
        <f t="shared" si="8"/>
        <v>0</v>
      </c>
      <c r="R36" s="1552">
        <f t="shared" si="9"/>
        <v>0</v>
      </c>
      <c r="S36" s="1553">
        <f t="shared" si="9"/>
        <v>0</v>
      </c>
      <c r="T36" s="1554">
        <f t="shared" si="10"/>
        <v>0</v>
      </c>
      <c r="U36" s="1555"/>
      <c r="V36" s="1539" t="s">
        <v>54</v>
      </c>
      <c r="W36" s="1539"/>
      <c r="X36" s="1560"/>
      <c r="Y36" s="1561"/>
      <c r="Z36" s="1587"/>
      <c r="AA36" s="1560"/>
      <c r="AB36" s="1560"/>
      <c r="AC36" s="1588"/>
      <c r="AD36" s="1383"/>
      <c r="AE36" s="1383"/>
      <c r="AF36" s="1383"/>
      <c r="AG36" s="1383"/>
      <c r="AH36" s="1383"/>
      <c r="AI36" s="1853"/>
      <c r="AJ36" s="1853"/>
      <c r="AK36" s="1853"/>
    </row>
    <row r="37" spans="1:37" ht="14.45" customHeight="1">
      <c r="A37" s="1713"/>
      <c r="B37" s="1714"/>
      <c r="C37" s="1714"/>
      <c r="D37" s="1714"/>
      <c r="E37" s="1714"/>
      <c r="F37" s="1714"/>
      <c r="G37" s="1714"/>
      <c r="H37" s="1715"/>
      <c r="I37" s="1712" t="s">
        <v>578</v>
      </c>
      <c r="K37" s="1547"/>
      <c r="L37" s="1539"/>
      <c r="M37" s="1548" t="s">
        <v>42</v>
      </c>
      <c r="N37" s="1549"/>
      <c r="O37" s="1550" t="s">
        <v>56</v>
      </c>
      <c r="P37" s="1551">
        <f t="shared" si="7"/>
        <v>0</v>
      </c>
      <c r="Q37" s="1552">
        <f t="shared" si="8"/>
        <v>0</v>
      </c>
      <c r="R37" s="1552">
        <f t="shared" si="9"/>
        <v>0</v>
      </c>
      <c r="S37" s="1553">
        <f t="shared" si="9"/>
        <v>0</v>
      </c>
      <c r="T37" s="1554">
        <f t="shared" si="10"/>
        <v>0</v>
      </c>
      <c r="U37" s="1555"/>
      <c r="V37" s="1539"/>
      <c r="W37" s="1539"/>
      <c r="X37" s="1560"/>
      <c r="Y37" s="1561"/>
      <c r="Z37" s="1587"/>
      <c r="AA37" s="1560"/>
      <c r="AB37" s="1560"/>
      <c r="AC37" s="1588"/>
      <c r="AD37" s="1383"/>
      <c r="AE37" s="1383"/>
      <c r="AF37" s="1383"/>
      <c r="AG37" s="1383"/>
      <c r="AH37" s="1383"/>
      <c r="AI37" s="1853"/>
      <c r="AJ37" s="1853"/>
      <c r="AK37" s="1853"/>
    </row>
    <row r="38" spans="1:37" ht="14.45" customHeight="1">
      <c r="A38" s="1713"/>
      <c r="B38" s="1714"/>
      <c r="C38" s="1714"/>
      <c r="D38" s="1714"/>
      <c r="E38" s="1714"/>
      <c r="F38" s="1714"/>
      <c r="G38" s="1714"/>
      <c r="H38" s="1715"/>
      <c r="I38" s="1712" t="s">
        <v>579</v>
      </c>
      <c r="K38" s="1547"/>
      <c r="L38" s="1539"/>
      <c r="M38" s="1548" t="s">
        <v>57</v>
      </c>
      <c r="N38" s="1549"/>
      <c r="O38" s="1550" t="s">
        <v>58</v>
      </c>
      <c r="P38" s="1551">
        <f t="shared" si="7"/>
        <v>0</v>
      </c>
      <c r="Q38" s="1552">
        <f t="shared" si="8"/>
        <v>0</v>
      </c>
      <c r="R38" s="1552">
        <f t="shared" si="9"/>
        <v>0</v>
      </c>
      <c r="S38" s="1553">
        <f t="shared" si="9"/>
        <v>0</v>
      </c>
      <c r="T38" s="1554">
        <f t="shared" si="10"/>
        <v>0</v>
      </c>
      <c r="U38" s="1555"/>
      <c r="V38" s="1539"/>
      <c r="W38" s="1548" t="s">
        <v>57</v>
      </c>
      <c r="X38" s="1549"/>
      <c r="Y38" s="1550" t="s">
        <v>30</v>
      </c>
      <c r="Z38" s="1551">
        <f t="shared" ref="Z38:AB43" si="11">+A185</f>
        <v>0</v>
      </c>
      <c r="AA38" s="1552">
        <f t="shared" si="11"/>
        <v>0</v>
      </c>
      <c r="AB38" s="1558">
        <f t="shared" si="11"/>
        <v>0</v>
      </c>
      <c r="AC38" s="1559">
        <f t="shared" ref="AC38:AC43" si="12">+E185</f>
        <v>0</v>
      </c>
      <c r="AD38" s="1383"/>
      <c r="AE38" s="1383"/>
      <c r="AF38" s="1383"/>
      <c r="AG38" s="1383"/>
      <c r="AH38" s="1383"/>
      <c r="AI38" s="1853"/>
      <c r="AJ38" s="1853"/>
      <c r="AK38" s="1853"/>
    </row>
    <row r="39" spans="1:37" ht="14.45" customHeight="1">
      <c r="A39" s="1713"/>
      <c r="B39" s="1714"/>
      <c r="C39" s="1714"/>
      <c r="D39" s="1714"/>
      <c r="E39" s="1714"/>
      <c r="F39" s="1714"/>
      <c r="G39" s="1714"/>
      <c r="H39" s="1715"/>
      <c r="I39" s="1712" t="s">
        <v>580</v>
      </c>
      <c r="K39" s="1547"/>
      <c r="L39" s="1539"/>
      <c r="M39" s="1571" t="s">
        <v>60</v>
      </c>
      <c r="N39" s="1549"/>
      <c r="O39" s="1550" t="s">
        <v>61</v>
      </c>
      <c r="P39" s="1551">
        <f t="shared" si="7"/>
        <v>0</v>
      </c>
      <c r="Q39" s="1552">
        <f t="shared" si="8"/>
        <v>0</v>
      </c>
      <c r="R39" s="1552">
        <f t="shared" si="9"/>
        <v>0</v>
      </c>
      <c r="S39" s="1553">
        <f t="shared" si="9"/>
        <v>0</v>
      </c>
      <c r="T39" s="1554">
        <f t="shared" si="10"/>
        <v>0</v>
      </c>
      <c r="U39" s="1555"/>
      <c r="V39" s="1539" t="s">
        <v>59</v>
      </c>
      <c r="W39" s="1571" t="s">
        <v>60</v>
      </c>
      <c r="X39" s="1549"/>
      <c r="Y39" s="1550" t="s">
        <v>33</v>
      </c>
      <c r="Z39" s="1551">
        <f t="shared" si="11"/>
        <v>0</v>
      </c>
      <c r="AA39" s="1552">
        <f t="shared" si="11"/>
        <v>0</v>
      </c>
      <c r="AB39" s="1558">
        <f t="shared" si="11"/>
        <v>0</v>
      </c>
      <c r="AC39" s="1559">
        <f t="shared" si="12"/>
        <v>0</v>
      </c>
      <c r="AD39" s="1383"/>
      <c r="AE39" s="1383"/>
      <c r="AF39" s="1383"/>
      <c r="AG39" s="1383"/>
      <c r="AH39" s="1383"/>
      <c r="AI39" s="1853"/>
      <c r="AJ39" s="1853"/>
      <c r="AK39" s="1853"/>
    </row>
    <row r="40" spans="1:37" ht="14.45" customHeight="1">
      <c r="A40" s="1713"/>
      <c r="B40" s="1714"/>
      <c r="C40" s="1714"/>
      <c r="D40" s="1714"/>
      <c r="E40" s="1714"/>
      <c r="F40" s="1714"/>
      <c r="G40" s="1714"/>
      <c r="H40" s="1715"/>
      <c r="I40" s="1712" t="s">
        <v>582</v>
      </c>
      <c r="K40" s="1547"/>
      <c r="L40" s="1539" t="s">
        <v>59</v>
      </c>
      <c r="M40" s="1539"/>
      <c r="N40" s="1548" t="s">
        <v>62</v>
      </c>
      <c r="O40" s="1550" t="s">
        <v>63</v>
      </c>
      <c r="P40" s="1551">
        <f t="shared" si="7"/>
        <v>0</v>
      </c>
      <c r="Q40" s="1552">
        <f t="shared" si="8"/>
        <v>0</v>
      </c>
      <c r="R40" s="1552">
        <f t="shared" si="9"/>
        <v>0</v>
      </c>
      <c r="S40" s="1553">
        <f t="shared" si="9"/>
        <v>0</v>
      </c>
      <c r="T40" s="1554">
        <f t="shared" si="10"/>
        <v>0</v>
      </c>
      <c r="U40" s="1555"/>
      <c r="V40" s="1539"/>
      <c r="W40" s="1539"/>
      <c r="X40" s="1548" t="s">
        <v>62</v>
      </c>
      <c r="Y40" s="1550" t="s">
        <v>37</v>
      </c>
      <c r="Z40" s="1551">
        <f t="shared" si="11"/>
        <v>0</v>
      </c>
      <c r="AA40" s="1552">
        <f t="shared" si="11"/>
        <v>0</v>
      </c>
      <c r="AB40" s="1558">
        <f t="shared" si="11"/>
        <v>0</v>
      </c>
      <c r="AC40" s="1559">
        <f t="shared" si="12"/>
        <v>0</v>
      </c>
      <c r="AD40" s="1383"/>
      <c r="AE40" s="1383"/>
      <c r="AF40" s="1383"/>
      <c r="AG40" s="1383"/>
      <c r="AH40" s="1383"/>
      <c r="AI40" s="1853"/>
      <c r="AJ40" s="1853"/>
      <c r="AK40" s="1853"/>
    </row>
    <row r="41" spans="1:37" ht="14.45" customHeight="1">
      <c r="A41" s="1713"/>
      <c r="B41" s="1714"/>
      <c r="C41" s="1714"/>
      <c r="D41" s="1714"/>
      <c r="E41" s="1714"/>
      <c r="F41" s="1714"/>
      <c r="G41" s="1714"/>
      <c r="H41" s="1715"/>
      <c r="I41" s="1712" t="s">
        <v>584</v>
      </c>
      <c r="K41" s="1547"/>
      <c r="L41" s="1539"/>
      <c r="M41" s="1539"/>
      <c r="N41" s="1548" t="s">
        <v>64</v>
      </c>
      <c r="O41" s="1550" t="s">
        <v>65</v>
      </c>
      <c r="P41" s="1551">
        <f t="shared" si="7"/>
        <v>0</v>
      </c>
      <c r="Q41" s="1552">
        <f t="shared" si="8"/>
        <v>0</v>
      </c>
      <c r="R41" s="1552">
        <f t="shared" si="9"/>
        <v>0</v>
      </c>
      <c r="S41" s="1553">
        <f t="shared" si="9"/>
        <v>0</v>
      </c>
      <c r="T41" s="1554">
        <f t="shared" si="10"/>
        <v>0</v>
      </c>
      <c r="U41" s="1555"/>
      <c r="V41" s="1539"/>
      <c r="W41" s="1539"/>
      <c r="X41" s="1548" t="s">
        <v>64</v>
      </c>
      <c r="Y41" s="1550" t="s">
        <v>40</v>
      </c>
      <c r="Z41" s="1551">
        <f t="shared" si="11"/>
        <v>0</v>
      </c>
      <c r="AA41" s="1552">
        <f t="shared" si="11"/>
        <v>0</v>
      </c>
      <c r="AB41" s="1558">
        <f t="shared" si="11"/>
        <v>0</v>
      </c>
      <c r="AC41" s="1559">
        <f t="shared" si="12"/>
        <v>0</v>
      </c>
      <c r="AD41" s="1383"/>
      <c r="AE41" s="1383"/>
      <c r="AF41" s="1383"/>
      <c r="AG41" s="1383"/>
      <c r="AH41" s="1383"/>
      <c r="AI41" s="1853"/>
      <c r="AJ41" s="1853"/>
      <c r="AK41" s="1853"/>
    </row>
    <row r="42" spans="1:37" ht="14.45" customHeight="1">
      <c r="A42" s="1713"/>
      <c r="B42" s="1714"/>
      <c r="C42" s="1714"/>
      <c r="D42" s="1714"/>
      <c r="E42" s="1714"/>
      <c r="F42" s="1714"/>
      <c r="G42" s="1714"/>
      <c r="H42" s="1715"/>
      <c r="I42" s="1712" t="s">
        <v>585</v>
      </c>
      <c r="K42" s="1547" t="s">
        <v>38</v>
      </c>
      <c r="L42" s="1539"/>
      <c r="M42" s="1539"/>
      <c r="N42" s="1548" t="s">
        <v>66</v>
      </c>
      <c r="O42" s="1550" t="s">
        <v>67</v>
      </c>
      <c r="P42" s="1551">
        <f t="shared" si="7"/>
        <v>0</v>
      </c>
      <c r="Q42" s="1552">
        <f t="shared" si="8"/>
        <v>0</v>
      </c>
      <c r="R42" s="1552">
        <f t="shared" si="9"/>
        <v>0</v>
      </c>
      <c r="S42" s="1553">
        <f t="shared" si="9"/>
        <v>0</v>
      </c>
      <c r="T42" s="1554">
        <f t="shared" si="10"/>
        <v>0</v>
      </c>
      <c r="U42" s="1555"/>
      <c r="V42" s="1539" t="s">
        <v>668</v>
      </c>
      <c r="W42" s="1539"/>
      <c r="X42" s="1548" t="s">
        <v>66</v>
      </c>
      <c r="Y42" s="1550" t="s">
        <v>43</v>
      </c>
      <c r="Z42" s="1551">
        <f t="shared" si="11"/>
        <v>0</v>
      </c>
      <c r="AA42" s="1552">
        <f t="shared" si="11"/>
        <v>0</v>
      </c>
      <c r="AB42" s="1558">
        <f t="shared" si="11"/>
        <v>0</v>
      </c>
      <c r="AC42" s="1559">
        <f t="shared" si="12"/>
        <v>0</v>
      </c>
      <c r="AD42" s="1383"/>
      <c r="AE42" s="1383"/>
      <c r="AF42" s="1383"/>
      <c r="AG42" s="1383"/>
      <c r="AH42" s="1383"/>
      <c r="AI42" s="1853"/>
      <c r="AJ42" s="1853"/>
      <c r="AK42" s="1853"/>
    </row>
    <row r="43" spans="1:37" ht="14.45" customHeight="1">
      <c r="A43" s="1713"/>
      <c r="B43" s="1714"/>
      <c r="C43" s="1714"/>
      <c r="D43" s="1714"/>
      <c r="E43" s="1714"/>
      <c r="F43" s="1714"/>
      <c r="G43" s="1714"/>
      <c r="H43" s="1715"/>
      <c r="I43" s="1712" t="s">
        <v>587</v>
      </c>
      <c r="K43" s="1547"/>
      <c r="L43" s="1539"/>
      <c r="M43" s="1539"/>
      <c r="N43" s="1548" t="s">
        <v>150</v>
      </c>
      <c r="O43" s="1550" t="s">
        <v>69</v>
      </c>
      <c r="P43" s="1551">
        <f t="shared" si="7"/>
        <v>0</v>
      </c>
      <c r="Q43" s="1552">
        <f t="shared" si="8"/>
        <v>0</v>
      </c>
      <c r="R43" s="1552">
        <f t="shared" si="9"/>
        <v>0</v>
      </c>
      <c r="S43" s="1553">
        <f t="shared" si="9"/>
        <v>0</v>
      </c>
      <c r="T43" s="1554">
        <f t="shared" si="10"/>
        <v>0</v>
      </c>
      <c r="U43" s="1555"/>
      <c r="V43" s="1539"/>
      <c r="W43" s="1539"/>
      <c r="X43" s="1548" t="s">
        <v>150</v>
      </c>
      <c r="Y43" s="1550" t="s">
        <v>44</v>
      </c>
      <c r="Z43" s="1551">
        <f t="shared" si="11"/>
        <v>0</v>
      </c>
      <c r="AA43" s="1552">
        <f t="shared" si="11"/>
        <v>0</v>
      </c>
      <c r="AB43" s="1558">
        <f t="shared" si="11"/>
        <v>0</v>
      </c>
      <c r="AC43" s="1559">
        <f t="shared" si="12"/>
        <v>0</v>
      </c>
      <c r="AD43" s="1383"/>
      <c r="AE43" s="1383"/>
      <c r="AF43" s="1383"/>
      <c r="AG43" s="1383"/>
      <c r="AH43" s="1383"/>
      <c r="AI43" s="1853"/>
      <c r="AJ43" s="1853"/>
      <c r="AK43" s="1853"/>
    </row>
    <row r="44" spans="1:37" ht="14.45" customHeight="1">
      <c r="A44" s="1713"/>
      <c r="B44" s="1714"/>
      <c r="C44" s="1714"/>
      <c r="D44" s="1714"/>
      <c r="E44" s="1714"/>
      <c r="F44" s="1714"/>
      <c r="G44" s="1714"/>
      <c r="H44" s="1715"/>
      <c r="I44" s="1712" t="s">
        <v>588</v>
      </c>
      <c r="K44" s="1547"/>
      <c r="L44" s="1539" t="s">
        <v>41</v>
      </c>
      <c r="M44" s="1566"/>
      <c r="N44" s="1548" t="s">
        <v>13</v>
      </c>
      <c r="O44" s="1550"/>
      <c r="P44" s="1567">
        <f>P39-P40-P41-P42-P43</f>
        <v>0</v>
      </c>
      <c r="Q44" s="1589">
        <f>Q39-Q40-Q41-Q42-Q43</f>
        <v>0</v>
      </c>
      <c r="R44" s="1568">
        <f>R39-R40-R41-R42-R43</f>
        <v>0</v>
      </c>
      <c r="S44" s="1589">
        <f>S39-S40-S41-S42-S43</f>
        <v>0</v>
      </c>
      <c r="T44" s="1565">
        <f>T39-T40-T41-T42-T43</f>
        <v>0</v>
      </c>
      <c r="U44" s="1555"/>
      <c r="V44" s="1539"/>
      <c r="W44" s="1566"/>
      <c r="X44" s="1548" t="s">
        <v>13</v>
      </c>
      <c r="Y44" s="1550"/>
      <c r="Z44" s="1567">
        <f>Z39-Z40-Z41-Z42-Z43</f>
        <v>0</v>
      </c>
      <c r="AA44" s="1568">
        <f>AA39-AA40-AA41-AA42-AA43</f>
        <v>0</v>
      </c>
      <c r="AB44" s="1589">
        <f>AB39-AB40-AB41-AB42-AB43</f>
        <v>0</v>
      </c>
      <c r="AC44" s="1595">
        <f>AC39-AC40-AC41-AC42-AC43</f>
        <v>0</v>
      </c>
      <c r="AD44" s="1383"/>
      <c r="AE44" s="1383"/>
      <c r="AF44" s="1383"/>
      <c r="AG44" s="1383"/>
      <c r="AH44" s="1383"/>
      <c r="AI44" s="1853"/>
      <c r="AJ44" s="1853"/>
      <c r="AK44" s="1853"/>
    </row>
    <row r="45" spans="1:37" ht="14.45" customHeight="1">
      <c r="A45" s="1713"/>
      <c r="B45" s="1714"/>
      <c r="C45" s="1714"/>
      <c r="D45" s="1714"/>
      <c r="E45" s="1714"/>
      <c r="F45" s="1714"/>
      <c r="G45" s="1714"/>
      <c r="H45" s="1715"/>
      <c r="I45" s="1712" t="s">
        <v>591</v>
      </c>
      <c r="K45" s="1596" t="s">
        <v>132</v>
      </c>
      <c r="L45" s="1539"/>
      <c r="M45" s="1548" t="s">
        <v>70</v>
      </c>
      <c r="N45" s="1549"/>
      <c r="O45" s="1550" t="s">
        <v>71</v>
      </c>
      <c r="P45" s="1551">
        <f>+A44</f>
        <v>0</v>
      </c>
      <c r="Q45" s="1552">
        <f>+C44</f>
        <v>0</v>
      </c>
      <c r="R45" s="1552">
        <f t="shared" ref="R45:S49" si="13">+E44</f>
        <v>0</v>
      </c>
      <c r="S45" s="1553">
        <f t="shared" si="13"/>
        <v>0</v>
      </c>
      <c r="T45" s="1554">
        <f>+H44</f>
        <v>0</v>
      </c>
      <c r="U45" s="1555" t="s">
        <v>72</v>
      </c>
      <c r="V45" s="1539" t="s">
        <v>669</v>
      </c>
      <c r="W45" s="1548" t="s">
        <v>87</v>
      </c>
      <c r="X45" s="1549"/>
      <c r="Y45" s="1550" t="s">
        <v>46</v>
      </c>
      <c r="Z45" s="1551">
        <f t="shared" ref="Z45:AB47" si="14">+A191</f>
        <v>0</v>
      </c>
      <c r="AA45" s="1552">
        <f t="shared" si="14"/>
        <v>0</v>
      </c>
      <c r="AB45" s="1558">
        <f t="shared" si="14"/>
        <v>0</v>
      </c>
      <c r="AC45" s="1559">
        <f>+E191</f>
        <v>0</v>
      </c>
      <c r="AD45" s="1383"/>
      <c r="AE45" s="1383"/>
      <c r="AF45" s="1383"/>
      <c r="AG45" s="1383"/>
      <c r="AH45" s="1383"/>
      <c r="AI45" s="1853"/>
      <c r="AJ45" s="1853"/>
      <c r="AK45" s="1853"/>
    </row>
    <row r="46" spans="1:37" ht="14.45" customHeight="1">
      <c r="A46" s="1713"/>
      <c r="B46" s="1714"/>
      <c r="C46" s="1714"/>
      <c r="D46" s="1714"/>
      <c r="E46" s="1714"/>
      <c r="F46" s="1714"/>
      <c r="G46" s="1714"/>
      <c r="H46" s="1715"/>
      <c r="I46" s="1712" t="s">
        <v>592</v>
      </c>
      <c r="K46" s="1547" t="s">
        <v>130</v>
      </c>
      <c r="L46" s="1539"/>
      <c r="M46" s="1548" t="s">
        <v>73</v>
      </c>
      <c r="N46" s="1549"/>
      <c r="O46" s="1550" t="s">
        <v>74</v>
      </c>
      <c r="P46" s="1551">
        <f>+A45</f>
        <v>0</v>
      </c>
      <c r="Q46" s="1552">
        <f>+C45</f>
        <v>0</v>
      </c>
      <c r="R46" s="1552">
        <f t="shared" si="13"/>
        <v>0</v>
      </c>
      <c r="S46" s="1553">
        <f t="shared" si="13"/>
        <v>0</v>
      </c>
      <c r="T46" s="1554">
        <f>+H45</f>
        <v>0</v>
      </c>
      <c r="U46" s="1555"/>
      <c r="V46" s="1539"/>
      <c r="W46" s="1548" t="s">
        <v>73</v>
      </c>
      <c r="X46" s="1549"/>
      <c r="Y46" s="1550" t="s">
        <v>75</v>
      </c>
      <c r="Z46" s="1551">
        <f t="shared" si="14"/>
        <v>0</v>
      </c>
      <c r="AA46" s="1552">
        <f t="shared" si="14"/>
        <v>0</v>
      </c>
      <c r="AB46" s="1558">
        <f t="shared" si="14"/>
        <v>0</v>
      </c>
      <c r="AC46" s="1559">
        <f>+E192</f>
        <v>0</v>
      </c>
      <c r="AD46" s="1383"/>
      <c r="AE46" s="1383"/>
      <c r="AF46" s="1383"/>
      <c r="AG46" s="1383"/>
      <c r="AH46" s="1383"/>
      <c r="AI46" s="1853"/>
      <c r="AJ46" s="1853"/>
      <c r="AK46" s="1853"/>
    </row>
    <row r="47" spans="1:37" ht="14.45" customHeight="1">
      <c r="A47" s="1713"/>
      <c r="B47" s="1714"/>
      <c r="C47" s="1714"/>
      <c r="D47" s="1714"/>
      <c r="E47" s="1714"/>
      <c r="F47" s="1714"/>
      <c r="G47" s="1714"/>
      <c r="H47" s="1715"/>
      <c r="I47" s="1712" t="s">
        <v>593</v>
      </c>
      <c r="K47" s="1547"/>
      <c r="L47" s="1566"/>
      <c r="M47" s="1548" t="s">
        <v>13</v>
      </c>
      <c r="N47" s="1549"/>
      <c r="O47" s="1550" t="s">
        <v>76</v>
      </c>
      <c r="P47" s="1551">
        <f>+A46</f>
        <v>0</v>
      </c>
      <c r="Q47" s="1552">
        <f>+C46</f>
        <v>0</v>
      </c>
      <c r="R47" s="1552">
        <f t="shared" si="13"/>
        <v>0</v>
      </c>
      <c r="S47" s="1553">
        <f t="shared" si="13"/>
        <v>0</v>
      </c>
      <c r="T47" s="1554">
        <f>+H46</f>
        <v>0</v>
      </c>
      <c r="U47" s="1555"/>
      <c r="V47" s="1590"/>
      <c r="W47" s="1548" t="s">
        <v>13</v>
      </c>
      <c r="X47" s="1549"/>
      <c r="Y47" s="1550" t="s">
        <v>77</v>
      </c>
      <c r="Z47" s="1551">
        <f t="shared" si="14"/>
        <v>0</v>
      </c>
      <c r="AA47" s="1552">
        <f t="shared" si="14"/>
        <v>0</v>
      </c>
      <c r="AB47" s="1558">
        <f t="shared" si="14"/>
        <v>0</v>
      </c>
      <c r="AC47" s="1559">
        <f>+E193</f>
        <v>0</v>
      </c>
      <c r="AD47" s="1383"/>
      <c r="AE47" s="1383"/>
      <c r="AF47" s="1383"/>
      <c r="AG47" s="1383"/>
      <c r="AH47" s="1383"/>
      <c r="AI47" s="1853"/>
      <c r="AJ47" s="1853"/>
      <c r="AK47" s="1853"/>
    </row>
    <row r="48" spans="1:37" ht="14.45" customHeight="1">
      <c r="A48" s="1713"/>
      <c r="B48" s="1714"/>
      <c r="C48" s="1714"/>
      <c r="D48" s="1714"/>
      <c r="E48" s="1714"/>
      <c r="F48" s="1714"/>
      <c r="G48" s="1714"/>
      <c r="H48" s="1715"/>
      <c r="I48" s="1712" t="s">
        <v>594</v>
      </c>
      <c r="K48" s="1547" t="s">
        <v>4</v>
      </c>
      <c r="L48" s="1571" t="s">
        <v>78</v>
      </c>
      <c r="M48" s="1549"/>
      <c r="N48" s="1549"/>
      <c r="O48" s="1550" t="s">
        <v>79</v>
      </c>
      <c r="P48" s="1551">
        <f>+A47</f>
        <v>0</v>
      </c>
      <c r="Q48" s="1552">
        <f>+C47</f>
        <v>0</v>
      </c>
      <c r="R48" s="1552">
        <f t="shared" si="13"/>
        <v>0</v>
      </c>
      <c r="S48" s="1553">
        <f t="shared" si="13"/>
        <v>0</v>
      </c>
      <c r="T48" s="1554">
        <f>+H47</f>
        <v>0</v>
      </c>
      <c r="U48" s="1555" t="s">
        <v>4</v>
      </c>
      <c r="V48" s="1539"/>
      <c r="W48" s="1560"/>
      <c r="X48" s="1560"/>
      <c r="Y48" s="1561"/>
      <c r="Z48" s="1587"/>
      <c r="AA48" s="1560"/>
      <c r="AB48" s="1560"/>
      <c r="AC48" s="1588"/>
      <c r="AD48" s="1383"/>
      <c r="AE48" s="1383"/>
      <c r="AF48" s="1383"/>
      <c r="AG48" s="1383"/>
      <c r="AH48" s="1383"/>
      <c r="AI48" s="1853"/>
      <c r="AJ48" s="1853"/>
      <c r="AK48" s="1853"/>
    </row>
    <row r="49" spans="1:38" ht="14.45" customHeight="1">
      <c r="A49" s="1713">
        <v>1734</v>
      </c>
      <c r="B49" s="1714">
        <v>1734</v>
      </c>
      <c r="C49" s="1714">
        <v>1734</v>
      </c>
      <c r="D49" s="1714"/>
      <c r="E49" s="1714">
        <v>833</v>
      </c>
      <c r="F49" s="1714"/>
      <c r="G49" s="1714"/>
      <c r="H49" s="1715"/>
      <c r="I49" s="1712" t="s">
        <v>1150</v>
      </c>
      <c r="K49" s="1547"/>
      <c r="L49" s="1539"/>
      <c r="M49" s="1548" t="s">
        <v>11</v>
      </c>
      <c r="N49" s="1549"/>
      <c r="O49" s="1550" t="s">
        <v>80</v>
      </c>
      <c r="P49" s="1551">
        <f>+A48</f>
        <v>0</v>
      </c>
      <c r="Q49" s="1552">
        <f>+C48</f>
        <v>0</v>
      </c>
      <c r="R49" s="1552">
        <f t="shared" si="13"/>
        <v>0</v>
      </c>
      <c r="S49" s="1553">
        <f t="shared" si="13"/>
        <v>0</v>
      </c>
      <c r="T49" s="1554">
        <f>+H48</f>
        <v>0</v>
      </c>
      <c r="U49" s="1555"/>
      <c r="V49" s="1539"/>
      <c r="W49" s="1560"/>
      <c r="X49" s="1560"/>
      <c r="Y49" s="1561"/>
      <c r="Z49" s="1587"/>
      <c r="AA49" s="1560"/>
      <c r="AB49" s="1560"/>
      <c r="AC49" s="1588"/>
      <c r="AD49" s="1383"/>
      <c r="AE49" s="1383"/>
      <c r="AF49" s="1383"/>
      <c r="AG49" s="1383"/>
      <c r="AH49" s="1383"/>
      <c r="AI49" s="1853"/>
      <c r="AJ49" s="1853"/>
      <c r="AK49" s="1853"/>
    </row>
    <row r="50" spans="1:38" ht="14.45" customHeight="1">
      <c r="A50" s="1713">
        <v>1040</v>
      </c>
      <c r="B50" s="1714">
        <v>1040</v>
      </c>
      <c r="C50" s="1714">
        <v>1040</v>
      </c>
      <c r="D50" s="1714"/>
      <c r="E50" s="1714">
        <v>503</v>
      </c>
      <c r="F50" s="1714"/>
      <c r="G50" s="1714"/>
      <c r="H50" s="1715"/>
      <c r="I50" s="1712" t="s">
        <v>595</v>
      </c>
      <c r="K50" s="1547"/>
      <c r="L50" s="1566"/>
      <c r="M50" s="1548" t="s">
        <v>13</v>
      </c>
      <c r="N50" s="1549"/>
      <c r="O50" s="1550"/>
      <c r="P50" s="1567">
        <f>P48-P49</f>
        <v>0</v>
      </c>
      <c r="Q50" s="1589">
        <f>Q48-Q49</f>
        <v>0</v>
      </c>
      <c r="R50" s="1568">
        <f>R48-R49</f>
        <v>0</v>
      </c>
      <c r="S50" s="1589">
        <f>S48-S49</f>
        <v>0</v>
      </c>
      <c r="T50" s="1565">
        <f>T48-T49</f>
        <v>0</v>
      </c>
      <c r="U50" s="1555"/>
      <c r="V50" s="1566"/>
      <c r="W50" s="1540"/>
      <c r="X50" s="1540"/>
      <c r="Y50" s="1581"/>
      <c r="Z50" s="1597"/>
      <c r="AA50" s="1540"/>
      <c r="AB50" s="1540"/>
      <c r="AC50" s="1598"/>
      <c r="AD50" s="1383"/>
      <c r="AE50" s="1383"/>
      <c r="AF50" s="1383"/>
      <c r="AG50" s="1383"/>
      <c r="AH50" s="1383"/>
      <c r="AI50" s="1853"/>
      <c r="AJ50" s="1853"/>
      <c r="AK50" s="1853"/>
    </row>
    <row r="51" spans="1:38" ht="14.45" customHeight="1">
      <c r="A51" s="1713">
        <v>694</v>
      </c>
      <c r="B51" s="1714">
        <v>694</v>
      </c>
      <c r="C51" s="1714">
        <v>694</v>
      </c>
      <c r="D51" s="1714"/>
      <c r="E51" s="1714">
        <v>330</v>
      </c>
      <c r="F51" s="1714"/>
      <c r="G51" s="1714"/>
      <c r="H51" s="1715"/>
      <c r="I51" s="1712" t="s">
        <v>454</v>
      </c>
      <c r="K51" s="1547"/>
      <c r="L51" s="1586"/>
      <c r="M51" s="1548" t="s">
        <v>88</v>
      </c>
      <c r="N51" s="1549"/>
      <c r="O51" s="1550" t="s">
        <v>109</v>
      </c>
      <c r="P51" s="1551">
        <f t="shared" ref="P51:P60" si="15">+A50</f>
        <v>1040</v>
      </c>
      <c r="Q51" s="1552">
        <f t="shared" ref="Q51:Q60" si="16">+C50</f>
        <v>1040</v>
      </c>
      <c r="R51" s="1552">
        <f t="shared" ref="R51:S60" si="17">+E50</f>
        <v>503</v>
      </c>
      <c r="S51" s="1553">
        <f t="shared" si="17"/>
        <v>0</v>
      </c>
      <c r="T51" s="1554">
        <f t="shared" ref="T51:T60" si="18">+H50</f>
        <v>0</v>
      </c>
      <c r="U51" s="1555"/>
      <c r="V51" s="1571"/>
      <c r="W51" s="1548" t="s">
        <v>88</v>
      </c>
      <c r="X51" s="1540"/>
      <c r="Y51" s="1581" t="s">
        <v>48</v>
      </c>
      <c r="Z51" s="1542">
        <f t="shared" ref="Z51:AB53" si="19">+A195</f>
        <v>0</v>
      </c>
      <c r="AA51" s="1543">
        <f t="shared" si="19"/>
        <v>0</v>
      </c>
      <c r="AB51" s="1544">
        <f t="shared" si="19"/>
        <v>0</v>
      </c>
      <c r="AC51" s="1599">
        <f>+E195</f>
        <v>0</v>
      </c>
      <c r="AD51" s="1383"/>
      <c r="AE51" s="1383"/>
      <c r="AF51" s="1383"/>
      <c r="AG51" s="1383"/>
      <c r="AH51" s="1383"/>
      <c r="AI51" s="1853"/>
      <c r="AJ51" s="1853"/>
      <c r="AK51" s="1853"/>
    </row>
    <row r="52" spans="1:38" ht="14.45" customHeight="1">
      <c r="A52" s="1713"/>
      <c r="B52" s="1714"/>
      <c r="C52" s="1714"/>
      <c r="D52" s="1714"/>
      <c r="E52" s="1714"/>
      <c r="F52" s="1714"/>
      <c r="G52" s="1714"/>
      <c r="H52" s="1715"/>
      <c r="I52" s="1712" t="s">
        <v>598</v>
      </c>
      <c r="K52" s="1547"/>
      <c r="L52" s="1556" t="s">
        <v>91</v>
      </c>
      <c r="M52" s="1548" t="s">
        <v>89</v>
      </c>
      <c r="N52" s="1549"/>
      <c r="O52" s="1550" t="s">
        <v>110</v>
      </c>
      <c r="P52" s="1551">
        <f t="shared" si="15"/>
        <v>694</v>
      </c>
      <c r="Q52" s="1552">
        <f t="shared" si="16"/>
        <v>694</v>
      </c>
      <c r="R52" s="1552">
        <f t="shared" si="17"/>
        <v>330</v>
      </c>
      <c r="S52" s="1553">
        <f t="shared" si="17"/>
        <v>0</v>
      </c>
      <c r="T52" s="1554">
        <f t="shared" si="18"/>
        <v>0</v>
      </c>
      <c r="U52" s="1555"/>
      <c r="V52" s="1539" t="s">
        <v>91</v>
      </c>
      <c r="W52" s="1566" t="s">
        <v>89</v>
      </c>
      <c r="X52" s="1540"/>
      <c r="Y52" s="1581" t="s">
        <v>51</v>
      </c>
      <c r="Z52" s="1542">
        <f t="shared" si="19"/>
        <v>0</v>
      </c>
      <c r="AA52" s="1543">
        <f t="shared" si="19"/>
        <v>0</v>
      </c>
      <c r="AB52" s="1544">
        <f t="shared" si="19"/>
        <v>0</v>
      </c>
      <c r="AC52" s="1599">
        <f>+E196</f>
        <v>0</v>
      </c>
      <c r="AD52" s="1383"/>
      <c r="AE52" s="1383"/>
      <c r="AF52" s="1383"/>
      <c r="AG52" s="1383"/>
      <c r="AH52" s="1383"/>
      <c r="AI52" s="1853"/>
      <c r="AJ52" s="1853"/>
      <c r="AK52" s="1853"/>
    </row>
    <row r="53" spans="1:38" ht="14.45" customHeight="1">
      <c r="A53" s="1713"/>
      <c r="B53" s="1714"/>
      <c r="C53" s="1714"/>
      <c r="D53" s="1714"/>
      <c r="E53" s="1714"/>
      <c r="F53" s="1714"/>
      <c r="G53" s="1714"/>
      <c r="H53" s="1715"/>
      <c r="I53" s="1712" t="s">
        <v>599</v>
      </c>
      <c r="K53" s="1547"/>
      <c r="L53" s="1556"/>
      <c r="M53" s="1548" t="s">
        <v>104</v>
      </c>
      <c r="N53" s="1549"/>
      <c r="O53" s="1550" t="s">
        <v>111</v>
      </c>
      <c r="P53" s="1551">
        <f t="shared" si="15"/>
        <v>0</v>
      </c>
      <c r="Q53" s="1552">
        <f t="shared" si="16"/>
        <v>0</v>
      </c>
      <c r="R53" s="1552">
        <f t="shared" si="17"/>
        <v>0</v>
      </c>
      <c r="S53" s="1553">
        <f t="shared" si="17"/>
        <v>0</v>
      </c>
      <c r="T53" s="1554">
        <f t="shared" si="18"/>
        <v>0</v>
      </c>
      <c r="U53" s="1555"/>
      <c r="V53" s="1539"/>
      <c r="W53" s="1566" t="s">
        <v>104</v>
      </c>
      <c r="X53" s="1540"/>
      <c r="Y53" s="1581" t="s">
        <v>53</v>
      </c>
      <c r="Z53" s="1542">
        <f t="shared" si="19"/>
        <v>0</v>
      </c>
      <c r="AA53" s="1543">
        <f t="shared" si="19"/>
        <v>0</v>
      </c>
      <c r="AB53" s="1544">
        <f t="shared" si="19"/>
        <v>0</v>
      </c>
      <c r="AC53" s="1599">
        <f>+E197</f>
        <v>0</v>
      </c>
      <c r="AD53" s="1383"/>
      <c r="AE53" s="1383"/>
      <c r="AF53" s="1383"/>
      <c r="AG53" s="1383"/>
      <c r="AH53" s="1383"/>
      <c r="AI53" s="1853"/>
      <c r="AJ53" s="1853"/>
      <c r="AK53" s="1853"/>
    </row>
    <row r="54" spans="1:38" ht="14.45" customHeight="1">
      <c r="A54" s="1713"/>
      <c r="B54" s="1714"/>
      <c r="C54" s="1714"/>
      <c r="D54" s="1714"/>
      <c r="E54" s="1714"/>
      <c r="F54" s="1714"/>
      <c r="G54" s="1714"/>
      <c r="H54" s="1715"/>
      <c r="I54" s="1712" t="s">
        <v>601</v>
      </c>
      <c r="K54" s="1547"/>
      <c r="L54" s="1556"/>
      <c r="M54" s="1548" t="s">
        <v>90</v>
      </c>
      <c r="N54" s="1549"/>
      <c r="O54" s="1550" t="s">
        <v>112</v>
      </c>
      <c r="P54" s="1551">
        <f t="shared" si="15"/>
        <v>0</v>
      </c>
      <c r="Q54" s="1552">
        <f t="shared" si="16"/>
        <v>0</v>
      </c>
      <c r="R54" s="1552">
        <f t="shared" si="17"/>
        <v>0</v>
      </c>
      <c r="S54" s="1553">
        <f t="shared" si="17"/>
        <v>0</v>
      </c>
      <c r="T54" s="1554">
        <f t="shared" si="18"/>
        <v>0</v>
      </c>
      <c r="U54" s="1555"/>
      <c r="V54" s="1556" t="s">
        <v>92</v>
      </c>
      <c r="W54" s="1572"/>
      <c r="X54" s="1572"/>
      <c r="Y54" s="1572"/>
      <c r="Z54" s="1600"/>
      <c r="AA54" s="1572"/>
      <c r="AB54" s="1572"/>
      <c r="AC54" s="1601"/>
      <c r="AD54" s="1383"/>
      <c r="AE54" s="1383"/>
      <c r="AF54" s="1383"/>
      <c r="AG54" s="1383"/>
      <c r="AH54" s="1383"/>
      <c r="AI54" s="1853"/>
      <c r="AJ54" s="1853"/>
      <c r="AK54" s="1853"/>
    </row>
    <row r="55" spans="1:38" ht="14.45" customHeight="1">
      <c r="A55" s="1713"/>
      <c r="B55" s="1714"/>
      <c r="C55" s="1714"/>
      <c r="D55" s="1714"/>
      <c r="E55" s="1714"/>
      <c r="F55" s="1714"/>
      <c r="G55" s="1714"/>
      <c r="H55" s="1715"/>
      <c r="I55" s="1712" t="s">
        <v>602</v>
      </c>
      <c r="K55" s="1547"/>
      <c r="L55" s="1556" t="s">
        <v>92</v>
      </c>
      <c r="M55" s="1548" t="s">
        <v>105</v>
      </c>
      <c r="N55" s="1549"/>
      <c r="O55" s="1550" t="s">
        <v>113</v>
      </c>
      <c r="P55" s="1551">
        <f t="shared" si="15"/>
        <v>0</v>
      </c>
      <c r="Q55" s="1552">
        <f t="shared" si="16"/>
        <v>0</v>
      </c>
      <c r="R55" s="1552">
        <f t="shared" si="17"/>
        <v>0</v>
      </c>
      <c r="S55" s="1553">
        <f t="shared" si="17"/>
        <v>0</v>
      </c>
      <c r="T55" s="1554">
        <f t="shared" si="18"/>
        <v>0</v>
      </c>
      <c r="U55" s="1555"/>
      <c r="V55" s="1539"/>
      <c r="W55" s="1539"/>
      <c r="X55" s="1560"/>
      <c r="Y55" s="1561"/>
      <c r="Z55" s="1587"/>
      <c r="AA55" s="1560"/>
      <c r="AB55" s="1560"/>
      <c r="AC55" s="1588"/>
      <c r="AD55" s="1383"/>
      <c r="AE55" s="1383"/>
      <c r="AF55" s="1383"/>
      <c r="AG55" s="1383"/>
      <c r="AH55" s="1383"/>
      <c r="AI55" s="1853"/>
      <c r="AJ55" s="1853"/>
      <c r="AK55" s="1853"/>
    </row>
    <row r="56" spans="1:38" ht="14.45" customHeight="1">
      <c r="A56" s="1713"/>
      <c r="B56" s="1714"/>
      <c r="C56" s="1714"/>
      <c r="D56" s="1714"/>
      <c r="E56" s="1714"/>
      <c r="F56" s="1714"/>
      <c r="G56" s="1714"/>
      <c r="H56" s="1715"/>
      <c r="I56" s="1712" t="s">
        <v>603</v>
      </c>
      <c r="K56" s="1547"/>
      <c r="L56" s="1556"/>
      <c r="M56" s="1548" t="s">
        <v>106</v>
      </c>
      <c r="N56" s="1549"/>
      <c r="O56" s="1550" t="s">
        <v>114</v>
      </c>
      <c r="P56" s="1551">
        <f t="shared" si="15"/>
        <v>0</v>
      </c>
      <c r="Q56" s="1552">
        <f t="shared" si="16"/>
        <v>0</v>
      </c>
      <c r="R56" s="1552">
        <f t="shared" si="17"/>
        <v>0</v>
      </c>
      <c r="S56" s="1553">
        <f t="shared" si="17"/>
        <v>0</v>
      </c>
      <c r="T56" s="1554">
        <f t="shared" si="18"/>
        <v>0</v>
      </c>
      <c r="U56" s="1555"/>
      <c r="V56" s="1539" t="s">
        <v>668</v>
      </c>
      <c r="W56" s="1548" t="s">
        <v>106</v>
      </c>
      <c r="X56" s="1549"/>
      <c r="Y56" s="1550" t="s">
        <v>55</v>
      </c>
      <c r="Z56" s="1551">
        <f t="shared" ref="Z56:AB60" si="20">+A198</f>
        <v>0</v>
      </c>
      <c r="AA56" s="1552">
        <f t="shared" si="20"/>
        <v>0</v>
      </c>
      <c r="AB56" s="1558">
        <f t="shared" si="20"/>
        <v>0</v>
      </c>
      <c r="AC56" s="1559">
        <f>+E198</f>
        <v>0</v>
      </c>
      <c r="AD56" s="1383"/>
      <c r="AE56" s="1383"/>
      <c r="AF56" s="1383"/>
      <c r="AG56" s="1383"/>
      <c r="AH56" s="1383"/>
      <c r="AI56" s="1853"/>
      <c r="AJ56" s="1853"/>
      <c r="AK56" s="1853"/>
    </row>
    <row r="57" spans="1:38" ht="14.45" customHeight="1">
      <c r="A57" s="1713"/>
      <c r="B57" s="1714"/>
      <c r="C57" s="1714"/>
      <c r="D57" s="1714"/>
      <c r="E57" s="1714"/>
      <c r="F57" s="1714"/>
      <c r="G57" s="1714"/>
      <c r="H57" s="1715"/>
      <c r="I57" s="1712" t="s">
        <v>604</v>
      </c>
      <c r="K57" s="1547"/>
      <c r="L57" s="1556"/>
      <c r="M57" s="1548" t="s">
        <v>107</v>
      </c>
      <c r="N57" s="1549"/>
      <c r="O57" s="1550" t="s">
        <v>115</v>
      </c>
      <c r="P57" s="1551">
        <f t="shared" si="15"/>
        <v>0</v>
      </c>
      <c r="Q57" s="1552">
        <f t="shared" si="16"/>
        <v>0</v>
      </c>
      <c r="R57" s="1552">
        <f t="shared" si="17"/>
        <v>0</v>
      </c>
      <c r="S57" s="1553">
        <f t="shared" si="17"/>
        <v>0</v>
      </c>
      <c r="T57" s="1554">
        <f t="shared" si="18"/>
        <v>0</v>
      </c>
      <c r="U57" s="1555"/>
      <c r="V57" s="1539"/>
      <c r="W57" s="1548" t="s">
        <v>136</v>
      </c>
      <c r="X57" s="1549"/>
      <c r="Y57" s="1550" t="s">
        <v>56</v>
      </c>
      <c r="Z57" s="1551">
        <f t="shared" si="20"/>
        <v>0</v>
      </c>
      <c r="AA57" s="1552">
        <f t="shared" si="20"/>
        <v>0</v>
      </c>
      <c r="AB57" s="1558">
        <f t="shared" si="20"/>
        <v>0</v>
      </c>
      <c r="AC57" s="1559">
        <f>+E199</f>
        <v>0</v>
      </c>
      <c r="AD57" s="1383"/>
      <c r="AE57" s="1383"/>
      <c r="AF57" s="1383"/>
      <c r="AG57" s="1383"/>
      <c r="AH57" s="1383"/>
      <c r="AI57" s="1853"/>
      <c r="AJ57" s="1853"/>
      <c r="AK57" s="1853"/>
    </row>
    <row r="58" spans="1:38" ht="14.45" customHeight="1" thickBot="1">
      <c r="A58" s="1713"/>
      <c r="B58" s="1714"/>
      <c r="C58" s="1714"/>
      <c r="D58" s="1714"/>
      <c r="E58" s="1714"/>
      <c r="F58" s="1714"/>
      <c r="G58" s="1714"/>
      <c r="H58" s="1715"/>
      <c r="I58" s="1712" t="s">
        <v>605</v>
      </c>
      <c r="K58" s="1547"/>
      <c r="L58" s="1556" t="s">
        <v>41</v>
      </c>
      <c r="M58" s="1548" t="s">
        <v>108</v>
      </c>
      <c r="N58" s="1549"/>
      <c r="O58" s="1550" t="s">
        <v>116</v>
      </c>
      <c r="P58" s="1551">
        <f t="shared" si="15"/>
        <v>0</v>
      </c>
      <c r="Q58" s="1552">
        <f t="shared" si="16"/>
        <v>0</v>
      </c>
      <c r="R58" s="1552">
        <f t="shared" si="17"/>
        <v>0</v>
      </c>
      <c r="S58" s="1553">
        <f t="shared" si="17"/>
        <v>0</v>
      </c>
      <c r="T58" s="1554">
        <f t="shared" si="18"/>
        <v>0</v>
      </c>
      <c r="U58" s="1555"/>
      <c r="V58" s="1556" t="s">
        <v>669</v>
      </c>
      <c r="W58" s="1548" t="s">
        <v>138</v>
      </c>
      <c r="X58" s="1549"/>
      <c r="Y58" s="1550" t="s">
        <v>58</v>
      </c>
      <c r="Z58" s="1551">
        <f t="shared" si="20"/>
        <v>0</v>
      </c>
      <c r="AA58" s="1552">
        <f t="shared" si="20"/>
        <v>0</v>
      </c>
      <c r="AB58" s="1558">
        <f t="shared" si="20"/>
        <v>0</v>
      </c>
      <c r="AC58" s="1559">
        <f>+E200</f>
        <v>0</v>
      </c>
      <c r="AD58" s="1383"/>
      <c r="AE58" s="1383"/>
      <c r="AF58" s="1383"/>
      <c r="AG58" s="1383"/>
      <c r="AH58" s="1383"/>
      <c r="AI58" s="1853"/>
      <c r="AJ58" s="1853"/>
      <c r="AK58" s="1853"/>
    </row>
    <row r="59" spans="1:38" ht="14.45" customHeight="1" thickTop="1" thickBot="1">
      <c r="A59" s="1716"/>
      <c r="B59" s="1717"/>
      <c r="C59" s="1717"/>
      <c r="D59" s="1717"/>
      <c r="E59" s="1717"/>
      <c r="F59" s="1717"/>
      <c r="G59" s="1717"/>
      <c r="H59" s="1718"/>
      <c r="I59" s="1712" t="s">
        <v>606</v>
      </c>
      <c r="K59" s="1547"/>
      <c r="L59" s="1566"/>
      <c r="M59" s="1548" t="s">
        <v>13</v>
      </c>
      <c r="N59" s="1549"/>
      <c r="O59" s="1550" t="s">
        <v>117</v>
      </c>
      <c r="P59" s="1551">
        <f t="shared" si="15"/>
        <v>0</v>
      </c>
      <c r="Q59" s="1552">
        <f t="shared" si="16"/>
        <v>0</v>
      </c>
      <c r="R59" s="1552">
        <f t="shared" si="17"/>
        <v>0</v>
      </c>
      <c r="S59" s="1553">
        <f t="shared" si="17"/>
        <v>0</v>
      </c>
      <c r="T59" s="1554">
        <f t="shared" si="18"/>
        <v>0</v>
      </c>
      <c r="U59" s="1555"/>
      <c r="V59" s="1566"/>
      <c r="W59" s="1566" t="s">
        <v>13</v>
      </c>
      <c r="X59" s="1540"/>
      <c r="Y59" s="1581" t="s">
        <v>61</v>
      </c>
      <c r="Z59" s="1551">
        <f t="shared" si="20"/>
        <v>0</v>
      </c>
      <c r="AA59" s="1552">
        <f t="shared" si="20"/>
        <v>0</v>
      </c>
      <c r="AB59" s="1558">
        <f t="shared" si="20"/>
        <v>0</v>
      </c>
      <c r="AC59" s="1559">
        <f>+E201</f>
        <v>0</v>
      </c>
      <c r="AD59" s="1602"/>
      <c r="AE59" s="1602"/>
      <c r="AF59" s="1602"/>
      <c r="AG59" s="1508"/>
      <c r="AH59" s="1508"/>
      <c r="AI59" s="1509" t="s">
        <v>1417</v>
      </c>
      <c r="AJ59" s="1603" t="s">
        <v>1418</v>
      </c>
      <c r="AK59" s="1508"/>
      <c r="AL59" s="1370"/>
    </row>
    <row r="60" spans="1:38" ht="14.45" customHeight="1">
      <c r="K60" s="1547"/>
      <c r="L60" s="1548" t="s">
        <v>13</v>
      </c>
      <c r="M60" s="1549"/>
      <c r="N60" s="1549"/>
      <c r="O60" s="1550" t="s">
        <v>81</v>
      </c>
      <c r="P60" s="1551">
        <f t="shared" si="15"/>
        <v>0</v>
      </c>
      <c r="Q60" s="1552">
        <f t="shared" si="16"/>
        <v>0</v>
      </c>
      <c r="R60" s="1552">
        <f t="shared" si="17"/>
        <v>0</v>
      </c>
      <c r="S60" s="1553">
        <f t="shared" si="17"/>
        <v>0</v>
      </c>
      <c r="T60" s="1554">
        <f t="shared" si="18"/>
        <v>0</v>
      </c>
      <c r="U60" s="1555"/>
      <c r="V60" s="1566" t="s">
        <v>13</v>
      </c>
      <c r="W60" s="1540"/>
      <c r="X60" s="1540"/>
      <c r="Y60" s="1581" t="s">
        <v>63</v>
      </c>
      <c r="Z60" s="1604">
        <f t="shared" si="20"/>
        <v>1707</v>
      </c>
      <c r="AA60" s="1591">
        <f t="shared" si="20"/>
        <v>0</v>
      </c>
      <c r="AB60" s="1605">
        <f t="shared" si="20"/>
        <v>0</v>
      </c>
      <c r="AC60" s="1606">
        <f>+E202</f>
        <v>0</v>
      </c>
      <c r="AD60" s="1607"/>
      <c r="AE60" s="1607"/>
      <c r="AF60" s="1607"/>
      <c r="AG60" s="1514"/>
      <c r="AH60" s="1514"/>
      <c r="AI60" s="1521"/>
      <c r="AJ60" s="1520" t="s">
        <v>2</v>
      </c>
      <c r="AK60" s="1520" t="s">
        <v>3</v>
      </c>
      <c r="AL60" s="1375" t="s">
        <v>393</v>
      </c>
    </row>
    <row r="61" spans="1:38" ht="14.45" customHeight="1" thickBot="1">
      <c r="A61" s="1708" t="s">
        <v>1132</v>
      </c>
      <c r="B61" s="1708" t="s">
        <v>1133</v>
      </c>
      <c r="C61" s="1708" t="s">
        <v>1134</v>
      </c>
      <c r="D61" s="1708" t="s">
        <v>1135</v>
      </c>
      <c r="E61" s="1708" t="s">
        <v>398</v>
      </c>
      <c r="F61" s="1708" t="s">
        <v>1136</v>
      </c>
      <c r="K61" s="1547"/>
      <c r="L61" s="1608" t="s">
        <v>82</v>
      </c>
      <c r="M61" s="1609"/>
      <c r="N61" s="1609"/>
      <c r="O61" s="1610"/>
      <c r="P61" s="1611">
        <f>SUM(P8:P60)-P9-P10-P12-P13-P15-P16-P17-P30-P31-P32-P40-P41-P42-P43-P44-P49-P50</f>
        <v>107310</v>
      </c>
      <c r="Q61" s="1612">
        <f>SUM(Q8:Q60)-Q9-Q10-Q12-Q13-Q15-Q16-Q17-Q30-Q31-Q32-Q40-Q41-Q42-Q43-Q44-Q49-Q50</f>
        <v>94978</v>
      </c>
      <c r="R61" s="1612">
        <f>SUM(R8:R60)-R9-R10-R12-R13-R15-R16-R17-R30-R31-R32-R40-R41-R42-R43-R44-R49-R50</f>
        <v>40190</v>
      </c>
      <c r="S61" s="1613">
        <f>SUM(S8:S60)-S9-S10-S12-S13-S15-S16-S17-S30-S31-S32-S40-S41-S42-S43-S44-S49-S50</f>
        <v>16487</v>
      </c>
      <c r="T61" s="1614">
        <f>SUM(T8:T60)-T9-T10-T12-T13-T15-T16-T17-T30-T31-T32-T40-T41-T42-T43-T44-T49-T50</f>
        <v>35000</v>
      </c>
      <c r="U61" s="1615"/>
      <c r="V61" s="1608" t="s">
        <v>82</v>
      </c>
      <c r="W61" s="1609"/>
      <c r="X61" s="1609"/>
      <c r="Y61" s="1610"/>
      <c r="Z61" s="1616">
        <f>SUM(Z8:Z60)-Z9-Z10-Z25-Z28-Z40-Z41-Z42-Z43-Z44</f>
        <v>1707</v>
      </c>
      <c r="AA61" s="1612">
        <f>SUM(AA8:AA60)-AA9-AA10-AA25-AA28-AA40-AA41-AA42-AA43-AA44</f>
        <v>0</v>
      </c>
      <c r="AB61" s="1617">
        <f>SUM(AB8:AB60)-AB9-AB10-AB25-AB28-AB40-AB41-AB42-AB43-AB44</f>
        <v>0</v>
      </c>
      <c r="AC61" s="1618">
        <f>SUM(AC8:AC60)-AC9-AC10-AC25-AC28-AC40-AC41-AC42-AC43-AC44</f>
        <v>0</v>
      </c>
      <c r="AD61" s="1619"/>
      <c r="AE61" s="1619"/>
      <c r="AF61" s="1619"/>
      <c r="AG61" s="1528"/>
      <c r="AH61" s="1528"/>
      <c r="AI61" s="1529" t="s">
        <v>5</v>
      </c>
      <c r="AJ61" s="1526" t="s">
        <v>6</v>
      </c>
      <c r="AK61" s="1526" t="s">
        <v>7</v>
      </c>
      <c r="AL61" s="1367" t="s">
        <v>398</v>
      </c>
    </row>
    <row r="62" spans="1:38" ht="14.45" customHeight="1">
      <c r="A62" s="1723">
        <v>206379</v>
      </c>
      <c r="B62" s="1724">
        <v>205721</v>
      </c>
      <c r="C62" s="1724">
        <v>658</v>
      </c>
      <c r="D62" s="1724">
        <v>1400</v>
      </c>
      <c r="E62" s="1724">
        <v>240</v>
      </c>
      <c r="F62" s="1725">
        <v>0</v>
      </c>
      <c r="G62" s="1720" t="s">
        <v>1139</v>
      </c>
      <c r="H62" s="1721"/>
      <c r="I62" s="1721"/>
      <c r="K62" s="1620"/>
      <c r="L62" s="1531" t="s">
        <v>8</v>
      </c>
      <c r="M62" s="1532"/>
      <c r="N62" s="1532"/>
      <c r="O62" s="1533" t="s">
        <v>9</v>
      </c>
      <c r="P62" s="1621">
        <f>+A63</f>
        <v>25988</v>
      </c>
      <c r="Q62" s="1535">
        <f>+B63</f>
        <v>25988</v>
      </c>
      <c r="R62" s="1622"/>
      <c r="S62" s="1536">
        <f>+D63</f>
        <v>0</v>
      </c>
      <c r="T62" s="1537">
        <f>+F63</f>
        <v>0</v>
      </c>
      <c r="U62" s="1623"/>
      <c r="V62" s="1531" t="s">
        <v>8</v>
      </c>
      <c r="W62" s="1532"/>
      <c r="X62" s="1532"/>
      <c r="Y62" s="1533"/>
      <c r="Z62" s="1624"/>
      <c r="AA62" s="1625"/>
      <c r="AB62" s="1854"/>
      <c r="AC62" s="1627"/>
      <c r="AD62" s="1623"/>
      <c r="AE62" s="1531" t="s">
        <v>8</v>
      </c>
      <c r="AF62" s="1532"/>
      <c r="AG62" s="1532"/>
      <c r="AH62" s="1533"/>
      <c r="AI62" s="1624"/>
      <c r="AJ62" s="1625"/>
      <c r="AK62" s="1854"/>
      <c r="AL62" s="1855"/>
    </row>
    <row r="63" spans="1:38" ht="14.45" customHeight="1">
      <c r="A63" s="1726">
        <v>25988</v>
      </c>
      <c r="B63" s="1727">
        <v>25988</v>
      </c>
      <c r="C63" s="1727">
        <v>0</v>
      </c>
      <c r="D63" s="1727">
        <v>0</v>
      </c>
      <c r="E63" s="1727">
        <v>0</v>
      </c>
      <c r="F63" s="1728">
        <v>0</v>
      </c>
      <c r="G63" s="1720" t="s">
        <v>1140</v>
      </c>
      <c r="H63" s="1721"/>
      <c r="I63" s="1721"/>
      <c r="K63" s="1629"/>
      <c r="L63" s="1539"/>
      <c r="M63" s="1548" t="s">
        <v>11</v>
      </c>
      <c r="N63" s="1549"/>
      <c r="O63" s="1550" t="s">
        <v>12</v>
      </c>
      <c r="P63" s="1551">
        <f>+A64</f>
        <v>14512</v>
      </c>
      <c r="Q63" s="1552">
        <f>+B64</f>
        <v>14512</v>
      </c>
      <c r="R63" s="1568"/>
      <c r="S63" s="1553">
        <f>+D64</f>
        <v>0</v>
      </c>
      <c r="T63" s="1554">
        <f>+F64</f>
        <v>0</v>
      </c>
      <c r="U63" s="360"/>
      <c r="V63" s="1539"/>
      <c r="W63" s="1548"/>
      <c r="X63" s="1549"/>
      <c r="Y63" s="1557"/>
      <c r="Z63" s="1630"/>
      <c r="AA63" s="1631"/>
      <c r="AB63" s="1330"/>
      <c r="AC63" s="1632"/>
      <c r="AD63" s="360"/>
      <c r="AE63" s="1539"/>
      <c r="AF63" s="1548"/>
      <c r="AG63" s="1549"/>
      <c r="AH63" s="1557"/>
      <c r="AI63" s="1630"/>
      <c r="AJ63" s="1631"/>
      <c r="AK63" s="1330"/>
      <c r="AL63" s="1856"/>
    </row>
    <row r="64" spans="1:38" ht="14.45" customHeight="1">
      <c r="A64" s="1726">
        <v>14512</v>
      </c>
      <c r="B64" s="1727">
        <v>14512</v>
      </c>
      <c r="C64" s="1727">
        <v>0</v>
      </c>
      <c r="D64" s="1727">
        <v>0</v>
      </c>
      <c r="E64" s="1727">
        <v>0</v>
      </c>
      <c r="F64" s="1728">
        <v>0</v>
      </c>
      <c r="G64" s="1720" t="s">
        <v>1141</v>
      </c>
      <c r="H64" s="1721"/>
      <c r="I64" s="1721"/>
      <c r="K64" s="1629"/>
      <c r="L64" s="1539"/>
      <c r="M64" s="1548" t="s">
        <v>13</v>
      </c>
      <c r="N64" s="1560"/>
      <c r="O64" s="1561"/>
      <c r="P64" s="1562">
        <f>P62-P63</f>
        <v>11476</v>
      </c>
      <c r="Q64" s="1563">
        <f>Q62-Q63</f>
        <v>11476</v>
      </c>
      <c r="R64" s="1563"/>
      <c r="S64" s="1564">
        <f>S62-S63</f>
        <v>0</v>
      </c>
      <c r="T64" s="1565">
        <f>T62-T63</f>
        <v>0</v>
      </c>
      <c r="U64" s="360"/>
      <c r="V64" s="1539"/>
      <c r="W64" s="1548" t="s">
        <v>13</v>
      </c>
      <c r="X64" s="1560"/>
      <c r="Y64" s="1561" t="s">
        <v>9</v>
      </c>
      <c r="Z64" s="1634">
        <f>+A117</f>
        <v>0</v>
      </c>
      <c r="AA64" s="1635">
        <f>+B117</f>
        <v>0</v>
      </c>
      <c r="AB64" s="1589"/>
      <c r="AC64" s="1636">
        <f>+E117</f>
        <v>0</v>
      </c>
      <c r="AD64" s="360"/>
      <c r="AE64" s="1539"/>
      <c r="AF64" s="1548" t="s">
        <v>13</v>
      </c>
      <c r="AG64" s="1560"/>
      <c r="AH64" s="1561" t="s">
        <v>1419</v>
      </c>
      <c r="AI64" s="1634">
        <f>+A140</f>
        <v>0</v>
      </c>
      <c r="AJ64" s="1635">
        <f>+B140</f>
        <v>0</v>
      </c>
      <c r="AK64" s="1637">
        <f>+C140</f>
        <v>0</v>
      </c>
      <c r="AL64" s="1638"/>
    </row>
    <row r="65" spans="1:38" ht="14.45" customHeight="1">
      <c r="A65" s="1726">
        <v>9363</v>
      </c>
      <c r="B65" s="1727">
        <v>9363</v>
      </c>
      <c r="C65" s="1727">
        <v>0</v>
      </c>
      <c r="D65" s="1727">
        <v>0</v>
      </c>
      <c r="E65" s="1727">
        <v>0</v>
      </c>
      <c r="F65" s="1728">
        <v>0</v>
      </c>
      <c r="G65" s="1720" t="s">
        <v>1142</v>
      </c>
      <c r="H65" s="1721"/>
      <c r="I65" s="1721"/>
      <c r="K65" s="1629" t="s">
        <v>4</v>
      </c>
      <c r="L65" s="1571" t="s">
        <v>14</v>
      </c>
      <c r="M65" s="1572"/>
      <c r="N65" s="1572"/>
      <c r="O65" s="1573" t="s">
        <v>15</v>
      </c>
      <c r="P65" s="1574">
        <f>+A65</f>
        <v>9363</v>
      </c>
      <c r="Q65" s="1575">
        <f>+B65</f>
        <v>9363</v>
      </c>
      <c r="R65" s="1639"/>
      <c r="S65" s="1576">
        <f>+D65</f>
        <v>0</v>
      </c>
      <c r="T65" s="1554">
        <f>+F65</f>
        <v>0</v>
      </c>
      <c r="U65" s="360" t="s">
        <v>4</v>
      </c>
      <c r="V65" s="1571" t="s">
        <v>14</v>
      </c>
      <c r="W65" s="1572"/>
      <c r="X65" s="1572"/>
      <c r="Y65" s="1573"/>
      <c r="Z65" s="1579"/>
      <c r="AA65" s="1577"/>
      <c r="AB65" s="1577"/>
      <c r="AC65" s="1640"/>
      <c r="AD65" s="360" t="s">
        <v>4</v>
      </c>
      <c r="AE65" s="1571" t="s">
        <v>14</v>
      </c>
      <c r="AF65" s="1572"/>
      <c r="AG65" s="1572"/>
      <c r="AH65" s="1573"/>
      <c r="AI65" s="1579"/>
      <c r="AJ65" s="1577"/>
      <c r="AK65" s="1577"/>
      <c r="AL65" s="1374"/>
    </row>
    <row r="66" spans="1:38" ht="14.45" customHeight="1">
      <c r="A66" s="1726"/>
      <c r="B66" s="1727"/>
      <c r="C66" s="1727"/>
      <c r="D66" s="1727"/>
      <c r="E66" s="1727"/>
      <c r="F66" s="1728"/>
      <c r="G66" s="1720" t="s">
        <v>1143</v>
      </c>
      <c r="H66" s="1721"/>
      <c r="I66" s="1721"/>
      <c r="K66" s="1629"/>
      <c r="L66" s="1539"/>
      <c r="M66" s="1548" t="s">
        <v>16</v>
      </c>
      <c r="N66" s="1549"/>
      <c r="O66" s="1550" t="s">
        <v>17</v>
      </c>
      <c r="P66" s="1551">
        <f>+A66</f>
        <v>0</v>
      </c>
      <c r="Q66" s="1552">
        <f>+B66</f>
        <v>0</v>
      </c>
      <c r="R66" s="1568"/>
      <c r="S66" s="1553">
        <f>+D66</f>
        <v>0</v>
      </c>
      <c r="T66" s="1554">
        <f>+F66</f>
        <v>0</v>
      </c>
      <c r="U66" s="360"/>
      <c r="V66" s="1539"/>
      <c r="W66" s="1548"/>
      <c r="X66" s="1549"/>
      <c r="Y66" s="1550"/>
      <c r="Z66" s="1584"/>
      <c r="AA66" s="1582"/>
      <c r="AB66" s="1582"/>
      <c r="AC66" s="1641"/>
      <c r="AD66" s="360"/>
      <c r="AE66" s="1539"/>
      <c r="AF66" s="1548"/>
      <c r="AG66" s="1549"/>
      <c r="AH66" s="1550"/>
      <c r="AI66" s="1584"/>
      <c r="AJ66" s="1582"/>
      <c r="AK66" s="1582"/>
      <c r="AL66" s="1371"/>
    </row>
    <row r="67" spans="1:38" ht="14.45" customHeight="1">
      <c r="A67" s="1726"/>
      <c r="B67" s="1727"/>
      <c r="C67" s="1727"/>
      <c r="D67" s="1727"/>
      <c r="E67" s="1727"/>
      <c r="F67" s="1728"/>
      <c r="G67" s="1720" t="s">
        <v>1144</v>
      </c>
      <c r="H67" s="1721"/>
      <c r="I67" s="1721"/>
      <c r="K67" s="1629"/>
      <c r="L67" s="1566"/>
      <c r="M67" s="1548" t="s">
        <v>13</v>
      </c>
      <c r="N67" s="1540"/>
      <c r="O67" s="1581"/>
      <c r="P67" s="1562">
        <f>P65-P66</f>
        <v>9363</v>
      </c>
      <c r="Q67" s="1563">
        <f>Q65-Q66</f>
        <v>9363</v>
      </c>
      <c r="R67" s="1563"/>
      <c r="S67" s="1564">
        <f>S65-S66</f>
        <v>0</v>
      </c>
      <c r="T67" s="1565">
        <f>T65-T66</f>
        <v>0</v>
      </c>
      <c r="U67" s="360"/>
      <c r="V67" s="1566"/>
      <c r="W67" s="1548" t="s">
        <v>13</v>
      </c>
      <c r="X67" s="1540"/>
      <c r="Y67" s="1561" t="s">
        <v>1420</v>
      </c>
      <c r="Z67" s="1634">
        <f>+A118</f>
        <v>0</v>
      </c>
      <c r="AA67" s="1635">
        <f>+B118</f>
        <v>0</v>
      </c>
      <c r="AB67" s="1589"/>
      <c r="AC67" s="1636">
        <f>+E118</f>
        <v>0</v>
      </c>
      <c r="AD67" s="360"/>
      <c r="AE67" s="1566"/>
      <c r="AF67" s="1548" t="s">
        <v>13</v>
      </c>
      <c r="AG67" s="1540"/>
      <c r="AH67" s="1561" t="s">
        <v>1421</v>
      </c>
      <c r="AI67" s="1634">
        <f>+A141</f>
        <v>0</v>
      </c>
      <c r="AJ67" s="1635">
        <f>+B141</f>
        <v>0</v>
      </c>
      <c r="AK67" s="1637">
        <f>+C141</f>
        <v>0</v>
      </c>
      <c r="AL67" s="1638"/>
    </row>
    <row r="68" spans="1:38" ht="14.45" customHeight="1">
      <c r="A68" s="1726"/>
      <c r="B68" s="1727"/>
      <c r="C68" s="1727"/>
      <c r="D68" s="1727"/>
      <c r="E68" s="1727"/>
      <c r="F68" s="1728"/>
      <c r="G68" s="1720" t="s">
        <v>1145</v>
      </c>
      <c r="H68" s="1721"/>
      <c r="I68" s="1721"/>
      <c r="K68" s="1629" t="s">
        <v>4</v>
      </c>
      <c r="L68" s="1586"/>
      <c r="M68" s="1539" t="s">
        <v>94</v>
      </c>
      <c r="N68" s="1549"/>
      <c r="O68" s="1550" t="s">
        <v>93</v>
      </c>
      <c r="P68" s="1551">
        <f t="shared" ref="P68:Q70" si="21">+A68</f>
        <v>0</v>
      </c>
      <c r="Q68" s="1552">
        <f t="shared" si="21"/>
        <v>0</v>
      </c>
      <c r="R68" s="1568"/>
      <c r="S68" s="1553">
        <f>+D68</f>
        <v>0</v>
      </c>
      <c r="T68" s="1554">
        <f>+F68</f>
        <v>0</v>
      </c>
      <c r="U68" s="360" t="s">
        <v>4</v>
      </c>
      <c r="V68" s="1586"/>
      <c r="W68" s="1571"/>
      <c r="X68" s="1572"/>
      <c r="Y68" s="1642"/>
      <c r="Z68" s="1579"/>
      <c r="AA68" s="1577"/>
      <c r="AB68" s="1577"/>
      <c r="AC68" s="1640"/>
      <c r="AD68" s="360" t="s">
        <v>4</v>
      </c>
      <c r="AE68" s="1586"/>
      <c r="AF68" s="1571"/>
      <c r="AG68" s="1572"/>
      <c r="AH68" s="1642"/>
      <c r="AI68" s="1579"/>
      <c r="AJ68" s="1577"/>
      <c r="AK68" s="1577"/>
      <c r="AL68" s="1374"/>
    </row>
    <row r="69" spans="1:38" ht="14.45" customHeight="1">
      <c r="A69" s="1726"/>
      <c r="B69" s="1727"/>
      <c r="C69" s="1727"/>
      <c r="D69" s="1727"/>
      <c r="E69" s="1727"/>
      <c r="F69" s="1728"/>
      <c r="G69" s="1720" t="s">
        <v>1146</v>
      </c>
      <c r="H69" s="1721"/>
      <c r="I69" s="1721"/>
      <c r="K69" s="1629"/>
      <c r="L69" s="1556" t="s">
        <v>102</v>
      </c>
      <c r="M69" s="1539"/>
      <c r="N69" s="1548" t="s">
        <v>148</v>
      </c>
      <c r="O69" s="1550" t="s">
        <v>97</v>
      </c>
      <c r="P69" s="1551">
        <f t="shared" si="21"/>
        <v>0</v>
      </c>
      <c r="Q69" s="1552">
        <f t="shared" si="21"/>
        <v>0</v>
      </c>
      <c r="R69" s="1568"/>
      <c r="S69" s="1553">
        <f>+D69</f>
        <v>0</v>
      </c>
      <c r="T69" s="1554">
        <f>+F69</f>
        <v>0</v>
      </c>
      <c r="U69" s="360"/>
      <c r="V69" s="1556" t="s">
        <v>102</v>
      </c>
      <c r="W69" s="1539"/>
      <c r="X69" s="1560"/>
      <c r="Y69" s="1643"/>
      <c r="Z69" s="1644"/>
      <c r="AA69" s="330"/>
      <c r="AB69" s="330"/>
      <c r="AC69" s="1645"/>
      <c r="AD69" s="360"/>
      <c r="AE69" s="1556" t="s">
        <v>102</v>
      </c>
      <c r="AF69" s="1539"/>
      <c r="AG69" s="1560"/>
      <c r="AH69" s="1643"/>
      <c r="AI69" s="1644"/>
      <c r="AJ69" s="330"/>
      <c r="AK69" s="330"/>
      <c r="AL69" s="1368"/>
    </row>
    <row r="70" spans="1:38" ht="14.45" customHeight="1">
      <c r="A70" s="1726"/>
      <c r="B70" s="1727"/>
      <c r="C70" s="1727"/>
      <c r="D70" s="1727"/>
      <c r="E70" s="1727"/>
      <c r="F70" s="1728"/>
      <c r="G70" s="1720" t="s">
        <v>1147</v>
      </c>
      <c r="H70" s="1721"/>
      <c r="I70" s="1721"/>
      <c r="K70" s="1629"/>
      <c r="L70" s="1556" t="s">
        <v>103</v>
      </c>
      <c r="M70" s="1556"/>
      <c r="N70" s="1548" t="s">
        <v>96</v>
      </c>
      <c r="O70" s="1550" t="s">
        <v>34</v>
      </c>
      <c r="P70" s="1551">
        <f t="shared" si="21"/>
        <v>0</v>
      </c>
      <c r="Q70" s="1552">
        <f t="shared" si="21"/>
        <v>0</v>
      </c>
      <c r="R70" s="1568"/>
      <c r="S70" s="1553">
        <f>+D70</f>
        <v>0</v>
      </c>
      <c r="T70" s="1554">
        <f>+F70</f>
        <v>0</v>
      </c>
      <c r="U70" s="360"/>
      <c r="V70" s="1556" t="s">
        <v>103</v>
      </c>
      <c r="W70" s="1539"/>
      <c r="X70" s="1560"/>
      <c r="Y70" s="1643"/>
      <c r="Z70" s="1644"/>
      <c r="AA70" s="330"/>
      <c r="AB70" s="330"/>
      <c r="AC70" s="1645"/>
      <c r="AD70" s="360"/>
      <c r="AE70" s="1556" t="s">
        <v>103</v>
      </c>
      <c r="AF70" s="1539"/>
      <c r="AG70" s="1560"/>
      <c r="AH70" s="1643"/>
      <c r="AI70" s="1644"/>
      <c r="AJ70" s="330"/>
      <c r="AK70" s="330"/>
      <c r="AL70" s="1368"/>
    </row>
    <row r="71" spans="1:38" ht="14.45" customHeight="1">
      <c r="A71" s="1726"/>
      <c r="B71" s="1727"/>
      <c r="C71" s="1727"/>
      <c r="D71" s="1727"/>
      <c r="E71" s="1727"/>
      <c r="F71" s="1728"/>
      <c r="G71" s="1720" t="s">
        <v>552</v>
      </c>
      <c r="H71" s="1721"/>
      <c r="I71" s="1721"/>
      <c r="K71" s="1629"/>
      <c r="L71" s="1556" t="s">
        <v>41</v>
      </c>
      <c r="M71" s="1566"/>
      <c r="N71" s="1548" t="s">
        <v>13</v>
      </c>
      <c r="O71" s="1550"/>
      <c r="P71" s="1567">
        <f>P68-P69-P70</f>
        <v>0</v>
      </c>
      <c r="Q71" s="1568">
        <f>Q68-Q69-Q70</f>
        <v>0</v>
      </c>
      <c r="R71" s="1568"/>
      <c r="S71" s="1589">
        <f>S68-S69-S70</f>
        <v>0</v>
      </c>
      <c r="T71" s="1565">
        <f>T68-T69-T70</f>
        <v>0</v>
      </c>
      <c r="U71" s="360"/>
      <c r="V71" s="1556" t="s">
        <v>41</v>
      </c>
      <c r="W71" s="1539"/>
      <c r="X71" s="1560"/>
      <c r="Y71" s="1643"/>
      <c r="Z71" s="1644"/>
      <c r="AA71" s="330"/>
      <c r="AB71" s="330"/>
      <c r="AC71" s="1645"/>
      <c r="AD71" s="360"/>
      <c r="AE71" s="1556" t="s">
        <v>41</v>
      </c>
      <c r="AF71" s="1539"/>
      <c r="AG71" s="1560"/>
      <c r="AH71" s="1643"/>
      <c r="AI71" s="1644"/>
      <c r="AJ71" s="330"/>
      <c r="AK71" s="330"/>
      <c r="AL71" s="1368"/>
    </row>
    <row r="72" spans="1:38" ht="14.45" customHeight="1">
      <c r="A72" s="1726"/>
      <c r="B72" s="1727"/>
      <c r="C72" s="1727"/>
      <c r="D72" s="1727"/>
      <c r="E72" s="1727"/>
      <c r="F72" s="1728"/>
      <c r="G72" s="1720" t="s">
        <v>553</v>
      </c>
      <c r="H72" s="1721"/>
      <c r="I72" s="1721"/>
      <c r="K72" s="1629"/>
      <c r="L72" s="1556"/>
      <c r="M72" s="1548" t="s">
        <v>95</v>
      </c>
      <c r="N72" s="1549"/>
      <c r="O72" s="1550" t="s">
        <v>98</v>
      </c>
      <c r="P72" s="1551">
        <f t="shared" ref="P72:Q74" si="22">+A71</f>
        <v>0</v>
      </c>
      <c r="Q72" s="1552">
        <f t="shared" si="22"/>
        <v>0</v>
      </c>
      <c r="R72" s="1568"/>
      <c r="S72" s="1553">
        <f>+D71</f>
        <v>0</v>
      </c>
      <c r="T72" s="1554">
        <f>+F71</f>
        <v>0</v>
      </c>
      <c r="U72" s="360"/>
      <c r="V72" s="1556"/>
      <c r="W72" s="1566"/>
      <c r="X72" s="1540"/>
      <c r="Y72" s="1541"/>
      <c r="Z72" s="1584"/>
      <c r="AA72" s="1582"/>
      <c r="AB72" s="1582"/>
      <c r="AC72" s="1641"/>
      <c r="AD72" s="360"/>
      <c r="AE72" s="1556"/>
      <c r="AF72" s="1566"/>
      <c r="AG72" s="1540"/>
      <c r="AH72" s="1541"/>
      <c r="AI72" s="1584"/>
      <c r="AJ72" s="1582"/>
      <c r="AK72" s="1582"/>
      <c r="AL72" s="1371"/>
    </row>
    <row r="73" spans="1:38" ht="14.45" customHeight="1">
      <c r="A73" s="1726"/>
      <c r="B73" s="1727"/>
      <c r="C73" s="1727"/>
      <c r="D73" s="1727"/>
      <c r="E73" s="1727"/>
      <c r="F73" s="1728"/>
      <c r="G73" s="1720" t="s">
        <v>554</v>
      </c>
      <c r="H73" s="1721"/>
      <c r="I73" s="1721"/>
      <c r="K73" s="1629"/>
      <c r="L73" s="1566"/>
      <c r="M73" s="1548" t="s">
        <v>13</v>
      </c>
      <c r="N73" s="1549"/>
      <c r="O73" s="1550" t="s">
        <v>99</v>
      </c>
      <c r="P73" s="1551">
        <f t="shared" si="22"/>
        <v>0</v>
      </c>
      <c r="Q73" s="1552">
        <f t="shared" si="22"/>
        <v>0</v>
      </c>
      <c r="R73" s="1568"/>
      <c r="S73" s="1553">
        <f>+D72</f>
        <v>0</v>
      </c>
      <c r="T73" s="1554">
        <f>+F72</f>
        <v>0</v>
      </c>
      <c r="U73" s="360"/>
      <c r="V73" s="1566"/>
      <c r="W73" s="1548" t="s">
        <v>13</v>
      </c>
      <c r="X73" s="1549"/>
      <c r="Y73" s="1573" t="s">
        <v>15</v>
      </c>
      <c r="Z73" s="1634">
        <f t="shared" ref="Z73:AA75" si="23">+A119</f>
        <v>0</v>
      </c>
      <c r="AA73" s="1635">
        <f t="shared" si="23"/>
        <v>0</v>
      </c>
      <c r="AB73" s="1589"/>
      <c r="AC73" s="1636">
        <f>+E119</f>
        <v>0</v>
      </c>
      <c r="AD73" s="360"/>
      <c r="AE73" s="1566"/>
      <c r="AF73" s="1548" t="s">
        <v>13</v>
      </c>
      <c r="AG73" s="1549"/>
      <c r="AH73" s="1573" t="s">
        <v>1422</v>
      </c>
      <c r="AI73" s="1634">
        <f t="shared" ref="AI73:AK75" si="24">+A142</f>
        <v>0</v>
      </c>
      <c r="AJ73" s="1635">
        <f t="shared" si="24"/>
        <v>0</v>
      </c>
      <c r="AK73" s="1637">
        <f t="shared" si="24"/>
        <v>0</v>
      </c>
      <c r="AL73" s="1638"/>
    </row>
    <row r="74" spans="1:38" ht="14.45" customHeight="1">
      <c r="A74" s="1726">
        <v>39282</v>
      </c>
      <c r="B74" s="1727">
        <v>39048</v>
      </c>
      <c r="C74" s="1727">
        <v>234</v>
      </c>
      <c r="D74" s="1727">
        <v>0</v>
      </c>
      <c r="E74" s="1727">
        <v>240</v>
      </c>
      <c r="F74" s="1728">
        <v>0</v>
      </c>
      <c r="G74" s="1720" t="s">
        <v>1148</v>
      </c>
      <c r="H74" s="1721"/>
      <c r="I74" s="1721"/>
      <c r="K74" s="1629"/>
      <c r="L74" s="1548" t="s">
        <v>19</v>
      </c>
      <c r="M74" s="1549"/>
      <c r="N74" s="1549"/>
      <c r="O74" s="1550" t="s">
        <v>20</v>
      </c>
      <c r="P74" s="1551">
        <f t="shared" si="22"/>
        <v>0</v>
      </c>
      <c r="Q74" s="1552">
        <f t="shared" si="22"/>
        <v>0</v>
      </c>
      <c r="R74" s="1568"/>
      <c r="S74" s="1553">
        <f>+D73</f>
        <v>0</v>
      </c>
      <c r="T74" s="1554">
        <f>+F73</f>
        <v>0</v>
      </c>
      <c r="U74" s="360"/>
      <c r="V74" s="1548" t="s">
        <v>19</v>
      </c>
      <c r="W74" s="1549"/>
      <c r="X74" s="1549"/>
      <c r="Y74" s="1573" t="s">
        <v>1423</v>
      </c>
      <c r="Z74" s="1646">
        <f t="shared" si="23"/>
        <v>0</v>
      </c>
      <c r="AA74" s="1635">
        <f t="shared" si="23"/>
        <v>0</v>
      </c>
      <c r="AB74" s="1569"/>
      <c r="AC74" s="1636">
        <f>+E120</f>
        <v>0</v>
      </c>
      <c r="AD74" s="360"/>
      <c r="AE74" s="1548" t="s">
        <v>19</v>
      </c>
      <c r="AF74" s="1549"/>
      <c r="AG74" s="1549"/>
      <c r="AH74" s="1573" t="s">
        <v>1424</v>
      </c>
      <c r="AI74" s="1646">
        <f t="shared" si="24"/>
        <v>0</v>
      </c>
      <c r="AJ74" s="1635">
        <f t="shared" si="24"/>
        <v>0</v>
      </c>
      <c r="AK74" s="1647">
        <f t="shared" si="24"/>
        <v>0</v>
      </c>
      <c r="AL74" s="1638"/>
    </row>
    <row r="75" spans="1:38" ht="14.45" customHeight="1">
      <c r="A75" s="1726">
        <v>986</v>
      </c>
      <c r="B75" s="1727">
        <v>752</v>
      </c>
      <c r="C75" s="1727">
        <v>234</v>
      </c>
      <c r="D75" s="1727">
        <v>0</v>
      </c>
      <c r="E75" s="1727">
        <v>0</v>
      </c>
      <c r="F75" s="1728">
        <v>0</v>
      </c>
      <c r="G75" s="1720" t="s">
        <v>555</v>
      </c>
      <c r="H75" s="1721"/>
      <c r="I75" s="1721"/>
      <c r="K75" s="1629" t="s">
        <v>83</v>
      </c>
      <c r="L75" s="1539"/>
      <c r="M75" s="1548" t="s">
        <v>22</v>
      </c>
      <c r="N75" s="1549"/>
      <c r="O75" s="1550" t="s">
        <v>23</v>
      </c>
      <c r="P75" s="1551">
        <f t="shared" ref="P75:Q85" si="25">+A75</f>
        <v>986</v>
      </c>
      <c r="Q75" s="1552">
        <f t="shared" si="25"/>
        <v>752</v>
      </c>
      <c r="R75" s="1568"/>
      <c r="S75" s="1553">
        <f t="shared" ref="S75:S85" si="26">+D75</f>
        <v>0</v>
      </c>
      <c r="T75" s="1554">
        <f t="shared" ref="T75:T85" si="27">+F75</f>
        <v>0</v>
      </c>
      <c r="U75" s="360" t="s">
        <v>404</v>
      </c>
      <c r="V75" s="1539"/>
      <c r="W75" s="1548" t="s">
        <v>405</v>
      </c>
      <c r="X75" s="1549"/>
      <c r="Y75" s="1573" t="s">
        <v>1425</v>
      </c>
      <c r="Z75" s="1646">
        <f t="shared" si="23"/>
        <v>5954</v>
      </c>
      <c r="AA75" s="1635">
        <f t="shared" si="23"/>
        <v>0</v>
      </c>
      <c r="AB75" s="1569"/>
      <c r="AC75" s="1636">
        <f>+E121</f>
        <v>5200</v>
      </c>
      <c r="AD75" s="360" t="s">
        <v>407</v>
      </c>
      <c r="AE75" s="1539"/>
      <c r="AF75" s="1548" t="s">
        <v>405</v>
      </c>
      <c r="AG75" s="1549"/>
      <c r="AH75" s="1573" t="s">
        <v>1426</v>
      </c>
      <c r="AI75" s="1646">
        <f t="shared" si="24"/>
        <v>0</v>
      </c>
      <c r="AJ75" s="1635">
        <f t="shared" si="24"/>
        <v>0</v>
      </c>
      <c r="AK75" s="1647">
        <f t="shared" si="24"/>
        <v>0</v>
      </c>
      <c r="AL75" s="1638"/>
    </row>
    <row r="76" spans="1:38" ht="14.45" customHeight="1">
      <c r="A76" s="1726"/>
      <c r="B76" s="1727"/>
      <c r="C76" s="1727"/>
      <c r="D76" s="1727"/>
      <c r="E76" s="1727"/>
      <c r="F76" s="1728"/>
      <c r="G76" s="1720" t="s">
        <v>558</v>
      </c>
      <c r="H76" s="1721"/>
      <c r="I76" s="1721"/>
      <c r="K76" s="1629"/>
      <c r="L76" s="1539" t="s">
        <v>25</v>
      </c>
      <c r="M76" s="1548" t="s">
        <v>26</v>
      </c>
      <c r="N76" s="1549"/>
      <c r="O76" s="1550" t="s">
        <v>27</v>
      </c>
      <c r="P76" s="1551">
        <f t="shared" si="25"/>
        <v>0</v>
      </c>
      <c r="Q76" s="1552">
        <f t="shared" si="25"/>
        <v>0</v>
      </c>
      <c r="R76" s="1568"/>
      <c r="S76" s="1553">
        <f t="shared" si="26"/>
        <v>0</v>
      </c>
      <c r="T76" s="1554">
        <f t="shared" si="27"/>
        <v>0</v>
      </c>
      <c r="U76" s="360"/>
      <c r="V76" s="1539" t="s">
        <v>25</v>
      </c>
      <c r="W76" s="1571"/>
      <c r="X76" s="1572"/>
      <c r="Y76" s="1642"/>
      <c r="Z76" s="1587"/>
      <c r="AA76" s="1560"/>
      <c r="AB76" s="330"/>
      <c r="AC76" s="1645"/>
      <c r="AD76" s="360" t="s">
        <v>409</v>
      </c>
      <c r="AE76" s="1539" t="s">
        <v>25</v>
      </c>
      <c r="AF76" s="1571"/>
      <c r="AG76" s="1572"/>
      <c r="AH76" s="1642"/>
      <c r="AI76" s="1587"/>
      <c r="AJ76" s="1560"/>
      <c r="AK76" s="330"/>
      <c r="AL76" s="1368"/>
    </row>
    <row r="77" spans="1:38" ht="14.45" customHeight="1">
      <c r="A77" s="1726"/>
      <c r="B77" s="1727"/>
      <c r="C77" s="1727"/>
      <c r="D77" s="1727"/>
      <c r="E77" s="1727"/>
      <c r="F77" s="1728"/>
      <c r="G77" s="1720" t="s">
        <v>560</v>
      </c>
      <c r="H77" s="1721"/>
      <c r="I77" s="1721"/>
      <c r="K77" s="1629"/>
      <c r="L77" s="1539" t="s">
        <v>28</v>
      </c>
      <c r="M77" s="1548" t="s">
        <v>29</v>
      </c>
      <c r="N77" s="1549"/>
      <c r="O77" s="1550" t="s">
        <v>30</v>
      </c>
      <c r="P77" s="1551">
        <f t="shared" si="25"/>
        <v>0</v>
      </c>
      <c r="Q77" s="1552">
        <f t="shared" si="25"/>
        <v>0</v>
      </c>
      <c r="R77" s="1568"/>
      <c r="S77" s="1553">
        <f t="shared" si="26"/>
        <v>0</v>
      </c>
      <c r="T77" s="1554">
        <f t="shared" si="27"/>
        <v>0</v>
      </c>
      <c r="U77" s="360"/>
      <c r="V77" s="1539" t="s">
        <v>28</v>
      </c>
      <c r="W77" s="1539"/>
      <c r="X77" s="1560"/>
      <c r="Y77" s="1643"/>
      <c r="Z77" s="1587"/>
      <c r="AA77" s="1560"/>
      <c r="AB77" s="330"/>
      <c r="AC77" s="1645"/>
      <c r="AD77" s="360" t="s">
        <v>410</v>
      </c>
      <c r="AE77" s="1539" t="s">
        <v>28</v>
      </c>
      <c r="AF77" s="1539"/>
      <c r="AG77" s="1560"/>
      <c r="AH77" s="1643"/>
      <c r="AI77" s="1587"/>
      <c r="AJ77" s="1560"/>
      <c r="AK77" s="330"/>
      <c r="AL77" s="1368"/>
    </row>
    <row r="78" spans="1:38" ht="14.45" customHeight="1">
      <c r="A78" s="1726"/>
      <c r="B78" s="1727"/>
      <c r="C78" s="1727"/>
      <c r="D78" s="1727"/>
      <c r="E78" s="1727"/>
      <c r="F78" s="1728"/>
      <c r="G78" s="1720" t="s">
        <v>562</v>
      </c>
      <c r="H78" s="1721"/>
      <c r="I78" s="1721"/>
      <c r="K78" s="1629"/>
      <c r="L78" s="1539" t="s">
        <v>31</v>
      </c>
      <c r="M78" s="1548" t="s">
        <v>32</v>
      </c>
      <c r="N78" s="1549"/>
      <c r="O78" s="1550" t="s">
        <v>33</v>
      </c>
      <c r="P78" s="1551">
        <f t="shared" si="25"/>
        <v>0</v>
      </c>
      <c r="Q78" s="1552">
        <f t="shared" si="25"/>
        <v>0</v>
      </c>
      <c r="R78" s="1568"/>
      <c r="S78" s="1553">
        <f t="shared" si="26"/>
        <v>0</v>
      </c>
      <c r="T78" s="1554">
        <f t="shared" si="27"/>
        <v>0</v>
      </c>
      <c r="U78" s="360" t="s">
        <v>411</v>
      </c>
      <c r="V78" s="1539" t="s">
        <v>31</v>
      </c>
      <c r="W78" s="1539"/>
      <c r="X78" s="1560"/>
      <c r="Y78" s="1643"/>
      <c r="Z78" s="1587"/>
      <c r="AA78" s="1560"/>
      <c r="AB78" s="330"/>
      <c r="AC78" s="1645"/>
      <c r="AD78" s="360" t="s">
        <v>1427</v>
      </c>
      <c r="AE78" s="1539" t="s">
        <v>31</v>
      </c>
      <c r="AF78" s="1539"/>
      <c r="AG78" s="1560"/>
      <c r="AH78" s="1643"/>
      <c r="AI78" s="1587"/>
      <c r="AJ78" s="1560"/>
      <c r="AK78" s="330"/>
      <c r="AL78" s="1368"/>
    </row>
    <row r="79" spans="1:38" ht="14.45" customHeight="1">
      <c r="A79" s="1726"/>
      <c r="B79" s="1727"/>
      <c r="C79" s="1727"/>
      <c r="D79" s="1727"/>
      <c r="E79" s="1727"/>
      <c r="F79" s="1728"/>
      <c r="G79" s="1720" t="s">
        <v>563</v>
      </c>
      <c r="H79" s="1721"/>
      <c r="I79" s="1721"/>
      <c r="K79" s="1629"/>
      <c r="L79" s="1539" t="s">
        <v>35</v>
      </c>
      <c r="M79" s="1548" t="s">
        <v>36</v>
      </c>
      <c r="N79" s="1549"/>
      <c r="O79" s="1550" t="s">
        <v>37</v>
      </c>
      <c r="P79" s="1551">
        <f t="shared" si="25"/>
        <v>0</v>
      </c>
      <c r="Q79" s="1552">
        <f t="shared" si="25"/>
        <v>0</v>
      </c>
      <c r="R79" s="1568"/>
      <c r="S79" s="1553">
        <f t="shared" si="26"/>
        <v>0</v>
      </c>
      <c r="T79" s="1554">
        <f t="shared" si="27"/>
        <v>0</v>
      </c>
      <c r="U79" s="360"/>
      <c r="V79" s="1539" t="s">
        <v>35</v>
      </c>
      <c r="W79" s="1566"/>
      <c r="X79" s="1540"/>
      <c r="Y79" s="1541"/>
      <c r="Z79" s="1597"/>
      <c r="AA79" s="1540"/>
      <c r="AB79" s="1582"/>
      <c r="AC79" s="1641"/>
      <c r="AD79" s="360" t="s">
        <v>412</v>
      </c>
      <c r="AE79" s="1539" t="s">
        <v>35</v>
      </c>
      <c r="AF79" s="1566"/>
      <c r="AG79" s="1540"/>
      <c r="AH79" s="1541"/>
      <c r="AI79" s="1597"/>
      <c r="AJ79" s="1540"/>
      <c r="AK79" s="1582"/>
      <c r="AL79" s="1371"/>
    </row>
    <row r="80" spans="1:38" ht="14.45" customHeight="1">
      <c r="A80" s="1726">
        <v>12700</v>
      </c>
      <c r="B80" s="1727">
        <v>12700</v>
      </c>
      <c r="C80" s="1727">
        <v>0</v>
      </c>
      <c r="D80" s="1727">
        <v>0</v>
      </c>
      <c r="E80" s="1727">
        <v>240</v>
      </c>
      <c r="F80" s="1728">
        <v>0</v>
      </c>
      <c r="G80" s="1720" t="s">
        <v>565</v>
      </c>
      <c r="H80" s="1721"/>
      <c r="I80" s="1721"/>
      <c r="K80" s="1629"/>
      <c r="L80" s="1539" t="s">
        <v>38</v>
      </c>
      <c r="M80" s="1548" t="s">
        <v>149</v>
      </c>
      <c r="N80" s="1549"/>
      <c r="O80" s="1550" t="s">
        <v>40</v>
      </c>
      <c r="P80" s="1551">
        <f t="shared" si="25"/>
        <v>12700</v>
      </c>
      <c r="Q80" s="1552">
        <f t="shared" si="25"/>
        <v>12700</v>
      </c>
      <c r="R80" s="1568"/>
      <c r="S80" s="1553">
        <f t="shared" si="26"/>
        <v>0</v>
      </c>
      <c r="T80" s="1554">
        <f t="shared" si="27"/>
        <v>0</v>
      </c>
      <c r="U80" s="360"/>
      <c r="V80" s="1539" t="s">
        <v>38</v>
      </c>
      <c r="W80" s="1548" t="s">
        <v>149</v>
      </c>
      <c r="X80" s="1549"/>
      <c r="Y80" s="1550" t="s">
        <v>1428</v>
      </c>
      <c r="Z80" s="1634">
        <f>+A122</f>
        <v>5954</v>
      </c>
      <c r="AA80" s="1635">
        <f>+B122</f>
        <v>0</v>
      </c>
      <c r="AB80" s="1589"/>
      <c r="AC80" s="1636">
        <f>+E122</f>
        <v>5200</v>
      </c>
      <c r="AD80" s="360" t="s">
        <v>414</v>
      </c>
      <c r="AE80" s="1539" t="s">
        <v>38</v>
      </c>
      <c r="AF80" s="1548" t="s">
        <v>149</v>
      </c>
      <c r="AG80" s="1549"/>
      <c r="AH80" s="1550" t="s">
        <v>1429</v>
      </c>
      <c r="AI80" s="1634">
        <f>+A145</f>
        <v>0</v>
      </c>
      <c r="AJ80" s="1635">
        <f>+B145</f>
        <v>0</v>
      </c>
      <c r="AK80" s="1637">
        <f>+C145</f>
        <v>0</v>
      </c>
      <c r="AL80" s="1638"/>
    </row>
    <row r="81" spans="1:38" ht="14.45" customHeight="1">
      <c r="A81" s="1726"/>
      <c r="B81" s="1727"/>
      <c r="C81" s="1727"/>
      <c r="D81" s="1727"/>
      <c r="E81" s="1727"/>
      <c r="F81" s="1728"/>
      <c r="G81" s="1720" t="s">
        <v>566</v>
      </c>
      <c r="H81" s="1721"/>
      <c r="I81" s="1721"/>
      <c r="K81" s="1629"/>
      <c r="L81" s="1539" t="s">
        <v>41</v>
      </c>
      <c r="M81" s="1548" t="s">
        <v>42</v>
      </c>
      <c r="N81" s="1549"/>
      <c r="O81" s="1550" t="s">
        <v>43</v>
      </c>
      <c r="P81" s="1551">
        <f t="shared" si="25"/>
        <v>0</v>
      </c>
      <c r="Q81" s="1552">
        <f t="shared" si="25"/>
        <v>0</v>
      </c>
      <c r="R81" s="1568"/>
      <c r="S81" s="1553">
        <f t="shared" si="26"/>
        <v>0</v>
      </c>
      <c r="T81" s="1554">
        <f t="shared" si="27"/>
        <v>0</v>
      </c>
      <c r="U81" s="360" t="s">
        <v>416</v>
      </c>
      <c r="V81" s="1539" t="s">
        <v>41</v>
      </c>
      <c r="W81" s="1548"/>
      <c r="X81" s="1549"/>
      <c r="Y81" s="1550"/>
      <c r="Z81" s="1648"/>
      <c r="AA81" s="1549"/>
      <c r="AB81" s="1647"/>
      <c r="AC81" s="1649"/>
      <c r="AD81" s="360" t="s">
        <v>417</v>
      </c>
      <c r="AE81" s="1539" t="s">
        <v>41</v>
      </c>
      <c r="AF81" s="1548"/>
      <c r="AG81" s="1549"/>
      <c r="AH81" s="1550"/>
      <c r="AI81" s="1648"/>
      <c r="AJ81" s="1549"/>
      <c r="AK81" s="1647"/>
      <c r="AL81" s="1372"/>
    </row>
    <row r="82" spans="1:38" ht="14.45" customHeight="1">
      <c r="A82" s="1726">
        <v>25596</v>
      </c>
      <c r="B82" s="1727">
        <v>25596</v>
      </c>
      <c r="C82" s="1727">
        <v>0</v>
      </c>
      <c r="D82" s="1727">
        <v>0</v>
      </c>
      <c r="E82" s="1727">
        <v>0</v>
      </c>
      <c r="F82" s="1728">
        <v>0</v>
      </c>
      <c r="G82" s="1720" t="s">
        <v>453</v>
      </c>
      <c r="H82" s="1721"/>
      <c r="I82" s="1721"/>
      <c r="K82" s="1629" t="s">
        <v>131</v>
      </c>
      <c r="L82" s="1566"/>
      <c r="M82" s="1548" t="s">
        <v>13</v>
      </c>
      <c r="N82" s="1549"/>
      <c r="O82" s="1550" t="s">
        <v>44</v>
      </c>
      <c r="P82" s="1551">
        <f t="shared" si="25"/>
        <v>25596</v>
      </c>
      <c r="Q82" s="1552">
        <f t="shared" si="25"/>
        <v>25596</v>
      </c>
      <c r="R82" s="1568"/>
      <c r="S82" s="1553">
        <f t="shared" si="26"/>
        <v>0</v>
      </c>
      <c r="T82" s="1554">
        <f t="shared" si="27"/>
        <v>0</v>
      </c>
      <c r="U82" s="360"/>
      <c r="V82" s="1566"/>
      <c r="W82" s="1548" t="s">
        <v>13</v>
      </c>
      <c r="X82" s="1549"/>
      <c r="Y82" s="1550"/>
      <c r="Z82" s="1650">
        <f>Z75-Z80</f>
        <v>0</v>
      </c>
      <c r="AA82" s="1568">
        <f>AA75-AA80</f>
        <v>0</v>
      </c>
      <c r="AB82" s="1589"/>
      <c r="AC82" s="1636">
        <f>AC75-AC80</f>
        <v>0</v>
      </c>
      <c r="AD82" s="360" t="s">
        <v>418</v>
      </c>
      <c r="AE82" s="1566"/>
      <c r="AF82" s="1548" t="s">
        <v>13</v>
      </c>
      <c r="AG82" s="1549"/>
      <c r="AH82" s="1550"/>
      <c r="AI82" s="1650">
        <f>AI75-AI80</f>
        <v>0</v>
      </c>
      <c r="AJ82" s="1568">
        <f>AJ75-AJ80</f>
        <v>0</v>
      </c>
      <c r="AK82" s="1589">
        <f>AK75-AK80</f>
        <v>0</v>
      </c>
      <c r="AL82" s="1369">
        <f>AL75-AL80</f>
        <v>0</v>
      </c>
    </row>
    <row r="83" spans="1:38" ht="14.45" customHeight="1">
      <c r="A83" s="1726">
        <v>16166</v>
      </c>
      <c r="B83" s="1727">
        <v>16166</v>
      </c>
      <c r="C83" s="1727">
        <v>0</v>
      </c>
      <c r="D83" s="1727">
        <v>0</v>
      </c>
      <c r="E83" s="1727">
        <v>0</v>
      </c>
      <c r="F83" s="1728">
        <v>0</v>
      </c>
      <c r="G83" s="1720" t="s">
        <v>568</v>
      </c>
      <c r="H83" s="1721"/>
      <c r="I83" s="1721"/>
      <c r="K83" s="1629" t="s">
        <v>4</v>
      </c>
      <c r="L83" s="1571" t="s">
        <v>45</v>
      </c>
      <c r="M83" s="1549"/>
      <c r="N83" s="1549"/>
      <c r="O83" s="1550" t="s">
        <v>46</v>
      </c>
      <c r="P83" s="1551">
        <f t="shared" si="25"/>
        <v>16166</v>
      </c>
      <c r="Q83" s="1552">
        <f t="shared" si="25"/>
        <v>16166</v>
      </c>
      <c r="R83" s="1568"/>
      <c r="S83" s="1553">
        <f t="shared" si="26"/>
        <v>0</v>
      </c>
      <c r="T83" s="1554">
        <f t="shared" si="27"/>
        <v>0</v>
      </c>
      <c r="U83" s="360" t="s">
        <v>4</v>
      </c>
      <c r="V83" s="1571" t="s">
        <v>45</v>
      </c>
      <c r="W83" s="1549"/>
      <c r="X83" s="1549"/>
      <c r="Y83" s="1550"/>
      <c r="Z83" s="1600"/>
      <c r="AA83" s="1572"/>
      <c r="AB83" s="1577"/>
      <c r="AC83" s="1640"/>
      <c r="AD83" s="360" t="s">
        <v>419</v>
      </c>
      <c r="AE83" s="1571" t="s">
        <v>45</v>
      </c>
      <c r="AF83" s="1549"/>
      <c r="AG83" s="1549"/>
      <c r="AH83" s="1550"/>
      <c r="AI83" s="1600"/>
      <c r="AJ83" s="1572"/>
      <c r="AK83" s="1577"/>
      <c r="AL83" s="1374"/>
    </row>
    <row r="84" spans="1:38" ht="14.45" customHeight="1">
      <c r="A84" s="1726"/>
      <c r="B84" s="1727"/>
      <c r="C84" s="1727"/>
      <c r="D84" s="1727"/>
      <c r="E84" s="1727"/>
      <c r="F84" s="1728"/>
      <c r="G84" s="1720" t="s">
        <v>569</v>
      </c>
      <c r="H84" s="1721"/>
      <c r="I84" s="1721"/>
      <c r="K84" s="1629"/>
      <c r="L84" s="1539"/>
      <c r="M84" s="1548" t="s">
        <v>100</v>
      </c>
      <c r="N84" s="1549"/>
      <c r="O84" s="1550" t="s">
        <v>75</v>
      </c>
      <c r="P84" s="1551">
        <f t="shared" si="25"/>
        <v>0</v>
      </c>
      <c r="Q84" s="1552">
        <f t="shared" si="25"/>
        <v>0</v>
      </c>
      <c r="R84" s="1568"/>
      <c r="S84" s="1553">
        <f t="shared" si="26"/>
        <v>0</v>
      </c>
      <c r="T84" s="1554">
        <f t="shared" si="27"/>
        <v>0</v>
      </c>
      <c r="U84" s="360" t="s">
        <v>420</v>
      </c>
      <c r="V84" s="1539"/>
      <c r="W84" s="1571"/>
      <c r="X84" s="1572"/>
      <c r="Y84" s="1642"/>
      <c r="Z84" s="1587"/>
      <c r="AA84" s="1560"/>
      <c r="AB84" s="330"/>
      <c r="AC84" s="1645"/>
      <c r="AD84" s="360" t="s">
        <v>1427</v>
      </c>
      <c r="AE84" s="1539"/>
      <c r="AF84" s="1571"/>
      <c r="AG84" s="1572"/>
      <c r="AH84" s="1642"/>
      <c r="AI84" s="1587"/>
      <c r="AJ84" s="1560"/>
      <c r="AK84" s="330"/>
      <c r="AL84" s="1368"/>
    </row>
    <row r="85" spans="1:38" ht="14.45" customHeight="1">
      <c r="A85" s="1726">
        <v>14459</v>
      </c>
      <c r="B85" s="1727">
        <v>14459</v>
      </c>
      <c r="C85" s="1727">
        <v>0</v>
      </c>
      <c r="D85" s="1727">
        <v>0</v>
      </c>
      <c r="E85" s="1727">
        <v>0</v>
      </c>
      <c r="F85" s="1728">
        <v>0</v>
      </c>
      <c r="G85" s="1720" t="s">
        <v>570</v>
      </c>
      <c r="H85" s="1721"/>
      <c r="I85" s="1721"/>
      <c r="K85" s="1629"/>
      <c r="L85" s="1539"/>
      <c r="M85" s="1548" t="s">
        <v>101</v>
      </c>
      <c r="N85" s="1549"/>
      <c r="O85" s="1550" t="s">
        <v>77</v>
      </c>
      <c r="P85" s="1551">
        <f t="shared" si="25"/>
        <v>14459</v>
      </c>
      <c r="Q85" s="1552">
        <f t="shared" si="25"/>
        <v>14459</v>
      </c>
      <c r="R85" s="1568"/>
      <c r="S85" s="1553">
        <f t="shared" si="26"/>
        <v>0</v>
      </c>
      <c r="T85" s="1554">
        <f t="shared" si="27"/>
        <v>0</v>
      </c>
      <c r="U85" s="360"/>
      <c r="V85" s="1539"/>
      <c r="W85" s="1566"/>
      <c r="X85" s="1540"/>
      <c r="Y85" s="1541"/>
      <c r="Z85" s="1597"/>
      <c r="AA85" s="1540"/>
      <c r="AB85" s="1582"/>
      <c r="AC85" s="1641"/>
      <c r="AD85" s="360" t="s">
        <v>421</v>
      </c>
      <c r="AE85" s="1539"/>
      <c r="AF85" s="1566"/>
      <c r="AG85" s="1540"/>
      <c r="AH85" s="1541"/>
      <c r="AI85" s="1597"/>
      <c r="AJ85" s="1540"/>
      <c r="AK85" s="1582"/>
      <c r="AL85" s="1371"/>
    </row>
    <row r="86" spans="1:38" ht="14.45" customHeight="1">
      <c r="A86" s="1726">
        <v>98489</v>
      </c>
      <c r="B86" s="1727">
        <v>98489</v>
      </c>
      <c r="C86" s="1727">
        <v>0</v>
      </c>
      <c r="D86" s="1727">
        <v>0</v>
      </c>
      <c r="E86" s="1727">
        <v>0</v>
      </c>
      <c r="F86" s="1728">
        <v>0</v>
      </c>
      <c r="G86" s="1720" t="s">
        <v>1149</v>
      </c>
      <c r="H86" s="1721"/>
      <c r="I86" s="1721"/>
      <c r="K86" s="1629"/>
      <c r="L86" s="1539"/>
      <c r="M86" s="1548" t="s">
        <v>13</v>
      </c>
      <c r="N86" s="1549"/>
      <c r="O86" s="1550"/>
      <c r="P86" s="1567">
        <f>P83-P84-P85</f>
        <v>1707</v>
      </c>
      <c r="Q86" s="1568">
        <f>Q83-Q84-Q85</f>
        <v>1707</v>
      </c>
      <c r="R86" s="1568"/>
      <c r="S86" s="1589">
        <f>S83-S84-S85</f>
        <v>0</v>
      </c>
      <c r="T86" s="1565">
        <f>T83-T84-T85</f>
        <v>0</v>
      </c>
      <c r="U86" s="360"/>
      <c r="V86" s="1539"/>
      <c r="W86" s="1548" t="s">
        <v>13</v>
      </c>
      <c r="X86" s="1549"/>
      <c r="Y86" s="1550" t="s">
        <v>1430</v>
      </c>
      <c r="Z86" s="1634">
        <f>+A123</f>
        <v>0</v>
      </c>
      <c r="AA86" s="1635">
        <f>+B123</f>
        <v>0</v>
      </c>
      <c r="AB86" s="1589"/>
      <c r="AC86" s="1636">
        <f>+E123</f>
        <v>0</v>
      </c>
      <c r="AD86" s="360" t="s">
        <v>423</v>
      </c>
      <c r="AE86" s="1539"/>
      <c r="AF86" s="1548" t="s">
        <v>13</v>
      </c>
      <c r="AG86" s="1549"/>
      <c r="AH86" s="1550" t="s">
        <v>1431</v>
      </c>
      <c r="AI86" s="1634">
        <f>+A146</f>
        <v>0</v>
      </c>
      <c r="AJ86" s="1635">
        <f>+B146</f>
        <v>0</v>
      </c>
      <c r="AK86" s="1637">
        <f>+C146</f>
        <v>0</v>
      </c>
      <c r="AL86" s="1638"/>
    </row>
    <row r="87" spans="1:38" ht="14.45" customHeight="1">
      <c r="A87" s="1726">
        <v>91007</v>
      </c>
      <c r="B87" s="1727">
        <v>91007</v>
      </c>
      <c r="C87" s="1727">
        <v>0</v>
      </c>
      <c r="D87" s="1727">
        <v>0</v>
      </c>
      <c r="E87" s="1727">
        <v>0</v>
      </c>
      <c r="F87" s="1728">
        <v>0</v>
      </c>
      <c r="G87" s="1720" t="s">
        <v>571</v>
      </c>
      <c r="H87" s="1721"/>
      <c r="I87" s="1721"/>
      <c r="K87" s="1629"/>
      <c r="L87" s="1571"/>
      <c r="M87" s="1548" t="s">
        <v>47</v>
      </c>
      <c r="N87" s="1549"/>
      <c r="O87" s="1550" t="s">
        <v>48</v>
      </c>
      <c r="P87" s="1551">
        <f t="shared" ref="P87:Q97" si="28">+A87</f>
        <v>91007</v>
      </c>
      <c r="Q87" s="1552">
        <f t="shared" si="28"/>
        <v>91007</v>
      </c>
      <c r="R87" s="1568"/>
      <c r="S87" s="1553">
        <f t="shared" ref="S87:S97" si="29">+D87</f>
        <v>0</v>
      </c>
      <c r="T87" s="1554">
        <f t="shared" ref="T87:T97" si="30">+F87</f>
        <v>0</v>
      </c>
      <c r="U87" s="360" t="s">
        <v>425</v>
      </c>
      <c r="V87" s="1571"/>
      <c r="W87" s="1548"/>
      <c r="X87" s="1549"/>
      <c r="Y87" s="1550"/>
      <c r="Z87" s="1648"/>
      <c r="AA87" s="1549"/>
      <c r="AB87" s="1647"/>
      <c r="AC87" s="1649"/>
      <c r="AD87" s="360"/>
      <c r="AE87" s="1571"/>
      <c r="AF87" s="1548"/>
      <c r="AG87" s="1549"/>
      <c r="AH87" s="1550"/>
      <c r="AI87" s="1648"/>
      <c r="AJ87" s="1549"/>
      <c r="AK87" s="1647"/>
      <c r="AL87" s="1372"/>
    </row>
    <row r="88" spans="1:38" ht="14.45" customHeight="1">
      <c r="A88" s="1726"/>
      <c r="B88" s="1727"/>
      <c r="C88" s="1727"/>
      <c r="D88" s="1727"/>
      <c r="E88" s="1727"/>
      <c r="F88" s="1728"/>
      <c r="G88" s="1720" t="s">
        <v>573</v>
      </c>
      <c r="H88" s="1721"/>
      <c r="I88" s="1721"/>
      <c r="K88" s="1629"/>
      <c r="L88" s="1539"/>
      <c r="M88" s="1548" t="s">
        <v>50</v>
      </c>
      <c r="N88" s="1549"/>
      <c r="O88" s="1550" t="s">
        <v>51</v>
      </c>
      <c r="P88" s="1551">
        <f t="shared" si="28"/>
        <v>0</v>
      </c>
      <c r="Q88" s="1552">
        <f t="shared" si="28"/>
        <v>0</v>
      </c>
      <c r="R88" s="1568"/>
      <c r="S88" s="1553">
        <f t="shared" si="29"/>
        <v>0</v>
      </c>
      <c r="T88" s="1554">
        <f t="shared" si="30"/>
        <v>0</v>
      </c>
      <c r="U88" s="360"/>
      <c r="V88" s="1539"/>
      <c r="W88" s="1548" t="s">
        <v>426</v>
      </c>
      <c r="X88" s="1549"/>
      <c r="Y88" s="1550" t="s">
        <v>1432</v>
      </c>
      <c r="Z88" s="1634">
        <f>+A125</f>
        <v>0</v>
      </c>
      <c r="AA88" s="1635">
        <f>+B125</f>
        <v>0</v>
      </c>
      <c r="AB88" s="1589"/>
      <c r="AC88" s="1636">
        <f>+E125</f>
        <v>0</v>
      </c>
      <c r="AD88" s="360"/>
      <c r="AE88" s="1539"/>
      <c r="AF88" s="1548" t="s">
        <v>426</v>
      </c>
      <c r="AG88" s="1549"/>
      <c r="AH88" s="1550" t="s">
        <v>1433</v>
      </c>
      <c r="AI88" s="1634">
        <f t="shared" ref="AI88:AK89" si="31">+A148</f>
        <v>0</v>
      </c>
      <c r="AJ88" s="1635">
        <f t="shared" si="31"/>
        <v>0</v>
      </c>
      <c r="AK88" s="1637">
        <f t="shared" si="31"/>
        <v>0</v>
      </c>
      <c r="AL88" s="1638"/>
    </row>
    <row r="89" spans="1:38" ht="14.45" customHeight="1">
      <c r="A89" s="1726">
        <v>4086</v>
      </c>
      <c r="B89" s="1727">
        <v>4086</v>
      </c>
      <c r="C89" s="1727"/>
      <c r="D89" s="1727"/>
      <c r="E89" s="1727"/>
      <c r="F89" s="1728"/>
      <c r="G89" s="1720" t="s">
        <v>575</v>
      </c>
      <c r="H89" s="1721"/>
      <c r="I89" s="1721"/>
      <c r="K89" s="1629" t="s">
        <v>129</v>
      </c>
      <c r="L89" s="1539"/>
      <c r="M89" s="1548" t="s">
        <v>52</v>
      </c>
      <c r="N89" s="1549"/>
      <c r="O89" s="1550" t="s">
        <v>53</v>
      </c>
      <c r="P89" s="1551">
        <f t="shared" si="28"/>
        <v>4086</v>
      </c>
      <c r="Q89" s="1552">
        <f t="shared" si="28"/>
        <v>4086</v>
      </c>
      <c r="R89" s="1568"/>
      <c r="S89" s="1553">
        <f t="shared" si="29"/>
        <v>0</v>
      </c>
      <c r="T89" s="1554">
        <f t="shared" si="30"/>
        <v>0</v>
      </c>
      <c r="U89" s="360"/>
      <c r="V89" s="1539"/>
      <c r="W89" s="1548" t="s">
        <v>429</v>
      </c>
      <c r="X89" s="1549"/>
      <c r="Y89" s="1550" t="s">
        <v>1434</v>
      </c>
      <c r="Z89" s="1634">
        <f>+A126</f>
        <v>0</v>
      </c>
      <c r="AA89" s="1635">
        <f>+B126</f>
        <v>0</v>
      </c>
      <c r="AB89" s="1589"/>
      <c r="AC89" s="1636">
        <f>+E126</f>
        <v>0</v>
      </c>
      <c r="AD89" s="360"/>
      <c r="AE89" s="1539"/>
      <c r="AF89" s="1548" t="s">
        <v>429</v>
      </c>
      <c r="AG89" s="1549"/>
      <c r="AH89" s="1550" t="s">
        <v>1435</v>
      </c>
      <c r="AI89" s="1634">
        <f t="shared" si="31"/>
        <v>0</v>
      </c>
      <c r="AJ89" s="1635">
        <f t="shared" si="31"/>
        <v>0</v>
      </c>
      <c r="AK89" s="1637">
        <f t="shared" si="31"/>
        <v>0</v>
      </c>
      <c r="AL89" s="1638"/>
    </row>
    <row r="90" spans="1:38" ht="14.45" customHeight="1">
      <c r="A90" s="1726"/>
      <c r="B90" s="1727"/>
      <c r="C90" s="1727"/>
      <c r="D90" s="1727"/>
      <c r="E90" s="1727"/>
      <c r="F90" s="1728"/>
      <c r="G90" s="1720" t="s">
        <v>577</v>
      </c>
      <c r="H90" s="1721"/>
      <c r="I90" s="1721"/>
      <c r="K90" s="1629"/>
      <c r="L90" s="1539" t="s">
        <v>54</v>
      </c>
      <c r="M90" s="1548" t="s">
        <v>32</v>
      </c>
      <c r="N90" s="1549"/>
      <c r="O90" s="1550" t="s">
        <v>55</v>
      </c>
      <c r="P90" s="1551">
        <f t="shared" si="28"/>
        <v>0</v>
      </c>
      <c r="Q90" s="1552">
        <f t="shared" si="28"/>
        <v>0</v>
      </c>
      <c r="R90" s="1568"/>
      <c r="S90" s="1553">
        <f t="shared" si="29"/>
        <v>0</v>
      </c>
      <c r="T90" s="1554">
        <f t="shared" si="30"/>
        <v>0</v>
      </c>
      <c r="U90" s="360" t="s">
        <v>432</v>
      </c>
      <c r="V90" s="1539" t="s">
        <v>54</v>
      </c>
      <c r="W90" s="1571"/>
      <c r="X90" s="1572"/>
      <c r="Y90" s="1642"/>
      <c r="Z90" s="1600"/>
      <c r="AA90" s="1572"/>
      <c r="AB90" s="1577"/>
      <c r="AC90" s="1640"/>
      <c r="AD90" s="360"/>
      <c r="AE90" s="1539" t="s">
        <v>54</v>
      </c>
      <c r="AF90" s="1571"/>
      <c r="AG90" s="1572"/>
      <c r="AH90" s="1642"/>
      <c r="AI90" s="1600"/>
      <c r="AJ90" s="1572"/>
      <c r="AK90" s="1577"/>
      <c r="AL90" s="1374"/>
    </row>
    <row r="91" spans="1:38" ht="14.45" customHeight="1">
      <c r="A91" s="1726"/>
      <c r="B91" s="1727"/>
      <c r="C91" s="1727"/>
      <c r="D91" s="1727"/>
      <c r="E91" s="1727"/>
      <c r="F91" s="1728"/>
      <c r="G91" s="1720" t="s">
        <v>578</v>
      </c>
      <c r="H91" s="1721"/>
      <c r="I91" s="1721"/>
      <c r="K91" s="1629"/>
      <c r="L91" s="1539"/>
      <c r="M91" s="1548" t="s">
        <v>42</v>
      </c>
      <c r="N91" s="1549"/>
      <c r="O91" s="1550" t="s">
        <v>56</v>
      </c>
      <c r="P91" s="1551">
        <f t="shared" si="28"/>
        <v>0</v>
      </c>
      <c r="Q91" s="1552">
        <f t="shared" si="28"/>
        <v>0</v>
      </c>
      <c r="R91" s="1568"/>
      <c r="S91" s="1553">
        <f t="shared" si="29"/>
        <v>0</v>
      </c>
      <c r="T91" s="1554">
        <f t="shared" si="30"/>
        <v>0</v>
      </c>
      <c r="U91" s="360"/>
      <c r="V91" s="1539"/>
      <c r="W91" s="1566"/>
      <c r="X91" s="1540"/>
      <c r="Y91" s="1541"/>
      <c r="Z91" s="1597"/>
      <c r="AA91" s="1540"/>
      <c r="AB91" s="1582"/>
      <c r="AC91" s="1641"/>
      <c r="AD91" s="360"/>
      <c r="AE91" s="1539"/>
      <c r="AF91" s="1566"/>
      <c r="AG91" s="1540"/>
      <c r="AH91" s="1541"/>
      <c r="AI91" s="1597"/>
      <c r="AJ91" s="1540"/>
      <c r="AK91" s="1582"/>
      <c r="AL91" s="1371"/>
    </row>
    <row r="92" spans="1:38" ht="14.45" customHeight="1">
      <c r="A92" s="1726"/>
      <c r="B92" s="1727"/>
      <c r="C92" s="1727"/>
      <c r="D92" s="1727"/>
      <c r="E92" s="1727"/>
      <c r="F92" s="1728"/>
      <c r="G92" s="1720" t="s">
        <v>579</v>
      </c>
      <c r="H92" s="1721"/>
      <c r="I92" s="1721"/>
      <c r="K92" s="1629"/>
      <c r="L92" s="1539"/>
      <c r="M92" s="1548" t="s">
        <v>57</v>
      </c>
      <c r="N92" s="1549"/>
      <c r="O92" s="1550" t="s">
        <v>58</v>
      </c>
      <c r="P92" s="1551">
        <f t="shared" si="28"/>
        <v>0</v>
      </c>
      <c r="Q92" s="1552">
        <f t="shared" si="28"/>
        <v>0</v>
      </c>
      <c r="R92" s="1568"/>
      <c r="S92" s="1553">
        <f t="shared" si="29"/>
        <v>0</v>
      </c>
      <c r="T92" s="1554">
        <f t="shared" si="30"/>
        <v>0</v>
      </c>
      <c r="U92" s="360"/>
      <c r="V92" s="1539"/>
      <c r="W92" s="1548" t="s">
        <v>57</v>
      </c>
      <c r="X92" s="1549"/>
      <c r="Y92" s="1550" t="s">
        <v>1436</v>
      </c>
      <c r="Z92" s="1634">
        <f t="shared" ref="Z92:AA96" si="32">+A127</f>
        <v>0</v>
      </c>
      <c r="AA92" s="1635">
        <f t="shared" si="32"/>
        <v>0</v>
      </c>
      <c r="AB92" s="1589"/>
      <c r="AC92" s="1636">
        <f>+E127</f>
        <v>0</v>
      </c>
      <c r="AD92" s="360"/>
      <c r="AE92" s="1539"/>
      <c r="AF92" s="1548" t="s">
        <v>57</v>
      </c>
      <c r="AG92" s="1549"/>
      <c r="AH92" s="1550" t="s">
        <v>1437</v>
      </c>
      <c r="AI92" s="1634">
        <f t="shared" ref="AI92:AK96" si="33">+A150</f>
        <v>0</v>
      </c>
      <c r="AJ92" s="1635">
        <f t="shared" si="33"/>
        <v>0</v>
      </c>
      <c r="AK92" s="1637">
        <f t="shared" si="33"/>
        <v>0</v>
      </c>
      <c r="AL92" s="1638"/>
    </row>
    <row r="93" spans="1:38" ht="14.45" customHeight="1">
      <c r="A93" s="1726"/>
      <c r="B93" s="1727"/>
      <c r="C93" s="1727"/>
      <c r="D93" s="1727"/>
      <c r="E93" s="1727"/>
      <c r="F93" s="1728"/>
      <c r="G93" s="1720" t="s">
        <v>580</v>
      </c>
      <c r="H93" s="1721"/>
      <c r="I93" s="1721"/>
      <c r="K93" s="1629"/>
      <c r="L93" s="1539"/>
      <c r="M93" s="1571" t="s">
        <v>60</v>
      </c>
      <c r="N93" s="1549"/>
      <c r="O93" s="1550" t="s">
        <v>61</v>
      </c>
      <c r="P93" s="1551">
        <f t="shared" si="28"/>
        <v>0</v>
      </c>
      <c r="Q93" s="1552">
        <f t="shared" si="28"/>
        <v>0</v>
      </c>
      <c r="R93" s="1568"/>
      <c r="S93" s="1553">
        <f t="shared" si="29"/>
        <v>0</v>
      </c>
      <c r="T93" s="1554">
        <f t="shared" si="30"/>
        <v>0</v>
      </c>
      <c r="U93" s="360" t="s">
        <v>434</v>
      </c>
      <c r="V93" s="1539"/>
      <c r="W93" s="1571" t="s">
        <v>60</v>
      </c>
      <c r="X93" s="1549"/>
      <c r="Y93" s="1550" t="s">
        <v>1438</v>
      </c>
      <c r="Z93" s="1634">
        <f t="shared" si="32"/>
        <v>0</v>
      </c>
      <c r="AA93" s="1635">
        <f t="shared" si="32"/>
        <v>0</v>
      </c>
      <c r="AB93" s="1589"/>
      <c r="AC93" s="1636">
        <f>+E128</f>
        <v>0</v>
      </c>
      <c r="AD93" s="360"/>
      <c r="AE93" s="1539"/>
      <c r="AF93" s="1571" t="s">
        <v>60</v>
      </c>
      <c r="AG93" s="1549"/>
      <c r="AH93" s="1550" t="s">
        <v>1439</v>
      </c>
      <c r="AI93" s="1634">
        <f t="shared" si="33"/>
        <v>0</v>
      </c>
      <c r="AJ93" s="1635">
        <f t="shared" si="33"/>
        <v>0</v>
      </c>
      <c r="AK93" s="1637">
        <f t="shared" si="33"/>
        <v>0</v>
      </c>
      <c r="AL93" s="1638"/>
    </row>
    <row r="94" spans="1:38" ht="14.45" customHeight="1">
      <c r="A94" s="1726"/>
      <c r="B94" s="1727"/>
      <c r="C94" s="1727"/>
      <c r="D94" s="1727"/>
      <c r="E94" s="1727"/>
      <c r="F94" s="1728"/>
      <c r="G94" s="1720" t="s">
        <v>582</v>
      </c>
      <c r="H94" s="1721"/>
      <c r="I94" s="1721"/>
      <c r="K94" s="1629"/>
      <c r="L94" s="1539" t="s">
        <v>59</v>
      </c>
      <c r="M94" s="1539"/>
      <c r="N94" s="1548" t="s">
        <v>62</v>
      </c>
      <c r="O94" s="1550" t="s">
        <v>63</v>
      </c>
      <c r="P94" s="1551">
        <f t="shared" si="28"/>
        <v>0</v>
      </c>
      <c r="Q94" s="1552">
        <f t="shared" si="28"/>
        <v>0</v>
      </c>
      <c r="R94" s="1568"/>
      <c r="S94" s="1553">
        <f t="shared" si="29"/>
        <v>0</v>
      </c>
      <c r="T94" s="1554">
        <f t="shared" si="30"/>
        <v>0</v>
      </c>
      <c r="U94" s="360"/>
      <c r="V94" s="1539" t="s">
        <v>59</v>
      </c>
      <c r="W94" s="1539"/>
      <c r="X94" s="1548" t="s">
        <v>62</v>
      </c>
      <c r="Y94" s="1550" t="s">
        <v>1440</v>
      </c>
      <c r="Z94" s="1634">
        <f t="shared" si="32"/>
        <v>0</v>
      </c>
      <c r="AA94" s="1635">
        <f t="shared" si="32"/>
        <v>0</v>
      </c>
      <c r="AB94" s="1589"/>
      <c r="AC94" s="1636">
        <f>+E129</f>
        <v>0</v>
      </c>
      <c r="AD94" s="360"/>
      <c r="AE94" s="1539" t="s">
        <v>59</v>
      </c>
      <c r="AF94" s="1539"/>
      <c r="AG94" s="1548" t="s">
        <v>62</v>
      </c>
      <c r="AH94" s="1550" t="s">
        <v>1441</v>
      </c>
      <c r="AI94" s="1634">
        <f t="shared" si="33"/>
        <v>0</v>
      </c>
      <c r="AJ94" s="1635">
        <f t="shared" si="33"/>
        <v>0</v>
      </c>
      <c r="AK94" s="1637">
        <f t="shared" si="33"/>
        <v>0</v>
      </c>
      <c r="AL94" s="1638"/>
    </row>
    <row r="95" spans="1:38" ht="14.45" customHeight="1">
      <c r="A95" s="1726"/>
      <c r="B95" s="1727"/>
      <c r="C95" s="1727"/>
      <c r="D95" s="1727"/>
      <c r="E95" s="1727"/>
      <c r="F95" s="1728"/>
      <c r="G95" s="1720" t="s">
        <v>584</v>
      </c>
      <c r="H95" s="1721"/>
      <c r="I95" s="1721"/>
      <c r="K95" s="1629"/>
      <c r="L95" s="1539"/>
      <c r="M95" s="1539"/>
      <c r="N95" s="1548" t="s">
        <v>64</v>
      </c>
      <c r="O95" s="1550" t="s">
        <v>65</v>
      </c>
      <c r="P95" s="1551">
        <f t="shared" si="28"/>
        <v>0</v>
      </c>
      <c r="Q95" s="1552">
        <f t="shared" si="28"/>
        <v>0</v>
      </c>
      <c r="R95" s="1568"/>
      <c r="S95" s="1553">
        <f t="shared" si="29"/>
        <v>0</v>
      </c>
      <c r="T95" s="1554">
        <f t="shared" si="30"/>
        <v>0</v>
      </c>
      <c r="U95" s="360"/>
      <c r="V95" s="1539"/>
      <c r="W95" s="1539"/>
      <c r="X95" s="1548" t="s">
        <v>64</v>
      </c>
      <c r="Y95" s="1550" t="s">
        <v>1442</v>
      </c>
      <c r="Z95" s="1634">
        <f t="shared" si="32"/>
        <v>0</v>
      </c>
      <c r="AA95" s="1635">
        <f t="shared" si="32"/>
        <v>0</v>
      </c>
      <c r="AB95" s="1589"/>
      <c r="AC95" s="1636">
        <f>+E130</f>
        <v>0</v>
      </c>
      <c r="AD95" s="360"/>
      <c r="AE95" s="1539"/>
      <c r="AF95" s="1539"/>
      <c r="AG95" s="1548" t="s">
        <v>64</v>
      </c>
      <c r="AH95" s="1550" t="s">
        <v>1443</v>
      </c>
      <c r="AI95" s="1634">
        <f t="shared" si="33"/>
        <v>0</v>
      </c>
      <c r="AJ95" s="1635">
        <f t="shared" si="33"/>
        <v>0</v>
      </c>
      <c r="AK95" s="1637">
        <f t="shared" si="33"/>
        <v>0</v>
      </c>
      <c r="AL95" s="1638"/>
    </row>
    <row r="96" spans="1:38" ht="14.45" customHeight="1">
      <c r="A96" s="1726"/>
      <c r="B96" s="1727"/>
      <c r="C96" s="1727"/>
      <c r="D96" s="1727"/>
      <c r="E96" s="1727"/>
      <c r="F96" s="1728"/>
      <c r="G96" s="1720" t="s">
        <v>585</v>
      </c>
      <c r="H96" s="1721"/>
      <c r="I96" s="1721"/>
      <c r="K96" s="1629" t="s">
        <v>38</v>
      </c>
      <c r="L96" s="1539"/>
      <c r="M96" s="1539"/>
      <c r="N96" s="1548" t="s">
        <v>66</v>
      </c>
      <c r="O96" s="1550" t="s">
        <v>67</v>
      </c>
      <c r="P96" s="1551">
        <f t="shared" si="28"/>
        <v>0</v>
      </c>
      <c r="Q96" s="1552">
        <f t="shared" si="28"/>
        <v>0</v>
      </c>
      <c r="R96" s="1568"/>
      <c r="S96" s="1553">
        <f t="shared" si="29"/>
        <v>0</v>
      </c>
      <c r="T96" s="1554">
        <f t="shared" si="30"/>
        <v>0</v>
      </c>
      <c r="U96" s="360"/>
      <c r="V96" s="1539"/>
      <c r="W96" s="1539"/>
      <c r="X96" s="1548" t="s">
        <v>66</v>
      </c>
      <c r="Y96" s="1550" t="s">
        <v>1444</v>
      </c>
      <c r="Z96" s="1634">
        <f t="shared" si="32"/>
        <v>0</v>
      </c>
      <c r="AA96" s="1635">
        <f t="shared" si="32"/>
        <v>0</v>
      </c>
      <c r="AB96" s="1589"/>
      <c r="AC96" s="1636">
        <f>+E131</f>
        <v>0</v>
      </c>
      <c r="AD96" s="360"/>
      <c r="AE96" s="1539"/>
      <c r="AF96" s="1539"/>
      <c r="AG96" s="1548" t="s">
        <v>66</v>
      </c>
      <c r="AH96" s="1550" t="s">
        <v>1445</v>
      </c>
      <c r="AI96" s="1634">
        <f t="shared" si="33"/>
        <v>0</v>
      </c>
      <c r="AJ96" s="1635">
        <f t="shared" si="33"/>
        <v>0</v>
      </c>
      <c r="AK96" s="1637">
        <f t="shared" si="33"/>
        <v>0</v>
      </c>
      <c r="AL96" s="1638"/>
    </row>
    <row r="97" spans="1:38" ht="14.45" customHeight="1">
      <c r="A97" s="1726"/>
      <c r="B97" s="1727"/>
      <c r="C97" s="1727"/>
      <c r="D97" s="1727"/>
      <c r="E97" s="1727"/>
      <c r="F97" s="1728"/>
      <c r="G97" s="1720" t="s">
        <v>587</v>
      </c>
      <c r="H97" s="1721"/>
      <c r="I97" s="1721"/>
      <c r="K97" s="1629"/>
      <c r="L97" s="1539"/>
      <c r="M97" s="1539"/>
      <c r="N97" s="1548" t="s">
        <v>150</v>
      </c>
      <c r="O97" s="1550" t="s">
        <v>69</v>
      </c>
      <c r="P97" s="1551">
        <f t="shared" si="28"/>
        <v>0</v>
      </c>
      <c r="Q97" s="1552">
        <f t="shared" si="28"/>
        <v>0</v>
      </c>
      <c r="R97" s="1568"/>
      <c r="S97" s="1553">
        <f t="shared" si="29"/>
        <v>0</v>
      </c>
      <c r="T97" s="1554">
        <f t="shared" si="30"/>
        <v>0</v>
      </c>
      <c r="U97" s="360"/>
      <c r="V97" s="1539"/>
      <c r="W97" s="1539"/>
      <c r="X97" s="1548"/>
      <c r="Y97" s="1550"/>
      <c r="Z97" s="1648"/>
      <c r="AA97" s="1549"/>
      <c r="AB97" s="1647"/>
      <c r="AC97" s="1649"/>
      <c r="AD97" s="360"/>
      <c r="AE97" s="1539"/>
      <c r="AF97" s="1539"/>
      <c r="AG97" s="1548"/>
      <c r="AH97" s="1550"/>
      <c r="AI97" s="1648"/>
      <c r="AJ97" s="1549"/>
      <c r="AK97" s="1647"/>
      <c r="AL97" s="1372"/>
    </row>
    <row r="98" spans="1:38" ht="14.45" customHeight="1">
      <c r="A98" s="1726">
        <v>3396</v>
      </c>
      <c r="B98" s="1727">
        <v>3396</v>
      </c>
      <c r="C98" s="1727">
        <v>0</v>
      </c>
      <c r="D98" s="1727">
        <v>0</v>
      </c>
      <c r="E98" s="1727">
        <v>0</v>
      </c>
      <c r="F98" s="1728">
        <v>0</v>
      </c>
      <c r="G98" s="1720" t="s">
        <v>588</v>
      </c>
      <c r="H98" s="1721"/>
      <c r="I98" s="1721"/>
      <c r="K98" s="1629"/>
      <c r="L98" s="1539" t="s">
        <v>41</v>
      </c>
      <c r="M98" s="1566"/>
      <c r="N98" s="1548" t="s">
        <v>13</v>
      </c>
      <c r="O98" s="1550"/>
      <c r="P98" s="1567">
        <f>P93-P94-P95-P96-P97</f>
        <v>0</v>
      </c>
      <c r="Q98" s="1589">
        <f>Q93-Q94-Q95-Q96-Q97</f>
        <v>0</v>
      </c>
      <c r="R98" s="1568"/>
      <c r="S98" s="1589">
        <f>S93-S94-S95-S96-S97</f>
        <v>0</v>
      </c>
      <c r="T98" s="1565">
        <f>T93-T94-T95-T96-T97</f>
        <v>0</v>
      </c>
      <c r="U98" s="360"/>
      <c r="V98" s="1539" t="s">
        <v>41</v>
      </c>
      <c r="W98" s="1566"/>
      <c r="X98" s="1548" t="s">
        <v>13</v>
      </c>
      <c r="Y98" s="1550" t="s">
        <v>1446</v>
      </c>
      <c r="Z98" s="1634">
        <f>+A132</f>
        <v>0</v>
      </c>
      <c r="AA98" s="1635">
        <f>+B132</f>
        <v>0</v>
      </c>
      <c r="AB98" s="1589"/>
      <c r="AC98" s="1636">
        <f>+E132</f>
        <v>0</v>
      </c>
      <c r="AD98" s="360"/>
      <c r="AE98" s="1539" t="s">
        <v>41</v>
      </c>
      <c r="AF98" s="1566"/>
      <c r="AG98" s="1548" t="s">
        <v>13</v>
      </c>
      <c r="AH98" s="1550" t="s">
        <v>1447</v>
      </c>
      <c r="AI98" s="1634">
        <f>+A155</f>
        <v>0</v>
      </c>
      <c r="AJ98" s="1635">
        <f>+B155</f>
        <v>0</v>
      </c>
      <c r="AK98" s="1637">
        <f>+C154</f>
        <v>0</v>
      </c>
      <c r="AL98" s="1638"/>
    </row>
    <row r="99" spans="1:38" ht="14.45" customHeight="1">
      <c r="A99" s="1726"/>
      <c r="B99" s="1727"/>
      <c r="C99" s="1727"/>
      <c r="D99" s="1727"/>
      <c r="E99" s="1727"/>
      <c r="F99" s="1728"/>
      <c r="G99" s="1720" t="s">
        <v>591</v>
      </c>
      <c r="H99" s="1721"/>
      <c r="I99" s="1721"/>
      <c r="K99" s="1651" t="s">
        <v>134</v>
      </c>
      <c r="L99" s="1539"/>
      <c r="M99" s="1548" t="s">
        <v>70</v>
      </c>
      <c r="N99" s="1549"/>
      <c r="O99" s="1550" t="s">
        <v>71</v>
      </c>
      <c r="P99" s="1551">
        <f t="shared" ref="P99:Q103" si="34">+A98</f>
        <v>3396</v>
      </c>
      <c r="Q99" s="1552">
        <f t="shared" si="34"/>
        <v>3396</v>
      </c>
      <c r="R99" s="1568"/>
      <c r="S99" s="1553">
        <f>+D98</f>
        <v>0</v>
      </c>
      <c r="T99" s="1554">
        <f>+F98</f>
        <v>0</v>
      </c>
      <c r="U99" s="1652" t="s">
        <v>1448</v>
      </c>
      <c r="V99" s="1539"/>
      <c r="W99" s="1548" t="s">
        <v>70</v>
      </c>
      <c r="X99" s="1549"/>
      <c r="Y99" s="1550" t="s">
        <v>1449</v>
      </c>
      <c r="Z99" s="1634">
        <f>+A133</f>
        <v>0</v>
      </c>
      <c r="AA99" s="1635">
        <f>+B133</f>
        <v>0</v>
      </c>
      <c r="AB99" s="1589"/>
      <c r="AC99" s="1636">
        <f>+E133</f>
        <v>0</v>
      </c>
      <c r="AD99" s="1652" t="s">
        <v>1448</v>
      </c>
      <c r="AE99" s="1539"/>
      <c r="AF99" s="1548" t="s">
        <v>70</v>
      </c>
      <c r="AG99" s="1549"/>
      <c r="AH99" s="1550" t="s">
        <v>1450</v>
      </c>
      <c r="AI99" s="1634">
        <f>+A156</f>
        <v>0</v>
      </c>
      <c r="AJ99" s="1635">
        <f>+B156</f>
        <v>0</v>
      </c>
      <c r="AK99" s="1637">
        <f>+C156</f>
        <v>0</v>
      </c>
      <c r="AL99" s="1638"/>
    </row>
    <row r="100" spans="1:38" ht="14.45" customHeight="1">
      <c r="A100" s="1726"/>
      <c r="B100" s="1727"/>
      <c r="C100" s="1727"/>
      <c r="D100" s="1727"/>
      <c r="E100" s="1727"/>
      <c r="F100" s="1728"/>
      <c r="G100" s="1720" t="s">
        <v>592</v>
      </c>
      <c r="H100" s="1721"/>
      <c r="I100" s="1721"/>
      <c r="K100" s="1629" t="s">
        <v>130</v>
      </c>
      <c r="L100" s="1539"/>
      <c r="M100" s="1548" t="s">
        <v>73</v>
      </c>
      <c r="N100" s="1549"/>
      <c r="O100" s="1550" t="s">
        <v>74</v>
      </c>
      <c r="P100" s="1551">
        <f t="shared" si="34"/>
        <v>0</v>
      </c>
      <c r="Q100" s="1552">
        <f t="shared" si="34"/>
        <v>0</v>
      </c>
      <c r="R100" s="1568"/>
      <c r="S100" s="1553">
        <f>+D99</f>
        <v>0</v>
      </c>
      <c r="T100" s="1554">
        <f>+F99</f>
        <v>0</v>
      </c>
      <c r="U100" s="360" t="s">
        <v>130</v>
      </c>
      <c r="V100" s="1539"/>
      <c r="W100" s="1548"/>
      <c r="X100" s="1549"/>
      <c r="Y100" s="1550"/>
      <c r="Z100" s="1648"/>
      <c r="AA100" s="1549"/>
      <c r="AB100" s="1647"/>
      <c r="AC100" s="1649"/>
      <c r="AD100" s="360" t="s">
        <v>130</v>
      </c>
      <c r="AE100" s="1539"/>
      <c r="AF100" s="1548"/>
      <c r="AG100" s="1549"/>
      <c r="AH100" s="1550"/>
      <c r="AI100" s="1648"/>
      <c r="AJ100" s="1549"/>
      <c r="AK100" s="1647"/>
      <c r="AL100" s="1372"/>
    </row>
    <row r="101" spans="1:38" ht="14.45" customHeight="1">
      <c r="A101" s="1726">
        <v>10540</v>
      </c>
      <c r="B101" s="1727">
        <v>10540</v>
      </c>
      <c r="C101" s="1727">
        <v>0</v>
      </c>
      <c r="D101" s="1727">
        <v>1400</v>
      </c>
      <c r="E101" s="1727">
        <v>0</v>
      </c>
      <c r="F101" s="1728">
        <v>0</v>
      </c>
      <c r="G101" s="1720" t="s">
        <v>593</v>
      </c>
      <c r="H101" s="1721"/>
      <c r="I101" s="1721"/>
      <c r="K101" s="1629"/>
      <c r="L101" s="1566"/>
      <c r="M101" s="1548" t="s">
        <v>13</v>
      </c>
      <c r="N101" s="1549"/>
      <c r="O101" s="1550" t="s">
        <v>76</v>
      </c>
      <c r="P101" s="1551">
        <f t="shared" si="34"/>
        <v>0</v>
      </c>
      <c r="Q101" s="1552">
        <f t="shared" si="34"/>
        <v>0</v>
      </c>
      <c r="R101" s="1568"/>
      <c r="S101" s="1553">
        <f>+D100</f>
        <v>0</v>
      </c>
      <c r="T101" s="1554">
        <f>+F100</f>
        <v>0</v>
      </c>
      <c r="U101" s="360"/>
      <c r="V101" s="1566"/>
      <c r="W101" s="1548" t="s">
        <v>13</v>
      </c>
      <c r="X101" s="1549"/>
      <c r="Y101" s="1550" t="s">
        <v>1451</v>
      </c>
      <c r="Z101" s="1634">
        <f>+A134</f>
        <v>0</v>
      </c>
      <c r="AA101" s="1635">
        <f>+B134</f>
        <v>0</v>
      </c>
      <c r="AB101" s="1589"/>
      <c r="AC101" s="1636">
        <f>+E134</f>
        <v>0</v>
      </c>
      <c r="AD101" s="360"/>
      <c r="AE101" s="1566"/>
      <c r="AF101" s="1548" t="s">
        <v>13</v>
      </c>
      <c r="AG101" s="1549"/>
      <c r="AH101" s="1550" t="s">
        <v>1452</v>
      </c>
      <c r="AI101" s="1634">
        <f>+A157</f>
        <v>0</v>
      </c>
      <c r="AJ101" s="1635">
        <f>+B157</f>
        <v>0</v>
      </c>
      <c r="AK101" s="1637">
        <f>+C157</f>
        <v>0</v>
      </c>
      <c r="AL101" s="1638"/>
    </row>
    <row r="102" spans="1:38" ht="14.45" customHeight="1">
      <c r="A102" s="1726"/>
      <c r="B102" s="1727"/>
      <c r="C102" s="1727"/>
      <c r="D102" s="1727"/>
      <c r="E102" s="1727"/>
      <c r="F102" s="1728"/>
      <c r="G102" s="1720" t="s">
        <v>594</v>
      </c>
      <c r="H102" s="1721"/>
      <c r="I102" s="1721"/>
      <c r="K102" s="1629" t="s">
        <v>4</v>
      </c>
      <c r="L102" s="1571" t="s">
        <v>78</v>
      </c>
      <c r="M102" s="1549"/>
      <c r="N102" s="1549"/>
      <c r="O102" s="1550" t="s">
        <v>79</v>
      </c>
      <c r="P102" s="1551">
        <f t="shared" si="34"/>
        <v>10540</v>
      </c>
      <c r="Q102" s="1552">
        <f t="shared" si="34"/>
        <v>10540</v>
      </c>
      <c r="R102" s="1568"/>
      <c r="S102" s="1553">
        <f>+D101</f>
        <v>1400</v>
      </c>
      <c r="T102" s="1554">
        <f>+F101</f>
        <v>0</v>
      </c>
      <c r="U102" s="360" t="s">
        <v>4</v>
      </c>
      <c r="V102" s="1571" t="s">
        <v>78</v>
      </c>
      <c r="W102" s="1549"/>
      <c r="X102" s="1549"/>
      <c r="Y102" s="1550"/>
      <c r="Z102" s="1600"/>
      <c r="AA102" s="1572"/>
      <c r="AB102" s="1577"/>
      <c r="AC102" s="1640"/>
      <c r="AD102" s="360" t="s">
        <v>4</v>
      </c>
      <c r="AE102" s="1571" t="s">
        <v>78</v>
      </c>
      <c r="AF102" s="1549"/>
      <c r="AG102" s="1549"/>
      <c r="AH102" s="1550"/>
      <c r="AI102" s="1600"/>
      <c r="AJ102" s="1572"/>
      <c r="AK102" s="1577"/>
      <c r="AL102" s="1374"/>
    </row>
    <row r="103" spans="1:38" ht="14.45" customHeight="1">
      <c r="A103" s="1726">
        <v>6551</v>
      </c>
      <c r="B103" s="1727">
        <v>6127</v>
      </c>
      <c r="C103" s="1727">
        <v>424</v>
      </c>
      <c r="D103" s="1727">
        <v>0</v>
      </c>
      <c r="E103" s="1727">
        <v>0</v>
      </c>
      <c r="F103" s="1728">
        <v>0</v>
      </c>
      <c r="G103" s="1720" t="s">
        <v>1150</v>
      </c>
      <c r="H103" s="1721"/>
      <c r="I103" s="1721"/>
      <c r="K103" s="1629"/>
      <c r="L103" s="1539"/>
      <c r="M103" s="1548" t="s">
        <v>11</v>
      </c>
      <c r="N103" s="1549"/>
      <c r="O103" s="1550" t="s">
        <v>80</v>
      </c>
      <c r="P103" s="1551">
        <f t="shared" si="34"/>
        <v>0</v>
      </c>
      <c r="Q103" s="1552">
        <f t="shared" si="34"/>
        <v>0</v>
      </c>
      <c r="R103" s="1568"/>
      <c r="S103" s="1553">
        <f>+D102</f>
        <v>0</v>
      </c>
      <c r="T103" s="1554">
        <f>+F102</f>
        <v>0</v>
      </c>
      <c r="U103" s="360"/>
      <c r="V103" s="1539"/>
      <c r="W103" s="1548"/>
      <c r="X103" s="1549"/>
      <c r="Y103" s="1550"/>
      <c r="Z103" s="1597"/>
      <c r="AA103" s="1540"/>
      <c r="AB103" s="1582"/>
      <c r="AC103" s="1641"/>
      <c r="AD103" s="360"/>
      <c r="AE103" s="1539"/>
      <c r="AF103" s="1548"/>
      <c r="AG103" s="1549"/>
      <c r="AH103" s="1550"/>
      <c r="AI103" s="1597"/>
      <c r="AJ103" s="1540"/>
      <c r="AK103" s="1582"/>
      <c r="AL103" s="1371"/>
    </row>
    <row r="104" spans="1:38" ht="14.45" customHeight="1">
      <c r="A104" s="1726">
        <v>3971</v>
      </c>
      <c r="B104" s="1727">
        <v>3547</v>
      </c>
      <c r="C104" s="1727">
        <v>424</v>
      </c>
      <c r="D104" s="1727">
        <v>0</v>
      </c>
      <c r="E104" s="1727">
        <v>0</v>
      </c>
      <c r="F104" s="1728">
        <v>0</v>
      </c>
      <c r="G104" s="1720" t="s">
        <v>595</v>
      </c>
      <c r="H104" s="1721"/>
      <c r="I104" s="1721"/>
      <c r="K104" s="1629"/>
      <c r="L104" s="1566"/>
      <c r="M104" s="1548" t="s">
        <v>13</v>
      </c>
      <c r="N104" s="1549"/>
      <c r="O104" s="1550"/>
      <c r="P104" s="1567">
        <f>P102-P103</f>
        <v>10540</v>
      </c>
      <c r="Q104" s="1589">
        <f>Q102-Q103</f>
        <v>10540</v>
      </c>
      <c r="R104" s="1568"/>
      <c r="S104" s="1589">
        <f>S102-S103</f>
        <v>1400</v>
      </c>
      <c r="T104" s="1565">
        <f>T102-T103</f>
        <v>0</v>
      </c>
      <c r="U104" s="360"/>
      <c r="V104" s="1566"/>
      <c r="W104" s="1548" t="s">
        <v>13</v>
      </c>
      <c r="X104" s="1549"/>
      <c r="Y104" s="1550" t="s">
        <v>1453</v>
      </c>
      <c r="Z104" s="1634">
        <f>+A135</f>
        <v>0</v>
      </c>
      <c r="AA104" s="1635">
        <f>+B135</f>
        <v>0</v>
      </c>
      <c r="AB104" s="1589"/>
      <c r="AC104" s="1636">
        <f>+E135</f>
        <v>0</v>
      </c>
      <c r="AD104" s="360"/>
      <c r="AE104" s="1566"/>
      <c r="AF104" s="1548" t="s">
        <v>13</v>
      </c>
      <c r="AG104" s="1549"/>
      <c r="AH104" s="1550" t="s">
        <v>1454</v>
      </c>
      <c r="AI104" s="1634">
        <f t="shared" ref="AI104:AK105" si="35">+A158</f>
        <v>0</v>
      </c>
      <c r="AJ104" s="1635">
        <f t="shared" si="35"/>
        <v>0</v>
      </c>
      <c r="AK104" s="1637">
        <f t="shared" si="35"/>
        <v>0</v>
      </c>
      <c r="AL104" s="1638"/>
    </row>
    <row r="105" spans="1:38" ht="14.45" customHeight="1">
      <c r="A105" s="1726"/>
      <c r="B105" s="1727"/>
      <c r="C105" s="1727"/>
      <c r="D105" s="1727"/>
      <c r="E105" s="1727"/>
      <c r="F105" s="1728"/>
      <c r="G105" s="1720" t="s">
        <v>454</v>
      </c>
      <c r="H105" s="1721"/>
      <c r="I105" s="1721"/>
      <c r="K105" s="1629"/>
      <c r="L105" s="1586"/>
      <c r="M105" s="1548" t="s">
        <v>88</v>
      </c>
      <c r="N105" s="1549"/>
      <c r="O105" s="1550" t="s">
        <v>109</v>
      </c>
      <c r="P105" s="1551">
        <f t="shared" ref="P105:Q114" si="36">+A104</f>
        <v>3971</v>
      </c>
      <c r="Q105" s="1552">
        <f t="shared" si="36"/>
        <v>3547</v>
      </c>
      <c r="R105" s="1568"/>
      <c r="S105" s="1553">
        <f t="shared" ref="S105:S114" si="37">+D104</f>
        <v>0</v>
      </c>
      <c r="T105" s="1554">
        <f t="shared" ref="T105:T114" si="38">+F104</f>
        <v>0</v>
      </c>
      <c r="U105" s="360"/>
      <c r="V105" s="1586"/>
      <c r="W105" s="1548" t="s">
        <v>452</v>
      </c>
      <c r="X105" s="1549"/>
      <c r="Y105" s="1550" t="s">
        <v>453</v>
      </c>
      <c r="Z105" s="1634">
        <f>+A136</f>
        <v>0</v>
      </c>
      <c r="AA105" s="1635">
        <f>+B136</f>
        <v>0</v>
      </c>
      <c r="AB105" s="1589"/>
      <c r="AC105" s="1636">
        <f>+E136</f>
        <v>0</v>
      </c>
      <c r="AD105" s="360"/>
      <c r="AE105" s="1586"/>
      <c r="AF105" s="1548" t="s">
        <v>452</v>
      </c>
      <c r="AG105" s="1549"/>
      <c r="AH105" s="1550" t="s">
        <v>454</v>
      </c>
      <c r="AI105" s="1634">
        <f t="shared" si="35"/>
        <v>0</v>
      </c>
      <c r="AJ105" s="1635">
        <f t="shared" si="35"/>
        <v>0</v>
      </c>
      <c r="AK105" s="1637">
        <f t="shared" si="35"/>
        <v>0</v>
      </c>
      <c r="AL105" s="1638"/>
    </row>
    <row r="106" spans="1:38" ht="14.45" customHeight="1">
      <c r="A106" s="1726"/>
      <c r="B106" s="1727"/>
      <c r="C106" s="1727"/>
      <c r="D106" s="1727"/>
      <c r="E106" s="1727"/>
      <c r="F106" s="1728"/>
      <c r="G106" s="1720" t="s">
        <v>598</v>
      </c>
      <c r="H106" s="1721"/>
      <c r="I106" s="1721"/>
      <c r="K106" s="1629"/>
      <c r="L106" s="1556" t="s">
        <v>91</v>
      </c>
      <c r="M106" s="1548" t="s">
        <v>89</v>
      </c>
      <c r="N106" s="1549"/>
      <c r="O106" s="1550" t="s">
        <v>110</v>
      </c>
      <c r="P106" s="1551">
        <f t="shared" si="36"/>
        <v>0</v>
      </c>
      <c r="Q106" s="1552">
        <f t="shared" si="36"/>
        <v>0</v>
      </c>
      <c r="R106" s="1568"/>
      <c r="S106" s="1553">
        <f t="shared" si="37"/>
        <v>0</v>
      </c>
      <c r="T106" s="1554">
        <f t="shared" si="38"/>
        <v>0</v>
      </c>
      <c r="U106" s="360"/>
      <c r="V106" s="1556" t="s">
        <v>91</v>
      </c>
      <c r="W106" s="1548"/>
      <c r="X106" s="1549"/>
      <c r="Y106" s="1550"/>
      <c r="Z106" s="1648"/>
      <c r="AA106" s="1549"/>
      <c r="AB106" s="1647"/>
      <c r="AC106" s="1649"/>
      <c r="AD106" s="360"/>
      <c r="AE106" s="1556" t="s">
        <v>91</v>
      </c>
      <c r="AF106" s="1548"/>
      <c r="AG106" s="1549"/>
      <c r="AH106" s="1550"/>
      <c r="AI106" s="1648"/>
      <c r="AJ106" s="1549"/>
      <c r="AK106" s="1647"/>
      <c r="AL106" s="1372"/>
    </row>
    <row r="107" spans="1:38" ht="14.45" customHeight="1">
      <c r="A107" s="1726">
        <v>1092</v>
      </c>
      <c r="B107" s="1727">
        <v>1092</v>
      </c>
      <c r="C107" s="1727"/>
      <c r="D107" s="1727"/>
      <c r="E107" s="1727"/>
      <c r="F107" s="1728"/>
      <c r="G107" s="1720" t="s">
        <v>599</v>
      </c>
      <c r="H107" s="1721"/>
      <c r="I107" s="1721"/>
      <c r="K107" s="1629"/>
      <c r="L107" s="1556"/>
      <c r="M107" s="1548" t="s">
        <v>104</v>
      </c>
      <c r="N107" s="1549"/>
      <c r="O107" s="1550" t="s">
        <v>111</v>
      </c>
      <c r="P107" s="1551">
        <f t="shared" si="36"/>
        <v>0</v>
      </c>
      <c r="Q107" s="1552">
        <f t="shared" si="36"/>
        <v>0</v>
      </c>
      <c r="R107" s="1568"/>
      <c r="S107" s="1553">
        <f t="shared" si="37"/>
        <v>0</v>
      </c>
      <c r="T107" s="1554">
        <f t="shared" si="38"/>
        <v>0</v>
      </c>
      <c r="U107" s="360"/>
      <c r="V107" s="1556"/>
      <c r="W107" s="1548" t="s">
        <v>104</v>
      </c>
      <c r="X107" s="1549"/>
      <c r="Y107" s="1550" t="s">
        <v>1455</v>
      </c>
      <c r="Z107" s="1634">
        <f>+A137</f>
        <v>0</v>
      </c>
      <c r="AA107" s="1635">
        <f>+B137</f>
        <v>0</v>
      </c>
      <c r="AB107" s="1589"/>
      <c r="AC107" s="1636">
        <f>+E137</f>
        <v>0</v>
      </c>
      <c r="AD107" s="360"/>
      <c r="AE107" s="1556"/>
      <c r="AF107" s="1548" t="s">
        <v>104</v>
      </c>
      <c r="AG107" s="1549"/>
      <c r="AH107" s="1550" t="s">
        <v>1456</v>
      </c>
      <c r="AI107" s="1634">
        <f>+A160</f>
        <v>0</v>
      </c>
      <c r="AJ107" s="1635">
        <f>+B160</f>
        <v>0</v>
      </c>
      <c r="AK107" s="1637">
        <f>+C160</f>
        <v>0</v>
      </c>
      <c r="AL107" s="1638"/>
    </row>
    <row r="108" spans="1:38" ht="14.45" customHeight="1">
      <c r="A108" s="1726"/>
      <c r="B108" s="1727"/>
      <c r="C108" s="1727"/>
      <c r="D108" s="1727"/>
      <c r="E108" s="1727"/>
      <c r="F108" s="1728"/>
      <c r="G108" s="1720" t="s">
        <v>601</v>
      </c>
      <c r="H108" s="1721"/>
      <c r="I108" s="1721"/>
      <c r="K108" s="1629"/>
      <c r="L108" s="1556"/>
      <c r="M108" s="1548" t="s">
        <v>90</v>
      </c>
      <c r="N108" s="1549"/>
      <c r="O108" s="1550" t="s">
        <v>112</v>
      </c>
      <c r="P108" s="1551">
        <f t="shared" si="36"/>
        <v>1092</v>
      </c>
      <c r="Q108" s="1552">
        <f t="shared" si="36"/>
        <v>1092</v>
      </c>
      <c r="R108" s="1568"/>
      <c r="S108" s="1553">
        <f t="shared" si="37"/>
        <v>0</v>
      </c>
      <c r="T108" s="1554">
        <f t="shared" si="38"/>
        <v>0</v>
      </c>
      <c r="U108" s="360"/>
      <c r="V108" s="1556"/>
      <c r="W108" s="1571"/>
      <c r="X108" s="1572"/>
      <c r="Y108" s="1573"/>
      <c r="Z108" s="1600"/>
      <c r="AA108" s="1572"/>
      <c r="AB108" s="1577"/>
      <c r="AC108" s="1640"/>
      <c r="AD108" s="360"/>
      <c r="AE108" s="1556"/>
      <c r="AF108" s="1571"/>
      <c r="AG108" s="1572"/>
      <c r="AH108" s="1573"/>
      <c r="AI108" s="1600"/>
      <c r="AJ108" s="1572"/>
      <c r="AK108" s="1577"/>
      <c r="AL108" s="1374"/>
    </row>
    <row r="109" spans="1:38" ht="14.45" customHeight="1">
      <c r="A109" s="1726"/>
      <c r="B109" s="1727"/>
      <c r="C109" s="1727"/>
      <c r="D109" s="1727"/>
      <c r="E109" s="1727"/>
      <c r="F109" s="1728"/>
      <c r="G109" s="1720" t="s">
        <v>602</v>
      </c>
      <c r="H109" s="1721"/>
      <c r="I109" s="1721"/>
      <c r="K109" s="1629"/>
      <c r="L109" s="1556" t="s">
        <v>92</v>
      </c>
      <c r="M109" s="1548" t="s">
        <v>105</v>
      </c>
      <c r="N109" s="1549"/>
      <c r="O109" s="1550" t="s">
        <v>113</v>
      </c>
      <c r="P109" s="1551">
        <f t="shared" si="36"/>
        <v>0</v>
      </c>
      <c r="Q109" s="1552">
        <f t="shared" si="36"/>
        <v>0</v>
      </c>
      <c r="R109" s="1568"/>
      <c r="S109" s="1553">
        <f t="shared" si="37"/>
        <v>0</v>
      </c>
      <c r="T109" s="1554">
        <f t="shared" si="38"/>
        <v>0</v>
      </c>
      <c r="U109" s="360"/>
      <c r="V109" s="1556" t="s">
        <v>92</v>
      </c>
      <c r="W109" s="1539"/>
      <c r="X109" s="1560"/>
      <c r="Y109" s="1561"/>
      <c r="Z109" s="1587"/>
      <c r="AA109" s="1560"/>
      <c r="AB109" s="330"/>
      <c r="AC109" s="1645"/>
      <c r="AD109" s="360"/>
      <c r="AE109" s="1556" t="s">
        <v>92</v>
      </c>
      <c r="AF109" s="1539"/>
      <c r="AG109" s="1560"/>
      <c r="AH109" s="1561"/>
      <c r="AI109" s="1587"/>
      <c r="AJ109" s="1560"/>
      <c r="AK109" s="330"/>
      <c r="AL109" s="1368"/>
    </row>
    <row r="110" spans="1:38" ht="14.45" customHeight="1">
      <c r="A110" s="1726"/>
      <c r="B110" s="1727"/>
      <c r="C110" s="1727"/>
      <c r="D110" s="1727"/>
      <c r="E110" s="1727"/>
      <c r="F110" s="1728"/>
      <c r="G110" s="1720" t="s">
        <v>603</v>
      </c>
      <c r="H110" s="1721"/>
      <c r="I110" s="1721"/>
      <c r="K110" s="1629"/>
      <c r="L110" s="1556"/>
      <c r="M110" s="1548" t="s">
        <v>106</v>
      </c>
      <c r="N110" s="1549"/>
      <c r="O110" s="1550" t="s">
        <v>114</v>
      </c>
      <c r="P110" s="1551">
        <f t="shared" si="36"/>
        <v>0</v>
      </c>
      <c r="Q110" s="1552">
        <f t="shared" si="36"/>
        <v>0</v>
      </c>
      <c r="R110" s="1568"/>
      <c r="S110" s="1553">
        <f t="shared" si="37"/>
        <v>0</v>
      </c>
      <c r="T110" s="1554">
        <f t="shared" si="38"/>
        <v>0</v>
      </c>
      <c r="U110" s="360"/>
      <c r="V110" s="1556"/>
      <c r="W110" s="1539"/>
      <c r="X110" s="1560"/>
      <c r="Y110" s="1561"/>
      <c r="Z110" s="1587"/>
      <c r="AA110" s="1560"/>
      <c r="AB110" s="330"/>
      <c r="AC110" s="1645"/>
      <c r="AD110" s="360"/>
      <c r="AE110" s="1556"/>
      <c r="AF110" s="1539"/>
      <c r="AG110" s="1560"/>
      <c r="AH110" s="1561"/>
      <c r="AI110" s="1587"/>
      <c r="AJ110" s="1560"/>
      <c r="AK110" s="330"/>
      <c r="AL110" s="1368"/>
    </row>
    <row r="111" spans="1:38" ht="14.45" customHeight="1">
      <c r="A111" s="1726">
        <v>836</v>
      </c>
      <c r="B111" s="1727">
        <v>836</v>
      </c>
      <c r="C111" s="1727">
        <v>0</v>
      </c>
      <c r="D111" s="1727">
        <v>0</v>
      </c>
      <c r="E111" s="1727">
        <v>0</v>
      </c>
      <c r="F111" s="1728">
        <v>0</v>
      </c>
      <c r="G111" s="1720" t="s">
        <v>604</v>
      </c>
      <c r="H111" s="1721"/>
      <c r="I111" s="1721"/>
      <c r="K111" s="1629"/>
      <c r="L111" s="1556"/>
      <c r="M111" s="1548" t="s">
        <v>107</v>
      </c>
      <c r="N111" s="1549"/>
      <c r="O111" s="1550" t="s">
        <v>115</v>
      </c>
      <c r="P111" s="1551">
        <f t="shared" si="36"/>
        <v>0</v>
      </c>
      <c r="Q111" s="1552">
        <f t="shared" si="36"/>
        <v>0</v>
      </c>
      <c r="R111" s="1568"/>
      <c r="S111" s="1553">
        <f t="shared" si="37"/>
        <v>0</v>
      </c>
      <c r="T111" s="1554">
        <f t="shared" si="38"/>
        <v>0</v>
      </c>
      <c r="U111" s="360"/>
      <c r="V111" s="1556"/>
      <c r="W111" s="1539"/>
      <c r="X111" s="1560"/>
      <c r="Y111" s="1561"/>
      <c r="Z111" s="1587"/>
      <c r="AA111" s="1560"/>
      <c r="AB111" s="330"/>
      <c r="AC111" s="1645"/>
      <c r="AD111" s="360"/>
      <c r="AE111" s="1556"/>
      <c r="AF111" s="1539"/>
      <c r="AG111" s="1560"/>
      <c r="AH111" s="1561"/>
      <c r="AI111" s="1587"/>
      <c r="AJ111" s="1560"/>
      <c r="AK111" s="330"/>
      <c r="AL111" s="1368"/>
    </row>
    <row r="112" spans="1:38" ht="14.45" customHeight="1">
      <c r="A112" s="1726">
        <v>652</v>
      </c>
      <c r="B112" s="1727">
        <v>652</v>
      </c>
      <c r="C112" s="1727">
        <v>0</v>
      </c>
      <c r="D112" s="1727">
        <v>0</v>
      </c>
      <c r="E112" s="1727">
        <v>0</v>
      </c>
      <c r="F112" s="1728">
        <v>0</v>
      </c>
      <c r="G112" s="1720" t="s">
        <v>605</v>
      </c>
      <c r="H112" s="1721"/>
      <c r="I112" s="1721"/>
      <c r="K112" s="1629"/>
      <c r="L112" s="1556" t="s">
        <v>41</v>
      </c>
      <c r="M112" s="1548" t="s">
        <v>108</v>
      </c>
      <c r="N112" s="1549"/>
      <c r="O112" s="1550" t="s">
        <v>116</v>
      </c>
      <c r="P112" s="1551">
        <f t="shared" si="36"/>
        <v>836</v>
      </c>
      <c r="Q112" s="1552">
        <f t="shared" si="36"/>
        <v>836</v>
      </c>
      <c r="R112" s="1568"/>
      <c r="S112" s="1553">
        <f t="shared" si="37"/>
        <v>0</v>
      </c>
      <c r="T112" s="1554">
        <f t="shared" si="38"/>
        <v>0</v>
      </c>
      <c r="U112" s="360"/>
      <c r="V112" s="1556" t="s">
        <v>41</v>
      </c>
      <c r="W112" s="1566"/>
      <c r="X112" s="1540"/>
      <c r="Y112" s="1581"/>
      <c r="Z112" s="1597"/>
      <c r="AA112" s="1540"/>
      <c r="AB112" s="1582"/>
      <c r="AC112" s="1641"/>
      <c r="AD112" s="360"/>
      <c r="AE112" s="1556" t="s">
        <v>41</v>
      </c>
      <c r="AF112" s="1566"/>
      <c r="AG112" s="1540"/>
      <c r="AH112" s="1581"/>
      <c r="AI112" s="1597"/>
      <c r="AJ112" s="1540"/>
      <c r="AK112" s="1582"/>
      <c r="AL112" s="1371"/>
    </row>
    <row r="113" spans="1:39" ht="14.45" customHeight="1" thickBot="1">
      <c r="A113" s="1729"/>
      <c r="B113" s="1730"/>
      <c r="C113" s="1730"/>
      <c r="D113" s="1730"/>
      <c r="E113" s="1730"/>
      <c r="F113" s="1731"/>
      <c r="G113" s="1720" t="s">
        <v>606</v>
      </c>
      <c r="H113" s="1721"/>
      <c r="I113" s="1721"/>
      <c r="K113" s="1629"/>
      <c r="L113" s="1566"/>
      <c r="M113" s="1548" t="s">
        <v>13</v>
      </c>
      <c r="N113" s="1549"/>
      <c r="O113" s="1550" t="s">
        <v>117</v>
      </c>
      <c r="P113" s="1551">
        <f t="shared" si="36"/>
        <v>652</v>
      </c>
      <c r="Q113" s="1552">
        <f t="shared" si="36"/>
        <v>652</v>
      </c>
      <c r="R113" s="1568"/>
      <c r="S113" s="1553">
        <f t="shared" si="37"/>
        <v>0</v>
      </c>
      <c r="T113" s="1554">
        <f t="shared" si="38"/>
        <v>0</v>
      </c>
      <c r="U113" s="360"/>
      <c r="V113" s="1566"/>
      <c r="W113" s="1548" t="s">
        <v>13</v>
      </c>
      <c r="X113" s="1549"/>
      <c r="Y113" s="1550"/>
      <c r="Z113" s="1650">
        <f>Z105-Z107</f>
        <v>0</v>
      </c>
      <c r="AA113" s="1568">
        <f>AA105-AA107</f>
        <v>0</v>
      </c>
      <c r="AB113" s="1589"/>
      <c r="AC113" s="1636">
        <f>AC105-AC107</f>
        <v>0</v>
      </c>
      <c r="AD113" s="360"/>
      <c r="AE113" s="1566"/>
      <c r="AF113" s="1548" t="s">
        <v>13</v>
      </c>
      <c r="AG113" s="1549"/>
      <c r="AH113" s="1550"/>
      <c r="AI113" s="1650">
        <f>AI105-AI107</f>
        <v>0</v>
      </c>
      <c r="AJ113" s="1568">
        <f>AJ105-AJ107</f>
        <v>0</v>
      </c>
      <c r="AK113" s="1589">
        <f>AK105-AK107</f>
        <v>0</v>
      </c>
      <c r="AL113" s="1369">
        <f>AL105-AL107</f>
        <v>0</v>
      </c>
    </row>
    <row r="114" spans="1:39" ht="14.45" customHeight="1">
      <c r="K114" s="1629"/>
      <c r="L114" s="1548" t="s">
        <v>13</v>
      </c>
      <c r="M114" s="1549"/>
      <c r="N114" s="1549"/>
      <c r="O114" s="1550" t="s">
        <v>81</v>
      </c>
      <c r="P114" s="1551">
        <f t="shared" si="36"/>
        <v>0</v>
      </c>
      <c r="Q114" s="1552">
        <f t="shared" si="36"/>
        <v>0</v>
      </c>
      <c r="R114" s="1568"/>
      <c r="S114" s="1553">
        <f t="shared" si="37"/>
        <v>0</v>
      </c>
      <c r="T114" s="1554">
        <f t="shared" si="38"/>
        <v>0</v>
      </c>
      <c r="U114" s="360"/>
      <c r="V114" s="1548" t="s">
        <v>13</v>
      </c>
      <c r="W114" s="1549"/>
      <c r="X114" s="1549"/>
      <c r="Y114" s="1550" t="s">
        <v>1457</v>
      </c>
      <c r="Z114" s="1634">
        <f>+A138</f>
        <v>0</v>
      </c>
      <c r="AA114" s="1635">
        <f>+B138</f>
        <v>0</v>
      </c>
      <c r="AB114" s="1589"/>
      <c r="AC114" s="1636">
        <f>+E138</f>
        <v>0</v>
      </c>
      <c r="AD114" s="360"/>
      <c r="AE114" s="1548" t="s">
        <v>13</v>
      </c>
      <c r="AF114" s="1549"/>
      <c r="AG114" s="1549"/>
      <c r="AH114" s="1550" t="s">
        <v>1458</v>
      </c>
      <c r="AI114" s="1634">
        <f>+A161</f>
        <v>0</v>
      </c>
      <c r="AJ114" s="1635">
        <f>+B161</f>
        <v>0</v>
      </c>
      <c r="AK114" s="1637">
        <f>+C161</f>
        <v>0</v>
      </c>
      <c r="AL114" s="1638"/>
    </row>
    <row r="115" spans="1:39" ht="14.45" customHeight="1" thickBot="1">
      <c r="A115" s="1708" t="s">
        <v>1132</v>
      </c>
      <c r="B115" s="1708" t="s">
        <v>1133</v>
      </c>
      <c r="C115" s="1708" t="s">
        <v>1134</v>
      </c>
      <c r="D115" s="1708" t="s">
        <v>1135</v>
      </c>
      <c r="E115" s="1708" t="s">
        <v>398</v>
      </c>
      <c r="K115" s="1653"/>
      <c r="L115" s="1654" t="s">
        <v>82</v>
      </c>
      <c r="M115" s="1655"/>
      <c r="N115" s="1655"/>
      <c r="O115" s="1656"/>
      <c r="P115" s="1657">
        <f>SUM(P62:P114)-P63-P64-P66-P67-P69-P70-P71-P84-P85-P86-P94-P95-P96-P97-P98-P103-P104</f>
        <v>206379</v>
      </c>
      <c r="Q115" s="1658">
        <f>SUM(Q62:Q114)-Q63-Q64-Q66-Q67-Q69-Q70-Q71-Q84-Q85-Q86-Q94-Q95-Q96-Q97-Q98-Q103-Q104</f>
        <v>205721</v>
      </c>
      <c r="R115" s="1658"/>
      <c r="S115" s="1659">
        <f>SUM(S62:S114)-S63-S64-S66-S67-S69-S70-S71-S84-S85-S86-S94-S95-S96-S97-S98-S103-S104</f>
        <v>1400</v>
      </c>
      <c r="T115" s="1660">
        <f>SUM(T62:T114)-T63-T64-T66-T67-T69-T70-T71-T84-T85-T86-T94-T95-T96-T97-T98-T103-T104</f>
        <v>0</v>
      </c>
      <c r="U115" s="1661"/>
      <c r="V115" s="1654" t="s">
        <v>82</v>
      </c>
      <c r="W115" s="1655"/>
      <c r="X115" s="1655"/>
      <c r="Y115" s="1656"/>
      <c r="Z115" s="1662">
        <f>Z64+Z67+Z73+Z74+Z75+Z86+Z88+Z89+Z92+Z93+Z99+Z101+Z104+Z105+Z114</f>
        <v>5954</v>
      </c>
      <c r="AA115" s="1658">
        <f>AA64+AA67+AA73+AA74+AA75+AA86+AA88+AA89+AA92+AA93+AA99+AA101+AA104+AA105+AA114</f>
        <v>0</v>
      </c>
      <c r="AB115" s="1663"/>
      <c r="AC115" s="1664">
        <f>AC64+AC67+AC73+AC74+AC75+AC86+AC88+AC89+AC92+AC93+AC99+AC101+AC104+AC105+AC114</f>
        <v>5200</v>
      </c>
      <c r="AD115" s="1661"/>
      <c r="AE115" s="1654" t="s">
        <v>82</v>
      </c>
      <c r="AF115" s="1655"/>
      <c r="AG115" s="1655"/>
      <c r="AH115" s="1656"/>
      <c r="AI115" s="1662">
        <f>AI64+AI67+AI73+AI74+AI75+AI86+AI88+AI89+AI92+AI93+AI99+AI101+AI104+AI105+AI114</f>
        <v>0</v>
      </c>
      <c r="AJ115" s="1658">
        <f>AJ64+AJ67+AJ73+AJ74+AJ75+AJ86+AJ88+AJ89+AJ92+AJ93+AJ99+AJ101+AJ104+AJ105+AJ114</f>
        <v>0</v>
      </c>
      <c r="AK115" s="1663">
        <f>AK64+AK67+AK73+AK74+AK75+AK86+AK88+AK89+AK92+AK93+AK99+AK101+AK104+AK105+AK114</f>
        <v>0</v>
      </c>
      <c r="AL115" s="1373">
        <f>AL64+AL67+AL73+AL74+AL75+AL86+AL88+AL89+AL92+AL93+AL99+AL101+AL104+AL105+AL114</f>
        <v>0</v>
      </c>
    </row>
    <row r="116" spans="1:39" ht="14.45" customHeight="1" thickTop="1">
      <c r="A116" s="1723">
        <v>5954</v>
      </c>
      <c r="B116" s="1724">
        <v>0</v>
      </c>
      <c r="C116" s="1724">
        <v>0</v>
      </c>
      <c r="D116" s="1724">
        <v>0</v>
      </c>
      <c r="E116" s="1725">
        <v>5200</v>
      </c>
      <c r="F116" s="1708" t="s">
        <v>1139</v>
      </c>
      <c r="K116" s="360"/>
      <c r="L116" s="1560"/>
      <c r="M116" s="1560"/>
      <c r="N116" s="1560"/>
      <c r="O116" s="1561"/>
      <c r="P116" s="330"/>
      <c r="Q116" s="330"/>
      <c r="R116" s="330"/>
      <c r="S116" s="330"/>
      <c r="T116" s="330"/>
      <c r="U116" s="1857"/>
      <c r="V116" s="1858"/>
      <c r="W116" s="1858"/>
      <c r="X116" s="1858"/>
      <c r="Y116" s="1858"/>
      <c r="Z116" s="1666"/>
      <c r="AA116" s="1666"/>
      <c r="AB116" s="1858"/>
      <c r="AC116" s="1858"/>
      <c r="AD116" s="1853"/>
      <c r="AE116" s="1853"/>
      <c r="AF116" s="1853"/>
      <c r="AG116" s="1853"/>
      <c r="AH116" s="1853"/>
      <c r="AI116" s="1853"/>
      <c r="AJ116" s="1853"/>
      <c r="AK116" s="1853"/>
    </row>
    <row r="117" spans="1:39" ht="14.45" customHeight="1">
      <c r="A117" s="1726"/>
      <c r="B117" s="1727"/>
      <c r="C117" s="1727"/>
      <c r="D117" s="1727"/>
      <c r="E117" s="1728"/>
      <c r="F117" s="1708" t="s">
        <v>1140</v>
      </c>
      <c r="G117" s="1852"/>
      <c r="H117" s="1852"/>
      <c r="I117" s="1852"/>
      <c r="K117" s="360"/>
      <c r="L117" s="1560"/>
      <c r="M117" s="1560"/>
      <c r="N117" s="1560"/>
      <c r="O117" s="1561"/>
      <c r="P117" s="330"/>
      <c r="Q117" s="330"/>
      <c r="R117" s="330"/>
      <c r="S117" s="330"/>
      <c r="T117" s="330"/>
      <c r="U117" s="1857"/>
      <c r="V117" s="1858"/>
      <c r="W117" s="1858"/>
      <c r="X117" s="1858"/>
      <c r="Y117" s="1858"/>
      <c r="Z117" s="1666"/>
      <c r="AA117" s="1666"/>
      <c r="AB117" s="1858"/>
      <c r="AC117" s="1858"/>
      <c r="AD117" s="1853"/>
      <c r="AE117" s="1853"/>
      <c r="AF117" s="1853"/>
      <c r="AG117" s="1853"/>
      <c r="AH117" s="1853"/>
      <c r="AI117" s="1853"/>
      <c r="AJ117" s="1853"/>
      <c r="AK117" s="1853"/>
    </row>
    <row r="118" spans="1:39" ht="14.45" customHeight="1" thickBot="1">
      <c r="A118" s="1726"/>
      <c r="B118" s="1727"/>
      <c r="C118" s="1727"/>
      <c r="D118" s="1727"/>
      <c r="E118" s="1728"/>
      <c r="F118" s="1708" t="s">
        <v>1141</v>
      </c>
      <c r="G118" s="1852"/>
      <c r="H118" s="1852"/>
      <c r="I118" s="1852"/>
      <c r="K118" s="1506" t="s">
        <v>1459</v>
      </c>
      <c r="L118" s="1667"/>
      <c r="M118" s="1667"/>
      <c r="N118" s="1667"/>
      <c r="O118" s="1668"/>
      <c r="P118" s="341"/>
      <c r="Q118" s="341"/>
      <c r="R118" s="1506" t="str">
        <f>$R$2</f>
        <v>（平成２１年度）</v>
      </c>
      <c r="S118" s="1808"/>
      <c r="T118" s="1808"/>
      <c r="U118" s="1859"/>
      <c r="V118" s="1860"/>
      <c r="W118" s="1860"/>
      <c r="X118" s="1860"/>
      <c r="Y118" s="1860"/>
      <c r="Z118" s="1671"/>
      <c r="AA118" s="1671"/>
      <c r="AB118" s="1860"/>
      <c r="AC118" s="1858"/>
      <c r="AD118" s="1853"/>
      <c r="AE118" s="1853"/>
      <c r="AF118" s="1853"/>
      <c r="AG118" s="1853"/>
      <c r="AH118" s="1853"/>
      <c r="AI118" s="1853"/>
      <c r="AJ118" s="1853"/>
      <c r="AK118" s="1853"/>
    </row>
    <row r="119" spans="1:39" ht="14.45" customHeight="1" thickTop="1">
      <c r="A119" s="1726"/>
      <c r="B119" s="1727"/>
      <c r="C119" s="1727"/>
      <c r="D119" s="1727"/>
      <c r="E119" s="1728"/>
      <c r="F119" s="1708" t="s">
        <v>1142</v>
      </c>
      <c r="G119" s="1852"/>
      <c r="H119" s="1852"/>
      <c r="I119" s="1852"/>
      <c r="K119" s="1507"/>
      <c r="L119" s="1508"/>
      <c r="M119" s="1508"/>
      <c r="N119" s="1508"/>
      <c r="O119" s="1508"/>
      <c r="P119" s="1509" t="s">
        <v>119</v>
      </c>
      <c r="Q119" s="1508"/>
      <c r="R119" s="1508"/>
      <c r="S119" s="1508"/>
      <c r="T119" s="1508"/>
      <c r="U119" s="1510"/>
      <c r="V119" s="1508"/>
      <c r="W119" s="1508"/>
      <c r="X119" s="1508"/>
      <c r="Y119" s="1508"/>
      <c r="Z119" s="1509" t="s">
        <v>151</v>
      </c>
      <c r="AA119" s="1508"/>
      <c r="AB119" s="1508"/>
      <c r="AC119" s="1370"/>
      <c r="AD119" s="1853"/>
      <c r="AE119" s="1861"/>
      <c r="AF119" s="1862"/>
      <c r="AG119" s="1862"/>
      <c r="AH119" s="1862"/>
      <c r="AI119" s="1674" t="s">
        <v>84</v>
      </c>
      <c r="AJ119" s="1675" t="s">
        <v>85</v>
      </c>
      <c r="AK119" s="1676" t="s">
        <v>85</v>
      </c>
      <c r="AL119" s="1851" t="s">
        <v>1276</v>
      </c>
      <c r="AM119" s="1851"/>
    </row>
    <row r="120" spans="1:39" ht="14.45" customHeight="1">
      <c r="A120" s="1726"/>
      <c r="B120" s="1727"/>
      <c r="C120" s="1727"/>
      <c r="D120" s="1727"/>
      <c r="E120" s="1728"/>
      <c r="F120" s="1708" t="s">
        <v>1143</v>
      </c>
      <c r="G120" s="1852"/>
      <c r="H120" s="1852"/>
      <c r="I120" s="1852"/>
      <c r="K120" s="1513"/>
      <c r="L120" s="1514"/>
      <c r="M120" s="1514"/>
      <c r="N120" s="1514"/>
      <c r="O120" s="1514"/>
      <c r="P120" s="1515" t="s">
        <v>1460</v>
      </c>
      <c r="Q120" s="1516" t="s">
        <v>143</v>
      </c>
      <c r="R120" s="1517" t="s">
        <v>122</v>
      </c>
      <c r="S120" s="1517"/>
      <c r="T120" s="1518"/>
      <c r="U120" s="1519"/>
      <c r="V120" s="1514"/>
      <c r="W120" s="1514"/>
      <c r="X120" s="1514"/>
      <c r="Y120" s="1514"/>
      <c r="Z120" s="1515" t="s">
        <v>1461</v>
      </c>
      <c r="AA120" s="1520" t="s">
        <v>124</v>
      </c>
      <c r="AB120" s="1517"/>
      <c r="AC120" s="1677"/>
      <c r="AD120" s="1853"/>
      <c r="AE120" s="1863"/>
      <c r="AF120" s="1864"/>
      <c r="AG120" s="1864"/>
      <c r="AH120" s="1864"/>
      <c r="AI120" s="1680" t="s">
        <v>152</v>
      </c>
      <c r="AJ120" s="1681" t="s">
        <v>2</v>
      </c>
      <c r="AK120" s="1682" t="s">
        <v>133</v>
      </c>
      <c r="AL120" s="1851"/>
      <c r="AM120" s="1851"/>
    </row>
    <row r="121" spans="1:39" ht="14.45" customHeight="1">
      <c r="A121" s="1726">
        <v>5954</v>
      </c>
      <c r="B121" s="1727">
        <v>0</v>
      </c>
      <c r="C121" s="1727">
        <v>0</v>
      </c>
      <c r="D121" s="1727">
        <v>0</v>
      </c>
      <c r="E121" s="1728">
        <v>5200</v>
      </c>
      <c r="F121" s="1708" t="s">
        <v>1144</v>
      </c>
      <c r="G121" s="1852"/>
      <c r="H121" s="1852"/>
      <c r="I121" s="1852"/>
      <c r="K121" s="1513"/>
      <c r="L121" s="1514"/>
      <c r="M121" s="1514"/>
      <c r="N121" s="1514"/>
      <c r="O121" s="1514"/>
      <c r="P121" s="1521"/>
      <c r="Q121" s="1522" t="s">
        <v>144</v>
      </c>
      <c r="R121" s="1520" t="s">
        <v>2</v>
      </c>
      <c r="S121" s="1520" t="s">
        <v>3</v>
      </c>
      <c r="T121" s="1683" t="s">
        <v>393</v>
      </c>
      <c r="U121" s="1519" t="s">
        <v>4</v>
      </c>
      <c r="V121" s="1514" t="s">
        <v>4</v>
      </c>
      <c r="W121" s="1514"/>
      <c r="X121" s="1514"/>
      <c r="Y121" s="1514"/>
      <c r="Z121" s="1521"/>
      <c r="AA121" s="1520" t="s">
        <v>2</v>
      </c>
      <c r="AB121" s="1520" t="s">
        <v>3</v>
      </c>
      <c r="AC121" s="1684" t="s">
        <v>393</v>
      </c>
      <c r="AD121" s="1853"/>
      <c r="AE121" s="1863"/>
      <c r="AF121" s="1864"/>
      <c r="AG121" s="1864"/>
      <c r="AH121" s="1864"/>
      <c r="AI121" s="1685" t="s">
        <v>1462</v>
      </c>
      <c r="AJ121" s="1681" t="s">
        <v>708</v>
      </c>
      <c r="AK121" s="1682" t="s">
        <v>709</v>
      </c>
      <c r="AL121" s="1851"/>
      <c r="AM121" s="1851"/>
    </row>
    <row r="122" spans="1:39" ht="14.45" customHeight="1" thickBot="1">
      <c r="A122" s="1726">
        <v>5954</v>
      </c>
      <c r="B122" s="1727">
        <v>0</v>
      </c>
      <c r="C122" s="1727">
        <v>0</v>
      </c>
      <c r="D122" s="1727">
        <v>0</v>
      </c>
      <c r="E122" s="1728">
        <v>5200</v>
      </c>
      <c r="F122" s="1708" t="s">
        <v>1145</v>
      </c>
      <c r="G122" s="1852"/>
      <c r="H122" s="1852"/>
      <c r="I122" s="1852"/>
      <c r="K122" s="1865"/>
      <c r="L122" s="1866"/>
      <c r="M122" s="1866"/>
      <c r="N122" s="1866"/>
      <c r="O122" s="1866"/>
      <c r="P122" s="1020" t="s">
        <v>1463</v>
      </c>
      <c r="Q122" s="1021" t="s">
        <v>153</v>
      </c>
      <c r="R122" s="1021" t="s">
        <v>154</v>
      </c>
      <c r="S122" s="1022" t="s">
        <v>155</v>
      </c>
      <c r="T122" s="1023" t="s">
        <v>1464</v>
      </c>
      <c r="U122" s="1688"/>
      <c r="V122" s="1022"/>
      <c r="W122" s="1022"/>
      <c r="X122" s="1022"/>
      <c r="Y122" s="1022"/>
      <c r="Z122" s="1020" t="s">
        <v>1465</v>
      </c>
      <c r="AA122" s="1021" t="s">
        <v>1466</v>
      </c>
      <c r="AB122" s="1026" t="s">
        <v>1467</v>
      </c>
      <c r="AC122" s="1027" t="s">
        <v>1464</v>
      </c>
      <c r="AD122" s="1383"/>
      <c r="AE122" s="1689"/>
      <c r="AF122" s="1528"/>
      <c r="AG122" s="1528"/>
      <c r="AH122" s="1528"/>
      <c r="AI122" s="1020" t="s">
        <v>1468</v>
      </c>
      <c r="AJ122" s="1021" t="s">
        <v>1469</v>
      </c>
      <c r="AK122" s="1690" t="s">
        <v>1470</v>
      </c>
      <c r="AL122" s="1363" t="s">
        <v>1272</v>
      </c>
      <c r="AM122" s="1851"/>
    </row>
    <row r="123" spans="1:39" ht="14.45" customHeight="1">
      <c r="A123" s="1726"/>
      <c r="B123" s="1727"/>
      <c r="C123" s="1727"/>
      <c r="D123" s="1727"/>
      <c r="E123" s="1728"/>
      <c r="F123" s="1708" t="s">
        <v>1146</v>
      </c>
      <c r="K123" s="1739"/>
      <c r="L123" s="1531" t="s">
        <v>8</v>
      </c>
      <c r="M123" s="1532"/>
      <c r="N123" s="1532"/>
      <c r="O123" s="1533"/>
      <c r="P123" s="1692">
        <f t="shared" ref="P123:T138" si="39">P8+P62</f>
        <v>25988</v>
      </c>
      <c r="Q123" s="1622">
        <f t="shared" si="39"/>
        <v>25988</v>
      </c>
      <c r="R123" s="1622">
        <f t="shared" si="39"/>
        <v>0</v>
      </c>
      <c r="S123" s="1693">
        <f t="shared" si="39"/>
        <v>0</v>
      </c>
      <c r="T123" s="1694">
        <f t="shared" si="39"/>
        <v>0</v>
      </c>
      <c r="U123" s="1538"/>
      <c r="V123" s="1531" t="s">
        <v>8</v>
      </c>
      <c r="W123" s="1532"/>
      <c r="X123" s="1532"/>
      <c r="Y123" s="1533"/>
      <c r="Z123" s="1695">
        <f t="shared" ref="Z123:AC126" si="40">Z8</f>
        <v>0</v>
      </c>
      <c r="AA123" s="1696">
        <f t="shared" si="40"/>
        <v>0</v>
      </c>
      <c r="AB123" s="1697">
        <f t="shared" si="40"/>
        <v>0</v>
      </c>
      <c r="AC123" s="1698">
        <f t="shared" si="40"/>
        <v>0</v>
      </c>
      <c r="AD123" s="1853"/>
      <c r="AE123" s="1691"/>
      <c r="AF123" s="1531" t="s">
        <v>8</v>
      </c>
      <c r="AG123" s="1532"/>
      <c r="AH123" s="1532"/>
      <c r="AI123" s="1692">
        <f t="shared" ref="AI123:AI176" si="41">Q123-Z123</f>
        <v>25988</v>
      </c>
      <c r="AJ123" s="1622">
        <f>SUM(AJ124:AJ125)</f>
        <v>0</v>
      </c>
      <c r="AK123" s="1699">
        <f>SUM(AK124:AK125)</f>
        <v>0</v>
      </c>
      <c r="AL123" s="1383">
        <f>P123-Q123</f>
        <v>0</v>
      </c>
      <c r="AM123" s="1851"/>
    </row>
    <row r="124" spans="1:39" ht="14.45" customHeight="1">
      <c r="A124" s="1726"/>
      <c r="B124" s="1727"/>
      <c r="C124" s="1727"/>
      <c r="D124" s="1727"/>
      <c r="E124" s="1728"/>
      <c r="F124" s="1708" t="s">
        <v>1147</v>
      </c>
      <c r="K124" s="1740"/>
      <c r="L124" s="1539"/>
      <c r="M124" s="1548" t="s">
        <v>146</v>
      </c>
      <c r="N124" s="1549"/>
      <c r="O124" s="1550"/>
      <c r="P124" s="1567">
        <f t="shared" si="39"/>
        <v>14512</v>
      </c>
      <c r="Q124" s="1568">
        <f t="shared" si="39"/>
        <v>14512</v>
      </c>
      <c r="R124" s="1568">
        <f t="shared" si="39"/>
        <v>0</v>
      </c>
      <c r="S124" s="1569">
        <f t="shared" si="39"/>
        <v>0</v>
      </c>
      <c r="T124" s="1565">
        <f t="shared" si="39"/>
        <v>0</v>
      </c>
      <c r="U124" s="1555"/>
      <c r="V124" s="1539"/>
      <c r="W124" s="1548" t="s">
        <v>146</v>
      </c>
      <c r="X124" s="1549"/>
      <c r="Y124" s="1550"/>
      <c r="Z124" s="1567">
        <f t="shared" si="40"/>
        <v>0</v>
      </c>
      <c r="AA124" s="1568">
        <f t="shared" si="40"/>
        <v>0</v>
      </c>
      <c r="AB124" s="1589">
        <f t="shared" si="40"/>
        <v>0</v>
      </c>
      <c r="AC124" s="1369">
        <f t="shared" si="40"/>
        <v>0</v>
      </c>
      <c r="AD124" s="1853"/>
      <c r="AE124" s="1700"/>
      <c r="AF124" s="1539"/>
      <c r="AG124" s="1548" t="s">
        <v>146</v>
      </c>
      <c r="AH124" s="1549"/>
      <c r="AI124" s="1567">
        <f t="shared" si="41"/>
        <v>14512</v>
      </c>
      <c r="AJ124" s="1568">
        <f>IF($P124-$Z124=0,0,ROUND((R124-AA124)*$AI124/($P124-$Z124),0))</f>
        <v>0</v>
      </c>
      <c r="AK124" s="1369">
        <f>IF(P124-Z124=0,0,ROUND((S124-AB124)*AI124/(P124-Z124),0))</f>
        <v>0</v>
      </c>
      <c r="AL124" s="1383">
        <f t="shared" ref="AL124:AL175" si="42">P124-Q124</f>
        <v>0</v>
      </c>
      <c r="AM124" s="1851"/>
    </row>
    <row r="125" spans="1:39" ht="14.45" customHeight="1">
      <c r="A125" s="1726"/>
      <c r="B125" s="1727"/>
      <c r="C125" s="1727"/>
      <c r="D125" s="1727"/>
      <c r="E125" s="1728"/>
      <c r="F125" s="1708" t="s">
        <v>552</v>
      </c>
      <c r="K125" s="1740"/>
      <c r="L125" s="1539"/>
      <c r="M125" s="1548" t="s">
        <v>13</v>
      </c>
      <c r="N125" s="1560"/>
      <c r="O125" s="1561"/>
      <c r="P125" s="1567">
        <f t="shared" si="39"/>
        <v>11476</v>
      </c>
      <c r="Q125" s="1568">
        <f t="shared" si="39"/>
        <v>11476</v>
      </c>
      <c r="R125" s="1568">
        <f t="shared" si="39"/>
        <v>0</v>
      </c>
      <c r="S125" s="1569">
        <f t="shared" si="39"/>
        <v>0</v>
      </c>
      <c r="T125" s="1565">
        <f t="shared" si="39"/>
        <v>0</v>
      </c>
      <c r="U125" s="1555"/>
      <c r="V125" s="1539"/>
      <c r="W125" s="1548" t="s">
        <v>13</v>
      </c>
      <c r="X125" s="1560"/>
      <c r="Y125" s="1561"/>
      <c r="Z125" s="1567">
        <f t="shared" si="40"/>
        <v>0</v>
      </c>
      <c r="AA125" s="1568">
        <f t="shared" si="40"/>
        <v>0</v>
      </c>
      <c r="AB125" s="1589">
        <f t="shared" si="40"/>
        <v>0</v>
      </c>
      <c r="AC125" s="1369">
        <f t="shared" si="40"/>
        <v>0</v>
      </c>
      <c r="AD125" s="1853"/>
      <c r="AE125" s="1700"/>
      <c r="AF125" s="1539"/>
      <c r="AG125" s="1548" t="s">
        <v>13</v>
      </c>
      <c r="AH125" s="1560"/>
      <c r="AI125" s="1567">
        <f t="shared" si="41"/>
        <v>11476</v>
      </c>
      <c r="AJ125" s="1568">
        <f>IF($P125-$Z125=0,0,ROUND((R125-AA125)*$AI125/($P125-$Z125),0))</f>
        <v>0</v>
      </c>
      <c r="AK125" s="1369">
        <f>IF(P125-Z125=0,0,ROUND((S125-AB125)*AI125/(P125-Z125),0))</f>
        <v>0</v>
      </c>
      <c r="AL125" s="1383">
        <f t="shared" si="42"/>
        <v>0</v>
      </c>
      <c r="AM125" s="1851"/>
    </row>
    <row r="126" spans="1:39" ht="14.45" customHeight="1">
      <c r="A126" s="1726"/>
      <c r="B126" s="1727"/>
      <c r="C126" s="1727"/>
      <c r="D126" s="1727"/>
      <c r="E126" s="1728"/>
      <c r="F126" s="1708" t="s">
        <v>553</v>
      </c>
      <c r="K126" s="1740" t="s">
        <v>4</v>
      </c>
      <c r="L126" s="1571" t="s">
        <v>14</v>
      </c>
      <c r="M126" s="1572"/>
      <c r="N126" s="1572"/>
      <c r="O126" s="1573"/>
      <c r="P126" s="1567">
        <f t="shared" si="39"/>
        <v>21954</v>
      </c>
      <c r="Q126" s="1568">
        <f t="shared" si="39"/>
        <v>21954</v>
      </c>
      <c r="R126" s="1568">
        <f t="shared" si="39"/>
        <v>0</v>
      </c>
      <c r="S126" s="1569">
        <f t="shared" si="39"/>
        <v>6666</v>
      </c>
      <c r="T126" s="1565">
        <f t="shared" si="39"/>
        <v>0</v>
      </c>
      <c r="U126" s="1555"/>
      <c r="V126" s="1571" t="s">
        <v>14</v>
      </c>
      <c r="W126" s="1572"/>
      <c r="X126" s="1572"/>
      <c r="Y126" s="1573"/>
      <c r="Z126" s="1567">
        <f t="shared" si="40"/>
        <v>0</v>
      </c>
      <c r="AA126" s="1568">
        <f t="shared" si="40"/>
        <v>0</v>
      </c>
      <c r="AB126" s="1589">
        <f t="shared" si="40"/>
        <v>0</v>
      </c>
      <c r="AC126" s="1369">
        <f t="shared" si="40"/>
        <v>0</v>
      </c>
      <c r="AD126" s="1853"/>
      <c r="AE126" s="1700"/>
      <c r="AF126" s="1571" t="s">
        <v>14</v>
      </c>
      <c r="AG126" s="1572"/>
      <c r="AH126" s="1572"/>
      <c r="AI126" s="1567">
        <f t="shared" si="41"/>
        <v>21954</v>
      </c>
      <c r="AJ126" s="1568">
        <f>SUM(AJ127:AJ128)</f>
        <v>0</v>
      </c>
      <c r="AK126" s="1369">
        <f>SUM(AK127:AK128)</f>
        <v>6666</v>
      </c>
      <c r="AL126" s="1383">
        <f t="shared" si="42"/>
        <v>0</v>
      </c>
      <c r="AM126" s="1851"/>
    </row>
    <row r="127" spans="1:39" ht="14.45" customHeight="1">
      <c r="A127" s="1726"/>
      <c r="B127" s="1727"/>
      <c r="C127" s="1727"/>
      <c r="D127" s="1727"/>
      <c r="E127" s="1728"/>
      <c r="F127" s="1708" t="s">
        <v>554</v>
      </c>
      <c r="K127" s="1740"/>
      <c r="L127" s="1539"/>
      <c r="M127" s="1548" t="s">
        <v>16</v>
      </c>
      <c r="N127" s="1549"/>
      <c r="O127" s="1550"/>
      <c r="P127" s="1567">
        <f t="shared" si="39"/>
        <v>0</v>
      </c>
      <c r="Q127" s="1568">
        <f t="shared" si="39"/>
        <v>0</v>
      </c>
      <c r="R127" s="1568">
        <f t="shared" si="39"/>
        <v>0</v>
      </c>
      <c r="S127" s="1569">
        <f t="shared" si="39"/>
        <v>0</v>
      </c>
      <c r="T127" s="1565">
        <f t="shared" si="39"/>
        <v>0</v>
      </c>
      <c r="U127" s="1555"/>
      <c r="V127" s="1539"/>
      <c r="W127" s="1548" t="s">
        <v>16</v>
      </c>
      <c r="X127" s="1549"/>
      <c r="Y127" s="1550" t="s">
        <v>156</v>
      </c>
      <c r="Z127" s="1567">
        <f>IF(ISERROR(Z126*(Q$127/Q$126)),0,ROUND(Z126*(Q$127/Q$126),0))</f>
        <v>0</v>
      </c>
      <c r="AA127" s="1568">
        <f>IF(ISERROR(AA126*(R$127/R$126)),0,ROUND(AA126*(R$127/R$126),0))</f>
        <v>0</v>
      </c>
      <c r="AB127" s="1589">
        <f>IF(ISERROR(AB126*(S$127/S$126)),0,ROUND(AB126*(S$127/S$126),0))</f>
        <v>0</v>
      </c>
      <c r="AC127" s="1369">
        <f>IF(ISERROR(AC126*(T$127/T$126)),0,ROUND(AC126*(T$127/T$126),0))</f>
        <v>0</v>
      </c>
      <c r="AD127" s="1853"/>
      <c r="AE127" s="1700"/>
      <c r="AF127" s="1539"/>
      <c r="AG127" s="1548" t="s">
        <v>16</v>
      </c>
      <c r="AH127" s="1549"/>
      <c r="AI127" s="1567">
        <f t="shared" si="41"/>
        <v>0</v>
      </c>
      <c r="AJ127" s="1568">
        <f>IF($P127-$Z127=0,0,ROUND((R127-AA127)*$AI127/($P127-$Z127),0))</f>
        <v>0</v>
      </c>
      <c r="AK127" s="1369">
        <f>IF(P127-Z127=0,0,ROUND((S127-AB127)*AI127/(P127-Z127),0))</f>
        <v>0</v>
      </c>
      <c r="AL127" s="1383">
        <f t="shared" si="42"/>
        <v>0</v>
      </c>
      <c r="AM127" s="1851"/>
    </row>
    <row r="128" spans="1:39" ht="14.45" customHeight="1">
      <c r="A128" s="1726"/>
      <c r="B128" s="1727"/>
      <c r="C128" s="1727"/>
      <c r="D128" s="1727"/>
      <c r="E128" s="1728"/>
      <c r="F128" s="1708" t="s">
        <v>1148</v>
      </c>
      <c r="K128" s="1740"/>
      <c r="L128" s="1566"/>
      <c r="M128" s="1548" t="s">
        <v>13</v>
      </c>
      <c r="N128" s="1540"/>
      <c r="O128" s="1581"/>
      <c r="P128" s="1567">
        <f t="shared" si="39"/>
        <v>21954</v>
      </c>
      <c r="Q128" s="1568">
        <f t="shared" si="39"/>
        <v>21954</v>
      </c>
      <c r="R128" s="1568">
        <f t="shared" si="39"/>
        <v>0</v>
      </c>
      <c r="S128" s="1569">
        <f t="shared" si="39"/>
        <v>6666</v>
      </c>
      <c r="T128" s="1565">
        <f t="shared" si="39"/>
        <v>0</v>
      </c>
      <c r="U128" s="1555"/>
      <c r="V128" s="1566"/>
      <c r="W128" s="1548" t="s">
        <v>13</v>
      </c>
      <c r="X128" s="1540"/>
      <c r="Y128" s="1581" t="s">
        <v>156</v>
      </c>
      <c r="Z128" s="1567">
        <f>Z126-Z127</f>
        <v>0</v>
      </c>
      <c r="AA128" s="1568">
        <f>AA126-AA127</f>
        <v>0</v>
      </c>
      <c r="AB128" s="1589">
        <f>AB126-AB127</f>
        <v>0</v>
      </c>
      <c r="AC128" s="1369">
        <f>AC126-AC127</f>
        <v>0</v>
      </c>
      <c r="AD128" s="1853"/>
      <c r="AE128" s="1700"/>
      <c r="AF128" s="1566"/>
      <c r="AG128" s="1548" t="s">
        <v>13</v>
      </c>
      <c r="AH128" s="1540"/>
      <c r="AI128" s="1567">
        <f t="shared" si="41"/>
        <v>21954</v>
      </c>
      <c r="AJ128" s="1568">
        <f>IF($P128-$Z128=0,0,ROUND((R128-AA128)*$AI128/($P128-$Z128),0))</f>
        <v>0</v>
      </c>
      <c r="AK128" s="1369">
        <f>IF(P128-Z128=0,0,ROUND((S128-AB128)*AI128/(P128-Z128),0))</f>
        <v>6666</v>
      </c>
      <c r="AL128" s="1383">
        <f t="shared" si="42"/>
        <v>0</v>
      </c>
      <c r="AM128" s="1851"/>
    </row>
    <row r="129" spans="1:39" ht="14.45" customHeight="1">
      <c r="A129" s="1726"/>
      <c r="B129" s="1727"/>
      <c r="C129" s="1727"/>
      <c r="D129" s="1727"/>
      <c r="E129" s="1728"/>
      <c r="F129" s="1708" t="s">
        <v>555</v>
      </c>
      <c r="K129" s="1740" t="s">
        <v>4</v>
      </c>
      <c r="L129" s="1586"/>
      <c r="M129" s="1539" t="s">
        <v>94</v>
      </c>
      <c r="N129" s="1549"/>
      <c r="O129" s="1550"/>
      <c r="P129" s="1567">
        <f t="shared" si="39"/>
        <v>3306</v>
      </c>
      <c r="Q129" s="1568">
        <f t="shared" si="39"/>
        <v>158</v>
      </c>
      <c r="R129" s="1568">
        <f t="shared" si="39"/>
        <v>939</v>
      </c>
      <c r="S129" s="1569">
        <f t="shared" si="39"/>
        <v>524</v>
      </c>
      <c r="T129" s="1565">
        <f t="shared" si="39"/>
        <v>0</v>
      </c>
      <c r="U129" s="1555"/>
      <c r="V129" s="1586"/>
      <c r="W129" s="1539" t="s">
        <v>94</v>
      </c>
      <c r="X129" s="1549"/>
      <c r="Y129" s="1550"/>
      <c r="Z129" s="1567">
        <f>Z14</f>
        <v>0</v>
      </c>
      <c r="AA129" s="1568">
        <f>AA14</f>
        <v>0</v>
      </c>
      <c r="AB129" s="1589">
        <f>AB14</f>
        <v>0</v>
      </c>
      <c r="AC129" s="1369">
        <f>AC14</f>
        <v>0</v>
      </c>
      <c r="AD129" s="1853"/>
      <c r="AE129" s="1700"/>
      <c r="AF129" s="1586"/>
      <c r="AG129" s="1539" t="s">
        <v>94</v>
      </c>
      <c r="AH129" s="1549"/>
      <c r="AI129" s="1567">
        <f>Q129-Z129</f>
        <v>158</v>
      </c>
      <c r="AJ129" s="1568">
        <f>SUM(AJ130:AJ132)</f>
        <v>45</v>
      </c>
      <c r="AK129" s="1369">
        <f>SUM(AK130:AK132)</f>
        <v>25</v>
      </c>
      <c r="AL129" s="1383">
        <f t="shared" si="42"/>
        <v>3148</v>
      </c>
      <c r="AM129" s="1851"/>
    </row>
    <row r="130" spans="1:39" ht="14.45" customHeight="1">
      <c r="A130" s="1726"/>
      <c r="B130" s="1727"/>
      <c r="C130" s="1727"/>
      <c r="D130" s="1727"/>
      <c r="E130" s="1728"/>
      <c r="F130" s="1708" t="s">
        <v>558</v>
      </c>
      <c r="K130" s="1740"/>
      <c r="L130" s="1556" t="s">
        <v>102</v>
      </c>
      <c r="M130" s="1539"/>
      <c r="N130" s="1548" t="s">
        <v>148</v>
      </c>
      <c r="O130" s="1550"/>
      <c r="P130" s="1567">
        <f t="shared" si="39"/>
        <v>0</v>
      </c>
      <c r="Q130" s="1568">
        <f t="shared" si="39"/>
        <v>0</v>
      </c>
      <c r="R130" s="1568">
        <f t="shared" si="39"/>
        <v>0</v>
      </c>
      <c r="S130" s="1569">
        <f t="shared" si="39"/>
        <v>0</v>
      </c>
      <c r="T130" s="1565">
        <f t="shared" si="39"/>
        <v>0</v>
      </c>
      <c r="U130" s="1555"/>
      <c r="V130" s="1556" t="s">
        <v>102</v>
      </c>
      <c r="W130" s="1539"/>
      <c r="X130" s="1548" t="s">
        <v>148</v>
      </c>
      <c r="Y130" s="1550" t="s">
        <v>156</v>
      </c>
      <c r="Z130" s="1567">
        <f t="shared" ref="Z130:AC132" si="43">IF(ISERROR(Z$129*(Q130/Q$129)),0,ROUND(Z$129*(Q130/Q$129),0))</f>
        <v>0</v>
      </c>
      <c r="AA130" s="1568">
        <f t="shared" si="43"/>
        <v>0</v>
      </c>
      <c r="AB130" s="1589">
        <f t="shared" si="43"/>
        <v>0</v>
      </c>
      <c r="AC130" s="1369">
        <f t="shared" si="43"/>
        <v>0</v>
      </c>
      <c r="AD130" s="1853"/>
      <c r="AE130" s="1700"/>
      <c r="AF130" s="1556" t="s">
        <v>102</v>
      </c>
      <c r="AG130" s="1539"/>
      <c r="AH130" s="1548" t="s">
        <v>148</v>
      </c>
      <c r="AI130" s="1567">
        <f t="shared" si="41"/>
        <v>0</v>
      </c>
      <c r="AJ130" s="1568">
        <f t="shared" ref="AJ130:AJ143" si="44">IF($P130-$Z130=0,0,ROUND((R130-AA130)*$AI130/($P130-$Z130),0))</f>
        <v>0</v>
      </c>
      <c r="AK130" s="1369">
        <f t="shared" ref="AK130:AK143" si="45">IF(P130-Z130=0,0,ROUND((S130-AB130)*AI130/(P130-Z130),0))</f>
        <v>0</v>
      </c>
      <c r="AL130" s="1383">
        <f t="shared" si="42"/>
        <v>0</v>
      </c>
      <c r="AM130" s="1851"/>
    </row>
    <row r="131" spans="1:39" ht="14.45" customHeight="1">
      <c r="A131" s="1726"/>
      <c r="B131" s="1727"/>
      <c r="C131" s="1727"/>
      <c r="D131" s="1727"/>
      <c r="E131" s="1728"/>
      <c r="F131" s="1708" t="s">
        <v>560</v>
      </c>
      <c r="K131" s="1740"/>
      <c r="L131" s="1556" t="s">
        <v>103</v>
      </c>
      <c r="M131" s="1556"/>
      <c r="N131" s="1548" t="s">
        <v>96</v>
      </c>
      <c r="O131" s="1550"/>
      <c r="P131" s="1567">
        <f t="shared" si="39"/>
        <v>3306</v>
      </c>
      <c r="Q131" s="1568">
        <f t="shared" si="39"/>
        <v>158</v>
      </c>
      <c r="R131" s="1568">
        <f t="shared" si="39"/>
        <v>939</v>
      </c>
      <c r="S131" s="1569">
        <f t="shared" si="39"/>
        <v>524</v>
      </c>
      <c r="T131" s="1565">
        <f t="shared" si="39"/>
        <v>0</v>
      </c>
      <c r="U131" s="1555"/>
      <c r="V131" s="1556" t="s">
        <v>103</v>
      </c>
      <c r="W131" s="1556"/>
      <c r="X131" s="1548" t="s">
        <v>96</v>
      </c>
      <c r="Y131" s="1550" t="s">
        <v>156</v>
      </c>
      <c r="Z131" s="1567">
        <f t="shared" si="43"/>
        <v>0</v>
      </c>
      <c r="AA131" s="1568">
        <f t="shared" si="43"/>
        <v>0</v>
      </c>
      <c r="AB131" s="1589">
        <f t="shared" si="43"/>
        <v>0</v>
      </c>
      <c r="AC131" s="1369">
        <f t="shared" si="43"/>
        <v>0</v>
      </c>
      <c r="AD131" s="1853"/>
      <c r="AE131" s="1700"/>
      <c r="AF131" s="1556" t="s">
        <v>103</v>
      </c>
      <c r="AG131" s="1556"/>
      <c r="AH131" s="1548" t="s">
        <v>96</v>
      </c>
      <c r="AI131" s="1567">
        <f t="shared" si="41"/>
        <v>158</v>
      </c>
      <c r="AJ131" s="1568">
        <f t="shared" si="44"/>
        <v>45</v>
      </c>
      <c r="AK131" s="1369">
        <f t="shared" si="45"/>
        <v>25</v>
      </c>
      <c r="AL131" s="1383">
        <f t="shared" si="42"/>
        <v>3148</v>
      </c>
      <c r="AM131" s="1851"/>
    </row>
    <row r="132" spans="1:39" ht="14.45" customHeight="1">
      <c r="A132" s="1726"/>
      <c r="B132" s="1727"/>
      <c r="C132" s="1727"/>
      <c r="D132" s="1727"/>
      <c r="E132" s="1728"/>
      <c r="F132" s="1708" t="s">
        <v>562</v>
      </c>
      <c r="K132" s="1740"/>
      <c r="L132" s="1556" t="s">
        <v>41</v>
      </c>
      <c r="M132" s="1566"/>
      <c r="N132" s="1548" t="s">
        <v>13</v>
      </c>
      <c r="O132" s="1550"/>
      <c r="P132" s="1567">
        <f t="shared" si="39"/>
        <v>0</v>
      </c>
      <c r="Q132" s="1568">
        <f t="shared" si="39"/>
        <v>0</v>
      </c>
      <c r="R132" s="1568">
        <f t="shared" si="39"/>
        <v>0</v>
      </c>
      <c r="S132" s="1569">
        <f t="shared" si="39"/>
        <v>0</v>
      </c>
      <c r="T132" s="1565">
        <f t="shared" si="39"/>
        <v>0</v>
      </c>
      <c r="U132" s="1555"/>
      <c r="V132" s="1556" t="s">
        <v>41</v>
      </c>
      <c r="W132" s="1566"/>
      <c r="X132" s="1548" t="s">
        <v>13</v>
      </c>
      <c r="Y132" s="1550" t="s">
        <v>156</v>
      </c>
      <c r="Z132" s="1611">
        <f t="shared" si="43"/>
        <v>0</v>
      </c>
      <c r="AA132" s="1639">
        <f t="shared" si="43"/>
        <v>0</v>
      </c>
      <c r="AB132" s="1701">
        <f t="shared" si="43"/>
        <v>0</v>
      </c>
      <c r="AC132" s="1702">
        <f t="shared" si="43"/>
        <v>0</v>
      </c>
      <c r="AD132" s="1853"/>
      <c r="AE132" s="1700"/>
      <c r="AF132" s="1556" t="s">
        <v>41</v>
      </c>
      <c r="AG132" s="1566"/>
      <c r="AH132" s="1548" t="s">
        <v>13</v>
      </c>
      <c r="AI132" s="1567">
        <f t="shared" si="41"/>
        <v>0</v>
      </c>
      <c r="AJ132" s="1568">
        <f t="shared" si="44"/>
        <v>0</v>
      </c>
      <c r="AK132" s="1369">
        <f t="shared" si="45"/>
        <v>0</v>
      </c>
      <c r="AL132" s="1383">
        <f t="shared" si="42"/>
        <v>0</v>
      </c>
      <c r="AM132" s="1851"/>
    </row>
    <row r="133" spans="1:39" ht="14.45" customHeight="1">
      <c r="A133" s="1726"/>
      <c r="B133" s="1727"/>
      <c r="C133" s="1727"/>
      <c r="D133" s="1727"/>
      <c r="E133" s="1728"/>
      <c r="F133" s="1708" t="s">
        <v>563</v>
      </c>
      <c r="K133" s="1740"/>
      <c r="L133" s="1556"/>
      <c r="M133" s="1548" t="s">
        <v>95</v>
      </c>
      <c r="N133" s="1549"/>
      <c r="O133" s="1550"/>
      <c r="P133" s="1567">
        <f t="shared" si="39"/>
        <v>0</v>
      </c>
      <c r="Q133" s="1568">
        <f t="shared" si="39"/>
        <v>0</v>
      </c>
      <c r="R133" s="1568">
        <f t="shared" si="39"/>
        <v>0</v>
      </c>
      <c r="S133" s="1569">
        <f t="shared" si="39"/>
        <v>0</v>
      </c>
      <c r="T133" s="1565">
        <f t="shared" si="39"/>
        <v>0</v>
      </c>
      <c r="U133" s="1555"/>
      <c r="V133" s="1556"/>
      <c r="W133" s="1548" t="s">
        <v>95</v>
      </c>
      <c r="X133" s="1549"/>
      <c r="Y133" s="1550" t="s">
        <v>156</v>
      </c>
      <c r="Z133" s="1567">
        <f t="shared" ref="Z133:AB134" si="46">IF(ISERROR(Z$19*(Q133/(Q$133+Q$134))),0,ROUND(Z$19*(Q133/(Q$133+Q$134)),0))</f>
        <v>0</v>
      </c>
      <c r="AA133" s="1568">
        <f t="shared" si="46"/>
        <v>0</v>
      </c>
      <c r="AB133" s="1589">
        <f t="shared" si="46"/>
        <v>0</v>
      </c>
      <c r="AC133" s="1369">
        <f>IF(ISERROR((AC$19)*(T133/(T$133+T$134))),0,ROUND((AC$19)*(T133/(T$133+T$134)),0))</f>
        <v>0</v>
      </c>
      <c r="AD133" s="1853"/>
      <c r="AE133" s="1700"/>
      <c r="AF133" s="1556"/>
      <c r="AG133" s="1548" t="s">
        <v>95</v>
      </c>
      <c r="AH133" s="1549"/>
      <c r="AI133" s="1567">
        <f t="shared" si="41"/>
        <v>0</v>
      </c>
      <c r="AJ133" s="1568">
        <f t="shared" si="44"/>
        <v>0</v>
      </c>
      <c r="AK133" s="1369">
        <f t="shared" si="45"/>
        <v>0</v>
      </c>
      <c r="AL133" s="1383">
        <f t="shared" si="42"/>
        <v>0</v>
      </c>
      <c r="AM133" s="1851"/>
    </row>
    <row r="134" spans="1:39" ht="14.45" customHeight="1">
      <c r="A134" s="1726"/>
      <c r="B134" s="1727"/>
      <c r="C134" s="1727"/>
      <c r="D134" s="1727"/>
      <c r="E134" s="1728"/>
      <c r="F134" s="1708" t="s">
        <v>565</v>
      </c>
      <c r="K134" s="1740"/>
      <c r="L134" s="1566"/>
      <c r="M134" s="1548" t="s">
        <v>13</v>
      </c>
      <c r="N134" s="1549"/>
      <c r="O134" s="1550"/>
      <c r="P134" s="1567">
        <f t="shared" si="39"/>
        <v>0</v>
      </c>
      <c r="Q134" s="1568">
        <f t="shared" si="39"/>
        <v>0</v>
      </c>
      <c r="R134" s="1568">
        <f t="shared" si="39"/>
        <v>0</v>
      </c>
      <c r="S134" s="1569">
        <f t="shared" si="39"/>
        <v>0</v>
      </c>
      <c r="T134" s="1565">
        <f t="shared" si="39"/>
        <v>0</v>
      </c>
      <c r="U134" s="1555"/>
      <c r="V134" s="1566"/>
      <c r="W134" s="1548" t="s">
        <v>13</v>
      </c>
      <c r="X134" s="1549"/>
      <c r="Y134" s="1550" t="s">
        <v>156</v>
      </c>
      <c r="Z134" s="1567">
        <f t="shared" si="46"/>
        <v>0</v>
      </c>
      <c r="AA134" s="1568">
        <f t="shared" si="46"/>
        <v>0</v>
      </c>
      <c r="AB134" s="1589">
        <f t="shared" si="46"/>
        <v>0</v>
      </c>
      <c r="AC134" s="1369">
        <f>IF(ISERROR((AC$19)*(T134/(T$133+T$134))),0,ROUND((AC$19)*(T134/(T$133+T$134)),0))</f>
        <v>0</v>
      </c>
      <c r="AD134" s="1853"/>
      <c r="AE134" s="1700"/>
      <c r="AF134" s="1566"/>
      <c r="AG134" s="1548" t="s">
        <v>13</v>
      </c>
      <c r="AH134" s="1549"/>
      <c r="AI134" s="1567">
        <f t="shared" si="41"/>
        <v>0</v>
      </c>
      <c r="AJ134" s="1568">
        <f t="shared" si="44"/>
        <v>0</v>
      </c>
      <c r="AK134" s="1369">
        <f t="shared" si="45"/>
        <v>0</v>
      </c>
      <c r="AL134" s="1383">
        <f t="shared" si="42"/>
        <v>0</v>
      </c>
      <c r="AM134" s="1851"/>
    </row>
    <row r="135" spans="1:39" ht="14.45" customHeight="1">
      <c r="A135" s="1726"/>
      <c r="B135" s="1727"/>
      <c r="C135" s="1727"/>
      <c r="D135" s="1727"/>
      <c r="E135" s="1728"/>
      <c r="F135" s="1708" t="s">
        <v>566</v>
      </c>
      <c r="K135" s="1740"/>
      <c r="L135" s="1548" t="s">
        <v>19</v>
      </c>
      <c r="M135" s="1549"/>
      <c r="N135" s="1549"/>
      <c r="O135" s="1550"/>
      <c r="P135" s="1567">
        <f t="shared" si="39"/>
        <v>0</v>
      </c>
      <c r="Q135" s="1568">
        <f t="shared" si="39"/>
        <v>0</v>
      </c>
      <c r="R135" s="1568">
        <f t="shared" si="39"/>
        <v>0</v>
      </c>
      <c r="S135" s="1569">
        <f t="shared" si="39"/>
        <v>0</v>
      </c>
      <c r="T135" s="1565">
        <f t="shared" si="39"/>
        <v>0</v>
      </c>
      <c r="U135" s="1555" t="s">
        <v>4</v>
      </c>
      <c r="V135" s="1548" t="s">
        <v>19</v>
      </c>
      <c r="W135" s="1549"/>
      <c r="X135" s="1549"/>
      <c r="Y135" s="1550" t="s">
        <v>156</v>
      </c>
      <c r="Z135" s="1567">
        <f>IF(ISERROR(Z$60*(Q135/(Q$135+Q$144+Q$163+Q$175))),0,ROUND(Z$60*(Q135/(Q$135+Q$144+Q$163+Q$175)),0))</f>
        <v>0</v>
      </c>
      <c r="AA135" s="1568">
        <f>IF(ISERROR(AA$60*(R135/(R$135+R$144+R$163+R$175))),0,ROUND(AA$60*(R135/(R$135+R$144+R$163+R$175)),0))</f>
        <v>0</v>
      </c>
      <c r="AB135" s="1589">
        <f>IF(ISERROR(AB$60*(S135/(S$135+S$144+S$163+S$175))),0,ROUND(AB$60*(S135/(S$135+S$144+S$163+S$175)),0))</f>
        <v>0</v>
      </c>
      <c r="AC135" s="1369">
        <f>IF(ISERROR((AC$60)*(T135/(T$135+T$144+T$163+T$175))),0,ROUND((AC$60)*(T135/(T$135+T$144+T$163+T$175)),0))</f>
        <v>0</v>
      </c>
      <c r="AD135" s="1853"/>
      <c r="AE135" s="1700" t="s">
        <v>4</v>
      </c>
      <c r="AF135" s="1548" t="s">
        <v>19</v>
      </c>
      <c r="AG135" s="1549"/>
      <c r="AH135" s="1549"/>
      <c r="AI135" s="1567">
        <f t="shared" si="41"/>
        <v>0</v>
      </c>
      <c r="AJ135" s="1568">
        <f t="shared" si="44"/>
        <v>0</v>
      </c>
      <c r="AK135" s="1369">
        <f t="shared" si="45"/>
        <v>0</v>
      </c>
      <c r="AL135" s="1383">
        <f t="shared" si="42"/>
        <v>0</v>
      </c>
      <c r="AM135" s="1851"/>
    </row>
    <row r="136" spans="1:39" ht="14.45" customHeight="1">
      <c r="A136" s="1726"/>
      <c r="B136" s="1727"/>
      <c r="C136" s="1727"/>
      <c r="D136" s="1727"/>
      <c r="E136" s="1728"/>
      <c r="F136" s="1708" t="s">
        <v>453</v>
      </c>
      <c r="K136" s="1740"/>
      <c r="L136" s="1539"/>
      <c r="M136" s="1548" t="s">
        <v>22</v>
      </c>
      <c r="N136" s="1549"/>
      <c r="O136" s="1550"/>
      <c r="P136" s="1567">
        <f t="shared" si="39"/>
        <v>20665</v>
      </c>
      <c r="Q136" s="1568">
        <f t="shared" si="39"/>
        <v>11247</v>
      </c>
      <c r="R136" s="1568">
        <f t="shared" si="39"/>
        <v>3418</v>
      </c>
      <c r="S136" s="1569">
        <f t="shared" si="39"/>
        <v>9297</v>
      </c>
      <c r="T136" s="1565">
        <f t="shared" si="39"/>
        <v>0</v>
      </c>
      <c r="U136" s="1555" t="s">
        <v>86</v>
      </c>
      <c r="V136" s="1539"/>
      <c r="W136" s="1548" t="s">
        <v>22</v>
      </c>
      <c r="X136" s="1549"/>
      <c r="Y136" s="1550" t="s">
        <v>156</v>
      </c>
      <c r="Z136" s="1567">
        <f t="shared" ref="Z136:AB139" si="47">IF(ISERROR(Z$28*(Q136/(Q$136+Q$137+Q$138+Q$139+Q$141+Q$142+Q$143))),0,ROUND(Z$28*(Q136/(Q$136+Q$137+Q$138+Q$139+Q$141+Q$142+Q$143)),0))</f>
        <v>0</v>
      </c>
      <c r="AA136" s="1568">
        <f t="shared" si="47"/>
        <v>0</v>
      </c>
      <c r="AB136" s="1589">
        <f t="shared" si="47"/>
        <v>0</v>
      </c>
      <c r="AC136" s="1369">
        <f>IF(ISERROR((AC$28)*(T136/(T$136+T$137+T$138+T$139+T$141+T$142+T$143))),0,ROUND((AC$28)*(T136/(T$136+T$137+T$138+T$139+T$141+T$142+T$143)),0))</f>
        <v>0</v>
      </c>
      <c r="AD136" s="1853"/>
      <c r="AE136" s="1700"/>
      <c r="AF136" s="1539"/>
      <c r="AG136" s="1548" t="s">
        <v>22</v>
      </c>
      <c r="AH136" s="1549"/>
      <c r="AI136" s="1567">
        <f t="shared" si="41"/>
        <v>11247</v>
      </c>
      <c r="AJ136" s="1568">
        <f t="shared" si="44"/>
        <v>1860</v>
      </c>
      <c r="AK136" s="1369">
        <f t="shared" si="45"/>
        <v>5060</v>
      </c>
      <c r="AL136" s="1383">
        <f t="shared" si="42"/>
        <v>9418</v>
      </c>
      <c r="AM136" s="1851"/>
    </row>
    <row r="137" spans="1:39" ht="14.45" customHeight="1">
      <c r="A137" s="1726"/>
      <c r="B137" s="1727"/>
      <c r="C137" s="1727"/>
      <c r="D137" s="1727"/>
      <c r="E137" s="1728"/>
      <c r="F137" s="1708" t="s">
        <v>568</v>
      </c>
      <c r="K137" s="1740"/>
      <c r="L137" s="1539" t="s">
        <v>25</v>
      </c>
      <c r="M137" s="1548" t="s">
        <v>26</v>
      </c>
      <c r="N137" s="1549"/>
      <c r="O137" s="1550"/>
      <c r="P137" s="1567">
        <f t="shared" si="39"/>
        <v>0</v>
      </c>
      <c r="Q137" s="1568">
        <f t="shared" si="39"/>
        <v>0</v>
      </c>
      <c r="R137" s="1568">
        <f t="shared" si="39"/>
        <v>0</v>
      </c>
      <c r="S137" s="1569">
        <f t="shared" si="39"/>
        <v>0</v>
      </c>
      <c r="T137" s="1565">
        <f t="shared" si="39"/>
        <v>0</v>
      </c>
      <c r="U137" s="1555"/>
      <c r="V137" s="1539" t="s">
        <v>25</v>
      </c>
      <c r="W137" s="1548" t="s">
        <v>26</v>
      </c>
      <c r="X137" s="1549"/>
      <c r="Y137" s="1550" t="s">
        <v>156</v>
      </c>
      <c r="Z137" s="1567">
        <f t="shared" si="47"/>
        <v>0</v>
      </c>
      <c r="AA137" s="1568">
        <f t="shared" si="47"/>
        <v>0</v>
      </c>
      <c r="AB137" s="1589">
        <f t="shared" si="47"/>
        <v>0</v>
      </c>
      <c r="AC137" s="1369">
        <f>IF(ISERROR((AC$28)*(T137/(T$136+T$137+T$138+T$139+T$141+T$142+T$143))),0,ROUND((AC$28)*(T137/(T$136+T$137+T$138+T$139+T$141+T$142+T$143)),0))</f>
        <v>0</v>
      </c>
      <c r="AD137" s="1853"/>
      <c r="AE137" s="1700"/>
      <c r="AF137" s="1539" t="s">
        <v>25</v>
      </c>
      <c r="AG137" s="1548" t="s">
        <v>26</v>
      </c>
      <c r="AH137" s="1549"/>
      <c r="AI137" s="1567">
        <f t="shared" si="41"/>
        <v>0</v>
      </c>
      <c r="AJ137" s="1568">
        <f t="shared" si="44"/>
        <v>0</v>
      </c>
      <c r="AK137" s="1369">
        <f t="shared" si="45"/>
        <v>0</v>
      </c>
      <c r="AL137" s="1383">
        <f t="shared" si="42"/>
        <v>0</v>
      </c>
      <c r="AM137" s="1851"/>
    </row>
    <row r="138" spans="1:39" ht="14.45" customHeight="1">
      <c r="A138" s="1726"/>
      <c r="B138" s="1727"/>
      <c r="C138" s="1727"/>
      <c r="D138" s="1727"/>
      <c r="E138" s="1728"/>
      <c r="F138" s="1708" t="s">
        <v>569</v>
      </c>
      <c r="K138" s="1740"/>
      <c r="L138" s="1539" t="s">
        <v>28</v>
      </c>
      <c r="M138" s="1548" t="s">
        <v>29</v>
      </c>
      <c r="N138" s="1549"/>
      <c r="O138" s="1550"/>
      <c r="P138" s="1567">
        <f t="shared" si="39"/>
        <v>0</v>
      </c>
      <c r="Q138" s="1568">
        <f t="shared" si="39"/>
        <v>0</v>
      </c>
      <c r="R138" s="1568">
        <f t="shared" si="39"/>
        <v>0</v>
      </c>
      <c r="S138" s="1569">
        <f t="shared" si="39"/>
        <v>0</v>
      </c>
      <c r="T138" s="1565">
        <f t="shared" si="39"/>
        <v>0</v>
      </c>
      <c r="U138" s="1555"/>
      <c r="V138" s="1539" t="s">
        <v>28</v>
      </c>
      <c r="W138" s="1548" t="s">
        <v>29</v>
      </c>
      <c r="X138" s="1549"/>
      <c r="Y138" s="1550" t="s">
        <v>156</v>
      </c>
      <c r="Z138" s="1567">
        <f t="shared" si="47"/>
        <v>0</v>
      </c>
      <c r="AA138" s="1568">
        <f t="shared" si="47"/>
        <v>0</v>
      </c>
      <c r="AB138" s="1589">
        <f t="shared" si="47"/>
        <v>0</v>
      </c>
      <c r="AC138" s="1369">
        <f>IF(ISERROR((AC$28)*(T138/(T$136+T$137+T$138+T$139+T$141+T$142+T$143))),0,ROUND((AC$28)*(T138/(T$136+T$137+T$138+T$139+T$141+T$142+T$143)),0))</f>
        <v>0</v>
      </c>
      <c r="AD138" s="1853"/>
      <c r="AE138" s="1700"/>
      <c r="AF138" s="1539" t="s">
        <v>28</v>
      </c>
      <c r="AG138" s="1548" t="s">
        <v>29</v>
      </c>
      <c r="AH138" s="1549"/>
      <c r="AI138" s="1567">
        <f t="shared" si="41"/>
        <v>0</v>
      </c>
      <c r="AJ138" s="1568">
        <f t="shared" si="44"/>
        <v>0</v>
      </c>
      <c r="AK138" s="1369">
        <f t="shared" si="45"/>
        <v>0</v>
      </c>
      <c r="AL138" s="1383">
        <f t="shared" si="42"/>
        <v>0</v>
      </c>
      <c r="AM138" s="1851"/>
    </row>
    <row r="139" spans="1:39" ht="14.45" customHeight="1">
      <c r="A139" s="1726"/>
      <c r="B139" s="1727"/>
      <c r="C139" s="1727"/>
      <c r="D139" s="1727"/>
      <c r="E139" s="1728"/>
      <c r="F139" s="1708" t="s">
        <v>570</v>
      </c>
      <c r="K139" s="1740"/>
      <c r="L139" s="1539" t="s">
        <v>31</v>
      </c>
      <c r="M139" s="1548" t="s">
        <v>32</v>
      </c>
      <c r="N139" s="1549"/>
      <c r="O139" s="1550"/>
      <c r="P139" s="1567">
        <f t="shared" ref="P139:T154" si="48">P24+P78</f>
        <v>0</v>
      </c>
      <c r="Q139" s="1568">
        <f t="shared" si="48"/>
        <v>0</v>
      </c>
      <c r="R139" s="1568">
        <f t="shared" si="48"/>
        <v>0</v>
      </c>
      <c r="S139" s="1569">
        <f t="shared" si="48"/>
        <v>0</v>
      </c>
      <c r="T139" s="1565">
        <f t="shared" si="48"/>
        <v>0</v>
      </c>
      <c r="U139" s="1555"/>
      <c r="V139" s="1539" t="s">
        <v>31</v>
      </c>
      <c r="W139" s="1548" t="s">
        <v>32</v>
      </c>
      <c r="X139" s="1549"/>
      <c r="Y139" s="1550" t="s">
        <v>156</v>
      </c>
      <c r="Z139" s="1567">
        <f t="shared" si="47"/>
        <v>0</v>
      </c>
      <c r="AA139" s="1568">
        <f t="shared" si="47"/>
        <v>0</v>
      </c>
      <c r="AB139" s="1589">
        <f t="shared" si="47"/>
        <v>0</v>
      </c>
      <c r="AC139" s="1369">
        <f>IF(ISERROR((AC$28)*(T139/(T$136+T$137+T$138+T$139+T$141+T$142+T$143))),0,ROUND((AC$28)*(T139/(T$136+T$137+T$138+T$139+T$141+T$142+T$143)),0))</f>
        <v>0</v>
      </c>
      <c r="AD139" s="1853"/>
      <c r="AE139" s="1700"/>
      <c r="AF139" s="1539" t="s">
        <v>31</v>
      </c>
      <c r="AG139" s="1548" t="s">
        <v>32</v>
      </c>
      <c r="AH139" s="1549"/>
      <c r="AI139" s="1567">
        <f t="shared" si="41"/>
        <v>0</v>
      </c>
      <c r="AJ139" s="1568">
        <f t="shared" si="44"/>
        <v>0</v>
      </c>
      <c r="AK139" s="1369">
        <f t="shared" si="45"/>
        <v>0</v>
      </c>
      <c r="AL139" s="1383">
        <f t="shared" si="42"/>
        <v>0</v>
      </c>
      <c r="AM139" s="1851"/>
    </row>
    <row r="140" spans="1:39" ht="14.45" customHeight="1">
      <c r="A140" s="1726"/>
      <c r="B140" s="1727"/>
      <c r="C140" s="1727"/>
      <c r="D140" s="1727"/>
      <c r="E140" s="1728"/>
      <c r="F140" s="1708" t="s">
        <v>1149</v>
      </c>
      <c r="K140" s="1740"/>
      <c r="L140" s="1539" t="s">
        <v>35</v>
      </c>
      <c r="M140" s="1548" t="s">
        <v>36</v>
      </c>
      <c r="N140" s="1549"/>
      <c r="O140" s="1550"/>
      <c r="P140" s="1567">
        <f t="shared" si="48"/>
        <v>0</v>
      </c>
      <c r="Q140" s="1568">
        <f t="shared" si="48"/>
        <v>0</v>
      </c>
      <c r="R140" s="1568">
        <f t="shared" si="48"/>
        <v>0</v>
      </c>
      <c r="S140" s="1569">
        <f t="shared" si="48"/>
        <v>0</v>
      </c>
      <c r="T140" s="1565">
        <f t="shared" si="48"/>
        <v>0</v>
      </c>
      <c r="U140" s="1555"/>
      <c r="V140" s="1539" t="s">
        <v>35</v>
      </c>
      <c r="W140" s="1548" t="s">
        <v>36</v>
      </c>
      <c r="X140" s="1549"/>
      <c r="Y140" s="1550"/>
      <c r="Z140" s="1567">
        <f>Z25</f>
        <v>0</v>
      </c>
      <c r="AA140" s="1568">
        <f>AA25</f>
        <v>0</v>
      </c>
      <c r="AB140" s="1589">
        <f>AB25</f>
        <v>0</v>
      </c>
      <c r="AC140" s="1369">
        <f>AC25</f>
        <v>0</v>
      </c>
      <c r="AD140" s="1853"/>
      <c r="AE140" s="1700"/>
      <c r="AF140" s="1539" t="s">
        <v>35</v>
      </c>
      <c r="AG140" s="1548" t="s">
        <v>36</v>
      </c>
      <c r="AH140" s="1549"/>
      <c r="AI140" s="1567">
        <f t="shared" si="41"/>
        <v>0</v>
      </c>
      <c r="AJ140" s="1568">
        <f t="shared" si="44"/>
        <v>0</v>
      </c>
      <c r="AK140" s="1369">
        <f t="shared" si="45"/>
        <v>0</v>
      </c>
      <c r="AL140" s="1383">
        <f t="shared" si="42"/>
        <v>0</v>
      </c>
      <c r="AM140" s="1851"/>
    </row>
    <row r="141" spans="1:39" ht="14.45" customHeight="1">
      <c r="A141" s="1726"/>
      <c r="B141" s="1727"/>
      <c r="C141" s="1727"/>
      <c r="D141" s="1727"/>
      <c r="E141" s="1728"/>
      <c r="F141" s="1708" t="s">
        <v>571</v>
      </c>
      <c r="K141" s="1740"/>
      <c r="L141" s="1539" t="s">
        <v>38</v>
      </c>
      <c r="M141" s="1548" t="s">
        <v>149</v>
      </c>
      <c r="N141" s="1549"/>
      <c r="O141" s="1550"/>
      <c r="P141" s="1567">
        <f t="shared" si="48"/>
        <v>12700</v>
      </c>
      <c r="Q141" s="1568">
        <f t="shared" si="48"/>
        <v>12700</v>
      </c>
      <c r="R141" s="1568">
        <f t="shared" si="48"/>
        <v>0</v>
      </c>
      <c r="S141" s="1569">
        <f t="shared" si="48"/>
        <v>0</v>
      </c>
      <c r="T141" s="1565">
        <f t="shared" si="48"/>
        <v>0</v>
      </c>
      <c r="U141" s="1555"/>
      <c r="V141" s="1539" t="s">
        <v>38</v>
      </c>
      <c r="W141" s="1548" t="s">
        <v>149</v>
      </c>
      <c r="X141" s="1549"/>
      <c r="Y141" s="1550" t="s">
        <v>156</v>
      </c>
      <c r="Z141" s="1567">
        <f t="shared" ref="Z141:AB143" si="49">IF(ISERROR(Z$28*(Q141/(Q$136+Q$137+Q$138+Q$139+Q$141+Q$142+Q$143))),0,ROUND(Z$28*(Q141/(Q$136+Q$137+Q$138+Q$139+Q$141+Q$142+Q$143)),0))</f>
        <v>0</v>
      </c>
      <c r="AA141" s="1568">
        <f t="shared" si="49"/>
        <v>0</v>
      </c>
      <c r="AB141" s="1589">
        <f t="shared" si="49"/>
        <v>0</v>
      </c>
      <c r="AC141" s="1369">
        <f>IF(ISERROR((AC$28)*(T141/(T$136+T$137+T$138+T$139+T$141+T$142+T$143))),0,ROUND((AC$28)*(T141/(T$136+T$137+T$138+T$139+T$141+T$142+T$143)),0))</f>
        <v>0</v>
      </c>
      <c r="AD141" s="1853"/>
      <c r="AE141" s="1700"/>
      <c r="AF141" s="1539" t="s">
        <v>38</v>
      </c>
      <c r="AG141" s="1548" t="s">
        <v>149</v>
      </c>
      <c r="AH141" s="1549"/>
      <c r="AI141" s="1567">
        <f t="shared" si="41"/>
        <v>12700</v>
      </c>
      <c r="AJ141" s="1568">
        <f t="shared" si="44"/>
        <v>0</v>
      </c>
      <c r="AK141" s="1369">
        <f t="shared" si="45"/>
        <v>0</v>
      </c>
      <c r="AL141" s="1383">
        <f t="shared" si="42"/>
        <v>0</v>
      </c>
      <c r="AM141" s="1851"/>
    </row>
    <row r="142" spans="1:39" ht="14.45" customHeight="1">
      <c r="A142" s="1726"/>
      <c r="B142" s="1727"/>
      <c r="C142" s="1727"/>
      <c r="D142" s="1727"/>
      <c r="E142" s="1728"/>
      <c r="F142" s="1708" t="s">
        <v>573</v>
      </c>
      <c r="K142" s="1740"/>
      <c r="L142" s="1539" t="s">
        <v>41</v>
      </c>
      <c r="M142" s="1548" t="s">
        <v>42</v>
      </c>
      <c r="N142" s="1549"/>
      <c r="O142" s="1550"/>
      <c r="P142" s="1567">
        <f t="shared" si="48"/>
        <v>0</v>
      </c>
      <c r="Q142" s="1568">
        <f t="shared" si="48"/>
        <v>0</v>
      </c>
      <c r="R142" s="1568">
        <f t="shared" si="48"/>
        <v>0</v>
      </c>
      <c r="S142" s="1569">
        <f t="shared" si="48"/>
        <v>0</v>
      </c>
      <c r="T142" s="1565">
        <f t="shared" si="48"/>
        <v>0</v>
      </c>
      <c r="U142" s="1555"/>
      <c r="V142" s="1539" t="s">
        <v>41</v>
      </c>
      <c r="W142" s="1548" t="s">
        <v>42</v>
      </c>
      <c r="X142" s="1549"/>
      <c r="Y142" s="1550" t="s">
        <v>156</v>
      </c>
      <c r="Z142" s="1567">
        <f t="shared" si="49"/>
        <v>0</v>
      </c>
      <c r="AA142" s="1568">
        <f t="shared" si="49"/>
        <v>0</v>
      </c>
      <c r="AB142" s="1589">
        <f t="shared" si="49"/>
        <v>0</v>
      </c>
      <c r="AC142" s="1369">
        <f>IF(ISERROR((AC$28)*(T142/(T$136+T$137+T$138+T$139+T$141+T$142+T$143))),0,ROUND((AC$28)*(T142/(T$136+T$137+T$138+T$139+T$141+T$142+T$143)),0))</f>
        <v>0</v>
      </c>
      <c r="AD142" s="1853"/>
      <c r="AE142" s="1700" t="s">
        <v>157</v>
      </c>
      <c r="AF142" s="1539" t="s">
        <v>41</v>
      </c>
      <c r="AG142" s="1548" t="s">
        <v>42</v>
      </c>
      <c r="AH142" s="1549"/>
      <c r="AI142" s="1567">
        <f t="shared" si="41"/>
        <v>0</v>
      </c>
      <c r="AJ142" s="1568">
        <f t="shared" si="44"/>
        <v>0</v>
      </c>
      <c r="AK142" s="1369">
        <f t="shared" si="45"/>
        <v>0</v>
      </c>
      <c r="AL142" s="1383">
        <f t="shared" si="42"/>
        <v>0</v>
      </c>
      <c r="AM142" s="1851"/>
    </row>
    <row r="143" spans="1:39" ht="14.45" customHeight="1">
      <c r="A143" s="1726"/>
      <c r="B143" s="1727"/>
      <c r="C143" s="1727"/>
      <c r="D143" s="1727"/>
      <c r="E143" s="1728"/>
      <c r="F143" s="1708" t="s">
        <v>575</v>
      </c>
      <c r="K143" s="1740"/>
      <c r="L143" s="1566"/>
      <c r="M143" s="1548" t="s">
        <v>13</v>
      </c>
      <c r="N143" s="1549"/>
      <c r="O143" s="1550"/>
      <c r="P143" s="1567">
        <f t="shared" si="48"/>
        <v>25596</v>
      </c>
      <c r="Q143" s="1568">
        <f t="shared" si="48"/>
        <v>25596</v>
      </c>
      <c r="R143" s="1568">
        <f t="shared" si="48"/>
        <v>0</v>
      </c>
      <c r="S143" s="1569">
        <f t="shared" si="48"/>
        <v>0</v>
      </c>
      <c r="T143" s="1565">
        <f t="shared" si="48"/>
        <v>0</v>
      </c>
      <c r="U143" s="1555"/>
      <c r="V143" s="1566"/>
      <c r="W143" s="1548" t="s">
        <v>13</v>
      </c>
      <c r="X143" s="1549"/>
      <c r="Y143" s="1550" t="s">
        <v>156</v>
      </c>
      <c r="Z143" s="1567">
        <f t="shared" si="49"/>
        <v>0</v>
      </c>
      <c r="AA143" s="1568">
        <f t="shared" si="49"/>
        <v>0</v>
      </c>
      <c r="AB143" s="1589">
        <f t="shared" si="49"/>
        <v>0</v>
      </c>
      <c r="AC143" s="1369">
        <f>IF(ISERROR((AC$28)*(T143/(T$136+T$137+T$138+T$139+T$141+T$142+T$143))),0,ROUND((AC$28)*(T143/(T$136+T$137+T$138+T$139+T$141+T$142+T$143)),0))</f>
        <v>0</v>
      </c>
      <c r="AD143" s="1853"/>
      <c r="AE143" s="1700" t="s">
        <v>158</v>
      </c>
      <c r="AF143" s="1566"/>
      <c r="AG143" s="1548" t="s">
        <v>13</v>
      </c>
      <c r="AH143" s="1549"/>
      <c r="AI143" s="1567">
        <f t="shared" si="41"/>
        <v>25596</v>
      </c>
      <c r="AJ143" s="1568">
        <f t="shared" si="44"/>
        <v>0</v>
      </c>
      <c r="AK143" s="1369">
        <f t="shared" si="45"/>
        <v>0</v>
      </c>
      <c r="AL143" s="1383">
        <f t="shared" si="42"/>
        <v>0</v>
      </c>
      <c r="AM143" s="1851"/>
    </row>
    <row r="144" spans="1:39" ht="14.45" customHeight="1">
      <c r="A144" s="1726"/>
      <c r="B144" s="1727"/>
      <c r="C144" s="1727"/>
      <c r="D144" s="1727"/>
      <c r="E144" s="1728"/>
      <c r="F144" s="1708" t="s">
        <v>577</v>
      </c>
      <c r="K144" s="1740" t="s">
        <v>4</v>
      </c>
      <c r="L144" s="1571" t="s">
        <v>45</v>
      </c>
      <c r="M144" s="1549"/>
      <c r="N144" s="1549"/>
      <c r="O144" s="1550"/>
      <c r="P144" s="1567">
        <f t="shared" si="48"/>
        <v>16166</v>
      </c>
      <c r="Q144" s="1568">
        <f t="shared" si="48"/>
        <v>16166</v>
      </c>
      <c r="R144" s="1568">
        <f t="shared" si="48"/>
        <v>0</v>
      </c>
      <c r="S144" s="1569">
        <f t="shared" si="48"/>
        <v>0</v>
      </c>
      <c r="T144" s="1565">
        <f t="shared" si="48"/>
        <v>0</v>
      </c>
      <c r="U144" s="1555" t="s">
        <v>4</v>
      </c>
      <c r="V144" s="1571" t="s">
        <v>45</v>
      </c>
      <c r="W144" s="1549"/>
      <c r="X144" s="1549"/>
      <c r="Y144" s="1550" t="s">
        <v>156</v>
      </c>
      <c r="Z144" s="1567">
        <f>IF(ISERROR(Z$60*(Q144/(Q$135+Q$144+Q$163+Q$175))),0,ROUND(Z$60*(Q144/(Q$135+Q$144+Q$163+Q$175)),0))</f>
        <v>1033</v>
      </c>
      <c r="AA144" s="1568">
        <f>IF(ISERROR(AA$60*(R144/(R$135+R$144+R$163+R$175))),0,ROUND(AA$60*(R144/(R$135+R$144+R$163+R$175)),0))</f>
        <v>0</v>
      </c>
      <c r="AB144" s="1589">
        <f>IF(ISERROR(AB$60*(S144/(S$135+S$144+S$163+S$175))),0,ROUND(AB$60*(S144/(S$135+S$144+S$163+S$175)),0))</f>
        <v>0</v>
      </c>
      <c r="AC144" s="1369">
        <f>IF(ISERROR((AC$60)*(T144/(T$135+T$144+T$163+T$175))),0,ROUND((AC$60)*(T144/(T$135+T$144+T$163+T$175)),0))</f>
        <v>0</v>
      </c>
      <c r="AD144" s="1853"/>
      <c r="AE144" s="1700" t="s">
        <v>159</v>
      </c>
      <c r="AF144" s="1571" t="s">
        <v>45</v>
      </c>
      <c r="AG144" s="1549"/>
      <c r="AH144" s="1549"/>
      <c r="AI144" s="1567">
        <f t="shared" si="41"/>
        <v>15133</v>
      </c>
      <c r="AJ144" s="1568">
        <f>SUM(AJ145:AJ147)</f>
        <v>0</v>
      </c>
      <c r="AK144" s="1369">
        <f>SUM(AK145:AK147)</f>
        <v>0</v>
      </c>
      <c r="AL144" s="1383">
        <f t="shared" si="42"/>
        <v>0</v>
      </c>
      <c r="AM144" s="1851"/>
    </row>
    <row r="145" spans="1:39" ht="14.45" customHeight="1">
      <c r="A145" s="1726"/>
      <c r="B145" s="1727"/>
      <c r="C145" s="1727"/>
      <c r="D145" s="1727"/>
      <c r="E145" s="1728"/>
      <c r="F145" s="1708" t="s">
        <v>578</v>
      </c>
      <c r="K145" s="1740" t="s">
        <v>21</v>
      </c>
      <c r="L145" s="1539"/>
      <c r="M145" s="1548" t="s">
        <v>100</v>
      </c>
      <c r="N145" s="1549"/>
      <c r="O145" s="1550"/>
      <c r="P145" s="1567">
        <f t="shared" si="48"/>
        <v>0</v>
      </c>
      <c r="Q145" s="1568">
        <f t="shared" si="48"/>
        <v>0</v>
      </c>
      <c r="R145" s="1568">
        <f t="shared" si="48"/>
        <v>0</v>
      </c>
      <c r="S145" s="1569">
        <f t="shared" si="48"/>
        <v>0</v>
      </c>
      <c r="T145" s="1565">
        <f t="shared" si="48"/>
        <v>0</v>
      </c>
      <c r="U145" s="1555"/>
      <c r="V145" s="1539"/>
      <c r="W145" s="1548" t="s">
        <v>100</v>
      </c>
      <c r="X145" s="1549"/>
      <c r="Y145" s="1550" t="s">
        <v>156</v>
      </c>
      <c r="Z145" s="1567">
        <f t="shared" ref="Z145:AC147" si="50">IF(ISERROR(Z$144*(Q145/Q$144)),0,ROUND(Z$144*(Q145/Q$144),0))</f>
        <v>0</v>
      </c>
      <c r="AA145" s="1568">
        <f t="shared" si="50"/>
        <v>0</v>
      </c>
      <c r="AB145" s="1589">
        <f t="shared" si="50"/>
        <v>0</v>
      </c>
      <c r="AC145" s="1369">
        <f t="shared" si="50"/>
        <v>0</v>
      </c>
      <c r="AD145" s="1853"/>
      <c r="AE145" s="1700" t="s">
        <v>160</v>
      </c>
      <c r="AF145" s="1539"/>
      <c r="AG145" s="1548" t="s">
        <v>100</v>
      </c>
      <c r="AH145" s="1549"/>
      <c r="AI145" s="1567">
        <f t="shared" si="41"/>
        <v>0</v>
      </c>
      <c r="AJ145" s="1568">
        <f t="shared" ref="AJ145:AJ153" si="51">IF($P145-$Z145=0,0,ROUND((R145-AA145)*$AI145/($P145-$Z145),0))</f>
        <v>0</v>
      </c>
      <c r="AK145" s="1369">
        <f t="shared" ref="AK145:AK153" si="52">IF(P145-Z145=0,0,ROUND((S145-AB145)*AI145/(P145-Z145),0))</f>
        <v>0</v>
      </c>
      <c r="AL145" s="1383">
        <f t="shared" si="42"/>
        <v>0</v>
      </c>
      <c r="AM145" s="1851"/>
    </row>
    <row r="146" spans="1:39" ht="14.45" customHeight="1">
      <c r="A146" s="1726"/>
      <c r="B146" s="1727"/>
      <c r="C146" s="1727"/>
      <c r="D146" s="1727"/>
      <c r="E146" s="1728"/>
      <c r="F146" s="1708" t="s">
        <v>579</v>
      </c>
      <c r="K146" s="1740" t="s">
        <v>128</v>
      </c>
      <c r="L146" s="1539"/>
      <c r="M146" s="1548" t="s">
        <v>101</v>
      </c>
      <c r="N146" s="1549"/>
      <c r="O146" s="1550"/>
      <c r="P146" s="1567">
        <f t="shared" si="48"/>
        <v>14459</v>
      </c>
      <c r="Q146" s="1568">
        <f t="shared" si="48"/>
        <v>14459</v>
      </c>
      <c r="R146" s="1568">
        <f t="shared" si="48"/>
        <v>0</v>
      </c>
      <c r="S146" s="1569">
        <f t="shared" si="48"/>
        <v>0</v>
      </c>
      <c r="T146" s="1565">
        <f t="shared" si="48"/>
        <v>0</v>
      </c>
      <c r="U146" s="1555"/>
      <c r="V146" s="1539"/>
      <c r="W146" s="1548" t="s">
        <v>101</v>
      </c>
      <c r="X146" s="1549"/>
      <c r="Y146" s="1550" t="s">
        <v>156</v>
      </c>
      <c r="Z146" s="1567">
        <f t="shared" si="50"/>
        <v>924</v>
      </c>
      <c r="AA146" s="1568">
        <f t="shared" si="50"/>
        <v>0</v>
      </c>
      <c r="AB146" s="1589">
        <f t="shared" si="50"/>
        <v>0</v>
      </c>
      <c r="AC146" s="1369">
        <f t="shared" si="50"/>
        <v>0</v>
      </c>
      <c r="AD146" s="1853"/>
      <c r="AE146" s="1700" t="s">
        <v>41</v>
      </c>
      <c r="AF146" s="1539"/>
      <c r="AG146" s="1548" t="s">
        <v>101</v>
      </c>
      <c r="AH146" s="1549"/>
      <c r="AI146" s="1567">
        <f t="shared" si="41"/>
        <v>13535</v>
      </c>
      <c r="AJ146" s="1568">
        <f t="shared" si="51"/>
        <v>0</v>
      </c>
      <c r="AK146" s="1369">
        <f t="shared" si="52"/>
        <v>0</v>
      </c>
      <c r="AL146" s="1383">
        <f t="shared" si="42"/>
        <v>0</v>
      </c>
      <c r="AM146" s="1851"/>
    </row>
    <row r="147" spans="1:39" ht="14.45" customHeight="1">
      <c r="A147" s="1726"/>
      <c r="B147" s="1727"/>
      <c r="C147" s="1727"/>
      <c r="D147" s="1727"/>
      <c r="E147" s="1728"/>
      <c r="F147" s="1708" t="s">
        <v>580</v>
      </c>
      <c r="K147" s="1740" t="s">
        <v>161</v>
      </c>
      <c r="L147" s="1539"/>
      <c r="M147" s="1548" t="s">
        <v>13</v>
      </c>
      <c r="N147" s="1549"/>
      <c r="O147" s="1550"/>
      <c r="P147" s="1567">
        <f t="shared" si="48"/>
        <v>1707</v>
      </c>
      <c r="Q147" s="1568">
        <f t="shared" si="48"/>
        <v>1707</v>
      </c>
      <c r="R147" s="1568">
        <f t="shared" si="48"/>
        <v>0</v>
      </c>
      <c r="S147" s="1569">
        <f t="shared" si="48"/>
        <v>0</v>
      </c>
      <c r="T147" s="1565">
        <f t="shared" si="48"/>
        <v>0</v>
      </c>
      <c r="U147" s="1555"/>
      <c r="V147" s="1539"/>
      <c r="W147" s="1548" t="s">
        <v>13</v>
      </c>
      <c r="X147" s="1549"/>
      <c r="Y147" s="1550" t="s">
        <v>156</v>
      </c>
      <c r="Z147" s="1567">
        <f t="shared" si="50"/>
        <v>109</v>
      </c>
      <c r="AA147" s="1568">
        <f t="shared" si="50"/>
        <v>0</v>
      </c>
      <c r="AB147" s="1589">
        <f t="shared" si="50"/>
        <v>0</v>
      </c>
      <c r="AC147" s="1369">
        <f t="shared" si="50"/>
        <v>0</v>
      </c>
      <c r="AD147" s="1853"/>
      <c r="AE147" s="1700" t="s">
        <v>162</v>
      </c>
      <c r="AF147" s="1539"/>
      <c r="AG147" s="1548" t="s">
        <v>13</v>
      </c>
      <c r="AH147" s="1549"/>
      <c r="AI147" s="1567">
        <f t="shared" si="41"/>
        <v>1598</v>
      </c>
      <c r="AJ147" s="1568">
        <f t="shared" si="51"/>
        <v>0</v>
      </c>
      <c r="AK147" s="1369">
        <f t="shared" si="52"/>
        <v>0</v>
      </c>
      <c r="AL147" s="1383">
        <f t="shared" si="42"/>
        <v>0</v>
      </c>
      <c r="AM147" s="1851"/>
    </row>
    <row r="148" spans="1:39" ht="14.45" customHeight="1">
      <c r="A148" s="1726"/>
      <c r="B148" s="1727"/>
      <c r="C148" s="1727"/>
      <c r="D148" s="1727"/>
      <c r="E148" s="1728"/>
      <c r="F148" s="1708" t="s">
        <v>582</v>
      </c>
      <c r="K148" s="1740" t="s">
        <v>83</v>
      </c>
      <c r="L148" s="1571"/>
      <c r="M148" s="1548" t="s">
        <v>47</v>
      </c>
      <c r="N148" s="1549"/>
      <c r="O148" s="1550"/>
      <c r="P148" s="1567">
        <f t="shared" si="48"/>
        <v>161007</v>
      </c>
      <c r="Q148" s="1568">
        <f t="shared" si="48"/>
        <v>161007</v>
      </c>
      <c r="R148" s="1568">
        <f t="shared" si="48"/>
        <v>35000</v>
      </c>
      <c r="S148" s="1569">
        <f t="shared" si="48"/>
        <v>0</v>
      </c>
      <c r="T148" s="1565">
        <f t="shared" si="48"/>
        <v>35000</v>
      </c>
      <c r="U148" s="1555" t="s">
        <v>4</v>
      </c>
      <c r="V148" s="1571"/>
      <c r="W148" s="1548" t="s">
        <v>47</v>
      </c>
      <c r="X148" s="1549"/>
      <c r="Y148" s="1550" t="s">
        <v>156</v>
      </c>
      <c r="Z148" s="1567">
        <f>IF(ISERROR(Z$33*(Q148/(Q148+Q149))),0,ROUND(Z$33*(Q148/(Q148+Q149)),0))</f>
        <v>0</v>
      </c>
      <c r="AA148" s="1568">
        <f>IF(ISERROR(AA$33*(R148/(R148+R149))),0,ROUND(AA$33*(R148/(R148+R149)),0))</f>
        <v>0</v>
      </c>
      <c r="AB148" s="1589">
        <f>IF(ISERROR(AB$33*(S148/(S148+S149))),0,ROUND(AB$33*(S148/(S148+S149)),0))</f>
        <v>0</v>
      </c>
      <c r="AC148" s="1369">
        <f>IF(ISERROR((AC$33)*(T148/(T148+T149))),0,ROUND((AC$33)*(T148/(T148+T149)),0))</f>
        <v>0</v>
      </c>
      <c r="AD148" s="1853"/>
      <c r="AE148" s="1700" t="s">
        <v>163</v>
      </c>
      <c r="AF148" s="1571"/>
      <c r="AG148" s="1548" t="s">
        <v>47</v>
      </c>
      <c r="AH148" s="1549"/>
      <c r="AI148" s="1567">
        <f t="shared" si="41"/>
        <v>161007</v>
      </c>
      <c r="AJ148" s="1568">
        <f t="shared" si="51"/>
        <v>35000</v>
      </c>
      <c r="AK148" s="1369">
        <f t="shared" si="52"/>
        <v>0</v>
      </c>
      <c r="AL148" s="1383">
        <f t="shared" si="42"/>
        <v>0</v>
      </c>
      <c r="AM148" s="1851"/>
    </row>
    <row r="149" spans="1:39" ht="14.45" customHeight="1">
      <c r="A149" s="1726"/>
      <c r="B149" s="1727"/>
      <c r="C149" s="1727"/>
      <c r="D149" s="1727"/>
      <c r="E149" s="1728"/>
      <c r="F149" s="1708" t="s">
        <v>584</v>
      </c>
      <c r="K149" s="1740" t="s">
        <v>131</v>
      </c>
      <c r="L149" s="1539"/>
      <c r="M149" s="1548" t="s">
        <v>50</v>
      </c>
      <c r="N149" s="1549"/>
      <c r="O149" s="1550"/>
      <c r="P149" s="1567">
        <f t="shared" si="48"/>
        <v>0</v>
      </c>
      <c r="Q149" s="1568">
        <f t="shared" si="48"/>
        <v>0</v>
      </c>
      <c r="R149" s="1568">
        <f t="shared" si="48"/>
        <v>0</v>
      </c>
      <c r="S149" s="1569">
        <f t="shared" si="48"/>
        <v>0</v>
      </c>
      <c r="T149" s="1565">
        <f t="shared" si="48"/>
        <v>0</v>
      </c>
      <c r="U149" s="1555"/>
      <c r="V149" s="1539"/>
      <c r="W149" s="1548" t="s">
        <v>50</v>
      </c>
      <c r="X149" s="1549"/>
      <c r="Y149" s="1550" t="s">
        <v>156</v>
      </c>
      <c r="Z149" s="1567">
        <f>Z33-Z148</f>
        <v>0</v>
      </c>
      <c r="AA149" s="1568">
        <f>AA33-AA148</f>
        <v>0</v>
      </c>
      <c r="AB149" s="1589">
        <f>AB33-AB148</f>
        <v>0</v>
      </c>
      <c r="AC149" s="1369">
        <f>AC33-AC148</f>
        <v>0</v>
      </c>
      <c r="AD149" s="1853"/>
      <c r="AE149" s="1700" t="s">
        <v>164</v>
      </c>
      <c r="AF149" s="1539"/>
      <c r="AG149" s="1548" t="s">
        <v>50</v>
      </c>
      <c r="AH149" s="1549"/>
      <c r="AI149" s="1567">
        <f t="shared" si="41"/>
        <v>0</v>
      </c>
      <c r="AJ149" s="1568">
        <f t="shared" si="51"/>
        <v>0</v>
      </c>
      <c r="AK149" s="1369">
        <f t="shared" si="52"/>
        <v>0</v>
      </c>
      <c r="AL149" s="1383">
        <f t="shared" si="42"/>
        <v>0</v>
      </c>
      <c r="AM149" s="1851"/>
    </row>
    <row r="150" spans="1:39" ht="14.45" customHeight="1">
      <c r="A150" s="1726"/>
      <c r="B150" s="1727"/>
      <c r="C150" s="1727"/>
      <c r="D150" s="1727"/>
      <c r="E150" s="1728"/>
      <c r="F150" s="1708" t="s">
        <v>585</v>
      </c>
      <c r="K150" s="1740" t="s">
        <v>129</v>
      </c>
      <c r="L150" s="1539"/>
      <c r="M150" s="1548" t="s">
        <v>52</v>
      </c>
      <c r="N150" s="1549"/>
      <c r="O150" s="1550"/>
      <c r="P150" s="1567">
        <f t="shared" si="48"/>
        <v>4086</v>
      </c>
      <c r="Q150" s="1568">
        <f t="shared" si="48"/>
        <v>4086</v>
      </c>
      <c r="R150" s="1568">
        <f t="shared" si="48"/>
        <v>0</v>
      </c>
      <c r="S150" s="1569">
        <f t="shared" si="48"/>
        <v>0</v>
      </c>
      <c r="T150" s="1565">
        <f t="shared" si="48"/>
        <v>0</v>
      </c>
      <c r="U150" s="1555"/>
      <c r="V150" s="1539"/>
      <c r="W150" s="1548" t="s">
        <v>52</v>
      </c>
      <c r="X150" s="1549"/>
      <c r="Y150" s="1550"/>
      <c r="Z150" s="1567">
        <f>Z35</f>
        <v>0</v>
      </c>
      <c r="AA150" s="1568">
        <f>AA35</f>
        <v>0</v>
      </c>
      <c r="AB150" s="1589">
        <f>AB35</f>
        <v>0</v>
      </c>
      <c r="AC150" s="1369">
        <f>AC35</f>
        <v>0</v>
      </c>
      <c r="AD150" s="1853"/>
      <c r="AE150" s="1700" t="s">
        <v>165</v>
      </c>
      <c r="AF150" s="1539"/>
      <c r="AG150" s="1548" t="s">
        <v>52</v>
      </c>
      <c r="AH150" s="1549"/>
      <c r="AI150" s="1567">
        <f t="shared" si="41"/>
        <v>4086</v>
      </c>
      <c r="AJ150" s="1568">
        <f t="shared" si="51"/>
        <v>0</v>
      </c>
      <c r="AK150" s="1369">
        <f t="shared" si="52"/>
        <v>0</v>
      </c>
      <c r="AL150" s="1383">
        <f t="shared" si="42"/>
        <v>0</v>
      </c>
      <c r="AM150" s="1851"/>
    </row>
    <row r="151" spans="1:39" ht="14.45" customHeight="1">
      <c r="A151" s="1726"/>
      <c r="B151" s="1727"/>
      <c r="C151" s="1727"/>
      <c r="D151" s="1727"/>
      <c r="E151" s="1728"/>
      <c r="F151" s="1708" t="s">
        <v>587</v>
      </c>
      <c r="K151" s="1740" t="s">
        <v>38</v>
      </c>
      <c r="L151" s="1539" t="s">
        <v>54</v>
      </c>
      <c r="M151" s="1548" t="s">
        <v>32</v>
      </c>
      <c r="N151" s="1549"/>
      <c r="O151" s="1550"/>
      <c r="P151" s="1567">
        <f t="shared" si="48"/>
        <v>0</v>
      </c>
      <c r="Q151" s="1568">
        <f t="shared" si="48"/>
        <v>0</v>
      </c>
      <c r="R151" s="1568">
        <f t="shared" si="48"/>
        <v>0</v>
      </c>
      <c r="S151" s="1569">
        <f t="shared" si="48"/>
        <v>0</v>
      </c>
      <c r="T151" s="1565">
        <f t="shared" si="48"/>
        <v>0</v>
      </c>
      <c r="U151" s="1555"/>
      <c r="V151" s="1539" t="s">
        <v>54</v>
      </c>
      <c r="W151" s="1548" t="s">
        <v>32</v>
      </c>
      <c r="X151" s="1549"/>
      <c r="Y151" s="1550" t="s">
        <v>156</v>
      </c>
      <c r="Z151" s="1567">
        <f t="shared" ref="Z151:AB152" si="53">IF(ISERROR(Z$47*(Q151/(Q$151+Q$152+Q$162))),0,ROUND(Z$47*(Q151/(Q$151+Q$152+Q$162)),0))</f>
        <v>0</v>
      </c>
      <c r="AA151" s="1568">
        <f t="shared" si="53"/>
        <v>0</v>
      </c>
      <c r="AB151" s="1589">
        <f t="shared" si="53"/>
        <v>0</v>
      </c>
      <c r="AC151" s="1369">
        <f>IF(ISERROR((AC$47)*(T151/(T$151+T$152+T$162))),0,ROUND((AC$47)*(T151/(T$151+T$152+T$162)),0))</f>
        <v>0</v>
      </c>
      <c r="AD151" s="1853"/>
      <c r="AE151" s="1700" t="s">
        <v>166</v>
      </c>
      <c r="AF151" s="1539" t="s">
        <v>54</v>
      </c>
      <c r="AG151" s="1548" t="s">
        <v>32</v>
      </c>
      <c r="AH151" s="1549"/>
      <c r="AI151" s="1567">
        <f t="shared" si="41"/>
        <v>0</v>
      </c>
      <c r="AJ151" s="1568">
        <f t="shared" si="51"/>
        <v>0</v>
      </c>
      <c r="AK151" s="1369">
        <f t="shared" si="52"/>
        <v>0</v>
      </c>
      <c r="AL151" s="1383">
        <f t="shared" si="42"/>
        <v>0</v>
      </c>
      <c r="AM151" s="1851"/>
    </row>
    <row r="152" spans="1:39" ht="14.45" customHeight="1">
      <c r="A152" s="1726"/>
      <c r="B152" s="1727"/>
      <c r="C152" s="1727"/>
      <c r="D152" s="1727"/>
      <c r="E152" s="1728"/>
      <c r="F152" s="1708" t="s">
        <v>588</v>
      </c>
      <c r="K152" s="1740" t="s">
        <v>24</v>
      </c>
      <c r="L152" s="1539"/>
      <c r="M152" s="1548" t="s">
        <v>42</v>
      </c>
      <c r="N152" s="1549"/>
      <c r="O152" s="1550"/>
      <c r="P152" s="1567">
        <f t="shared" si="48"/>
        <v>0</v>
      </c>
      <c r="Q152" s="1568">
        <f t="shared" si="48"/>
        <v>0</v>
      </c>
      <c r="R152" s="1568">
        <f t="shared" si="48"/>
        <v>0</v>
      </c>
      <c r="S152" s="1569">
        <f t="shared" si="48"/>
        <v>0</v>
      </c>
      <c r="T152" s="1565">
        <f t="shared" si="48"/>
        <v>0</v>
      </c>
      <c r="U152" s="1555"/>
      <c r="V152" s="1539"/>
      <c r="W152" s="1548" t="s">
        <v>42</v>
      </c>
      <c r="X152" s="1549"/>
      <c r="Y152" s="1550" t="s">
        <v>156</v>
      </c>
      <c r="Z152" s="1567">
        <f t="shared" si="53"/>
        <v>0</v>
      </c>
      <c r="AA152" s="1568">
        <f t="shared" si="53"/>
        <v>0</v>
      </c>
      <c r="AB152" s="1589">
        <f t="shared" si="53"/>
        <v>0</v>
      </c>
      <c r="AC152" s="1369">
        <f>IF(ISERROR((AC$47)*(T152/(T$151+T$152+T$162))),0,ROUND((AC$47)*(T152/(T$151+T$152+T$162)),0))</f>
        <v>0</v>
      </c>
      <c r="AD152" s="1853"/>
      <c r="AE152" s="1700" t="s">
        <v>167</v>
      </c>
      <c r="AF152" s="1539"/>
      <c r="AG152" s="1548" t="s">
        <v>42</v>
      </c>
      <c r="AH152" s="1549"/>
      <c r="AI152" s="1567">
        <f t="shared" si="41"/>
        <v>0</v>
      </c>
      <c r="AJ152" s="1568">
        <f t="shared" si="51"/>
        <v>0</v>
      </c>
      <c r="AK152" s="1369">
        <f t="shared" si="52"/>
        <v>0</v>
      </c>
      <c r="AL152" s="1383">
        <f t="shared" si="42"/>
        <v>0</v>
      </c>
      <c r="AM152" s="1851"/>
    </row>
    <row r="153" spans="1:39" ht="14.45" customHeight="1">
      <c r="A153" s="1726"/>
      <c r="B153" s="1727"/>
      <c r="C153" s="1727"/>
      <c r="D153" s="1727"/>
      <c r="E153" s="1728"/>
      <c r="F153" s="1708" t="s">
        <v>591</v>
      </c>
      <c r="K153" s="1740" t="s">
        <v>72</v>
      </c>
      <c r="L153" s="1539"/>
      <c r="M153" s="1548" t="s">
        <v>57</v>
      </c>
      <c r="N153" s="1549"/>
      <c r="O153" s="1550"/>
      <c r="P153" s="1567">
        <f t="shared" si="48"/>
        <v>0</v>
      </c>
      <c r="Q153" s="1568">
        <f t="shared" si="48"/>
        <v>0</v>
      </c>
      <c r="R153" s="1568">
        <f t="shared" si="48"/>
        <v>0</v>
      </c>
      <c r="S153" s="1569">
        <f t="shared" si="48"/>
        <v>0</v>
      </c>
      <c r="T153" s="1565">
        <f t="shared" si="48"/>
        <v>0</v>
      </c>
      <c r="U153" s="1555"/>
      <c r="V153" s="1539"/>
      <c r="W153" s="1548" t="s">
        <v>57</v>
      </c>
      <c r="X153" s="1549"/>
      <c r="Y153" s="1550"/>
      <c r="Z153" s="1567">
        <f t="shared" ref="Z153:AC161" si="54">Z38</f>
        <v>0</v>
      </c>
      <c r="AA153" s="1568">
        <f t="shared" si="54"/>
        <v>0</v>
      </c>
      <c r="AB153" s="1589">
        <f t="shared" si="54"/>
        <v>0</v>
      </c>
      <c r="AC153" s="1369">
        <f t="shared" si="54"/>
        <v>0</v>
      </c>
      <c r="AD153" s="1853"/>
      <c r="AE153" s="1700" t="s">
        <v>168</v>
      </c>
      <c r="AF153" s="1539"/>
      <c r="AG153" s="1548" t="s">
        <v>57</v>
      </c>
      <c r="AH153" s="1549"/>
      <c r="AI153" s="1567">
        <f t="shared" si="41"/>
        <v>0</v>
      </c>
      <c r="AJ153" s="1568">
        <f t="shared" si="51"/>
        <v>0</v>
      </c>
      <c r="AK153" s="1369">
        <f t="shared" si="52"/>
        <v>0</v>
      </c>
      <c r="AL153" s="1383">
        <f t="shared" si="42"/>
        <v>0</v>
      </c>
      <c r="AM153" s="1851"/>
    </row>
    <row r="154" spans="1:39" ht="14.45" customHeight="1">
      <c r="A154" s="1726"/>
      <c r="B154" s="1727"/>
      <c r="C154" s="1727"/>
      <c r="D154" s="1727"/>
      <c r="E154" s="1728"/>
      <c r="F154" s="1708" t="s">
        <v>592</v>
      </c>
      <c r="K154" s="1740"/>
      <c r="L154" s="1539"/>
      <c r="M154" s="1571" t="s">
        <v>60</v>
      </c>
      <c r="N154" s="1549"/>
      <c r="O154" s="1550"/>
      <c r="P154" s="1567">
        <f t="shared" si="48"/>
        <v>0</v>
      </c>
      <c r="Q154" s="1568">
        <f t="shared" si="48"/>
        <v>0</v>
      </c>
      <c r="R154" s="1568">
        <f t="shared" si="48"/>
        <v>0</v>
      </c>
      <c r="S154" s="1569">
        <f t="shared" si="48"/>
        <v>0</v>
      </c>
      <c r="T154" s="1565">
        <f t="shared" si="48"/>
        <v>0</v>
      </c>
      <c r="U154" s="1555"/>
      <c r="V154" s="1539"/>
      <c r="W154" s="1571" t="s">
        <v>60</v>
      </c>
      <c r="X154" s="1549"/>
      <c r="Y154" s="1550"/>
      <c r="Z154" s="1567">
        <f t="shared" si="54"/>
        <v>0</v>
      </c>
      <c r="AA154" s="1568">
        <f t="shared" si="54"/>
        <v>0</v>
      </c>
      <c r="AB154" s="1589">
        <f t="shared" si="54"/>
        <v>0</v>
      </c>
      <c r="AC154" s="1369">
        <f t="shared" si="54"/>
        <v>0</v>
      </c>
      <c r="AD154" s="1853"/>
      <c r="AE154" s="1700" t="s">
        <v>169</v>
      </c>
      <c r="AF154" s="1539"/>
      <c r="AG154" s="1571" t="s">
        <v>60</v>
      </c>
      <c r="AH154" s="1549"/>
      <c r="AI154" s="1567">
        <f t="shared" si="41"/>
        <v>0</v>
      </c>
      <c r="AJ154" s="1568">
        <f>SUM(AJ155:AJ159)</f>
        <v>0</v>
      </c>
      <c r="AK154" s="1369">
        <f>SUM(AK155:AK159)</f>
        <v>0</v>
      </c>
      <c r="AL154" s="1383">
        <f t="shared" si="42"/>
        <v>0</v>
      </c>
      <c r="AM154" s="1851"/>
    </row>
    <row r="155" spans="1:39" ht="14.45" customHeight="1">
      <c r="A155" s="1726"/>
      <c r="B155" s="1727"/>
      <c r="C155" s="1727"/>
      <c r="D155" s="1727"/>
      <c r="E155" s="1728"/>
      <c r="F155" s="1708" t="s">
        <v>593</v>
      </c>
      <c r="K155" s="1740"/>
      <c r="L155" s="1539" t="s">
        <v>59</v>
      </c>
      <c r="M155" s="1539"/>
      <c r="N155" s="1548" t="s">
        <v>62</v>
      </c>
      <c r="O155" s="1550"/>
      <c r="P155" s="1567">
        <f t="shared" ref="P155:T170" si="55">P40+P94</f>
        <v>0</v>
      </c>
      <c r="Q155" s="1568">
        <f t="shared" si="55"/>
        <v>0</v>
      </c>
      <c r="R155" s="1568">
        <f t="shared" si="55"/>
        <v>0</v>
      </c>
      <c r="S155" s="1569">
        <f t="shared" si="55"/>
        <v>0</v>
      </c>
      <c r="T155" s="1565">
        <f t="shared" si="55"/>
        <v>0</v>
      </c>
      <c r="U155" s="1555"/>
      <c r="V155" s="1539" t="s">
        <v>59</v>
      </c>
      <c r="W155" s="1539"/>
      <c r="X155" s="1548" t="s">
        <v>62</v>
      </c>
      <c r="Y155" s="1550"/>
      <c r="Z155" s="1567">
        <f t="shared" si="54"/>
        <v>0</v>
      </c>
      <c r="AA155" s="1568">
        <f t="shared" si="54"/>
        <v>0</v>
      </c>
      <c r="AB155" s="1589">
        <f t="shared" si="54"/>
        <v>0</v>
      </c>
      <c r="AC155" s="1369">
        <f t="shared" si="54"/>
        <v>0</v>
      </c>
      <c r="AD155" s="1853"/>
      <c r="AE155" s="1700" t="s">
        <v>170</v>
      </c>
      <c r="AF155" s="1539" t="s">
        <v>59</v>
      </c>
      <c r="AG155" s="1539"/>
      <c r="AH155" s="1548" t="s">
        <v>62</v>
      </c>
      <c r="AI155" s="1567">
        <f t="shared" si="41"/>
        <v>0</v>
      </c>
      <c r="AJ155" s="1568">
        <f t="shared" ref="AJ155:AJ162" si="56">IF($P155-$Z155=0,0,ROUND((R155-AA155)*$AI155/($P155-$Z155),0))</f>
        <v>0</v>
      </c>
      <c r="AK155" s="1369">
        <f t="shared" ref="AK155:AK162" si="57">IF(P155-Z155=0,0,ROUND((S155-AB155)*AI155/(P155-Z155),0))</f>
        <v>0</v>
      </c>
      <c r="AL155" s="1383">
        <f t="shared" si="42"/>
        <v>0</v>
      </c>
      <c r="AM155" s="1851"/>
    </row>
    <row r="156" spans="1:39" ht="14.45" customHeight="1">
      <c r="A156" s="1726"/>
      <c r="B156" s="1727"/>
      <c r="C156" s="1727"/>
      <c r="D156" s="1727"/>
      <c r="E156" s="1728"/>
      <c r="F156" s="1708" t="s">
        <v>594</v>
      </c>
      <c r="K156" s="1740"/>
      <c r="L156" s="1539"/>
      <c r="M156" s="1539"/>
      <c r="N156" s="1548" t="s">
        <v>64</v>
      </c>
      <c r="O156" s="1550"/>
      <c r="P156" s="1567">
        <f t="shared" si="55"/>
        <v>0</v>
      </c>
      <c r="Q156" s="1568">
        <f t="shared" si="55"/>
        <v>0</v>
      </c>
      <c r="R156" s="1568">
        <f t="shared" si="55"/>
        <v>0</v>
      </c>
      <c r="S156" s="1569">
        <f t="shared" si="55"/>
        <v>0</v>
      </c>
      <c r="T156" s="1565">
        <f t="shared" si="55"/>
        <v>0</v>
      </c>
      <c r="U156" s="1555"/>
      <c r="V156" s="1539"/>
      <c r="W156" s="1539"/>
      <c r="X156" s="1548" t="s">
        <v>64</v>
      </c>
      <c r="Y156" s="1550"/>
      <c r="Z156" s="1567">
        <f t="shared" si="54"/>
        <v>0</v>
      </c>
      <c r="AA156" s="1568">
        <f t="shared" si="54"/>
        <v>0</v>
      </c>
      <c r="AB156" s="1589">
        <f t="shared" si="54"/>
        <v>0</v>
      </c>
      <c r="AC156" s="1369">
        <f t="shared" si="54"/>
        <v>0</v>
      </c>
      <c r="AD156" s="1853"/>
      <c r="AE156" s="1700" t="s">
        <v>35</v>
      </c>
      <c r="AF156" s="1539"/>
      <c r="AG156" s="1539"/>
      <c r="AH156" s="1548" t="s">
        <v>64</v>
      </c>
      <c r="AI156" s="1567">
        <f t="shared" si="41"/>
        <v>0</v>
      </c>
      <c r="AJ156" s="1568">
        <f t="shared" si="56"/>
        <v>0</v>
      </c>
      <c r="AK156" s="1369">
        <f t="shared" si="57"/>
        <v>0</v>
      </c>
      <c r="AL156" s="1383">
        <f t="shared" si="42"/>
        <v>0</v>
      </c>
      <c r="AM156" s="1851"/>
    </row>
    <row r="157" spans="1:39" ht="14.45" customHeight="1">
      <c r="A157" s="1726"/>
      <c r="B157" s="1727"/>
      <c r="C157" s="1727"/>
      <c r="D157" s="1727"/>
      <c r="E157" s="1728"/>
      <c r="F157" s="1708" t="s">
        <v>1150</v>
      </c>
      <c r="K157" s="1740"/>
      <c r="L157" s="1539"/>
      <c r="M157" s="1539"/>
      <c r="N157" s="1548" t="s">
        <v>66</v>
      </c>
      <c r="O157" s="1550"/>
      <c r="P157" s="1567">
        <f t="shared" si="55"/>
        <v>0</v>
      </c>
      <c r="Q157" s="1568">
        <f t="shared" si="55"/>
        <v>0</v>
      </c>
      <c r="R157" s="1568">
        <f t="shared" si="55"/>
        <v>0</v>
      </c>
      <c r="S157" s="1569">
        <f t="shared" si="55"/>
        <v>0</v>
      </c>
      <c r="T157" s="1565">
        <f t="shared" si="55"/>
        <v>0</v>
      </c>
      <c r="U157" s="1555"/>
      <c r="V157" s="1539"/>
      <c r="W157" s="1539"/>
      <c r="X157" s="1548" t="s">
        <v>66</v>
      </c>
      <c r="Y157" s="1550"/>
      <c r="Z157" s="1567">
        <f t="shared" si="54"/>
        <v>0</v>
      </c>
      <c r="AA157" s="1568">
        <f t="shared" si="54"/>
        <v>0</v>
      </c>
      <c r="AB157" s="1589">
        <f t="shared" si="54"/>
        <v>0</v>
      </c>
      <c r="AC157" s="1369">
        <f t="shared" si="54"/>
        <v>0</v>
      </c>
      <c r="AD157" s="1853"/>
      <c r="AE157" s="1700" t="s">
        <v>171</v>
      </c>
      <c r="AF157" s="1539"/>
      <c r="AG157" s="1539"/>
      <c r="AH157" s="1548" t="s">
        <v>66</v>
      </c>
      <c r="AI157" s="1567">
        <f t="shared" si="41"/>
        <v>0</v>
      </c>
      <c r="AJ157" s="1568">
        <f t="shared" si="56"/>
        <v>0</v>
      </c>
      <c r="AK157" s="1369">
        <f t="shared" si="57"/>
        <v>0</v>
      </c>
      <c r="AL157" s="1383">
        <f t="shared" si="42"/>
        <v>0</v>
      </c>
      <c r="AM157" s="1851"/>
    </row>
    <row r="158" spans="1:39" ht="14.45" customHeight="1">
      <c r="A158" s="1726"/>
      <c r="B158" s="1727"/>
      <c r="C158" s="1727"/>
      <c r="D158" s="1727"/>
      <c r="E158" s="1728"/>
      <c r="F158" s="1708" t="s">
        <v>595</v>
      </c>
      <c r="K158" s="1740"/>
      <c r="L158" s="1539"/>
      <c r="M158" s="1539"/>
      <c r="N158" s="1548" t="s">
        <v>150</v>
      </c>
      <c r="O158" s="1550"/>
      <c r="P158" s="1567">
        <f t="shared" si="55"/>
        <v>0</v>
      </c>
      <c r="Q158" s="1568">
        <f t="shared" si="55"/>
        <v>0</v>
      </c>
      <c r="R158" s="1568">
        <f t="shared" si="55"/>
        <v>0</v>
      </c>
      <c r="S158" s="1569">
        <f t="shared" si="55"/>
        <v>0</v>
      </c>
      <c r="T158" s="1565">
        <f t="shared" si="55"/>
        <v>0</v>
      </c>
      <c r="U158" s="1555"/>
      <c r="V158" s="1539"/>
      <c r="W158" s="1539"/>
      <c r="X158" s="1548" t="s">
        <v>150</v>
      </c>
      <c r="Y158" s="1703"/>
      <c r="Z158" s="1567">
        <f t="shared" si="54"/>
        <v>0</v>
      </c>
      <c r="AA158" s="1568">
        <f t="shared" si="54"/>
        <v>0</v>
      </c>
      <c r="AB158" s="1589">
        <f t="shared" si="54"/>
        <v>0</v>
      </c>
      <c r="AC158" s="1369">
        <f t="shared" si="54"/>
        <v>0</v>
      </c>
      <c r="AD158" s="1853"/>
      <c r="AE158" s="1700"/>
      <c r="AF158" s="1539"/>
      <c r="AG158" s="1539"/>
      <c r="AH158" s="1548" t="s">
        <v>150</v>
      </c>
      <c r="AI158" s="1567">
        <f t="shared" si="41"/>
        <v>0</v>
      </c>
      <c r="AJ158" s="1568">
        <f t="shared" si="56"/>
        <v>0</v>
      </c>
      <c r="AK158" s="1369">
        <f t="shared" si="57"/>
        <v>0</v>
      </c>
      <c r="AL158" s="1383">
        <f t="shared" si="42"/>
        <v>0</v>
      </c>
      <c r="AM158" s="1851"/>
    </row>
    <row r="159" spans="1:39" ht="14.45" customHeight="1">
      <c r="A159" s="1726"/>
      <c r="B159" s="1727"/>
      <c r="C159" s="1727"/>
      <c r="D159" s="1727"/>
      <c r="E159" s="1728"/>
      <c r="F159" s="1708" t="s">
        <v>454</v>
      </c>
      <c r="K159" s="1740"/>
      <c r="L159" s="1539" t="s">
        <v>41</v>
      </c>
      <c r="M159" s="1566"/>
      <c r="N159" s="1548" t="s">
        <v>13</v>
      </c>
      <c r="O159" s="1550"/>
      <c r="P159" s="1567">
        <f t="shared" si="55"/>
        <v>0</v>
      </c>
      <c r="Q159" s="1568">
        <f t="shared" si="55"/>
        <v>0</v>
      </c>
      <c r="R159" s="1568">
        <f t="shared" si="55"/>
        <v>0</v>
      </c>
      <c r="S159" s="1569">
        <f t="shared" si="55"/>
        <v>0</v>
      </c>
      <c r="T159" s="1565">
        <f t="shared" si="55"/>
        <v>0</v>
      </c>
      <c r="U159" s="1555"/>
      <c r="V159" s="1539" t="s">
        <v>41</v>
      </c>
      <c r="W159" s="1566"/>
      <c r="X159" s="1548" t="s">
        <v>13</v>
      </c>
      <c r="Y159" s="1550"/>
      <c r="Z159" s="1567">
        <f t="shared" si="54"/>
        <v>0</v>
      </c>
      <c r="AA159" s="1568">
        <f t="shared" si="54"/>
        <v>0</v>
      </c>
      <c r="AB159" s="1589">
        <f t="shared" si="54"/>
        <v>0</v>
      </c>
      <c r="AC159" s="1369">
        <f t="shared" si="54"/>
        <v>0</v>
      </c>
      <c r="AD159" s="1853"/>
      <c r="AE159" s="1700"/>
      <c r="AF159" s="1539" t="s">
        <v>41</v>
      </c>
      <c r="AG159" s="1566"/>
      <c r="AH159" s="1548" t="s">
        <v>13</v>
      </c>
      <c r="AI159" s="1567">
        <f t="shared" si="41"/>
        <v>0</v>
      </c>
      <c r="AJ159" s="1568">
        <f t="shared" si="56"/>
        <v>0</v>
      </c>
      <c r="AK159" s="1369">
        <f t="shared" si="57"/>
        <v>0</v>
      </c>
      <c r="AL159" s="1383">
        <f t="shared" si="42"/>
        <v>0</v>
      </c>
      <c r="AM159" s="1851"/>
    </row>
    <row r="160" spans="1:39" ht="14.45" customHeight="1">
      <c r="A160" s="1726"/>
      <c r="B160" s="1727"/>
      <c r="C160" s="1727"/>
      <c r="D160" s="1727"/>
      <c r="E160" s="1728"/>
      <c r="F160" s="1708" t="s">
        <v>598</v>
      </c>
      <c r="K160" s="1740"/>
      <c r="L160" s="1539"/>
      <c r="M160" s="1548" t="s">
        <v>70</v>
      </c>
      <c r="N160" s="1549"/>
      <c r="O160" s="1550"/>
      <c r="P160" s="1567">
        <f t="shared" si="55"/>
        <v>3396</v>
      </c>
      <c r="Q160" s="1568">
        <f t="shared" si="55"/>
        <v>3396</v>
      </c>
      <c r="R160" s="1568">
        <f t="shared" si="55"/>
        <v>0</v>
      </c>
      <c r="S160" s="1569">
        <f t="shared" si="55"/>
        <v>0</v>
      </c>
      <c r="T160" s="1565">
        <f t="shared" si="55"/>
        <v>0</v>
      </c>
      <c r="U160" s="1555" t="s">
        <v>72</v>
      </c>
      <c r="V160" s="1539"/>
      <c r="W160" s="1548" t="s">
        <v>70</v>
      </c>
      <c r="X160" s="1549"/>
      <c r="Y160" s="1550"/>
      <c r="Z160" s="1567">
        <f t="shared" si="54"/>
        <v>0</v>
      </c>
      <c r="AA160" s="1568">
        <f t="shared" si="54"/>
        <v>0</v>
      </c>
      <c r="AB160" s="1589">
        <f t="shared" si="54"/>
        <v>0</v>
      </c>
      <c r="AC160" s="1369">
        <f t="shared" si="54"/>
        <v>0</v>
      </c>
      <c r="AD160" s="1853"/>
      <c r="AE160" s="1700"/>
      <c r="AF160" s="1539"/>
      <c r="AG160" s="1548" t="s">
        <v>70</v>
      </c>
      <c r="AH160" s="1549"/>
      <c r="AI160" s="1567">
        <f t="shared" si="41"/>
        <v>3396</v>
      </c>
      <c r="AJ160" s="1568">
        <f t="shared" si="56"/>
        <v>0</v>
      </c>
      <c r="AK160" s="1369">
        <f t="shared" si="57"/>
        <v>0</v>
      </c>
      <c r="AL160" s="1383">
        <f t="shared" si="42"/>
        <v>0</v>
      </c>
      <c r="AM160" s="1851"/>
    </row>
    <row r="161" spans="1:39" ht="14.45" customHeight="1">
      <c r="A161" s="1726"/>
      <c r="B161" s="1727"/>
      <c r="C161" s="1727"/>
      <c r="D161" s="1727"/>
      <c r="E161" s="1728"/>
      <c r="F161" s="1708" t="s">
        <v>599</v>
      </c>
      <c r="K161" s="1740"/>
      <c r="L161" s="1539"/>
      <c r="M161" s="1548" t="s">
        <v>73</v>
      </c>
      <c r="N161" s="1549"/>
      <c r="O161" s="1550"/>
      <c r="P161" s="1567">
        <f t="shared" si="55"/>
        <v>0</v>
      </c>
      <c r="Q161" s="1568">
        <f t="shared" si="55"/>
        <v>0</v>
      </c>
      <c r="R161" s="1568">
        <f t="shared" si="55"/>
        <v>0</v>
      </c>
      <c r="S161" s="1569">
        <f t="shared" si="55"/>
        <v>0</v>
      </c>
      <c r="T161" s="1565">
        <f t="shared" si="55"/>
        <v>0</v>
      </c>
      <c r="U161" s="1555"/>
      <c r="V161" s="1539"/>
      <c r="W161" s="1548" t="s">
        <v>73</v>
      </c>
      <c r="X161" s="1549"/>
      <c r="Y161" s="1550"/>
      <c r="Z161" s="1567">
        <f t="shared" si="54"/>
        <v>0</v>
      </c>
      <c r="AA161" s="1568">
        <f t="shared" si="54"/>
        <v>0</v>
      </c>
      <c r="AB161" s="1589">
        <f t="shared" si="54"/>
        <v>0</v>
      </c>
      <c r="AC161" s="1369">
        <f t="shared" si="54"/>
        <v>0</v>
      </c>
      <c r="AD161" s="1853"/>
      <c r="AE161" s="1700"/>
      <c r="AF161" s="1539"/>
      <c r="AG161" s="1548" t="s">
        <v>73</v>
      </c>
      <c r="AH161" s="1549"/>
      <c r="AI161" s="1567">
        <f t="shared" si="41"/>
        <v>0</v>
      </c>
      <c r="AJ161" s="1568">
        <f t="shared" si="56"/>
        <v>0</v>
      </c>
      <c r="AK161" s="1369">
        <f t="shared" si="57"/>
        <v>0</v>
      </c>
      <c r="AL161" s="1383">
        <f t="shared" si="42"/>
        <v>0</v>
      </c>
      <c r="AM161" s="1851"/>
    </row>
    <row r="162" spans="1:39" ht="14.45" customHeight="1">
      <c r="A162" s="1726"/>
      <c r="B162" s="1727"/>
      <c r="C162" s="1727"/>
      <c r="D162" s="1727"/>
      <c r="E162" s="1728"/>
      <c r="F162" s="1708" t="s">
        <v>601</v>
      </c>
      <c r="K162" s="1740"/>
      <c r="L162" s="1566"/>
      <c r="M162" s="1548" t="s">
        <v>13</v>
      </c>
      <c r="N162" s="1549"/>
      <c r="O162" s="1550"/>
      <c r="P162" s="1567">
        <f t="shared" si="55"/>
        <v>0</v>
      </c>
      <c r="Q162" s="1568">
        <f t="shared" si="55"/>
        <v>0</v>
      </c>
      <c r="R162" s="1568">
        <f t="shared" si="55"/>
        <v>0</v>
      </c>
      <c r="S162" s="1569">
        <f t="shared" si="55"/>
        <v>0</v>
      </c>
      <c r="T162" s="1565">
        <f t="shared" si="55"/>
        <v>0</v>
      </c>
      <c r="U162" s="1555"/>
      <c r="V162" s="1566"/>
      <c r="W162" s="1548" t="s">
        <v>13</v>
      </c>
      <c r="X162" s="1549"/>
      <c r="Y162" s="1550" t="s">
        <v>156</v>
      </c>
      <c r="Z162" s="1567">
        <f>IF(ISERROR(Z$47*(Q162/(Q$151+Q$152+Q$162))),0,ROUND(Z$47*(Q162/(Q$151+Q$152+Q$162)),0))</f>
        <v>0</v>
      </c>
      <c r="AA162" s="1568">
        <f>IF(ISERROR(AA$47*(R162/(R$151+R$152+R$162))),0,ROUND(AA$47*(R162/(R$151+R$152+R$162)),0))</f>
        <v>0</v>
      </c>
      <c r="AB162" s="1589">
        <f>IF(ISERROR(AB$47*(S162/(S$151+S$152+S$162))),0,ROUND(AB$47*(S162/(S$151+S$152+S$162)),0))</f>
        <v>0</v>
      </c>
      <c r="AC162" s="1369">
        <f>IF(ISERROR((AC$47)*(T162/(T$151+T$152+T$162))),0,ROUND((AC$47)*(T162/(T$151+T$152+T$162)),0))</f>
        <v>0</v>
      </c>
      <c r="AD162" s="1853"/>
      <c r="AE162" s="1700"/>
      <c r="AF162" s="1566"/>
      <c r="AG162" s="1548" t="s">
        <v>13</v>
      </c>
      <c r="AH162" s="1549"/>
      <c r="AI162" s="1567">
        <f t="shared" si="41"/>
        <v>0</v>
      </c>
      <c r="AJ162" s="1568">
        <f t="shared" si="56"/>
        <v>0</v>
      </c>
      <c r="AK162" s="1369">
        <f t="shared" si="57"/>
        <v>0</v>
      </c>
      <c r="AL162" s="1383">
        <f t="shared" si="42"/>
        <v>0</v>
      </c>
      <c r="AM162" s="1851"/>
    </row>
    <row r="163" spans="1:39" ht="14.45" customHeight="1">
      <c r="A163" s="1726"/>
      <c r="B163" s="1727"/>
      <c r="C163" s="1727"/>
      <c r="D163" s="1727"/>
      <c r="E163" s="1728"/>
      <c r="F163" s="1708" t="s">
        <v>602</v>
      </c>
      <c r="K163" s="1740" t="s">
        <v>4</v>
      </c>
      <c r="L163" s="1571" t="s">
        <v>78</v>
      </c>
      <c r="M163" s="1549"/>
      <c r="N163" s="1549"/>
      <c r="O163" s="1550"/>
      <c r="P163" s="1567">
        <f t="shared" si="55"/>
        <v>10540</v>
      </c>
      <c r="Q163" s="1568">
        <f t="shared" si="55"/>
        <v>10540</v>
      </c>
      <c r="R163" s="1568">
        <f t="shared" si="55"/>
        <v>0</v>
      </c>
      <c r="S163" s="1569">
        <f t="shared" si="55"/>
        <v>1400</v>
      </c>
      <c r="T163" s="1565">
        <f t="shared" si="55"/>
        <v>0</v>
      </c>
      <c r="U163" s="1555" t="s">
        <v>4</v>
      </c>
      <c r="V163" s="1571" t="s">
        <v>78</v>
      </c>
      <c r="W163" s="1549"/>
      <c r="X163" s="1549"/>
      <c r="Y163" s="1550" t="s">
        <v>156</v>
      </c>
      <c r="Z163" s="1567">
        <f>IF(ISERROR(Z$60*(Q163/(Q$135+Q$144+Q$163+Q$175))),0,ROUND(Z$60*(Q163/(Q$135+Q$144+Q$163+Q$175)),0))</f>
        <v>674</v>
      </c>
      <c r="AA163" s="1568">
        <f>IF(ISERROR(AA$60*(R163/(R$135+R$144+R$163+R$175))),0,ROUND(AA$60*(R163/(R$135+R$144+R$163+R$175)),0))</f>
        <v>0</v>
      </c>
      <c r="AB163" s="1589">
        <f>IF(ISERROR(AB$60*(S163/(S$135+S$144+S$163+S$175))),0,ROUND(AB$60*(S163/(S$135+S$144+S$163+S$175)),0))</f>
        <v>0</v>
      </c>
      <c r="AC163" s="1369">
        <f>IF(ISERROR((AC$60)*(T163/(T$135+T$144+T$163+T$175))),0,ROUND((AC$60)*(T163/(T$135+T$144+T$163+T$175)),0))</f>
        <v>0</v>
      </c>
      <c r="AD163" s="1853"/>
      <c r="AE163" s="1700" t="s">
        <v>4</v>
      </c>
      <c r="AF163" s="1571" t="s">
        <v>78</v>
      </c>
      <c r="AG163" s="1549"/>
      <c r="AH163" s="1549"/>
      <c r="AI163" s="1567">
        <f t="shared" si="41"/>
        <v>9866</v>
      </c>
      <c r="AJ163" s="1568">
        <f>SUM(AJ164:AJ165)</f>
        <v>0</v>
      </c>
      <c r="AK163" s="1369">
        <f>SUM(AK164:AK165)</f>
        <v>1400</v>
      </c>
      <c r="AL163" s="1383">
        <f t="shared" si="42"/>
        <v>0</v>
      </c>
      <c r="AM163" s="1851"/>
    </row>
    <row r="164" spans="1:39" ht="14.45" customHeight="1">
      <c r="A164" s="1726"/>
      <c r="B164" s="1727"/>
      <c r="C164" s="1727"/>
      <c r="D164" s="1727"/>
      <c r="E164" s="1728"/>
      <c r="F164" s="1708" t="s">
        <v>603</v>
      </c>
      <c r="K164" s="1740"/>
      <c r="L164" s="1539"/>
      <c r="M164" s="1548" t="s">
        <v>11</v>
      </c>
      <c r="N164" s="1549"/>
      <c r="O164" s="1550"/>
      <c r="P164" s="1567">
        <f t="shared" si="55"/>
        <v>0</v>
      </c>
      <c r="Q164" s="1568">
        <f t="shared" si="55"/>
        <v>0</v>
      </c>
      <c r="R164" s="1568">
        <f t="shared" si="55"/>
        <v>0</v>
      </c>
      <c r="S164" s="1569">
        <f t="shared" si="55"/>
        <v>0</v>
      </c>
      <c r="T164" s="1565">
        <f t="shared" si="55"/>
        <v>0</v>
      </c>
      <c r="U164" s="1555"/>
      <c r="V164" s="1539"/>
      <c r="W164" s="1548" t="s">
        <v>11</v>
      </c>
      <c r="X164" s="1549"/>
      <c r="Y164" s="1550" t="s">
        <v>156</v>
      </c>
      <c r="Z164" s="1567">
        <f>IF(ISERROR(Z163*(Q$164/Q$163)),0,ROUND(Z163*(Q$164/Q$163),0))</f>
        <v>0</v>
      </c>
      <c r="AA164" s="1568">
        <f>IF(ISERROR(AA163*(R$164/R$163)),0,ROUND(AA163*(R$164/R$163),0))</f>
        <v>0</v>
      </c>
      <c r="AB164" s="1589">
        <f>IF(ISERROR(AB163*(S$164/S$163)),0,ROUND(AB163*(S$164/S$163),0))</f>
        <v>0</v>
      </c>
      <c r="AC164" s="1369">
        <f>IF(ISERROR(AC163*(T$164/T$163)),0,ROUND(AC163*(T$164/T$163),0))</f>
        <v>0</v>
      </c>
      <c r="AD164" s="1853"/>
      <c r="AE164" s="1700"/>
      <c r="AF164" s="1539"/>
      <c r="AG164" s="1548" t="s">
        <v>11</v>
      </c>
      <c r="AH164" s="1549"/>
      <c r="AI164" s="1567">
        <f t="shared" si="41"/>
        <v>0</v>
      </c>
      <c r="AJ164" s="1568">
        <f t="shared" ref="AJ164:AJ175" si="58">IF($P164-$Z164=0,0,ROUND((R164-AA164)*$AI164/($P164-$Z164),0))</f>
        <v>0</v>
      </c>
      <c r="AK164" s="1369">
        <f t="shared" ref="AK164:AK175" si="59">IF(P164-Z164=0,0,ROUND((S164-AB164)*AI164/(P164-Z164),0))</f>
        <v>0</v>
      </c>
      <c r="AL164" s="1383">
        <f t="shared" si="42"/>
        <v>0</v>
      </c>
      <c r="AM164" s="1851"/>
    </row>
    <row r="165" spans="1:39" ht="14.45" customHeight="1">
      <c r="A165" s="1726"/>
      <c r="B165" s="1727"/>
      <c r="C165" s="1727"/>
      <c r="D165" s="1727"/>
      <c r="E165" s="1728"/>
      <c r="F165" s="1708" t="s">
        <v>604</v>
      </c>
      <c r="K165" s="1740"/>
      <c r="L165" s="1566"/>
      <c r="M165" s="1548" t="s">
        <v>13</v>
      </c>
      <c r="N165" s="1549"/>
      <c r="O165" s="1550"/>
      <c r="P165" s="1567">
        <f t="shared" si="55"/>
        <v>10540</v>
      </c>
      <c r="Q165" s="1568">
        <f t="shared" si="55"/>
        <v>10540</v>
      </c>
      <c r="R165" s="1568">
        <f t="shared" si="55"/>
        <v>0</v>
      </c>
      <c r="S165" s="1569">
        <f t="shared" si="55"/>
        <v>1400</v>
      </c>
      <c r="T165" s="1565">
        <f t="shared" si="55"/>
        <v>0</v>
      </c>
      <c r="U165" s="1555"/>
      <c r="V165" s="1566"/>
      <c r="W165" s="1548" t="s">
        <v>13</v>
      </c>
      <c r="X165" s="1549"/>
      <c r="Y165" s="1550" t="s">
        <v>156</v>
      </c>
      <c r="Z165" s="1567">
        <f>Z163-Z164</f>
        <v>674</v>
      </c>
      <c r="AA165" s="1568">
        <f>AA163-AA164</f>
        <v>0</v>
      </c>
      <c r="AB165" s="1589">
        <f>AB163-AB164</f>
        <v>0</v>
      </c>
      <c r="AC165" s="1369">
        <f>AC163-AC164</f>
        <v>0</v>
      </c>
      <c r="AD165" s="1853"/>
      <c r="AE165" s="1700"/>
      <c r="AF165" s="1566"/>
      <c r="AG165" s="1548" t="s">
        <v>13</v>
      </c>
      <c r="AH165" s="1549"/>
      <c r="AI165" s="1567">
        <f t="shared" si="41"/>
        <v>9866</v>
      </c>
      <c r="AJ165" s="1568">
        <f t="shared" si="58"/>
        <v>0</v>
      </c>
      <c r="AK165" s="1369">
        <f t="shared" si="59"/>
        <v>1400</v>
      </c>
      <c r="AL165" s="1383">
        <f t="shared" si="42"/>
        <v>0</v>
      </c>
      <c r="AM165" s="1851"/>
    </row>
    <row r="166" spans="1:39" ht="14.45" customHeight="1">
      <c r="A166" s="1726"/>
      <c r="B166" s="1727"/>
      <c r="C166" s="1727"/>
      <c r="D166" s="1727"/>
      <c r="E166" s="1728"/>
      <c r="F166" s="1708" t="s">
        <v>605</v>
      </c>
      <c r="K166" s="1740"/>
      <c r="L166" s="1586"/>
      <c r="M166" s="1548" t="s">
        <v>88</v>
      </c>
      <c r="N166" s="1549"/>
      <c r="O166" s="1550"/>
      <c r="P166" s="1567">
        <f t="shared" si="55"/>
        <v>5011</v>
      </c>
      <c r="Q166" s="1568">
        <f t="shared" si="55"/>
        <v>4587</v>
      </c>
      <c r="R166" s="1568">
        <f t="shared" si="55"/>
        <v>503</v>
      </c>
      <c r="S166" s="1569">
        <f t="shared" si="55"/>
        <v>0</v>
      </c>
      <c r="T166" s="1565">
        <f t="shared" si="55"/>
        <v>0</v>
      </c>
      <c r="U166" s="1555"/>
      <c r="V166" s="1586"/>
      <c r="W166" s="1548" t="s">
        <v>88</v>
      </c>
      <c r="X166" s="1549"/>
      <c r="Y166" s="1550"/>
      <c r="Z166" s="1567">
        <f t="shared" ref="Z166:AC168" si="60">Z51</f>
        <v>0</v>
      </c>
      <c r="AA166" s="1568">
        <f t="shared" si="60"/>
        <v>0</v>
      </c>
      <c r="AB166" s="1589">
        <f t="shared" si="60"/>
        <v>0</v>
      </c>
      <c r="AC166" s="1369">
        <f t="shared" si="60"/>
        <v>0</v>
      </c>
      <c r="AD166" s="1853"/>
      <c r="AE166" s="1700"/>
      <c r="AF166" s="1586"/>
      <c r="AG166" s="1548" t="s">
        <v>88</v>
      </c>
      <c r="AH166" s="1549"/>
      <c r="AI166" s="1567">
        <f t="shared" si="41"/>
        <v>4587</v>
      </c>
      <c r="AJ166" s="1568">
        <f t="shared" si="58"/>
        <v>460</v>
      </c>
      <c r="AK166" s="1369">
        <f t="shared" si="59"/>
        <v>0</v>
      </c>
      <c r="AL166" s="1383">
        <f t="shared" si="42"/>
        <v>424</v>
      </c>
      <c r="AM166" s="1851"/>
    </row>
    <row r="167" spans="1:39" ht="14.45" customHeight="1" thickBot="1">
      <c r="A167" s="1729"/>
      <c r="B167" s="1730"/>
      <c r="C167" s="1730"/>
      <c r="D167" s="1730"/>
      <c r="E167" s="1731"/>
      <c r="F167" s="1708" t="s">
        <v>606</v>
      </c>
      <c r="K167" s="1740"/>
      <c r="L167" s="1556" t="s">
        <v>91</v>
      </c>
      <c r="M167" s="1548" t="s">
        <v>89</v>
      </c>
      <c r="N167" s="1549"/>
      <c r="O167" s="1550"/>
      <c r="P167" s="1567">
        <f t="shared" si="55"/>
        <v>694</v>
      </c>
      <c r="Q167" s="1568">
        <f t="shared" si="55"/>
        <v>694</v>
      </c>
      <c r="R167" s="1568">
        <f t="shared" si="55"/>
        <v>330</v>
      </c>
      <c r="S167" s="1569">
        <f t="shared" si="55"/>
        <v>0</v>
      </c>
      <c r="T167" s="1565">
        <f t="shared" si="55"/>
        <v>0</v>
      </c>
      <c r="U167" s="1555"/>
      <c r="V167" s="1556" t="s">
        <v>91</v>
      </c>
      <c r="W167" s="1548" t="s">
        <v>89</v>
      </c>
      <c r="X167" s="1549"/>
      <c r="Y167" s="1550"/>
      <c r="Z167" s="1567">
        <f t="shared" si="60"/>
        <v>0</v>
      </c>
      <c r="AA167" s="1568">
        <f t="shared" si="60"/>
        <v>0</v>
      </c>
      <c r="AB167" s="1589">
        <f t="shared" si="60"/>
        <v>0</v>
      </c>
      <c r="AC167" s="1369">
        <f t="shared" si="60"/>
        <v>0</v>
      </c>
      <c r="AD167" s="1853"/>
      <c r="AE167" s="1700"/>
      <c r="AF167" s="1556" t="s">
        <v>91</v>
      </c>
      <c r="AG167" s="1548" t="s">
        <v>89</v>
      </c>
      <c r="AH167" s="1549"/>
      <c r="AI167" s="1567">
        <f t="shared" si="41"/>
        <v>694</v>
      </c>
      <c r="AJ167" s="1568">
        <f t="shared" si="58"/>
        <v>330</v>
      </c>
      <c r="AK167" s="1369">
        <f t="shared" si="59"/>
        <v>0</v>
      </c>
      <c r="AL167" s="1383">
        <f t="shared" si="42"/>
        <v>0</v>
      </c>
      <c r="AM167" s="1851"/>
    </row>
    <row r="168" spans="1:39" ht="14.45" customHeight="1">
      <c r="K168" s="1740"/>
      <c r="L168" s="1556"/>
      <c r="M168" s="1548" t="s">
        <v>104</v>
      </c>
      <c r="N168" s="1549"/>
      <c r="O168" s="1550"/>
      <c r="P168" s="1567">
        <f t="shared" si="55"/>
        <v>0</v>
      </c>
      <c r="Q168" s="1568">
        <f t="shared" si="55"/>
        <v>0</v>
      </c>
      <c r="R168" s="1568">
        <f t="shared" si="55"/>
        <v>0</v>
      </c>
      <c r="S168" s="1569">
        <f t="shared" si="55"/>
        <v>0</v>
      </c>
      <c r="T168" s="1565">
        <f t="shared" si="55"/>
        <v>0</v>
      </c>
      <c r="U168" s="1555"/>
      <c r="V168" s="1556"/>
      <c r="W168" s="1548" t="s">
        <v>104</v>
      </c>
      <c r="X168" s="1549"/>
      <c r="Y168" s="1550"/>
      <c r="Z168" s="1567">
        <f t="shared" si="60"/>
        <v>0</v>
      </c>
      <c r="AA168" s="1568">
        <f t="shared" si="60"/>
        <v>0</v>
      </c>
      <c r="AB168" s="1589">
        <f t="shared" si="60"/>
        <v>0</v>
      </c>
      <c r="AC168" s="1369">
        <f t="shared" si="60"/>
        <v>0</v>
      </c>
      <c r="AD168" s="1853"/>
      <c r="AE168" s="1700"/>
      <c r="AF168" s="1556"/>
      <c r="AG168" s="1548" t="s">
        <v>104</v>
      </c>
      <c r="AH168" s="1549"/>
      <c r="AI168" s="1567">
        <f t="shared" si="41"/>
        <v>0</v>
      </c>
      <c r="AJ168" s="1568">
        <f t="shared" si="58"/>
        <v>0</v>
      </c>
      <c r="AK168" s="1369">
        <f t="shared" si="59"/>
        <v>0</v>
      </c>
      <c r="AL168" s="1383">
        <f t="shared" si="42"/>
        <v>0</v>
      </c>
      <c r="AM168" s="1851"/>
    </row>
    <row r="169" spans="1:39" ht="14.45" customHeight="1" thickBot="1">
      <c r="A169" s="1708" t="s">
        <v>1132</v>
      </c>
      <c r="B169" s="1708" t="s">
        <v>1133</v>
      </c>
      <c r="C169" s="1708" t="s">
        <v>1134</v>
      </c>
      <c r="D169" s="1708" t="s">
        <v>1135</v>
      </c>
      <c r="E169" s="1708" t="s">
        <v>398</v>
      </c>
      <c r="K169" s="1740"/>
      <c r="L169" s="1556"/>
      <c r="M169" s="1548" t="s">
        <v>90</v>
      </c>
      <c r="N169" s="1549"/>
      <c r="O169" s="1550"/>
      <c r="P169" s="1567">
        <f t="shared" si="55"/>
        <v>1092</v>
      </c>
      <c r="Q169" s="1568">
        <f t="shared" si="55"/>
        <v>1092</v>
      </c>
      <c r="R169" s="1568">
        <f t="shared" si="55"/>
        <v>0</v>
      </c>
      <c r="S169" s="1569">
        <f t="shared" si="55"/>
        <v>0</v>
      </c>
      <c r="T169" s="1565">
        <f t="shared" si="55"/>
        <v>0</v>
      </c>
      <c r="U169" s="1555"/>
      <c r="V169" s="1556"/>
      <c r="W169" s="1548" t="s">
        <v>90</v>
      </c>
      <c r="X169" s="1549"/>
      <c r="Y169" s="1550" t="s">
        <v>156</v>
      </c>
      <c r="Z169" s="1567">
        <f t="shared" ref="Z169:AB170" si="61">IF(ISERROR((Z$58+Z$59)*(Q169/(Q$169+Q$170+Q$172+Q$174))),0,ROUND((Z$58+Z$59)*(Q169/(Q$169+Q$170+Q$172+Q$174)),0))</f>
        <v>0</v>
      </c>
      <c r="AA169" s="1568">
        <f t="shared" si="61"/>
        <v>0</v>
      </c>
      <c r="AB169" s="1589">
        <f t="shared" si="61"/>
        <v>0</v>
      </c>
      <c r="AC169" s="1369">
        <f>IF(ISERROR(((AC$58)+(AC$59))*(T169/(T$169+T$170+T$172+T$174))),0,ROUND(((AC$58)+(AC$59))*(T169/(T$169+T$170+T$172+T$174)),0))</f>
        <v>0</v>
      </c>
      <c r="AD169" s="1853"/>
      <c r="AE169" s="1700"/>
      <c r="AF169" s="1556"/>
      <c r="AG169" s="1548" t="s">
        <v>90</v>
      </c>
      <c r="AH169" s="1549"/>
      <c r="AI169" s="1567">
        <f t="shared" si="41"/>
        <v>1092</v>
      </c>
      <c r="AJ169" s="1568">
        <f t="shared" si="58"/>
        <v>0</v>
      </c>
      <c r="AK169" s="1369">
        <f t="shared" si="59"/>
        <v>0</v>
      </c>
      <c r="AL169" s="1383">
        <f t="shared" si="42"/>
        <v>0</v>
      </c>
      <c r="AM169" s="1851"/>
    </row>
    <row r="170" spans="1:39" ht="14.45" customHeight="1">
      <c r="A170" s="1723"/>
      <c r="B170" s="1724"/>
      <c r="C170" s="1724"/>
      <c r="D170" s="1724"/>
      <c r="E170" s="1725"/>
      <c r="F170" s="1708" t="s">
        <v>1139</v>
      </c>
      <c r="K170" s="1740"/>
      <c r="L170" s="1556" t="s">
        <v>92</v>
      </c>
      <c r="M170" s="1548" t="s">
        <v>105</v>
      </c>
      <c r="N170" s="1549"/>
      <c r="O170" s="1550"/>
      <c r="P170" s="1567">
        <f t="shared" si="55"/>
        <v>0</v>
      </c>
      <c r="Q170" s="1568">
        <f t="shared" si="55"/>
        <v>0</v>
      </c>
      <c r="R170" s="1568">
        <f t="shared" si="55"/>
        <v>0</v>
      </c>
      <c r="S170" s="1569">
        <f t="shared" si="55"/>
        <v>0</v>
      </c>
      <c r="T170" s="1565">
        <f t="shared" si="55"/>
        <v>0</v>
      </c>
      <c r="U170" s="1555"/>
      <c r="V170" s="1556" t="s">
        <v>92</v>
      </c>
      <c r="W170" s="1548" t="s">
        <v>105</v>
      </c>
      <c r="X170" s="1549"/>
      <c r="Y170" s="1550" t="s">
        <v>156</v>
      </c>
      <c r="Z170" s="1567">
        <f t="shared" si="61"/>
        <v>0</v>
      </c>
      <c r="AA170" s="1568">
        <f t="shared" si="61"/>
        <v>0</v>
      </c>
      <c r="AB170" s="1589">
        <f t="shared" si="61"/>
        <v>0</v>
      </c>
      <c r="AC170" s="1369">
        <f>IF(ISERROR(((AC$58)+(AC$59))*(T170/(T$169+T$170+T$172+T$174))),0,ROUND(((AC$58)+(AC$59))*(T170/(T$169+T$170+T$172+T$174)),0))</f>
        <v>0</v>
      </c>
      <c r="AD170" s="1853"/>
      <c r="AE170" s="1700"/>
      <c r="AF170" s="1556" t="s">
        <v>92</v>
      </c>
      <c r="AG170" s="1548" t="s">
        <v>105</v>
      </c>
      <c r="AH170" s="1549"/>
      <c r="AI170" s="1567">
        <f t="shared" si="41"/>
        <v>0</v>
      </c>
      <c r="AJ170" s="1568">
        <f t="shared" si="58"/>
        <v>0</v>
      </c>
      <c r="AK170" s="1369">
        <f t="shared" si="59"/>
        <v>0</v>
      </c>
      <c r="AL170" s="1383">
        <f t="shared" si="42"/>
        <v>0</v>
      </c>
      <c r="AM170" s="1851"/>
    </row>
    <row r="171" spans="1:39" ht="14.45" customHeight="1">
      <c r="A171" s="1726"/>
      <c r="B171" s="1727"/>
      <c r="C171" s="1727"/>
      <c r="D171" s="1727"/>
      <c r="E171" s="1728"/>
      <c r="F171" s="1708" t="s">
        <v>1140</v>
      </c>
      <c r="K171" s="1740"/>
      <c r="L171" s="1556"/>
      <c r="M171" s="1548" t="s">
        <v>106</v>
      </c>
      <c r="N171" s="1549"/>
      <c r="O171" s="1550"/>
      <c r="P171" s="1567">
        <f t="shared" ref="P171:T176" si="62">P56+P110</f>
        <v>0</v>
      </c>
      <c r="Q171" s="1568">
        <f t="shared" si="62"/>
        <v>0</v>
      </c>
      <c r="R171" s="1568">
        <f t="shared" si="62"/>
        <v>0</v>
      </c>
      <c r="S171" s="1569">
        <f t="shared" si="62"/>
        <v>0</v>
      </c>
      <c r="T171" s="1565">
        <f t="shared" si="62"/>
        <v>0</v>
      </c>
      <c r="U171" s="1555"/>
      <c r="V171" s="1556"/>
      <c r="W171" s="1548" t="s">
        <v>106</v>
      </c>
      <c r="X171" s="1549"/>
      <c r="Y171" s="1550"/>
      <c r="Z171" s="1567">
        <f>Z56</f>
        <v>0</v>
      </c>
      <c r="AA171" s="1568">
        <f>AA56</f>
        <v>0</v>
      </c>
      <c r="AB171" s="1589">
        <f>AB56</f>
        <v>0</v>
      </c>
      <c r="AC171" s="1369">
        <f>AC56</f>
        <v>0</v>
      </c>
      <c r="AD171" s="1853"/>
      <c r="AE171" s="1700"/>
      <c r="AF171" s="1556"/>
      <c r="AG171" s="1548" t="s">
        <v>106</v>
      </c>
      <c r="AH171" s="1549"/>
      <c r="AI171" s="1567">
        <f t="shared" si="41"/>
        <v>0</v>
      </c>
      <c r="AJ171" s="1568">
        <f t="shared" si="58"/>
        <v>0</v>
      </c>
      <c r="AK171" s="1369">
        <f t="shared" si="59"/>
        <v>0</v>
      </c>
      <c r="AL171" s="1383">
        <f t="shared" si="42"/>
        <v>0</v>
      </c>
      <c r="AM171" s="1851"/>
    </row>
    <row r="172" spans="1:39" ht="14.45" customHeight="1">
      <c r="A172" s="1726"/>
      <c r="B172" s="1727"/>
      <c r="C172" s="1727"/>
      <c r="D172" s="1727"/>
      <c r="E172" s="1728"/>
      <c r="F172" s="1708" t="s">
        <v>1141</v>
      </c>
      <c r="K172" s="1740"/>
      <c r="L172" s="1556"/>
      <c r="M172" s="1548" t="s">
        <v>107</v>
      </c>
      <c r="N172" s="1549"/>
      <c r="O172" s="1550"/>
      <c r="P172" s="1567">
        <f t="shared" si="62"/>
        <v>0</v>
      </c>
      <c r="Q172" s="1568">
        <f t="shared" si="62"/>
        <v>0</v>
      </c>
      <c r="R172" s="1568">
        <f t="shared" si="62"/>
        <v>0</v>
      </c>
      <c r="S172" s="1569">
        <f t="shared" si="62"/>
        <v>0</v>
      </c>
      <c r="T172" s="1565">
        <f t="shared" si="62"/>
        <v>0</v>
      </c>
      <c r="U172" s="1555"/>
      <c r="V172" s="1556"/>
      <c r="W172" s="1548" t="s">
        <v>107</v>
      </c>
      <c r="X172" s="1549"/>
      <c r="Y172" s="1550" t="s">
        <v>156</v>
      </c>
      <c r="Z172" s="1567">
        <f>IF(ISERROR((Z$58+Z$59)*(Q172/(Q$169+Q$170+Q$172+Q$174))),0,ROUND((Z$58+Z$59)*(Q172/(Q$169+Q$170+Q$172+Q$174)),0))</f>
        <v>0</v>
      </c>
      <c r="AA172" s="1568">
        <f>IF(ISERROR((AA$58+AA$59)*(R172/(R$169+R$170+R$172+R$174))),0,ROUND((AA$58+AA$59)*(R172/(R$169+R$170+R$172+R$174)),0))</f>
        <v>0</v>
      </c>
      <c r="AB172" s="1589">
        <f>IF(ISERROR((AB$58+AB$59)*(S172/(S$169+S$170+S$172+S$174))),0,ROUND((AB$58+AB$59)*(S172/(S$169+S$170+S$172+S$174)),0))</f>
        <v>0</v>
      </c>
      <c r="AC172" s="1369">
        <f>IF(ISERROR(((AC$58)+(AC$59))*(T172/(T$169+T$170+T$172+T$174))),0,ROUND(((AC$58)+(AC$59))*(T172/(T$169+T$170+T$172+T$174)),0))</f>
        <v>0</v>
      </c>
      <c r="AD172" s="1853"/>
      <c r="AE172" s="1700"/>
      <c r="AF172" s="1556"/>
      <c r="AG172" s="1548" t="s">
        <v>107</v>
      </c>
      <c r="AH172" s="1549"/>
      <c r="AI172" s="1567">
        <f t="shared" si="41"/>
        <v>0</v>
      </c>
      <c r="AJ172" s="1568">
        <f t="shared" si="58"/>
        <v>0</v>
      </c>
      <c r="AK172" s="1369">
        <f t="shared" si="59"/>
        <v>0</v>
      </c>
      <c r="AL172" s="1383">
        <f t="shared" si="42"/>
        <v>0</v>
      </c>
      <c r="AM172" s="1851"/>
    </row>
    <row r="173" spans="1:39" ht="14.45" customHeight="1">
      <c r="A173" s="1726"/>
      <c r="B173" s="1727"/>
      <c r="C173" s="1727"/>
      <c r="D173" s="1727"/>
      <c r="E173" s="1728"/>
      <c r="F173" s="1708" t="s">
        <v>1142</v>
      </c>
      <c r="K173" s="1740"/>
      <c r="L173" s="1556" t="s">
        <v>41</v>
      </c>
      <c r="M173" s="1548" t="s">
        <v>108</v>
      </c>
      <c r="N173" s="1549"/>
      <c r="O173" s="1550"/>
      <c r="P173" s="1567">
        <f t="shared" si="62"/>
        <v>836</v>
      </c>
      <c r="Q173" s="1568">
        <f t="shared" si="62"/>
        <v>836</v>
      </c>
      <c r="R173" s="1568">
        <f t="shared" si="62"/>
        <v>0</v>
      </c>
      <c r="S173" s="1569">
        <f t="shared" si="62"/>
        <v>0</v>
      </c>
      <c r="T173" s="1565">
        <f t="shared" si="62"/>
        <v>0</v>
      </c>
      <c r="U173" s="1555"/>
      <c r="V173" s="1556" t="s">
        <v>41</v>
      </c>
      <c r="W173" s="1548" t="s">
        <v>108</v>
      </c>
      <c r="X173" s="1549"/>
      <c r="Y173" s="1550"/>
      <c r="Z173" s="1567">
        <f>Z57</f>
        <v>0</v>
      </c>
      <c r="AA173" s="1568">
        <f>AA57</f>
        <v>0</v>
      </c>
      <c r="AB173" s="1589">
        <f>AB57</f>
        <v>0</v>
      </c>
      <c r="AC173" s="1369">
        <f>AC57</f>
        <v>0</v>
      </c>
      <c r="AD173" s="1853"/>
      <c r="AE173" s="1700"/>
      <c r="AF173" s="1556" t="s">
        <v>41</v>
      </c>
      <c r="AG173" s="1548" t="s">
        <v>108</v>
      </c>
      <c r="AH173" s="1549"/>
      <c r="AI173" s="1567">
        <f t="shared" si="41"/>
        <v>836</v>
      </c>
      <c r="AJ173" s="1568">
        <f t="shared" si="58"/>
        <v>0</v>
      </c>
      <c r="AK173" s="1369">
        <f t="shared" si="59"/>
        <v>0</v>
      </c>
      <c r="AL173" s="1383">
        <f t="shared" si="42"/>
        <v>0</v>
      </c>
      <c r="AM173" s="1851"/>
    </row>
    <row r="174" spans="1:39" ht="14.45" customHeight="1">
      <c r="A174" s="1726"/>
      <c r="B174" s="1727"/>
      <c r="C174" s="1727"/>
      <c r="D174" s="1727"/>
      <c r="E174" s="1728"/>
      <c r="F174" s="1708" t="s">
        <v>1143</v>
      </c>
      <c r="K174" s="1740"/>
      <c r="L174" s="1566"/>
      <c r="M174" s="1548" t="s">
        <v>13</v>
      </c>
      <c r="N174" s="1549"/>
      <c r="O174" s="1550"/>
      <c r="P174" s="1567">
        <f t="shared" si="62"/>
        <v>652</v>
      </c>
      <c r="Q174" s="1568">
        <f t="shared" si="62"/>
        <v>652</v>
      </c>
      <c r="R174" s="1568">
        <f t="shared" si="62"/>
        <v>0</v>
      </c>
      <c r="S174" s="1569">
        <f t="shared" si="62"/>
        <v>0</v>
      </c>
      <c r="T174" s="1565">
        <f t="shared" si="62"/>
        <v>0</v>
      </c>
      <c r="U174" s="1555"/>
      <c r="V174" s="1566"/>
      <c r="W174" s="1548" t="s">
        <v>13</v>
      </c>
      <c r="X174" s="1549"/>
      <c r="Y174" s="1550" t="s">
        <v>156</v>
      </c>
      <c r="Z174" s="1567">
        <f>IF(ISERROR((Z$58+Z$59)*(Q174/(Q$169+Q$170+Q$172+Q$174))),0,ROUND((Z$58+Z$59)*(Q174/(Q$169+Q$170+Q$172+Q$174)),0))</f>
        <v>0</v>
      </c>
      <c r="AA174" s="1568">
        <f>IF(ISERROR((AA$58+AA$59)*(R174/(R$169+R$170+R$172+R$174))),0,ROUND((AA$58+AA$59)*(R174/(R$169+R$170+R$172+R$174)),0))</f>
        <v>0</v>
      </c>
      <c r="AB174" s="1589">
        <f>IF(ISERROR((AB$58+AB$59)*(S174/(S$169+S$170+S$172+S$174))),0,ROUND((AB$58+AB$59)*(S174/(S$169+S$170+S$172+S$174)),0))</f>
        <v>0</v>
      </c>
      <c r="AC174" s="1369">
        <f>IF(ISERROR(((AC$58)+(AC$59))*(T174/(T$169+T$170+T$172+T$174))),0,ROUND(((AC$58)+(AC$59))*(T174/(T$169+T$170+T$172+T$174)),0))</f>
        <v>0</v>
      </c>
      <c r="AD174" s="1853"/>
      <c r="AE174" s="1700"/>
      <c r="AF174" s="1566"/>
      <c r="AG174" s="1548" t="s">
        <v>13</v>
      </c>
      <c r="AH174" s="1549"/>
      <c r="AI174" s="1567">
        <f t="shared" si="41"/>
        <v>652</v>
      </c>
      <c r="AJ174" s="1568">
        <f t="shared" si="58"/>
        <v>0</v>
      </c>
      <c r="AK174" s="1369">
        <f t="shared" si="59"/>
        <v>0</v>
      </c>
      <c r="AL174" s="1383">
        <f t="shared" si="42"/>
        <v>0</v>
      </c>
      <c r="AM174" s="1851"/>
    </row>
    <row r="175" spans="1:39" ht="14.45" customHeight="1">
      <c r="A175" s="1726"/>
      <c r="B175" s="1727"/>
      <c r="C175" s="1727"/>
      <c r="D175" s="1727"/>
      <c r="E175" s="1728"/>
      <c r="F175" s="1708" t="s">
        <v>1144</v>
      </c>
      <c r="K175" s="1740"/>
      <c r="L175" s="1548" t="s">
        <v>13</v>
      </c>
      <c r="M175" s="1549"/>
      <c r="N175" s="1549"/>
      <c r="O175" s="1550"/>
      <c r="P175" s="1567">
        <f t="shared" si="62"/>
        <v>0</v>
      </c>
      <c r="Q175" s="1568">
        <f t="shared" si="62"/>
        <v>0</v>
      </c>
      <c r="R175" s="1568">
        <f t="shared" si="62"/>
        <v>0</v>
      </c>
      <c r="S175" s="1569">
        <f t="shared" si="62"/>
        <v>0</v>
      </c>
      <c r="T175" s="1565">
        <f t="shared" si="62"/>
        <v>0</v>
      </c>
      <c r="U175" s="1555"/>
      <c r="V175" s="1548" t="s">
        <v>13</v>
      </c>
      <c r="W175" s="1549"/>
      <c r="X175" s="1549"/>
      <c r="Y175" s="1550" t="s">
        <v>156</v>
      </c>
      <c r="Z175" s="1567">
        <f>Z61-SUM(Z123,Z126,Z129,Z133:Z144,Z148:Z154,Z160:Z163,Z166:Z174)</f>
        <v>0</v>
      </c>
      <c r="AA175" s="1568">
        <f>AA61-SUM(AA123,AA126,AA129,AA133:AA144,AA148:AA154,AA160:AA163,AA166:AA174)</f>
        <v>0</v>
      </c>
      <c r="AB175" s="1589">
        <f>AB61-SUM(AB123,AB126,AB129,AB133:AB144,AB148:AB154,AB160:AB163,AB166:AB174)</f>
        <v>0</v>
      </c>
      <c r="AC175" s="1369">
        <f>AC61-SUM(AC123,AC126,AC129,AC133:AC144,AC148:AC154,AC160:AC163,AC166:AC174)</f>
        <v>0</v>
      </c>
      <c r="AD175" s="1853"/>
      <c r="AE175" s="1700"/>
      <c r="AF175" s="1548" t="s">
        <v>13</v>
      </c>
      <c r="AG175" s="1549"/>
      <c r="AH175" s="1549"/>
      <c r="AI175" s="1567">
        <f t="shared" si="41"/>
        <v>0</v>
      </c>
      <c r="AJ175" s="1568">
        <f t="shared" si="58"/>
        <v>0</v>
      </c>
      <c r="AK175" s="1369">
        <f t="shared" si="59"/>
        <v>0</v>
      </c>
      <c r="AL175" s="1383">
        <f t="shared" si="42"/>
        <v>0</v>
      </c>
      <c r="AM175" s="1260" t="s">
        <v>1471</v>
      </c>
    </row>
    <row r="176" spans="1:39" ht="14.45" customHeight="1" thickBot="1">
      <c r="A176" s="1726"/>
      <c r="B176" s="1727"/>
      <c r="C176" s="1727"/>
      <c r="D176" s="1727"/>
      <c r="E176" s="1728"/>
      <c r="F176" s="1708" t="s">
        <v>1145</v>
      </c>
      <c r="K176" s="1741"/>
      <c r="L176" s="1654" t="s">
        <v>82</v>
      </c>
      <c r="M176" s="1655"/>
      <c r="N176" s="1655"/>
      <c r="O176" s="1656"/>
      <c r="P176" s="1734">
        <f t="shared" si="62"/>
        <v>313689</v>
      </c>
      <c r="Q176" s="1735">
        <f t="shared" si="62"/>
        <v>300699</v>
      </c>
      <c r="R176" s="1735">
        <f t="shared" si="62"/>
        <v>40190</v>
      </c>
      <c r="S176" s="1655">
        <f t="shared" si="62"/>
        <v>17887</v>
      </c>
      <c r="T176" s="1736">
        <f t="shared" si="62"/>
        <v>35000</v>
      </c>
      <c r="U176" s="1704"/>
      <c r="V176" s="1654" t="s">
        <v>82</v>
      </c>
      <c r="W176" s="1655"/>
      <c r="X176" s="1655"/>
      <c r="Y176" s="1656"/>
      <c r="Z176" s="1734">
        <f>Z61</f>
        <v>1707</v>
      </c>
      <c r="AA176" s="1735">
        <f>AA61</f>
        <v>0</v>
      </c>
      <c r="AB176" s="1654">
        <f>AB61</f>
        <v>0</v>
      </c>
      <c r="AC176" s="1737">
        <f>AC61</f>
        <v>0</v>
      </c>
      <c r="AD176" s="1853"/>
      <c r="AE176" s="1705"/>
      <c r="AF176" s="1654" t="s">
        <v>82</v>
      </c>
      <c r="AG176" s="1655"/>
      <c r="AH176" s="1655"/>
      <c r="AI176" s="1738">
        <f t="shared" si="41"/>
        <v>298992</v>
      </c>
      <c r="AJ176" s="1735">
        <f>SUM(AJ123,AJ126,AJ129,AJ133:AJ144,AJ148:AJ154,AJ160:AJ163,AJ166:AJ175)</f>
        <v>37695</v>
      </c>
      <c r="AK176" s="1737">
        <f>SUM(AK123,AK126,AK129,AK133:AK144,AK148:AK154,AK160:AK163,AK166:AK175)</f>
        <v>13151</v>
      </c>
      <c r="AL176" s="1851">
        <f>SUM(AL123,AL126,AL129,AL133:AL144,AL148:AL154,AL160:AL163,AL166:AL175)</f>
        <v>12990</v>
      </c>
      <c r="AM176" s="1260">
        <f>P176-Q176</f>
        <v>12990</v>
      </c>
    </row>
    <row r="177" spans="1:29" ht="14.45" customHeight="1" thickTop="1">
      <c r="A177" s="1726">
        <v>0</v>
      </c>
      <c r="B177" s="1727">
        <v>0</v>
      </c>
      <c r="C177" s="1727">
        <v>0</v>
      </c>
      <c r="D177" s="1727">
        <v>0</v>
      </c>
      <c r="E177" s="1728">
        <v>0</v>
      </c>
      <c r="F177" s="1708" t="s">
        <v>1146</v>
      </c>
      <c r="Z177" s="1853"/>
      <c r="AA177" s="1853"/>
      <c r="AB177" s="1853"/>
      <c r="AC177" s="1297"/>
    </row>
    <row r="178" spans="1:29" ht="14.45" customHeight="1">
      <c r="A178" s="1726">
        <v>0</v>
      </c>
      <c r="B178" s="1727">
        <v>0</v>
      </c>
      <c r="C178" s="1727">
        <v>0</v>
      </c>
      <c r="D178" s="1727">
        <v>0</v>
      </c>
      <c r="E178" s="1728">
        <v>0</v>
      </c>
      <c r="F178" s="1708" t="s">
        <v>1147</v>
      </c>
      <c r="AC178" s="1706"/>
    </row>
    <row r="179" spans="1:29">
      <c r="A179" s="1726">
        <v>0</v>
      </c>
      <c r="B179" s="1727">
        <v>0</v>
      </c>
      <c r="C179" s="1727">
        <v>0</v>
      </c>
      <c r="D179" s="1727">
        <v>0</v>
      </c>
      <c r="E179" s="1728">
        <v>0</v>
      </c>
      <c r="F179" s="1708" t="s">
        <v>552</v>
      </c>
      <c r="AC179" s="1706"/>
    </row>
    <row r="180" spans="1:29">
      <c r="A180" s="1726">
        <v>0</v>
      </c>
      <c r="B180" s="1727">
        <v>0</v>
      </c>
      <c r="C180" s="1727">
        <v>0</v>
      </c>
      <c r="D180" s="1727">
        <v>0</v>
      </c>
      <c r="E180" s="1728">
        <v>0</v>
      </c>
      <c r="F180" s="1708" t="s">
        <v>553</v>
      </c>
      <c r="AC180" s="1706"/>
    </row>
    <row r="181" spans="1:29">
      <c r="A181" s="1726">
        <v>0</v>
      </c>
      <c r="B181" s="1727">
        <v>0</v>
      </c>
      <c r="C181" s="1727">
        <v>0</v>
      </c>
      <c r="D181" s="1727">
        <v>0</v>
      </c>
      <c r="E181" s="1728">
        <v>0</v>
      </c>
      <c r="F181" s="1708" t="s">
        <v>554</v>
      </c>
      <c r="AC181" s="1706"/>
    </row>
    <row r="182" spans="1:29">
      <c r="A182" s="1726">
        <v>0</v>
      </c>
      <c r="B182" s="1727">
        <v>0</v>
      </c>
      <c r="C182" s="1727">
        <v>0</v>
      </c>
      <c r="D182" s="1727">
        <v>0</v>
      </c>
      <c r="E182" s="1728">
        <v>0</v>
      </c>
      <c r="F182" s="1708" t="s">
        <v>1148</v>
      </c>
      <c r="AC182" s="1706"/>
    </row>
    <row r="183" spans="1:29">
      <c r="A183" s="1726">
        <v>0</v>
      </c>
      <c r="B183" s="1727">
        <v>0</v>
      </c>
      <c r="C183" s="1727">
        <v>0</v>
      </c>
      <c r="D183" s="1727">
        <v>0</v>
      </c>
      <c r="E183" s="1728">
        <v>0</v>
      </c>
      <c r="F183" s="1708" t="s">
        <v>555</v>
      </c>
      <c r="AC183" s="1706"/>
    </row>
    <row r="184" spans="1:29">
      <c r="A184" s="1726">
        <v>0</v>
      </c>
      <c r="B184" s="1727">
        <v>0</v>
      </c>
      <c r="C184" s="1727">
        <v>0</v>
      </c>
      <c r="D184" s="1727">
        <v>0</v>
      </c>
      <c r="E184" s="1728">
        <v>0</v>
      </c>
      <c r="F184" s="1708" t="s">
        <v>558</v>
      </c>
      <c r="AC184" s="1706"/>
    </row>
    <row r="185" spans="1:29">
      <c r="A185" s="1726">
        <v>0</v>
      </c>
      <c r="B185" s="1727">
        <v>0</v>
      </c>
      <c r="C185" s="1727">
        <v>0</v>
      </c>
      <c r="D185" s="1727">
        <v>0</v>
      </c>
      <c r="E185" s="1728">
        <v>0</v>
      </c>
      <c r="F185" s="1708" t="s">
        <v>560</v>
      </c>
      <c r="AC185" s="1706"/>
    </row>
    <row r="186" spans="1:29">
      <c r="A186" s="1726">
        <v>0</v>
      </c>
      <c r="B186" s="1727">
        <v>0</v>
      </c>
      <c r="C186" s="1727">
        <v>0</v>
      </c>
      <c r="D186" s="1727">
        <v>0</v>
      </c>
      <c r="E186" s="1728">
        <v>0</v>
      </c>
      <c r="F186" s="1708" t="s">
        <v>562</v>
      </c>
      <c r="AC186" s="1706"/>
    </row>
    <row r="187" spans="1:29">
      <c r="A187" s="1726">
        <v>0</v>
      </c>
      <c r="B187" s="1727">
        <v>0</v>
      </c>
      <c r="C187" s="1727">
        <v>0</v>
      </c>
      <c r="D187" s="1727">
        <v>0</v>
      </c>
      <c r="E187" s="1728">
        <v>0</v>
      </c>
      <c r="F187" s="1708" t="s">
        <v>563</v>
      </c>
      <c r="AC187" s="1706"/>
    </row>
    <row r="188" spans="1:29">
      <c r="A188" s="1726">
        <v>0</v>
      </c>
      <c r="B188" s="1727">
        <v>0</v>
      </c>
      <c r="C188" s="1727">
        <v>0</v>
      </c>
      <c r="D188" s="1727">
        <v>0</v>
      </c>
      <c r="E188" s="1728">
        <v>0</v>
      </c>
      <c r="F188" s="1708" t="s">
        <v>565</v>
      </c>
      <c r="AC188" s="1706"/>
    </row>
    <row r="189" spans="1:29">
      <c r="A189" s="1726">
        <v>0</v>
      </c>
      <c r="B189" s="1727">
        <v>0</v>
      </c>
      <c r="C189" s="1727">
        <v>0</v>
      </c>
      <c r="D189" s="1727">
        <v>0</v>
      </c>
      <c r="E189" s="1728">
        <v>0</v>
      </c>
      <c r="F189" s="1708" t="s">
        <v>566</v>
      </c>
      <c r="AC189" s="1706"/>
    </row>
    <row r="190" spans="1:29">
      <c r="A190" s="1726">
        <v>0</v>
      </c>
      <c r="B190" s="1727">
        <v>0</v>
      </c>
      <c r="C190" s="1727">
        <v>0</v>
      </c>
      <c r="D190" s="1727">
        <v>0</v>
      </c>
      <c r="E190" s="1728">
        <v>0</v>
      </c>
      <c r="F190" s="1708" t="s">
        <v>453</v>
      </c>
      <c r="AC190" s="1706"/>
    </row>
    <row r="191" spans="1:29">
      <c r="A191" s="1726">
        <v>0</v>
      </c>
      <c r="B191" s="1727">
        <v>0</v>
      </c>
      <c r="C191" s="1727">
        <v>0</v>
      </c>
      <c r="D191" s="1727">
        <v>0</v>
      </c>
      <c r="E191" s="1728">
        <v>0</v>
      </c>
      <c r="F191" s="1708" t="s">
        <v>568</v>
      </c>
      <c r="AC191" s="1706"/>
    </row>
    <row r="192" spans="1:29">
      <c r="A192" s="1726">
        <v>0</v>
      </c>
      <c r="B192" s="1727">
        <v>0</v>
      </c>
      <c r="C192" s="1727">
        <v>0</v>
      </c>
      <c r="D192" s="1727">
        <v>0</v>
      </c>
      <c r="E192" s="1728">
        <v>0</v>
      </c>
      <c r="F192" s="1708" t="s">
        <v>569</v>
      </c>
      <c r="AC192" s="1706"/>
    </row>
    <row r="193" spans="1:29">
      <c r="A193" s="1726">
        <v>0</v>
      </c>
      <c r="B193" s="1727">
        <v>0</v>
      </c>
      <c r="C193" s="1727">
        <v>0</v>
      </c>
      <c r="D193" s="1727">
        <v>0</v>
      </c>
      <c r="E193" s="1728">
        <v>0</v>
      </c>
      <c r="F193" s="1708" t="s">
        <v>570</v>
      </c>
      <c r="AC193" s="1706"/>
    </row>
    <row r="194" spans="1:29">
      <c r="A194" s="1726">
        <v>0</v>
      </c>
      <c r="B194" s="1727">
        <v>0</v>
      </c>
      <c r="C194" s="1727">
        <v>0</v>
      </c>
      <c r="D194" s="1727">
        <v>0</v>
      </c>
      <c r="E194" s="1728">
        <v>0</v>
      </c>
      <c r="F194" s="1708" t="s">
        <v>1149</v>
      </c>
      <c r="AC194" s="1706"/>
    </row>
    <row r="195" spans="1:29">
      <c r="A195" s="1726">
        <v>0</v>
      </c>
      <c r="B195" s="1727">
        <v>0</v>
      </c>
      <c r="C195" s="1727">
        <v>0</v>
      </c>
      <c r="D195" s="1727">
        <v>0</v>
      </c>
      <c r="E195" s="1728">
        <v>0</v>
      </c>
      <c r="F195" s="1708" t="s">
        <v>571</v>
      </c>
      <c r="AC195" s="1706"/>
    </row>
    <row r="196" spans="1:29">
      <c r="A196" s="1726">
        <v>0</v>
      </c>
      <c r="B196" s="1727">
        <v>0</v>
      </c>
      <c r="C196" s="1727">
        <v>0</v>
      </c>
      <c r="D196" s="1727">
        <v>0</v>
      </c>
      <c r="E196" s="1728">
        <v>0</v>
      </c>
      <c r="F196" s="1708" t="s">
        <v>573</v>
      </c>
      <c r="AC196" s="1706"/>
    </row>
    <row r="197" spans="1:29">
      <c r="A197" s="1726">
        <v>0</v>
      </c>
      <c r="B197" s="1727">
        <v>0</v>
      </c>
      <c r="C197" s="1727">
        <v>0</v>
      </c>
      <c r="D197" s="1727">
        <v>0</v>
      </c>
      <c r="E197" s="1728">
        <v>0</v>
      </c>
      <c r="F197" s="1708" t="s">
        <v>575</v>
      </c>
      <c r="AC197" s="1706"/>
    </row>
    <row r="198" spans="1:29">
      <c r="A198" s="1726">
        <v>0</v>
      </c>
      <c r="B198" s="1727">
        <v>0</v>
      </c>
      <c r="C198" s="1727">
        <v>0</v>
      </c>
      <c r="D198" s="1727">
        <v>0</v>
      </c>
      <c r="E198" s="1728">
        <v>0</v>
      </c>
      <c r="F198" s="1708" t="s">
        <v>577</v>
      </c>
      <c r="AC198" s="1706"/>
    </row>
    <row r="199" spans="1:29">
      <c r="A199" s="1726">
        <v>0</v>
      </c>
      <c r="B199" s="1727">
        <v>0</v>
      </c>
      <c r="C199" s="1727">
        <v>0</v>
      </c>
      <c r="D199" s="1727">
        <v>0</v>
      </c>
      <c r="E199" s="1728">
        <v>0</v>
      </c>
      <c r="F199" s="1708" t="s">
        <v>578</v>
      </c>
      <c r="AC199" s="1706"/>
    </row>
    <row r="200" spans="1:29">
      <c r="A200" s="1726">
        <v>0</v>
      </c>
      <c r="B200" s="1727">
        <v>0</v>
      </c>
      <c r="C200" s="1727">
        <v>0</v>
      </c>
      <c r="D200" s="1727">
        <v>0</v>
      </c>
      <c r="E200" s="1728">
        <v>0</v>
      </c>
      <c r="F200" s="1708" t="s">
        <v>579</v>
      </c>
      <c r="AC200" s="1706"/>
    </row>
    <row r="201" spans="1:29">
      <c r="A201" s="1726">
        <v>0</v>
      </c>
      <c r="B201" s="1727">
        <v>0</v>
      </c>
      <c r="C201" s="1727">
        <v>0</v>
      </c>
      <c r="D201" s="1727">
        <v>0</v>
      </c>
      <c r="E201" s="1728">
        <v>0</v>
      </c>
      <c r="F201" s="1708" t="s">
        <v>580</v>
      </c>
      <c r="AC201" s="1706"/>
    </row>
    <row r="202" spans="1:29">
      <c r="A202" s="1726">
        <v>1707</v>
      </c>
      <c r="B202" s="1727">
        <v>0</v>
      </c>
      <c r="C202" s="1727">
        <v>0</v>
      </c>
      <c r="D202" s="1727">
        <v>0</v>
      </c>
      <c r="E202" s="1728">
        <v>0</v>
      </c>
      <c r="F202" s="1708" t="s">
        <v>582</v>
      </c>
      <c r="AC202" s="1706"/>
    </row>
    <row r="203" spans="1:29" ht="14.25" thickBot="1">
      <c r="A203" s="1729">
        <v>0</v>
      </c>
      <c r="B203" s="1730">
        <v>0</v>
      </c>
      <c r="C203" s="1730">
        <v>0</v>
      </c>
      <c r="D203" s="1730">
        <v>0</v>
      </c>
      <c r="E203" s="1731">
        <v>0</v>
      </c>
      <c r="F203" s="1708" t="s">
        <v>584</v>
      </c>
      <c r="AC203" s="1706"/>
    </row>
    <row r="204" spans="1:29">
      <c r="A204" s="1722"/>
      <c r="B204" s="1722"/>
      <c r="C204" s="1722"/>
      <c r="D204" s="1722"/>
      <c r="E204" s="1722"/>
      <c r="F204" s="1708"/>
      <c r="AC204" s="1706"/>
    </row>
    <row r="205" spans="1:29">
      <c r="F205" s="1708"/>
      <c r="AC205" s="1706"/>
    </row>
    <row r="206" spans="1:29">
      <c r="F206" s="1708"/>
      <c r="AC206" s="1706"/>
    </row>
    <row r="207" spans="1:29">
      <c r="F207" s="1708"/>
      <c r="AC207" s="1706"/>
    </row>
    <row r="208" spans="1:29">
      <c r="F208" s="1708"/>
      <c r="AC208" s="1706"/>
    </row>
    <row r="209" spans="6:29">
      <c r="F209" s="1708"/>
      <c r="AC209" s="1706"/>
    </row>
    <row r="210" spans="6:29">
      <c r="F210" s="1708"/>
      <c r="AC210" s="1706"/>
    </row>
    <row r="211" spans="6:29">
      <c r="F211" s="1708"/>
      <c r="AC211" s="1706"/>
    </row>
    <row r="212" spans="6:29">
      <c r="F212" s="1708"/>
      <c r="AC212" s="1706"/>
    </row>
    <row r="213" spans="6:29">
      <c r="F213" s="1708"/>
      <c r="AC213" s="1706"/>
    </row>
    <row r="214" spans="6:29">
      <c r="F214" s="1708"/>
      <c r="AC214" s="1706"/>
    </row>
    <row r="215" spans="6:29">
      <c r="F215" s="1708"/>
      <c r="AC215" s="1706"/>
    </row>
    <row r="216" spans="6:29">
      <c r="F216" s="1708"/>
      <c r="AC216" s="1706"/>
    </row>
    <row r="217" spans="6:29">
      <c r="F217" s="1708"/>
      <c r="AC217" s="1706"/>
    </row>
    <row r="218" spans="6:29">
      <c r="F218" s="1708"/>
      <c r="AC218" s="1706"/>
    </row>
    <row r="219" spans="6:29">
      <c r="F219" s="1708"/>
      <c r="AC219" s="1706"/>
    </row>
    <row r="220" spans="6:29">
      <c r="F220" s="1708"/>
      <c r="AC220" s="1706"/>
    </row>
    <row r="221" spans="6:29">
      <c r="F221" s="1708"/>
      <c r="AC221" s="1706"/>
    </row>
    <row r="222" spans="6:29">
      <c r="AC222" s="1706"/>
    </row>
    <row r="223" spans="6:29">
      <c r="AC223" s="1706"/>
    </row>
    <row r="224" spans="6:29">
      <c r="AC224" s="1706"/>
    </row>
    <row r="225" spans="29:29">
      <c r="AC225" s="1706"/>
    </row>
    <row r="226" spans="29:29">
      <c r="AC226" s="1706"/>
    </row>
    <row r="227" spans="29:29">
      <c r="AC227" s="1706"/>
    </row>
    <row r="228" spans="29:29">
      <c r="AC228" s="1706"/>
    </row>
    <row r="229" spans="29:29">
      <c r="AC229" s="1706"/>
    </row>
    <row r="230" spans="29:29">
      <c r="AC230" s="1706"/>
    </row>
    <row r="231" spans="29:29">
      <c r="AC231" s="1706"/>
    </row>
    <row r="232" spans="29:29">
      <c r="AC232" s="1706"/>
    </row>
    <row r="233" spans="29:29">
      <c r="AC233" s="1706"/>
    </row>
    <row r="234" spans="29:29">
      <c r="AC234" s="1706"/>
    </row>
    <row r="235" spans="29:29">
      <c r="AC235" s="1706"/>
    </row>
    <row r="236" spans="29:29">
      <c r="AC236" s="1706"/>
    </row>
    <row r="237" spans="29:29">
      <c r="AC237" s="1706"/>
    </row>
    <row r="238" spans="29:29">
      <c r="AC238" s="1706"/>
    </row>
    <row r="239" spans="29:29">
      <c r="AC239" s="1706"/>
    </row>
    <row r="240" spans="29:29">
      <c r="AC240" s="1706"/>
    </row>
    <row r="241" spans="29:29">
      <c r="AC241" s="1706"/>
    </row>
    <row r="242" spans="29:29">
      <c r="AC242" s="1706"/>
    </row>
    <row r="243" spans="29:29">
      <c r="AC243" s="1706"/>
    </row>
    <row r="244" spans="29:29">
      <c r="AC244" s="1706"/>
    </row>
    <row r="245" spans="29:29">
      <c r="AC245" s="1706"/>
    </row>
  </sheetData>
  <phoneticPr fontId="5"/>
  <pageMargins left="0.47244094488188981" right="0.39370078740157483" top="0.98425196850393704" bottom="0.98425196850393704" header="0.51181102362204722" footer="0.51181102362204722"/>
  <pageSetup paperSize="8" scale="60" orientation="portrait" r:id="rId1"/>
  <headerFooter alignWithMargins="0"/>
  <rowBreaks count="1" manualBreakCount="1">
    <brk id="115" max="16383" man="1"/>
  </rowBreaks>
</worksheet>
</file>

<file path=xl/worksheets/sheet23.xml><?xml version="1.0" encoding="utf-8"?>
<worksheet xmlns="http://schemas.openxmlformats.org/spreadsheetml/2006/main" xmlns:r="http://schemas.openxmlformats.org/officeDocument/2006/relationships">
  <dimension ref="A1:AM245"/>
  <sheetViews>
    <sheetView showGridLines="0" topLeftCell="P159" zoomScaleSheetLayoutView="80" workbookViewId="0">
      <selection activeCell="B12" sqref="B12"/>
    </sheetView>
  </sheetViews>
  <sheetFormatPr defaultRowHeight="13.5"/>
  <cols>
    <col min="1" max="1" width="8.5" style="852" bestFit="1" customWidth="1"/>
    <col min="2" max="9" width="6.625" style="852"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16384" width="9" style="437"/>
  </cols>
  <sheetData>
    <row r="1" spans="1:37" s="376" customFormat="1" ht="9" customHeight="1">
      <c r="A1" s="834"/>
      <c r="B1" s="834"/>
      <c r="C1" s="834"/>
      <c r="D1" s="834"/>
      <c r="E1" s="834"/>
      <c r="F1" s="834"/>
      <c r="G1" s="834"/>
      <c r="H1" s="834"/>
      <c r="I1" s="834"/>
    </row>
    <row r="2" spans="1:37" s="376" customFormat="1" ht="14.45" customHeight="1">
      <c r="A2" s="834"/>
      <c r="B2" s="834"/>
      <c r="C2" s="834"/>
      <c r="D2" s="834"/>
      <c r="E2" s="834"/>
      <c r="F2" s="834"/>
      <c r="G2" s="834"/>
      <c r="H2" s="834"/>
      <c r="I2" s="834"/>
      <c r="J2" s="164"/>
      <c r="K2" s="164" t="s">
        <v>721</v>
      </c>
      <c r="R2" s="164" t="s">
        <v>1102</v>
      </c>
      <c r="T2" s="139"/>
      <c r="AA2" s="165"/>
      <c r="AB2" s="165" t="s">
        <v>1</v>
      </c>
      <c r="AC2" s="165"/>
    </row>
    <row r="3" spans="1:37" s="376" customFormat="1" ht="3" customHeight="1" thickBot="1">
      <c r="A3" s="834"/>
      <c r="B3" s="834"/>
      <c r="C3" s="834"/>
      <c r="D3" s="834"/>
      <c r="E3" s="834"/>
      <c r="F3" s="834"/>
      <c r="G3" s="834"/>
      <c r="H3" s="834"/>
      <c r="I3" s="834"/>
      <c r="AB3" s="165"/>
      <c r="AC3" s="165"/>
    </row>
    <row r="4" spans="1:37" s="376" customFormat="1" ht="14.45" customHeight="1" thickTop="1">
      <c r="A4" s="834"/>
      <c r="B4" s="834"/>
      <c r="C4" s="834"/>
      <c r="D4" s="834"/>
      <c r="E4" s="834"/>
      <c r="F4" s="834"/>
      <c r="G4" s="834"/>
      <c r="H4" s="834"/>
      <c r="I4" s="834"/>
      <c r="K4" s="990"/>
      <c r="L4" s="991"/>
      <c r="M4" s="991"/>
      <c r="N4" s="991"/>
      <c r="O4" s="991"/>
      <c r="P4" s="992" t="s">
        <v>119</v>
      </c>
      <c r="Q4" s="991"/>
      <c r="R4" s="991"/>
      <c r="S4" s="991"/>
      <c r="T4" s="991"/>
      <c r="U4" s="993"/>
      <c r="V4" s="991"/>
      <c r="W4" s="991"/>
      <c r="X4" s="991"/>
      <c r="Y4" s="991"/>
      <c r="Z4" s="992" t="s">
        <v>392</v>
      </c>
      <c r="AA4" s="991"/>
      <c r="AB4" s="991"/>
      <c r="AC4" s="994"/>
      <c r="AD4" s="165"/>
      <c r="AE4" s="491"/>
      <c r="AF4" s="491"/>
      <c r="AG4" s="491"/>
      <c r="AH4" s="491"/>
      <c r="AI4" s="335"/>
      <c r="AJ4" s="335"/>
      <c r="AK4" s="335"/>
    </row>
    <row r="5" spans="1:37" s="376" customFormat="1" ht="14.45" customHeight="1">
      <c r="A5" s="834"/>
      <c r="B5" s="834"/>
      <c r="C5" s="834"/>
      <c r="D5" s="834"/>
      <c r="E5" s="834"/>
      <c r="F5" s="834"/>
      <c r="G5" s="834"/>
      <c r="H5" s="834"/>
      <c r="I5" s="834"/>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491"/>
      <c r="AF5" s="491"/>
      <c r="AG5" s="491"/>
      <c r="AH5" s="491"/>
      <c r="AI5" s="335"/>
      <c r="AJ5" s="335"/>
      <c r="AK5" s="335"/>
    </row>
    <row r="6" spans="1:37" s="376" customFormat="1" ht="14.45" customHeight="1">
      <c r="A6" s="834"/>
      <c r="B6" s="834"/>
      <c r="C6" s="834"/>
      <c r="D6" s="834"/>
      <c r="E6" s="834"/>
      <c r="F6" s="834"/>
      <c r="G6" s="834"/>
      <c r="H6" s="834"/>
      <c r="I6" s="834"/>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491"/>
      <c r="AF6" s="491"/>
      <c r="AG6" s="491"/>
      <c r="AH6" s="491"/>
      <c r="AI6" s="335"/>
      <c r="AJ6" s="335"/>
      <c r="AK6" s="335"/>
    </row>
    <row r="7" spans="1:37" s="376" customFormat="1" ht="14.45" customHeight="1" thickBot="1">
      <c r="A7" s="835" t="s">
        <v>1132</v>
      </c>
      <c r="B7" s="835" t="s">
        <v>1133</v>
      </c>
      <c r="C7" s="835" t="s">
        <v>1134</v>
      </c>
      <c r="D7" s="835" t="s">
        <v>1135</v>
      </c>
      <c r="E7" s="835" t="s">
        <v>398</v>
      </c>
      <c r="F7" s="835" t="s">
        <v>1136</v>
      </c>
      <c r="G7" s="835" t="s">
        <v>1137</v>
      </c>
      <c r="H7" s="835" t="s">
        <v>1138</v>
      </c>
      <c r="I7" s="834"/>
      <c r="K7" s="995"/>
      <c r="L7" s="996"/>
      <c r="M7" s="996"/>
      <c r="N7" s="996"/>
      <c r="O7" s="996"/>
      <c r="P7" s="1006" t="s">
        <v>125</v>
      </c>
      <c r="Q7" s="1007" t="s">
        <v>667</v>
      </c>
      <c r="R7" s="1008"/>
      <c r="S7" s="1009" t="s">
        <v>127</v>
      </c>
      <c r="T7" s="1010" t="s">
        <v>395</v>
      </c>
      <c r="U7" s="1001"/>
      <c r="V7" s="1011"/>
      <c r="W7" s="1011"/>
      <c r="X7" s="1011"/>
      <c r="Y7" s="1011"/>
      <c r="Z7" s="1012" t="s">
        <v>5</v>
      </c>
      <c r="AA7" s="1009" t="s">
        <v>6</v>
      </c>
      <c r="AB7" s="1009" t="s">
        <v>7</v>
      </c>
      <c r="AC7" s="1013"/>
      <c r="AD7" s="165"/>
      <c r="AE7" s="332"/>
      <c r="AF7" s="332"/>
      <c r="AG7" s="332"/>
      <c r="AH7" s="332"/>
      <c r="AI7" s="335"/>
      <c r="AJ7" s="335"/>
      <c r="AK7" s="335"/>
    </row>
    <row r="8" spans="1:37" ht="14.45" customHeight="1">
      <c r="A8" s="836">
        <v>59079</v>
      </c>
      <c r="B8" s="837">
        <v>59079</v>
      </c>
      <c r="C8" s="837">
        <v>17049</v>
      </c>
      <c r="D8" s="837">
        <v>42030</v>
      </c>
      <c r="E8" s="837">
        <v>904</v>
      </c>
      <c r="F8" s="837">
        <v>45202</v>
      </c>
      <c r="G8" s="837">
        <v>0</v>
      </c>
      <c r="H8" s="838">
        <v>0</v>
      </c>
      <c r="I8" s="839" t="s">
        <v>1139</v>
      </c>
      <c r="K8" s="188"/>
      <c r="L8" s="189" t="s">
        <v>8</v>
      </c>
      <c r="M8" s="190"/>
      <c r="N8" s="190"/>
      <c r="O8" s="191" t="s">
        <v>9</v>
      </c>
      <c r="P8" s="192">
        <f>+A9</f>
        <v>0</v>
      </c>
      <c r="Q8" s="258">
        <f>+C9</f>
        <v>0</v>
      </c>
      <c r="R8" s="258">
        <f>+E9</f>
        <v>0</v>
      </c>
      <c r="S8" s="260">
        <f>+F9</f>
        <v>0</v>
      </c>
      <c r="T8" s="261">
        <f>+H9</f>
        <v>0</v>
      </c>
      <c r="U8" s="195"/>
      <c r="V8" s="200" t="s">
        <v>145</v>
      </c>
      <c r="W8" s="222"/>
      <c r="X8" s="222"/>
      <c r="Y8" s="298" t="s">
        <v>10</v>
      </c>
      <c r="Z8" s="231">
        <f t="shared" ref="Z8:AB9" si="0">+A170</f>
        <v>0</v>
      </c>
      <c r="AA8" s="232">
        <f t="shared" si="0"/>
        <v>0</v>
      </c>
      <c r="AB8" s="233">
        <f t="shared" si="0"/>
        <v>0</v>
      </c>
      <c r="AC8" s="505">
        <f>+E170</f>
        <v>0</v>
      </c>
      <c r="AD8" s="165"/>
      <c r="AE8" s="165"/>
      <c r="AF8" s="165"/>
      <c r="AG8" s="165"/>
      <c r="AH8" s="165"/>
      <c r="AI8" s="376"/>
      <c r="AJ8" s="376"/>
      <c r="AK8" s="376"/>
    </row>
    <row r="9" spans="1:37" ht="14.45" customHeight="1">
      <c r="A9" s="840"/>
      <c r="B9" s="841"/>
      <c r="C9" s="841"/>
      <c r="D9" s="841"/>
      <c r="E9" s="841"/>
      <c r="F9" s="841"/>
      <c r="G9" s="841"/>
      <c r="H9" s="842"/>
      <c r="I9" s="839" t="s">
        <v>1140</v>
      </c>
      <c r="K9" s="199"/>
      <c r="L9" s="200"/>
      <c r="M9" s="201" t="s">
        <v>146</v>
      </c>
      <c r="N9" s="202"/>
      <c r="O9" s="203" t="s">
        <v>12</v>
      </c>
      <c r="P9" s="204">
        <f>+A10</f>
        <v>0</v>
      </c>
      <c r="Q9" s="205">
        <f>+C10</f>
        <v>0</v>
      </c>
      <c r="R9" s="205">
        <f>+E10</f>
        <v>0</v>
      </c>
      <c r="S9" s="267">
        <f>+F10</f>
        <v>0</v>
      </c>
      <c r="T9" s="268">
        <f>+H10</f>
        <v>0</v>
      </c>
      <c r="U9" s="207"/>
      <c r="V9" s="181"/>
      <c r="W9" s="201" t="s">
        <v>11</v>
      </c>
      <c r="X9" s="202"/>
      <c r="Y9" s="220" t="s">
        <v>9</v>
      </c>
      <c r="Z9" s="204">
        <f t="shared" si="0"/>
        <v>0</v>
      </c>
      <c r="AA9" s="205">
        <f t="shared" si="0"/>
        <v>0</v>
      </c>
      <c r="AB9" s="206">
        <f t="shared" si="0"/>
        <v>0</v>
      </c>
      <c r="AC9" s="506">
        <f>+E171</f>
        <v>0</v>
      </c>
      <c r="AD9" s="165"/>
      <c r="AE9" s="165"/>
      <c r="AF9" s="165"/>
      <c r="AG9" s="165"/>
      <c r="AH9" s="165"/>
      <c r="AI9" s="376"/>
      <c r="AJ9" s="376"/>
      <c r="AK9" s="376"/>
    </row>
    <row r="10" spans="1:37" ht="14.45" customHeight="1">
      <c r="A10" s="840"/>
      <c r="B10" s="841"/>
      <c r="C10" s="841"/>
      <c r="D10" s="841"/>
      <c r="E10" s="841"/>
      <c r="F10" s="841"/>
      <c r="G10" s="841"/>
      <c r="H10" s="842"/>
      <c r="I10" s="839" t="s">
        <v>1141</v>
      </c>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840"/>
      <c r="B11" s="841"/>
      <c r="C11" s="841"/>
      <c r="D11" s="841"/>
      <c r="E11" s="841"/>
      <c r="F11" s="841"/>
      <c r="G11" s="841"/>
      <c r="H11" s="842"/>
      <c r="I11" s="839" t="s">
        <v>1142</v>
      </c>
      <c r="K11" s="199" t="s">
        <v>4</v>
      </c>
      <c r="L11" s="178" t="s">
        <v>14</v>
      </c>
      <c r="M11" s="175"/>
      <c r="N11" s="175"/>
      <c r="O11" s="216" t="s">
        <v>15</v>
      </c>
      <c r="P11" s="217">
        <f>+A11</f>
        <v>0</v>
      </c>
      <c r="Q11" s="218">
        <f>+C11</f>
        <v>0</v>
      </c>
      <c r="R11" s="218">
        <f>+E11</f>
        <v>0</v>
      </c>
      <c r="S11" s="283">
        <f>+F11</f>
        <v>0</v>
      </c>
      <c r="T11" s="268">
        <f>+H11</f>
        <v>0</v>
      </c>
      <c r="U11" s="207"/>
      <c r="V11" s="201" t="s">
        <v>147</v>
      </c>
      <c r="W11" s="202"/>
      <c r="X11" s="202"/>
      <c r="Y11" s="220" t="s">
        <v>12</v>
      </c>
      <c r="Z11" s="204">
        <f>+A172</f>
        <v>0</v>
      </c>
      <c r="AA11" s="205">
        <f>+B172</f>
        <v>0</v>
      </c>
      <c r="AB11" s="206">
        <f>+C172</f>
        <v>0</v>
      </c>
      <c r="AC11" s="506">
        <f>+E172</f>
        <v>0</v>
      </c>
      <c r="AD11" s="165"/>
      <c r="AE11" s="165"/>
      <c r="AF11" s="165"/>
      <c r="AG11" s="165"/>
      <c r="AH11" s="165"/>
      <c r="AI11" s="376"/>
      <c r="AJ11" s="376"/>
      <c r="AK11" s="376"/>
    </row>
    <row r="12" spans="1:37" ht="14.45" customHeight="1">
      <c r="A12" s="840"/>
      <c r="B12" s="841"/>
      <c r="C12" s="841"/>
      <c r="D12" s="841"/>
      <c r="E12" s="841"/>
      <c r="F12" s="841"/>
      <c r="G12" s="841"/>
      <c r="H12" s="842"/>
      <c r="I12" s="839" t="s">
        <v>1143</v>
      </c>
      <c r="K12" s="199"/>
      <c r="L12" s="200"/>
      <c r="M12" s="201" t="s">
        <v>16</v>
      </c>
      <c r="N12" s="202"/>
      <c r="O12" s="203" t="s">
        <v>17</v>
      </c>
      <c r="P12" s="204">
        <f>+A12</f>
        <v>0</v>
      </c>
      <c r="Q12" s="205">
        <f>+C12</f>
        <v>0</v>
      </c>
      <c r="R12" s="205">
        <f>+E12</f>
        <v>0</v>
      </c>
      <c r="S12" s="267">
        <f>+F12</f>
        <v>0</v>
      </c>
      <c r="T12" s="268">
        <f>+H12</f>
        <v>0</v>
      </c>
      <c r="U12" s="207"/>
      <c r="V12" s="200"/>
      <c r="W12" s="452"/>
      <c r="X12" s="452"/>
      <c r="Y12" s="453"/>
      <c r="Z12" s="454"/>
      <c r="AA12" s="455"/>
      <c r="AB12" s="455"/>
      <c r="AC12" s="508"/>
      <c r="AD12" s="165"/>
      <c r="AE12" s="165"/>
      <c r="AF12" s="165"/>
      <c r="AG12" s="165"/>
      <c r="AH12" s="165"/>
      <c r="AI12" s="376"/>
      <c r="AJ12" s="376"/>
      <c r="AK12" s="376"/>
    </row>
    <row r="13" spans="1:37" ht="14.45" customHeight="1">
      <c r="A13" s="840">
        <v>3263</v>
      </c>
      <c r="B13" s="841">
        <v>3263</v>
      </c>
      <c r="C13" s="841">
        <v>33</v>
      </c>
      <c r="D13" s="841">
        <v>3230</v>
      </c>
      <c r="E13" s="841">
        <v>904</v>
      </c>
      <c r="F13" s="841">
        <v>538</v>
      </c>
      <c r="G13" s="841">
        <v>0</v>
      </c>
      <c r="H13" s="842">
        <v>0</v>
      </c>
      <c r="I13" s="839" t="s">
        <v>1144</v>
      </c>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840">
        <v>3263</v>
      </c>
      <c r="B14" s="841">
        <v>3263</v>
      </c>
      <c r="C14" s="841">
        <v>33</v>
      </c>
      <c r="D14" s="841">
        <v>3230</v>
      </c>
      <c r="E14" s="841">
        <v>904</v>
      </c>
      <c r="F14" s="841">
        <v>538</v>
      </c>
      <c r="G14" s="841">
        <v>0</v>
      </c>
      <c r="H14" s="842">
        <v>0</v>
      </c>
      <c r="I14" s="839" t="s">
        <v>1145</v>
      </c>
      <c r="K14" s="199" t="s">
        <v>4</v>
      </c>
      <c r="L14" s="174"/>
      <c r="M14" s="200" t="s">
        <v>94</v>
      </c>
      <c r="N14" s="202"/>
      <c r="O14" s="203" t="s">
        <v>93</v>
      </c>
      <c r="P14" s="204">
        <f>+A14</f>
        <v>3263</v>
      </c>
      <c r="Q14" s="205">
        <f>+C14</f>
        <v>33</v>
      </c>
      <c r="R14" s="205">
        <f t="shared" ref="R14:S16" si="1">+E14</f>
        <v>904</v>
      </c>
      <c r="S14" s="267">
        <f t="shared" si="1"/>
        <v>538</v>
      </c>
      <c r="T14" s="268">
        <f>+H14</f>
        <v>0</v>
      </c>
      <c r="U14" s="207"/>
      <c r="V14" s="178"/>
      <c r="W14" s="201" t="s">
        <v>135</v>
      </c>
      <c r="X14" s="202"/>
      <c r="Y14" s="220" t="s">
        <v>93</v>
      </c>
      <c r="Z14" s="204">
        <f>+A176</f>
        <v>0</v>
      </c>
      <c r="AA14" s="205">
        <f>+B176</f>
        <v>0</v>
      </c>
      <c r="AB14" s="206">
        <f>+C176</f>
        <v>0</v>
      </c>
      <c r="AC14" s="506">
        <f>+E176</f>
        <v>0</v>
      </c>
      <c r="AD14" s="165"/>
      <c r="AE14" s="165"/>
      <c r="AF14" s="165"/>
      <c r="AG14" s="165"/>
      <c r="AH14" s="165"/>
      <c r="AI14" s="376"/>
      <c r="AJ14" s="376"/>
      <c r="AK14" s="376"/>
    </row>
    <row r="15" spans="1:37" ht="14.45" customHeight="1">
      <c r="A15" s="840"/>
      <c r="B15" s="841"/>
      <c r="C15" s="841"/>
      <c r="D15" s="841"/>
      <c r="E15" s="841"/>
      <c r="F15" s="841"/>
      <c r="G15" s="841"/>
      <c r="H15" s="842"/>
      <c r="I15" s="839" t="s">
        <v>1146</v>
      </c>
      <c r="K15" s="199"/>
      <c r="L15" s="181" t="s">
        <v>102</v>
      </c>
      <c r="M15" s="200"/>
      <c r="N15" s="201" t="s">
        <v>148</v>
      </c>
      <c r="O15" s="203" t="s">
        <v>97</v>
      </c>
      <c r="P15" s="204">
        <f>+A15</f>
        <v>0</v>
      </c>
      <c r="Q15" s="205">
        <f>+C15</f>
        <v>0</v>
      </c>
      <c r="R15" s="205">
        <f t="shared" si="1"/>
        <v>0</v>
      </c>
      <c r="S15" s="267">
        <f t="shared" si="1"/>
        <v>0</v>
      </c>
      <c r="T15" s="268">
        <f>+H15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840">
        <v>3263</v>
      </c>
      <c r="B16" s="841">
        <v>3263</v>
      </c>
      <c r="C16" s="841">
        <v>33</v>
      </c>
      <c r="D16" s="841">
        <v>3230</v>
      </c>
      <c r="E16" s="841">
        <v>904</v>
      </c>
      <c r="F16" s="841">
        <v>538</v>
      </c>
      <c r="G16" s="841">
        <v>0</v>
      </c>
      <c r="H16" s="842">
        <v>0</v>
      </c>
      <c r="I16" s="839" t="s">
        <v>1147</v>
      </c>
      <c r="K16" s="199"/>
      <c r="L16" s="181" t="s">
        <v>103</v>
      </c>
      <c r="M16" s="181"/>
      <c r="N16" s="201" t="s">
        <v>96</v>
      </c>
      <c r="O16" s="203" t="s">
        <v>34</v>
      </c>
      <c r="P16" s="204">
        <f>+A16</f>
        <v>3263</v>
      </c>
      <c r="Q16" s="205">
        <f>+C16</f>
        <v>33</v>
      </c>
      <c r="R16" s="205">
        <f t="shared" si="1"/>
        <v>904</v>
      </c>
      <c r="S16" s="267">
        <f t="shared" si="1"/>
        <v>538</v>
      </c>
      <c r="T16" s="268">
        <f>+H16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840"/>
      <c r="B17" s="841"/>
      <c r="C17" s="841"/>
      <c r="D17" s="841"/>
      <c r="E17" s="841"/>
      <c r="F17" s="841"/>
      <c r="G17" s="841"/>
      <c r="H17" s="842"/>
      <c r="I17" s="839" t="s">
        <v>552</v>
      </c>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840"/>
      <c r="B18" s="841"/>
      <c r="C18" s="841"/>
      <c r="D18" s="841"/>
      <c r="E18" s="841"/>
      <c r="F18" s="841"/>
      <c r="G18" s="841"/>
      <c r="H18" s="842"/>
      <c r="I18" s="839" t="s">
        <v>553</v>
      </c>
      <c r="K18" s="199"/>
      <c r="L18" s="181"/>
      <c r="M18" s="201" t="s">
        <v>95</v>
      </c>
      <c r="N18" s="202"/>
      <c r="O18" s="203" t="s">
        <v>98</v>
      </c>
      <c r="P18" s="204">
        <f>+A17</f>
        <v>0</v>
      </c>
      <c r="Q18" s="205">
        <f>+C17</f>
        <v>0</v>
      </c>
      <c r="R18" s="205">
        <f t="shared" ref="R18:S20" si="2">+E17</f>
        <v>0</v>
      </c>
      <c r="S18" s="267">
        <f t="shared" si="2"/>
        <v>0</v>
      </c>
      <c r="T18" s="268">
        <f>+H17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840"/>
      <c r="B19" s="841"/>
      <c r="C19" s="841"/>
      <c r="D19" s="841"/>
      <c r="E19" s="841"/>
      <c r="F19" s="841"/>
      <c r="G19" s="841"/>
      <c r="H19" s="842"/>
      <c r="I19" s="839" t="s">
        <v>554</v>
      </c>
      <c r="K19" s="199"/>
      <c r="L19" s="221"/>
      <c r="M19" s="201" t="s">
        <v>13</v>
      </c>
      <c r="N19" s="202"/>
      <c r="O19" s="203" t="s">
        <v>99</v>
      </c>
      <c r="P19" s="204">
        <f>+A18</f>
        <v>0</v>
      </c>
      <c r="Q19" s="205">
        <f>+C18</f>
        <v>0</v>
      </c>
      <c r="R19" s="205">
        <f t="shared" si="2"/>
        <v>0</v>
      </c>
      <c r="S19" s="267">
        <f t="shared" si="2"/>
        <v>0</v>
      </c>
      <c r="T19" s="268">
        <f>+H18</f>
        <v>0</v>
      </c>
      <c r="U19" s="207"/>
      <c r="V19" s="461"/>
      <c r="W19" s="202" t="s">
        <v>13</v>
      </c>
      <c r="X19" s="202"/>
      <c r="Y19" s="220" t="s">
        <v>97</v>
      </c>
      <c r="Z19" s="204">
        <f>+A177</f>
        <v>0</v>
      </c>
      <c r="AA19" s="205">
        <f>+B177</f>
        <v>0</v>
      </c>
      <c r="AB19" s="206">
        <f>+C177</f>
        <v>0</v>
      </c>
      <c r="AC19" s="506">
        <f>+E177</f>
        <v>0</v>
      </c>
      <c r="AD19" s="165"/>
      <c r="AE19" s="165"/>
      <c r="AF19" s="165"/>
      <c r="AG19" s="165"/>
      <c r="AH19" s="165"/>
      <c r="AI19" s="376"/>
      <c r="AJ19" s="376"/>
      <c r="AK19" s="376"/>
    </row>
    <row r="20" spans="1:37" ht="14.45" customHeight="1">
      <c r="A20" s="840">
        <v>55816</v>
      </c>
      <c r="B20" s="841">
        <v>55816</v>
      </c>
      <c r="C20" s="841">
        <v>17016</v>
      </c>
      <c r="D20" s="841">
        <v>38800</v>
      </c>
      <c r="E20" s="841">
        <v>0</v>
      </c>
      <c r="F20" s="841">
        <v>44664</v>
      </c>
      <c r="G20" s="841">
        <v>0</v>
      </c>
      <c r="H20" s="842">
        <v>0</v>
      </c>
      <c r="I20" s="839" t="s">
        <v>1148</v>
      </c>
      <c r="K20" s="199"/>
      <c r="L20" s="201" t="s">
        <v>19</v>
      </c>
      <c r="M20" s="202"/>
      <c r="N20" s="202"/>
      <c r="O20" s="203" t="s">
        <v>20</v>
      </c>
      <c r="P20" s="204">
        <f>+A19</f>
        <v>0</v>
      </c>
      <c r="Q20" s="205">
        <f>+C19</f>
        <v>0</v>
      </c>
      <c r="R20" s="449">
        <f t="shared" si="2"/>
        <v>0</v>
      </c>
      <c r="S20" s="267">
        <f t="shared" si="2"/>
        <v>0</v>
      </c>
      <c r="T20" s="268">
        <f>+H19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840">
        <v>23573</v>
      </c>
      <c r="B21" s="841">
        <v>23573</v>
      </c>
      <c r="C21" s="841">
        <v>16696</v>
      </c>
      <c r="D21" s="841">
        <v>6877</v>
      </c>
      <c r="E21" s="841">
        <v>0</v>
      </c>
      <c r="F21" s="841">
        <v>12597</v>
      </c>
      <c r="G21" s="841">
        <v>0</v>
      </c>
      <c r="H21" s="842">
        <v>0</v>
      </c>
      <c r="I21" s="839" t="s">
        <v>555</v>
      </c>
      <c r="K21" s="199" t="s">
        <v>21</v>
      </c>
      <c r="L21" s="200"/>
      <c r="M21" s="201" t="s">
        <v>22</v>
      </c>
      <c r="N21" s="202"/>
      <c r="O21" s="203" t="s">
        <v>23</v>
      </c>
      <c r="P21" s="204">
        <f t="shared" ref="P21:P31" si="3">+A21</f>
        <v>23573</v>
      </c>
      <c r="Q21" s="205">
        <f t="shared" ref="Q21:Q31" si="4">+C21</f>
        <v>16696</v>
      </c>
      <c r="R21" s="205">
        <f t="shared" ref="R21:S31" si="5">+E21</f>
        <v>0</v>
      </c>
      <c r="S21" s="267">
        <f t="shared" si="5"/>
        <v>12597</v>
      </c>
      <c r="T21" s="268">
        <f t="shared" ref="T21:T31" si="6">+H21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840"/>
      <c r="B22" s="841"/>
      <c r="C22" s="841"/>
      <c r="D22" s="841"/>
      <c r="E22" s="841"/>
      <c r="F22" s="841"/>
      <c r="G22" s="841"/>
      <c r="H22" s="842"/>
      <c r="I22" s="839" t="s">
        <v>558</v>
      </c>
      <c r="K22" s="199"/>
      <c r="L22" s="200" t="s">
        <v>25</v>
      </c>
      <c r="M22" s="201" t="s">
        <v>26</v>
      </c>
      <c r="N22" s="202"/>
      <c r="O22" s="203" t="s">
        <v>27</v>
      </c>
      <c r="P22" s="204">
        <f t="shared" si="3"/>
        <v>0</v>
      </c>
      <c r="Q22" s="205">
        <f t="shared" si="4"/>
        <v>0</v>
      </c>
      <c r="R22" s="205">
        <f t="shared" si="5"/>
        <v>0</v>
      </c>
      <c r="S22" s="267">
        <f t="shared" si="5"/>
        <v>0</v>
      </c>
      <c r="T22" s="268">
        <f t="shared" si="6"/>
        <v>0</v>
      </c>
      <c r="U22" s="207"/>
      <c r="V22" s="200"/>
      <c r="W22" s="172"/>
      <c r="X22" s="172"/>
      <c r="Y22" s="212"/>
      <c r="Z22" s="209"/>
      <c r="AA22" s="210"/>
      <c r="AB22" s="210"/>
      <c r="AC22" s="510"/>
      <c r="AD22" s="165"/>
      <c r="AE22" s="165"/>
      <c r="AF22" s="165"/>
      <c r="AG22" s="165"/>
      <c r="AH22" s="165"/>
      <c r="AI22" s="376"/>
      <c r="AJ22" s="376"/>
      <c r="AK22" s="376"/>
    </row>
    <row r="23" spans="1:37" ht="14.45" customHeight="1">
      <c r="A23" s="840"/>
      <c r="B23" s="841"/>
      <c r="C23" s="841"/>
      <c r="D23" s="841"/>
      <c r="E23" s="841"/>
      <c r="F23" s="841"/>
      <c r="G23" s="841"/>
      <c r="H23" s="842"/>
      <c r="I23" s="839" t="s">
        <v>560</v>
      </c>
      <c r="K23" s="199"/>
      <c r="L23" s="200" t="s">
        <v>28</v>
      </c>
      <c r="M23" s="201" t="s">
        <v>29</v>
      </c>
      <c r="N23" s="202"/>
      <c r="O23" s="203" t="s">
        <v>30</v>
      </c>
      <c r="P23" s="204">
        <f t="shared" si="3"/>
        <v>0</v>
      </c>
      <c r="Q23" s="205">
        <f t="shared" si="4"/>
        <v>0</v>
      </c>
      <c r="R23" s="205">
        <f t="shared" si="5"/>
        <v>0</v>
      </c>
      <c r="S23" s="267">
        <f t="shared" si="5"/>
        <v>0</v>
      </c>
      <c r="T23" s="268">
        <f t="shared" si="6"/>
        <v>0</v>
      </c>
      <c r="U23" s="207"/>
      <c r="V23" s="200"/>
      <c r="W23" s="212"/>
      <c r="X23" s="212"/>
      <c r="Y23" s="212"/>
      <c r="Z23" s="209"/>
      <c r="AA23" s="210"/>
      <c r="AB23" s="210"/>
      <c r="AC23" s="510"/>
      <c r="AD23" s="165"/>
      <c r="AE23" s="165"/>
      <c r="AF23" s="165"/>
      <c r="AG23" s="165"/>
      <c r="AH23" s="165"/>
      <c r="AI23" s="376"/>
      <c r="AJ23" s="376"/>
      <c r="AK23" s="376"/>
    </row>
    <row r="24" spans="1:37" ht="14.45" customHeight="1">
      <c r="A24" s="840"/>
      <c r="B24" s="841"/>
      <c r="C24" s="841"/>
      <c r="D24" s="841"/>
      <c r="E24" s="841"/>
      <c r="F24" s="841"/>
      <c r="G24" s="841"/>
      <c r="H24" s="842"/>
      <c r="I24" s="839" t="s">
        <v>562</v>
      </c>
      <c r="K24" s="199"/>
      <c r="L24" s="200" t="s">
        <v>31</v>
      </c>
      <c r="M24" s="201" t="s">
        <v>32</v>
      </c>
      <c r="N24" s="202"/>
      <c r="O24" s="203" t="s">
        <v>33</v>
      </c>
      <c r="P24" s="204">
        <f t="shared" si="3"/>
        <v>0</v>
      </c>
      <c r="Q24" s="205">
        <f t="shared" si="4"/>
        <v>0</v>
      </c>
      <c r="R24" s="205">
        <f t="shared" si="5"/>
        <v>0</v>
      </c>
      <c r="S24" s="267">
        <f t="shared" si="5"/>
        <v>0</v>
      </c>
      <c r="T24" s="268">
        <f t="shared" si="6"/>
        <v>0</v>
      </c>
      <c r="U24" s="207"/>
      <c r="V24" s="178" t="s">
        <v>670</v>
      </c>
      <c r="W24" s="202"/>
      <c r="X24" s="202"/>
      <c r="Y24" s="220" t="s">
        <v>34</v>
      </c>
      <c r="Z24" s="204">
        <f>+A178</f>
        <v>0</v>
      </c>
      <c r="AA24" s="205">
        <f>+B178</f>
        <v>0</v>
      </c>
      <c r="AB24" s="206">
        <f>+C178</f>
        <v>0</v>
      </c>
      <c r="AC24" s="506">
        <f>+E178</f>
        <v>0</v>
      </c>
      <c r="AD24" s="165"/>
      <c r="AE24" s="165"/>
      <c r="AF24" s="165"/>
      <c r="AG24" s="165"/>
      <c r="AH24" s="165"/>
      <c r="AI24" s="376"/>
      <c r="AJ24" s="376"/>
      <c r="AK24" s="376"/>
    </row>
    <row r="25" spans="1:37" ht="14.45" customHeight="1">
      <c r="A25" s="840"/>
      <c r="B25" s="841"/>
      <c r="C25" s="841"/>
      <c r="D25" s="841"/>
      <c r="E25" s="841"/>
      <c r="F25" s="841"/>
      <c r="G25" s="841"/>
      <c r="H25" s="842"/>
      <c r="I25" s="839" t="s">
        <v>563</v>
      </c>
      <c r="K25" s="199"/>
      <c r="L25" s="200" t="s">
        <v>35</v>
      </c>
      <c r="M25" s="201" t="s">
        <v>36</v>
      </c>
      <c r="N25" s="202"/>
      <c r="O25" s="203" t="s">
        <v>37</v>
      </c>
      <c r="P25" s="204">
        <f t="shared" si="3"/>
        <v>0</v>
      </c>
      <c r="Q25" s="205">
        <f t="shared" si="4"/>
        <v>0</v>
      </c>
      <c r="R25" s="205">
        <f t="shared" si="5"/>
        <v>0</v>
      </c>
      <c r="S25" s="267">
        <f t="shared" si="5"/>
        <v>0</v>
      </c>
      <c r="T25" s="268">
        <f t="shared" si="6"/>
        <v>0</v>
      </c>
      <c r="U25" s="207"/>
      <c r="V25" s="181"/>
      <c r="W25" s="201" t="s">
        <v>36</v>
      </c>
      <c r="X25" s="202"/>
      <c r="Y25" s="220" t="s">
        <v>20</v>
      </c>
      <c r="Z25" s="204">
        <f>+A181</f>
        <v>0</v>
      </c>
      <c r="AA25" s="205">
        <f>+B181</f>
        <v>0</v>
      </c>
      <c r="AB25" s="206">
        <f>+C181</f>
        <v>0</v>
      </c>
      <c r="AC25" s="506">
        <f>+E181</f>
        <v>0</v>
      </c>
      <c r="AD25" s="165"/>
      <c r="AE25" s="165"/>
      <c r="AF25" s="165"/>
      <c r="AG25" s="165"/>
      <c r="AH25" s="165"/>
      <c r="AI25" s="376"/>
      <c r="AJ25" s="376"/>
      <c r="AK25" s="376"/>
    </row>
    <row r="26" spans="1:37" ht="14.45" customHeight="1">
      <c r="A26" s="843"/>
      <c r="B26" s="844"/>
      <c r="C26" s="844"/>
      <c r="D26" s="844"/>
      <c r="E26" s="844"/>
      <c r="F26" s="844"/>
      <c r="G26" s="844"/>
      <c r="H26" s="845"/>
      <c r="I26" s="839" t="s">
        <v>565</v>
      </c>
      <c r="K26" s="199"/>
      <c r="L26" s="200" t="s">
        <v>38</v>
      </c>
      <c r="M26" s="201" t="s">
        <v>149</v>
      </c>
      <c r="N26" s="202"/>
      <c r="O26" s="203" t="s">
        <v>40</v>
      </c>
      <c r="P26" s="204">
        <f t="shared" si="3"/>
        <v>0</v>
      </c>
      <c r="Q26" s="205">
        <f t="shared" si="4"/>
        <v>0</v>
      </c>
      <c r="R26" s="205">
        <f t="shared" si="5"/>
        <v>0</v>
      </c>
      <c r="S26" s="267">
        <f t="shared" si="5"/>
        <v>0</v>
      </c>
      <c r="T26" s="268">
        <f t="shared" si="6"/>
        <v>0</v>
      </c>
      <c r="U26" s="207"/>
      <c r="V26" s="450"/>
      <c r="W26" s="451"/>
      <c r="X26" s="452"/>
      <c r="Y26" s="453"/>
      <c r="Z26" s="454"/>
      <c r="AA26" s="455"/>
      <c r="AB26" s="455"/>
      <c r="AC26" s="508"/>
      <c r="AD26" s="165"/>
      <c r="AE26" s="165"/>
      <c r="AF26" s="165"/>
      <c r="AG26" s="165"/>
      <c r="AH26" s="165"/>
      <c r="AI26" s="376"/>
      <c r="AJ26" s="376"/>
      <c r="AK26" s="376"/>
    </row>
    <row r="27" spans="1:37" ht="14.45" customHeight="1">
      <c r="A27" s="843"/>
      <c r="B27" s="844"/>
      <c r="C27" s="844"/>
      <c r="D27" s="844"/>
      <c r="E27" s="844"/>
      <c r="F27" s="844"/>
      <c r="G27" s="844"/>
      <c r="H27" s="845"/>
      <c r="I27" s="839" t="s">
        <v>566</v>
      </c>
      <c r="K27" s="199"/>
      <c r="L27" s="200" t="s">
        <v>41</v>
      </c>
      <c r="M27" s="201" t="s">
        <v>42</v>
      </c>
      <c r="N27" s="202"/>
      <c r="O27" s="203" t="s">
        <v>43</v>
      </c>
      <c r="P27" s="204">
        <f t="shared" si="3"/>
        <v>0</v>
      </c>
      <c r="Q27" s="205">
        <f t="shared" si="4"/>
        <v>0</v>
      </c>
      <c r="R27" s="205">
        <f t="shared" si="5"/>
        <v>0</v>
      </c>
      <c r="S27" s="267">
        <f t="shared" si="5"/>
        <v>0</v>
      </c>
      <c r="T27" s="268">
        <f t="shared" si="6"/>
        <v>0</v>
      </c>
      <c r="U27" s="207"/>
      <c r="V27" s="450"/>
      <c r="W27" s="456"/>
      <c r="X27" s="457"/>
      <c r="Y27" s="458"/>
      <c r="Z27" s="447"/>
      <c r="AA27" s="459"/>
      <c r="AB27" s="459"/>
      <c r="AC27" s="509"/>
      <c r="AD27" s="165"/>
      <c r="AE27" s="165"/>
      <c r="AF27" s="165"/>
      <c r="AG27" s="165"/>
      <c r="AH27" s="165"/>
      <c r="AI27" s="376"/>
      <c r="AJ27" s="376"/>
      <c r="AK27" s="376"/>
    </row>
    <row r="28" spans="1:37" ht="14.45" customHeight="1">
      <c r="A28" s="843">
        <v>32243</v>
      </c>
      <c r="B28" s="844">
        <v>32243</v>
      </c>
      <c r="C28" s="844">
        <v>320</v>
      </c>
      <c r="D28" s="844">
        <v>31923</v>
      </c>
      <c r="E28" s="844">
        <v>0</v>
      </c>
      <c r="F28" s="844">
        <v>32067</v>
      </c>
      <c r="G28" s="844">
        <v>0</v>
      </c>
      <c r="H28" s="845">
        <v>0</v>
      </c>
      <c r="I28" s="839" t="s">
        <v>453</v>
      </c>
      <c r="K28" s="199" t="s">
        <v>128</v>
      </c>
      <c r="L28" s="221"/>
      <c r="M28" s="201" t="s">
        <v>13</v>
      </c>
      <c r="N28" s="202"/>
      <c r="O28" s="203" t="s">
        <v>44</v>
      </c>
      <c r="P28" s="204">
        <f t="shared" si="3"/>
        <v>32243</v>
      </c>
      <c r="Q28" s="205">
        <f t="shared" si="4"/>
        <v>320</v>
      </c>
      <c r="R28" s="205">
        <f t="shared" si="5"/>
        <v>0</v>
      </c>
      <c r="S28" s="267">
        <f t="shared" si="5"/>
        <v>32067</v>
      </c>
      <c r="T28" s="268">
        <f t="shared" si="6"/>
        <v>0</v>
      </c>
      <c r="U28" s="207"/>
      <c r="V28" s="221"/>
      <c r="W28" s="201" t="s">
        <v>13</v>
      </c>
      <c r="X28" s="202"/>
      <c r="Y28" s="220"/>
      <c r="Z28" s="224">
        <f>Z24-Z25</f>
        <v>0</v>
      </c>
      <c r="AA28" s="225">
        <f>AA24-AA25</f>
        <v>0</v>
      </c>
      <c r="AB28" s="297">
        <f>AB24-AB25</f>
        <v>0</v>
      </c>
      <c r="AC28" s="511">
        <f>AC24-AC25</f>
        <v>0</v>
      </c>
      <c r="AD28" s="165"/>
      <c r="AE28" s="165"/>
      <c r="AF28" s="165"/>
      <c r="AG28" s="165"/>
      <c r="AH28" s="165"/>
      <c r="AI28" s="376"/>
      <c r="AJ28" s="376"/>
      <c r="AK28" s="376"/>
    </row>
    <row r="29" spans="1:37" ht="14.45" customHeight="1">
      <c r="A29" s="843"/>
      <c r="B29" s="844"/>
      <c r="C29" s="844"/>
      <c r="D29" s="844"/>
      <c r="E29" s="844"/>
      <c r="F29" s="844"/>
      <c r="G29" s="844"/>
      <c r="H29" s="845"/>
      <c r="I29" s="839" t="s">
        <v>568</v>
      </c>
      <c r="K29" s="199" t="s">
        <v>4</v>
      </c>
      <c r="L29" s="178" t="s">
        <v>45</v>
      </c>
      <c r="M29" s="202"/>
      <c r="N29" s="202"/>
      <c r="O29" s="203" t="s">
        <v>46</v>
      </c>
      <c r="P29" s="204">
        <f t="shared" si="3"/>
        <v>0</v>
      </c>
      <c r="Q29" s="205">
        <f t="shared" si="4"/>
        <v>0</v>
      </c>
      <c r="R29" s="205">
        <f t="shared" si="5"/>
        <v>0</v>
      </c>
      <c r="S29" s="267">
        <f t="shared" si="5"/>
        <v>0</v>
      </c>
      <c r="T29" s="268">
        <f t="shared" si="6"/>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843"/>
      <c r="B30" s="844"/>
      <c r="C30" s="844"/>
      <c r="D30" s="844"/>
      <c r="E30" s="844"/>
      <c r="F30" s="844"/>
      <c r="G30" s="844"/>
      <c r="H30" s="845"/>
      <c r="I30" s="839" t="s">
        <v>569</v>
      </c>
      <c r="K30" s="199"/>
      <c r="L30" s="200"/>
      <c r="M30" s="201" t="s">
        <v>100</v>
      </c>
      <c r="N30" s="202"/>
      <c r="O30" s="203" t="s">
        <v>75</v>
      </c>
      <c r="P30" s="204">
        <f t="shared" si="3"/>
        <v>0</v>
      </c>
      <c r="Q30" s="205">
        <f t="shared" si="4"/>
        <v>0</v>
      </c>
      <c r="R30" s="205">
        <f t="shared" si="5"/>
        <v>0</v>
      </c>
      <c r="S30" s="267">
        <f t="shared" si="5"/>
        <v>0</v>
      </c>
      <c r="T30" s="268">
        <f t="shared" si="6"/>
        <v>0</v>
      </c>
      <c r="U30" s="207"/>
      <c r="V30" s="200"/>
      <c r="W30" s="172"/>
      <c r="X30" s="172"/>
      <c r="Y30" s="212"/>
      <c r="Z30" s="209"/>
      <c r="AA30" s="210"/>
      <c r="AB30" s="210"/>
      <c r="AC30" s="510"/>
      <c r="AD30" s="165"/>
      <c r="AE30" s="165"/>
      <c r="AF30" s="165"/>
      <c r="AG30" s="165"/>
      <c r="AH30" s="165"/>
      <c r="AI30" s="376"/>
      <c r="AJ30" s="376"/>
      <c r="AK30" s="376"/>
    </row>
    <row r="31" spans="1:37" ht="14.45" customHeight="1">
      <c r="A31" s="843"/>
      <c r="B31" s="844"/>
      <c r="C31" s="844"/>
      <c r="D31" s="844"/>
      <c r="E31" s="844"/>
      <c r="F31" s="844"/>
      <c r="G31" s="844"/>
      <c r="H31" s="845"/>
      <c r="I31" s="839" t="s">
        <v>570</v>
      </c>
      <c r="K31" s="199"/>
      <c r="L31" s="200"/>
      <c r="M31" s="201" t="s">
        <v>101</v>
      </c>
      <c r="N31" s="202"/>
      <c r="O31" s="203" t="s">
        <v>77</v>
      </c>
      <c r="P31" s="204">
        <f t="shared" si="3"/>
        <v>0</v>
      </c>
      <c r="Q31" s="205">
        <f t="shared" si="4"/>
        <v>0</v>
      </c>
      <c r="R31" s="205">
        <f t="shared" si="5"/>
        <v>0</v>
      </c>
      <c r="S31" s="267">
        <f t="shared" si="5"/>
        <v>0</v>
      </c>
      <c r="T31" s="268">
        <f t="shared" si="6"/>
        <v>0</v>
      </c>
      <c r="U31" s="207"/>
      <c r="V31" s="200"/>
      <c r="W31" s="172"/>
      <c r="X31" s="172"/>
      <c r="Y31" s="212"/>
      <c r="Z31" s="209"/>
      <c r="AA31" s="210"/>
      <c r="AB31" s="210"/>
      <c r="AC31" s="510"/>
      <c r="AD31" s="165"/>
      <c r="AE31" s="165"/>
      <c r="AF31" s="165"/>
      <c r="AG31" s="165"/>
      <c r="AH31" s="165"/>
      <c r="AI31" s="376"/>
      <c r="AJ31" s="376"/>
      <c r="AK31" s="376"/>
    </row>
    <row r="32" spans="1:37" ht="14.45" customHeight="1">
      <c r="A32" s="843"/>
      <c r="B32" s="844"/>
      <c r="C32" s="844"/>
      <c r="D32" s="844"/>
      <c r="E32" s="844"/>
      <c r="F32" s="844"/>
      <c r="G32" s="844"/>
      <c r="H32" s="845"/>
      <c r="I32" s="839" t="s">
        <v>1149</v>
      </c>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843"/>
      <c r="B33" s="844"/>
      <c r="C33" s="844"/>
      <c r="D33" s="844"/>
      <c r="E33" s="844"/>
      <c r="F33" s="844"/>
      <c r="G33" s="844"/>
      <c r="H33" s="845"/>
      <c r="I33" s="839" t="s">
        <v>571</v>
      </c>
      <c r="K33" s="199"/>
      <c r="L33" s="178"/>
      <c r="M33" s="201" t="s">
        <v>47</v>
      </c>
      <c r="N33" s="202"/>
      <c r="O33" s="203" t="s">
        <v>48</v>
      </c>
      <c r="P33" s="204">
        <f t="shared" ref="P33:P43" si="7">+A33</f>
        <v>0</v>
      </c>
      <c r="Q33" s="205">
        <f t="shared" ref="Q33:Q43" si="8">+C33</f>
        <v>0</v>
      </c>
      <c r="R33" s="205">
        <f t="shared" ref="R33:S43" si="9">+E33</f>
        <v>0</v>
      </c>
      <c r="S33" s="267">
        <f t="shared" si="9"/>
        <v>0</v>
      </c>
      <c r="T33" s="268">
        <f t="shared" ref="T33:T43" si="10">+H33</f>
        <v>0</v>
      </c>
      <c r="U33" s="207" t="s">
        <v>4</v>
      </c>
      <c r="V33" s="178"/>
      <c r="W33" s="201" t="s">
        <v>49</v>
      </c>
      <c r="X33" s="202"/>
      <c r="Y33" s="203" t="s">
        <v>23</v>
      </c>
      <c r="Z33" s="204">
        <f>+A183</f>
        <v>0</v>
      </c>
      <c r="AA33" s="205">
        <f>+B183</f>
        <v>0</v>
      </c>
      <c r="AB33" s="206">
        <f>+C183</f>
        <v>0</v>
      </c>
      <c r="AC33" s="506">
        <f>+E183</f>
        <v>0</v>
      </c>
      <c r="AD33" s="165"/>
      <c r="AE33" s="165"/>
      <c r="AF33" s="165"/>
      <c r="AG33" s="165"/>
      <c r="AH33" s="165"/>
      <c r="AI33" s="376"/>
      <c r="AJ33" s="376"/>
      <c r="AK33" s="376"/>
    </row>
    <row r="34" spans="1:37" ht="14.45" customHeight="1">
      <c r="A34" s="843"/>
      <c r="B34" s="844"/>
      <c r="C34" s="844"/>
      <c r="D34" s="844"/>
      <c r="E34" s="844"/>
      <c r="F34" s="844"/>
      <c r="G34" s="844"/>
      <c r="H34" s="845"/>
      <c r="I34" s="839" t="s">
        <v>573</v>
      </c>
      <c r="K34" s="199"/>
      <c r="L34" s="200"/>
      <c r="M34" s="201" t="s">
        <v>50</v>
      </c>
      <c r="N34" s="202"/>
      <c r="O34" s="203" t="s">
        <v>51</v>
      </c>
      <c r="P34" s="204">
        <f t="shared" si="7"/>
        <v>0</v>
      </c>
      <c r="Q34" s="205">
        <f t="shared" si="8"/>
        <v>0</v>
      </c>
      <c r="R34" s="205">
        <f t="shared" si="9"/>
        <v>0</v>
      </c>
      <c r="S34" s="267">
        <f t="shared" si="9"/>
        <v>0</v>
      </c>
      <c r="T34" s="268">
        <f t="shared" si="10"/>
        <v>0</v>
      </c>
      <c r="U34" s="207"/>
      <c r="V34" s="200"/>
      <c r="W34" s="200"/>
      <c r="X34" s="172"/>
      <c r="Y34" s="212"/>
      <c r="Z34" s="209"/>
      <c r="AA34" s="210"/>
      <c r="AB34" s="210"/>
      <c r="AC34" s="510"/>
      <c r="AD34" s="165"/>
      <c r="AE34" s="165"/>
      <c r="AF34" s="165"/>
      <c r="AG34" s="165"/>
      <c r="AH34" s="165"/>
      <c r="AI34" s="376"/>
      <c r="AJ34" s="376"/>
      <c r="AK34" s="376"/>
    </row>
    <row r="35" spans="1:37" ht="14.45" customHeight="1">
      <c r="A35" s="843"/>
      <c r="B35" s="844"/>
      <c r="C35" s="844"/>
      <c r="D35" s="844"/>
      <c r="E35" s="844"/>
      <c r="F35" s="844"/>
      <c r="G35" s="844"/>
      <c r="H35" s="845"/>
      <c r="I35" s="839" t="s">
        <v>575</v>
      </c>
      <c r="K35" s="199" t="s">
        <v>129</v>
      </c>
      <c r="L35" s="200"/>
      <c r="M35" s="201" t="s">
        <v>52</v>
      </c>
      <c r="N35" s="202"/>
      <c r="O35" s="203" t="s">
        <v>53</v>
      </c>
      <c r="P35" s="204">
        <f t="shared" si="7"/>
        <v>0</v>
      </c>
      <c r="Q35" s="205">
        <f t="shared" si="8"/>
        <v>0</v>
      </c>
      <c r="R35" s="205">
        <f t="shared" si="9"/>
        <v>0</v>
      </c>
      <c r="S35" s="267">
        <f t="shared" si="9"/>
        <v>0</v>
      </c>
      <c r="T35" s="268">
        <f t="shared" si="10"/>
        <v>0</v>
      </c>
      <c r="U35" s="207"/>
      <c r="V35" s="200"/>
      <c r="W35" s="201" t="s">
        <v>52</v>
      </c>
      <c r="X35" s="202"/>
      <c r="Y35" s="203" t="s">
        <v>27</v>
      </c>
      <c r="Z35" s="204">
        <f>+A184</f>
        <v>0</v>
      </c>
      <c r="AA35" s="205">
        <f>+B184</f>
        <v>0</v>
      </c>
      <c r="AB35" s="206">
        <f>+C184</f>
        <v>0</v>
      </c>
      <c r="AC35" s="506">
        <f>+E184</f>
        <v>0</v>
      </c>
      <c r="AD35" s="165"/>
      <c r="AE35" s="165"/>
      <c r="AF35" s="165"/>
      <c r="AG35" s="165"/>
      <c r="AH35" s="165"/>
      <c r="AI35" s="376"/>
      <c r="AJ35" s="376"/>
      <c r="AK35" s="376"/>
    </row>
    <row r="36" spans="1:37" ht="14.45" customHeight="1">
      <c r="A36" s="843"/>
      <c r="B36" s="844"/>
      <c r="C36" s="844"/>
      <c r="D36" s="844"/>
      <c r="E36" s="844"/>
      <c r="F36" s="844"/>
      <c r="G36" s="844"/>
      <c r="H36" s="845"/>
      <c r="I36" s="839" t="s">
        <v>577</v>
      </c>
      <c r="K36" s="199"/>
      <c r="L36" s="200" t="s">
        <v>54</v>
      </c>
      <c r="M36" s="201" t="s">
        <v>32</v>
      </c>
      <c r="N36" s="202"/>
      <c r="O36" s="203" t="s">
        <v>55</v>
      </c>
      <c r="P36" s="204">
        <f t="shared" si="7"/>
        <v>0</v>
      </c>
      <c r="Q36" s="205">
        <f t="shared" si="8"/>
        <v>0</v>
      </c>
      <c r="R36" s="205">
        <f t="shared" si="9"/>
        <v>0</v>
      </c>
      <c r="S36" s="267">
        <f t="shared" si="9"/>
        <v>0</v>
      </c>
      <c r="T36" s="268">
        <f t="shared" si="10"/>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843"/>
      <c r="B37" s="844"/>
      <c r="C37" s="844"/>
      <c r="D37" s="844"/>
      <c r="E37" s="844"/>
      <c r="F37" s="844"/>
      <c r="G37" s="844"/>
      <c r="H37" s="845"/>
      <c r="I37" s="839" t="s">
        <v>578</v>
      </c>
      <c r="K37" s="199"/>
      <c r="L37" s="200"/>
      <c r="M37" s="201" t="s">
        <v>42</v>
      </c>
      <c r="N37" s="202"/>
      <c r="O37" s="203" t="s">
        <v>56</v>
      </c>
      <c r="P37" s="204">
        <f t="shared" si="7"/>
        <v>0</v>
      </c>
      <c r="Q37" s="205">
        <f t="shared" si="8"/>
        <v>0</v>
      </c>
      <c r="R37" s="205">
        <f t="shared" si="9"/>
        <v>0</v>
      </c>
      <c r="S37" s="267">
        <f t="shared" si="9"/>
        <v>0</v>
      </c>
      <c r="T37" s="268">
        <f t="shared" si="10"/>
        <v>0</v>
      </c>
      <c r="U37" s="207"/>
      <c r="V37" s="200"/>
      <c r="W37" s="200"/>
      <c r="X37" s="172"/>
      <c r="Y37" s="212"/>
      <c r="Z37" s="209"/>
      <c r="AA37" s="210"/>
      <c r="AB37" s="210"/>
      <c r="AC37" s="510"/>
      <c r="AD37" s="165"/>
      <c r="AE37" s="165"/>
      <c r="AF37" s="165"/>
      <c r="AG37" s="165"/>
      <c r="AH37" s="165"/>
      <c r="AI37" s="376"/>
      <c r="AJ37" s="376"/>
      <c r="AK37" s="376"/>
    </row>
    <row r="38" spans="1:37" ht="14.45" customHeight="1">
      <c r="A38" s="843"/>
      <c r="B38" s="844"/>
      <c r="C38" s="844"/>
      <c r="D38" s="844"/>
      <c r="E38" s="844"/>
      <c r="F38" s="844"/>
      <c r="G38" s="844"/>
      <c r="H38" s="845"/>
      <c r="I38" s="839" t="s">
        <v>579</v>
      </c>
      <c r="K38" s="199"/>
      <c r="L38" s="200"/>
      <c r="M38" s="201" t="s">
        <v>57</v>
      </c>
      <c r="N38" s="202"/>
      <c r="O38" s="203" t="s">
        <v>58</v>
      </c>
      <c r="P38" s="204">
        <f t="shared" si="7"/>
        <v>0</v>
      </c>
      <c r="Q38" s="205">
        <f t="shared" si="8"/>
        <v>0</v>
      </c>
      <c r="R38" s="205">
        <f t="shared" si="9"/>
        <v>0</v>
      </c>
      <c r="S38" s="267">
        <f t="shared" si="9"/>
        <v>0</v>
      </c>
      <c r="T38" s="268">
        <f t="shared" si="10"/>
        <v>0</v>
      </c>
      <c r="U38" s="207"/>
      <c r="V38" s="200"/>
      <c r="W38" s="201" t="s">
        <v>57</v>
      </c>
      <c r="X38" s="202"/>
      <c r="Y38" s="203" t="s">
        <v>30</v>
      </c>
      <c r="Z38" s="204">
        <f t="shared" ref="Z38:AB43" si="11">+A185</f>
        <v>0</v>
      </c>
      <c r="AA38" s="205">
        <f t="shared" si="11"/>
        <v>0</v>
      </c>
      <c r="AB38" s="206">
        <f t="shared" si="11"/>
        <v>0</v>
      </c>
      <c r="AC38" s="506">
        <f t="shared" ref="AC38:AC43" si="12">+E185</f>
        <v>0</v>
      </c>
      <c r="AD38" s="165"/>
      <c r="AE38" s="165"/>
      <c r="AF38" s="165"/>
      <c r="AG38" s="165"/>
      <c r="AH38" s="165"/>
      <c r="AI38" s="376"/>
      <c r="AJ38" s="376"/>
      <c r="AK38" s="376"/>
    </row>
    <row r="39" spans="1:37" ht="14.45" customHeight="1">
      <c r="A39" s="843"/>
      <c r="B39" s="844"/>
      <c r="C39" s="844"/>
      <c r="D39" s="844"/>
      <c r="E39" s="844"/>
      <c r="F39" s="844"/>
      <c r="G39" s="844"/>
      <c r="H39" s="845"/>
      <c r="I39" s="839" t="s">
        <v>580</v>
      </c>
      <c r="K39" s="199"/>
      <c r="L39" s="200"/>
      <c r="M39" s="178" t="s">
        <v>60</v>
      </c>
      <c r="N39" s="202"/>
      <c r="O39" s="203" t="s">
        <v>61</v>
      </c>
      <c r="P39" s="204">
        <f t="shared" si="7"/>
        <v>0</v>
      </c>
      <c r="Q39" s="205">
        <f t="shared" si="8"/>
        <v>0</v>
      </c>
      <c r="R39" s="205">
        <f t="shared" si="9"/>
        <v>0</v>
      </c>
      <c r="S39" s="267">
        <f t="shared" si="9"/>
        <v>0</v>
      </c>
      <c r="T39" s="268">
        <f t="shared" si="10"/>
        <v>0</v>
      </c>
      <c r="U39" s="207"/>
      <c r="V39" s="200" t="s">
        <v>59</v>
      </c>
      <c r="W39" s="178" t="s">
        <v>60</v>
      </c>
      <c r="X39" s="202"/>
      <c r="Y39" s="203" t="s">
        <v>33</v>
      </c>
      <c r="Z39" s="204">
        <f t="shared" si="11"/>
        <v>0</v>
      </c>
      <c r="AA39" s="205">
        <f t="shared" si="11"/>
        <v>0</v>
      </c>
      <c r="AB39" s="206">
        <f t="shared" si="11"/>
        <v>0</v>
      </c>
      <c r="AC39" s="506">
        <f t="shared" si="12"/>
        <v>0</v>
      </c>
      <c r="AD39" s="165"/>
      <c r="AE39" s="165"/>
      <c r="AF39" s="165"/>
      <c r="AG39" s="165"/>
      <c r="AH39" s="165"/>
      <c r="AI39" s="376"/>
      <c r="AJ39" s="376"/>
      <c r="AK39" s="376"/>
    </row>
    <row r="40" spans="1:37" ht="14.45" customHeight="1">
      <c r="A40" s="843"/>
      <c r="B40" s="844"/>
      <c r="C40" s="844"/>
      <c r="D40" s="844"/>
      <c r="E40" s="844"/>
      <c r="F40" s="844"/>
      <c r="G40" s="844"/>
      <c r="H40" s="845"/>
      <c r="I40" s="839" t="s">
        <v>582</v>
      </c>
      <c r="K40" s="199"/>
      <c r="L40" s="200" t="s">
        <v>59</v>
      </c>
      <c r="M40" s="200"/>
      <c r="N40" s="201" t="s">
        <v>62</v>
      </c>
      <c r="O40" s="203" t="s">
        <v>63</v>
      </c>
      <c r="P40" s="204">
        <f t="shared" si="7"/>
        <v>0</v>
      </c>
      <c r="Q40" s="205">
        <f t="shared" si="8"/>
        <v>0</v>
      </c>
      <c r="R40" s="205">
        <f t="shared" si="9"/>
        <v>0</v>
      </c>
      <c r="S40" s="267">
        <f t="shared" si="9"/>
        <v>0</v>
      </c>
      <c r="T40" s="268">
        <f t="shared" si="10"/>
        <v>0</v>
      </c>
      <c r="U40" s="207"/>
      <c r="V40" s="200"/>
      <c r="W40" s="200"/>
      <c r="X40" s="201" t="s">
        <v>62</v>
      </c>
      <c r="Y40" s="203" t="s">
        <v>37</v>
      </c>
      <c r="Z40" s="204">
        <f t="shared" si="11"/>
        <v>0</v>
      </c>
      <c r="AA40" s="205">
        <f t="shared" si="11"/>
        <v>0</v>
      </c>
      <c r="AB40" s="206">
        <f t="shared" si="11"/>
        <v>0</v>
      </c>
      <c r="AC40" s="506">
        <f t="shared" si="12"/>
        <v>0</v>
      </c>
      <c r="AD40" s="165"/>
      <c r="AE40" s="165"/>
      <c r="AF40" s="165"/>
      <c r="AG40" s="165"/>
      <c r="AH40" s="165"/>
      <c r="AI40" s="376"/>
      <c r="AJ40" s="376"/>
      <c r="AK40" s="376"/>
    </row>
    <row r="41" spans="1:37" ht="14.45" customHeight="1">
      <c r="A41" s="843"/>
      <c r="B41" s="844"/>
      <c r="C41" s="844"/>
      <c r="D41" s="844"/>
      <c r="E41" s="844"/>
      <c r="F41" s="844"/>
      <c r="G41" s="844"/>
      <c r="H41" s="845"/>
      <c r="I41" s="839" t="s">
        <v>584</v>
      </c>
      <c r="K41" s="199"/>
      <c r="L41" s="200"/>
      <c r="M41" s="200"/>
      <c r="N41" s="201" t="s">
        <v>64</v>
      </c>
      <c r="O41" s="203" t="s">
        <v>65</v>
      </c>
      <c r="P41" s="204">
        <f t="shared" si="7"/>
        <v>0</v>
      </c>
      <c r="Q41" s="205">
        <f t="shared" si="8"/>
        <v>0</v>
      </c>
      <c r="R41" s="205">
        <f t="shared" si="9"/>
        <v>0</v>
      </c>
      <c r="S41" s="267">
        <f t="shared" si="9"/>
        <v>0</v>
      </c>
      <c r="T41" s="268">
        <f t="shared" si="10"/>
        <v>0</v>
      </c>
      <c r="U41" s="207"/>
      <c r="V41" s="200"/>
      <c r="W41" s="200"/>
      <c r="X41" s="201" t="s">
        <v>64</v>
      </c>
      <c r="Y41" s="203" t="s">
        <v>40</v>
      </c>
      <c r="Z41" s="204">
        <f t="shared" si="11"/>
        <v>0</v>
      </c>
      <c r="AA41" s="205">
        <f t="shared" si="11"/>
        <v>0</v>
      </c>
      <c r="AB41" s="206">
        <f t="shared" si="11"/>
        <v>0</v>
      </c>
      <c r="AC41" s="506">
        <f t="shared" si="12"/>
        <v>0</v>
      </c>
      <c r="AD41" s="165"/>
      <c r="AE41" s="165"/>
      <c r="AF41" s="165"/>
      <c r="AG41" s="165"/>
      <c r="AH41" s="165"/>
      <c r="AI41" s="376"/>
      <c r="AJ41" s="376"/>
      <c r="AK41" s="376"/>
    </row>
    <row r="42" spans="1:37" ht="14.45" customHeight="1">
      <c r="A42" s="843"/>
      <c r="B42" s="844"/>
      <c r="C42" s="844"/>
      <c r="D42" s="844"/>
      <c r="E42" s="844"/>
      <c r="F42" s="844"/>
      <c r="G42" s="844"/>
      <c r="H42" s="845"/>
      <c r="I42" s="839" t="s">
        <v>585</v>
      </c>
      <c r="K42" s="199" t="s">
        <v>38</v>
      </c>
      <c r="L42" s="200"/>
      <c r="M42" s="200"/>
      <c r="N42" s="201" t="s">
        <v>66</v>
      </c>
      <c r="O42" s="203" t="s">
        <v>67</v>
      </c>
      <c r="P42" s="204">
        <f t="shared" si="7"/>
        <v>0</v>
      </c>
      <c r="Q42" s="205">
        <f t="shared" si="8"/>
        <v>0</v>
      </c>
      <c r="R42" s="205">
        <f t="shared" si="9"/>
        <v>0</v>
      </c>
      <c r="S42" s="267">
        <f t="shared" si="9"/>
        <v>0</v>
      </c>
      <c r="T42" s="268">
        <f t="shared" si="10"/>
        <v>0</v>
      </c>
      <c r="U42" s="207"/>
      <c r="V42" s="200" t="s">
        <v>668</v>
      </c>
      <c r="W42" s="200"/>
      <c r="X42" s="201" t="s">
        <v>66</v>
      </c>
      <c r="Y42" s="203" t="s">
        <v>43</v>
      </c>
      <c r="Z42" s="204">
        <f t="shared" si="11"/>
        <v>0</v>
      </c>
      <c r="AA42" s="205">
        <f t="shared" si="11"/>
        <v>0</v>
      </c>
      <c r="AB42" s="206">
        <f t="shared" si="11"/>
        <v>0</v>
      </c>
      <c r="AC42" s="506">
        <f t="shared" si="12"/>
        <v>0</v>
      </c>
      <c r="AD42" s="165"/>
      <c r="AE42" s="165"/>
      <c r="AF42" s="165"/>
      <c r="AG42" s="165"/>
      <c r="AH42" s="165"/>
      <c r="AI42" s="376"/>
      <c r="AJ42" s="376"/>
      <c r="AK42" s="376"/>
    </row>
    <row r="43" spans="1:37" ht="14.45" customHeight="1">
      <c r="A43" s="843"/>
      <c r="B43" s="844"/>
      <c r="C43" s="844"/>
      <c r="D43" s="844"/>
      <c r="E43" s="844"/>
      <c r="F43" s="844"/>
      <c r="G43" s="844"/>
      <c r="H43" s="845"/>
      <c r="I43" s="839" t="s">
        <v>587</v>
      </c>
      <c r="K43" s="199"/>
      <c r="L43" s="200"/>
      <c r="M43" s="200"/>
      <c r="N43" s="201" t="s">
        <v>150</v>
      </c>
      <c r="O43" s="203" t="s">
        <v>69</v>
      </c>
      <c r="P43" s="204">
        <f t="shared" si="7"/>
        <v>0</v>
      </c>
      <c r="Q43" s="205">
        <f t="shared" si="8"/>
        <v>0</v>
      </c>
      <c r="R43" s="205">
        <f t="shared" si="9"/>
        <v>0</v>
      </c>
      <c r="S43" s="267">
        <f t="shared" si="9"/>
        <v>0</v>
      </c>
      <c r="T43" s="268">
        <f t="shared" si="10"/>
        <v>0</v>
      </c>
      <c r="U43" s="207"/>
      <c r="V43" s="200"/>
      <c r="W43" s="200"/>
      <c r="X43" s="201" t="s">
        <v>150</v>
      </c>
      <c r="Y43" s="203" t="s">
        <v>44</v>
      </c>
      <c r="Z43" s="204">
        <f t="shared" si="11"/>
        <v>0</v>
      </c>
      <c r="AA43" s="205">
        <f t="shared" si="11"/>
        <v>0</v>
      </c>
      <c r="AB43" s="206">
        <f t="shared" si="11"/>
        <v>0</v>
      </c>
      <c r="AC43" s="506">
        <f t="shared" si="12"/>
        <v>0</v>
      </c>
      <c r="AD43" s="165"/>
      <c r="AE43" s="165"/>
      <c r="AF43" s="165"/>
      <c r="AG43" s="165"/>
      <c r="AH43" s="165"/>
      <c r="AI43" s="376"/>
      <c r="AJ43" s="376"/>
      <c r="AK43" s="376"/>
    </row>
    <row r="44" spans="1:37" ht="14.45" customHeight="1">
      <c r="A44" s="846"/>
      <c r="B44" s="847"/>
      <c r="C44" s="847"/>
      <c r="D44" s="847"/>
      <c r="E44" s="847"/>
      <c r="F44" s="847"/>
      <c r="G44" s="847"/>
      <c r="H44" s="848"/>
      <c r="I44" s="839" t="s">
        <v>588</v>
      </c>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846"/>
      <c r="B45" s="847"/>
      <c r="C45" s="847"/>
      <c r="D45" s="847"/>
      <c r="E45" s="847"/>
      <c r="F45" s="847"/>
      <c r="G45" s="847"/>
      <c r="H45" s="848"/>
      <c r="I45" s="839" t="s">
        <v>591</v>
      </c>
      <c r="K45" s="227" t="s">
        <v>132</v>
      </c>
      <c r="L45" s="200"/>
      <c r="M45" s="201" t="s">
        <v>70</v>
      </c>
      <c r="N45" s="202"/>
      <c r="O45" s="203" t="s">
        <v>71</v>
      </c>
      <c r="P45" s="204">
        <f>+A44</f>
        <v>0</v>
      </c>
      <c r="Q45" s="205">
        <f>+C44</f>
        <v>0</v>
      </c>
      <c r="R45" s="205">
        <f t="shared" ref="R45:S49" si="13">+E44</f>
        <v>0</v>
      </c>
      <c r="S45" s="267">
        <f t="shared" si="13"/>
        <v>0</v>
      </c>
      <c r="T45" s="268">
        <f>+H44</f>
        <v>0</v>
      </c>
      <c r="U45" s="207" t="s">
        <v>72</v>
      </c>
      <c r="V45" s="200" t="s">
        <v>669</v>
      </c>
      <c r="W45" s="201" t="s">
        <v>87</v>
      </c>
      <c r="X45" s="202"/>
      <c r="Y45" s="203" t="s">
        <v>46</v>
      </c>
      <c r="Z45" s="204">
        <f t="shared" ref="Z45:AB47" si="14">+A191</f>
        <v>0</v>
      </c>
      <c r="AA45" s="205">
        <f t="shared" si="14"/>
        <v>0</v>
      </c>
      <c r="AB45" s="206">
        <f t="shared" si="14"/>
        <v>0</v>
      </c>
      <c r="AC45" s="506">
        <f>+E191</f>
        <v>0</v>
      </c>
      <c r="AD45" s="165"/>
      <c r="AE45" s="165"/>
      <c r="AF45" s="165"/>
      <c r="AG45" s="165"/>
      <c r="AH45" s="165"/>
      <c r="AI45" s="376"/>
      <c r="AJ45" s="376"/>
      <c r="AK45" s="376"/>
    </row>
    <row r="46" spans="1:37" ht="14.45" customHeight="1">
      <c r="A46" s="846"/>
      <c r="B46" s="847"/>
      <c r="C46" s="847"/>
      <c r="D46" s="847"/>
      <c r="E46" s="847"/>
      <c r="F46" s="847"/>
      <c r="G46" s="847"/>
      <c r="H46" s="848"/>
      <c r="I46" s="839" t="s">
        <v>592</v>
      </c>
      <c r="K46" s="199" t="s">
        <v>130</v>
      </c>
      <c r="L46" s="200"/>
      <c r="M46" s="201" t="s">
        <v>73</v>
      </c>
      <c r="N46" s="202"/>
      <c r="O46" s="203" t="s">
        <v>74</v>
      </c>
      <c r="P46" s="204">
        <f>+A45</f>
        <v>0</v>
      </c>
      <c r="Q46" s="205">
        <f>+C45</f>
        <v>0</v>
      </c>
      <c r="R46" s="205">
        <f t="shared" si="13"/>
        <v>0</v>
      </c>
      <c r="S46" s="267">
        <f t="shared" si="13"/>
        <v>0</v>
      </c>
      <c r="T46" s="268">
        <f>+H45</f>
        <v>0</v>
      </c>
      <c r="U46" s="207"/>
      <c r="V46" s="200"/>
      <c r="W46" s="201" t="s">
        <v>73</v>
      </c>
      <c r="X46" s="202"/>
      <c r="Y46" s="203" t="s">
        <v>75</v>
      </c>
      <c r="Z46" s="204">
        <f t="shared" si="14"/>
        <v>0</v>
      </c>
      <c r="AA46" s="205">
        <f t="shared" si="14"/>
        <v>0</v>
      </c>
      <c r="AB46" s="206">
        <f t="shared" si="14"/>
        <v>0</v>
      </c>
      <c r="AC46" s="506">
        <f>+E192</f>
        <v>0</v>
      </c>
      <c r="AD46" s="165"/>
      <c r="AE46" s="165"/>
      <c r="AF46" s="165"/>
      <c r="AG46" s="165"/>
      <c r="AH46" s="165"/>
      <c r="AI46" s="376"/>
      <c r="AJ46" s="376"/>
      <c r="AK46" s="376"/>
    </row>
    <row r="47" spans="1:37" ht="14.45" customHeight="1">
      <c r="A47" s="846"/>
      <c r="B47" s="847"/>
      <c r="C47" s="847"/>
      <c r="D47" s="847"/>
      <c r="E47" s="847"/>
      <c r="F47" s="847"/>
      <c r="G47" s="847"/>
      <c r="H47" s="848"/>
      <c r="I47" s="839" t="s">
        <v>593</v>
      </c>
      <c r="K47" s="199"/>
      <c r="L47" s="221"/>
      <c r="M47" s="201" t="s">
        <v>13</v>
      </c>
      <c r="N47" s="202"/>
      <c r="O47" s="203" t="s">
        <v>76</v>
      </c>
      <c r="P47" s="204">
        <f>+A46</f>
        <v>0</v>
      </c>
      <c r="Q47" s="205">
        <f>+C46</f>
        <v>0</v>
      </c>
      <c r="R47" s="205">
        <f t="shared" si="13"/>
        <v>0</v>
      </c>
      <c r="S47" s="267">
        <f t="shared" si="13"/>
        <v>0</v>
      </c>
      <c r="T47" s="268">
        <f>+H46</f>
        <v>0</v>
      </c>
      <c r="U47" s="207"/>
      <c r="V47" s="461"/>
      <c r="W47" s="201" t="s">
        <v>13</v>
      </c>
      <c r="X47" s="202"/>
      <c r="Y47" s="203" t="s">
        <v>77</v>
      </c>
      <c r="Z47" s="204">
        <f t="shared" si="14"/>
        <v>0</v>
      </c>
      <c r="AA47" s="205">
        <f t="shared" si="14"/>
        <v>0</v>
      </c>
      <c r="AB47" s="206">
        <f t="shared" si="14"/>
        <v>0</v>
      </c>
      <c r="AC47" s="506">
        <f>+E193</f>
        <v>0</v>
      </c>
      <c r="AD47" s="165"/>
      <c r="AE47" s="165"/>
      <c r="AF47" s="165"/>
      <c r="AG47" s="165"/>
      <c r="AH47" s="165"/>
      <c r="AI47" s="376"/>
      <c r="AJ47" s="376"/>
      <c r="AK47" s="376"/>
    </row>
    <row r="48" spans="1:37" ht="14.45" customHeight="1">
      <c r="A48" s="846"/>
      <c r="B48" s="847"/>
      <c r="C48" s="847"/>
      <c r="D48" s="847"/>
      <c r="E48" s="847"/>
      <c r="F48" s="847"/>
      <c r="G48" s="847"/>
      <c r="H48" s="848"/>
      <c r="I48" s="839" t="s">
        <v>594</v>
      </c>
      <c r="K48" s="199" t="s">
        <v>4</v>
      </c>
      <c r="L48" s="178" t="s">
        <v>78</v>
      </c>
      <c r="M48" s="202"/>
      <c r="N48" s="202"/>
      <c r="O48" s="203" t="s">
        <v>79</v>
      </c>
      <c r="P48" s="204">
        <f>+A47</f>
        <v>0</v>
      </c>
      <c r="Q48" s="205">
        <f>+C47</f>
        <v>0</v>
      </c>
      <c r="R48" s="205">
        <f t="shared" si="13"/>
        <v>0</v>
      </c>
      <c r="S48" s="267">
        <f t="shared" si="13"/>
        <v>0</v>
      </c>
      <c r="T48" s="268">
        <f>+H47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846"/>
      <c r="B49" s="847"/>
      <c r="C49" s="847"/>
      <c r="D49" s="847"/>
      <c r="E49" s="847"/>
      <c r="F49" s="847"/>
      <c r="G49" s="847"/>
      <c r="H49" s="848"/>
      <c r="I49" s="839" t="s">
        <v>1150</v>
      </c>
      <c r="K49" s="199"/>
      <c r="L49" s="200"/>
      <c r="M49" s="201" t="s">
        <v>11</v>
      </c>
      <c r="N49" s="202"/>
      <c r="O49" s="203" t="s">
        <v>80</v>
      </c>
      <c r="P49" s="204">
        <f>+A48</f>
        <v>0</v>
      </c>
      <c r="Q49" s="205">
        <f>+C48</f>
        <v>0</v>
      </c>
      <c r="R49" s="205">
        <f t="shared" si="13"/>
        <v>0</v>
      </c>
      <c r="S49" s="267">
        <f t="shared" si="13"/>
        <v>0</v>
      </c>
      <c r="T49" s="268">
        <f>+H48</f>
        <v>0</v>
      </c>
      <c r="U49" s="207"/>
      <c r="V49" s="200"/>
      <c r="W49" s="172"/>
      <c r="X49" s="172"/>
      <c r="Y49" s="212"/>
      <c r="Z49" s="209"/>
      <c r="AA49" s="210"/>
      <c r="AB49" s="210"/>
      <c r="AC49" s="510"/>
      <c r="AD49" s="165"/>
      <c r="AE49" s="165"/>
      <c r="AF49" s="165"/>
      <c r="AG49" s="165"/>
      <c r="AH49" s="165"/>
      <c r="AI49" s="376"/>
      <c r="AJ49" s="376"/>
      <c r="AK49" s="376"/>
    </row>
    <row r="50" spans="1:38" ht="14.45" customHeight="1">
      <c r="A50" s="846"/>
      <c r="B50" s="847"/>
      <c r="C50" s="847"/>
      <c r="D50" s="847"/>
      <c r="E50" s="847"/>
      <c r="F50" s="847"/>
      <c r="G50" s="847"/>
      <c r="H50" s="848"/>
      <c r="I50" s="839" t="s">
        <v>595</v>
      </c>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846"/>
      <c r="B51" s="847"/>
      <c r="C51" s="847"/>
      <c r="D51" s="847"/>
      <c r="E51" s="847"/>
      <c r="F51" s="847"/>
      <c r="G51" s="847"/>
      <c r="H51" s="848"/>
      <c r="I51" s="839" t="s">
        <v>454</v>
      </c>
      <c r="K51" s="199"/>
      <c r="L51" s="174"/>
      <c r="M51" s="201" t="s">
        <v>88</v>
      </c>
      <c r="N51" s="202"/>
      <c r="O51" s="203" t="s">
        <v>109</v>
      </c>
      <c r="P51" s="204">
        <f t="shared" ref="P51:P60" si="15">+A50</f>
        <v>0</v>
      </c>
      <c r="Q51" s="205">
        <f t="shared" ref="Q51:Q60" si="16">+C50</f>
        <v>0</v>
      </c>
      <c r="R51" s="205">
        <f t="shared" ref="R51:S60" si="17">+E50</f>
        <v>0</v>
      </c>
      <c r="S51" s="267">
        <f t="shared" si="17"/>
        <v>0</v>
      </c>
      <c r="T51" s="268">
        <f t="shared" ref="T51:T60" si="18">+H50</f>
        <v>0</v>
      </c>
      <c r="U51" s="207"/>
      <c r="V51" s="178"/>
      <c r="W51" s="201" t="s">
        <v>88</v>
      </c>
      <c r="X51" s="222"/>
      <c r="Y51" s="223" t="s">
        <v>48</v>
      </c>
      <c r="Z51" s="231">
        <f t="shared" ref="Z51:AB53" si="19">+A195</f>
        <v>0</v>
      </c>
      <c r="AA51" s="232">
        <f t="shared" si="19"/>
        <v>0</v>
      </c>
      <c r="AB51" s="233">
        <f t="shared" si="19"/>
        <v>0</v>
      </c>
      <c r="AC51" s="513">
        <f>+E195</f>
        <v>0</v>
      </c>
      <c r="AD51" s="165"/>
      <c r="AE51" s="165"/>
      <c r="AF51" s="165"/>
      <c r="AG51" s="165"/>
      <c r="AH51" s="165"/>
      <c r="AI51" s="376"/>
      <c r="AJ51" s="376"/>
      <c r="AK51" s="376"/>
    </row>
    <row r="52" spans="1:38" ht="14.45" customHeight="1">
      <c r="A52" s="846"/>
      <c r="B52" s="847"/>
      <c r="C52" s="847"/>
      <c r="D52" s="847"/>
      <c r="E52" s="847"/>
      <c r="F52" s="847"/>
      <c r="G52" s="847"/>
      <c r="H52" s="848"/>
      <c r="I52" s="839" t="s">
        <v>598</v>
      </c>
      <c r="K52" s="199"/>
      <c r="L52" s="181" t="s">
        <v>91</v>
      </c>
      <c r="M52" s="201" t="s">
        <v>89</v>
      </c>
      <c r="N52" s="202"/>
      <c r="O52" s="203" t="s">
        <v>110</v>
      </c>
      <c r="P52" s="204">
        <f t="shared" si="15"/>
        <v>0</v>
      </c>
      <c r="Q52" s="205">
        <f t="shared" si="16"/>
        <v>0</v>
      </c>
      <c r="R52" s="205">
        <f t="shared" si="17"/>
        <v>0</v>
      </c>
      <c r="S52" s="267">
        <f t="shared" si="17"/>
        <v>0</v>
      </c>
      <c r="T52" s="268">
        <f t="shared" si="18"/>
        <v>0</v>
      </c>
      <c r="U52" s="207"/>
      <c r="V52" s="200" t="s">
        <v>91</v>
      </c>
      <c r="W52" s="221" t="s">
        <v>89</v>
      </c>
      <c r="X52" s="222"/>
      <c r="Y52" s="223" t="s">
        <v>51</v>
      </c>
      <c r="Z52" s="231">
        <f t="shared" si="19"/>
        <v>0</v>
      </c>
      <c r="AA52" s="232">
        <f t="shared" si="19"/>
        <v>0</v>
      </c>
      <c r="AB52" s="233">
        <f t="shared" si="19"/>
        <v>0</v>
      </c>
      <c r="AC52" s="513">
        <f>+E196</f>
        <v>0</v>
      </c>
      <c r="AD52" s="165"/>
      <c r="AE52" s="165"/>
      <c r="AF52" s="165"/>
      <c r="AG52" s="165"/>
      <c r="AH52" s="165"/>
      <c r="AI52" s="376"/>
      <c r="AJ52" s="376"/>
      <c r="AK52" s="376"/>
    </row>
    <row r="53" spans="1:38" ht="14.45" customHeight="1">
      <c r="A53" s="846"/>
      <c r="B53" s="847"/>
      <c r="C53" s="847"/>
      <c r="D53" s="847"/>
      <c r="E53" s="847"/>
      <c r="F53" s="847"/>
      <c r="G53" s="847"/>
      <c r="H53" s="848"/>
      <c r="I53" s="839" t="s">
        <v>599</v>
      </c>
      <c r="K53" s="199"/>
      <c r="L53" s="181"/>
      <c r="M53" s="201" t="s">
        <v>104</v>
      </c>
      <c r="N53" s="202"/>
      <c r="O53" s="203" t="s">
        <v>111</v>
      </c>
      <c r="P53" s="204">
        <f t="shared" si="15"/>
        <v>0</v>
      </c>
      <c r="Q53" s="205">
        <f t="shared" si="16"/>
        <v>0</v>
      </c>
      <c r="R53" s="205">
        <f t="shared" si="17"/>
        <v>0</v>
      </c>
      <c r="S53" s="267">
        <f t="shared" si="17"/>
        <v>0</v>
      </c>
      <c r="T53" s="268">
        <f t="shared" si="18"/>
        <v>0</v>
      </c>
      <c r="U53" s="207"/>
      <c r="V53" s="200"/>
      <c r="W53" s="221" t="s">
        <v>104</v>
      </c>
      <c r="X53" s="222"/>
      <c r="Y53" s="223" t="s">
        <v>53</v>
      </c>
      <c r="Z53" s="231">
        <f t="shared" si="19"/>
        <v>0</v>
      </c>
      <c r="AA53" s="232">
        <f t="shared" si="19"/>
        <v>0</v>
      </c>
      <c r="AB53" s="233">
        <f t="shared" si="19"/>
        <v>0</v>
      </c>
      <c r="AC53" s="513">
        <f>+E197</f>
        <v>0</v>
      </c>
      <c r="AD53" s="165"/>
      <c r="AE53" s="165"/>
      <c r="AF53" s="165"/>
      <c r="AG53" s="165"/>
      <c r="AH53" s="165"/>
      <c r="AI53" s="376"/>
      <c r="AJ53" s="376"/>
      <c r="AK53" s="376"/>
    </row>
    <row r="54" spans="1:38" ht="14.45" customHeight="1">
      <c r="A54" s="846"/>
      <c r="B54" s="847"/>
      <c r="C54" s="847"/>
      <c r="D54" s="847"/>
      <c r="E54" s="847"/>
      <c r="F54" s="847"/>
      <c r="G54" s="847"/>
      <c r="H54" s="848"/>
      <c r="I54" s="839" t="s">
        <v>601</v>
      </c>
      <c r="K54" s="199"/>
      <c r="L54" s="181"/>
      <c r="M54" s="201" t="s">
        <v>90</v>
      </c>
      <c r="N54" s="202"/>
      <c r="O54" s="203" t="s">
        <v>112</v>
      </c>
      <c r="P54" s="204">
        <f t="shared" si="15"/>
        <v>0</v>
      </c>
      <c r="Q54" s="205">
        <f t="shared" si="16"/>
        <v>0</v>
      </c>
      <c r="R54" s="205">
        <f t="shared" si="17"/>
        <v>0</v>
      </c>
      <c r="S54" s="267">
        <f t="shared" si="17"/>
        <v>0</v>
      </c>
      <c r="T54" s="268">
        <f t="shared" si="18"/>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846"/>
      <c r="B55" s="847"/>
      <c r="C55" s="847"/>
      <c r="D55" s="847"/>
      <c r="E55" s="847"/>
      <c r="F55" s="847"/>
      <c r="G55" s="847"/>
      <c r="H55" s="848"/>
      <c r="I55" s="839" t="s">
        <v>602</v>
      </c>
      <c r="K55" s="199"/>
      <c r="L55" s="181" t="s">
        <v>92</v>
      </c>
      <c r="M55" s="201" t="s">
        <v>105</v>
      </c>
      <c r="N55" s="202"/>
      <c r="O55" s="203" t="s">
        <v>113</v>
      </c>
      <c r="P55" s="204">
        <f t="shared" si="15"/>
        <v>0</v>
      </c>
      <c r="Q55" s="205">
        <f t="shared" si="16"/>
        <v>0</v>
      </c>
      <c r="R55" s="205">
        <f t="shared" si="17"/>
        <v>0</v>
      </c>
      <c r="S55" s="267">
        <f t="shared" si="17"/>
        <v>0</v>
      </c>
      <c r="T55" s="268">
        <f t="shared" si="18"/>
        <v>0</v>
      </c>
      <c r="U55" s="207"/>
      <c r="V55" s="200"/>
      <c r="W55" s="200"/>
      <c r="X55" s="172"/>
      <c r="Y55" s="212"/>
      <c r="Z55" s="209"/>
      <c r="AA55" s="210"/>
      <c r="AB55" s="210"/>
      <c r="AC55" s="510"/>
      <c r="AD55" s="165"/>
      <c r="AE55" s="165"/>
      <c r="AF55" s="165"/>
      <c r="AG55" s="165"/>
      <c r="AH55" s="165"/>
      <c r="AI55" s="376"/>
      <c r="AJ55" s="376"/>
      <c r="AK55" s="376"/>
    </row>
    <row r="56" spans="1:38" ht="14.45" customHeight="1">
      <c r="A56" s="846"/>
      <c r="B56" s="847"/>
      <c r="C56" s="847"/>
      <c r="D56" s="847"/>
      <c r="E56" s="847"/>
      <c r="F56" s="847"/>
      <c r="G56" s="847"/>
      <c r="H56" s="848"/>
      <c r="I56" s="839" t="s">
        <v>603</v>
      </c>
      <c r="K56" s="199"/>
      <c r="L56" s="181"/>
      <c r="M56" s="201" t="s">
        <v>106</v>
      </c>
      <c r="N56" s="202"/>
      <c r="O56" s="203" t="s">
        <v>114</v>
      </c>
      <c r="P56" s="204">
        <f t="shared" si="15"/>
        <v>0</v>
      </c>
      <c r="Q56" s="205">
        <f t="shared" si="16"/>
        <v>0</v>
      </c>
      <c r="R56" s="205">
        <f t="shared" si="17"/>
        <v>0</v>
      </c>
      <c r="S56" s="267">
        <f t="shared" si="17"/>
        <v>0</v>
      </c>
      <c r="T56" s="268">
        <f t="shared" si="18"/>
        <v>0</v>
      </c>
      <c r="U56" s="207"/>
      <c r="V56" s="200" t="s">
        <v>668</v>
      </c>
      <c r="W56" s="201" t="s">
        <v>106</v>
      </c>
      <c r="X56" s="202"/>
      <c r="Y56" s="203" t="s">
        <v>55</v>
      </c>
      <c r="Z56" s="204">
        <f t="shared" ref="Z56:AB60" si="20">+A198</f>
        <v>0</v>
      </c>
      <c r="AA56" s="205">
        <f t="shared" si="20"/>
        <v>0</v>
      </c>
      <c r="AB56" s="206">
        <f t="shared" si="20"/>
        <v>0</v>
      </c>
      <c r="AC56" s="506">
        <f>+E198</f>
        <v>0</v>
      </c>
      <c r="AD56" s="165"/>
      <c r="AE56" s="165"/>
      <c r="AF56" s="165"/>
      <c r="AG56" s="165"/>
      <c r="AH56" s="165"/>
      <c r="AI56" s="376"/>
      <c r="AJ56" s="376"/>
      <c r="AK56" s="376"/>
    </row>
    <row r="57" spans="1:38" ht="14.45" customHeight="1">
      <c r="A57" s="846"/>
      <c r="B57" s="847"/>
      <c r="C57" s="847"/>
      <c r="D57" s="847"/>
      <c r="E57" s="847"/>
      <c r="F57" s="847"/>
      <c r="G57" s="847"/>
      <c r="H57" s="848"/>
      <c r="I57" s="839" t="s">
        <v>604</v>
      </c>
      <c r="K57" s="199"/>
      <c r="L57" s="181"/>
      <c r="M57" s="201" t="s">
        <v>107</v>
      </c>
      <c r="N57" s="202"/>
      <c r="O57" s="203" t="s">
        <v>115</v>
      </c>
      <c r="P57" s="204">
        <f t="shared" si="15"/>
        <v>0</v>
      </c>
      <c r="Q57" s="205">
        <f t="shared" si="16"/>
        <v>0</v>
      </c>
      <c r="R57" s="205">
        <f t="shared" si="17"/>
        <v>0</v>
      </c>
      <c r="S57" s="267">
        <f t="shared" si="17"/>
        <v>0</v>
      </c>
      <c r="T57" s="268">
        <f t="shared" si="18"/>
        <v>0</v>
      </c>
      <c r="U57" s="207"/>
      <c r="V57" s="200"/>
      <c r="W57" s="201" t="s">
        <v>136</v>
      </c>
      <c r="X57" s="202"/>
      <c r="Y57" s="203" t="s">
        <v>56</v>
      </c>
      <c r="Z57" s="204">
        <f t="shared" si="20"/>
        <v>0</v>
      </c>
      <c r="AA57" s="205">
        <f t="shared" si="20"/>
        <v>0</v>
      </c>
      <c r="AB57" s="206">
        <f t="shared" si="20"/>
        <v>0</v>
      </c>
      <c r="AC57" s="506">
        <f>+E199</f>
        <v>0</v>
      </c>
      <c r="AD57" s="165"/>
      <c r="AE57" s="165"/>
      <c r="AF57" s="165"/>
      <c r="AG57" s="165"/>
      <c r="AH57" s="165"/>
      <c r="AI57" s="376"/>
      <c r="AJ57" s="376"/>
      <c r="AK57" s="376"/>
    </row>
    <row r="58" spans="1:38" ht="14.45" customHeight="1" thickBot="1">
      <c r="A58" s="846"/>
      <c r="B58" s="847"/>
      <c r="C58" s="847"/>
      <c r="D58" s="847"/>
      <c r="E58" s="847"/>
      <c r="F58" s="847"/>
      <c r="G58" s="847"/>
      <c r="H58" s="848"/>
      <c r="I58" s="839" t="s">
        <v>605</v>
      </c>
      <c r="K58" s="199"/>
      <c r="L58" s="181" t="s">
        <v>41</v>
      </c>
      <c r="M58" s="201" t="s">
        <v>108</v>
      </c>
      <c r="N58" s="202"/>
      <c r="O58" s="203" t="s">
        <v>116</v>
      </c>
      <c r="P58" s="204">
        <f t="shared" si="15"/>
        <v>0</v>
      </c>
      <c r="Q58" s="205">
        <f t="shared" si="16"/>
        <v>0</v>
      </c>
      <c r="R58" s="205">
        <f t="shared" si="17"/>
        <v>0</v>
      </c>
      <c r="S58" s="267">
        <f t="shared" si="17"/>
        <v>0</v>
      </c>
      <c r="T58" s="268">
        <f t="shared" si="18"/>
        <v>0</v>
      </c>
      <c r="U58" s="207"/>
      <c r="V58" s="181" t="s">
        <v>669</v>
      </c>
      <c r="W58" s="201" t="s">
        <v>138</v>
      </c>
      <c r="X58" s="202"/>
      <c r="Y58" s="203" t="s">
        <v>58</v>
      </c>
      <c r="Z58" s="204">
        <f t="shared" si="20"/>
        <v>0</v>
      </c>
      <c r="AA58" s="205">
        <f t="shared" si="20"/>
        <v>0</v>
      </c>
      <c r="AB58" s="206">
        <f t="shared" si="20"/>
        <v>0</v>
      </c>
      <c r="AC58" s="506">
        <f>+E200</f>
        <v>0</v>
      </c>
      <c r="AD58" s="165"/>
      <c r="AE58" s="165"/>
      <c r="AF58" s="165"/>
      <c r="AG58" s="165"/>
      <c r="AH58" s="165"/>
      <c r="AI58" s="376"/>
      <c r="AJ58" s="376"/>
      <c r="AK58" s="376"/>
    </row>
    <row r="59" spans="1:38" ht="14.45" customHeight="1" thickTop="1" thickBot="1">
      <c r="A59" s="849"/>
      <c r="B59" s="850"/>
      <c r="C59" s="850"/>
      <c r="D59" s="850"/>
      <c r="E59" s="850"/>
      <c r="F59" s="850"/>
      <c r="G59" s="850"/>
      <c r="H59" s="851"/>
      <c r="I59" s="839" t="s">
        <v>606</v>
      </c>
      <c r="K59" s="199"/>
      <c r="L59" s="221"/>
      <c r="M59" s="201" t="s">
        <v>13</v>
      </c>
      <c r="N59" s="202"/>
      <c r="O59" s="203" t="s">
        <v>117</v>
      </c>
      <c r="P59" s="204">
        <f t="shared" si="15"/>
        <v>0</v>
      </c>
      <c r="Q59" s="205">
        <f t="shared" si="16"/>
        <v>0</v>
      </c>
      <c r="R59" s="205">
        <f t="shared" si="17"/>
        <v>0</v>
      </c>
      <c r="S59" s="267">
        <f t="shared" si="17"/>
        <v>0</v>
      </c>
      <c r="T59" s="268">
        <f t="shared" si="18"/>
        <v>0</v>
      </c>
      <c r="U59" s="207"/>
      <c r="V59" s="221"/>
      <c r="W59" s="221" t="s">
        <v>13</v>
      </c>
      <c r="X59" s="222"/>
      <c r="Y59" s="223" t="s">
        <v>61</v>
      </c>
      <c r="Z59" s="204">
        <f t="shared" si="20"/>
        <v>0</v>
      </c>
      <c r="AA59" s="205">
        <f t="shared" si="20"/>
        <v>0</v>
      </c>
      <c r="AB59" s="206">
        <f t="shared" si="20"/>
        <v>0</v>
      </c>
      <c r="AC59" s="506">
        <f>+E201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 t="shared" si="15"/>
        <v>0</v>
      </c>
      <c r="Q60" s="205">
        <f t="shared" si="16"/>
        <v>0</v>
      </c>
      <c r="R60" s="205">
        <f t="shared" si="17"/>
        <v>0</v>
      </c>
      <c r="S60" s="267">
        <f t="shared" si="17"/>
        <v>0</v>
      </c>
      <c r="T60" s="268">
        <f t="shared" si="18"/>
        <v>0</v>
      </c>
      <c r="U60" s="207"/>
      <c r="V60" s="221" t="s">
        <v>13</v>
      </c>
      <c r="W60" s="222"/>
      <c r="X60" s="222"/>
      <c r="Y60" s="223" t="s">
        <v>63</v>
      </c>
      <c r="Z60" s="462">
        <f t="shared" si="20"/>
        <v>0</v>
      </c>
      <c r="AA60" s="449">
        <f t="shared" si="20"/>
        <v>0</v>
      </c>
      <c r="AB60" s="463">
        <f t="shared" si="20"/>
        <v>0</v>
      </c>
      <c r="AC60" s="515">
        <f>+E202</f>
        <v>0</v>
      </c>
      <c r="AD60" s="1045"/>
      <c r="AE60" s="1045"/>
      <c r="AF60" s="1045"/>
      <c r="AG60" s="996"/>
      <c r="AH60" s="996"/>
      <c r="AI60" s="1004"/>
      <c r="AJ60" s="1002" t="s">
        <v>2</v>
      </c>
      <c r="AK60" s="1002" t="s">
        <v>3</v>
      </c>
      <c r="AL60" s="1003" t="s">
        <v>393</v>
      </c>
    </row>
    <row r="61" spans="1:38" ht="14.45" customHeight="1" thickBot="1">
      <c r="A61" s="835" t="s">
        <v>1132</v>
      </c>
      <c r="B61" s="835" t="s">
        <v>1133</v>
      </c>
      <c r="C61" s="835" t="s">
        <v>1134</v>
      </c>
      <c r="D61" s="835" t="s">
        <v>1135</v>
      </c>
      <c r="E61" s="835" t="s">
        <v>398</v>
      </c>
      <c r="F61" s="835" t="s">
        <v>1136</v>
      </c>
      <c r="K61" s="199"/>
      <c r="L61" s="243" t="s">
        <v>82</v>
      </c>
      <c r="M61" s="244"/>
      <c r="N61" s="244"/>
      <c r="O61" s="245"/>
      <c r="P61" s="246">
        <f>SUM(P8:P60)-P9-P10-P12-P13-P15-P16-P17-P30-P31-P32-P40-P41-P42-P43-P44-P49-P50</f>
        <v>59079</v>
      </c>
      <c r="Q61" s="247">
        <f>SUM(Q8:Q60)-Q9-Q10-Q12-Q13-Q15-Q16-Q17-Q30-Q31-Q32-Q40-Q41-Q42-Q43-Q44-Q49-Q50</f>
        <v>17049</v>
      </c>
      <c r="R61" s="247">
        <f>SUM(R8:R60)-R9-R10-R12-R13-R15-R16-R17-R30-R31-R32-R40-R41-R42-R43-R44-R49-R50</f>
        <v>904</v>
      </c>
      <c r="S61" s="336">
        <f>SUM(S8:S60)-S9-S10-S12-S13-S15-S16-S17-S30-S31-S32-S40-S41-S42-S43-S44-S49-S50</f>
        <v>45202</v>
      </c>
      <c r="T61" s="337">
        <f>SUM(T8:T60)-T9-T10-T12-T13-T15-T16-T17-T30-T31-T32-T40-T41-T42-T43-T44-T49-T50</f>
        <v>0</v>
      </c>
      <c r="U61" s="249"/>
      <c r="V61" s="243" t="s">
        <v>82</v>
      </c>
      <c r="W61" s="244"/>
      <c r="X61" s="244"/>
      <c r="Y61" s="245"/>
      <c r="Z61" s="250">
        <f>SUM(Z8:Z60)-Z9-Z10-Z25-Z28-Z40-Z41-Z42-Z43-Z44</f>
        <v>0</v>
      </c>
      <c r="AA61" s="247">
        <f>SUM(AA8:AA60)-AA9-AA10-AA25-AA28-AA40-AA41-AA42-AA43-AA44</f>
        <v>0</v>
      </c>
      <c r="AB61" s="251">
        <f>SUM(AB8:AB60)-AB9-AB10-AB25-AB28-AB40-AB41-AB42-AB43-AB44</f>
        <v>0</v>
      </c>
      <c r="AC61" s="516">
        <f>SUM(AC8:AC60)-AC9-AC10-AC25-AC28-AC40-AC41-AC42-AC43-AC44</f>
        <v>0</v>
      </c>
      <c r="AD61" s="1046"/>
      <c r="AE61" s="1046"/>
      <c r="AF61" s="1046"/>
      <c r="AG61" s="1011"/>
      <c r="AH61" s="1011"/>
      <c r="AI61" s="1012" t="s">
        <v>5</v>
      </c>
      <c r="AJ61" s="1009" t="s">
        <v>6</v>
      </c>
      <c r="AK61" s="1009" t="s">
        <v>7</v>
      </c>
      <c r="AL61" s="1013" t="s">
        <v>398</v>
      </c>
    </row>
    <row r="62" spans="1:38" ht="14.45" customHeight="1">
      <c r="A62" s="853">
        <v>118820</v>
      </c>
      <c r="B62" s="854">
        <v>114485</v>
      </c>
      <c r="C62" s="854">
        <v>4335</v>
      </c>
      <c r="D62" s="854">
        <v>3258</v>
      </c>
      <c r="E62" s="854">
        <v>0</v>
      </c>
      <c r="F62" s="855">
        <v>1400</v>
      </c>
      <c r="G62" s="856" t="s">
        <v>1139</v>
      </c>
      <c r="H62" s="857"/>
      <c r="I62" s="857"/>
      <c r="K62" s="188"/>
      <c r="L62" s="189" t="s">
        <v>8</v>
      </c>
      <c r="M62" s="190"/>
      <c r="N62" s="190"/>
      <c r="O62" s="191" t="s">
        <v>9</v>
      </c>
      <c r="P62" s="257">
        <f>+A63</f>
        <v>13098</v>
      </c>
      <c r="Q62" s="258">
        <f>+B63</f>
        <v>13098</v>
      </c>
      <c r="R62" s="259"/>
      <c r="S62" s="260">
        <f>+D63</f>
        <v>0</v>
      </c>
      <c r="T62" s="261">
        <f>+F63</f>
        <v>0</v>
      </c>
      <c r="U62" s="262"/>
      <c r="V62" s="189" t="s">
        <v>8</v>
      </c>
      <c r="W62" s="190"/>
      <c r="X62" s="190"/>
      <c r="Y62" s="191"/>
      <c r="Z62" s="482"/>
      <c r="AA62" s="483"/>
      <c r="AB62" s="468"/>
      <c r="AC62" s="484"/>
      <c r="AD62" s="262"/>
      <c r="AE62" s="189" t="s">
        <v>8</v>
      </c>
      <c r="AF62" s="190"/>
      <c r="AG62" s="190"/>
      <c r="AH62" s="191"/>
      <c r="AI62" s="482"/>
      <c r="AJ62" s="483"/>
      <c r="AK62" s="468"/>
      <c r="AL62" s="492"/>
    </row>
    <row r="63" spans="1:38" ht="14.45" customHeight="1">
      <c r="A63" s="858">
        <v>13098</v>
      </c>
      <c r="B63" s="859">
        <v>13098</v>
      </c>
      <c r="C63" s="859">
        <v>0</v>
      </c>
      <c r="D63" s="859">
        <v>0</v>
      </c>
      <c r="E63" s="859">
        <v>0</v>
      </c>
      <c r="F63" s="860">
        <v>0</v>
      </c>
      <c r="G63" s="856" t="s">
        <v>1140</v>
      </c>
      <c r="H63" s="857"/>
      <c r="I63" s="857"/>
      <c r="K63" s="199"/>
      <c r="L63" s="200"/>
      <c r="M63" s="201" t="s">
        <v>11</v>
      </c>
      <c r="N63" s="202"/>
      <c r="O63" s="203" t="s">
        <v>12</v>
      </c>
      <c r="P63" s="204">
        <f>+A64</f>
        <v>2019</v>
      </c>
      <c r="Q63" s="205">
        <f>+B64</f>
        <v>2019</v>
      </c>
      <c r="R63" s="225"/>
      <c r="S63" s="267">
        <f>+D64</f>
        <v>0</v>
      </c>
      <c r="T63" s="268">
        <f>+F64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858">
        <v>2019</v>
      </c>
      <c r="B64" s="859">
        <v>2019</v>
      </c>
      <c r="C64" s="859">
        <v>0</v>
      </c>
      <c r="D64" s="859">
        <v>0</v>
      </c>
      <c r="E64" s="859">
        <v>0</v>
      </c>
      <c r="F64" s="860">
        <v>0</v>
      </c>
      <c r="G64" s="856" t="s">
        <v>1141</v>
      </c>
      <c r="H64" s="857"/>
      <c r="I64" s="857"/>
      <c r="K64" s="199"/>
      <c r="L64" s="200"/>
      <c r="M64" s="201" t="s">
        <v>13</v>
      </c>
      <c r="N64" s="172"/>
      <c r="O64" s="212"/>
      <c r="P64" s="213">
        <f>P62-P63</f>
        <v>11079</v>
      </c>
      <c r="Q64" s="214">
        <f>Q62-Q63</f>
        <v>11079</v>
      </c>
      <c r="R64" s="214"/>
      <c r="S64" s="274">
        <f>S62-S63</f>
        <v>0</v>
      </c>
      <c r="T64" s="275">
        <f>T62-T63</f>
        <v>0</v>
      </c>
      <c r="U64" s="269"/>
      <c r="V64" s="200"/>
      <c r="W64" s="201" t="s">
        <v>13</v>
      </c>
      <c r="X64" s="172"/>
      <c r="Y64" s="212" t="s">
        <v>9</v>
      </c>
      <c r="Z64" s="276">
        <f>+A117</f>
        <v>0</v>
      </c>
      <c r="AA64" s="277">
        <f>+B117</f>
        <v>0</v>
      </c>
      <c r="AB64" s="278"/>
      <c r="AC64" s="279">
        <f>+E117</f>
        <v>0</v>
      </c>
      <c r="AD64" s="269"/>
      <c r="AE64" s="200"/>
      <c r="AF64" s="201" t="s">
        <v>13</v>
      </c>
      <c r="AG64" s="172"/>
      <c r="AH64" s="212" t="s">
        <v>399</v>
      </c>
      <c r="AI64" s="276">
        <f>+A140</f>
        <v>0</v>
      </c>
      <c r="AJ64" s="277">
        <f>+B140</f>
        <v>0</v>
      </c>
      <c r="AK64" s="280">
        <f>+C140</f>
        <v>0</v>
      </c>
      <c r="AL64" s="281"/>
    </row>
    <row r="65" spans="1:38" ht="14.45" customHeight="1">
      <c r="A65" s="858">
        <v>11466</v>
      </c>
      <c r="B65" s="859">
        <v>11466</v>
      </c>
      <c r="C65" s="859">
        <v>0</v>
      </c>
      <c r="D65" s="859">
        <v>0</v>
      </c>
      <c r="E65" s="859">
        <v>0</v>
      </c>
      <c r="F65" s="860">
        <v>0</v>
      </c>
      <c r="G65" s="856" t="s">
        <v>1142</v>
      </c>
      <c r="H65" s="857"/>
      <c r="I65" s="857"/>
      <c r="K65" s="199" t="s">
        <v>4</v>
      </c>
      <c r="L65" s="178" t="s">
        <v>14</v>
      </c>
      <c r="M65" s="175"/>
      <c r="N65" s="175"/>
      <c r="O65" s="216" t="s">
        <v>15</v>
      </c>
      <c r="P65" s="217">
        <f>+A65</f>
        <v>11466</v>
      </c>
      <c r="Q65" s="218">
        <f>+B65</f>
        <v>11466</v>
      </c>
      <c r="R65" s="282"/>
      <c r="S65" s="283">
        <f>+D65</f>
        <v>0</v>
      </c>
      <c r="T65" s="268">
        <f>+F65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858">
        <v>711</v>
      </c>
      <c r="B66" s="859">
        <v>711</v>
      </c>
      <c r="C66" s="859">
        <v>0</v>
      </c>
      <c r="D66" s="859">
        <v>0</v>
      </c>
      <c r="E66" s="859">
        <v>0</v>
      </c>
      <c r="F66" s="860">
        <v>0</v>
      </c>
      <c r="G66" s="856" t="s">
        <v>1143</v>
      </c>
      <c r="H66" s="857"/>
      <c r="I66" s="857"/>
      <c r="K66" s="199"/>
      <c r="L66" s="200"/>
      <c r="M66" s="201" t="s">
        <v>16</v>
      </c>
      <c r="N66" s="202"/>
      <c r="O66" s="203" t="s">
        <v>17</v>
      </c>
      <c r="P66" s="204">
        <f>+A66</f>
        <v>711</v>
      </c>
      <c r="Q66" s="205">
        <f>+B66</f>
        <v>711</v>
      </c>
      <c r="R66" s="225"/>
      <c r="S66" s="267">
        <f>+D66</f>
        <v>0</v>
      </c>
      <c r="T66" s="268">
        <f>+F66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858">
        <v>862</v>
      </c>
      <c r="B67" s="859">
        <v>862</v>
      </c>
      <c r="C67" s="859">
        <v>0</v>
      </c>
      <c r="D67" s="859">
        <v>0</v>
      </c>
      <c r="E67" s="859">
        <v>0</v>
      </c>
      <c r="F67" s="860">
        <v>0</v>
      </c>
      <c r="G67" s="856" t="s">
        <v>1144</v>
      </c>
      <c r="H67" s="857"/>
      <c r="I67" s="857"/>
      <c r="K67" s="199"/>
      <c r="L67" s="221"/>
      <c r="M67" s="201" t="s">
        <v>13</v>
      </c>
      <c r="N67" s="222"/>
      <c r="O67" s="223"/>
      <c r="P67" s="213">
        <f>P65-P66</f>
        <v>10755</v>
      </c>
      <c r="Q67" s="214">
        <f>Q65-Q66</f>
        <v>10755</v>
      </c>
      <c r="R67" s="214"/>
      <c r="S67" s="274">
        <f>S65-S66</f>
        <v>0</v>
      </c>
      <c r="T67" s="275">
        <f>T65-T66</f>
        <v>0</v>
      </c>
      <c r="U67" s="269"/>
      <c r="V67" s="221"/>
      <c r="W67" s="201" t="s">
        <v>13</v>
      </c>
      <c r="X67" s="222"/>
      <c r="Y67" s="212" t="s">
        <v>400</v>
      </c>
      <c r="Z67" s="276">
        <f>+A118</f>
        <v>0</v>
      </c>
      <c r="AA67" s="277">
        <f>+B118</f>
        <v>0</v>
      </c>
      <c r="AB67" s="278"/>
      <c r="AC67" s="279">
        <f>+E118</f>
        <v>0</v>
      </c>
      <c r="AD67" s="269"/>
      <c r="AE67" s="221"/>
      <c r="AF67" s="201" t="s">
        <v>13</v>
      </c>
      <c r="AG67" s="222"/>
      <c r="AH67" s="212" t="s">
        <v>401</v>
      </c>
      <c r="AI67" s="276">
        <f>+A141</f>
        <v>0</v>
      </c>
      <c r="AJ67" s="277">
        <f>+B141</f>
        <v>0</v>
      </c>
      <c r="AK67" s="280">
        <f>+C141</f>
        <v>0</v>
      </c>
      <c r="AL67" s="281"/>
    </row>
    <row r="68" spans="1:38" ht="14.45" customHeight="1">
      <c r="A68" s="858">
        <v>862</v>
      </c>
      <c r="B68" s="859">
        <v>862</v>
      </c>
      <c r="C68" s="859">
        <v>0</v>
      </c>
      <c r="D68" s="859">
        <v>0</v>
      </c>
      <c r="E68" s="859">
        <v>0</v>
      </c>
      <c r="F68" s="860">
        <v>0</v>
      </c>
      <c r="G68" s="856" t="s">
        <v>1145</v>
      </c>
      <c r="H68" s="857"/>
      <c r="I68" s="857"/>
      <c r="K68" s="199" t="s">
        <v>4</v>
      </c>
      <c r="L68" s="174"/>
      <c r="M68" s="200" t="s">
        <v>94</v>
      </c>
      <c r="N68" s="202"/>
      <c r="O68" s="203" t="s">
        <v>93</v>
      </c>
      <c r="P68" s="204">
        <f t="shared" ref="P68:Q70" si="21">+A68</f>
        <v>862</v>
      </c>
      <c r="Q68" s="205">
        <f t="shared" si="21"/>
        <v>862</v>
      </c>
      <c r="R68" s="225"/>
      <c r="S68" s="267">
        <f>+D68</f>
        <v>0</v>
      </c>
      <c r="T68" s="268">
        <f>+F68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858"/>
      <c r="B69" s="859"/>
      <c r="C69" s="859"/>
      <c r="D69" s="859"/>
      <c r="E69" s="859"/>
      <c r="F69" s="860"/>
      <c r="G69" s="856" t="s">
        <v>1146</v>
      </c>
      <c r="H69" s="857"/>
      <c r="I69" s="857"/>
      <c r="K69" s="199"/>
      <c r="L69" s="181" t="s">
        <v>102</v>
      </c>
      <c r="M69" s="200"/>
      <c r="N69" s="201" t="s">
        <v>148</v>
      </c>
      <c r="O69" s="203" t="s">
        <v>97</v>
      </c>
      <c r="P69" s="204">
        <f t="shared" si="21"/>
        <v>0</v>
      </c>
      <c r="Q69" s="205">
        <f t="shared" si="21"/>
        <v>0</v>
      </c>
      <c r="R69" s="225"/>
      <c r="S69" s="267">
        <f>+D69</f>
        <v>0</v>
      </c>
      <c r="T69" s="268">
        <f>+F69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858">
        <v>862</v>
      </c>
      <c r="B70" s="859">
        <v>862</v>
      </c>
      <c r="C70" s="859">
        <v>0</v>
      </c>
      <c r="D70" s="859">
        <v>0</v>
      </c>
      <c r="E70" s="859">
        <v>0</v>
      </c>
      <c r="F70" s="860">
        <v>0</v>
      </c>
      <c r="G70" s="856" t="s">
        <v>1147</v>
      </c>
      <c r="H70" s="857"/>
      <c r="I70" s="857"/>
      <c r="K70" s="199"/>
      <c r="L70" s="181" t="s">
        <v>103</v>
      </c>
      <c r="M70" s="181"/>
      <c r="N70" s="201" t="s">
        <v>96</v>
      </c>
      <c r="O70" s="203" t="s">
        <v>34</v>
      </c>
      <c r="P70" s="204">
        <f t="shared" si="21"/>
        <v>862</v>
      </c>
      <c r="Q70" s="205">
        <f t="shared" si="21"/>
        <v>862</v>
      </c>
      <c r="R70" s="225"/>
      <c r="S70" s="267">
        <f>+D70</f>
        <v>0</v>
      </c>
      <c r="T70" s="268">
        <f>+F70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858"/>
      <c r="B71" s="859"/>
      <c r="C71" s="859"/>
      <c r="D71" s="859"/>
      <c r="E71" s="859"/>
      <c r="F71" s="860"/>
      <c r="G71" s="856" t="s">
        <v>552</v>
      </c>
      <c r="H71" s="857"/>
      <c r="I71" s="857"/>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858"/>
      <c r="B72" s="859"/>
      <c r="C72" s="859"/>
      <c r="D72" s="859"/>
      <c r="E72" s="859"/>
      <c r="F72" s="860"/>
      <c r="G72" s="856" t="s">
        <v>553</v>
      </c>
      <c r="H72" s="857"/>
      <c r="I72" s="857"/>
      <c r="K72" s="199"/>
      <c r="L72" s="181"/>
      <c r="M72" s="201" t="s">
        <v>95</v>
      </c>
      <c r="N72" s="202"/>
      <c r="O72" s="203" t="s">
        <v>98</v>
      </c>
      <c r="P72" s="204">
        <f t="shared" ref="P72:Q74" si="22">+A71</f>
        <v>0</v>
      </c>
      <c r="Q72" s="205">
        <f t="shared" si="22"/>
        <v>0</v>
      </c>
      <c r="R72" s="225"/>
      <c r="S72" s="267">
        <f>+D71</f>
        <v>0</v>
      </c>
      <c r="T72" s="268">
        <f>+F71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858"/>
      <c r="B73" s="859"/>
      <c r="C73" s="859"/>
      <c r="D73" s="859"/>
      <c r="E73" s="859"/>
      <c r="F73" s="860"/>
      <c r="G73" s="856" t="s">
        <v>554</v>
      </c>
      <c r="H73" s="857"/>
      <c r="I73" s="857"/>
      <c r="K73" s="199"/>
      <c r="L73" s="221"/>
      <c r="M73" s="201" t="s">
        <v>13</v>
      </c>
      <c r="N73" s="202"/>
      <c r="O73" s="203" t="s">
        <v>99</v>
      </c>
      <c r="P73" s="204">
        <f t="shared" si="22"/>
        <v>0</v>
      </c>
      <c r="Q73" s="205">
        <f t="shared" si="22"/>
        <v>0</v>
      </c>
      <c r="R73" s="225"/>
      <c r="S73" s="267">
        <f>+D72</f>
        <v>0</v>
      </c>
      <c r="T73" s="268">
        <f>+F72</f>
        <v>0</v>
      </c>
      <c r="U73" s="269"/>
      <c r="V73" s="221"/>
      <c r="W73" s="201" t="s">
        <v>13</v>
      </c>
      <c r="X73" s="202"/>
      <c r="Y73" s="216" t="s">
        <v>15</v>
      </c>
      <c r="Z73" s="276">
        <f t="shared" ref="Z73:AA75" si="23">+A119</f>
        <v>0</v>
      </c>
      <c r="AA73" s="277">
        <f t="shared" si="23"/>
        <v>0</v>
      </c>
      <c r="AB73" s="278"/>
      <c r="AC73" s="279">
        <f>+E119</f>
        <v>0</v>
      </c>
      <c r="AD73" s="269"/>
      <c r="AE73" s="221"/>
      <c r="AF73" s="201" t="s">
        <v>13</v>
      </c>
      <c r="AG73" s="202"/>
      <c r="AH73" s="216" t="s">
        <v>402</v>
      </c>
      <c r="AI73" s="276">
        <f t="shared" ref="AI73:AK75" si="24">+A142</f>
        <v>0</v>
      </c>
      <c r="AJ73" s="277">
        <f t="shared" si="24"/>
        <v>0</v>
      </c>
      <c r="AK73" s="280">
        <f t="shared" si="24"/>
        <v>0</v>
      </c>
      <c r="AL73" s="281"/>
    </row>
    <row r="74" spans="1:38" ht="14.45" customHeight="1">
      <c r="A74" s="858">
        <v>19460</v>
      </c>
      <c r="B74" s="859">
        <v>16408</v>
      </c>
      <c r="C74" s="859">
        <v>3052</v>
      </c>
      <c r="D74" s="859">
        <v>648</v>
      </c>
      <c r="E74" s="859">
        <v>0</v>
      </c>
      <c r="F74" s="860">
        <v>0</v>
      </c>
      <c r="G74" s="856" t="s">
        <v>1148</v>
      </c>
      <c r="H74" s="857"/>
      <c r="I74" s="857"/>
      <c r="K74" s="199"/>
      <c r="L74" s="201" t="s">
        <v>19</v>
      </c>
      <c r="M74" s="202"/>
      <c r="N74" s="202"/>
      <c r="O74" s="203" t="s">
        <v>20</v>
      </c>
      <c r="P74" s="204">
        <f t="shared" si="22"/>
        <v>0</v>
      </c>
      <c r="Q74" s="205">
        <f t="shared" si="22"/>
        <v>0</v>
      </c>
      <c r="R74" s="225"/>
      <c r="S74" s="267">
        <f>+D73</f>
        <v>0</v>
      </c>
      <c r="T74" s="268">
        <f>+F73</f>
        <v>0</v>
      </c>
      <c r="U74" s="269"/>
      <c r="V74" s="201" t="s">
        <v>19</v>
      </c>
      <c r="W74" s="202"/>
      <c r="X74" s="202"/>
      <c r="Y74" s="216" t="s">
        <v>142</v>
      </c>
      <c r="Z74" s="299">
        <f t="shared" si="23"/>
        <v>0</v>
      </c>
      <c r="AA74" s="277">
        <f t="shared" si="23"/>
        <v>0</v>
      </c>
      <c r="AB74" s="300"/>
      <c r="AC74" s="279">
        <f>+E120</f>
        <v>0</v>
      </c>
      <c r="AD74" s="269"/>
      <c r="AE74" s="201" t="s">
        <v>19</v>
      </c>
      <c r="AF74" s="202"/>
      <c r="AG74" s="202"/>
      <c r="AH74" s="216" t="s">
        <v>403</v>
      </c>
      <c r="AI74" s="299">
        <f t="shared" si="24"/>
        <v>0</v>
      </c>
      <c r="AJ74" s="277">
        <f t="shared" si="24"/>
        <v>0</v>
      </c>
      <c r="AK74" s="301">
        <f t="shared" si="24"/>
        <v>0</v>
      </c>
      <c r="AL74" s="281"/>
    </row>
    <row r="75" spans="1:38" ht="14.45" customHeight="1">
      <c r="A75" s="858">
        <v>4697</v>
      </c>
      <c r="B75" s="859">
        <v>2712</v>
      </c>
      <c r="C75" s="859">
        <v>1985</v>
      </c>
      <c r="D75" s="859">
        <v>648</v>
      </c>
      <c r="E75" s="859">
        <v>0</v>
      </c>
      <c r="F75" s="860">
        <v>0</v>
      </c>
      <c r="G75" s="856" t="s">
        <v>555</v>
      </c>
      <c r="H75" s="857"/>
      <c r="I75" s="857"/>
      <c r="K75" s="199" t="s">
        <v>83</v>
      </c>
      <c r="L75" s="200"/>
      <c r="M75" s="201" t="s">
        <v>22</v>
      </c>
      <c r="N75" s="202"/>
      <c r="O75" s="203" t="s">
        <v>23</v>
      </c>
      <c r="P75" s="204">
        <f t="shared" ref="P75:Q85" si="25">+A75</f>
        <v>4697</v>
      </c>
      <c r="Q75" s="205">
        <f t="shared" si="25"/>
        <v>2712</v>
      </c>
      <c r="R75" s="225"/>
      <c r="S75" s="267">
        <f t="shared" ref="S75:S85" si="26">+D75</f>
        <v>648</v>
      </c>
      <c r="T75" s="268">
        <f t="shared" ref="T75:T85" si="27">+F75</f>
        <v>0</v>
      </c>
      <c r="U75" s="269" t="s">
        <v>404</v>
      </c>
      <c r="V75" s="200"/>
      <c r="W75" s="201" t="s">
        <v>405</v>
      </c>
      <c r="X75" s="202"/>
      <c r="Y75" s="216" t="s">
        <v>406</v>
      </c>
      <c r="Z75" s="299">
        <f t="shared" si="23"/>
        <v>4710</v>
      </c>
      <c r="AA75" s="277">
        <f t="shared" si="23"/>
        <v>0</v>
      </c>
      <c r="AB75" s="300"/>
      <c r="AC75" s="279">
        <f>+E121</f>
        <v>2700</v>
      </c>
      <c r="AD75" s="269" t="s">
        <v>407</v>
      </c>
      <c r="AE75" s="200"/>
      <c r="AF75" s="201" t="s">
        <v>405</v>
      </c>
      <c r="AG75" s="202"/>
      <c r="AH75" s="216" t="s">
        <v>408</v>
      </c>
      <c r="AI75" s="299">
        <f t="shared" si="24"/>
        <v>0</v>
      </c>
      <c r="AJ75" s="277">
        <f t="shared" si="24"/>
        <v>0</v>
      </c>
      <c r="AK75" s="301">
        <f t="shared" si="24"/>
        <v>0</v>
      </c>
      <c r="AL75" s="281"/>
    </row>
    <row r="76" spans="1:38" ht="14.45" customHeight="1">
      <c r="A76" s="858"/>
      <c r="B76" s="859"/>
      <c r="C76" s="859"/>
      <c r="D76" s="859"/>
      <c r="E76" s="859"/>
      <c r="F76" s="860"/>
      <c r="G76" s="856" t="s">
        <v>558</v>
      </c>
      <c r="H76" s="857"/>
      <c r="I76" s="857"/>
      <c r="K76" s="199"/>
      <c r="L76" s="200" t="s">
        <v>25</v>
      </c>
      <c r="M76" s="201" t="s">
        <v>26</v>
      </c>
      <c r="N76" s="202"/>
      <c r="O76" s="203" t="s">
        <v>27</v>
      </c>
      <c r="P76" s="204">
        <f t="shared" si="25"/>
        <v>0</v>
      </c>
      <c r="Q76" s="205">
        <f t="shared" si="25"/>
        <v>0</v>
      </c>
      <c r="R76" s="225"/>
      <c r="S76" s="267">
        <f t="shared" si="26"/>
        <v>0</v>
      </c>
      <c r="T76" s="268">
        <f t="shared" si="27"/>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858"/>
      <c r="B77" s="859"/>
      <c r="C77" s="859"/>
      <c r="D77" s="859"/>
      <c r="E77" s="859"/>
      <c r="F77" s="860"/>
      <c r="G77" s="856" t="s">
        <v>560</v>
      </c>
      <c r="H77" s="857"/>
      <c r="I77" s="857"/>
      <c r="K77" s="199"/>
      <c r="L77" s="200" t="s">
        <v>28</v>
      </c>
      <c r="M77" s="201" t="s">
        <v>29</v>
      </c>
      <c r="N77" s="202"/>
      <c r="O77" s="203" t="s">
        <v>30</v>
      </c>
      <c r="P77" s="204">
        <f t="shared" si="25"/>
        <v>0</v>
      </c>
      <c r="Q77" s="205">
        <f t="shared" si="25"/>
        <v>0</v>
      </c>
      <c r="R77" s="225"/>
      <c r="S77" s="267">
        <f t="shared" si="26"/>
        <v>0</v>
      </c>
      <c r="T77" s="268">
        <f t="shared" si="27"/>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858"/>
      <c r="B78" s="859"/>
      <c r="C78" s="859"/>
      <c r="D78" s="859"/>
      <c r="E78" s="859"/>
      <c r="F78" s="860"/>
      <c r="G78" s="856" t="s">
        <v>562</v>
      </c>
      <c r="H78" s="857"/>
      <c r="I78" s="857"/>
      <c r="K78" s="199"/>
      <c r="L78" s="200" t="s">
        <v>31</v>
      </c>
      <c r="M78" s="201" t="s">
        <v>32</v>
      </c>
      <c r="N78" s="202"/>
      <c r="O78" s="203" t="s">
        <v>33</v>
      </c>
      <c r="P78" s="204">
        <f t="shared" si="25"/>
        <v>0</v>
      </c>
      <c r="Q78" s="205">
        <f t="shared" si="25"/>
        <v>0</v>
      </c>
      <c r="R78" s="225"/>
      <c r="S78" s="267">
        <f t="shared" si="26"/>
        <v>0</v>
      </c>
      <c r="T78" s="268">
        <f t="shared" si="27"/>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858"/>
      <c r="B79" s="859"/>
      <c r="C79" s="859"/>
      <c r="D79" s="859"/>
      <c r="E79" s="859"/>
      <c r="F79" s="860"/>
      <c r="G79" s="856" t="s">
        <v>563</v>
      </c>
      <c r="H79" s="857"/>
      <c r="I79" s="857"/>
      <c r="K79" s="199"/>
      <c r="L79" s="200" t="s">
        <v>35</v>
      </c>
      <c r="M79" s="201" t="s">
        <v>36</v>
      </c>
      <c r="N79" s="202"/>
      <c r="O79" s="203" t="s">
        <v>37</v>
      </c>
      <c r="P79" s="204">
        <f t="shared" si="25"/>
        <v>0</v>
      </c>
      <c r="Q79" s="205">
        <f t="shared" si="25"/>
        <v>0</v>
      </c>
      <c r="R79" s="225"/>
      <c r="S79" s="267">
        <f t="shared" si="26"/>
        <v>0</v>
      </c>
      <c r="T79" s="268">
        <f t="shared" si="27"/>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858">
        <v>793</v>
      </c>
      <c r="B80" s="859">
        <v>793</v>
      </c>
      <c r="C80" s="859">
        <v>0</v>
      </c>
      <c r="D80" s="859">
        <v>0</v>
      </c>
      <c r="E80" s="859">
        <v>0</v>
      </c>
      <c r="F80" s="860">
        <v>0</v>
      </c>
      <c r="G80" s="856" t="s">
        <v>565</v>
      </c>
      <c r="H80" s="857"/>
      <c r="I80" s="857"/>
      <c r="K80" s="199"/>
      <c r="L80" s="200" t="s">
        <v>38</v>
      </c>
      <c r="M80" s="201" t="s">
        <v>149</v>
      </c>
      <c r="N80" s="202"/>
      <c r="O80" s="203" t="s">
        <v>40</v>
      </c>
      <c r="P80" s="204">
        <f t="shared" si="25"/>
        <v>793</v>
      </c>
      <c r="Q80" s="205">
        <f t="shared" si="25"/>
        <v>793</v>
      </c>
      <c r="R80" s="225"/>
      <c r="S80" s="267">
        <f t="shared" si="26"/>
        <v>0</v>
      </c>
      <c r="T80" s="268">
        <f t="shared" si="27"/>
        <v>0</v>
      </c>
      <c r="U80" s="269"/>
      <c r="V80" s="200" t="s">
        <v>38</v>
      </c>
      <c r="W80" s="201" t="s">
        <v>149</v>
      </c>
      <c r="X80" s="202"/>
      <c r="Y80" s="203" t="s">
        <v>413</v>
      </c>
      <c r="Z80" s="276">
        <f>+A122</f>
        <v>4710</v>
      </c>
      <c r="AA80" s="277">
        <f>+B122</f>
        <v>0</v>
      </c>
      <c r="AB80" s="278"/>
      <c r="AC80" s="279">
        <f>+E122</f>
        <v>2700</v>
      </c>
      <c r="AD80" s="269" t="s">
        <v>414</v>
      </c>
      <c r="AE80" s="200" t="s">
        <v>38</v>
      </c>
      <c r="AF80" s="201" t="s">
        <v>149</v>
      </c>
      <c r="AG80" s="202"/>
      <c r="AH80" s="203" t="s">
        <v>415</v>
      </c>
      <c r="AI80" s="276">
        <f>+A145</f>
        <v>0</v>
      </c>
      <c r="AJ80" s="277">
        <f>+B145</f>
        <v>0</v>
      </c>
      <c r="AK80" s="280">
        <f>+C145</f>
        <v>0</v>
      </c>
      <c r="AL80" s="281"/>
    </row>
    <row r="81" spans="1:38" ht="14.45" customHeight="1">
      <c r="A81" s="858"/>
      <c r="B81" s="859"/>
      <c r="C81" s="859"/>
      <c r="D81" s="859"/>
      <c r="E81" s="859"/>
      <c r="F81" s="860"/>
      <c r="G81" s="856" t="s">
        <v>566</v>
      </c>
      <c r="H81" s="857"/>
      <c r="I81" s="857"/>
      <c r="K81" s="199"/>
      <c r="L81" s="200" t="s">
        <v>41</v>
      </c>
      <c r="M81" s="201" t="s">
        <v>42</v>
      </c>
      <c r="N81" s="202"/>
      <c r="O81" s="203" t="s">
        <v>43</v>
      </c>
      <c r="P81" s="204">
        <f t="shared" si="25"/>
        <v>0</v>
      </c>
      <c r="Q81" s="205">
        <f t="shared" si="25"/>
        <v>0</v>
      </c>
      <c r="R81" s="225"/>
      <c r="S81" s="267">
        <f t="shared" si="26"/>
        <v>0</v>
      </c>
      <c r="T81" s="268">
        <f t="shared" si="27"/>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858">
        <v>13970</v>
      </c>
      <c r="B82" s="859">
        <v>12903</v>
      </c>
      <c r="C82" s="859">
        <v>1067</v>
      </c>
      <c r="D82" s="859">
        <v>0</v>
      </c>
      <c r="E82" s="859">
        <v>0</v>
      </c>
      <c r="F82" s="860">
        <v>0</v>
      </c>
      <c r="G82" s="856" t="s">
        <v>453</v>
      </c>
      <c r="H82" s="857"/>
      <c r="I82" s="857"/>
      <c r="K82" s="199" t="s">
        <v>131</v>
      </c>
      <c r="L82" s="221"/>
      <c r="M82" s="201" t="s">
        <v>13</v>
      </c>
      <c r="N82" s="202"/>
      <c r="O82" s="203" t="s">
        <v>44</v>
      </c>
      <c r="P82" s="204">
        <f t="shared" si="25"/>
        <v>13970</v>
      </c>
      <c r="Q82" s="205">
        <f t="shared" si="25"/>
        <v>12903</v>
      </c>
      <c r="R82" s="225"/>
      <c r="S82" s="267">
        <f t="shared" si="26"/>
        <v>0</v>
      </c>
      <c r="T82" s="268">
        <f t="shared" si="27"/>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858">
        <v>9559</v>
      </c>
      <c r="B83" s="859">
        <v>8276</v>
      </c>
      <c r="C83" s="859">
        <v>1283</v>
      </c>
      <c r="D83" s="859">
        <v>0</v>
      </c>
      <c r="E83" s="859">
        <v>0</v>
      </c>
      <c r="F83" s="860">
        <v>0</v>
      </c>
      <c r="G83" s="856" t="s">
        <v>568</v>
      </c>
      <c r="H83" s="857"/>
      <c r="I83" s="857"/>
      <c r="K83" s="199" t="s">
        <v>4</v>
      </c>
      <c r="L83" s="178" t="s">
        <v>45</v>
      </c>
      <c r="M83" s="202"/>
      <c r="N83" s="202"/>
      <c r="O83" s="203" t="s">
        <v>46</v>
      </c>
      <c r="P83" s="204">
        <f t="shared" si="25"/>
        <v>9559</v>
      </c>
      <c r="Q83" s="205">
        <f t="shared" si="25"/>
        <v>8276</v>
      </c>
      <c r="R83" s="225"/>
      <c r="S83" s="267">
        <f t="shared" si="26"/>
        <v>0</v>
      </c>
      <c r="T83" s="268">
        <f t="shared" si="27"/>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858"/>
      <c r="B84" s="859"/>
      <c r="C84" s="859"/>
      <c r="D84" s="859"/>
      <c r="E84" s="859"/>
      <c r="F84" s="860"/>
      <c r="G84" s="856" t="s">
        <v>569</v>
      </c>
      <c r="H84" s="857"/>
      <c r="I84" s="857"/>
      <c r="K84" s="199"/>
      <c r="L84" s="200"/>
      <c r="M84" s="201" t="s">
        <v>100</v>
      </c>
      <c r="N84" s="202"/>
      <c r="O84" s="203" t="s">
        <v>75</v>
      </c>
      <c r="P84" s="204">
        <f t="shared" si="25"/>
        <v>0</v>
      </c>
      <c r="Q84" s="205">
        <f t="shared" si="25"/>
        <v>0</v>
      </c>
      <c r="R84" s="225"/>
      <c r="S84" s="267">
        <f t="shared" si="26"/>
        <v>0</v>
      </c>
      <c r="T84" s="268">
        <f t="shared" si="27"/>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858">
        <v>9559</v>
      </c>
      <c r="B85" s="859">
        <v>8276</v>
      </c>
      <c r="C85" s="859">
        <v>1283</v>
      </c>
      <c r="D85" s="859">
        <v>0</v>
      </c>
      <c r="E85" s="859">
        <v>0</v>
      </c>
      <c r="F85" s="860">
        <v>0</v>
      </c>
      <c r="G85" s="856" t="s">
        <v>570</v>
      </c>
      <c r="H85" s="857"/>
      <c r="I85" s="857"/>
      <c r="K85" s="199"/>
      <c r="L85" s="200"/>
      <c r="M85" s="201" t="s">
        <v>101</v>
      </c>
      <c r="N85" s="202"/>
      <c r="O85" s="203" t="s">
        <v>77</v>
      </c>
      <c r="P85" s="204">
        <f t="shared" si="25"/>
        <v>9559</v>
      </c>
      <c r="Q85" s="205">
        <f t="shared" si="25"/>
        <v>8276</v>
      </c>
      <c r="R85" s="225"/>
      <c r="S85" s="267">
        <f t="shared" si="26"/>
        <v>0</v>
      </c>
      <c r="T85" s="268">
        <f t="shared" si="27"/>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858">
        <v>34897</v>
      </c>
      <c r="B86" s="859">
        <v>34897</v>
      </c>
      <c r="C86" s="859">
        <v>0</v>
      </c>
      <c r="D86" s="859">
        <v>0</v>
      </c>
      <c r="E86" s="859">
        <v>0</v>
      </c>
      <c r="F86" s="860">
        <v>0</v>
      </c>
      <c r="G86" s="856" t="s">
        <v>1149</v>
      </c>
      <c r="H86" s="857"/>
      <c r="I86" s="857"/>
      <c r="K86" s="199"/>
      <c r="L86" s="200"/>
      <c r="M86" s="201" t="s">
        <v>13</v>
      </c>
      <c r="N86" s="202"/>
      <c r="O86" s="203"/>
      <c r="P86" s="224">
        <f>P83-P84-P85</f>
        <v>0</v>
      </c>
      <c r="Q86" s="225">
        <f>Q83-Q84-Q85</f>
        <v>0</v>
      </c>
      <c r="R86" s="225"/>
      <c r="S86" s="297">
        <f>S83-S84-S85</f>
        <v>0</v>
      </c>
      <c r="T86" s="275">
        <f>T83-T84-T85</f>
        <v>0</v>
      </c>
      <c r="U86" s="269"/>
      <c r="V86" s="200"/>
      <c r="W86" s="201" t="s">
        <v>13</v>
      </c>
      <c r="X86" s="202"/>
      <c r="Y86" s="203" t="s">
        <v>422</v>
      </c>
      <c r="Z86" s="276">
        <f>+A123</f>
        <v>0</v>
      </c>
      <c r="AA86" s="277">
        <f>+B123</f>
        <v>0</v>
      </c>
      <c r="AB86" s="278"/>
      <c r="AC86" s="279">
        <f>+E123</f>
        <v>0</v>
      </c>
      <c r="AD86" s="269" t="s">
        <v>423</v>
      </c>
      <c r="AE86" s="200"/>
      <c r="AF86" s="201" t="s">
        <v>13</v>
      </c>
      <c r="AG86" s="202"/>
      <c r="AH86" s="203" t="s">
        <v>424</v>
      </c>
      <c r="AI86" s="276">
        <f>+A146</f>
        <v>0</v>
      </c>
      <c r="AJ86" s="277">
        <f>+B146</f>
        <v>0</v>
      </c>
      <c r="AK86" s="280">
        <f>+C146</f>
        <v>0</v>
      </c>
      <c r="AL86" s="281"/>
    </row>
    <row r="87" spans="1:38" ht="14.45" customHeight="1">
      <c r="A87" s="858">
        <v>30882</v>
      </c>
      <c r="B87" s="859">
        <v>30882</v>
      </c>
      <c r="C87" s="859">
        <v>0</v>
      </c>
      <c r="D87" s="859">
        <v>0</v>
      </c>
      <c r="E87" s="859">
        <v>0</v>
      </c>
      <c r="F87" s="860">
        <v>0</v>
      </c>
      <c r="G87" s="856" t="s">
        <v>571</v>
      </c>
      <c r="H87" s="857"/>
      <c r="I87" s="857"/>
      <c r="K87" s="199"/>
      <c r="L87" s="178"/>
      <c r="M87" s="201" t="s">
        <v>47</v>
      </c>
      <c r="N87" s="202"/>
      <c r="O87" s="203" t="s">
        <v>48</v>
      </c>
      <c r="P87" s="204">
        <f t="shared" ref="P87:Q97" si="28">+A87</f>
        <v>30882</v>
      </c>
      <c r="Q87" s="205">
        <f t="shared" si="28"/>
        <v>30882</v>
      </c>
      <c r="R87" s="225"/>
      <c r="S87" s="267">
        <f t="shared" ref="S87:S97" si="29">+D87</f>
        <v>0</v>
      </c>
      <c r="T87" s="268">
        <f t="shared" ref="T87:T97" si="30">+F87</f>
        <v>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858"/>
      <c r="B88" s="859"/>
      <c r="C88" s="859"/>
      <c r="D88" s="859"/>
      <c r="E88" s="859"/>
      <c r="F88" s="860"/>
      <c r="G88" s="856" t="s">
        <v>573</v>
      </c>
      <c r="H88" s="857"/>
      <c r="I88" s="857"/>
      <c r="K88" s="199"/>
      <c r="L88" s="200"/>
      <c r="M88" s="201" t="s">
        <v>50</v>
      </c>
      <c r="N88" s="202"/>
      <c r="O88" s="203" t="s">
        <v>51</v>
      </c>
      <c r="P88" s="204">
        <f t="shared" si="28"/>
        <v>0</v>
      </c>
      <c r="Q88" s="205">
        <f t="shared" si="28"/>
        <v>0</v>
      </c>
      <c r="R88" s="225"/>
      <c r="S88" s="267">
        <f t="shared" si="29"/>
        <v>0</v>
      </c>
      <c r="T88" s="268">
        <f t="shared" si="30"/>
        <v>0</v>
      </c>
      <c r="U88" s="269"/>
      <c r="V88" s="200"/>
      <c r="W88" s="201" t="s">
        <v>426</v>
      </c>
      <c r="X88" s="202"/>
      <c r="Y88" s="203" t="s">
        <v>427</v>
      </c>
      <c r="Z88" s="276">
        <f>+A125</f>
        <v>0</v>
      </c>
      <c r="AA88" s="277">
        <f>+B125</f>
        <v>0</v>
      </c>
      <c r="AB88" s="278"/>
      <c r="AC88" s="279">
        <f>+E125</f>
        <v>0</v>
      </c>
      <c r="AD88" s="269"/>
      <c r="AE88" s="200"/>
      <c r="AF88" s="201" t="s">
        <v>426</v>
      </c>
      <c r="AG88" s="202"/>
      <c r="AH88" s="203" t="s">
        <v>428</v>
      </c>
      <c r="AI88" s="276">
        <f t="shared" ref="AI88:AK89" si="31">+A148</f>
        <v>0</v>
      </c>
      <c r="AJ88" s="277">
        <f t="shared" si="31"/>
        <v>0</v>
      </c>
      <c r="AK88" s="280">
        <f t="shared" si="31"/>
        <v>0</v>
      </c>
      <c r="AL88" s="281"/>
    </row>
    <row r="89" spans="1:38" ht="14.45" customHeight="1">
      <c r="A89" s="858"/>
      <c r="B89" s="859"/>
      <c r="C89" s="859"/>
      <c r="D89" s="859"/>
      <c r="E89" s="859"/>
      <c r="F89" s="860"/>
      <c r="G89" s="856" t="s">
        <v>575</v>
      </c>
      <c r="H89" s="857"/>
      <c r="I89" s="857"/>
      <c r="K89" s="199" t="s">
        <v>129</v>
      </c>
      <c r="L89" s="200"/>
      <c r="M89" s="201" t="s">
        <v>52</v>
      </c>
      <c r="N89" s="202"/>
      <c r="O89" s="203" t="s">
        <v>53</v>
      </c>
      <c r="P89" s="204">
        <f t="shared" si="28"/>
        <v>0</v>
      </c>
      <c r="Q89" s="205">
        <f t="shared" si="28"/>
        <v>0</v>
      </c>
      <c r="R89" s="225"/>
      <c r="S89" s="267">
        <f t="shared" si="29"/>
        <v>0</v>
      </c>
      <c r="T89" s="268">
        <f t="shared" si="30"/>
        <v>0</v>
      </c>
      <c r="U89" s="269"/>
      <c r="V89" s="200"/>
      <c r="W89" s="201" t="s">
        <v>429</v>
      </c>
      <c r="X89" s="202"/>
      <c r="Y89" s="203" t="s">
        <v>430</v>
      </c>
      <c r="Z89" s="276">
        <f>+A126</f>
        <v>0</v>
      </c>
      <c r="AA89" s="277">
        <f>+B126</f>
        <v>0</v>
      </c>
      <c r="AB89" s="278"/>
      <c r="AC89" s="279">
        <f>+E126</f>
        <v>0</v>
      </c>
      <c r="AD89" s="269"/>
      <c r="AE89" s="200"/>
      <c r="AF89" s="201" t="s">
        <v>429</v>
      </c>
      <c r="AG89" s="202"/>
      <c r="AH89" s="203" t="s">
        <v>431</v>
      </c>
      <c r="AI89" s="276">
        <f t="shared" si="31"/>
        <v>0</v>
      </c>
      <c r="AJ89" s="277">
        <f t="shared" si="31"/>
        <v>0</v>
      </c>
      <c r="AK89" s="280">
        <f t="shared" si="31"/>
        <v>0</v>
      </c>
      <c r="AL89" s="281"/>
    </row>
    <row r="90" spans="1:38" ht="14.45" customHeight="1">
      <c r="A90" s="858"/>
      <c r="B90" s="859"/>
      <c r="C90" s="859"/>
      <c r="D90" s="859"/>
      <c r="E90" s="859"/>
      <c r="F90" s="860"/>
      <c r="G90" s="856" t="s">
        <v>577</v>
      </c>
      <c r="H90" s="857"/>
      <c r="I90" s="857"/>
      <c r="K90" s="199"/>
      <c r="L90" s="200" t="s">
        <v>54</v>
      </c>
      <c r="M90" s="201" t="s">
        <v>32</v>
      </c>
      <c r="N90" s="202"/>
      <c r="O90" s="203" t="s">
        <v>55</v>
      </c>
      <c r="P90" s="204">
        <f t="shared" si="28"/>
        <v>0</v>
      </c>
      <c r="Q90" s="205">
        <f t="shared" si="28"/>
        <v>0</v>
      </c>
      <c r="R90" s="225"/>
      <c r="S90" s="267">
        <f t="shared" si="29"/>
        <v>0</v>
      </c>
      <c r="T90" s="268">
        <f t="shared" si="30"/>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858"/>
      <c r="B91" s="859"/>
      <c r="C91" s="859"/>
      <c r="D91" s="859"/>
      <c r="E91" s="859"/>
      <c r="F91" s="860"/>
      <c r="G91" s="856" t="s">
        <v>578</v>
      </c>
      <c r="H91" s="857"/>
      <c r="I91" s="857"/>
      <c r="K91" s="199"/>
      <c r="L91" s="200"/>
      <c r="M91" s="201" t="s">
        <v>42</v>
      </c>
      <c r="N91" s="202"/>
      <c r="O91" s="203" t="s">
        <v>56</v>
      </c>
      <c r="P91" s="204">
        <f t="shared" si="28"/>
        <v>0</v>
      </c>
      <c r="Q91" s="205">
        <f t="shared" si="28"/>
        <v>0</v>
      </c>
      <c r="R91" s="225"/>
      <c r="S91" s="267">
        <f t="shared" si="29"/>
        <v>0</v>
      </c>
      <c r="T91" s="268">
        <f t="shared" si="30"/>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858"/>
      <c r="B92" s="859"/>
      <c r="C92" s="859"/>
      <c r="D92" s="859"/>
      <c r="E92" s="859"/>
      <c r="F92" s="860"/>
      <c r="G92" s="856" t="s">
        <v>579</v>
      </c>
      <c r="H92" s="857"/>
      <c r="I92" s="857"/>
      <c r="K92" s="199"/>
      <c r="L92" s="200"/>
      <c r="M92" s="201" t="s">
        <v>57</v>
      </c>
      <c r="N92" s="202"/>
      <c r="O92" s="203" t="s">
        <v>58</v>
      </c>
      <c r="P92" s="204">
        <f t="shared" si="28"/>
        <v>0</v>
      </c>
      <c r="Q92" s="205">
        <f t="shared" si="28"/>
        <v>0</v>
      </c>
      <c r="R92" s="225"/>
      <c r="S92" s="267">
        <f t="shared" si="29"/>
        <v>0</v>
      </c>
      <c r="T92" s="268">
        <f t="shared" si="30"/>
        <v>0</v>
      </c>
      <c r="U92" s="269"/>
      <c r="V92" s="200"/>
      <c r="W92" s="201" t="s">
        <v>57</v>
      </c>
      <c r="X92" s="202"/>
      <c r="Y92" s="203" t="s">
        <v>140</v>
      </c>
      <c r="Z92" s="276">
        <f t="shared" ref="Z92:AA96" si="32">+A127</f>
        <v>0</v>
      </c>
      <c r="AA92" s="277">
        <f t="shared" si="32"/>
        <v>0</v>
      </c>
      <c r="AB92" s="278"/>
      <c r="AC92" s="279">
        <f>+E127</f>
        <v>0</v>
      </c>
      <c r="AD92" s="269"/>
      <c r="AE92" s="200"/>
      <c r="AF92" s="201" t="s">
        <v>57</v>
      </c>
      <c r="AG92" s="202"/>
      <c r="AH92" s="203" t="s">
        <v>433</v>
      </c>
      <c r="AI92" s="276">
        <f t="shared" ref="AI92:AK96" si="33">+A150</f>
        <v>0</v>
      </c>
      <c r="AJ92" s="277">
        <f t="shared" si="33"/>
        <v>0</v>
      </c>
      <c r="AK92" s="280">
        <f t="shared" si="33"/>
        <v>0</v>
      </c>
      <c r="AL92" s="281"/>
    </row>
    <row r="93" spans="1:38" ht="14.45" customHeight="1">
      <c r="A93" s="858">
        <v>261</v>
      </c>
      <c r="B93" s="859">
        <v>261</v>
      </c>
      <c r="C93" s="859">
        <v>0</v>
      </c>
      <c r="D93" s="859">
        <v>0</v>
      </c>
      <c r="E93" s="859">
        <v>0</v>
      </c>
      <c r="F93" s="860">
        <v>0</v>
      </c>
      <c r="G93" s="856" t="s">
        <v>580</v>
      </c>
      <c r="H93" s="857"/>
      <c r="I93" s="857"/>
      <c r="K93" s="199"/>
      <c r="L93" s="200"/>
      <c r="M93" s="178" t="s">
        <v>60</v>
      </c>
      <c r="N93" s="202"/>
      <c r="O93" s="203" t="s">
        <v>61</v>
      </c>
      <c r="P93" s="204">
        <f t="shared" si="28"/>
        <v>261</v>
      </c>
      <c r="Q93" s="205">
        <f t="shared" si="28"/>
        <v>261</v>
      </c>
      <c r="R93" s="225"/>
      <c r="S93" s="267">
        <f t="shared" si="29"/>
        <v>0</v>
      </c>
      <c r="T93" s="268">
        <f t="shared" si="30"/>
        <v>0</v>
      </c>
      <c r="U93" s="269" t="s">
        <v>434</v>
      </c>
      <c r="V93" s="200"/>
      <c r="W93" s="178" t="s">
        <v>60</v>
      </c>
      <c r="X93" s="202"/>
      <c r="Y93" s="203" t="s">
        <v>435</v>
      </c>
      <c r="Z93" s="276">
        <f t="shared" si="32"/>
        <v>0</v>
      </c>
      <c r="AA93" s="277">
        <f t="shared" si="32"/>
        <v>0</v>
      </c>
      <c r="AB93" s="278"/>
      <c r="AC93" s="279">
        <f>+E128</f>
        <v>0</v>
      </c>
      <c r="AD93" s="269"/>
      <c r="AE93" s="200"/>
      <c r="AF93" s="178" t="s">
        <v>60</v>
      </c>
      <c r="AG93" s="202"/>
      <c r="AH93" s="203" t="s">
        <v>436</v>
      </c>
      <c r="AI93" s="276">
        <f t="shared" si="33"/>
        <v>0</v>
      </c>
      <c r="AJ93" s="277">
        <f t="shared" si="33"/>
        <v>0</v>
      </c>
      <c r="AK93" s="280">
        <f t="shared" si="33"/>
        <v>0</v>
      </c>
      <c r="AL93" s="281"/>
    </row>
    <row r="94" spans="1:38" ht="14.45" customHeight="1">
      <c r="A94" s="858"/>
      <c r="B94" s="859"/>
      <c r="C94" s="859"/>
      <c r="D94" s="859"/>
      <c r="E94" s="859"/>
      <c r="F94" s="860"/>
      <c r="G94" s="856" t="s">
        <v>582</v>
      </c>
      <c r="H94" s="857"/>
      <c r="I94" s="857"/>
      <c r="K94" s="199"/>
      <c r="L94" s="200" t="s">
        <v>59</v>
      </c>
      <c r="M94" s="200"/>
      <c r="N94" s="201" t="s">
        <v>62</v>
      </c>
      <c r="O94" s="203" t="s">
        <v>63</v>
      </c>
      <c r="P94" s="204">
        <f t="shared" si="28"/>
        <v>0</v>
      </c>
      <c r="Q94" s="205">
        <f t="shared" si="28"/>
        <v>0</v>
      </c>
      <c r="R94" s="225"/>
      <c r="S94" s="267">
        <f t="shared" si="29"/>
        <v>0</v>
      </c>
      <c r="T94" s="268">
        <f t="shared" si="30"/>
        <v>0</v>
      </c>
      <c r="U94" s="269"/>
      <c r="V94" s="200" t="s">
        <v>59</v>
      </c>
      <c r="W94" s="200"/>
      <c r="X94" s="201" t="s">
        <v>62</v>
      </c>
      <c r="Y94" s="203" t="s">
        <v>437</v>
      </c>
      <c r="Z94" s="276">
        <f t="shared" si="32"/>
        <v>0</v>
      </c>
      <c r="AA94" s="277">
        <f t="shared" si="32"/>
        <v>0</v>
      </c>
      <c r="AB94" s="278"/>
      <c r="AC94" s="279">
        <f>+E129</f>
        <v>0</v>
      </c>
      <c r="AD94" s="269"/>
      <c r="AE94" s="200" t="s">
        <v>59</v>
      </c>
      <c r="AF94" s="200"/>
      <c r="AG94" s="201" t="s">
        <v>62</v>
      </c>
      <c r="AH94" s="203" t="s">
        <v>438</v>
      </c>
      <c r="AI94" s="276">
        <f t="shared" si="33"/>
        <v>0</v>
      </c>
      <c r="AJ94" s="277">
        <f t="shared" si="33"/>
        <v>0</v>
      </c>
      <c r="AK94" s="280">
        <f t="shared" si="33"/>
        <v>0</v>
      </c>
      <c r="AL94" s="281"/>
    </row>
    <row r="95" spans="1:38" ht="14.45" customHeight="1">
      <c r="A95" s="858"/>
      <c r="B95" s="859"/>
      <c r="C95" s="859"/>
      <c r="D95" s="859"/>
      <c r="E95" s="859"/>
      <c r="F95" s="860"/>
      <c r="G95" s="856" t="s">
        <v>584</v>
      </c>
      <c r="H95" s="857"/>
      <c r="I95" s="857"/>
      <c r="K95" s="199"/>
      <c r="L95" s="200"/>
      <c r="M95" s="200"/>
      <c r="N95" s="201" t="s">
        <v>64</v>
      </c>
      <c r="O95" s="203" t="s">
        <v>65</v>
      </c>
      <c r="P95" s="204">
        <f t="shared" si="28"/>
        <v>0</v>
      </c>
      <c r="Q95" s="205">
        <f t="shared" si="28"/>
        <v>0</v>
      </c>
      <c r="R95" s="225"/>
      <c r="S95" s="267">
        <f t="shared" si="29"/>
        <v>0</v>
      </c>
      <c r="T95" s="268">
        <f t="shared" si="30"/>
        <v>0</v>
      </c>
      <c r="U95" s="269"/>
      <c r="V95" s="200"/>
      <c r="W95" s="200"/>
      <c r="X95" s="201" t="s">
        <v>64</v>
      </c>
      <c r="Y95" s="203" t="s">
        <v>439</v>
      </c>
      <c r="Z95" s="276">
        <f t="shared" si="32"/>
        <v>0</v>
      </c>
      <c r="AA95" s="277">
        <f t="shared" si="32"/>
        <v>0</v>
      </c>
      <c r="AB95" s="278"/>
      <c r="AC95" s="279">
        <f>+E130</f>
        <v>0</v>
      </c>
      <c r="AD95" s="269"/>
      <c r="AE95" s="200"/>
      <c r="AF95" s="200"/>
      <c r="AG95" s="201" t="s">
        <v>64</v>
      </c>
      <c r="AH95" s="203" t="s">
        <v>440</v>
      </c>
      <c r="AI95" s="276">
        <f t="shared" si="33"/>
        <v>0</v>
      </c>
      <c r="AJ95" s="277">
        <f t="shared" si="33"/>
        <v>0</v>
      </c>
      <c r="AK95" s="280">
        <f t="shared" si="33"/>
        <v>0</v>
      </c>
      <c r="AL95" s="281"/>
    </row>
    <row r="96" spans="1:38" ht="14.45" customHeight="1">
      <c r="A96" s="858"/>
      <c r="B96" s="859"/>
      <c r="C96" s="859"/>
      <c r="D96" s="859"/>
      <c r="E96" s="859"/>
      <c r="F96" s="860"/>
      <c r="G96" s="856" t="s">
        <v>585</v>
      </c>
      <c r="H96" s="857"/>
      <c r="I96" s="857"/>
      <c r="K96" s="199" t="s">
        <v>38</v>
      </c>
      <c r="L96" s="200"/>
      <c r="M96" s="200"/>
      <c r="N96" s="201" t="s">
        <v>66</v>
      </c>
      <c r="O96" s="203" t="s">
        <v>67</v>
      </c>
      <c r="P96" s="204">
        <f t="shared" si="28"/>
        <v>0</v>
      </c>
      <c r="Q96" s="205">
        <f t="shared" si="28"/>
        <v>0</v>
      </c>
      <c r="R96" s="225"/>
      <c r="S96" s="267">
        <f t="shared" si="29"/>
        <v>0</v>
      </c>
      <c r="T96" s="268">
        <f t="shared" si="30"/>
        <v>0</v>
      </c>
      <c r="U96" s="269"/>
      <c r="V96" s="200"/>
      <c r="W96" s="200"/>
      <c r="X96" s="201" t="s">
        <v>66</v>
      </c>
      <c r="Y96" s="203" t="s">
        <v>441</v>
      </c>
      <c r="Z96" s="276">
        <f t="shared" si="32"/>
        <v>0</v>
      </c>
      <c r="AA96" s="277">
        <f t="shared" si="32"/>
        <v>0</v>
      </c>
      <c r="AB96" s="278"/>
      <c r="AC96" s="279">
        <f>+E131</f>
        <v>0</v>
      </c>
      <c r="AD96" s="269"/>
      <c r="AE96" s="200"/>
      <c r="AF96" s="200"/>
      <c r="AG96" s="201" t="s">
        <v>66</v>
      </c>
      <c r="AH96" s="203" t="s">
        <v>442</v>
      </c>
      <c r="AI96" s="276">
        <f t="shared" si="33"/>
        <v>0</v>
      </c>
      <c r="AJ96" s="277">
        <f t="shared" si="33"/>
        <v>0</v>
      </c>
      <c r="AK96" s="280">
        <f t="shared" si="33"/>
        <v>0</v>
      </c>
      <c r="AL96" s="281"/>
    </row>
    <row r="97" spans="1:38" ht="14.45" customHeight="1">
      <c r="A97" s="858">
        <v>261</v>
      </c>
      <c r="B97" s="859">
        <v>261</v>
      </c>
      <c r="C97" s="859">
        <v>0</v>
      </c>
      <c r="D97" s="859">
        <v>0</v>
      </c>
      <c r="E97" s="859">
        <v>0</v>
      </c>
      <c r="F97" s="860">
        <v>0</v>
      </c>
      <c r="G97" s="856" t="s">
        <v>587</v>
      </c>
      <c r="H97" s="857"/>
      <c r="I97" s="857"/>
      <c r="K97" s="199"/>
      <c r="L97" s="200"/>
      <c r="M97" s="200"/>
      <c r="N97" s="201" t="s">
        <v>150</v>
      </c>
      <c r="O97" s="203" t="s">
        <v>69</v>
      </c>
      <c r="P97" s="204">
        <f t="shared" si="28"/>
        <v>261</v>
      </c>
      <c r="Q97" s="205">
        <f t="shared" si="28"/>
        <v>261</v>
      </c>
      <c r="R97" s="225"/>
      <c r="S97" s="267">
        <f t="shared" si="29"/>
        <v>0</v>
      </c>
      <c r="T97" s="268">
        <f t="shared" si="30"/>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858">
        <v>3754</v>
      </c>
      <c r="B98" s="859">
        <v>3754</v>
      </c>
      <c r="C98" s="859">
        <v>0</v>
      </c>
      <c r="D98" s="859">
        <v>0</v>
      </c>
      <c r="E98" s="859">
        <v>0</v>
      </c>
      <c r="F98" s="860">
        <v>0</v>
      </c>
      <c r="G98" s="856" t="s">
        <v>588</v>
      </c>
      <c r="H98" s="857"/>
      <c r="I98" s="857"/>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443</v>
      </c>
      <c r="Z98" s="276">
        <f>+A132</f>
        <v>0</v>
      </c>
      <c r="AA98" s="277">
        <f>+B132</f>
        <v>0</v>
      </c>
      <c r="AB98" s="278"/>
      <c r="AC98" s="279">
        <f>+E132</f>
        <v>0</v>
      </c>
      <c r="AD98" s="269"/>
      <c r="AE98" s="200" t="s">
        <v>41</v>
      </c>
      <c r="AF98" s="221"/>
      <c r="AG98" s="201" t="s">
        <v>13</v>
      </c>
      <c r="AH98" s="203" t="s">
        <v>444</v>
      </c>
      <c r="AI98" s="276">
        <f>+A155</f>
        <v>0</v>
      </c>
      <c r="AJ98" s="277">
        <f>+B155</f>
        <v>0</v>
      </c>
      <c r="AK98" s="280">
        <f>+C154</f>
        <v>0</v>
      </c>
      <c r="AL98" s="281"/>
    </row>
    <row r="99" spans="1:38" ht="14.45" customHeight="1">
      <c r="A99" s="858"/>
      <c r="B99" s="859"/>
      <c r="C99" s="859"/>
      <c r="D99" s="859"/>
      <c r="E99" s="859"/>
      <c r="F99" s="860"/>
      <c r="G99" s="856" t="s">
        <v>591</v>
      </c>
      <c r="H99" s="857"/>
      <c r="I99" s="857"/>
      <c r="K99" s="227" t="s">
        <v>134</v>
      </c>
      <c r="L99" s="200"/>
      <c r="M99" s="201" t="s">
        <v>70</v>
      </c>
      <c r="N99" s="202"/>
      <c r="O99" s="203" t="s">
        <v>71</v>
      </c>
      <c r="P99" s="204">
        <f t="shared" ref="P99:Q103" si="34">+A98</f>
        <v>3754</v>
      </c>
      <c r="Q99" s="205">
        <f t="shared" si="34"/>
        <v>3754</v>
      </c>
      <c r="R99" s="225"/>
      <c r="S99" s="267">
        <f>+D98</f>
        <v>0</v>
      </c>
      <c r="T99" s="268">
        <f>+F98</f>
        <v>0</v>
      </c>
      <c r="U99" s="315" t="s">
        <v>446</v>
      </c>
      <c r="V99" s="200"/>
      <c r="W99" s="201" t="s">
        <v>70</v>
      </c>
      <c r="X99" s="202"/>
      <c r="Y99" s="203" t="s">
        <v>445</v>
      </c>
      <c r="Z99" s="276">
        <f>+A133</f>
        <v>0</v>
      </c>
      <c r="AA99" s="277">
        <f>+B133</f>
        <v>0</v>
      </c>
      <c r="AB99" s="278"/>
      <c r="AC99" s="279">
        <f>+E133</f>
        <v>0</v>
      </c>
      <c r="AD99" s="315" t="s">
        <v>446</v>
      </c>
      <c r="AE99" s="200"/>
      <c r="AF99" s="201" t="s">
        <v>70</v>
      </c>
      <c r="AG99" s="202"/>
      <c r="AH99" s="203" t="s">
        <v>447</v>
      </c>
      <c r="AI99" s="276">
        <f>+A156</f>
        <v>0</v>
      </c>
      <c r="AJ99" s="277">
        <f>+B156</f>
        <v>0</v>
      </c>
      <c r="AK99" s="280">
        <f>+C156</f>
        <v>0</v>
      </c>
      <c r="AL99" s="281"/>
    </row>
    <row r="100" spans="1:38" ht="14.45" customHeight="1">
      <c r="A100" s="858"/>
      <c r="B100" s="859"/>
      <c r="C100" s="859"/>
      <c r="D100" s="859"/>
      <c r="E100" s="859"/>
      <c r="F100" s="860"/>
      <c r="G100" s="856" t="s">
        <v>592</v>
      </c>
      <c r="H100" s="857"/>
      <c r="I100" s="857"/>
      <c r="K100" s="199" t="s">
        <v>130</v>
      </c>
      <c r="L100" s="200"/>
      <c r="M100" s="201" t="s">
        <v>73</v>
      </c>
      <c r="N100" s="202"/>
      <c r="O100" s="203" t="s">
        <v>74</v>
      </c>
      <c r="P100" s="204">
        <f t="shared" si="34"/>
        <v>0</v>
      </c>
      <c r="Q100" s="205">
        <f t="shared" si="34"/>
        <v>0</v>
      </c>
      <c r="R100" s="225"/>
      <c r="S100" s="267">
        <f>+D99</f>
        <v>0</v>
      </c>
      <c r="T100" s="268">
        <f>+F99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858">
        <v>22558</v>
      </c>
      <c r="B101" s="859">
        <v>22558</v>
      </c>
      <c r="C101" s="859">
        <v>0</v>
      </c>
      <c r="D101" s="859">
        <v>2610</v>
      </c>
      <c r="E101" s="859">
        <v>0</v>
      </c>
      <c r="F101" s="860">
        <v>1400</v>
      </c>
      <c r="G101" s="856" t="s">
        <v>593</v>
      </c>
      <c r="H101" s="857"/>
      <c r="I101" s="857"/>
      <c r="K101" s="199"/>
      <c r="L101" s="221"/>
      <c r="M101" s="201" t="s">
        <v>13</v>
      </c>
      <c r="N101" s="202"/>
      <c r="O101" s="203" t="s">
        <v>76</v>
      </c>
      <c r="P101" s="204">
        <f t="shared" si="34"/>
        <v>0</v>
      </c>
      <c r="Q101" s="205">
        <f t="shared" si="34"/>
        <v>0</v>
      </c>
      <c r="R101" s="225"/>
      <c r="S101" s="267">
        <f>+D100</f>
        <v>0</v>
      </c>
      <c r="T101" s="268">
        <f>+F100</f>
        <v>0</v>
      </c>
      <c r="U101" s="269"/>
      <c r="V101" s="221"/>
      <c r="W101" s="201" t="s">
        <v>13</v>
      </c>
      <c r="X101" s="202"/>
      <c r="Y101" s="203" t="s">
        <v>448</v>
      </c>
      <c r="Z101" s="276">
        <f>+A134</f>
        <v>0</v>
      </c>
      <c r="AA101" s="277">
        <f>+B134</f>
        <v>0</v>
      </c>
      <c r="AB101" s="278"/>
      <c r="AC101" s="279">
        <f>+E134</f>
        <v>0</v>
      </c>
      <c r="AD101" s="269"/>
      <c r="AE101" s="221"/>
      <c r="AF101" s="201" t="s">
        <v>13</v>
      </c>
      <c r="AG101" s="202"/>
      <c r="AH101" s="203" t="s">
        <v>449</v>
      </c>
      <c r="AI101" s="276">
        <f>+A157</f>
        <v>0</v>
      </c>
      <c r="AJ101" s="277">
        <f>+B157</f>
        <v>0</v>
      </c>
      <c r="AK101" s="280">
        <f>+C157</f>
        <v>0</v>
      </c>
      <c r="AL101" s="281"/>
    </row>
    <row r="102" spans="1:38" ht="14.45" customHeight="1">
      <c r="A102" s="858"/>
      <c r="B102" s="859"/>
      <c r="C102" s="859"/>
      <c r="D102" s="859"/>
      <c r="E102" s="859"/>
      <c r="F102" s="860"/>
      <c r="G102" s="856" t="s">
        <v>594</v>
      </c>
      <c r="H102" s="857"/>
      <c r="I102" s="857"/>
      <c r="K102" s="199" t="s">
        <v>4</v>
      </c>
      <c r="L102" s="178" t="s">
        <v>78</v>
      </c>
      <c r="M102" s="202"/>
      <c r="N102" s="202"/>
      <c r="O102" s="203" t="s">
        <v>79</v>
      </c>
      <c r="P102" s="204">
        <f t="shared" si="34"/>
        <v>22558</v>
      </c>
      <c r="Q102" s="205">
        <f t="shared" si="34"/>
        <v>22558</v>
      </c>
      <c r="R102" s="225"/>
      <c r="S102" s="267">
        <f>+D101</f>
        <v>2610</v>
      </c>
      <c r="T102" s="268">
        <f>+F101</f>
        <v>1400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858">
        <v>6920</v>
      </c>
      <c r="B103" s="859">
        <v>6920</v>
      </c>
      <c r="C103" s="859">
        <v>0</v>
      </c>
      <c r="D103" s="859">
        <v>0</v>
      </c>
      <c r="E103" s="859">
        <v>0</v>
      </c>
      <c r="F103" s="860">
        <v>0</v>
      </c>
      <c r="G103" s="856" t="s">
        <v>1150</v>
      </c>
      <c r="H103" s="857"/>
      <c r="I103" s="857"/>
      <c r="K103" s="199"/>
      <c r="L103" s="200"/>
      <c r="M103" s="201" t="s">
        <v>11</v>
      </c>
      <c r="N103" s="202"/>
      <c r="O103" s="203" t="s">
        <v>80</v>
      </c>
      <c r="P103" s="204">
        <f t="shared" si="34"/>
        <v>0</v>
      </c>
      <c r="Q103" s="205">
        <f t="shared" si="34"/>
        <v>0</v>
      </c>
      <c r="R103" s="225"/>
      <c r="S103" s="267">
        <f>+D102</f>
        <v>0</v>
      </c>
      <c r="T103" s="268">
        <f>+F102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858">
        <v>446</v>
      </c>
      <c r="B104" s="859">
        <v>446</v>
      </c>
      <c r="C104" s="859">
        <v>0</v>
      </c>
      <c r="D104" s="859">
        <v>0</v>
      </c>
      <c r="E104" s="859">
        <v>0</v>
      </c>
      <c r="F104" s="860">
        <v>0</v>
      </c>
      <c r="G104" s="856" t="s">
        <v>595</v>
      </c>
      <c r="H104" s="857"/>
      <c r="I104" s="857"/>
      <c r="K104" s="199"/>
      <c r="L104" s="221"/>
      <c r="M104" s="201" t="s">
        <v>13</v>
      </c>
      <c r="N104" s="202"/>
      <c r="O104" s="203"/>
      <c r="P104" s="224">
        <f>P102-P103</f>
        <v>22558</v>
      </c>
      <c r="Q104" s="297">
        <f>Q102-Q103</f>
        <v>22558</v>
      </c>
      <c r="R104" s="225"/>
      <c r="S104" s="297">
        <f>S102-S103</f>
        <v>2610</v>
      </c>
      <c r="T104" s="275">
        <f>T102-T103</f>
        <v>1400</v>
      </c>
      <c r="U104" s="269"/>
      <c r="V104" s="221"/>
      <c r="W104" s="201" t="s">
        <v>13</v>
      </c>
      <c r="X104" s="202"/>
      <c r="Y104" s="203" t="s">
        <v>450</v>
      </c>
      <c r="Z104" s="276">
        <f>+A135</f>
        <v>0</v>
      </c>
      <c r="AA104" s="277">
        <f>+B135</f>
        <v>0</v>
      </c>
      <c r="AB104" s="278"/>
      <c r="AC104" s="279">
        <f>+E135</f>
        <v>0</v>
      </c>
      <c r="AD104" s="269"/>
      <c r="AE104" s="221"/>
      <c r="AF104" s="201" t="s">
        <v>13</v>
      </c>
      <c r="AG104" s="202"/>
      <c r="AH104" s="203" t="s">
        <v>451</v>
      </c>
      <c r="AI104" s="276">
        <f t="shared" ref="AI104:AK105" si="35">+A158</f>
        <v>0</v>
      </c>
      <c r="AJ104" s="277">
        <f t="shared" si="35"/>
        <v>0</v>
      </c>
      <c r="AK104" s="280">
        <f t="shared" si="35"/>
        <v>0</v>
      </c>
      <c r="AL104" s="281"/>
    </row>
    <row r="105" spans="1:38" ht="14.45" customHeight="1">
      <c r="A105" s="858"/>
      <c r="B105" s="859"/>
      <c r="C105" s="859"/>
      <c r="D105" s="859"/>
      <c r="E105" s="859"/>
      <c r="F105" s="860"/>
      <c r="G105" s="856" t="s">
        <v>454</v>
      </c>
      <c r="H105" s="857"/>
      <c r="I105" s="857"/>
      <c r="K105" s="199"/>
      <c r="L105" s="174"/>
      <c r="M105" s="201" t="s">
        <v>88</v>
      </c>
      <c r="N105" s="202"/>
      <c r="O105" s="203" t="s">
        <v>109</v>
      </c>
      <c r="P105" s="204">
        <f t="shared" ref="P105:Q114" si="36">+A104</f>
        <v>446</v>
      </c>
      <c r="Q105" s="205">
        <f t="shared" si="36"/>
        <v>446</v>
      </c>
      <c r="R105" s="225"/>
      <c r="S105" s="267">
        <f t="shared" ref="S105:S114" si="37">+D104</f>
        <v>0</v>
      </c>
      <c r="T105" s="268">
        <f t="shared" ref="T105:T114" si="38">+F104</f>
        <v>0</v>
      </c>
      <c r="U105" s="269"/>
      <c r="V105" s="174"/>
      <c r="W105" s="201" t="s">
        <v>452</v>
      </c>
      <c r="X105" s="202"/>
      <c r="Y105" s="203" t="s">
        <v>453</v>
      </c>
      <c r="Z105" s="276">
        <f>+A136</f>
        <v>0</v>
      </c>
      <c r="AA105" s="277">
        <f>+B136</f>
        <v>0</v>
      </c>
      <c r="AB105" s="278"/>
      <c r="AC105" s="279">
        <f>+E136</f>
        <v>0</v>
      </c>
      <c r="AD105" s="269"/>
      <c r="AE105" s="174"/>
      <c r="AF105" s="201" t="s">
        <v>452</v>
      </c>
      <c r="AG105" s="202"/>
      <c r="AH105" s="203" t="s">
        <v>454</v>
      </c>
      <c r="AI105" s="276">
        <f t="shared" si="35"/>
        <v>0</v>
      </c>
      <c r="AJ105" s="277">
        <f t="shared" si="35"/>
        <v>0</v>
      </c>
      <c r="AK105" s="280">
        <f t="shared" si="35"/>
        <v>0</v>
      </c>
      <c r="AL105" s="281"/>
    </row>
    <row r="106" spans="1:38" ht="14.45" customHeight="1">
      <c r="A106" s="858"/>
      <c r="B106" s="859"/>
      <c r="C106" s="859"/>
      <c r="D106" s="859"/>
      <c r="E106" s="859"/>
      <c r="F106" s="860"/>
      <c r="G106" s="856" t="s">
        <v>598</v>
      </c>
      <c r="H106" s="857"/>
      <c r="I106" s="857"/>
      <c r="K106" s="199"/>
      <c r="L106" s="181" t="s">
        <v>91</v>
      </c>
      <c r="M106" s="201" t="s">
        <v>89</v>
      </c>
      <c r="N106" s="202"/>
      <c r="O106" s="203" t="s">
        <v>110</v>
      </c>
      <c r="P106" s="204">
        <f t="shared" si="36"/>
        <v>0</v>
      </c>
      <c r="Q106" s="205">
        <f t="shared" si="36"/>
        <v>0</v>
      </c>
      <c r="R106" s="225"/>
      <c r="S106" s="267">
        <f t="shared" si="37"/>
        <v>0</v>
      </c>
      <c r="T106" s="268">
        <f t="shared" si="38"/>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858"/>
      <c r="B107" s="859"/>
      <c r="C107" s="859"/>
      <c r="D107" s="859"/>
      <c r="E107" s="859"/>
      <c r="F107" s="860"/>
      <c r="G107" s="856" t="s">
        <v>599</v>
      </c>
      <c r="H107" s="857"/>
      <c r="I107" s="857"/>
      <c r="K107" s="199"/>
      <c r="L107" s="181"/>
      <c r="M107" s="201" t="s">
        <v>104</v>
      </c>
      <c r="N107" s="202"/>
      <c r="O107" s="203" t="s">
        <v>111</v>
      </c>
      <c r="P107" s="204">
        <f t="shared" si="36"/>
        <v>0</v>
      </c>
      <c r="Q107" s="205">
        <f t="shared" si="36"/>
        <v>0</v>
      </c>
      <c r="R107" s="225"/>
      <c r="S107" s="267">
        <f t="shared" si="37"/>
        <v>0</v>
      </c>
      <c r="T107" s="268">
        <f t="shared" si="38"/>
        <v>0</v>
      </c>
      <c r="U107" s="269"/>
      <c r="V107" s="181"/>
      <c r="W107" s="201" t="s">
        <v>104</v>
      </c>
      <c r="X107" s="202"/>
      <c r="Y107" s="203" t="s">
        <v>455</v>
      </c>
      <c r="Z107" s="276">
        <f>+A137</f>
        <v>0</v>
      </c>
      <c r="AA107" s="277">
        <f>+B137</f>
        <v>0</v>
      </c>
      <c r="AB107" s="278"/>
      <c r="AC107" s="279">
        <f>+E137</f>
        <v>0</v>
      </c>
      <c r="AD107" s="269"/>
      <c r="AE107" s="181"/>
      <c r="AF107" s="201" t="s">
        <v>104</v>
      </c>
      <c r="AG107" s="202"/>
      <c r="AH107" s="203" t="s">
        <v>456</v>
      </c>
      <c r="AI107" s="276">
        <f>+A160</f>
        <v>0</v>
      </c>
      <c r="AJ107" s="277">
        <f>+B160</f>
        <v>0</v>
      </c>
      <c r="AK107" s="280">
        <f>+C160</f>
        <v>0</v>
      </c>
      <c r="AL107" s="281"/>
    </row>
    <row r="108" spans="1:38" ht="14.45" customHeight="1">
      <c r="A108" s="858"/>
      <c r="B108" s="859"/>
      <c r="C108" s="859"/>
      <c r="D108" s="859"/>
      <c r="E108" s="859"/>
      <c r="F108" s="860"/>
      <c r="G108" s="856" t="s">
        <v>601</v>
      </c>
      <c r="H108" s="857"/>
      <c r="I108" s="857"/>
      <c r="K108" s="199"/>
      <c r="L108" s="181"/>
      <c r="M108" s="201" t="s">
        <v>90</v>
      </c>
      <c r="N108" s="202"/>
      <c r="O108" s="203" t="s">
        <v>112</v>
      </c>
      <c r="P108" s="204">
        <f t="shared" si="36"/>
        <v>0</v>
      </c>
      <c r="Q108" s="205">
        <f t="shared" si="36"/>
        <v>0</v>
      </c>
      <c r="R108" s="225"/>
      <c r="S108" s="267">
        <f t="shared" si="37"/>
        <v>0</v>
      </c>
      <c r="T108" s="268">
        <f t="shared" si="38"/>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858"/>
      <c r="B109" s="859"/>
      <c r="C109" s="859"/>
      <c r="D109" s="859"/>
      <c r="E109" s="859"/>
      <c r="F109" s="860"/>
      <c r="G109" s="856" t="s">
        <v>602</v>
      </c>
      <c r="H109" s="857"/>
      <c r="I109" s="857"/>
      <c r="K109" s="199"/>
      <c r="L109" s="181" t="s">
        <v>92</v>
      </c>
      <c r="M109" s="201" t="s">
        <v>105</v>
      </c>
      <c r="N109" s="202"/>
      <c r="O109" s="203" t="s">
        <v>113</v>
      </c>
      <c r="P109" s="204">
        <f t="shared" si="36"/>
        <v>0</v>
      </c>
      <c r="Q109" s="205">
        <f t="shared" si="36"/>
        <v>0</v>
      </c>
      <c r="R109" s="225"/>
      <c r="S109" s="267">
        <f t="shared" si="37"/>
        <v>0</v>
      </c>
      <c r="T109" s="268">
        <f t="shared" si="38"/>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858"/>
      <c r="B110" s="859"/>
      <c r="C110" s="859"/>
      <c r="D110" s="859"/>
      <c r="E110" s="859"/>
      <c r="F110" s="860"/>
      <c r="G110" s="856" t="s">
        <v>603</v>
      </c>
      <c r="H110" s="857"/>
      <c r="I110" s="857"/>
      <c r="K110" s="199"/>
      <c r="L110" s="181"/>
      <c r="M110" s="201" t="s">
        <v>106</v>
      </c>
      <c r="N110" s="202"/>
      <c r="O110" s="203" t="s">
        <v>114</v>
      </c>
      <c r="P110" s="204">
        <f t="shared" si="36"/>
        <v>0</v>
      </c>
      <c r="Q110" s="205">
        <f t="shared" si="36"/>
        <v>0</v>
      </c>
      <c r="R110" s="225"/>
      <c r="S110" s="267">
        <f t="shared" si="37"/>
        <v>0</v>
      </c>
      <c r="T110" s="268">
        <f t="shared" si="38"/>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858">
        <v>1084</v>
      </c>
      <c r="B111" s="859">
        <v>1084</v>
      </c>
      <c r="C111" s="859">
        <v>0</v>
      </c>
      <c r="D111" s="859">
        <v>0</v>
      </c>
      <c r="E111" s="859">
        <v>0</v>
      </c>
      <c r="F111" s="860">
        <v>0</v>
      </c>
      <c r="G111" s="856" t="s">
        <v>604</v>
      </c>
      <c r="H111" s="857"/>
      <c r="I111" s="857"/>
      <c r="K111" s="199"/>
      <c r="L111" s="181"/>
      <c r="M111" s="201" t="s">
        <v>107</v>
      </c>
      <c r="N111" s="202"/>
      <c r="O111" s="203" t="s">
        <v>115</v>
      </c>
      <c r="P111" s="204">
        <f t="shared" si="36"/>
        <v>0</v>
      </c>
      <c r="Q111" s="205">
        <f t="shared" si="36"/>
        <v>0</v>
      </c>
      <c r="R111" s="225"/>
      <c r="S111" s="267">
        <f t="shared" si="37"/>
        <v>0</v>
      </c>
      <c r="T111" s="268">
        <f t="shared" si="38"/>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858">
        <v>5390</v>
      </c>
      <c r="B112" s="859">
        <v>5390</v>
      </c>
      <c r="C112" s="859">
        <v>0</v>
      </c>
      <c r="D112" s="859">
        <v>0</v>
      </c>
      <c r="E112" s="859">
        <v>0</v>
      </c>
      <c r="F112" s="860">
        <v>0</v>
      </c>
      <c r="G112" s="856" t="s">
        <v>605</v>
      </c>
      <c r="H112" s="857"/>
      <c r="I112" s="857"/>
      <c r="K112" s="199"/>
      <c r="L112" s="181" t="s">
        <v>41</v>
      </c>
      <c r="M112" s="201" t="s">
        <v>108</v>
      </c>
      <c r="N112" s="202"/>
      <c r="O112" s="203" t="s">
        <v>116</v>
      </c>
      <c r="P112" s="204">
        <f t="shared" si="36"/>
        <v>1084</v>
      </c>
      <c r="Q112" s="205">
        <f t="shared" si="36"/>
        <v>1084</v>
      </c>
      <c r="R112" s="225"/>
      <c r="S112" s="267">
        <f t="shared" si="37"/>
        <v>0</v>
      </c>
      <c r="T112" s="268">
        <f t="shared" si="38"/>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861"/>
      <c r="B113" s="862"/>
      <c r="C113" s="862"/>
      <c r="D113" s="862"/>
      <c r="E113" s="862"/>
      <c r="F113" s="863"/>
      <c r="G113" s="856" t="s">
        <v>606</v>
      </c>
      <c r="H113" s="857"/>
      <c r="I113" s="857"/>
      <c r="K113" s="199"/>
      <c r="L113" s="221"/>
      <c r="M113" s="201" t="s">
        <v>13</v>
      </c>
      <c r="N113" s="202"/>
      <c r="O113" s="203" t="s">
        <v>117</v>
      </c>
      <c r="P113" s="204">
        <f t="shared" si="36"/>
        <v>5390</v>
      </c>
      <c r="Q113" s="205">
        <f t="shared" si="36"/>
        <v>5390</v>
      </c>
      <c r="R113" s="225"/>
      <c r="S113" s="267">
        <f t="shared" si="37"/>
        <v>0</v>
      </c>
      <c r="T113" s="268">
        <f t="shared" si="38"/>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 t="shared" si="36"/>
        <v>0</v>
      </c>
      <c r="Q114" s="205">
        <f t="shared" si="36"/>
        <v>0</v>
      </c>
      <c r="R114" s="225"/>
      <c r="S114" s="267">
        <f t="shared" si="37"/>
        <v>0</v>
      </c>
      <c r="T114" s="268">
        <f t="shared" si="38"/>
        <v>0</v>
      </c>
      <c r="U114" s="269"/>
      <c r="V114" s="201" t="s">
        <v>13</v>
      </c>
      <c r="W114" s="202"/>
      <c r="X114" s="202"/>
      <c r="Y114" s="203" t="s">
        <v>457</v>
      </c>
      <c r="Z114" s="276">
        <f>+A138</f>
        <v>0</v>
      </c>
      <c r="AA114" s="277">
        <f>+B138</f>
        <v>0</v>
      </c>
      <c r="AB114" s="278"/>
      <c r="AC114" s="279">
        <f>+E138</f>
        <v>0</v>
      </c>
      <c r="AD114" s="269"/>
      <c r="AE114" s="201" t="s">
        <v>13</v>
      </c>
      <c r="AF114" s="202"/>
      <c r="AG114" s="202"/>
      <c r="AH114" s="203" t="s">
        <v>458</v>
      </c>
      <c r="AI114" s="276">
        <f>+A161</f>
        <v>0</v>
      </c>
      <c r="AJ114" s="277">
        <f>+B161</f>
        <v>0</v>
      </c>
      <c r="AK114" s="280">
        <f>+C161</f>
        <v>0</v>
      </c>
      <c r="AL114" s="281"/>
    </row>
    <row r="115" spans="1:39" ht="14.45" customHeight="1" thickBot="1">
      <c r="A115" s="835" t="s">
        <v>1132</v>
      </c>
      <c r="B115" s="835" t="s">
        <v>1133</v>
      </c>
      <c r="C115" s="835" t="s">
        <v>1134</v>
      </c>
      <c r="D115" s="835" t="s">
        <v>1135</v>
      </c>
      <c r="E115" s="835" t="s">
        <v>398</v>
      </c>
      <c r="K115" s="316"/>
      <c r="L115" s="317" t="s">
        <v>82</v>
      </c>
      <c r="M115" s="318"/>
      <c r="N115" s="318"/>
      <c r="O115" s="319"/>
      <c r="P115" s="320">
        <f>SUM(P62:P114)-P63-P64-P66-P67-P69-P70-P71-P84-P85-P86-P94-P95-P96-P97-P98-P103-P104</f>
        <v>118820</v>
      </c>
      <c r="Q115" s="321">
        <f>SUM(Q62:Q114)-Q63-Q64-Q66-Q67-Q69-Q70-Q71-Q84-Q85-Q86-Q94-Q95-Q96-Q97-Q98-Q103-Q104</f>
        <v>114485</v>
      </c>
      <c r="R115" s="321"/>
      <c r="S115" s="322">
        <f>SUM(S62:S114)-S63-S64-S66-S67-S69-S70-S71-S84-S85-S86-S94-S95-S96-S97-S98-S103-S104</f>
        <v>3258</v>
      </c>
      <c r="T115" s="323">
        <f>SUM(T62:T114)-T63-T64-T66-T67-T69-T70-T71-T84-T85-T86-T94-T95-T96-T97-T98-T103-T104</f>
        <v>1400</v>
      </c>
      <c r="U115" s="324"/>
      <c r="V115" s="317" t="s">
        <v>82</v>
      </c>
      <c r="W115" s="318"/>
      <c r="X115" s="318"/>
      <c r="Y115" s="319"/>
      <c r="Z115" s="325">
        <f>Z64+Z67+Z73+Z74+Z75+Z86+Z88+Z89+Z92+Z93+Z99+Z101+Z104+Z105+Z114</f>
        <v>4710</v>
      </c>
      <c r="AA115" s="326">
        <f>AA64+AA67+AA73+AA74+AA75+AA86+AA88+AA89+AA92+AA93+AA99+AA101+AA104+AA105+AA114</f>
        <v>0</v>
      </c>
      <c r="AB115" s="327"/>
      <c r="AC115" s="328">
        <f>AC64+AC67+AC73+AC74+AC75+AC86+AC88+AC89+AC92+AC93+AC99+AC101+AC104+AC105+AC114</f>
        <v>2700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853">
        <v>4710</v>
      </c>
      <c r="B116" s="854">
        <v>0</v>
      </c>
      <c r="C116" s="854">
        <v>0</v>
      </c>
      <c r="D116" s="854">
        <v>0</v>
      </c>
      <c r="E116" s="855">
        <v>2700</v>
      </c>
      <c r="F116" s="796" t="s">
        <v>1139</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39" ht="14.45" customHeight="1">
      <c r="A117" s="864"/>
      <c r="B117" s="865"/>
      <c r="C117" s="865"/>
      <c r="D117" s="865"/>
      <c r="E117" s="866"/>
      <c r="F117" s="796" t="s">
        <v>1140</v>
      </c>
      <c r="G117" s="834"/>
      <c r="H117" s="834"/>
      <c r="I117" s="834"/>
      <c r="K117" s="269"/>
      <c r="L117" s="172"/>
      <c r="M117" s="172"/>
      <c r="N117" s="172"/>
      <c r="O117" s="212"/>
      <c r="P117" s="330"/>
      <c r="Q117" s="330"/>
      <c r="R117" s="330"/>
      <c r="S117" s="330"/>
      <c r="T117" s="330"/>
      <c r="U117" s="472"/>
      <c r="V117" s="425"/>
      <c r="W117" s="425"/>
      <c r="X117" s="425"/>
      <c r="Y117" s="425"/>
      <c r="Z117" s="480"/>
      <c r="AA117" s="480"/>
      <c r="AB117" s="425"/>
      <c r="AC117" s="425"/>
      <c r="AD117" s="376"/>
      <c r="AE117" s="376"/>
      <c r="AF117" s="376"/>
      <c r="AG117" s="376"/>
      <c r="AH117" s="376"/>
      <c r="AI117" s="376"/>
      <c r="AJ117" s="376"/>
      <c r="AK117" s="376"/>
    </row>
    <row r="118" spans="1:39" ht="14.45" customHeight="1" thickBot="1">
      <c r="A118" s="864"/>
      <c r="B118" s="865"/>
      <c r="C118" s="865"/>
      <c r="D118" s="865"/>
      <c r="E118" s="866"/>
      <c r="F118" s="796" t="s">
        <v>1141</v>
      </c>
      <c r="G118" s="834"/>
      <c r="H118" s="834"/>
      <c r="I118" s="834"/>
      <c r="K118" s="164" t="s">
        <v>719</v>
      </c>
      <c r="L118" s="339"/>
      <c r="M118" s="339"/>
      <c r="N118" s="339"/>
      <c r="O118" s="340"/>
      <c r="P118" s="341"/>
      <c r="Q118" s="341"/>
      <c r="R118" s="164" t="s">
        <v>1102</v>
      </c>
      <c r="S118" s="490"/>
      <c r="T118" s="490"/>
      <c r="U118" s="474"/>
      <c r="V118" s="473"/>
      <c r="W118" s="473"/>
      <c r="X118" s="473"/>
      <c r="Y118" s="473"/>
      <c r="Z118" s="488"/>
      <c r="AA118" s="488"/>
      <c r="AB118" s="473"/>
      <c r="AC118" s="425"/>
      <c r="AD118" s="376"/>
      <c r="AE118" s="376"/>
      <c r="AF118" s="376"/>
      <c r="AG118" s="376"/>
      <c r="AH118" s="376"/>
      <c r="AI118" s="376"/>
      <c r="AJ118" s="376"/>
      <c r="AK118" s="376"/>
    </row>
    <row r="119" spans="1:39" ht="14.45" customHeight="1" thickTop="1">
      <c r="A119" s="864"/>
      <c r="B119" s="865"/>
      <c r="C119" s="865"/>
      <c r="D119" s="865"/>
      <c r="E119" s="866"/>
      <c r="F119" s="796" t="s">
        <v>1142</v>
      </c>
      <c r="G119" s="834"/>
      <c r="H119" s="834"/>
      <c r="I119" s="834"/>
      <c r="K119" s="990"/>
      <c r="L119" s="991"/>
      <c r="M119" s="991"/>
      <c r="N119" s="991"/>
      <c r="O119" s="991"/>
      <c r="P119" s="992" t="s">
        <v>119</v>
      </c>
      <c r="Q119" s="991"/>
      <c r="R119" s="991"/>
      <c r="S119" s="991"/>
      <c r="T119" s="991"/>
      <c r="U119" s="993"/>
      <c r="V119" s="991"/>
      <c r="W119" s="991"/>
      <c r="X119" s="991"/>
      <c r="Y119" s="991"/>
      <c r="Z119" s="992" t="s">
        <v>151</v>
      </c>
      <c r="AA119" s="991"/>
      <c r="AB119" s="991"/>
      <c r="AC119" s="1014"/>
      <c r="AD119" s="376"/>
      <c r="AE119" s="1028"/>
      <c r="AF119" s="1029"/>
      <c r="AG119" s="1029"/>
      <c r="AH119" s="1029"/>
      <c r="AI119" s="1030" t="s">
        <v>84</v>
      </c>
      <c r="AJ119" s="1031" t="s">
        <v>85</v>
      </c>
      <c r="AK119" s="1032" t="s">
        <v>85</v>
      </c>
      <c r="AL119" s="1340" t="s">
        <v>1276</v>
      </c>
      <c r="AM119" s="1339"/>
    </row>
    <row r="120" spans="1:39" ht="14.45" customHeight="1">
      <c r="A120" s="864"/>
      <c r="B120" s="865"/>
      <c r="C120" s="865"/>
      <c r="D120" s="865"/>
      <c r="E120" s="866"/>
      <c r="F120" s="796" t="s">
        <v>1143</v>
      </c>
      <c r="G120" s="834"/>
      <c r="H120" s="834"/>
      <c r="I120" s="834"/>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D120" s="376"/>
      <c r="AE120" s="1033"/>
      <c r="AF120" s="1034"/>
      <c r="AG120" s="1034"/>
      <c r="AH120" s="1034"/>
      <c r="AI120" s="1035" t="s">
        <v>152</v>
      </c>
      <c r="AJ120" s="1036" t="s">
        <v>2</v>
      </c>
      <c r="AK120" s="1037" t="s">
        <v>133</v>
      </c>
      <c r="AL120" s="1340"/>
      <c r="AM120" s="1339"/>
    </row>
    <row r="121" spans="1:39" ht="14.45" customHeight="1">
      <c r="A121" s="864">
        <v>4710</v>
      </c>
      <c r="B121" s="865">
        <v>0</v>
      </c>
      <c r="C121" s="865">
        <v>0</v>
      </c>
      <c r="D121" s="865">
        <v>0</v>
      </c>
      <c r="E121" s="866">
        <v>2700</v>
      </c>
      <c r="F121" s="796" t="s">
        <v>1144</v>
      </c>
      <c r="G121" s="834"/>
      <c r="H121" s="834"/>
      <c r="I121" s="834"/>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17" t="s">
        <v>393</v>
      </c>
      <c r="AD121" s="376"/>
      <c r="AE121" s="1033"/>
      <c r="AF121" s="1034"/>
      <c r="AG121" s="1034"/>
      <c r="AH121" s="1034"/>
      <c r="AI121" s="1038" t="s">
        <v>531</v>
      </c>
      <c r="AJ121" s="1036" t="s">
        <v>708</v>
      </c>
      <c r="AK121" s="1037" t="s">
        <v>709</v>
      </c>
      <c r="AL121" s="1340"/>
      <c r="AM121" s="1339"/>
    </row>
    <row r="122" spans="1:39" ht="14.45" customHeight="1" thickBot="1">
      <c r="A122" s="864">
        <v>4710</v>
      </c>
      <c r="B122" s="865">
        <v>0</v>
      </c>
      <c r="C122" s="865">
        <v>0</v>
      </c>
      <c r="D122" s="865">
        <v>0</v>
      </c>
      <c r="E122" s="866">
        <v>2700</v>
      </c>
      <c r="F122" s="796" t="s">
        <v>1145</v>
      </c>
      <c r="G122" s="834"/>
      <c r="H122" s="834"/>
      <c r="I122" s="834"/>
      <c r="K122" s="1018"/>
      <c r="L122" s="1019"/>
      <c r="M122" s="1019"/>
      <c r="N122" s="1019"/>
      <c r="O122" s="1019"/>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27" t="s">
        <v>462</v>
      </c>
      <c r="AD122" s="165"/>
      <c r="AE122" s="1039"/>
      <c r="AF122" s="1011"/>
      <c r="AG122" s="1011"/>
      <c r="AH122" s="1011"/>
      <c r="AI122" s="1040" t="s">
        <v>537</v>
      </c>
      <c r="AJ122" s="1041" t="s">
        <v>538</v>
      </c>
      <c r="AK122" s="1042" t="s">
        <v>539</v>
      </c>
      <c r="AL122" s="1363" t="s">
        <v>1272</v>
      </c>
      <c r="AM122" s="1339"/>
    </row>
    <row r="123" spans="1:39" ht="14.45" customHeight="1">
      <c r="A123" s="858"/>
      <c r="B123" s="859"/>
      <c r="C123" s="859"/>
      <c r="D123" s="859"/>
      <c r="E123" s="860"/>
      <c r="F123" s="796" t="s">
        <v>1146</v>
      </c>
      <c r="K123" s="188"/>
      <c r="L123" s="189" t="s">
        <v>8</v>
      </c>
      <c r="M123" s="190"/>
      <c r="N123" s="190"/>
      <c r="O123" s="191"/>
      <c r="P123" s="365">
        <f t="shared" ref="P123:T138" si="39">P8+P62</f>
        <v>13098</v>
      </c>
      <c r="Q123" s="259">
        <f t="shared" si="39"/>
        <v>13098</v>
      </c>
      <c r="R123" s="259">
        <f t="shared" si="39"/>
        <v>0</v>
      </c>
      <c r="S123" s="333">
        <f t="shared" si="39"/>
        <v>0</v>
      </c>
      <c r="T123" s="366">
        <f t="shared" si="39"/>
        <v>0</v>
      </c>
      <c r="U123" s="195"/>
      <c r="V123" s="189" t="s">
        <v>8</v>
      </c>
      <c r="W123" s="190"/>
      <c r="X123" s="190"/>
      <c r="Y123" s="191"/>
      <c r="Z123" s="367">
        <f t="shared" ref="Z123:AC126" si="40">Z8</f>
        <v>0</v>
      </c>
      <c r="AA123" s="368">
        <f t="shared" si="40"/>
        <v>0</v>
      </c>
      <c r="AB123" s="499">
        <f t="shared" si="40"/>
        <v>0</v>
      </c>
      <c r="AC123" s="369">
        <f t="shared" si="40"/>
        <v>0</v>
      </c>
      <c r="AD123" s="376"/>
      <c r="AE123" s="188"/>
      <c r="AF123" s="189" t="s">
        <v>8</v>
      </c>
      <c r="AG123" s="190"/>
      <c r="AH123" s="190"/>
      <c r="AI123" s="365">
        <f t="shared" ref="AI123:AI176" si="41">Q123-Z123</f>
        <v>13098</v>
      </c>
      <c r="AJ123" s="259">
        <f>SUM(AJ124:AJ125)</f>
        <v>0</v>
      </c>
      <c r="AK123" s="370">
        <f>SUM(AK124:AK125)</f>
        <v>0</v>
      </c>
      <c r="AL123" s="1383">
        <f>P123-Q123</f>
        <v>0</v>
      </c>
      <c r="AM123" s="1339"/>
    </row>
    <row r="124" spans="1:39" ht="14.45" customHeight="1">
      <c r="A124" s="858"/>
      <c r="B124" s="859"/>
      <c r="C124" s="859"/>
      <c r="D124" s="859"/>
      <c r="E124" s="860"/>
      <c r="F124" s="796" t="s">
        <v>1147</v>
      </c>
      <c r="K124" s="199"/>
      <c r="L124" s="200"/>
      <c r="M124" s="201" t="s">
        <v>146</v>
      </c>
      <c r="N124" s="202"/>
      <c r="O124" s="203"/>
      <c r="P124" s="224">
        <f t="shared" si="39"/>
        <v>2019</v>
      </c>
      <c r="Q124" s="225">
        <f t="shared" si="39"/>
        <v>2019</v>
      </c>
      <c r="R124" s="225">
        <f t="shared" si="39"/>
        <v>0</v>
      </c>
      <c r="S124" s="226">
        <f t="shared" si="39"/>
        <v>0</v>
      </c>
      <c r="T124" s="275">
        <f t="shared" si="39"/>
        <v>0</v>
      </c>
      <c r="U124" s="207"/>
      <c r="V124" s="200"/>
      <c r="W124" s="201" t="s">
        <v>146</v>
      </c>
      <c r="X124" s="202"/>
      <c r="Y124" s="203"/>
      <c r="Z124" s="224">
        <f t="shared" si="40"/>
        <v>0</v>
      </c>
      <c r="AA124" s="225">
        <f t="shared" si="40"/>
        <v>0</v>
      </c>
      <c r="AB124" s="297">
        <f t="shared" si="40"/>
        <v>0</v>
      </c>
      <c r="AC124" s="371">
        <f t="shared" si="40"/>
        <v>0</v>
      </c>
      <c r="AD124" s="376"/>
      <c r="AE124" s="199"/>
      <c r="AF124" s="200"/>
      <c r="AG124" s="201" t="s">
        <v>146</v>
      </c>
      <c r="AH124" s="202"/>
      <c r="AI124" s="224">
        <f t="shared" si="41"/>
        <v>2019</v>
      </c>
      <c r="AJ124" s="225">
        <f>IF($P124-$Z124=0,0,ROUND((R124-AA124)*$AI124/($P124-$Z124),0))</f>
        <v>0</v>
      </c>
      <c r="AK124" s="371">
        <f>IF(P124-Z124=0,0,ROUND((S124-AB124)*AI124/(P124-Z124),0))</f>
        <v>0</v>
      </c>
      <c r="AL124" s="1383">
        <f t="shared" ref="AL124:AL175" si="42">P124-Q124</f>
        <v>0</v>
      </c>
      <c r="AM124" s="1339"/>
    </row>
    <row r="125" spans="1:39" ht="14.45" customHeight="1">
      <c r="A125" s="858"/>
      <c r="B125" s="859"/>
      <c r="C125" s="859"/>
      <c r="D125" s="859"/>
      <c r="E125" s="860"/>
      <c r="F125" s="796" t="s">
        <v>552</v>
      </c>
      <c r="K125" s="199"/>
      <c r="L125" s="200"/>
      <c r="M125" s="201" t="s">
        <v>13</v>
      </c>
      <c r="N125" s="172"/>
      <c r="O125" s="212"/>
      <c r="P125" s="224">
        <f t="shared" si="39"/>
        <v>11079</v>
      </c>
      <c r="Q125" s="225">
        <f t="shared" si="39"/>
        <v>11079</v>
      </c>
      <c r="R125" s="225">
        <f t="shared" si="39"/>
        <v>0</v>
      </c>
      <c r="S125" s="226">
        <f t="shared" si="39"/>
        <v>0</v>
      </c>
      <c r="T125" s="275">
        <f t="shared" si="39"/>
        <v>0</v>
      </c>
      <c r="U125" s="207"/>
      <c r="V125" s="200"/>
      <c r="W125" s="201" t="s">
        <v>13</v>
      </c>
      <c r="X125" s="172"/>
      <c r="Y125" s="212"/>
      <c r="Z125" s="224">
        <f t="shared" si="40"/>
        <v>0</v>
      </c>
      <c r="AA125" s="225">
        <f t="shared" si="40"/>
        <v>0</v>
      </c>
      <c r="AB125" s="297">
        <f t="shared" si="40"/>
        <v>0</v>
      </c>
      <c r="AC125" s="371">
        <f t="shared" si="40"/>
        <v>0</v>
      </c>
      <c r="AD125" s="376"/>
      <c r="AE125" s="199"/>
      <c r="AF125" s="200"/>
      <c r="AG125" s="201" t="s">
        <v>13</v>
      </c>
      <c r="AH125" s="172"/>
      <c r="AI125" s="224">
        <f t="shared" si="41"/>
        <v>11079</v>
      </c>
      <c r="AJ125" s="225">
        <f>IF($P125-$Z125=0,0,ROUND((R125-AA125)*$AI125/($P125-$Z125),0))</f>
        <v>0</v>
      </c>
      <c r="AK125" s="371">
        <f>IF(P125-Z125=0,0,ROUND((S125-AB125)*AI125/(P125-Z125),0))</f>
        <v>0</v>
      </c>
      <c r="AL125" s="1383">
        <f t="shared" si="42"/>
        <v>0</v>
      </c>
      <c r="AM125" s="1339"/>
    </row>
    <row r="126" spans="1:39" ht="14.45" customHeight="1">
      <c r="A126" s="858"/>
      <c r="B126" s="859"/>
      <c r="C126" s="859"/>
      <c r="D126" s="859"/>
      <c r="E126" s="860"/>
      <c r="F126" s="796" t="s">
        <v>553</v>
      </c>
      <c r="K126" s="199" t="s">
        <v>4</v>
      </c>
      <c r="L126" s="178" t="s">
        <v>14</v>
      </c>
      <c r="M126" s="175"/>
      <c r="N126" s="175"/>
      <c r="O126" s="216"/>
      <c r="P126" s="224">
        <f t="shared" si="39"/>
        <v>11466</v>
      </c>
      <c r="Q126" s="225">
        <f t="shared" si="39"/>
        <v>11466</v>
      </c>
      <c r="R126" s="225">
        <f t="shared" si="39"/>
        <v>0</v>
      </c>
      <c r="S126" s="226">
        <f t="shared" si="39"/>
        <v>0</v>
      </c>
      <c r="T126" s="275">
        <f t="shared" si="39"/>
        <v>0</v>
      </c>
      <c r="U126" s="207"/>
      <c r="V126" s="178" t="s">
        <v>14</v>
      </c>
      <c r="W126" s="175"/>
      <c r="X126" s="175"/>
      <c r="Y126" s="216"/>
      <c r="Z126" s="224">
        <f t="shared" si="40"/>
        <v>0</v>
      </c>
      <c r="AA126" s="225">
        <f t="shared" si="40"/>
        <v>0</v>
      </c>
      <c r="AB126" s="297">
        <f t="shared" si="40"/>
        <v>0</v>
      </c>
      <c r="AC126" s="371">
        <f t="shared" si="40"/>
        <v>0</v>
      </c>
      <c r="AD126" s="376"/>
      <c r="AE126" s="199"/>
      <c r="AF126" s="178" t="s">
        <v>14</v>
      </c>
      <c r="AG126" s="175"/>
      <c r="AH126" s="175"/>
      <c r="AI126" s="224">
        <f t="shared" si="41"/>
        <v>11466</v>
      </c>
      <c r="AJ126" s="225">
        <f>SUM(AJ127:AJ128)</f>
        <v>0</v>
      </c>
      <c r="AK126" s="371">
        <f>SUM(AK127:AK128)</f>
        <v>0</v>
      </c>
      <c r="AL126" s="1383">
        <f t="shared" si="42"/>
        <v>0</v>
      </c>
      <c r="AM126" s="1339"/>
    </row>
    <row r="127" spans="1:39" ht="14.45" customHeight="1">
      <c r="A127" s="858"/>
      <c r="B127" s="859"/>
      <c r="C127" s="859"/>
      <c r="D127" s="859"/>
      <c r="E127" s="860"/>
      <c r="F127" s="796" t="s">
        <v>554</v>
      </c>
      <c r="K127" s="199"/>
      <c r="L127" s="200"/>
      <c r="M127" s="201" t="s">
        <v>16</v>
      </c>
      <c r="N127" s="202"/>
      <c r="O127" s="203"/>
      <c r="P127" s="224">
        <f t="shared" si="39"/>
        <v>711</v>
      </c>
      <c r="Q127" s="225">
        <f t="shared" si="39"/>
        <v>711</v>
      </c>
      <c r="R127" s="225">
        <f t="shared" si="39"/>
        <v>0</v>
      </c>
      <c r="S127" s="226">
        <f t="shared" si="39"/>
        <v>0</v>
      </c>
      <c r="T127" s="275">
        <f t="shared" si="39"/>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41"/>
        <v>711</v>
      </c>
      <c r="AJ127" s="225">
        <f>IF($P127-$Z127=0,0,ROUND((R127-AA127)*$AI127/($P127-$Z127),0))</f>
        <v>0</v>
      </c>
      <c r="AK127" s="371">
        <f>IF(P127-Z127=0,0,ROUND((S127-AB127)*AI127/(P127-Z127),0))</f>
        <v>0</v>
      </c>
      <c r="AL127" s="1383">
        <f t="shared" si="42"/>
        <v>0</v>
      </c>
      <c r="AM127" s="1339"/>
    </row>
    <row r="128" spans="1:39" ht="14.45" customHeight="1">
      <c r="A128" s="858"/>
      <c r="B128" s="859"/>
      <c r="C128" s="859"/>
      <c r="D128" s="859"/>
      <c r="E128" s="860"/>
      <c r="F128" s="796" t="s">
        <v>1148</v>
      </c>
      <c r="K128" s="199"/>
      <c r="L128" s="221"/>
      <c r="M128" s="201" t="s">
        <v>13</v>
      </c>
      <c r="N128" s="222"/>
      <c r="O128" s="223"/>
      <c r="P128" s="224">
        <f t="shared" si="39"/>
        <v>10755</v>
      </c>
      <c r="Q128" s="225">
        <f t="shared" si="39"/>
        <v>10755</v>
      </c>
      <c r="R128" s="225">
        <f t="shared" si="39"/>
        <v>0</v>
      </c>
      <c r="S128" s="226">
        <f t="shared" si="39"/>
        <v>0</v>
      </c>
      <c r="T128" s="275">
        <f t="shared" si="39"/>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41"/>
        <v>10755</v>
      </c>
      <c r="AJ128" s="225">
        <f>IF($P128-$Z128=0,0,ROUND((R128-AA128)*$AI128/($P128-$Z128),0))</f>
        <v>0</v>
      </c>
      <c r="AK128" s="371">
        <f>IF(P128-Z128=0,0,ROUND((S128-AB128)*AI128/(P128-Z128),0))</f>
        <v>0</v>
      </c>
      <c r="AL128" s="1383">
        <f t="shared" si="42"/>
        <v>0</v>
      </c>
      <c r="AM128" s="1339"/>
    </row>
    <row r="129" spans="1:39" ht="14.45" customHeight="1">
      <c r="A129" s="858"/>
      <c r="B129" s="859"/>
      <c r="C129" s="859"/>
      <c r="D129" s="859"/>
      <c r="E129" s="860"/>
      <c r="F129" s="796" t="s">
        <v>555</v>
      </c>
      <c r="K129" s="199" t="s">
        <v>4</v>
      </c>
      <c r="L129" s="174"/>
      <c r="M129" s="200" t="s">
        <v>94</v>
      </c>
      <c r="N129" s="202"/>
      <c r="O129" s="203"/>
      <c r="P129" s="224">
        <f t="shared" si="39"/>
        <v>4125</v>
      </c>
      <c r="Q129" s="225">
        <f t="shared" si="39"/>
        <v>895</v>
      </c>
      <c r="R129" s="225">
        <f t="shared" si="39"/>
        <v>904</v>
      </c>
      <c r="S129" s="226">
        <f t="shared" si="39"/>
        <v>538</v>
      </c>
      <c r="T129" s="275">
        <f t="shared" si="39"/>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41"/>
        <v>895</v>
      </c>
      <c r="AJ129" s="225">
        <f>SUM(AJ130:AJ132)</f>
        <v>196</v>
      </c>
      <c r="AK129" s="371">
        <f>SUM(AK130:AK132)</f>
        <v>117</v>
      </c>
      <c r="AL129" s="1383">
        <f t="shared" si="42"/>
        <v>3230</v>
      </c>
      <c r="AM129" s="1339"/>
    </row>
    <row r="130" spans="1:39" ht="14.45" customHeight="1">
      <c r="A130" s="858"/>
      <c r="B130" s="859"/>
      <c r="C130" s="859"/>
      <c r="D130" s="859"/>
      <c r="E130" s="860"/>
      <c r="F130" s="796" t="s">
        <v>558</v>
      </c>
      <c r="K130" s="199"/>
      <c r="L130" s="181" t="s">
        <v>102</v>
      </c>
      <c r="M130" s="200"/>
      <c r="N130" s="201" t="s">
        <v>148</v>
      </c>
      <c r="O130" s="203"/>
      <c r="P130" s="224">
        <f t="shared" si="39"/>
        <v>0</v>
      </c>
      <c r="Q130" s="225">
        <f t="shared" si="39"/>
        <v>0</v>
      </c>
      <c r="R130" s="225">
        <f t="shared" si="39"/>
        <v>0</v>
      </c>
      <c r="S130" s="226">
        <f t="shared" si="39"/>
        <v>0</v>
      </c>
      <c r="T130" s="275">
        <f t="shared" si="39"/>
        <v>0</v>
      </c>
      <c r="U130" s="207"/>
      <c r="V130" s="181" t="s">
        <v>102</v>
      </c>
      <c r="W130" s="200"/>
      <c r="X130" s="201" t="s">
        <v>148</v>
      </c>
      <c r="Y130" s="203" t="s">
        <v>156</v>
      </c>
      <c r="Z130" s="224">
        <f t="shared" ref="Z130:AC132" si="43">IF(ISERROR(Z$129*(Q130/Q$129)),0,ROUND(Z$129*(Q130/Q$129),0))</f>
        <v>0</v>
      </c>
      <c r="AA130" s="225">
        <f t="shared" si="43"/>
        <v>0</v>
      </c>
      <c r="AB130" s="297">
        <f t="shared" si="43"/>
        <v>0</v>
      </c>
      <c r="AC130" s="371">
        <f t="shared" si="43"/>
        <v>0</v>
      </c>
      <c r="AD130" s="376"/>
      <c r="AE130" s="199"/>
      <c r="AF130" s="181" t="s">
        <v>102</v>
      </c>
      <c r="AG130" s="200"/>
      <c r="AH130" s="201" t="s">
        <v>148</v>
      </c>
      <c r="AI130" s="224">
        <f t="shared" si="41"/>
        <v>0</v>
      </c>
      <c r="AJ130" s="225">
        <f t="shared" ref="AJ130:AJ143" si="44">IF($P130-$Z130=0,0,ROUND((R130-AA130)*$AI130/($P130-$Z130),0))</f>
        <v>0</v>
      </c>
      <c r="AK130" s="371">
        <f t="shared" ref="AK130:AK143" si="45">IF(P130-Z130=0,0,ROUND((S130-AB130)*AI130/(P130-Z130),0))</f>
        <v>0</v>
      </c>
      <c r="AL130" s="1383">
        <f t="shared" si="42"/>
        <v>0</v>
      </c>
      <c r="AM130" s="1339"/>
    </row>
    <row r="131" spans="1:39" ht="14.45" customHeight="1">
      <c r="A131" s="858"/>
      <c r="B131" s="859"/>
      <c r="C131" s="859"/>
      <c r="D131" s="859"/>
      <c r="E131" s="860"/>
      <c r="F131" s="796" t="s">
        <v>560</v>
      </c>
      <c r="K131" s="199"/>
      <c r="L131" s="181" t="s">
        <v>103</v>
      </c>
      <c r="M131" s="181"/>
      <c r="N131" s="201" t="s">
        <v>96</v>
      </c>
      <c r="O131" s="203"/>
      <c r="P131" s="224">
        <f t="shared" si="39"/>
        <v>4125</v>
      </c>
      <c r="Q131" s="225">
        <f t="shared" si="39"/>
        <v>895</v>
      </c>
      <c r="R131" s="225">
        <f t="shared" si="39"/>
        <v>904</v>
      </c>
      <c r="S131" s="226">
        <f t="shared" si="39"/>
        <v>538</v>
      </c>
      <c r="T131" s="275">
        <f t="shared" si="39"/>
        <v>0</v>
      </c>
      <c r="U131" s="207"/>
      <c r="V131" s="181" t="s">
        <v>103</v>
      </c>
      <c r="W131" s="181"/>
      <c r="X131" s="201" t="s">
        <v>96</v>
      </c>
      <c r="Y131" s="203" t="s">
        <v>156</v>
      </c>
      <c r="Z131" s="224">
        <f t="shared" si="43"/>
        <v>0</v>
      </c>
      <c r="AA131" s="225">
        <f t="shared" si="43"/>
        <v>0</v>
      </c>
      <c r="AB131" s="297">
        <f t="shared" si="43"/>
        <v>0</v>
      </c>
      <c r="AC131" s="371">
        <f t="shared" si="43"/>
        <v>0</v>
      </c>
      <c r="AD131" s="376"/>
      <c r="AE131" s="199"/>
      <c r="AF131" s="181" t="s">
        <v>103</v>
      </c>
      <c r="AG131" s="181"/>
      <c r="AH131" s="201" t="s">
        <v>96</v>
      </c>
      <c r="AI131" s="224">
        <f t="shared" si="41"/>
        <v>895</v>
      </c>
      <c r="AJ131" s="225">
        <f t="shared" si="44"/>
        <v>196</v>
      </c>
      <c r="AK131" s="371">
        <f t="shared" si="45"/>
        <v>117</v>
      </c>
      <c r="AL131" s="1383">
        <f t="shared" si="42"/>
        <v>3230</v>
      </c>
      <c r="AM131" s="1339"/>
    </row>
    <row r="132" spans="1:39" ht="14.45" customHeight="1">
      <c r="A132" s="858"/>
      <c r="B132" s="859"/>
      <c r="C132" s="859"/>
      <c r="D132" s="859"/>
      <c r="E132" s="860"/>
      <c r="F132" s="796" t="s">
        <v>562</v>
      </c>
      <c r="K132" s="199"/>
      <c r="L132" s="181" t="s">
        <v>41</v>
      </c>
      <c r="M132" s="221"/>
      <c r="N132" s="201" t="s">
        <v>13</v>
      </c>
      <c r="O132" s="203"/>
      <c r="P132" s="224">
        <f t="shared" si="39"/>
        <v>0</v>
      </c>
      <c r="Q132" s="225">
        <f t="shared" si="39"/>
        <v>0</v>
      </c>
      <c r="R132" s="225">
        <f t="shared" si="39"/>
        <v>0</v>
      </c>
      <c r="S132" s="226">
        <f t="shared" si="39"/>
        <v>0</v>
      </c>
      <c r="T132" s="275">
        <f t="shared" si="39"/>
        <v>0</v>
      </c>
      <c r="U132" s="207"/>
      <c r="V132" s="181" t="s">
        <v>41</v>
      </c>
      <c r="W132" s="221"/>
      <c r="X132" s="201" t="s">
        <v>13</v>
      </c>
      <c r="Y132" s="203" t="s">
        <v>156</v>
      </c>
      <c r="Z132" s="246">
        <f t="shared" si="43"/>
        <v>0</v>
      </c>
      <c r="AA132" s="282">
        <f t="shared" si="43"/>
        <v>0</v>
      </c>
      <c r="AB132" s="517">
        <f t="shared" si="43"/>
        <v>0</v>
      </c>
      <c r="AC132" s="448">
        <f t="shared" si="43"/>
        <v>0</v>
      </c>
      <c r="AD132" s="376"/>
      <c r="AE132" s="199"/>
      <c r="AF132" s="181" t="s">
        <v>41</v>
      </c>
      <c r="AG132" s="221"/>
      <c r="AH132" s="201" t="s">
        <v>13</v>
      </c>
      <c r="AI132" s="224">
        <f t="shared" si="41"/>
        <v>0</v>
      </c>
      <c r="AJ132" s="225">
        <f t="shared" si="44"/>
        <v>0</v>
      </c>
      <c r="AK132" s="371">
        <f t="shared" si="45"/>
        <v>0</v>
      </c>
      <c r="AL132" s="1383">
        <f t="shared" si="42"/>
        <v>0</v>
      </c>
      <c r="AM132" s="1339"/>
    </row>
    <row r="133" spans="1:39" ht="14.45" customHeight="1">
      <c r="A133" s="858"/>
      <c r="B133" s="859"/>
      <c r="C133" s="859"/>
      <c r="D133" s="859"/>
      <c r="E133" s="860"/>
      <c r="F133" s="796" t="s">
        <v>563</v>
      </c>
      <c r="K133" s="199"/>
      <c r="L133" s="181"/>
      <c r="M133" s="201" t="s">
        <v>95</v>
      </c>
      <c r="N133" s="202"/>
      <c r="O133" s="203"/>
      <c r="P133" s="224">
        <f t="shared" si="39"/>
        <v>0</v>
      </c>
      <c r="Q133" s="225">
        <f t="shared" si="39"/>
        <v>0</v>
      </c>
      <c r="R133" s="225">
        <f t="shared" si="39"/>
        <v>0</v>
      </c>
      <c r="S133" s="226">
        <f t="shared" si="39"/>
        <v>0</v>
      </c>
      <c r="T133" s="275">
        <f t="shared" si="39"/>
        <v>0</v>
      </c>
      <c r="U133" s="207"/>
      <c r="V133" s="181"/>
      <c r="W133" s="201" t="s">
        <v>95</v>
      </c>
      <c r="X133" s="202"/>
      <c r="Y133" s="203" t="s">
        <v>156</v>
      </c>
      <c r="Z133" s="224">
        <f t="shared" ref="Z133:AB134" si="46">IF(ISERROR(Z$19*(Q133/(Q$133+Q$134))),0,ROUND(Z$19*(Q133/(Q$133+Q$134)),0))</f>
        <v>0</v>
      </c>
      <c r="AA133" s="225">
        <f t="shared" si="46"/>
        <v>0</v>
      </c>
      <c r="AB133" s="297">
        <f t="shared" si="46"/>
        <v>0</v>
      </c>
      <c r="AC133" s="371">
        <f>IF(ISERROR((AC$19)*(T133/(T$133+T$134))),0,ROUND((AC$19)*(T133/(T$133+T$134)),0))</f>
        <v>0</v>
      </c>
      <c r="AD133" s="376"/>
      <c r="AE133" s="199"/>
      <c r="AF133" s="181"/>
      <c r="AG133" s="201" t="s">
        <v>95</v>
      </c>
      <c r="AH133" s="202"/>
      <c r="AI133" s="224">
        <f t="shared" si="41"/>
        <v>0</v>
      </c>
      <c r="AJ133" s="225">
        <f t="shared" si="44"/>
        <v>0</v>
      </c>
      <c r="AK133" s="371">
        <f t="shared" si="45"/>
        <v>0</v>
      </c>
      <c r="AL133" s="1383">
        <f t="shared" si="42"/>
        <v>0</v>
      </c>
      <c r="AM133" s="1339"/>
    </row>
    <row r="134" spans="1:39" ht="14.45" customHeight="1">
      <c r="A134" s="858"/>
      <c r="B134" s="859"/>
      <c r="C134" s="859"/>
      <c r="D134" s="859"/>
      <c r="E134" s="860"/>
      <c r="F134" s="796" t="s">
        <v>565</v>
      </c>
      <c r="K134" s="199"/>
      <c r="L134" s="221"/>
      <c r="M134" s="201" t="s">
        <v>13</v>
      </c>
      <c r="N134" s="202"/>
      <c r="O134" s="203"/>
      <c r="P134" s="224">
        <f t="shared" si="39"/>
        <v>0</v>
      </c>
      <c r="Q134" s="225">
        <f t="shared" si="39"/>
        <v>0</v>
      </c>
      <c r="R134" s="225">
        <f t="shared" si="39"/>
        <v>0</v>
      </c>
      <c r="S134" s="226">
        <f t="shared" si="39"/>
        <v>0</v>
      </c>
      <c r="T134" s="275">
        <f t="shared" si="39"/>
        <v>0</v>
      </c>
      <c r="U134" s="207"/>
      <c r="V134" s="221"/>
      <c r="W134" s="201" t="s">
        <v>13</v>
      </c>
      <c r="X134" s="202"/>
      <c r="Y134" s="203" t="s">
        <v>156</v>
      </c>
      <c r="Z134" s="224">
        <f t="shared" si="46"/>
        <v>0</v>
      </c>
      <c r="AA134" s="225">
        <f t="shared" si="46"/>
        <v>0</v>
      </c>
      <c r="AB134" s="297">
        <f t="shared" si="46"/>
        <v>0</v>
      </c>
      <c r="AC134" s="371">
        <f>IF(ISERROR((AC$19)*(T134/(T$133+T$134))),0,ROUND((AC$19)*(T134/(T$133+T$134)),0))</f>
        <v>0</v>
      </c>
      <c r="AD134" s="376"/>
      <c r="AE134" s="199"/>
      <c r="AF134" s="221"/>
      <c r="AG134" s="201" t="s">
        <v>13</v>
      </c>
      <c r="AH134" s="202"/>
      <c r="AI134" s="224">
        <f t="shared" si="41"/>
        <v>0</v>
      </c>
      <c r="AJ134" s="225">
        <f t="shared" si="44"/>
        <v>0</v>
      </c>
      <c r="AK134" s="371">
        <f t="shared" si="45"/>
        <v>0</v>
      </c>
      <c r="AL134" s="1383">
        <f t="shared" si="42"/>
        <v>0</v>
      </c>
      <c r="AM134" s="1339"/>
    </row>
    <row r="135" spans="1:39" ht="14.45" customHeight="1">
      <c r="A135" s="858"/>
      <c r="B135" s="859"/>
      <c r="C135" s="859"/>
      <c r="D135" s="859"/>
      <c r="E135" s="860"/>
      <c r="F135" s="796" t="s">
        <v>566</v>
      </c>
      <c r="K135" s="199"/>
      <c r="L135" s="201" t="s">
        <v>19</v>
      </c>
      <c r="M135" s="202"/>
      <c r="N135" s="202"/>
      <c r="O135" s="203"/>
      <c r="P135" s="224">
        <f t="shared" si="39"/>
        <v>0</v>
      </c>
      <c r="Q135" s="225">
        <f t="shared" si="39"/>
        <v>0</v>
      </c>
      <c r="R135" s="225">
        <f t="shared" si="39"/>
        <v>0</v>
      </c>
      <c r="S135" s="226">
        <f t="shared" si="39"/>
        <v>0</v>
      </c>
      <c r="T135" s="275">
        <f t="shared" si="39"/>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41"/>
        <v>0</v>
      </c>
      <c r="AJ135" s="225">
        <f t="shared" si="44"/>
        <v>0</v>
      </c>
      <c r="AK135" s="371">
        <f t="shared" si="45"/>
        <v>0</v>
      </c>
      <c r="AL135" s="1383">
        <f t="shared" si="42"/>
        <v>0</v>
      </c>
      <c r="AM135" s="1339"/>
    </row>
    <row r="136" spans="1:39" ht="14.45" customHeight="1">
      <c r="A136" s="858"/>
      <c r="B136" s="859"/>
      <c r="C136" s="859"/>
      <c r="D136" s="859"/>
      <c r="E136" s="860"/>
      <c r="F136" s="796" t="s">
        <v>453</v>
      </c>
      <c r="K136" s="199"/>
      <c r="L136" s="200"/>
      <c r="M136" s="201" t="s">
        <v>22</v>
      </c>
      <c r="N136" s="202"/>
      <c r="O136" s="203"/>
      <c r="P136" s="224">
        <f t="shared" si="39"/>
        <v>28270</v>
      </c>
      <c r="Q136" s="225">
        <f t="shared" si="39"/>
        <v>19408</v>
      </c>
      <c r="R136" s="225">
        <f t="shared" si="39"/>
        <v>0</v>
      </c>
      <c r="S136" s="226">
        <f t="shared" si="39"/>
        <v>13245</v>
      </c>
      <c r="T136" s="275">
        <f t="shared" si="39"/>
        <v>0</v>
      </c>
      <c r="U136" s="207" t="s">
        <v>86</v>
      </c>
      <c r="V136" s="200"/>
      <c r="W136" s="201" t="s">
        <v>22</v>
      </c>
      <c r="X136" s="202"/>
      <c r="Y136" s="203" t="s">
        <v>156</v>
      </c>
      <c r="Z136" s="224">
        <f t="shared" ref="Z136:AB139" si="47">IF(ISERROR(Z$28*(Q136/(Q$136+Q$137+Q$138+Q$139+Q$141+Q$142+Q$143))),0,ROUND(Z$28*(Q136/(Q$136+Q$137+Q$138+Q$139+Q$141+Q$142+Q$143)),0))</f>
        <v>0</v>
      </c>
      <c r="AA136" s="225">
        <f t="shared" si="47"/>
        <v>0</v>
      </c>
      <c r="AB136" s="297">
        <f t="shared" si="47"/>
        <v>0</v>
      </c>
      <c r="AC136" s="371">
        <f>IF(ISERROR((AC$28)*(T136/(T$136+T$137+T$138+T$139+T$141+T$142+T$143))),0,ROUND((AC$28)*(T136/(T$136+T$137+T$138+T$139+T$141+T$142+T$143)),0))</f>
        <v>0</v>
      </c>
      <c r="AD136" s="376"/>
      <c r="AE136" s="199"/>
      <c r="AF136" s="200"/>
      <c r="AG136" s="201" t="s">
        <v>22</v>
      </c>
      <c r="AH136" s="202"/>
      <c r="AI136" s="224">
        <f t="shared" si="41"/>
        <v>19408</v>
      </c>
      <c r="AJ136" s="225">
        <f t="shared" si="44"/>
        <v>0</v>
      </c>
      <c r="AK136" s="371">
        <f t="shared" si="45"/>
        <v>9093</v>
      </c>
      <c r="AL136" s="1383">
        <f t="shared" si="42"/>
        <v>8862</v>
      </c>
      <c r="AM136" s="1339"/>
    </row>
    <row r="137" spans="1:39" ht="14.45" customHeight="1">
      <c r="A137" s="858"/>
      <c r="B137" s="859"/>
      <c r="C137" s="859"/>
      <c r="D137" s="859"/>
      <c r="E137" s="860"/>
      <c r="F137" s="796" t="s">
        <v>568</v>
      </c>
      <c r="K137" s="199"/>
      <c r="L137" s="200" t="s">
        <v>25</v>
      </c>
      <c r="M137" s="201" t="s">
        <v>26</v>
      </c>
      <c r="N137" s="202"/>
      <c r="O137" s="203"/>
      <c r="P137" s="224">
        <f t="shared" si="39"/>
        <v>0</v>
      </c>
      <c r="Q137" s="225">
        <f t="shared" si="39"/>
        <v>0</v>
      </c>
      <c r="R137" s="225">
        <f t="shared" si="39"/>
        <v>0</v>
      </c>
      <c r="S137" s="226">
        <f t="shared" si="39"/>
        <v>0</v>
      </c>
      <c r="T137" s="275">
        <f t="shared" si="39"/>
        <v>0</v>
      </c>
      <c r="U137" s="207"/>
      <c r="V137" s="200" t="s">
        <v>25</v>
      </c>
      <c r="W137" s="201" t="s">
        <v>26</v>
      </c>
      <c r="X137" s="202"/>
      <c r="Y137" s="203" t="s">
        <v>156</v>
      </c>
      <c r="Z137" s="224">
        <f t="shared" si="47"/>
        <v>0</v>
      </c>
      <c r="AA137" s="225">
        <f t="shared" si="47"/>
        <v>0</v>
      </c>
      <c r="AB137" s="297">
        <f t="shared" si="47"/>
        <v>0</v>
      </c>
      <c r="AC137" s="371">
        <f>IF(ISERROR((AC$28)*(T137/(T$136+T$137+T$138+T$139+T$141+T$142+T$143))),0,ROUND((AC$28)*(T137/(T$136+T$137+T$138+T$139+T$141+T$142+T$143)),0))</f>
        <v>0</v>
      </c>
      <c r="AD137" s="376"/>
      <c r="AE137" s="199"/>
      <c r="AF137" s="200" t="s">
        <v>25</v>
      </c>
      <c r="AG137" s="201" t="s">
        <v>26</v>
      </c>
      <c r="AH137" s="202"/>
      <c r="AI137" s="224">
        <f t="shared" si="41"/>
        <v>0</v>
      </c>
      <c r="AJ137" s="225">
        <f t="shared" si="44"/>
        <v>0</v>
      </c>
      <c r="AK137" s="371">
        <f t="shared" si="45"/>
        <v>0</v>
      </c>
      <c r="AL137" s="1383">
        <f t="shared" si="42"/>
        <v>0</v>
      </c>
      <c r="AM137" s="1339"/>
    </row>
    <row r="138" spans="1:39" ht="14.45" customHeight="1">
      <c r="A138" s="858"/>
      <c r="B138" s="859"/>
      <c r="C138" s="859"/>
      <c r="D138" s="859"/>
      <c r="E138" s="860"/>
      <c r="F138" s="796" t="s">
        <v>569</v>
      </c>
      <c r="K138" s="199"/>
      <c r="L138" s="200" t="s">
        <v>28</v>
      </c>
      <c r="M138" s="201" t="s">
        <v>29</v>
      </c>
      <c r="N138" s="202"/>
      <c r="O138" s="203"/>
      <c r="P138" s="224">
        <f t="shared" si="39"/>
        <v>0</v>
      </c>
      <c r="Q138" s="225">
        <f t="shared" si="39"/>
        <v>0</v>
      </c>
      <c r="R138" s="225">
        <f t="shared" si="39"/>
        <v>0</v>
      </c>
      <c r="S138" s="226">
        <f t="shared" si="39"/>
        <v>0</v>
      </c>
      <c r="T138" s="275">
        <f t="shared" si="39"/>
        <v>0</v>
      </c>
      <c r="U138" s="207"/>
      <c r="V138" s="200" t="s">
        <v>28</v>
      </c>
      <c r="W138" s="201" t="s">
        <v>29</v>
      </c>
      <c r="X138" s="202"/>
      <c r="Y138" s="203" t="s">
        <v>156</v>
      </c>
      <c r="Z138" s="224">
        <f t="shared" si="47"/>
        <v>0</v>
      </c>
      <c r="AA138" s="225">
        <f t="shared" si="47"/>
        <v>0</v>
      </c>
      <c r="AB138" s="297">
        <f t="shared" si="47"/>
        <v>0</v>
      </c>
      <c r="AC138" s="371">
        <f>IF(ISERROR((AC$28)*(T138/(T$136+T$137+T$138+T$139+T$141+T$142+T$143))),0,ROUND((AC$28)*(T138/(T$136+T$137+T$138+T$139+T$141+T$142+T$143)),0))</f>
        <v>0</v>
      </c>
      <c r="AD138" s="376"/>
      <c r="AE138" s="199"/>
      <c r="AF138" s="200" t="s">
        <v>28</v>
      </c>
      <c r="AG138" s="201" t="s">
        <v>29</v>
      </c>
      <c r="AH138" s="202"/>
      <c r="AI138" s="224">
        <f t="shared" si="41"/>
        <v>0</v>
      </c>
      <c r="AJ138" s="225">
        <f t="shared" si="44"/>
        <v>0</v>
      </c>
      <c r="AK138" s="371">
        <f t="shared" si="45"/>
        <v>0</v>
      </c>
      <c r="AL138" s="1383">
        <f t="shared" si="42"/>
        <v>0</v>
      </c>
      <c r="AM138" s="1339"/>
    </row>
    <row r="139" spans="1:39" ht="14.45" customHeight="1">
      <c r="A139" s="858"/>
      <c r="B139" s="859"/>
      <c r="C139" s="859"/>
      <c r="D139" s="859"/>
      <c r="E139" s="860"/>
      <c r="F139" s="796" t="s">
        <v>570</v>
      </c>
      <c r="K139" s="199"/>
      <c r="L139" s="200" t="s">
        <v>31</v>
      </c>
      <c r="M139" s="201" t="s">
        <v>32</v>
      </c>
      <c r="N139" s="202"/>
      <c r="O139" s="203"/>
      <c r="P139" s="224">
        <f t="shared" ref="P139:T154" si="48">P24+P78</f>
        <v>0</v>
      </c>
      <c r="Q139" s="225">
        <f t="shared" si="48"/>
        <v>0</v>
      </c>
      <c r="R139" s="225">
        <f t="shared" si="48"/>
        <v>0</v>
      </c>
      <c r="S139" s="226">
        <f t="shared" si="48"/>
        <v>0</v>
      </c>
      <c r="T139" s="275">
        <f t="shared" si="48"/>
        <v>0</v>
      </c>
      <c r="U139" s="207"/>
      <c r="V139" s="200" t="s">
        <v>31</v>
      </c>
      <c r="W139" s="201" t="s">
        <v>32</v>
      </c>
      <c r="X139" s="202"/>
      <c r="Y139" s="203" t="s">
        <v>156</v>
      </c>
      <c r="Z139" s="224">
        <f t="shared" si="47"/>
        <v>0</v>
      </c>
      <c r="AA139" s="225">
        <f t="shared" si="47"/>
        <v>0</v>
      </c>
      <c r="AB139" s="297">
        <f t="shared" si="47"/>
        <v>0</v>
      </c>
      <c r="AC139" s="371">
        <f>IF(ISERROR((AC$28)*(T139/(T$136+T$137+T$138+T$139+T$141+T$142+T$143))),0,ROUND((AC$28)*(T139/(T$136+T$137+T$138+T$139+T$141+T$142+T$143)),0))</f>
        <v>0</v>
      </c>
      <c r="AD139" s="376"/>
      <c r="AE139" s="199"/>
      <c r="AF139" s="200" t="s">
        <v>31</v>
      </c>
      <c r="AG139" s="201" t="s">
        <v>32</v>
      </c>
      <c r="AH139" s="202"/>
      <c r="AI139" s="224">
        <f t="shared" si="41"/>
        <v>0</v>
      </c>
      <c r="AJ139" s="225">
        <f t="shared" si="44"/>
        <v>0</v>
      </c>
      <c r="AK139" s="371">
        <f t="shared" si="45"/>
        <v>0</v>
      </c>
      <c r="AL139" s="1383">
        <f t="shared" si="42"/>
        <v>0</v>
      </c>
      <c r="AM139" s="1339"/>
    </row>
    <row r="140" spans="1:39" ht="14.45" customHeight="1">
      <c r="A140" s="858"/>
      <c r="B140" s="859"/>
      <c r="C140" s="859"/>
      <c r="D140" s="859"/>
      <c r="E140" s="860"/>
      <c r="F140" s="796" t="s">
        <v>1149</v>
      </c>
      <c r="K140" s="199"/>
      <c r="L140" s="200" t="s">
        <v>35</v>
      </c>
      <c r="M140" s="201" t="s">
        <v>36</v>
      </c>
      <c r="N140" s="202"/>
      <c r="O140" s="203"/>
      <c r="P140" s="224">
        <f t="shared" si="48"/>
        <v>0</v>
      </c>
      <c r="Q140" s="225">
        <f t="shared" si="48"/>
        <v>0</v>
      </c>
      <c r="R140" s="225">
        <f t="shared" si="48"/>
        <v>0</v>
      </c>
      <c r="S140" s="226">
        <f t="shared" si="48"/>
        <v>0</v>
      </c>
      <c r="T140" s="275">
        <f t="shared" si="48"/>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41"/>
        <v>0</v>
      </c>
      <c r="AJ140" s="225">
        <f t="shared" si="44"/>
        <v>0</v>
      </c>
      <c r="AK140" s="371">
        <f t="shared" si="45"/>
        <v>0</v>
      </c>
      <c r="AL140" s="1383">
        <f t="shared" si="42"/>
        <v>0</v>
      </c>
      <c r="AM140" s="1339"/>
    </row>
    <row r="141" spans="1:39" ht="14.45" customHeight="1">
      <c r="A141" s="858"/>
      <c r="B141" s="859"/>
      <c r="C141" s="859"/>
      <c r="D141" s="859"/>
      <c r="E141" s="860"/>
      <c r="F141" s="796" t="s">
        <v>571</v>
      </c>
      <c r="K141" s="199"/>
      <c r="L141" s="200" t="s">
        <v>38</v>
      </c>
      <c r="M141" s="201" t="s">
        <v>149</v>
      </c>
      <c r="N141" s="202"/>
      <c r="O141" s="203"/>
      <c r="P141" s="224">
        <f t="shared" si="48"/>
        <v>793</v>
      </c>
      <c r="Q141" s="225">
        <f t="shared" si="48"/>
        <v>793</v>
      </c>
      <c r="R141" s="225">
        <f t="shared" si="48"/>
        <v>0</v>
      </c>
      <c r="S141" s="226">
        <f t="shared" si="48"/>
        <v>0</v>
      </c>
      <c r="T141" s="275">
        <f t="shared" si="48"/>
        <v>0</v>
      </c>
      <c r="U141" s="207"/>
      <c r="V141" s="200" t="s">
        <v>38</v>
      </c>
      <c r="W141" s="201" t="s">
        <v>149</v>
      </c>
      <c r="X141" s="202"/>
      <c r="Y141" s="203" t="s">
        <v>156</v>
      </c>
      <c r="Z141" s="224">
        <f t="shared" ref="Z141:AB143" si="49">IF(ISERROR(Z$28*(Q141/(Q$136+Q$137+Q$138+Q$139+Q$141+Q$142+Q$143))),0,ROUND(Z$28*(Q141/(Q$136+Q$137+Q$138+Q$139+Q$141+Q$142+Q$143)),0))</f>
        <v>0</v>
      </c>
      <c r="AA141" s="225">
        <f t="shared" si="49"/>
        <v>0</v>
      </c>
      <c r="AB141" s="297">
        <f t="shared" si="49"/>
        <v>0</v>
      </c>
      <c r="AC141" s="371">
        <f>IF(ISERROR((AC$28)*(T141/(T$136+T$137+T$138+T$139+T$141+T$142+T$143))),0,ROUND((AC$28)*(T141/(T$136+T$137+T$138+T$139+T$141+T$142+T$143)),0))</f>
        <v>0</v>
      </c>
      <c r="AD141" s="376"/>
      <c r="AE141" s="199"/>
      <c r="AF141" s="200" t="s">
        <v>38</v>
      </c>
      <c r="AG141" s="201" t="s">
        <v>149</v>
      </c>
      <c r="AH141" s="202"/>
      <c r="AI141" s="224">
        <f t="shared" si="41"/>
        <v>793</v>
      </c>
      <c r="AJ141" s="225">
        <f t="shared" si="44"/>
        <v>0</v>
      </c>
      <c r="AK141" s="371">
        <f t="shared" si="45"/>
        <v>0</v>
      </c>
      <c r="AL141" s="1383">
        <f t="shared" si="42"/>
        <v>0</v>
      </c>
      <c r="AM141" s="1339"/>
    </row>
    <row r="142" spans="1:39" ht="14.45" customHeight="1">
      <c r="A142" s="858"/>
      <c r="B142" s="859"/>
      <c r="C142" s="859"/>
      <c r="D142" s="859"/>
      <c r="E142" s="860"/>
      <c r="F142" s="796" t="s">
        <v>573</v>
      </c>
      <c r="K142" s="199"/>
      <c r="L142" s="200" t="s">
        <v>41</v>
      </c>
      <c r="M142" s="201" t="s">
        <v>42</v>
      </c>
      <c r="N142" s="202"/>
      <c r="O142" s="203"/>
      <c r="P142" s="224">
        <f t="shared" si="48"/>
        <v>0</v>
      </c>
      <c r="Q142" s="225">
        <f t="shared" si="48"/>
        <v>0</v>
      </c>
      <c r="R142" s="225">
        <f t="shared" si="48"/>
        <v>0</v>
      </c>
      <c r="S142" s="226">
        <f t="shared" si="48"/>
        <v>0</v>
      </c>
      <c r="T142" s="275">
        <f t="shared" si="48"/>
        <v>0</v>
      </c>
      <c r="U142" s="207"/>
      <c r="V142" s="200" t="s">
        <v>41</v>
      </c>
      <c r="W142" s="201" t="s">
        <v>42</v>
      </c>
      <c r="X142" s="202"/>
      <c r="Y142" s="203" t="s">
        <v>156</v>
      </c>
      <c r="Z142" s="224">
        <f t="shared" si="49"/>
        <v>0</v>
      </c>
      <c r="AA142" s="225">
        <f t="shared" si="49"/>
        <v>0</v>
      </c>
      <c r="AB142" s="297">
        <f t="shared" si="49"/>
        <v>0</v>
      </c>
      <c r="AC142" s="371">
        <f>IF(ISERROR((AC$28)*(T142/(T$136+T$137+T$138+T$139+T$141+T$142+T$143))),0,ROUND((AC$28)*(T142/(T$136+T$137+T$138+T$139+T$141+T$142+T$143)),0))</f>
        <v>0</v>
      </c>
      <c r="AD142" s="376"/>
      <c r="AE142" s="199" t="s">
        <v>157</v>
      </c>
      <c r="AF142" s="200" t="s">
        <v>41</v>
      </c>
      <c r="AG142" s="201" t="s">
        <v>42</v>
      </c>
      <c r="AH142" s="202"/>
      <c r="AI142" s="224">
        <f t="shared" si="41"/>
        <v>0</v>
      </c>
      <c r="AJ142" s="225">
        <f t="shared" si="44"/>
        <v>0</v>
      </c>
      <c r="AK142" s="371">
        <f t="shared" si="45"/>
        <v>0</v>
      </c>
      <c r="AL142" s="1383">
        <f t="shared" si="42"/>
        <v>0</v>
      </c>
      <c r="AM142" s="1339"/>
    </row>
    <row r="143" spans="1:39" ht="14.45" customHeight="1">
      <c r="A143" s="858"/>
      <c r="B143" s="859"/>
      <c r="C143" s="859"/>
      <c r="D143" s="859"/>
      <c r="E143" s="860"/>
      <c r="F143" s="796" t="s">
        <v>575</v>
      </c>
      <c r="K143" s="199"/>
      <c r="L143" s="221"/>
      <c r="M143" s="201" t="s">
        <v>13</v>
      </c>
      <c r="N143" s="202"/>
      <c r="O143" s="203"/>
      <c r="P143" s="224">
        <f t="shared" si="48"/>
        <v>46213</v>
      </c>
      <c r="Q143" s="225">
        <f t="shared" si="48"/>
        <v>13223</v>
      </c>
      <c r="R143" s="225">
        <f t="shared" si="48"/>
        <v>0</v>
      </c>
      <c r="S143" s="226">
        <f t="shared" si="48"/>
        <v>32067</v>
      </c>
      <c r="T143" s="275">
        <f t="shared" si="48"/>
        <v>0</v>
      </c>
      <c r="U143" s="207"/>
      <c r="V143" s="221"/>
      <c r="W143" s="201" t="s">
        <v>13</v>
      </c>
      <c r="X143" s="202"/>
      <c r="Y143" s="203" t="s">
        <v>156</v>
      </c>
      <c r="Z143" s="224">
        <f t="shared" si="49"/>
        <v>0</v>
      </c>
      <c r="AA143" s="225">
        <f t="shared" si="49"/>
        <v>0</v>
      </c>
      <c r="AB143" s="297">
        <f t="shared" si="49"/>
        <v>0</v>
      </c>
      <c r="AC143" s="371">
        <f>IF(ISERROR((AC$28)*(T143/(T$136+T$137+T$138+T$139+T$141+T$142+T$143))),0,ROUND((AC$28)*(T143/(T$136+T$137+T$138+T$139+T$141+T$142+T$143)),0))</f>
        <v>0</v>
      </c>
      <c r="AD143" s="376"/>
      <c r="AE143" s="199" t="s">
        <v>158</v>
      </c>
      <c r="AF143" s="221"/>
      <c r="AG143" s="201" t="s">
        <v>13</v>
      </c>
      <c r="AH143" s="202"/>
      <c r="AI143" s="224">
        <f t="shared" si="41"/>
        <v>13223</v>
      </c>
      <c r="AJ143" s="225">
        <f t="shared" si="44"/>
        <v>0</v>
      </c>
      <c r="AK143" s="371">
        <f t="shared" si="45"/>
        <v>9175</v>
      </c>
      <c r="AL143" s="1383">
        <f t="shared" si="42"/>
        <v>32990</v>
      </c>
      <c r="AM143" s="1339"/>
    </row>
    <row r="144" spans="1:39" ht="14.45" customHeight="1">
      <c r="A144" s="858"/>
      <c r="B144" s="859"/>
      <c r="C144" s="859"/>
      <c r="D144" s="859"/>
      <c r="E144" s="860"/>
      <c r="F144" s="796" t="s">
        <v>577</v>
      </c>
      <c r="K144" s="199" t="s">
        <v>4</v>
      </c>
      <c r="L144" s="178" t="s">
        <v>45</v>
      </c>
      <c r="M144" s="202"/>
      <c r="N144" s="202"/>
      <c r="O144" s="203"/>
      <c r="P144" s="224">
        <f t="shared" si="48"/>
        <v>9559</v>
      </c>
      <c r="Q144" s="225">
        <f t="shared" si="48"/>
        <v>8276</v>
      </c>
      <c r="R144" s="225">
        <f t="shared" si="48"/>
        <v>0</v>
      </c>
      <c r="S144" s="226">
        <f t="shared" si="48"/>
        <v>0</v>
      </c>
      <c r="T144" s="275">
        <f t="shared" si="48"/>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41"/>
        <v>8276</v>
      </c>
      <c r="AJ144" s="225">
        <f>SUM(AJ145:AJ147)</f>
        <v>0</v>
      </c>
      <c r="AK144" s="371">
        <f>SUM(AK145:AK147)</f>
        <v>0</v>
      </c>
      <c r="AL144" s="1383">
        <f t="shared" si="42"/>
        <v>1283</v>
      </c>
      <c r="AM144" s="1339"/>
    </row>
    <row r="145" spans="1:39" ht="14.45" customHeight="1">
      <c r="A145" s="858"/>
      <c r="B145" s="859"/>
      <c r="C145" s="859"/>
      <c r="D145" s="859"/>
      <c r="E145" s="860"/>
      <c r="F145" s="796" t="s">
        <v>578</v>
      </c>
      <c r="K145" s="199" t="s">
        <v>21</v>
      </c>
      <c r="L145" s="200"/>
      <c r="M145" s="201" t="s">
        <v>100</v>
      </c>
      <c r="N145" s="202"/>
      <c r="O145" s="203"/>
      <c r="P145" s="224">
        <f t="shared" si="48"/>
        <v>0</v>
      </c>
      <c r="Q145" s="225">
        <f t="shared" si="48"/>
        <v>0</v>
      </c>
      <c r="R145" s="225">
        <f t="shared" si="48"/>
        <v>0</v>
      </c>
      <c r="S145" s="226">
        <f t="shared" si="48"/>
        <v>0</v>
      </c>
      <c r="T145" s="275">
        <f t="shared" si="48"/>
        <v>0</v>
      </c>
      <c r="U145" s="207"/>
      <c r="V145" s="200"/>
      <c r="W145" s="201" t="s">
        <v>100</v>
      </c>
      <c r="X145" s="202"/>
      <c r="Y145" s="203" t="s">
        <v>156</v>
      </c>
      <c r="Z145" s="224">
        <f t="shared" ref="Z145:AC147" si="50">IF(ISERROR(Z$144*(Q145/Q$144)),0,ROUND(Z$144*(Q145/Q$144),0))</f>
        <v>0</v>
      </c>
      <c r="AA145" s="225">
        <f t="shared" si="50"/>
        <v>0</v>
      </c>
      <c r="AB145" s="297">
        <f t="shared" si="50"/>
        <v>0</v>
      </c>
      <c r="AC145" s="371">
        <f t="shared" si="50"/>
        <v>0</v>
      </c>
      <c r="AD145" s="376"/>
      <c r="AE145" s="199" t="s">
        <v>160</v>
      </c>
      <c r="AF145" s="200"/>
      <c r="AG145" s="201" t="s">
        <v>100</v>
      </c>
      <c r="AH145" s="202"/>
      <c r="AI145" s="224">
        <f t="shared" si="41"/>
        <v>0</v>
      </c>
      <c r="AJ145" s="225">
        <f t="shared" ref="AJ145:AJ153" si="51">IF($P145-$Z145=0,0,ROUND((R145-AA145)*$AI145/($P145-$Z145),0))</f>
        <v>0</v>
      </c>
      <c r="AK145" s="371">
        <f t="shared" ref="AK145:AK153" si="52">IF(P145-Z145=0,0,ROUND((S145-AB145)*AI145/(P145-Z145),0))</f>
        <v>0</v>
      </c>
      <c r="AL145" s="1383">
        <f t="shared" si="42"/>
        <v>0</v>
      </c>
      <c r="AM145" s="1339"/>
    </row>
    <row r="146" spans="1:39" ht="14.45" customHeight="1">
      <c r="A146" s="858"/>
      <c r="B146" s="859"/>
      <c r="C146" s="859"/>
      <c r="D146" s="859"/>
      <c r="E146" s="860"/>
      <c r="F146" s="796" t="s">
        <v>579</v>
      </c>
      <c r="K146" s="199" t="s">
        <v>128</v>
      </c>
      <c r="L146" s="200"/>
      <c r="M146" s="201" t="s">
        <v>101</v>
      </c>
      <c r="N146" s="202"/>
      <c r="O146" s="203"/>
      <c r="P146" s="224">
        <f t="shared" si="48"/>
        <v>9559</v>
      </c>
      <c r="Q146" s="225">
        <f t="shared" si="48"/>
        <v>8276</v>
      </c>
      <c r="R146" s="225">
        <f t="shared" si="48"/>
        <v>0</v>
      </c>
      <c r="S146" s="226">
        <f t="shared" si="48"/>
        <v>0</v>
      </c>
      <c r="T146" s="275">
        <f t="shared" si="48"/>
        <v>0</v>
      </c>
      <c r="U146" s="207"/>
      <c r="V146" s="200"/>
      <c r="W146" s="201" t="s">
        <v>101</v>
      </c>
      <c r="X146" s="202"/>
      <c r="Y146" s="203" t="s">
        <v>156</v>
      </c>
      <c r="Z146" s="224">
        <f t="shared" si="50"/>
        <v>0</v>
      </c>
      <c r="AA146" s="225">
        <f t="shared" si="50"/>
        <v>0</v>
      </c>
      <c r="AB146" s="297">
        <f t="shared" si="50"/>
        <v>0</v>
      </c>
      <c r="AC146" s="371">
        <f t="shared" si="50"/>
        <v>0</v>
      </c>
      <c r="AD146" s="376"/>
      <c r="AE146" s="199" t="s">
        <v>41</v>
      </c>
      <c r="AF146" s="200"/>
      <c r="AG146" s="201" t="s">
        <v>101</v>
      </c>
      <c r="AH146" s="202"/>
      <c r="AI146" s="224">
        <f t="shared" si="41"/>
        <v>8276</v>
      </c>
      <c r="AJ146" s="225">
        <f t="shared" si="51"/>
        <v>0</v>
      </c>
      <c r="AK146" s="371">
        <f t="shared" si="52"/>
        <v>0</v>
      </c>
      <c r="AL146" s="1383">
        <f t="shared" si="42"/>
        <v>1283</v>
      </c>
      <c r="AM146" s="1339"/>
    </row>
    <row r="147" spans="1:39" ht="14.45" customHeight="1">
      <c r="A147" s="858"/>
      <c r="B147" s="859"/>
      <c r="C147" s="859"/>
      <c r="D147" s="859"/>
      <c r="E147" s="860"/>
      <c r="F147" s="796" t="s">
        <v>580</v>
      </c>
      <c r="K147" s="199" t="s">
        <v>161</v>
      </c>
      <c r="L147" s="200"/>
      <c r="M147" s="201" t="s">
        <v>13</v>
      </c>
      <c r="N147" s="202"/>
      <c r="O147" s="203"/>
      <c r="P147" s="224">
        <f t="shared" si="48"/>
        <v>0</v>
      </c>
      <c r="Q147" s="225">
        <f t="shared" si="48"/>
        <v>0</v>
      </c>
      <c r="R147" s="225">
        <f t="shared" si="48"/>
        <v>0</v>
      </c>
      <c r="S147" s="226">
        <f t="shared" si="48"/>
        <v>0</v>
      </c>
      <c r="T147" s="275">
        <f t="shared" si="48"/>
        <v>0</v>
      </c>
      <c r="U147" s="207"/>
      <c r="V147" s="200"/>
      <c r="W147" s="201" t="s">
        <v>13</v>
      </c>
      <c r="X147" s="202"/>
      <c r="Y147" s="203" t="s">
        <v>156</v>
      </c>
      <c r="Z147" s="224">
        <f t="shared" si="50"/>
        <v>0</v>
      </c>
      <c r="AA147" s="225">
        <f t="shared" si="50"/>
        <v>0</v>
      </c>
      <c r="AB147" s="297">
        <f t="shared" si="50"/>
        <v>0</v>
      </c>
      <c r="AC147" s="371">
        <f t="shared" si="50"/>
        <v>0</v>
      </c>
      <c r="AD147" s="376"/>
      <c r="AE147" s="199" t="s">
        <v>162</v>
      </c>
      <c r="AF147" s="200"/>
      <c r="AG147" s="201" t="s">
        <v>13</v>
      </c>
      <c r="AH147" s="202"/>
      <c r="AI147" s="224">
        <f t="shared" si="41"/>
        <v>0</v>
      </c>
      <c r="AJ147" s="225">
        <f t="shared" si="51"/>
        <v>0</v>
      </c>
      <c r="AK147" s="371">
        <f t="shared" si="52"/>
        <v>0</v>
      </c>
      <c r="AL147" s="1383">
        <f t="shared" si="42"/>
        <v>0</v>
      </c>
      <c r="AM147" s="1339"/>
    </row>
    <row r="148" spans="1:39" ht="14.45" customHeight="1">
      <c r="A148" s="858"/>
      <c r="B148" s="859"/>
      <c r="C148" s="859"/>
      <c r="D148" s="859"/>
      <c r="E148" s="860"/>
      <c r="F148" s="796" t="s">
        <v>582</v>
      </c>
      <c r="K148" s="199" t="s">
        <v>83</v>
      </c>
      <c r="L148" s="178"/>
      <c r="M148" s="201" t="s">
        <v>47</v>
      </c>
      <c r="N148" s="202"/>
      <c r="O148" s="203"/>
      <c r="P148" s="224">
        <f t="shared" si="48"/>
        <v>30882</v>
      </c>
      <c r="Q148" s="225">
        <f t="shared" si="48"/>
        <v>30882</v>
      </c>
      <c r="R148" s="225">
        <f t="shared" si="48"/>
        <v>0</v>
      </c>
      <c r="S148" s="226">
        <f t="shared" si="48"/>
        <v>0</v>
      </c>
      <c r="T148" s="275">
        <f t="shared" si="48"/>
        <v>0</v>
      </c>
      <c r="U148" s="207" t="s">
        <v>4</v>
      </c>
      <c r="V148" s="178"/>
      <c r="W148" s="201" t="s">
        <v>47</v>
      </c>
      <c r="X148" s="202"/>
      <c r="Y148" s="203" t="s">
        <v>156</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41"/>
        <v>30882</v>
      </c>
      <c r="AJ148" s="225">
        <f t="shared" si="51"/>
        <v>0</v>
      </c>
      <c r="AK148" s="371">
        <f t="shared" si="52"/>
        <v>0</v>
      </c>
      <c r="AL148" s="1383">
        <f t="shared" si="42"/>
        <v>0</v>
      </c>
      <c r="AM148" s="1339"/>
    </row>
    <row r="149" spans="1:39" ht="14.45" customHeight="1">
      <c r="A149" s="858"/>
      <c r="B149" s="859"/>
      <c r="C149" s="859"/>
      <c r="D149" s="859"/>
      <c r="E149" s="860"/>
      <c r="F149" s="796" t="s">
        <v>584</v>
      </c>
      <c r="K149" s="199" t="s">
        <v>131</v>
      </c>
      <c r="L149" s="200"/>
      <c r="M149" s="201" t="s">
        <v>50</v>
      </c>
      <c r="N149" s="202"/>
      <c r="O149" s="203"/>
      <c r="P149" s="224">
        <f t="shared" si="48"/>
        <v>0</v>
      </c>
      <c r="Q149" s="225">
        <f t="shared" si="48"/>
        <v>0</v>
      </c>
      <c r="R149" s="225">
        <f t="shared" si="48"/>
        <v>0</v>
      </c>
      <c r="S149" s="226">
        <f t="shared" si="48"/>
        <v>0</v>
      </c>
      <c r="T149" s="275">
        <f t="shared" si="48"/>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41"/>
        <v>0</v>
      </c>
      <c r="AJ149" s="225">
        <f t="shared" si="51"/>
        <v>0</v>
      </c>
      <c r="AK149" s="371">
        <f t="shared" si="52"/>
        <v>0</v>
      </c>
      <c r="AL149" s="1383">
        <f t="shared" si="42"/>
        <v>0</v>
      </c>
      <c r="AM149" s="1339"/>
    </row>
    <row r="150" spans="1:39" ht="14.45" customHeight="1">
      <c r="A150" s="858"/>
      <c r="B150" s="859"/>
      <c r="C150" s="859"/>
      <c r="D150" s="859"/>
      <c r="E150" s="860"/>
      <c r="F150" s="796" t="s">
        <v>585</v>
      </c>
      <c r="K150" s="199" t="s">
        <v>129</v>
      </c>
      <c r="L150" s="200"/>
      <c r="M150" s="201" t="s">
        <v>52</v>
      </c>
      <c r="N150" s="202"/>
      <c r="O150" s="203"/>
      <c r="P150" s="224">
        <f t="shared" si="48"/>
        <v>0</v>
      </c>
      <c r="Q150" s="225">
        <f t="shared" si="48"/>
        <v>0</v>
      </c>
      <c r="R150" s="225">
        <f t="shared" si="48"/>
        <v>0</v>
      </c>
      <c r="S150" s="226">
        <f t="shared" si="48"/>
        <v>0</v>
      </c>
      <c r="T150" s="275">
        <f t="shared" si="48"/>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41"/>
        <v>0</v>
      </c>
      <c r="AJ150" s="225">
        <f t="shared" si="51"/>
        <v>0</v>
      </c>
      <c r="AK150" s="371">
        <f t="shared" si="52"/>
        <v>0</v>
      </c>
      <c r="AL150" s="1383">
        <f t="shared" si="42"/>
        <v>0</v>
      </c>
      <c r="AM150" s="1339"/>
    </row>
    <row r="151" spans="1:39" ht="14.45" customHeight="1">
      <c r="A151" s="858"/>
      <c r="B151" s="859"/>
      <c r="C151" s="859"/>
      <c r="D151" s="859"/>
      <c r="E151" s="860"/>
      <c r="F151" s="796" t="s">
        <v>587</v>
      </c>
      <c r="K151" s="199" t="s">
        <v>38</v>
      </c>
      <c r="L151" s="200" t="s">
        <v>54</v>
      </c>
      <c r="M151" s="201" t="s">
        <v>32</v>
      </c>
      <c r="N151" s="202"/>
      <c r="O151" s="203"/>
      <c r="P151" s="224">
        <f t="shared" si="48"/>
        <v>0</v>
      </c>
      <c r="Q151" s="225">
        <f t="shared" si="48"/>
        <v>0</v>
      </c>
      <c r="R151" s="225">
        <f t="shared" si="48"/>
        <v>0</v>
      </c>
      <c r="S151" s="226">
        <f t="shared" si="48"/>
        <v>0</v>
      </c>
      <c r="T151" s="275">
        <f t="shared" si="48"/>
        <v>0</v>
      </c>
      <c r="U151" s="207"/>
      <c r="V151" s="200" t="s">
        <v>54</v>
      </c>
      <c r="W151" s="201" t="s">
        <v>32</v>
      </c>
      <c r="X151" s="202"/>
      <c r="Y151" s="203" t="s">
        <v>156</v>
      </c>
      <c r="Z151" s="224">
        <f t="shared" ref="Z151:AB152" si="53">IF(ISERROR(Z$47*(Q151/(Q$151+Q$152+Q$162))),0,ROUND(Z$47*(Q151/(Q$151+Q$152+Q$162)),0))</f>
        <v>0</v>
      </c>
      <c r="AA151" s="225">
        <f t="shared" si="53"/>
        <v>0</v>
      </c>
      <c r="AB151" s="297">
        <f t="shared" si="53"/>
        <v>0</v>
      </c>
      <c r="AC151" s="371">
        <f>IF(ISERROR((AC$47)*(T151/(T$151+T$152+T$162))),0,ROUND((AC$47)*(T151/(T$151+T$152+T$162)),0))</f>
        <v>0</v>
      </c>
      <c r="AD151" s="376"/>
      <c r="AE151" s="199" t="s">
        <v>166</v>
      </c>
      <c r="AF151" s="200" t="s">
        <v>54</v>
      </c>
      <c r="AG151" s="201" t="s">
        <v>32</v>
      </c>
      <c r="AH151" s="202"/>
      <c r="AI151" s="224">
        <f t="shared" si="41"/>
        <v>0</v>
      </c>
      <c r="AJ151" s="225">
        <f t="shared" si="51"/>
        <v>0</v>
      </c>
      <c r="AK151" s="371">
        <f t="shared" si="52"/>
        <v>0</v>
      </c>
      <c r="AL151" s="1383">
        <f t="shared" si="42"/>
        <v>0</v>
      </c>
      <c r="AM151" s="1339"/>
    </row>
    <row r="152" spans="1:39" ht="14.45" customHeight="1">
      <c r="A152" s="858"/>
      <c r="B152" s="859"/>
      <c r="C152" s="859"/>
      <c r="D152" s="859"/>
      <c r="E152" s="860"/>
      <c r="F152" s="796" t="s">
        <v>588</v>
      </c>
      <c r="K152" s="199" t="s">
        <v>24</v>
      </c>
      <c r="L152" s="200"/>
      <c r="M152" s="201" t="s">
        <v>42</v>
      </c>
      <c r="N152" s="202"/>
      <c r="O152" s="203"/>
      <c r="P152" s="224">
        <f t="shared" si="48"/>
        <v>0</v>
      </c>
      <c r="Q152" s="225">
        <f t="shared" si="48"/>
        <v>0</v>
      </c>
      <c r="R152" s="225">
        <f t="shared" si="48"/>
        <v>0</v>
      </c>
      <c r="S152" s="226">
        <f t="shared" si="48"/>
        <v>0</v>
      </c>
      <c r="T152" s="275">
        <f t="shared" si="48"/>
        <v>0</v>
      </c>
      <c r="U152" s="207"/>
      <c r="V152" s="200"/>
      <c r="W152" s="201" t="s">
        <v>42</v>
      </c>
      <c r="X152" s="202"/>
      <c r="Y152" s="203" t="s">
        <v>156</v>
      </c>
      <c r="Z152" s="224">
        <f t="shared" si="53"/>
        <v>0</v>
      </c>
      <c r="AA152" s="225">
        <f t="shared" si="53"/>
        <v>0</v>
      </c>
      <c r="AB152" s="297">
        <f t="shared" si="53"/>
        <v>0</v>
      </c>
      <c r="AC152" s="371">
        <f>IF(ISERROR((AC$47)*(T152/(T$151+T$152+T$162))),0,ROUND((AC$47)*(T152/(T$151+T$152+T$162)),0))</f>
        <v>0</v>
      </c>
      <c r="AD152" s="376"/>
      <c r="AE152" s="199" t="s">
        <v>167</v>
      </c>
      <c r="AF152" s="200"/>
      <c r="AG152" s="201" t="s">
        <v>42</v>
      </c>
      <c r="AH152" s="202"/>
      <c r="AI152" s="224">
        <f t="shared" si="41"/>
        <v>0</v>
      </c>
      <c r="AJ152" s="225">
        <f t="shared" si="51"/>
        <v>0</v>
      </c>
      <c r="AK152" s="371">
        <f t="shared" si="52"/>
        <v>0</v>
      </c>
      <c r="AL152" s="1383">
        <f t="shared" si="42"/>
        <v>0</v>
      </c>
      <c r="AM152" s="1339"/>
    </row>
    <row r="153" spans="1:39" ht="14.45" customHeight="1">
      <c r="A153" s="858"/>
      <c r="B153" s="859"/>
      <c r="C153" s="859"/>
      <c r="D153" s="859"/>
      <c r="E153" s="860"/>
      <c r="F153" s="796" t="s">
        <v>591</v>
      </c>
      <c r="K153" s="199" t="s">
        <v>72</v>
      </c>
      <c r="L153" s="200"/>
      <c r="M153" s="201" t="s">
        <v>57</v>
      </c>
      <c r="N153" s="202"/>
      <c r="O153" s="203"/>
      <c r="P153" s="224">
        <f t="shared" si="48"/>
        <v>0</v>
      </c>
      <c r="Q153" s="225">
        <f t="shared" si="48"/>
        <v>0</v>
      </c>
      <c r="R153" s="225">
        <f t="shared" si="48"/>
        <v>0</v>
      </c>
      <c r="S153" s="226">
        <f t="shared" si="48"/>
        <v>0</v>
      </c>
      <c r="T153" s="275">
        <f t="shared" si="48"/>
        <v>0</v>
      </c>
      <c r="U153" s="207"/>
      <c r="V153" s="200"/>
      <c r="W153" s="201" t="s">
        <v>57</v>
      </c>
      <c r="X153" s="202"/>
      <c r="Y153" s="203"/>
      <c r="Z153" s="224">
        <f t="shared" ref="Z153:AC161" si="54">Z38</f>
        <v>0</v>
      </c>
      <c r="AA153" s="225">
        <f t="shared" si="54"/>
        <v>0</v>
      </c>
      <c r="AB153" s="297">
        <f t="shared" si="54"/>
        <v>0</v>
      </c>
      <c r="AC153" s="371">
        <f t="shared" si="54"/>
        <v>0</v>
      </c>
      <c r="AD153" s="376"/>
      <c r="AE153" s="199" t="s">
        <v>168</v>
      </c>
      <c r="AF153" s="200"/>
      <c r="AG153" s="201" t="s">
        <v>57</v>
      </c>
      <c r="AH153" s="202"/>
      <c r="AI153" s="224">
        <f t="shared" si="41"/>
        <v>0</v>
      </c>
      <c r="AJ153" s="225">
        <f t="shared" si="51"/>
        <v>0</v>
      </c>
      <c r="AK153" s="371">
        <f t="shared" si="52"/>
        <v>0</v>
      </c>
      <c r="AL153" s="1383">
        <f t="shared" si="42"/>
        <v>0</v>
      </c>
      <c r="AM153" s="1339"/>
    </row>
    <row r="154" spans="1:39" ht="14.45" customHeight="1">
      <c r="A154" s="858"/>
      <c r="B154" s="859"/>
      <c r="C154" s="859"/>
      <c r="D154" s="859"/>
      <c r="E154" s="860"/>
      <c r="F154" s="796" t="s">
        <v>592</v>
      </c>
      <c r="K154" s="199"/>
      <c r="L154" s="200"/>
      <c r="M154" s="178" t="s">
        <v>60</v>
      </c>
      <c r="N154" s="202"/>
      <c r="O154" s="203"/>
      <c r="P154" s="224">
        <f t="shared" si="48"/>
        <v>261</v>
      </c>
      <c r="Q154" s="225">
        <f t="shared" si="48"/>
        <v>261</v>
      </c>
      <c r="R154" s="225">
        <f t="shared" si="48"/>
        <v>0</v>
      </c>
      <c r="S154" s="226">
        <f t="shared" si="48"/>
        <v>0</v>
      </c>
      <c r="T154" s="275">
        <f t="shared" si="48"/>
        <v>0</v>
      </c>
      <c r="U154" s="207"/>
      <c r="V154" s="200"/>
      <c r="W154" s="178" t="s">
        <v>60</v>
      </c>
      <c r="X154" s="202"/>
      <c r="Y154" s="203"/>
      <c r="Z154" s="224">
        <f t="shared" si="54"/>
        <v>0</v>
      </c>
      <c r="AA154" s="225">
        <f t="shared" si="54"/>
        <v>0</v>
      </c>
      <c r="AB154" s="297">
        <f t="shared" si="54"/>
        <v>0</v>
      </c>
      <c r="AC154" s="371">
        <f t="shared" si="54"/>
        <v>0</v>
      </c>
      <c r="AD154" s="376"/>
      <c r="AE154" s="199" t="s">
        <v>169</v>
      </c>
      <c r="AF154" s="200"/>
      <c r="AG154" s="178" t="s">
        <v>60</v>
      </c>
      <c r="AH154" s="202"/>
      <c r="AI154" s="224">
        <f t="shared" si="41"/>
        <v>261</v>
      </c>
      <c r="AJ154" s="225">
        <f>SUM(AJ155:AJ159)</f>
        <v>0</v>
      </c>
      <c r="AK154" s="371">
        <f>SUM(AK155:AK159)</f>
        <v>0</v>
      </c>
      <c r="AL154" s="1383">
        <f t="shared" si="42"/>
        <v>0</v>
      </c>
      <c r="AM154" s="1339"/>
    </row>
    <row r="155" spans="1:39" ht="14.45" customHeight="1">
      <c r="A155" s="858"/>
      <c r="B155" s="859"/>
      <c r="C155" s="859"/>
      <c r="D155" s="859"/>
      <c r="E155" s="860"/>
      <c r="F155" s="796" t="s">
        <v>593</v>
      </c>
      <c r="K155" s="199"/>
      <c r="L155" s="200" t="s">
        <v>59</v>
      </c>
      <c r="M155" s="200"/>
      <c r="N155" s="201" t="s">
        <v>62</v>
      </c>
      <c r="O155" s="203"/>
      <c r="P155" s="224">
        <f t="shared" ref="P155:T170" si="55">P40+P94</f>
        <v>0</v>
      </c>
      <c r="Q155" s="225">
        <f t="shared" si="55"/>
        <v>0</v>
      </c>
      <c r="R155" s="225">
        <f t="shared" si="55"/>
        <v>0</v>
      </c>
      <c r="S155" s="226">
        <f t="shared" si="55"/>
        <v>0</v>
      </c>
      <c r="T155" s="275">
        <f t="shared" si="55"/>
        <v>0</v>
      </c>
      <c r="U155" s="207"/>
      <c r="V155" s="200" t="s">
        <v>59</v>
      </c>
      <c r="W155" s="200"/>
      <c r="X155" s="201" t="s">
        <v>62</v>
      </c>
      <c r="Y155" s="203"/>
      <c r="Z155" s="224">
        <f t="shared" si="54"/>
        <v>0</v>
      </c>
      <c r="AA155" s="225">
        <f t="shared" si="54"/>
        <v>0</v>
      </c>
      <c r="AB155" s="297">
        <f t="shared" si="54"/>
        <v>0</v>
      </c>
      <c r="AC155" s="371">
        <f t="shared" si="54"/>
        <v>0</v>
      </c>
      <c r="AD155" s="376"/>
      <c r="AE155" s="199" t="s">
        <v>170</v>
      </c>
      <c r="AF155" s="200" t="s">
        <v>59</v>
      </c>
      <c r="AG155" s="200"/>
      <c r="AH155" s="201" t="s">
        <v>62</v>
      </c>
      <c r="AI155" s="224">
        <f t="shared" si="41"/>
        <v>0</v>
      </c>
      <c r="AJ155" s="225">
        <f t="shared" ref="AJ155:AJ162" si="56">IF($P155-$Z155=0,0,ROUND((R155-AA155)*$AI155/($P155-$Z155),0))</f>
        <v>0</v>
      </c>
      <c r="AK155" s="371">
        <f t="shared" ref="AK155:AK162" si="57">IF(P155-Z155=0,0,ROUND((S155-AB155)*AI155/(P155-Z155),0))</f>
        <v>0</v>
      </c>
      <c r="AL155" s="1383">
        <f t="shared" si="42"/>
        <v>0</v>
      </c>
      <c r="AM155" s="1339"/>
    </row>
    <row r="156" spans="1:39" ht="14.45" customHeight="1">
      <c r="A156" s="858"/>
      <c r="B156" s="859"/>
      <c r="C156" s="859"/>
      <c r="D156" s="859"/>
      <c r="E156" s="860"/>
      <c r="F156" s="796" t="s">
        <v>594</v>
      </c>
      <c r="K156" s="199"/>
      <c r="L156" s="200"/>
      <c r="M156" s="200"/>
      <c r="N156" s="201" t="s">
        <v>64</v>
      </c>
      <c r="O156" s="203"/>
      <c r="P156" s="224">
        <f t="shared" si="55"/>
        <v>0</v>
      </c>
      <c r="Q156" s="225">
        <f t="shared" si="55"/>
        <v>0</v>
      </c>
      <c r="R156" s="225">
        <f t="shared" si="55"/>
        <v>0</v>
      </c>
      <c r="S156" s="226">
        <f t="shared" si="55"/>
        <v>0</v>
      </c>
      <c r="T156" s="275">
        <f t="shared" si="55"/>
        <v>0</v>
      </c>
      <c r="U156" s="207"/>
      <c r="V156" s="200"/>
      <c r="W156" s="200"/>
      <c r="X156" s="201" t="s">
        <v>64</v>
      </c>
      <c r="Y156" s="203"/>
      <c r="Z156" s="224">
        <f t="shared" si="54"/>
        <v>0</v>
      </c>
      <c r="AA156" s="225">
        <f t="shared" si="54"/>
        <v>0</v>
      </c>
      <c r="AB156" s="297">
        <f t="shared" si="54"/>
        <v>0</v>
      </c>
      <c r="AC156" s="371">
        <f t="shared" si="54"/>
        <v>0</v>
      </c>
      <c r="AD156" s="376"/>
      <c r="AE156" s="199" t="s">
        <v>35</v>
      </c>
      <c r="AF156" s="200"/>
      <c r="AG156" s="200"/>
      <c r="AH156" s="201" t="s">
        <v>64</v>
      </c>
      <c r="AI156" s="224">
        <f t="shared" si="41"/>
        <v>0</v>
      </c>
      <c r="AJ156" s="225">
        <f t="shared" si="56"/>
        <v>0</v>
      </c>
      <c r="AK156" s="371">
        <f t="shared" si="57"/>
        <v>0</v>
      </c>
      <c r="AL156" s="1383">
        <f t="shared" si="42"/>
        <v>0</v>
      </c>
      <c r="AM156" s="1339"/>
    </row>
    <row r="157" spans="1:39" ht="14.45" customHeight="1">
      <c r="A157" s="858"/>
      <c r="B157" s="859"/>
      <c r="C157" s="859"/>
      <c r="D157" s="859"/>
      <c r="E157" s="860"/>
      <c r="F157" s="796" t="s">
        <v>1150</v>
      </c>
      <c r="K157" s="199"/>
      <c r="L157" s="200"/>
      <c r="M157" s="200"/>
      <c r="N157" s="201" t="s">
        <v>66</v>
      </c>
      <c r="O157" s="203"/>
      <c r="P157" s="224">
        <f t="shared" si="55"/>
        <v>0</v>
      </c>
      <c r="Q157" s="225">
        <f t="shared" si="55"/>
        <v>0</v>
      </c>
      <c r="R157" s="225">
        <f t="shared" si="55"/>
        <v>0</v>
      </c>
      <c r="S157" s="226">
        <f t="shared" si="55"/>
        <v>0</v>
      </c>
      <c r="T157" s="275">
        <f t="shared" si="55"/>
        <v>0</v>
      </c>
      <c r="U157" s="207"/>
      <c r="V157" s="200"/>
      <c r="W157" s="200"/>
      <c r="X157" s="201" t="s">
        <v>66</v>
      </c>
      <c r="Y157" s="203"/>
      <c r="Z157" s="224">
        <f t="shared" si="54"/>
        <v>0</v>
      </c>
      <c r="AA157" s="225">
        <f t="shared" si="54"/>
        <v>0</v>
      </c>
      <c r="AB157" s="297">
        <f t="shared" si="54"/>
        <v>0</v>
      </c>
      <c r="AC157" s="371">
        <f t="shared" si="54"/>
        <v>0</v>
      </c>
      <c r="AD157" s="376"/>
      <c r="AE157" s="199" t="s">
        <v>171</v>
      </c>
      <c r="AF157" s="200"/>
      <c r="AG157" s="200"/>
      <c r="AH157" s="201" t="s">
        <v>66</v>
      </c>
      <c r="AI157" s="224">
        <f t="shared" si="41"/>
        <v>0</v>
      </c>
      <c r="AJ157" s="225">
        <f t="shared" si="56"/>
        <v>0</v>
      </c>
      <c r="AK157" s="371">
        <f t="shared" si="57"/>
        <v>0</v>
      </c>
      <c r="AL157" s="1383">
        <f t="shared" si="42"/>
        <v>0</v>
      </c>
      <c r="AM157" s="1339"/>
    </row>
    <row r="158" spans="1:39" ht="14.45" customHeight="1">
      <c r="A158" s="858"/>
      <c r="B158" s="859"/>
      <c r="C158" s="859"/>
      <c r="D158" s="859"/>
      <c r="E158" s="860"/>
      <c r="F158" s="796" t="s">
        <v>595</v>
      </c>
      <c r="K158" s="199"/>
      <c r="L158" s="200"/>
      <c r="M158" s="200"/>
      <c r="N158" s="201" t="s">
        <v>150</v>
      </c>
      <c r="O158" s="203"/>
      <c r="P158" s="224">
        <f t="shared" si="55"/>
        <v>261</v>
      </c>
      <c r="Q158" s="225">
        <f t="shared" si="55"/>
        <v>261</v>
      </c>
      <c r="R158" s="225">
        <f t="shared" si="55"/>
        <v>0</v>
      </c>
      <c r="S158" s="226">
        <f t="shared" si="55"/>
        <v>0</v>
      </c>
      <c r="T158" s="275">
        <f t="shared" si="55"/>
        <v>0</v>
      </c>
      <c r="U158" s="207"/>
      <c r="V158" s="200"/>
      <c r="W158" s="200"/>
      <c r="X158" s="201" t="s">
        <v>150</v>
      </c>
      <c r="Y158" s="465"/>
      <c r="Z158" s="224">
        <f t="shared" si="54"/>
        <v>0</v>
      </c>
      <c r="AA158" s="225">
        <f t="shared" si="54"/>
        <v>0</v>
      </c>
      <c r="AB158" s="297">
        <f t="shared" si="54"/>
        <v>0</v>
      </c>
      <c r="AC158" s="371">
        <f t="shared" si="54"/>
        <v>0</v>
      </c>
      <c r="AD158" s="376"/>
      <c r="AE158" s="199"/>
      <c r="AF158" s="200"/>
      <c r="AG158" s="200"/>
      <c r="AH158" s="201" t="s">
        <v>150</v>
      </c>
      <c r="AI158" s="224">
        <f t="shared" si="41"/>
        <v>261</v>
      </c>
      <c r="AJ158" s="225">
        <f t="shared" si="56"/>
        <v>0</v>
      </c>
      <c r="AK158" s="371">
        <f t="shared" si="57"/>
        <v>0</v>
      </c>
      <c r="AL158" s="1383">
        <f t="shared" si="42"/>
        <v>0</v>
      </c>
      <c r="AM158" s="1339"/>
    </row>
    <row r="159" spans="1:39" ht="14.45" customHeight="1">
      <c r="A159" s="858"/>
      <c r="B159" s="859"/>
      <c r="C159" s="859"/>
      <c r="D159" s="859"/>
      <c r="E159" s="860"/>
      <c r="F159" s="796" t="s">
        <v>454</v>
      </c>
      <c r="K159" s="199"/>
      <c r="L159" s="200" t="s">
        <v>41</v>
      </c>
      <c r="M159" s="221"/>
      <c r="N159" s="201" t="s">
        <v>13</v>
      </c>
      <c r="O159" s="203"/>
      <c r="P159" s="224">
        <f t="shared" si="55"/>
        <v>0</v>
      </c>
      <c r="Q159" s="225">
        <f t="shared" si="55"/>
        <v>0</v>
      </c>
      <c r="R159" s="225">
        <f t="shared" si="55"/>
        <v>0</v>
      </c>
      <c r="S159" s="226">
        <f t="shared" si="55"/>
        <v>0</v>
      </c>
      <c r="T159" s="275">
        <f t="shared" si="55"/>
        <v>0</v>
      </c>
      <c r="U159" s="207"/>
      <c r="V159" s="200" t="s">
        <v>41</v>
      </c>
      <c r="W159" s="221"/>
      <c r="X159" s="201" t="s">
        <v>13</v>
      </c>
      <c r="Y159" s="203"/>
      <c r="Z159" s="224">
        <f t="shared" si="54"/>
        <v>0</v>
      </c>
      <c r="AA159" s="225">
        <f t="shared" si="54"/>
        <v>0</v>
      </c>
      <c r="AB159" s="297">
        <f t="shared" si="54"/>
        <v>0</v>
      </c>
      <c r="AC159" s="371">
        <f t="shared" si="54"/>
        <v>0</v>
      </c>
      <c r="AD159" s="376"/>
      <c r="AE159" s="199"/>
      <c r="AF159" s="200" t="s">
        <v>41</v>
      </c>
      <c r="AG159" s="221"/>
      <c r="AH159" s="201" t="s">
        <v>13</v>
      </c>
      <c r="AI159" s="224">
        <f t="shared" si="41"/>
        <v>0</v>
      </c>
      <c r="AJ159" s="225">
        <f t="shared" si="56"/>
        <v>0</v>
      </c>
      <c r="AK159" s="371">
        <f t="shared" si="57"/>
        <v>0</v>
      </c>
      <c r="AL159" s="1383">
        <f t="shared" si="42"/>
        <v>0</v>
      </c>
      <c r="AM159" s="1339"/>
    </row>
    <row r="160" spans="1:39" ht="14.45" customHeight="1">
      <c r="A160" s="858"/>
      <c r="B160" s="859"/>
      <c r="C160" s="859"/>
      <c r="D160" s="859"/>
      <c r="E160" s="860"/>
      <c r="F160" s="796" t="s">
        <v>598</v>
      </c>
      <c r="K160" s="199"/>
      <c r="L160" s="200"/>
      <c r="M160" s="201" t="s">
        <v>70</v>
      </c>
      <c r="N160" s="202"/>
      <c r="O160" s="203"/>
      <c r="P160" s="224">
        <f t="shared" si="55"/>
        <v>3754</v>
      </c>
      <c r="Q160" s="225">
        <f t="shared" si="55"/>
        <v>3754</v>
      </c>
      <c r="R160" s="225">
        <f t="shared" si="55"/>
        <v>0</v>
      </c>
      <c r="S160" s="226">
        <f t="shared" si="55"/>
        <v>0</v>
      </c>
      <c r="T160" s="275">
        <f t="shared" si="55"/>
        <v>0</v>
      </c>
      <c r="U160" s="207" t="s">
        <v>72</v>
      </c>
      <c r="V160" s="200"/>
      <c r="W160" s="201" t="s">
        <v>70</v>
      </c>
      <c r="X160" s="202"/>
      <c r="Y160" s="203"/>
      <c r="Z160" s="224">
        <f t="shared" si="54"/>
        <v>0</v>
      </c>
      <c r="AA160" s="225">
        <f t="shared" si="54"/>
        <v>0</v>
      </c>
      <c r="AB160" s="297">
        <f t="shared" si="54"/>
        <v>0</v>
      </c>
      <c r="AC160" s="371">
        <f t="shared" si="54"/>
        <v>0</v>
      </c>
      <c r="AD160" s="376"/>
      <c r="AE160" s="199"/>
      <c r="AF160" s="200"/>
      <c r="AG160" s="201" t="s">
        <v>70</v>
      </c>
      <c r="AH160" s="202"/>
      <c r="AI160" s="224">
        <f t="shared" si="41"/>
        <v>3754</v>
      </c>
      <c r="AJ160" s="225">
        <f t="shared" si="56"/>
        <v>0</v>
      </c>
      <c r="AK160" s="371">
        <f t="shared" si="57"/>
        <v>0</v>
      </c>
      <c r="AL160" s="1383">
        <f t="shared" si="42"/>
        <v>0</v>
      </c>
      <c r="AM160" s="1339"/>
    </row>
    <row r="161" spans="1:39" ht="14.45" customHeight="1">
      <c r="A161" s="858"/>
      <c r="B161" s="859"/>
      <c r="C161" s="859"/>
      <c r="D161" s="859"/>
      <c r="E161" s="860"/>
      <c r="F161" s="796" t="s">
        <v>599</v>
      </c>
      <c r="K161" s="199"/>
      <c r="L161" s="200"/>
      <c r="M161" s="201" t="s">
        <v>73</v>
      </c>
      <c r="N161" s="202"/>
      <c r="O161" s="203"/>
      <c r="P161" s="224">
        <f t="shared" si="55"/>
        <v>0</v>
      </c>
      <c r="Q161" s="225">
        <f t="shared" si="55"/>
        <v>0</v>
      </c>
      <c r="R161" s="225">
        <f t="shared" si="55"/>
        <v>0</v>
      </c>
      <c r="S161" s="226">
        <f t="shared" si="55"/>
        <v>0</v>
      </c>
      <c r="T161" s="275">
        <f t="shared" si="55"/>
        <v>0</v>
      </c>
      <c r="U161" s="207"/>
      <c r="V161" s="200"/>
      <c r="W161" s="201" t="s">
        <v>73</v>
      </c>
      <c r="X161" s="202"/>
      <c r="Y161" s="203"/>
      <c r="Z161" s="224">
        <f t="shared" si="54"/>
        <v>0</v>
      </c>
      <c r="AA161" s="225">
        <f t="shared" si="54"/>
        <v>0</v>
      </c>
      <c r="AB161" s="297">
        <f t="shared" si="54"/>
        <v>0</v>
      </c>
      <c r="AC161" s="371">
        <f t="shared" si="54"/>
        <v>0</v>
      </c>
      <c r="AD161" s="376"/>
      <c r="AE161" s="199"/>
      <c r="AF161" s="200"/>
      <c r="AG161" s="201" t="s">
        <v>73</v>
      </c>
      <c r="AH161" s="202"/>
      <c r="AI161" s="224">
        <f t="shared" si="41"/>
        <v>0</v>
      </c>
      <c r="AJ161" s="225">
        <f t="shared" si="56"/>
        <v>0</v>
      </c>
      <c r="AK161" s="371">
        <f t="shared" si="57"/>
        <v>0</v>
      </c>
      <c r="AL161" s="1383">
        <f t="shared" si="42"/>
        <v>0</v>
      </c>
      <c r="AM161" s="1339"/>
    </row>
    <row r="162" spans="1:39" ht="14.45" customHeight="1">
      <c r="A162" s="858"/>
      <c r="B162" s="859"/>
      <c r="C162" s="859"/>
      <c r="D162" s="859"/>
      <c r="E162" s="860"/>
      <c r="F162" s="796" t="s">
        <v>601</v>
      </c>
      <c r="K162" s="199"/>
      <c r="L162" s="221"/>
      <c r="M162" s="201" t="s">
        <v>13</v>
      </c>
      <c r="N162" s="202"/>
      <c r="O162" s="203"/>
      <c r="P162" s="224">
        <f t="shared" si="55"/>
        <v>0</v>
      </c>
      <c r="Q162" s="225">
        <f t="shared" si="55"/>
        <v>0</v>
      </c>
      <c r="R162" s="225">
        <f t="shared" si="55"/>
        <v>0</v>
      </c>
      <c r="S162" s="226">
        <f t="shared" si="55"/>
        <v>0</v>
      </c>
      <c r="T162" s="275">
        <f t="shared" si="55"/>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41"/>
        <v>0</v>
      </c>
      <c r="AJ162" s="225">
        <f t="shared" si="56"/>
        <v>0</v>
      </c>
      <c r="AK162" s="371">
        <f t="shared" si="57"/>
        <v>0</v>
      </c>
      <c r="AL162" s="1383">
        <f t="shared" si="42"/>
        <v>0</v>
      </c>
      <c r="AM162" s="1339"/>
    </row>
    <row r="163" spans="1:39" ht="14.45" customHeight="1">
      <c r="A163" s="858"/>
      <c r="B163" s="859"/>
      <c r="C163" s="859"/>
      <c r="D163" s="859"/>
      <c r="E163" s="860"/>
      <c r="F163" s="796" t="s">
        <v>602</v>
      </c>
      <c r="K163" s="199" t="s">
        <v>4</v>
      </c>
      <c r="L163" s="178" t="s">
        <v>78</v>
      </c>
      <c r="M163" s="202"/>
      <c r="N163" s="202"/>
      <c r="O163" s="203"/>
      <c r="P163" s="224">
        <f t="shared" si="55"/>
        <v>22558</v>
      </c>
      <c r="Q163" s="225">
        <f t="shared" si="55"/>
        <v>22558</v>
      </c>
      <c r="R163" s="225">
        <f t="shared" si="55"/>
        <v>0</v>
      </c>
      <c r="S163" s="226">
        <f t="shared" si="55"/>
        <v>2610</v>
      </c>
      <c r="T163" s="275">
        <f t="shared" si="55"/>
        <v>1400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41"/>
        <v>22558</v>
      </c>
      <c r="AJ163" s="225">
        <f>SUM(AJ164:AJ165)</f>
        <v>0</v>
      </c>
      <c r="AK163" s="371">
        <f>SUM(AK164:AK165)</f>
        <v>2610</v>
      </c>
      <c r="AL163" s="1383">
        <f t="shared" si="42"/>
        <v>0</v>
      </c>
      <c r="AM163" s="1339"/>
    </row>
    <row r="164" spans="1:39" ht="14.45" customHeight="1">
      <c r="A164" s="858"/>
      <c r="B164" s="859"/>
      <c r="C164" s="859"/>
      <c r="D164" s="859"/>
      <c r="E164" s="860"/>
      <c r="F164" s="796" t="s">
        <v>603</v>
      </c>
      <c r="K164" s="199"/>
      <c r="L164" s="200"/>
      <c r="M164" s="201" t="s">
        <v>11</v>
      </c>
      <c r="N164" s="202"/>
      <c r="O164" s="203"/>
      <c r="P164" s="224">
        <f t="shared" si="55"/>
        <v>0</v>
      </c>
      <c r="Q164" s="225">
        <f t="shared" si="55"/>
        <v>0</v>
      </c>
      <c r="R164" s="225">
        <f t="shared" si="55"/>
        <v>0</v>
      </c>
      <c r="S164" s="226">
        <f t="shared" si="55"/>
        <v>0</v>
      </c>
      <c r="T164" s="275">
        <f t="shared" si="55"/>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41"/>
        <v>0</v>
      </c>
      <c r="AJ164" s="225">
        <f t="shared" ref="AJ164:AJ175" si="58">IF($P164-$Z164=0,0,ROUND((R164-AA164)*$AI164/($P164-$Z164),0))</f>
        <v>0</v>
      </c>
      <c r="AK164" s="371">
        <f t="shared" ref="AK164:AK175" si="59">IF(P164-Z164=0,0,ROUND((S164-AB164)*AI164/(P164-Z164),0))</f>
        <v>0</v>
      </c>
      <c r="AL164" s="1383">
        <f t="shared" si="42"/>
        <v>0</v>
      </c>
      <c r="AM164" s="1339"/>
    </row>
    <row r="165" spans="1:39" ht="14.45" customHeight="1">
      <c r="A165" s="858"/>
      <c r="B165" s="859"/>
      <c r="C165" s="859"/>
      <c r="D165" s="859"/>
      <c r="E165" s="860"/>
      <c r="F165" s="796" t="s">
        <v>604</v>
      </c>
      <c r="K165" s="199"/>
      <c r="L165" s="221"/>
      <c r="M165" s="201" t="s">
        <v>13</v>
      </c>
      <c r="N165" s="202"/>
      <c r="O165" s="203"/>
      <c r="P165" s="224">
        <f t="shared" si="55"/>
        <v>22558</v>
      </c>
      <c r="Q165" s="225">
        <f t="shared" si="55"/>
        <v>22558</v>
      </c>
      <c r="R165" s="225">
        <f t="shared" si="55"/>
        <v>0</v>
      </c>
      <c r="S165" s="226">
        <f t="shared" si="55"/>
        <v>2610</v>
      </c>
      <c r="T165" s="275">
        <f t="shared" si="55"/>
        <v>1400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41"/>
        <v>22558</v>
      </c>
      <c r="AJ165" s="225">
        <f t="shared" si="58"/>
        <v>0</v>
      </c>
      <c r="AK165" s="371">
        <f t="shared" si="59"/>
        <v>2610</v>
      </c>
      <c r="AL165" s="1383">
        <f t="shared" si="42"/>
        <v>0</v>
      </c>
      <c r="AM165" s="1339"/>
    </row>
    <row r="166" spans="1:39" ht="14.45" customHeight="1">
      <c r="A166" s="858"/>
      <c r="B166" s="859"/>
      <c r="C166" s="859"/>
      <c r="D166" s="859"/>
      <c r="E166" s="860"/>
      <c r="F166" s="796" t="s">
        <v>605</v>
      </c>
      <c r="K166" s="199"/>
      <c r="L166" s="174"/>
      <c r="M166" s="201" t="s">
        <v>88</v>
      </c>
      <c r="N166" s="202"/>
      <c r="O166" s="203"/>
      <c r="P166" s="224">
        <f t="shared" si="55"/>
        <v>446</v>
      </c>
      <c r="Q166" s="225">
        <f t="shared" si="55"/>
        <v>446</v>
      </c>
      <c r="R166" s="225">
        <f t="shared" si="55"/>
        <v>0</v>
      </c>
      <c r="S166" s="226">
        <f t="shared" si="55"/>
        <v>0</v>
      </c>
      <c r="T166" s="275">
        <f t="shared" si="55"/>
        <v>0</v>
      </c>
      <c r="U166" s="207"/>
      <c r="V166" s="174"/>
      <c r="W166" s="201" t="s">
        <v>88</v>
      </c>
      <c r="X166" s="202"/>
      <c r="Y166" s="203"/>
      <c r="Z166" s="224">
        <f t="shared" ref="Z166:AC168" si="60">Z51</f>
        <v>0</v>
      </c>
      <c r="AA166" s="225">
        <f t="shared" si="60"/>
        <v>0</v>
      </c>
      <c r="AB166" s="297">
        <f t="shared" si="60"/>
        <v>0</v>
      </c>
      <c r="AC166" s="371">
        <f t="shared" si="60"/>
        <v>0</v>
      </c>
      <c r="AD166" s="376"/>
      <c r="AE166" s="199"/>
      <c r="AF166" s="174"/>
      <c r="AG166" s="201" t="s">
        <v>88</v>
      </c>
      <c r="AH166" s="202"/>
      <c r="AI166" s="224">
        <f t="shared" si="41"/>
        <v>446</v>
      </c>
      <c r="AJ166" s="225">
        <f t="shared" si="58"/>
        <v>0</v>
      </c>
      <c r="AK166" s="371">
        <f t="shared" si="59"/>
        <v>0</v>
      </c>
      <c r="AL166" s="1383">
        <f t="shared" si="42"/>
        <v>0</v>
      </c>
      <c r="AM166" s="1339"/>
    </row>
    <row r="167" spans="1:39" ht="14.45" customHeight="1" thickBot="1">
      <c r="A167" s="861"/>
      <c r="B167" s="862"/>
      <c r="C167" s="862"/>
      <c r="D167" s="862"/>
      <c r="E167" s="863"/>
      <c r="F167" s="796" t="s">
        <v>606</v>
      </c>
      <c r="K167" s="199"/>
      <c r="L167" s="181" t="s">
        <v>91</v>
      </c>
      <c r="M167" s="201" t="s">
        <v>89</v>
      </c>
      <c r="N167" s="202"/>
      <c r="O167" s="203"/>
      <c r="P167" s="224">
        <f t="shared" si="55"/>
        <v>0</v>
      </c>
      <c r="Q167" s="225">
        <f t="shared" si="55"/>
        <v>0</v>
      </c>
      <c r="R167" s="225">
        <f t="shared" si="55"/>
        <v>0</v>
      </c>
      <c r="S167" s="226">
        <f t="shared" si="55"/>
        <v>0</v>
      </c>
      <c r="T167" s="275">
        <f t="shared" si="55"/>
        <v>0</v>
      </c>
      <c r="U167" s="207"/>
      <c r="V167" s="181" t="s">
        <v>91</v>
      </c>
      <c r="W167" s="201" t="s">
        <v>89</v>
      </c>
      <c r="X167" s="202"/>
      <c r="Y167" s="203"/>
      <c r="Z167" s="224">
        <f t="shared" si="60"/>
        <v>0</v>
      </c>
      <c r="AA167" s="225">
        <f t="shared" si="60"/>
        <v>0</v>
      </c>
      <c r="AB167" s="297">
        <f t="shared" si="60"/>
        <v>0</v>
      </c>
      <c r="AC167" s="371">
        <f t="shared" si="60"/>
        <v>0</v>
      </c>
      <c r="AD167" s="376"/>
      <c r="AE167" s="199"/>
      <c r="AF167" s="181" t="s">
        <v>91</v>
      </c>
      <c r="AG167" s="201" t="s">
        <v>89</v>
      </c>
      <c r="AH167" s="202"/>
      <c r="AI167" s="224">
        <f t="shared" si="41"/>
        <v>0</v>
      </c>
      <c r="AJ167" s="225">
        <f t="shared" si="58"/>
        <v>0</v>
      </c>
      <c r="AK167" s="371">
        <f t="shared" si="59"/>
        <v>0</v>
      </c>
      <c r="AL167" s="1383">
        <f t="shared" si="42"/>
        <v>0</v>
      </c>
      <c r="AM167" s="1339"/>
    </row>
    <row r="168" spans="1:39" ht="14.45" customHeight="1">
      <c r="K168" s="199"/>
      <c r="L168" s="181"/>
      <c r="M168" s="201" t="s">
        <v>104</v>
      </c>
      <c r="N168" s="202"/>
      <c r="O168" s="203"/>
      <c r="P168" s="224">
        <f t="shared" si="55"/>
        <v>0</v>
      </c>
      <c r="Q168" s="225">
        <f t="shared" si="55"/>
        <v>0</v>
      </c>
      <c r="R168" s="225">
        <f t="shared" si="55"/>
        <v>0</v>
      </c>
      <c r="S168" s="226">
        <f t="shared" si="55"/>
        <v>0</v>
      </c>
      <c r="T168" s="275">
        <f t="shared" si="55"/>
        <v>0</v>
      </c>
      <c r="U168" s="207"/>
      <c r="V168" s="181"/>
      <c r="W168" s="201" t="s">
        <v>104</v>
      </c>
      <c r="X168" s="202"/>
      <c r="Y168" s="203"/>
      <c r="Z168" s="224">
        <f t="shared" si="60"/>
        <v>0</v>
      </c>
      <c r="AA168" s="225">
        <f t="shared" si="60"/>
        <v>0</v>
      </c>
      <c r="AB168" s="297">
        <f t="shared" si="60"/>
        <v>0</v>
      </c>
      <c r="AC168" s="371">
        <f t="shared" si="60"/>
        <v>0</v>
      </c>
      <c r="AD168" s="376"/>
      <c r="AE168" s="199"/>
      <c r="AF168" s="181"/>
      <c r="AG168" s="201" t="s">
        <v>104</v>
      </c>
      <c r="AH168" s="202"/>
      <c r="AI168" s="224">
        <f t="shared" si="41"/>
        <v>0</v>
      </c>
      <c r="AJ168" s="225">
        <f t="shared" si="58"/>
        <v>0</v>
      </c>
      <c r="AK168" s="371">
        <f t="shared" si="59"/>
        <v>0</v>
      </c>
      <c r="AL168" s="1383">
        <f t="shared" si="42"/>
        <v>0</v>
      </c>
      <c r="AM168" s="1339"/>
    </row>
    <row r="169" spans="1:39" ht="14.45" customHeight="1" thickBot="1">
      <c r="A169" s="835" t="s">
        <v>1132</v>
      </c>
      <c r="B169" s="835" t="s">
        <v>1133</v>
      </c>
      <c r="C169" s="835" t="s">
        <v>1134</v>
      </c>
      <c r="D169" s="835" t="s">
        <v>1135</v>
      </c>
      <c r="E169" s="835" t="s">
        <v>398</v>
      </c>
      <c r="K169" s="199"/>
      <c r="L169" s="181"/>
      <c r="M169" s="201" t="s">
        <v>90</v>
      </c>
      <c r="N169" s="202"/>
      <c r="O169" s="203"/>
      <c r="P169" s="224">
        <f t="shared" si="55"/>
        <v>0</v>
      </c>
      <c r="Q169" s="225">
        <f t="shared" si="55"/>
        <v>0</v>
      </c>
      <c r="R169" s="225">
        <f t="shared" si="55"/>
        <v>0</v>
      </c>
      <c r="S169" s="226">
        <f t="shared" si="55"/>
        <v>0</v>
      </c>
      <c r="T169" s="275">
        <f t="shared" si="55"/>
        <v>0</v>
      </c>
      <c r="U169" s="207"/>
      <c r="V169" s="181"/>
      <c r="W169" s="201" t="s">
        <v>90</v>
      </c>
      <c r="X169" s="202"/>
      <c r="Y169" s="203" t="s">
        <v>156</v>
      </c>
      <c r="Z169" s="224">
        <f t="shared" ref="Z169:AB170" si="61">IF(ISERROR((Z$58+Z$59)*(Q169/(Q$169+Q$170+Q$172+Q$174))),0,ROUND((Z$58+Z$59)*(Q169/(Q$169+Q$170+Q$172+Q$174)),0))</f>
        <v>0</v>
      </c>
      <c r="AA169" s="225">
        <f t="shared" si="61"/>
        <v>0</v>
      </c>
      <c r="AB169" s="297">
        <f t="shared" si="61"/>
        <v>0</v>
      </c>
      <c r="AC169" s="371">
        <f>IF(ISERROR(((AC$58)+(AC$59))*(T169/(T$169+T$170+T$172+T$174))),0,ROUND(((AC$58)+(AC$59))*(T169/(T$169+T$170+T$172+T$174)),0))</f>
        <v>0</v>
      </c>
      <c r="AD169" s="376"/>
      <c r="AE169" s="199"/>
      <c r="AF169" s="181"/>
      <c r="AG169" s="201" t="s">
        <v>90</v>
      </c>
      <c r="AH169" s="202"/>
      <c r="AI169" s="224">
        <f t="shared" si="41"/>
        <v>0</v>
      </c>
      <c r="AJ169" s="225">
        <f t="shared" si="58"/>
        <v>0</v>
      </c>
      <c r="AK169" s="371">
        <f t="shared" si="59"/>
        <v>0</v>
      </c>
      <c r="AL169" s="1383">
        <f t="shared" si="42"/>
        <v>0</v>
      </c>
      <c r="AM169" s="1339"/>
    </row>
    <row r="170" spans="1:39" ht="14.45" customHeight="1">
      <c r="A170" s="853">
        <v>0</v>
      </c>
      <c r="B170" s="854">
        <v>0</v>
      </c>
      <c r="C170" s="854">
        <v>0</v>
      </c>
      <c r="D170" s="854">
        <v>0</v>
      </c>
      <c r="E170" s="855">
        <v>0</v>
      </c>
      <c r="F170" s="796" t="s">
        <v>1139</v>
      </c>
      <c r="K170" s="199"/>
      <c r="L170" s="181" t="s">
        <v>92</v>
      </c>
      <c r="M170" s="201" t="s">
        <v>105</v>
      </c>
      <c r="N170" s="202"/>
      <c r="O170" s="203"/>
      <c r="P170" s="224">
        <f t="shared" si="55"/>
        <v>0</v>
      </c>
      <c r="Q170" s="225">
        <f t="shared" si="55"/>
        <v>0</v>
      </c>
      <c r="R170" s="225">
        <f t="shared" si="55"/>
        <v>0</v>
      </c>
      <c r="S170" s="226">
        <f t="shared" si="55"/>
        <v>0</v>
      </c>
      <c r="T170" s="275">
        <f t="shared" si="55"/>
        <v>0</v>
      </c>
      <c r="U170" s="207"/>
      <c r="V170" s="181" t="s">
        <v>92</v>
      </c>
      <c r="W170" s="201" t="s">
        <v>105</v>
      </c>
      <c r="X170" s="202"/>
      <c r="Y170" s="203" t="s">
        <v>156</v>
      </c>
      <c r="Z170" s="224">
        <f t="shared" si="61"/>
        <v>0</v>
      </c>
      <c r="AA170" s="225">
        <f t="shared" si="61"/>
        <v>0</v>
      </c>
      <c r="AB170" s="297">
        <f t="shared" si="61"/>
        <v>0</v>
      </c>
      <c r="AC170" s="371">
        <f>IF(ISERROR(((AC$58)+(AC$59))*(T170/(T$169+T$170+T$172+T$174))),0,ROUND(((AC$58)+(AC$59))*(T170/(T$169+T$170+T$172+T$174)),0))</f>
        <v>0</v>
      </c>
      <c r="AD170" s="376"/>
      <c r="AE170" s="199"/>
      <c r="AF170" s="181" t="s">
        <v>92</v>
      </c>
      <c r="AG170" s="201" t="s">
        <v>105</v>
      </c>
      <c r="AH170" s="202"/>
      <c r="AI170" s="224">
        <f t="shared" si="41"/>
        <v>0</v>
      </c>
      <c r="AJ170" s="225">
        <f t="shared" si="58"/>
        <v>0</v>
      </c>
      <c r="AK170" s="371">
        <f t="shared" si="59"/>
        <v>0</v>
      </c>
      <c r="AL170" s="1383">
        <f t="shared" si="42"/>
        <v>0</v>
      </c>
      <c r="AM170" s="1339"/>
    </row>
    <row r="171" spans="1:39" ht="14.45" customHeight="1">
      <c r="A171" s="858">
        <v>0</v>
      </c>
      <c r="B171" s="859">
        <v>0</v>
      </c>
      <c r="C171" s="859">
        <v>0</v>
      </c>
      <c r="D171" s="859">
        <v>0</v>
      </c>
      <c r="E171" s="860">
        <v>0</v>
      </c>
      <c r="F171" s="796" t="s">
        <v>1140</v>
      </c>
      <c r="K171" s="199"/>
      <c r="L171" s="181"/>
      <c r="M171" s="201" t="s">
        <v>106</v>
      </c>
      <c r="N171" s="202"/>
      <c r="O171" s="203"/>
      <c r="P171" s="224">
        <f t="shared" ref="P171:T176" si="62">P56+P110</f>
        <v>0</v>
      </c>
      <c r="Q171" s="225">
        <f t="shared" si="62"/>
        <v>0</v>
      </c>
      <c r="R171" s="225">
        <f t="shared" si="62"/>
        <v>0</v>
      </c>
      <c r="S171" s="226">
        <f t="shared" si="62"/>
        <v>0</v>
      </c>
      <c r="T171" s="275">
        <f t="shared" si="62"/>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41"/>
        <v>0</v>
      </c>
      <c r="AJ171" s="225">
        <f t="shared" si="58"/>
        <v>0</v>
      </c>
      <c r="AK171" s="371">
        <f t="shared" si="59"/>
        <v>0</v>
      </c>
      <c r="AL171" s="1383">
        <f t="shared" si="42"/>
        <v>0</v>
      </c>
      <c r="AM171" s="1339"/>
    </row>
    <row r="172" spans="1:39" ht="14.45" customHeight="1">
      <c r="A172" s="858">
        <v>0</v>
      </c>
      <c r="B172" s="859">
        <v>0</v>
      </c>
      <c r="C172" s="859">
        <v>0</v>
      </c>
      <c r="D172" s="859">
        <v>0</v>
      </c>
      <c r="E172" s="860">
        <v>0</v>
      </c>
      <c r="F172" s="796" t="s">
        <v>1141</v>
      </c>
      <c r="K172" s="199"/>
      <c r="L172" s="181"/>
      <c r="M172" s="201" t="s">
        <v>107</v>
      </c>
      <c r="N172" s="202"/>
      <c r="O172" s="203"/>
      <c r="P172" s="224">
        <f t="shared" si="62"/>
        <v>0</v>
      </c>
      <c r="Q172" s="225">
        <f t="shared" si="62"/>
        <v>0</v>
      </c>
      <c r="R172" s="225">
        <f t="shared" si="62"/>
        <v>0</v>
      </c>
      <c r="S172" s="226">
        <f t="shared" si="62"/>
        <v>0</v>
      </c>
      <c r="T172" s="275">
        <f t="shared" si="62"/>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41"/>
        <v>0</v>
      </c>
      <c r="AJ172" s="225">
        <f t="shared" si="58"/>
        <v>0</v>
      </c>
      <c r="AK172" s="371">
        <f t="shared" si="59"/>
        <v>0</v>
      </c>
      <c r="AL172" s="1383">
        <f t="shared" si="42"/>
        <v>0</v>
      </c>
      <c r="AM172" s="1339"/>
    </row>
    <row r="173" spans="1:39" ht="14.45" customHeight="1">
      <c r="A173" s="858">
        <v>0</v>
      </c>
      <c r="B173" s="859">
        <v>0</v>
      </c>
      <c r="C173" s="859">
        <v>0</v>
      </c>
      <c r="D173" s="859">
        <v>0</v>
      </c>
      <c r="E173" s="860">
        <v>0</v>
      </c>
      <c r="F173" s="796" t="s">
        <v>1142</v>
      </c>
      <c r="K173" s="199"/>
      <c r="L173" s="181" t="s">
        <v>41</v>
      </c>
      <c r="M173" s="201" t="s">
        <v>108</v>
      </c>
      <c r="N173" s="202"/>
      <c r="O173" s="203"/>
      <c r="P173" s="224">
        <f t="shared" si="62"/>
        <v>1084</v>
      </c>
      <c r="Q173" s="225">
        <f t="shared" si="62"/>
        <v>1084</v>
      </c>
      <c r="R173" s="225">
        <f t="shared" si="62"/>
        <v>0</v>
      </c>
      <c r="S173" s="226">
        <f t="shared" si="62"/>
        <v>0</v>
      </c>
      <c r="T173" s="275">
        <f t="shared" si="62"/>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41"/>
        <v>1084</v>
      </c>
      <c r="AJ173" s="225">
        <f t="shared" si="58"/>
        <v>0</v>
      </c>
      <c r="AK173" s="371">
        <f t="shared" si="59"/>
        <v>0</v>
      </c>
      <c r="AL173" s="1383">
        <f t="shared" si="42"/>
        <v>0</v>
      </c>
      <c r="AM173" s="1339"/>
    </row>
    <row r="174" spans="1:39" ht="14.45" customHeight="1">
      <c r="A174" s="858">
        <v>0</v>
      </c>
      <c r="B174" s="859">
        <v>0</v>
      </c>
      <c r="C174" s="859">
        <v>0</v>
      </c>
      <c r="D174" s="859">
        <v>0</v>
      </c>
      <c r="E174" s="860">
        <v>0</v>
      </c>
      <c r="F174" s="796" t="s">
        <v>1143</v>
      </c>
      <c r="K174" s="199"/>
      <c r="L174" s="221"/>
      <c r="M174" s="201" t="s">
        <v>13</v>
      </c>
      <c r="N174" s="202"/>
      <c r="O174" s="203"/>
      <c r="P174" s="224">
        <f t="shared" si="62"/>
        <v>5390</v>
      </c>
      <c r="Q174" s="225">
        <f t="shared" si="62"/>
        <v>5390</v>
      </c>
      <c r="R174" s="225">
        <f t="shared" si="62"/>
        <v>0</v>
      </c>
      <c r="S174" s="226">
        <f t="shared" si="62"/>
        <v>0</v>
      </c>
      <c r="T174" s="275">
        <f t="shared" si="62"/>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41"/>
        <v>5390</v>
      </c>
      <c r="AJ174" s="225">
        <f t="shared" si="58"/>
        <v>0</v>
      </c>
      <c r="AK174" s="371">
        <f t="shared" si="59"/>
        <v>0</v>
      </c>
      <c r="AL174" s="1383">
        <f t="shared" si="42"/>
        <v>0</v>
      </c>
      <c r="AM174" s="1339"/>
    </row>
    <row r="175" spans="1:39" ht="14.45" customHeight="1">
      <c r="A175" s="858">
        <v>0</v>
      </c>
      <c r="B175" s="859">
        <v>0</v>
      </c>
      <c r="C175" s="859">
        <v>0</v>
      </c>
      <c r="D175" s="859">
        <v>0</v>
      </c>
      <c r="E175" s="860">
        <v>0</v>
      </c>
      <c r="F175" s="796" t="s">
        <v>1144</v>
      </c>
      <c r="K175" s="199"/>
      <c r="L175" s="201" t="s">
        <v>13</v>
      </c>
      <c r="M175" s="202"/>
      <c r="N175" s="202"/>
      <c r="O175" s="203"/>
      <c r="P175" s="224">
        <f t="shared" si="62"/>
        <v>0</v>
      </c>
      <c r="Q175" s="225">
        <f t="shared" si="62"/>
        <v>0</v>
      </c>
      <c r="R175" s="225">
        <f t="shared" si="62"/>
        <v>0</v>
      </c>
      <c r="S175" s="226">
        <f t="shared" si="62"/>
        <v>0</v>
      </c>
      <c r="T175" s="275">
        <f t="shared" si="62"/>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41"/>
        <v>0</v>
      </c>
      <c r="AJ175" s="225">
        <f t="shared" si="58"/>
        <v>0</v>
      </c>
      <c r="AK175" s="371">
        <f t="shared" si="59"/>
        <v>0</v>
      </c>
      <c r="AL175" s="1383">
        <f t="shared" si="42"/>
        <v>0</v>
      </c>
      <c r="AM175" s="1387" t="s">
        <v>1277</v>
      </c>
    </row>
    <row r="176" spans="1:39" ht="14.45" customHeight="1" thickBot="1">
      <c r="A176" s="858">
        <v>0</v>
      </c>
      <c r="B176" s="859">
        <v>0</v>
      </c>
      <c r="C176" s="859">
        <v>0</v>
      </c>
      <c r="D176" s="859">
        <v>0</v>
      </c>
      <c r="E176" s="860">
        <v>0</v>
      </c>
      <c r="F176" s="796" t="s">
        <v>1145</v>
      </c>
      <c r="K176" s="316"/>
      <c r="L176" s="317" t="s">
        <v>82</v>
      </c>
      <c r="M176" s="318"/>
      <c r="N176" s="318"/>
      <c r="O176" s="319"/>
      <c r="P176" s="320">
        <f t="shared" si="62"/>
        <v>177899</v>
      </c>
      <c r="Q176" s="321">
        <f t="shared" si="62"/>
        <v>131534</v>
      </c>
      <c r="R176" s="321">
        <f t="shared" si="62"/>
        <v>904</v>
      </c>
      <c r="S176" s="322">
        <f t="shared" si="62"/>
        <v>48460</v>
      </c>
      <c r="T176" s="323">
        <f t="shared" si="62"/>
        <v>1400</v>
      </c>
      <c r="U176" s="372"/>
      <c r="V176" s="317" t="s">
        <v>82</v>
      </c>
      <c r="W176" s="318"/>
      <c r="X176" s="318"/>
      <c r="Y176" s="319"/>
      <c r="Z176" s="320">
        <f>Z61</f>
        <v>0</v>
      </c>
      <c r="AA176" s="321">
        <f>AA61</f>
        <v>0</v>
      </c>
      <c r="AB176" s="500">
        <f>AB61</f>
        <v>0</v>
      </c>
      <c r="AC176" s="373">
        <f>AC61</f>
        <v>0</v>
      </c>
      <c r="AD176" s="376"/>
      <c r="AE176" s="374"/>
      <c r="AF176" s="317" t="s">
        <v>82</v>
      </c>
      <c r="AG176" s="318"/>
      <c r="AH176" s="318"/>
      <c r="AI176" s="375">
        <f t="shared" si="41"/>
        <v>131534</v>
      </c>
      <c r="AJ176" s="321">
        <f>SUM(AJ123,AJ126,AJ129,AJ133:AJ144,AJ148:AJ154,AJ160:AJ163,AJ166:AJ175)</f>
        <v>196</v>
      </c>
      <c r="AK176" s="373">
        <f>SUM(AK123,AK126,AK129,AK133:AK144,AK148:AK154,AK160:AK163,AK166:AK175)</f>
        <v>20995</v>
      </c>
      <c r="AL176" s="1340">
        <f>SUM(AL123,AL126,AL129,AL133:AL144,AL148:AL154,AL160:AL163,AL166:AL175)</f>
        <v>46365</v>
      </c>
      <c r="AM176" s="1388">
        <f>P176-Q176</f>
        <v>46365</v>
      </c>
    </row>
    <row r="177" spans="1:29" ht="14.45" customHeight="1" thickTop="1">
      <c r="A177" s="858">
        <v>0</v>
      </c>
      <c r="B177" s="859">
        <v>0</v>
      </c>
      <c r="C177" s="859">
        <v>0</v>
      </c>
      <c r="D177" s="859">
        <v>0</v>
      </c>
      <c r="E177" s="860">
        <v>0</v>
      </c>
      <c r="F177" s="796" t="s">
        <v>1146</v>
      </c>
      <c r="Z177" s="478"/>
      <c r="AA177" s="376"/>
      <c r="AB177" s="376"/>
      <c r="AC177" s="419"/>
    </row>
    <row r="178" spans="1:29" ht="14.45" customHeight="1">
      <c r="A178" s="858">
        <v>0</v>
      </c>
      <c r="B178" s="859">
        <v>0</v>
      </c>
      <c r="C178" s="859">
        <v>0</v>
      </c>
      <c r="D178" s="859">
        <v>0</v>
      </c>
      <c r="E178" s="860">
        <v>0</v>
      </c>
      <c r="F178" s="796" t="s">
        <v>1147</v>
      </c>
      <c r="AC178" s="489"/>
    </row>
    <row r="179" spans="1:29">
      <c r="A179" s="858">
        <v>0</v>
      </c>
      <c r="B179" s="859">
        <v>0</v>
      </c>
      <c r="C179" s="859">
        <v>0</v>
      </c>
      <c r="D179" s="859">
        <v>0</v>
      </c>
      <c r="E179" s="860">
        <v>0</v>
      </c>
      <c r="F179" s="796" t="s">
        <v>552</v>
      </c>
      <c r="AC179" s="489"/>
    </row>
    <row r="180" spans="1:29">
      <c r="A180" s="858">
        <v>0</v>
      </c>
      <c r="B180" s="859">
        <v>0</v>
      </c>
      <c r="C180" s="859">
        <v>0</v>
      </c>
      <c r="D180" s="859">
        <v>0</v>
      </c>
      <c r="E180" s="860">
        <v>0</v>
      </c>
      <c r="F180" s="796" t="s">
        <v>553</v>
      </c>
      <c r="AC180" s="489"/>
    </row>
    <row r="181" spans="1:29">
      <c r="A181" s="858">
        <v>0</v>
      </c>
      <c r="B181" s="859">
        <v>0</v>
      </c>
      <c r="C181" s="859">
        <v>0</v>
      </c>
      <c r="D181" s="859">
        <v>0</v>
      </c>
      <c r="E181" s="860">
        <v>0</v>
      </c>
      <c r="F181" s="796" t="s">
        <v>554</v>
      </c>
      <c r="AC181" s="489"/>
    </row>
    <row r="182" spans="1:29">
      <c r="A182" s="858">
        <v>0</v>
      </c>
      <c r="B182" s="859">
        <v>0</v>
      </c>
      <c r="C182" s="859">
        <v>0</v>
      </c>
      <c r="D182" s="859">
        <v>0</v>
      </c>
      <c r="E182" s="860">
        <v>0</v>
      </c>
      <c r="F182" s="796" t="s">
        <v>1148</v>
      </c>
      <c r="AC182" s="489"/>
    </row>
    <row r="183" spans="1:29">
      <c r="A183" s="858">
        <v>0</v>
      </c>
      <c r="B183" s="859">
        <v>0</v>
      </c>
      <c r="C183" s="859">
        <v>0</v>
      </c>
      <c r="D183" s="859">
        <v>0</v>
      </c>
      <c r="E183" s="860">
        <v>0</v>
      </c>
      <c r="F183" s="796" t="s">
        <v>555</v>
      </c>
      <c r="AC183" s="489"/>
    </row>
    <row r="184" spans="1:29">
      <c r="A184" s="858">
        <v>0</v>
      </c>
      <c r="B184" s="859">
        <v>0</v>
      </c>
      <c r="C184" s="859">
        <v>0</v>
      </c>
      <c r="D184" s="859">
        <v>0</v>
      </c>
      <c r="E184" s="860">
        <v>0</v>
      </c>
      <c r="F184" s="796" t="s">
        <v>558</v>
      </c>
      <c r="AC184" s="489"/>
    </row>
    <row r="185" spans="1:29">
      <c r="A185" s="858">
        <v>0</v>
      </c>
      <c r="B185" s="859">
        <v>0</v>
      </c>
      <c r="C185" s="859">
        <v>0</v>
      </c>
      <c r="D185" s="859">
        <v>0</v>
      </c>
      <c r="E185" s="860">
        <v>0</v>
      </c>
      <c r="F185" s="796" t="s">
        <v>560</v>
      </c>
      <c r="AC185" s="489"/>
    </row>
    <row r="186" spans="1:29">
      <c r="A186" s="858">
        <v>0</v>
      </c>
      <c r="B186" s="859">
        <v>0</v>
      </c>
      <c r="C186" s="859">
        <v>0</v>
      </c>
      <c r="D186" s="859">
        <v>0</v>
      </c>
      <c r="E186" s="860">
        <v>0</v>
      </c>
      <c r="F186" s="796" t="s">
        <v>562</v>
      </c>
      <c r="AC186" s="489"/>
    </row>
    <row r="187" spans="1:29">
      <c r="A187" s="858">
        <v>0</v>
      </c>
      <c r="B187" s="859">
        <v>0</v>
      </c>
      <c r="C187" s="859">
        <v>0</v>
      </c>
      <c r="D187" s="859">
        <v>0</v>
      </c>
      <c r="E187" s="860">
        <v>0</v>
      </c>
      <c r="F187" s="796" t="s">
        <v>563</v>
      </c>
      <c r="AC187" s="489"/>
    </row>
    <row r="188" spans="1:29">
      <c r="A188" s="858">
        <v>0</v>
      </c>
      <c r="B188" s="859">
        <v>0</v>
      </c>
      <c r="C188" s="859">
        <v>0</v>
      </c>
      <c r="D188" s="859">
        <v>0</v>
      </c>
      <c r="E188" s="860">
        <v>0</v>
      </c>
      <c r="F188" s="796" t="s">
        <v>565</v>
      </c>
      <c r="AC188" s="489"/>
    </row>
    <row r="189" spans="1:29">
      <c r="A189" s="858">
        <v>0</v>
      </c>
      <c r="B189" s="859">
        <v>0</v>
      </c>
      <c r="C189" s="859">
        <v>0</v>
      </c>
      <c r="D189" s="859">
        <v>0</v>
      </c>
      <c r="E189" s="860">
        <v>0</v>
      </c>
      <c r="F189" s="796" t="s">
        <v>566</v>
      </c>
      <c r="AC189" s="489"/>
    </row>
    <row r="190" spans="1:29">
      <c r="A190" s="858">
        <v>0</v>
      </c>
      <c r="B190" s="859">
        <v>0</v>
      </c>
      <c r="C190" s="859">
        <v>0</v>
      </c>
      <c r="D190" s="859">
        <v>0</v>
      </c>
      <c r="E190" s="860">
        <v>0</v>
      </c>
      <c r="F190" s="796" t="s">
        <v>453</v>
      </c>
      <c r="AC190" s="489"/>
    </row>
    <row r="191" spans="1:29">
      <c r="A191" s="858">
        <v>0</v>
      </c>
      <c r="B191" s="859">
        <v>0</v>
      </c>
      <c r="C191" s="859">
        <v>0</v>
      </c>
      <c r="D191" s="859">
        <v>0</v>
      </c>
      <c r="E191" s="860">
        <v>0</v>
      </c>
      <c r="F191" s="796" t="s">
        <v>568</v>
      </c>
      <c r="AC191" s="489"/>
    </row>
    <row r="192" spans="1:29">
      <c r="A192" s="858">
        <v>0</v>
      </c>
      <c r="B192" s="859">
        <v>0</v>
      </c>
      <c r="C192" s="859">
        <v>0</v>
      </c>
      <c r="D192" s="859">
        <v>0</v>
      </c>
      <c r="E192" s="860">
        <v>0</v>
      </c>
      <c r="F192" s="796" t="s">
        <v>569</v>
      </c>
      <c r="AC192" s="489"/>
    </row>
    <row r="193" spans="1:29">
      <c r="A193" s="858">
        <v>0</v>
      </c>
      <c r="B193" s="859">
        <v>0</v>
      </c>
      <c r="C193" s="859">
        <v>0</v>
      </c>
      <c r="D193" s="859">
        <v>0</v>
      </c>
      <c r="E193" s="860">
        <v>0</v>
      </c>
      <c r="F193" s="796" t="s">
        <v>570</v>
      </c>
      <c r="AC193" s="489"/>
    </row>
    <row r="194" spans="1:29">
      <c r="A194" s="858">
        <v>0</v>
      </c>
      <c r="B194" s="859">
        <v>0</v>
      </c>
      <c r="C194" s="859">
        <v>0</v>
      </c>
      <c r="D194" s="859">
        <v>0</v>
      </c>
      <c r="E194" s="860">
        <v>0</v>
      </c>
      <c r="F194" s="796" t="s">
        <v>1149</v>
      </c>
      <c r="AC194" s="489"/>
    </row>
    <row r="195" spans="1:29">
      <c r="A195" s="858">
        <v>0</v>
      </c>
      <c r="B195" s="859">
        <v>0</v>
      </c>
      <c r="C195" s="859">
        <v>0</v>
      </c>
      <c r="D195" s="859">
        <v>0</v>
      </c>
      <c r="E195" s="860">
        <v>0</v>
      </c>
      <c r="F195" s="796" t="s">
        <v>571</v>
      </c>
      <c r="AC195" s="489"/>
    </row>
    <row r="196" spans="1:29">
      <c r="A196" s="858">
        <v>0</v>
      </c>
      <c r="B196" s="859">
        <v>0</v>
      </c>
      <c r="C196" s="859">
        <v>0</v>
      </c>
      <c r="D196" s="859">
        <v>0</v>
      </c>
      <c r="E196" s="860">
        <v>0</v>
      </c>
      <c r="F196" s="796" t="s">
        <v>573</v>
      </c>
      <c r="AC196" s="489"/>
    </row>
    <row r="197" spans="1:29">
      <c r="A197" s="858">
        <v>0</v>
      </c>
      <c r="B197" s="859">
        <v>0</v>
      </c>
      <c r="C197" s="859">
        <v>0</v>
      </c>
      <c r="D197" s="859">
        <v>0</v>
      </c>
      <c r="E197" s="860">
        <v>0</v>
      </c>
      <c r="F197" s="796" t="s">
        <v>575</v>
      </c>
      <c r="AC197" s="489"/>
    </row>
    <row r="198" spans="1:29">
      <c r="A198" s="858">
        <v>0</v>
      </c>
      <c r="B198" s="859">
        <v>0</v>
      </c>
      <c r="C198" s="859">
        <v>0</v>
      </c>
      <c r="D198" s="859">
        <v>0</v>
      </c>
      <c r="E198" s="860">
        <v>0</v>
      </c>
      <c r="F198" s="796" t="s">
        <v>577</v>
      </c>
      <c r="AC198" s="489"/>
    </row>
    <row r="199" spans="1:29">
      <c r="A199" s="858">
        <v>0</v>
      </c>
      <c r="B199" s="859">
        <v>0</v>
      </c>
      <c r="C199" s="859">
        <v>0</v>
      </c>
      <c r="D199" s="859">
        <v>0</v>
      </c>
      <c r="E199" s="860">
        <v>0</v>
      </c>
      <c r="F199" s="796" t="s">
        <v>578</v>
      </c>
      <c r="AC199" s="489"/>
    </row>
    <row r="200" spans="1:29">
      <c r="A200" s="858">
        <v>0</v>
      </c>
      <c r="B200" s="859">
        <v>0</v>
      </c>
      <c r="C200" s="859">
        <v>0</v>
      </c>
      <c r="D200" s="859">
        <v>0</v>
      </c>
      <c r="E200" s="860">
        <v>0</v>
      </c>
      <c r="F200" s="796" t="s">
        <v>579</v>
      </c>
      <c r="AC200" s="489"/>
    </row>
    <row r="201" spans="1:29">
      <c r="A201" s="858">
        <v>0</v>
      </c>
      <c r="B201" s="859">
        <v>0</v>
      </c>
      <c r="C201" s="859">
        <v>0</v>
      </c>
      <c r="D201" s="859">
        <v>0</v>
      </c>
      <c r="E201" s="860">
        <v>0</v>
      </c>
      <c r="F201" s="796" t="s">
        <v>580</v>
      </c>
      <c r="AC201" s="489"/>
    </row>
    <row r="202" spans="1:29">
      <c r="A202" s="858">
        <v>0</v>
      </c>
      <c r="B202" s="859">
        <v>0</v>
      </c>
      <c r="C202" s="859">
        <v>0</v>
      </c>
      <c r="D202" s="859">
        <v>0</v>
      </c>
      <c r="E202" s="860">
        <v>0</v>
      </c>
      <c r="F202" s="796" t="s">
        <v>582</v>
      </c>
      <c r="AC202" s="489"/>
    </row>
    <row r="203" spans="1:29" ht="14.25" thickBot="1">
      <c r="A203" s="861">
        <v>0</v>
      </c>
      <c r="B203" s="862">
        <v>0</v>
      </c>
      <c r="C203" s="862">
        <v>0</v>
      </c>
      <c r="D203" s="862">
        <v>0</v>
      </c>
      <c r="E203" s="863">
        <v>0</v>
      </c>
      <c r="F203" s="796" t="s">
        <v>584</v>
      </c>
      <c r="AC203" s="489"/>
    </row>
    <row r="204" spans="1:29">
      <c r="A204" s="867"/>
      <c r="B204" s="867"/>
      <c r="C204" s="867"/>
      <c r="D204" s="867"/>
      <c r="E204" s="867"/>
      <c r="F204" s="796"/>
      <c r="AC204" s="489"/>
    </row>
    <row r="205" spans="1:29">
      <c r="F205" s="796"/>
      <c r="AC205" s="489"/>
    </row>
    <row r="206" spans="1:29">
      <c r="F206" s="796"/>
      <c r="AC206" s="489"/>
    </row>
    <row r="207" spans="1:29">
      <c r="F207" s="796"/>
      <c r="AC207" s="489"/>
    </row>
    <row r="208" spans="1:29">
      <c r="F208" s="796"/>
      <c r="AC208" s="489"/>
    </row>
    <row r="209" spans="6:29">
      <c r="F209" s="796"/>
      <c r="AC209" s="489"/>
    </row>
    <row r="210" spans="6:29">
      <c r="F210" s="796"/>
      <c r="AC210" s="489"/>
    </row>
    <row r="211" spans="6:29">
      <c r="F211" s="796"/>
      <c r="AC211" s="489"/>
    </row>
    <row r="212" spans="6:29">
      <c r="F212" s="796"/>
      <c r="AC212" s="489"/>
    </row>
    <row r="213" spans="6:29">
      <c r="F213" s="796"/>
      <c r="AC213" s="489"/>
    </row>
    <row r="214" spans="6:29">
      <c r="F214" s="796"/>
      <c r="AC214" s="489"/>
    </row>
    <row r="215" spans="6:29">
      <c r="F215" s="796"/>
      <c r="AC215" s="489"/>
    </row>
    <row r="216" spans="6:29">
      <c r="F216" s="796"/>
      <c r="AC216" s="489"/>
    </row>
    <row r="217" spans="6:29">
      <c r="F217" s="796"/>
      <c r="AC217" s="489"/>
    </row>
    <row r="218" spans="6:29">
      <c r="F218" s="796"/>
      <c r="AC218" s="489"/>
    </row>
    <row r="219" spans="6:29">
      <c r="F219" s="796"/>
      <c r="AC219" s="489"/>
    </row>
    <row r="220" spans="6:29">
      <c r="F220" s="796"/>
      <c r="AC220" s="489"/>
    </row>
    <row r="221" spans="6:29">
      <c r="F221" s="796"/>
      <c r="AC221" s="489"/>
    </row>
    <row r="222" spans="6:29">
      <c r="AC222" s="489"/>
    </row>
    <row r="223" spans="6:29">
      <c r="AC223" s="489"/>
    </row>
    <row r="224" spans="6: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row r="232" spans="29:29">
      <c r="AC232" s="489"/>
    </row>
    <row r="233" spans="29:29">
      <c r="AC233" s="489"/>
    </row>
    <row r="234" spans="29:29">
      <c r="AC234" s="489"/>
    </row>
    <row r="235" spans="29:29">
      <c r="AC235" s="489"/>
    </row>
    <row r="236" spans="29:29">
      <c r="AC236" s="489"/>
    </row>
    <row r="237" spans="29:29">
      <c r="AC237" s="489"/>
    </row>
    <row r="238" spans="29:29">
      <c r="AC238" s="489"/>
    </row>
    <row r="239" spans="29:29">
      <c r="AC239" s="489"/>
    </row>
    <row r="240" spans="29:29">
      <c r="AC240" s="489"/>
    </row>
    <row r="241" spans="29:29">
      <c r="AC241" s="489"/>
    </row>
    <row r="242" spans="29:29">
      <c r="AC242" s="489"/>
    </row>
    <row r="243" spans="29:29">
      <c r="AC243" s="489"/>
    </row>
    <row r="244" spans="29:29">
      <c r="AC244" s="489"/>
    </row>
    <row r="245" spans="29:29">
      <c r="AC245" s="489"/>
    </row>
  </sheetData>
  <phoneticPr fontId="5"/>
  <pageMargins left="0.47244094488188981" right="0.39370078740157483" top="0.98425196850393704" bottom="0.98425196850393704" header="0.51181102362204722" footer="0.51181102362204722"/>
  <pageSetup paperSize="8" scale="60" orientation="portrait" r:id="rId1"/>
  <headerFooter alignWithMargins="0"/>
  <rowBreaks count="1" manualBreakCount="1">
    <brk id="115" max="16383" man="1"/>
  </rowBreaks>
</worksheet>
</file>

<file path=xl/worksheets/sheet24.xml><?xml version="1.0" encoding="utf-8"?>
<worksheet xmlns="http://schemas.openxmlformats.org/spreadsheetml/2006/main" xmlns:r="http://schemas.openxmlformats.org/officeDocument/2006/relationships">
  <dimension ref="A1:AM245"/>
  <sheetViews>
    <sheetView topLeftCell="N170" zoomScaleSheetLayoutView="80"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16384" width="9" style="437"/>
  </cols>
  <sheetData>
    <row r="1" spans="1:37" s="376" customFormat="1" ht="9" customHeight="1"/>
    <row r="2" spans="1:37" s="376" customFormat="1" ht="14.45" customHeight="1">
      <c r="J2" s="164"/>
      <c r="K2" s="164" t="s">
        <v>721</v>
      </c>
      <c r="R2" s="164" t="s">
        <v>724</v>
      </c>
      <c r="T2" s="139"/>
      <c r="AA2" s="165"/>
      <c r="AB2" s="165" t="s">
        <v>1</v>
      </c>
      <c r="AC2" s="165"/>
    </row>
    <row r="3" spans="1:37" s="376" customFormat="1" ht="3" customHeight="1" thickBot="1">
      <c r="AB3" s="165"/>
      <c r="AC3" s="165"/>
    </row>
    <row r="4" spans="1:37" s="376" customFormat="1" ht="14.45" customHeight="1" thickTop="1">
      <c r="K4" s="166"/>
      <c r="L4" s="167"/>
      <c r="M4" s="167"/>
      <c r="N4" s="167"/>
      <c r="O4" s="167"/>
      <c r="P4" s="168" t="s">
        <v>119</v>
      </c>
      <c r="Q4" s="167"/>
      <c r="R4" s="167"/>
      <c r="S4" s="167"/>
      <c r="T4" s="167"/>
      <c r="U4" s="169"/>
      <c r="V4" s="167"/>
      <c r="W4" s="167"/>
      <c r="X4" s="167"/>
      <c r="Y4" s="167"/>
      <c r="Z4" s="168" t="s">
        <v>392</v>
      </c>
      <c r="AA4" s="167"/>
      <c r="AB4" s="167"/>
      <c r="AC4" s="170"/>
      <c r="AD4" s="165"/>
      <c r="AE4" s="491"/>
      <c r="AF4" s="491"/>
      <c r="AG4" s="491"/>
      <c r="AH4" s="491"/>
      <c r="AI4" s="335"/>
      <c r="AJ4" s="335"/>
      <c r="AK4" s="335"/>
    </row>
    <row r="5" spans="1:37" s="376" customFormat="1" ht="14.45" customHeight="1">
      <c r="K5" s="171"/>
      <c r="L5" s="172"/>
      <c r="M5" s="172"/>
      <c r="N5" s="172"/>
      <c r="O5" s="172"/>
      <c r="P5" s="173" t="s">
        <v>121</v>
      </c>
      <c r="Q5" s="174" t="s">
        <v>143</v>
      </c>
      <c r="R5" s="175" t="s">
        <v>122</v>
      </c>
      <c r="S5" s="175"/>
      <c r="T5" s="176"/>
      <c r="U5" s="177"/>
      <c r="V5" s="172"/>
      <c r="W5" s="172"/>
      <c r="X5" s="172"/>
      <c r="Y5" s="172"/>
      <c r="Z5" s="173" t="s">
        <v>123</v>
      </c>
      <c r="AA5" s="178" t="s">
        <v>124</v>
      </c>
      <c r="AB5" s="175"/>
      <c r="AC5" s="179"/>
      <c r="AD5" s="165"/>
      <c r="AE5" s="491"/>
      <c r="AF5" s="491"/>
      <c r="AG5" s="491"/>
      <c r="AH5" s="491"/>
      <c r="AI5" s="335"/>
      <c r="AJ5" s="335"/>
      <c r="AK5" s="335"/>
    </row>
    <row r="6" spans="1:37" s="376" customFormat="1" ht="14.45" customHeight="1">
      <c r="K6" s="171"/>
      <c r="L6" s="172"/>
      <c r="M6" s="172"/>
      <c r="N6" s="172"/>
      <c r="O6" s="172"/>
      <c r="P6" s="180"/>
      <c r="Q6" s="181" t="s">
        <v>144</v>
      </c>
      <c r="R6" s="178" t="s">
        <v>2</v>
      </c>
      <c r="S6" s="178" t="s">
        <v>3</v>
      </c>
      <c r="T6" s="178" t="s">
        <v>393</v>
      </c>
      <c r="U6" s="177" t="s">
        <v>4</v>
      </c>
      <c r="V6" s="172" t="s">
        <v>4</v>
      </c>
      <c r="W6" s="172"/>
      <c r="X6" s="172"/>
      <c r="Y6" s="172"/>
      <c r="Z6" s="180"/>
      <c r="AA6" s="178" t="s">
        <v>2</v>
      </c>
      <c r="AB6" s="178" t="s">
        <v>3</v>
      </c>
      <c r="AC6" s="179" t="s">
        <v>393</v>
      </c>
      <c r="AD6" s="165" t="s">
        <v>4</v>
      </c>
      <c r="AE6" s="491"/>
      <c r="AF6" s="491"/>
      <c r="AG6" s="491"/>
      <c r="AH6" s="491"/>
      <c r="AI6" s="335"/>
      <c r="AJ6" s="335"/>
      <c r="AK6" s="335"/>
    </row>
    <row r="7" spans="1:37" s="376" customFormat="1" ht="14.45" customHeight="1" thickBot="1">
      <c r="K7" s="171"/>
      <c r="L7" s="172"/>
      <c r="M7" s="172"/>
      <c r="N7" s="172"/>
      <c r="O7" s="172"/>
      <c r="P7" s="182" t="s">
        <v>125</v>
      </c>
      <c r="Q7" s="183" t="s">
        <v>667</v>
      </c>
      <c r="R7" s="184"/>
      <c r="S7" s="185" t="s">
        <v>127</v>
      </c>
      <c r="T7" s="186" t="s">
        <v>395</v>
      </c>
      <c r="U7" s="177"/>
      <c r="V7" s="254"/>
      <c r="W7" s="254"/>
      <c r="X7" s="254"/>
      <c r="Y7" s="254"/>
      <c r="Z7" s="255" t="s">
        <v>5</v>
      </c>
      <c r="AA7" s="185" t="s">
        <v>6</v>
      </c>
      <c r="AB7" s="185" t="s">
        <v>7</v>
      </c>
      <c r="AC7" s="256"/>
      <c r="AD7" s="165"/>
      <c r="AE7" s="332"/>
      <c r="AF7" s="332"/>
      <c r="AG7" s="332"/>
      <c r="AH7" s="332"/>
      <c r="AI7" s="335"/>
      <c r="AJ7" s="335"/>
      <c r="AK7" s="335"/>
    </row>
    <row r="8" spans="1:37" ht="14.45" customHeight="1">
      <c r="A8" s="977">
        <v>73336</v>
      </c>
      <c r="B8" s="977">
        <v>73336</v>
      </c>
      <c r="C8" s="977">
        <v>59052</v>
      </c>
      <c r="D8" s="977">
        <v>14284</v>
      </c>
      <c r="E8" s="977">
        <v>16701</v>
      </c>
      <c r="F8" s="977">
        <v>27619</v>
      </c>
      <c r="G8" s="977">
        <v>410</v>
      </c>
      <c r="H8" s="977">
        <v>0</v>
      </c>
      <c r="I8" s="524"/>
      <c r="K8" s="188"/>
      <c r="L8" s="189" t="s">
        <v>8</v>
      </c>
      <c r="M8" s="190"/>
      <c r="N8" s="190"/>
      <c r="O8" s="191" t="s">
        <v>9</v>
      </c>
      <c r="P8" s="192">
        <f>+A9</f>
        <v>0</v>
      </c>
      <c r="Q8" s="258">
        <f>+C9</f>
        <v>0</v>
      </c>
      <c r="R8" s="258">
        <f>+E9</f>
        <v>0</v>
      </c>
      <c r="S8" s="260">
        <f>+F9</f>
        <v>0</v>
      </c>
      <c r="T8" s="261">
        <f>+H9</f>
        <v>0</v>
      </c>
      <c r="U8" s="195"/>
      <c r="V8" s="200" t="s">
        <v>145</v>
      </c>
      <c r="W8" s="222"/>
      <c r="X8" s="222"/>
      <c r="Y8" s="298" t="s">
        <v>10</v>
      </c>
      <c r="Z8" s="231">
        <f t="shared" ref="Z8:AB9" si="0">+A170</f>
        <v>0</v>
      </c>
      <c r="AA8" s="232">
        <f t="shared" si="0"/>
        <v>0</v>
      </c>
      <c r="AB8" s="233">
        <f t="shared" si="0"/>
        <v>0</v>
      </c>
      <c r="AC8" s="505">
        <f>+E170</f>
        <v>0</v>
      </c>
      <c r="AD8" s="165"/>
      <c r="AE8" s="165"/>
      <c r="AF8" s="165"/>
      <c r="AG8" s="165"/>
      <c r="AH8" s="165"/>
      <c r="AI8" s="376"/>
      <c r="AJ8" s="376"/>
      <c r="AK8" s="376"/>
    </row>
    <row r="9" spans="1:37" ht="14.45" customHeight="1">
      <c r="A9" s="977">
        <v>0</v>
      </c>
      <c r="B9" s="977">
        <v>0</v>
      </c>
      <c r="C9" s="977">
        <v>0</v>
      </c>
      <c r="D9" s="977">
        <v>0</v>
      </c>
      <c r="E9" s="977">
        <v>0</v>
      </c>
      <c r="F9" s="977">
        <v>0</v>
      </c>
      <c r="G9" s="977">
        <v>0</v>
      </c>
      <c r="H9" s="977">
        <v>0</v>
      </c>
      <c r="I9" s="524"/>
      <c r="K9" s="199"/>
      <c r="L9" s="200"/>
      <c r="M9" s="201" t="s">
        <v>146</v>
      </c>
      <c r="N9" s="202"/>
      <c r="O9" s="203" t="s">
        <v>12</v>
      </c>
      <c r="P9" s="204">
        <f>+A10</f>
        <v>0</v>
      </c>
      <c r="Q9" s="205">
        <f>+C10</f>
        <v>0</v>
      </c>
      <c r="R9" s="205">
        <f>+E10</f>
        <v>0</v>
      </c>
      <c r="S9" s="267">
        <f>+F10</f>
        <v>0</v>
      </c>
      <c r="T9" s="268">
        <f>+H10</f>
        <v>0</v>
      </c>
      <c r="U9" s="207"/>
      <c r="V9" s="181"/>
      <c r="W9" s="201" t="s">
        <v>11</v>
      </c>
      <c r="X9" s="202"/>
      <c r="Y9" s="220" t="s">
        <v>9</v>
      </c>
      <c r="Z9" s="204">
        <f t="shared" si="0"/>
        <v>0</v>
      </c>
      <c r="AA9" s="205">
        <f t="shared" si="0"/>
        <v>0</v>
      </c>
      <c r="AB9" s="206">
        <f t="shared" si="0"/>
        <v>0</v>
      </c>
      <c r="AC9" s="506">
        <f>+E171</f>
        <v>0</v>
      </c>
      <c r="AD9" s="165"/>
      <c r="AE9" s="165"/>
      <c r="AF9" s="165"/>
      <c r="AG9" s="165"/>
      <c r="AH9" s="165"/>
      <c r="AI9" s="376"/>
      <c r="AJ9" s="376"/>
      <c r="AK9" s="376"/>
    </row>
    <row r="10" spans="1:37" ht="14.45" customHeight="1">
      <c r="A10" s="977">
        <v>0</v>
      </c>
      <c r="B10" s="977">
        <v>0</v>
      </c>
      <c r="C10" s="977">
        <v>0</v>
      </c>
      <c r="D10" s="977">
        <v>0</v>
      </c>
      <c r="E10" s="977">
        <v>0</v>
      </c>
      <c r="F10" s="977">
        <v>0</v>
      </c>
      <c r="G10" s="977">
        <v>0</v>
      </c>
      <c r="H10" s="977">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77">
        <v>8758</v>
      </c>
      <c r="B11" s="977">
        <v>8758</v>
      </c>
      <c r="C11" s="977">
        <v>8758</v>
      </c>
      <c r="D11" s="977">
        <v>0</v>
      </c>
      <c r="E11" s="977">
        <v>4397</v>
      </c>
      <c r="F11" s="977">
        <v>0</v>
      </c>
      <c r="G11" s="977">
        <v>0</v>
      </c>
      <c r="H11" s="977">
        <v>0</v>
      </c>
      <c r="I11" s="524"/>
      <c r="K11" s="199" t="s">
        <v>4</v>
      </c>
      <c r="L11" s="178" t="s">
        <v>14</v>
      </c>
      <c r="M11" s="175"/>
      <c r="N11" s="175"/>
      <c r="O11" s="216" t="s">
        <v>15</v>
      </c>
      <c r="P11" s="217">
        <f>+A11</f>
        <v>8758</v>
      </c>
      <c r="Q11" s="218">
        <f>+C11</f>
        <v>8758</v>
      </c>
      <c r="R11" s="218">
        <f>+E11</f>
        <v>4397</v>
      </c>
      <c r="S11" s="283">
        <f>+F11</f>
        <v>0</v>
      </c>
      <c r="T11" s="268">
        <f>+H11</f>
        <v>0</v>
      </c>
      <c r="U11" s="207"/>
      <c r="V11" s="201" t="s">
        <v>147</v>
      </c>
      <c r="W11" s="202"/>
      <c r="X11" s="202"/>
      <c r="Y11" s="220" t="s">
        <v>12</v>
      </c>
      <c r="Z11" s="204">
        <f>+A172</f>
        <v>0</v>
      </c>
      <c r="AA11" s="205">
        <f>+B172</f>
        <v>0</v>
      </c>
      <c r="AB11" s="206">
        <f>+C172</f>
        <v>0</v>
      </c>
      <c r="AC11" s="506">
        <f>+E172</f>
        <v>0</v>
      </c>
      <c r="AD11" s="165"/>
      <c r="AE11" s="165"/>
      <c r="AF11" s="165"/>
      <c r="AG11" s="165"/>
      <c r="AH11" s="165"/>
      <c r="AI11" s="376"/>
      <c r="AJ11" s="376"/>
      <c r="AK11" s="376"/>
    </row>
    <row r="12" spans="1:37" ht="14.45" customHeight="1">
      <c r="A12" s="977">
        <v>0</v>
      </c>
      <c r="B12" s="977">
        <v>0</v>
      </c>
      <c r="C12" s="977">
        <v>0</v>
      </c>
      <c r="D12" s="977">
        <v>0</v>
      </c>
      <c r="E12" s="977">
        <v>0</v>
      </c>
      <c r="F12" s="977">
        <v>0</v>
      </c>
      <c r="G12" s="977">
        <v>0</v>
      </c>
      <c r="H12" s="977">
        <v>0</v>
      </c>
      <c r="I12" s="524"/>
      <c r="K12" s="199"/>
      <c r="L12" s="200"/>
      <c r="M12" s="201" t="s">
        <v>16</v>
      </c>
      <c r="N12" s="202"/>
      <c r="O12" s="203" t="s">
        <v>17</v>
      </c>
      <c r="P12" s="204">
        <f>+A12</f>
        <v>0</v>
      </c>
      <c r="Q12" s="205">
        <f>+C12</f>
        <v>0</v>
      </c>
      <c r="R12" s="205">
        <f>+E12</f>
        <v>0</v>
      </c>
      <c r="S12" s="267">
        <f>+F12</f>
        <v>0</v>
      </c>
      <c r="T12" s="268">
        <f>+H12</f>
        <v>0</v>
      </c>
      <c r="U12" s="207"/>
      <c r="V12" s="200"/>
      <c r="W12" s="452"/>
      <c r="X12" s="452"/>
      <c r="Y12" s="453"/>
      <c r="Z12" s="454"/>
      <c r="AA12" s="455"/>
      <c r="AB12" s="455"/>
      <c r="AC12" s="508"/>
      <c r="AD12" s="165"/>
      <c r="AE12" s="165"/>
      <c r="AF12" s="165"/>
      <c r="AG12" s="165"/>
      <c r="AH12" s="165"/>
      <c r="AI12" s="376"/>
      <c r="AJ12" s="376"/>
      <c r="AK12" s="376"/>
    </row>
    <row r="13" spans="1:37" ht="14.45" customHeight="1">
      <c r="A13" s="977">
        <v>5218</v>
      </c>
      <c r="B13" s="977">
        <v>5218</v>
      </c>
      <c r="C13" s="977">
        <v>0</v>
      </c>
      <c r="D13" s="977">
        <v>5218</v>
      </c>
      <c r="E13" s="977">
        <v>2202</v>
      </c>
      <c r="F13" s="977">
        <v>869</v>
      </c>
      <c r="G13" s="977">
        <v>0</v>
      </c>
      <c r="H13" s="977">
        <v>0</v>
      </c>
      <c r="I13" s="524"/>
      <c r="K13" s="199"/>
      <c r="L13" s="221"/>
      <c r="M13" s="201" t="s">
        <v>13</v>
      </c>
      <c r="N13" s="222"/>
      <c r="O13" s="223"/>
      <c r="P13" s="213">
        <f>P11-P12</f>
        <v>8758</v>
      </c>
      <c r="Q13" s="214">
        <f>Q11-Q12</f>
        <v>8758</v>
      </c>
      <c r="R13" s="214">
        <f>R11-R12</f>
        <v>4397</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77">
        <v>5218</v>
      </c>
      <c r="B14" s="977">
        <v>5218</v>
      </c>
      <c r="C14" s="977">
        <v>0</v>
      </c>
      <c r="D14" s="977">
        <v>5218</v>
      </c>
      <c r="E14" s="977">
        <v>2202</v>
      </c>
      <c r="F14" s="977">
        <v>869</v>
      </c>
      <c r="G14" s="977">
        <v>0</v>
      </c>
      <c r="H14" s="977">
        <v>0</v>
      </c>
      <c r="I14" s="524"/>
      <c r="K14" s="199" t="s">
        <v>4</v>
      </c>
      <c r="L14" s="174"/>
      <c r="M14" s="200" t="s">
        <v>94</v>
      </c>
      <c r="N14" s="202"/>
      <c r="O14" s="203" t="s">
        <v>93</v>
      </c>
      <c r="P14" s="204">
        <f>+A14</f>
        <v>5218</v>
      </c>
      <c r="Q14" s="205">
        <f>+C14</f>
        <v>0</v>
      </c>
      <c r="R14" s="205">
        <f t="shared" ref="R14:S16" si="1">+E14</f>
        <v>2202</v>
      </c>
      <c r="S14" s="267">
        <f t="shared" si="1"/>
        <v>869</v>
      </c>
      <c r="T14" s="268">
        <f>+H14</f>
        <v>0</v>
      </c>
      <c r="U14" s="207"/>
      <c r="V14" s="178"/>
      <c r="W14" s="201" t="s">
        <v>135</v>
      </c>
      <c r="X14" s="202"/>
      <c r="Y14" s="220" t="s">
        <v>93</v>
      </c>
      <c r="Z14" s="204">
        <f>+A176</f>
        <v>0</v>
      </c>
      <c r="AA14" s="205">
        <f>+B176</f>
        <v>0</v>
      </c>
      <c r="AB14" s="206">
        <f>+C176</f>
        <v>0</v>
      </c>
      <c r="AC14" s="506">
        <f>+E176</f>
        <v>0</v>
      </c>
      <c r="AD14" s="165"/>
      <c r="AE14" s="165"/>
      <c r="AF14" s="165"/>
      <c r="AG14" s="165"/>
      <c r="AH14" s="165"/>
      <c r="AI14" s="376"/>
      <c r="AJ14" s="376"/>
      <c r="AK14" s="376"/>
    </row>
    <row r="15" spans="1:37" ht="14.45" customHeight="1">
      <c r="A15" s="977">
        <v>0</v>
      </c>
      <c r="B15" s="977">
        <v>0</v>
      </c>
      <c r="C15" s="977">
        <v>0</v>
      </c>
      <c r="D15" s="977">
        <v>0</v>
      </c>
      <c r="E15" s="977">
        <v>0</v>
      </c>
      <c r="F15" s="977">
        <v>0</v>
      </c>
      <c r="G15" s="977">
        <v>0</v>
      </c>
      <c r="H15" s="977">
        <v>0</v>
      </c>
      <c r="I15" s="524"/>
      <c r="K15" s="199"/>
      <c r="L15" s="181" t="s">
        <v>102</v>
      </c>
      <c r="M15" s="200"/>
      <c r="N15" s="201" t="s">
        <v>148</v>
      </c>
      <c r="O15" s="203" t="s">
        <v>97</v>
      </c>
      <c r="P15" s="204">
        <f>+A15</f>
        <v>0</v>
      </c>
      <c r="Q15" s="205">
        <f>+C15</f>
        <v>0</v>
      </c>
      <c r="R15" s="205">
        <f t="shared" si="1"/>
        <v>0</v>
      </c>
      <c r="S15" s="267">
        <f t="shared" si="1"/>
        <v>0</v>
      </c>
      <c r="T15" s="268">
        <f>+H15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77">
        <v>5218</v>
      </c>
      <c r="B16" s="977">
        <v>5218</v>
      </c>
      <c r="C16" s="977">
        <v>0</v>
      </c>
      <c r="D16" s="977">
        <v>5218</v>
      </c>
      <c r="E16" s="977">
        <v>2202</v>
      </c>
      <c r="F16" s="977">
        <v>869</v>
      </c>
      <c r="G16" s="977">
        <v>0</v>
      </c>
      <c r="H16" s="977">
        <v>0</v>
      </c>
      <c r="I16" s="524"/>
      <c r="K16" s="199"/>
      <c r="L16" s="181" t="s">
        <v>103</v>
      </c>
      <c r="M16" s="181"/>
      <c r="N16" s="201" t="s">
        <v>96</v>
      </c>
      <c r="O16" s="203" t="s">
        <v>34</v>
      </c>
      <c r="P16" s="204">
        <f>+A16</f>
        <v>5218</v>
      </c>
      <c r="Q16" s="205">
        <f>+C16</f>
        <v>0</v>
      </c>
      <c r="R16" s="205">
        <f t="shared" si="1"/>
        <v>2202</v>
      </c>
      <c r="S16" s="267">
        <f t="shared" si="1"/>
        <v>869</v>
      </c>
      <c r="T16" s="268">
        <f>+H16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77">
        <v>0</v>
      </c>
      <c r="B17" s="977">
        <v>0</v>
      </c>
      <c r="C17" s="977">
        <v>0</v>
      </c>
      <c r="D17" s="977">
        <v>0</v>
      </c>
      <c r="E17" s="977">
        <v>0</v>
      </c>
      <c r="F17" s="977">
        <v>0</v>
      </c>
      <c r="G17" s="977">
        <v>0</v>
      </c>
      <c r="H17" s="977">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77">
        <v>0</v>
      </c>
      <c r="B18" s="977">
        <v>0</v>
      </c>
      <c r="C18" s="977">
        <v>0</v>
      </c>
      <c r="D18" s="977">
        <v>0</v>
      </c>
      <c r="E18" s="977">
        <v>0</v>
      </c>
      <c r="F18" s="977">
        <v>0</v>
      </c>
      <c r="G18" s="977">
        <v>0</v>
      </c>
      <c r="H18" s="977">
        <v>0</v>
      </c>
      <c r="I18" s="524"/>
      <c r="K18" s="199"/>
      <c r="L18" s="181"/>
      <c r="M18" s="201" t="s">
        <v>95</v>
      </c>
      <c r="N18" s="202"/>
      <c r="O18" s="203" t="s">
        <v>98</v>
      </c>
      <c r="P18" s="204">
        <f>+A17</f>
        <v>0</v>
      </c>
      <c r="Q18" s="205">
        <f>+C17</f>
        <v>0</v>
      </c>
      <c r="R18" s="205">
        <f t="shared" ref="R18:S20" si="2">+E17</f>
        <v>0</v>
      </c>
      <c r="S18" s="267">
        <f t="shared" si="2"/>
        <v>0</v>
      </c>
      <c r="T18" s="268">
        <f>+H17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77">
        <v>0</v>
      </c>
      <c r="B19" s="977">
        <v>0</v>
      </c>
      <c r="C19" s="977">
        <v>0</v>
      </c>
      <c r="D19" s="977">
        <v>0</v>
      </c>
      <c r="E19" s="977">
        <v>0</v>
      </c>
      <c r="F19" s="977">
        <v>0</v>
      </c>
      <c r="G19" s="977">
        <v>0</v>
      </c>
      <c r="H19" s="977">
        <v>0</v>
      </c>
      <c r="I19" s="524"/>
      <c r="K19" s="199"/>
      <c r="L19" s="221"/>
      <c r="M19" s="201" t="s">
        <v>13</v>
      </c>
      <c r="N19" s="202"/>
      <c r="O19" s="203" t="s">
        <v>99</v>
      </c>
      <c r="P19" s="204">
        <f>+A18</f>
        <v>0</v>
      </c>
      <c r="Q19" s="205">
        <f>+C18</f>
        <v>0</v>
      </c>
      <c r="R19" s="205">
        <f t="shared" si="2"/>
        <v>0</v>
      </c>
      <c r="S19" s="267">
        <f t="shared" si="2"/>
        <v>0</v>
      </c>
      <c r="T19" s="268">
        <f>+H18</f>
        <v>0</v>
      </c>
      <c r="U19" s="207"/>
      <c r="V19" s="461"/>
      <c r="W19" s="202" t="s">
        <v>13</v>
      </c>
      <c r="X19" s="202"/>
      <c r="Y19" s="220" t="s">
        <v>97</v>
      </c>
      <c r="Z19" s="204">
        <f>+A177</f>
        <v>0</v>
      </c>
      <c r="AA19" s="205">
        <f>+B177</f>
        <v>0</v>
      </c>
      <c r="AB19" s="206">
        <f>+C177</f>
        <v>0</v>
      </c>
      <c r="AC19" s="506">
        <f>+E177</f>
        <v>0</v>
      </c>
      <c r="AD19" s="165"/>
      <c r="AE19" s="165"/>
      <c r="AF19" s="165"/>
      <c r="AG19" s="165"/>
      <c r="AH19" s="165"/>
      <c r="AI19" s="376"/>
      <c r="AJ19" s="376"/>
      <c r="AK19" s="376"/>
    </row>
    <row r="20" spans="1:37" ht="14.45" customHeight="1">
      <c r="A20" s="977">
        <v>44135</v>
      </c>
      <c r="B20" s="977">
        <v>44135</v>
      </c>
      <c r="C20" s="977">
        <v>35069</v>
      </c>
      <c r="D20" s="977">
        <v>9066</v>
      </c>
      <c r="E20" s="977">
        <v>0</v>
      </c>
      <c r="F20" s="977">
        <v>26750</v>
      </c>
      <c r="G20" s="977">
        <v>410</v>
      </c>
      <c r="H20" s="977">
        <v>0</v>
      </c>
      <c r="I20" s="524"/>
      <c r="K20" s="199"/>
      <c r="L20" s="201" t="s">
        <v>19</v>
      </c>
      <c r="M20" s="202"/>
      <c r="N20" s="202"/>
      <c r="O20" s="203" t="s">
        <v>20</v>
      </c>
      <c r="P20" s="204">
        <f>+A19</f>
        <v>0</v>
      </c>
      <c r="Q20" s="205">
        <f>+C19</f>
        <v>0</v>
      </c>
      <c r="R20" s="449">
        <f t="shared" si="2"/>
        <v>0</v>
      </c>
      <c r="S20" s="267">
        <f t="shared" si="2"/>
        <v>0</v>
      </c>
      <c r="T20" s="268">
        <f>+H19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77">
        <v>31105</v>
      </c>
      <c r="B21" s="977">
        <v>31105</v>
      </c>
      <c r="C21" s="977">
        <v>22039</v>
      </c>
      <c r="D21" s="977">
        <v>9066</v>
      </c>
      <c r="E21" s="977">
        <v>0</v>
      </c>
      <c r="F21" s="977">
        <v>17655</v>
      </c>
      <c r="G21" s="977">
        <v>0</v>
      </c>
      <c r="H21" s="977">
        <v>0</v>
      </c>
      <c r="I21" s="524"/>
      <c r="K21" s="199" t="s">
        <v>21</v>
      </c>
      <c r="L21" s="200"/>
      <c r="M21" s="201" t="s">
        <v>22</v>
      </c>
      <c r="N21" s="202"/>
      <c r="O21" s="203" t="s">
        <v>23</v>
      </c>
      <c r="P21" s="204">
        <f t="shared" ref="P21:P31" si="3">+A21</f>
        <v>31105</v>
      </c>
      <c r="Q21" s="205">
        <f t="shared" ref="Q21:Q31" si="4">+C21</f>
        <v>22039</v>
      </c>
      <c r="R21" s="205">
        <f t="shared" ref="R21:R31" si="5">+E21</f>
        <v>0</v>
      </c>
      <c r="S21" s="267">
        <f t="shared" ref="S21:S31" si="6">+F21</f>
        <v>17655</v>
      </c>
      <c r="T21" s="268">
        <f t="shared" ref="T21:T31" si="7">+H21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77">
        <v>0</v>
      </c>
      <c r="B22" s="977">
        <v>0</v>
      </c>
      <c r="C22" s="977">
        <v>0</v>
      </c>
      <c r="D22" s="977">
        <v>0</v>
      </c>
      <c r="E22" s="977">
        <v>0</v>
      </c>
      <c r="F22" s="977">
        <v>0</v>
      </c>
      <c r="G22" s="977">
        <v>0</v>
      </c>
      <c r="H22" s="977">
        <v>0</v>
      </c>
      <c r="I22" s="524"/>
      <c r="K22" s="199"/>
      <c r="L22" s="200" t="s">
        <v>25</v>
      </c>
      <c r="M22" s="201" t="s">
        <v>26</v>
      </c>
      <c r="N22" s="202"/>
      <c r="O22" s="203" t="s">
        <v>27</v>
      </c>
      <c r="P22" s="204">
        <f t="shared" si="3"/>
        <v>0</v>
      </c>
      <c r="Q22" s="205">
        <f t="shared" si="4"/>
        <v>0</v>
      </c>
      <c r="R22" s="205">
        <f t="shared" si="5"/>
        <v>0</v>
      </c>
      <c r="S22" s="267">
        <f t="shared" si="6"/>
        <v>0</v>
      </c>
      <c r="T22" s="268">
        <f t="shared" si="7"/>
        <v>0</v>
      </c>
      <c r="U22" s="207"/>
      <c r="V22" s="200"/>
      <c r="W22" s="172"/>
      <c r="X22" s="172"/>
      <c r="Y22" s="212"/>
      <c r="Z22" s="209"/>
      <c r="AA22" s="210"/>
      <c r="AB22" s="210"/>
      <c r="AC22" s="510"/>
      <c r="AD22" s="165"/>
      <c r="AE22" s="165"/>
      <c r="AF22" s="165"/>
      <c r="AG22" s="165"/>
      <c r="AH22" s="165"/>
      <c r="AI22" s="376"/>
      <c r="AJ22" s="376"/>
      <c r="AK22" s="376"/>
    </row>
    <row r="23" spans="1:37" ht="14.45" customHeight="1">
      <c r="A23" s="977">
        <v>0</v>
      </c>
      <c r="B23" s="977">
        <v>0</v>
      </c>
      <c r="C23" s="977">
        <v>0</v>
      </c>
      <c r="D23" s="977">
        <v>0</v>
      </c>
      <c r="E23" s="977">
        <v>0</v>
      </c>
      <c r="F23" s="977">
        <v>0</v>
      </c>
      <c r="G23" s="977">
        <v>0</v>
      </c>
      <c r="H23" s="977">
        <v>0</v>
      </c>
      <c r="I23" s="524"/>
      <c r="K23" s="199"/>
      <c r="L23" s="200" t="s">
        <v>28</v>
      </c>
      <c r="M23" s="201" t="s">
        <v>29</v>
      </c>
      <c r="N23" s="202"/>
      <c r="O23" s="203" t="s">
        <v>30</v>
      </c>
      <c r="P23" s="204">
        <f t="shared" si="3"/>
        <v>0</v>
      </c>
      <c r="Q23" s="205">
        <f t="shared" si="4"/>
        <v>0</v>
      </c>
      <c r="R23" s="205">
        <f t="shared" si="5"/>
        <v>0</v>
      </c>
      <c r="S23" s="267">
        <f t="shared" si="6"/>
        <v>0</v>
      </c>
      <c r="T23" s="268">
        <f t="shared" si="7"/>
        <v>0</v>
      </c>
      <c r="U23" s="207"/>
      <c r="V23" s="200"/>
      <c r="W23" s="212"/>
      <c r="X23" s="212"/>
      <c r="Y23" s="212"/>
      <c r="Z23" s="209"/>
      <c r="AA23" s="210"/>
      <c r="AB23" s="210"/>
      <c r="AC23" s="510"/>
      <c r="AD23" s="165"/>
      <c r="AE23" s="165"/>
      <c r="AF23" s="165"/>
      <c r="AG23" s="165"/>
      <c r="AH23" s="165"/>
      <c r="AI23" s="376"/>
      <c r="AJ23" s="376"/>
      <c r="AK23" s="376"/>
    </row>
    <row r="24" spans="1:37" ht="14.45" customHeight="1">
      <c r="A24" s="977">
        <v>0</v>
      </c>
      <c r="B24" s="977">
        <v>0</v>
      </c>
      <c r="C24" s="977">
        <v>0</v>
      </c>
      <c r="D24" s="977">
        <v>0</v>
      </c>
      <c r="E24" s="977">
        <v>0</v>
      </c>
      <c r="F24" s="977">
        <v>0</v>
      </c>
      <c r="G24" s="977">
        <v>0</v>
      </c>
      <c r="H24" s="977">
        <v>0</v>
      </c>
      <c r="I24" s="524"/>
      <c r="K24" s="199"/>
      <c r="L24" s="200" t="s">
        <v>31</v>
      </c>
      <c r="M24" s="201" t="s">
        <v>32</v>
      </c>
      <c r="N24" s="202"/>
      <c r="O24" s="203" t="s">
        <v>33</v>
      </c>
      <c r="P24" s="204">
        <f t="shared" si="3"/>
        <v>0</v>
      </c>
      <c r="Q24" s="205">
        <f t="shared" si="4"/>
        <v>0</v>
      </c>
      <c r="R24" s="205">
        <f t="shared" si="5"/>
        <v>0</v>
      </c>
      <c r="S24" s="267">
        <f t="shared" si="6"/>
        <v>0</v>
      </c>
      <c r="T24" s="268">
        <f t="shared" si="7"/>
        <v>0</v>
      </c>
      <c r="U24" s="207"/>
      <c r="V24" s="178" t="s">
        <v>670</v>
      </c>
      <c r="W24" s="202"/>
      <c r="X24" s="202"/>
      <c r="Y24" s="220" t="s">
        <v>34</v>
      </c>
      <c r="Z24" s="204">
        <f>+A178</f>
        <v>1986</v>
      </c>
      <c r="AA24" s="205">
        <f>+B178</f>
        <v>0</v>
      </c>
      <c r="AB24" s="206">
        <f>+C178</f>
        <v>0</v>
      </c>
      <c r="AC24" s="506">
        <f>+E178</f>
        <v>0</v>
      </c>
      <c r="AD24" s="165"/>
      <c r="AE24" s="165"/>
      <c r="AF24" s="165"/>
      <c r="AG24" s="165"/>
      <c r="AH24" s="165"/>
      <c r="AI24" s="376"/>
      <c r="AJ24" s="376"/>
      <c r="AK24" s="376"/>
    </row>
    <row r="25" spans="1:37" ht="14.45" customHeight="1">
      <c r="A25" s="977">
        <v>0</v>
      </c>
      <c r="B25" s="977">
        <v>0</v>
      </c>
      <c r="C25" s="977">
        <v>0</v>
      </c>
      <c r="D25" s="977">
        <v>0</v>
      </c>
      <c r="E25" s="977">
        <v>0</v>
      </c>
      <c r="F25" s="977">
        <v>0</v>
      </c>
      <c r="G25" s="977">
        <v>0</v>
      </c>
      <c r="H25" s="977">
        <v>0</v>
      </c>
      <c r="I25" s="524"/>
      <c r="K25" s="199"/>
      <c r="L25" s="200" t="s">
        <v>35</v>
      </c>
      <c r="M25" s="201" t="s">
        <v>36</v>
      </c>
      <c r="N25" s="202"/>
      <c r="O25" s="203" t="s">
        <v>37</v>
      </c>
      <c r="P25" s="204">
        <f t="shared" si="3"/>
        <v>0</v>
      </c>
      <c r="Q25" s="205">
        <f t="shared" si="4"/>
        <v>0</v>
      </c>
      <c r="R25" s="205">
        <f t="shared" si="5"/>
        <v>0</v>
      </c>
      <c r="S25" s="267">
        <f t="shared" si="6"/>
        <v>0</v>
      </c>
      <c r="T25" s="268">
        <f t="shared" si="7"/>
        <v>0</v>
      </c>
      <c r="U25" s="207"/>
      <c r="V25" s="181"/>
      <c r="W25" s="201" t="s">
        <v>36</v>
      </c>
      <c r="X25" s="202"/>
      <c r="Y25" s="220" t="s">
        <v>20</v>
      </c>
      <c r="Z25" s="204">
        <f>+A181</f>
        <v>0</v>
      </c>
      <c r="AA25" s="205">
        <f>+B181</f>
        <v>0</v>
      </c>
      <c r="AB25" s="206">
        <f>+C181</f>
        <v>0</v>
      </c>
      <c r="AC25" s="506">
        <f>+E181</f>
        <v>0</v>
      </c>
      <c r="AD25" s="165"/>
      <c r="AE25" s="165"/>
      <c r="AF25" s="165"/>
      <c r="AG25" s="165"/>
      <c r="AH25" s="165"/>
      <c r="AI25" s="376"/>
      <c r="AJ25" s="376"/>
      <c r="AK25" s="376"/>
    </row>
    <row r="26" spans="1:37" ht="14.45" customHeight="1">
      <c r="A26" s="977">
        <v>13030</v>
      </c>
      <c r="B26" s="977">
        <v>13030</v>
      </c>
      <c r="C26" s="977">
        <v>13030</v>
      </c>
      <c r="D26" s="977">
        <v>0</v>
      </c>
      <c r="E26" s="977">
        <v>0</v>
      </c>
      <c r="F26" s="977">
        <v>9095</v>
      </c>
      <c r="G26" s="977">
        <v>410</v>
      </c>
      <c r="H26" s="977">
        <v>0</v>
      </c>
      <c r="I26" s="527"/>
      <c r="K26" s="199"/>
      <c r="L26" s="200" t="s">
        <v>38</v>
      </c>
      <c r="M26" s="201" t="s">
        <v>149</v>
      </c>
      <c r="N26" s="202"/>
      <c r="O26" s="203" t="s">
        <v>40</v>
      </c>
      <c r="P26" s="204">
        <f t="shared" si="3"/>
        <v>13030</v>
      </c>
      <c r="Q26" s="205">
        <f t="shared" si="4"/>
        <v>13030</v>
      </c>
      <c r="R26" s="205">
        <f t="shared" si="5"/>
        <v>0</v>
      </c>
      <c r="S26" s="267">
        <f t="shared" si="6"/>
        <v>9095</v>
      </c>
      <c r="T26" s="268">
        <f t="shared" si="7"/>
        <v>0</v>
      </c>
      <c r="U26" s="207"/>
      <c r="V26" s="450"/>
      <c r="W26" s="451"/>
      <c r="X26" s="452"/>
      <c r="Y26" s="453"/>
      <c r="Z26" s="454"/>
      <c r="AA26" s="455"/>
      <c r="AB26" s="455"/>
      <c r="AC26" s="508"/>
      <c r="AD26" s="165"/>
      <c r="AE26" s="165"/>
      <c r="AF26" s="165"/>
      <c r="AG26" s="165"/>
      <c r="AH26" s="165"/>
      <c r="AI26" s="376"/>
      <c r="AJ26" s="376"/>
      <c r="AK26" s="376"/>
    </row>
    <row r="27" spans="1:37" ht="14.45" customHeight="1">
      <c r="A27" s="977">
        <v>0</v>
      </c>
      <c r="B27" s="977">
        <v>0</v>
      </c>
      <c r="C27" s="977">
        <v>0</v>
      </c>
      <c r="D27" s="977">
        <v>0</v>
      </c>
      <c r="E27" s="977">
        <v>0</v>
      </c>
      <c r="F27" s="977">
        <v>0</v>
      </c>
      <c r="G27" s="977">
        <v>0</v>
      </c>
      <c r="H27" s="977">
        <v>0</v>
      </c>
      <c r="I27" s="527"/>
      <c r="K27" s="199"/>
      <c r="L27" s="200" t="s">
        <v>41</v>
      </c>
      <c r="M27" s="201" t="s">
        <v>42</v>
      </c>
      <c r="N27" s="202"/>
      <c r="O27" s="203" t="s">
        <v>43</v>
      </c>
      <c r="P27" s="204">
        <f t="shared" si="3"/>
        <v>0</v>
      </c>
      <c r="Q27" s="205">
        <f t="shared" si="4"/>
        <v>0</v>
      </c>
      <c r="R27" s="205">
        <f t="shared" si="5"/>
        <v>0</v>
      </c>
      <c r="S27" s="267">
        <f t="shared" si="6"/>
        <v>0</v>
      </c>
      <c r="T27" s="268">
        <f t="shared" si="7"/>
        <v>0</v>
      </c>
      <c r="U27" s="207"/>
      <c r="V27" s="450"/>
      <c r="W27" s="456"/>
      <c r="X27" s="457"/>
      <c r="Y27" s="458"/>
      <c r="Z27" s="447"/>
      <c r="AA27" s="459"/>
      <c r="AB27" s="459"/>
      <c r="AC27" s="509"/>
      <c r="AD27" s="165"/>
      <c r="AE27" s="165"/>
      <c r="AF27" s="165"/>
      <c r="AG27" s="165"/>
      <c r="AH27" s="165"/>
      <c r="AI27" s="376"/>
      <c r="AJ27" s="376"/>
      <c r="AK27" s="376"/>
    </row>
    <row r="28" spans="1:37" ht="14.45" customHeight="1">
      <c r="A28" s="977">
        <v>0</v>
      </c>
      <c r="B28" s="977">
        <v>0</v>
      </c>
      <c r="C28" s="977">
        <v>0</v>
      </c>
      <c r="D28" s="977">
        <v>0</v>
      </c>
      <c r="E28" s="977">
        <v>0</v>
      </c>
      <c r="F28" s="977">
        <v>0</v>
      </c>
      <c r="G28" s="977">
        <v>0</v>
      </c>
      <c r="H28" s="977">
        <v>0</v>
      </c>
      <c r="I28" s="527"/>
      <c r="K28" s="199" t="s">
        <v>128</v>
      </c>
      <c r="L28" s="221"/>
      <c r="M28" s="201" t="s">
        <v>13</v>
      </c>
      <c r="N28" s="202"/>
      <c r="O28" s="203" t="s">
        <v>44</v>
      </c>
      <c r="P28" s="204">
        <f t="shared" si="3"/>
        <v>0</v>
      </c>
      <c r="Q28" s="205">
        <f t="shared" si="4"/>
        <v>0</v>
      </c>
      <c r="R28" s="205">
        <f t="shared" si="5"/>
        <v>0</v>
      </c>
      <c r="S28" s="267">
        <f t="shared" si="6"/>
        <v>0</v>
      </c>
      <c r="T28" s="268">
        <f t="shared" si="7"/>
        <v>0</v>
      </c>
      <c r="U28" s="207"/>
      <c r="V28" s="221"/>
      <c r="W28" s="201" t="s">
        <v>13</v>
      </c>
      <c r="X28" s="202"/>
      <c r="Y28" s="220"/>
      <c r="Z28" s="224">
        <f>Z24-Z25</f>
        <v>1986</v>
      </c>
      <c r="AA28" s="225">
        <f>AA24-AA25</f>
        <v>0</v>
      </c>
      <c r="AB28" s="297">
        <f>AB24-AB25</f>
        <v>0</v>
      </c>
      <c r="AC28" s="511">
        <f>AC24-AC25</f>
        <v>0</v>
      </c>
      <c r="AD28" s="165"/>
      <c r="AE28" s="165"/>
      <c r="AF28" s="165"/>
      <c r="AG28" s="165"/>
      <c r="AH28" s="165"/>
      <c r="AI28" s="376"/>
      <c r="AJ28" s="376"/>
      <c r="AK28" s="376"/>
    </row>
    <row r="29" spans="1:37" ht="14.45" customHeight="1">
      <c r="A29" s="977">
        <v>0</v>
      </c>
      <c r="B29" s="977">
        <v>0</v>
      </c>
      <c r="C29" s="977">
        <v>0</v>
      </c>
      <c r="D29" s="977">
        <v>0</v>
      </c>
      <c r="E29" s="977">
        <v>0</v>
      </c>
      <c r="F29" s="977">
        <v>0</v>
      </c>
      <c r="G29" s="977">
        <v>0</v>
      </c>
      <c r="H29" s="977">
        <v>0</v>
      </c>
      <c r="I29" s="527"/>
      <c r="K29" s="199" t="s">
        <v>4</v>
      </c>
      <c r="L29" s="178" t="s">
        <v>45</v>
      </c>
      <c r="M29" s="202"/>
      <c r="N29" s="202"/>
      <c r="O29" s="203" t="s">
        <v>46</v>
      </c>
      <c r="P29" s="204">
        <f t="shared" si="3"/>
        <v>0</v>
      </c>
      <c r="Q29" s="205">
        <f t="shared" si="4"/>
        <v>0</v>
      </c>
      <c r="R29" s="205">
        <f t="shared" si="5"/>
        <v>0</v>
      </c>
      <c r="S29" s="267">
        <f t="shared" si="6"/>
        <v>0</v>
      </c>
      <c r="T29" s="268">
        <f t="shared" si="7"/>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77">
        <v>0</v>
      </c>
      <c r="B30" s="977">
        <v>0</v>
      </c>
      <c r="C30" s="977">
        <v>0</v>
      </c>
      <c r="D30" s="977">
        <v>0</v>
      </c>
      <c r="E30" s="977">
        <v>0</v>
      </c>
      <c r="F30" s="977">
        <v>0</v>
      </c>
      <c r="G30" s="977">
        <v>0</v>
      </c>
      <c r="H30" s="977">
        <v>0</v>
      </c>
      <c r="I30" s="527"/>
      <c r="K30" s="199"/>
      <c r="L30" s="200"/>
      <c r="M30" s="201" t="s">
        <v>100</v>
      </c>
      <c r="N30" s="202"/>
      <c r="O30" s="203" t="s">
        <v>75</v>
      </c>
      <c r="P30" s="204">
        <f t="shared" si="3"/>
        <v>0</v>
      </c>
      <c r="Q30" s="205">
        <f t="shared" si="4"/>
        <v>0</v>
      </c>
      <c r="R30" s="205">
        <f t="shared" si="5"/>
        <v>0</v>
      </c>
      <c r="S30" s="267">
        <f t="shared" si="6"/>
        <v>0</v>
      </c>
      <c r="T30" s="268">
        <f t="shared" si="7"/>
        <v>0</v>
      </c>
      <c r="U30" s="207"/>
      <c r="V30" s="200"/>
      <c r="W30" s="172"/>
      <c r="X30" s="172"/>
      <c r="Y30" s="212"/>
      <c r="Z30" s="209"/>
      <c r="AA30" s="210"/>
      <c r="AB30" s="210"/>
      <c r="AC30" s="510"/>
      <c r="AD30" s="165"/>
      <c r="AE30" s="165"/>
      <c r="AF30" s="165"/>
      <c r="AG30" s="165"/>
      <c r="AH30" s="165"/>
      <c r="AI30" s="376"/>
      <c r="AJ30" s="376"/>
      <c r="AK30" s="376"/>
    </row>
    <row r="31" spans="1:37" ht="14.45" customHeight="1">
      <c r="A31" s="977">
        <v>0</v>
      </c>
      <c r="B31" s="977">
        <v>0</v>
      </c>
      <c r="C31" s="977">
        <v>0</v>
      </c>
      <c r="D31" s="977">
        <v>0</v>
      </c>
      <c r="E31" s="977">
        <v>0</v>
      </c>
      <c r="F31" s="977">
        <v>0</v>
      </c>
      <c r="G31" s="977">
        <v>0</v>
      </c>
      <c r="H31" s="977">
        <v>0</v>
      </c>
      <c r="I31" s="527"/>
      <c r="K31" s="199"/>
      <c r="L31" s="200"/>
      <c r="M31" s="201" t="s">
        <v>101</v>
      </c>
      <c r="N31" s="202"/>
      <c r="O31" s="203" t="s">
        <v>77</v>
      </c>
      <c r="P31" s="204">
        <f t="shared" si="3"/>
        <v>0</v>
      </c>
      <c r="Q31" s="205">
        <f t="shared" si="4"/>
        <v>0</v>
      </c>
      <c r="R31" s="205">
        <f t="shared" si="5"/>
        <v>0</v>
      </c>
      <c r="S31" s="267">
        <f t="shared" si="6"/>
        <v>0</v>
      </c>
      <c r="T31" s="268">
        <f t="shared" si="7"/>
        <v>0</v>
      </c>
      <c r="U31" s="207"/>
      <c r="V31" s="200"/>
      <c r="W31" s="172"/>
      <c r="X31" s="172"/>
      <c r="Y31" s="212"/>
      <c r="Z31" s="209"/>
      <c r="AA31" s="210"/>
      <c r="AB31" s="210"/>
      <c r="AC31" s="510"/>
      <c r="AD31" s="165"/>
      <c r="AE31" s="165"/>
      <c r="AF31" s="165"/>
      <c r="AG31" s="165"/>
      <c r="AH31" s="165"/>
      <c r="AI31" s="376"/>
      <c r="AJ31" s="376"/>
      <c r="AK31" s="376"/>
    </row>
    <row r="32" spans="1:37" ht="14.45" customHeight="1">
      <c r="A32" s="977">
        <v>15225</v>
      </c>
      <c r="B32" s="977">
        <v>15225</v>
      </c>
      <c r="C32" s="977">
        <v>15225</v>
      </c>
      <c r="D32" s="977">
        <v>0</v>
      </c>
      <c r="E32" s="977">
        <v>10102</v>
      </c>
      <c r="F32" s="977">
        <v>0</v>
      </c>
      <c r="G32" s="977">
        <v>0</v>
      </c>
      <c r="H32" s="977">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77">
        <v>15225</v>
      </c>
      <c r="B33" s="977">
        <v>15225</v>
      </c>
      <c r="C33" s="977">
        <v>15225</v>
      </c>
      <c r="D33" s="977">
        <v>0</v>
      </c>
      <c r="E33" s="977">
        <v>10102</v>
      </c>
      <c r="F33" s="977">
        <v>0</v>
      </c>
      <c r="G33" s="977">
        <v>0</v>
      </c>
      <c r="H33" s="977">
        <v>0</v>
      </c>
      <c r="I33" s="527"/>
      <c r="K33" s="199"/>
      <c r="L33" s="178"/>
      <c r="M33" s="201" t="s">
        <v>47</v>
      </c>
      <c r="N33" s="202"/>
      <c r="O33" s="203" t="s">
        <v>48</v>
      </c>
      <c r="P33" s="204">
        <f t="shared" ref="P33:P43" si="8">+A33</f>
        <v>15225</v>
      </c>
      <c r="Q33" s="205">
        <f t="shared" ref="Q33:Q43" si="9">+C33</f>
        <v>15225</v>
      </c>
      <c r="R33" s="205">
        <f t="shared" ref="R33:R43" si="10">+E33</f>
        <v>10102</v>
      </c>
      <c r="S33" s="267">
        <f t="shared" ref="S33:S43" si="11">+F33</f>
        <v>0</v>
      </c>
      <c r="T33" s="268">
        <f t="shared" ref="T33:T43" si="12">+H33</f>
        <v>0</v>
      </c>
      <c r="U33" s="207" t="s">
        <v>4</v>
      </c>
      <c r="V33" s="178"/>
      <c r="W33" s="201" t="s">
        <v>49</v>
      </c>
      <c r="X33" s="202"/>
      <c r="Y33" s="203" t="s">
        <v>23</v>
      </c>
      <c r="Z33" s="204">
        <f>+A183</f>
        <v>0</v>
      </c>
      <c r="AA33" s="205">
        <f>+B183</f>
        <v>0</v>
      </c>
      <c r="AB33" s="206">
        <f>+C183</f>
        <v>0</v>
      </c>
      <c r="AC33" s="506">
        <f>+E183</f>
        <v>0</v>
      </c>
      <c r="AD33" s="165"/>
      <c r="AE33" s="165"/>
      <c r="AF33" s="165"/>
      <c r="AG33" s="165"/>
      <c r="AH33" s="165"/>
      <c r="AI33" s="376"/>
      <c r="AJ33" s="376"/>
      <c r="AK33" s="376"/>
    </row>
    <row r="34" spans="1:37" ht="14.45" customHeight="1">
      <c r="A34" s="977">
        <v>0</v>
      </c>
      <c r="B34" s="977">
        <v>0</v>
      </c>
      <c r="C34" s="977">
        <v>0</v>
      </c>
      <c r="D34" s="977">
        <v>0</v>
      </c>
      <c r="E34" s="977">
        <v>0</v>
      </c>
      <c r="F34" s="977">
        <v>0</v>
      </c>
      <c r="G34" s="977">
        <v>0</v>
      </c>
      <c r="H34" s="977">
        <v>0</v>
      </c>
      <c r="I34" s="527"/>
      <c r="K34" s="199"/>
      <c r="L34" s="200"/>
      <c r="M34" s="201" t="s">
        <v>50</v>
      </c>
      <c r="N34" s="202"/>
      <c r="O34" s="203" t="s">
        <v>51</v>
      </c>
      <c r="P34" s="204">
        <f t="shared" si="8"/>
        <v>0</v>
      </c>
      <c r="Q34" s="205">
        <f t="shared" si="9"/>
        <v>0</v>
      </c>
      <c r="R34" s="205">
        <f t="shared" si="10"/>
        <v>0</v>
      </c>
      <c r="S34" s="267">
        <f t="shared" si="11"/>
        <v>0</v>
      </c>
      <c r="T34" s="268">
        <f t="shared" si="12"/>
        <v>0</v>
      </c>
      <c r="U34" s="207"/>
      <c r="V34" s="200"/>
      <c r="W34" s="200"/>
      <c r="X34" s="172"/>
      <c r="Y34" s="212"/>
      <c r="Z34" s="209"/>
      <c r="AA34" s="210"/>
      <c r="AB34" s="210"/>
      <c r="AC34" s="510"/>
      <c r="AD34" s="165"/>
      <c r="AE34" s="165"/>
      <c r="AF34" s="165"/>
      <c r="AG34" s="165"/>
      <c r="AH34" s="165"/>
      <c r="AI34" s="376"/>
      <c r="AJ34" s="376"/>
      <c r="AK34" s="376"/>
    </row>
    <row r="35" spans="1:37" ht="14.45" customHeight="1">
      <c r="A35" s="977">
        <v>0</v>
      </c>
      <c r="B35" s="977">
        <v>0</v>
      </c>
      <c r="C35" s="977">
        <v>0</v>
      </c>
      <c r="D35" s="977">
        <v>0</v>
      </c>
      <c r="E35" s="977">
        <v>0</v>
      </c>
      <c r="F35" s="977">
        <v>0</v>
      </c>
      <c r="G35" s="977">
        <v>0</v>
      </c>
      <c r="H35" s="977">
        <v>0</v>
      </c>
      <c r="I35" s="527"/>
      <c r="K35" s="199" t="s">
        <v>129</v>
      </c>
      <c r="L35" s="200"/>
      <c r="M35" s="201" t="s">
        <v>52</v>
      </c>
      <c r="N35" s="202"/>
      <c r="O35" s="203" t="s">
        <v>53</v>
      </c>
      <c r="P35" s="204">
        <f t="shared" si="8"/>
        <v>0</v>
      </c>
      <c r="Q35" s="205">
        <f t="shared" si="9"/>
        <v>0</v>
      </c>
      <c r="R35" s="205">
        <f t="shared" si="10"/>
        <v>0</v>
      </c>
      <c r="S35" s="267">
        <f t="shared" si="11"/>
        <v>0</v>
      </c>
      <c r="T35" s="268">
        <f t="shared" si="12"/>
        <v>0</v>
      </c>
      <c r="U35" s="207"/>
      <c r="V35" s="200"/>
      <c r="W35" s="201" t="s">
        <v>52</v>
      </c>
      <c r="X35" s="202"/>
      <c r="Y35" s="203" t="s">
        <v>27</v>
      </c>
      <c r="Z35" s="204">
        <f>+A184</f>
        <v>0</v>
      </c>
      <c r="AA35" s="205">
        <f>+B184</f>
        <v>0</v>
      </c>
      <c r="AB35" s="206">
        <f>+C184</f>
        <v>0</v>
      </c>
      <c r="AC35" s="506">
        <f>+E184</f>
        <v>0</v>
      </c>
      <c r="AD35" s="165"/>
      <c r="AE35" s="165"/>
      <c r="AF35" s="165"/>
      <c r="AG35" s="165"/>
      <c r="AH35" s="165"/>
      <c r="AI35" s="376"/>
      <c r="AJ35" s="376"/>
      <c r="AK35" s="376"/>
    </row>
    <row r="36" spans="1:37" ht="14.45" customHeight="1">
      <c r="A36" s="977">
        <v>0</v>
      </c>
      <c r="B36" s="977">
        <v>0</v>
      </c>
      <c r="C36" s="977">
        <v>0</v>
      </c>
      <c r="D36" s="977">
        <v>0</v>
      </c>
      <c r="E36" s="977">
        <v>0</v>
      </c>
      <c r="F36" s="977">
        <v>0</v>
      </c>
      <c r="G36" s="977">
        <v>0</v>
      </c>
      <c r="H36" s="977">
        <v>0</v>
      </c>
      <c r="I36" s="527"/>
      <c r="K36" s="199"/>
      <c r="L36" s="200" t="s">
        <v>54</v>
      </c>
      <c r="M36" s="201" t="s">
        <v>32</v>
      </c>
      <c r="N36" s="202"/>
      <c r="O36" s="203" t="s">
        <v>55</v>
      </c>
      <c r="P36" s="204">
        <f t="shared" si="8"/>
        <v>0</v>
      </c>
      <c r="Q36" s="205">
        <f t="shared" si="9"/>
        <v>0</v>
      </c>
      <c r="R36" s="205">
        <f t="shared" si="10"/>
        <v>0</v>
      </c>
      <c r="S36" s="267">
        <f t="shared" si="11"/>
        <v>0</v>
      </c>
      <c r="T36" s="268">
        <f t="shared" si="12"/>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77">
        <v>0</v>
      </c>
      <c r="B37" s="977">
        <v>0</v>
      </c>
      <c r="C37" s="977">
        <v>0</v>
      </c>
      <c r="D37" s="977">
        <v>0</v>
      </c>
      <c r="E37" s="977">
        <v>0</v>
      </c>
      <c r="F37" s="977">
        <v>0</v>
      </c>
      <c r="G37" s="977">
        <v>0</v>
      </c>
      <c r="H37" s="977">
        <v>0</v>
      </c>
      <c r="I37" s="527"/>
      <c r="K37" s="199"/>
      <c r="L37" s="200"/>
      <c r="M37" s="201" t="s">
        <v>42</v>
      </c>
      <c r="N37" s="202"/>
      <c r="O37" s="203" t="s">
        <v>56</v>
      </c>
      <c r="P37" s="204">
        <f t="shared" si="8"/>
        <v>0</v>
      </c>
      <c r="Q37" s="205">
        <f t="shared" si="9"/>
        <v>0</v>
      </c>
      <c r="R37" s="205">
        <f t="shared" si="10"/>
        <v>0</v>
      </c>
      <c r="S37" s="267">
        <f t="shared" si="11"/>
        <v>0</v>
      </c>
      <c r="T37" s="268">
        <f t="shared" si="12"/>
        <v>0</v>
      </c>
      <c r="U37" s="207"/>
      <c r="V37" s="200"/>
      <c r="W37" s="200"/>
      <c r="X37" s="172"/>
      <c r="Y37" s="212"/>
      <c r="Z37" s="209"/>
      <c r="AA37" s="210"/>
      <c r="AB37" s="210"/>
      <c r="AC37" s="510"/>
      <c r="AD37" s="165"/>
      <c r="AE37" s="165"/>
      <c r="AF37" s="165"/>
      <c r="AG37" s="165"/>
      <c r="AH37" s="165"/>
      <c r="AI37" s="376"/>
      <c r="AJ37" s="376"/>
      <c r="AK37" s="376"/>
    </row>
    <row r="38" spans="1:37" ht="14.45" customHeight="1">
      <c r="A38" s="977">
        <v>0</v>
      </c>
      <c r="B38" s="977">
        <v>0</v>
      </c>
      <c r="C38" s="977">
        <v>0</v>
      </c>
      <c r="D38" s="977">
        <v>0</v>
      </c>
      <c r="E38" s="977">
        <v>0</v>
      </c>
      <c r="F38" s="977">
        <v>0</v>
      </c>
      <c r="G38" s="977">
        <v>0</v>
      </c>
      <c r="H38" s="977">
        <v>0</v>
      </c>
      <c r="I38" s="527"/>
      <c r="K38" s="199"/>
      <c r="L38" s="200"/>
      <c r="M38" s="201" t="s">
        <v>57</v>
      </c>
      <c r="N38" s="202"/>
      <c r="O38" s="203" t="s">
        <v>58</v>
      </c>
      <c r="P38" s="204">
        <f t="shared" si="8"/>
        <v>0</v>
      </c>
      <c r="Q38" s="205">
        <f t="shared" si="9"/>
        <v>0</v>
      </c>
      <c r="R38" s="205">
        <f t="shared" si="10"/>
        <v>0</v>
      </c>
      <c r="S38" s="267">
        <f t="shared" si="11"/>
        <v>0</v>
      </c>
      <c r="T38" s="268">
        <f t="shared" si="12"/>
        <v>0</v>
      </c>
      <c r="U38" s="207"/>
      <c r="V38" s="200"/>
      <c r="W38" s="201" t="s">
        <v>57</v>
      </c>
      <c r="X38" s="202"/>
      <c r="Y38" s="203" t="s">
        <v>30</v>
      </c>
      <c r="Z38" s="204">
        <f t="shared" ref="Z38:AB43" si="13">+A185</f>
        <v>0</v>
      </c>
      <c r="AA38" s="205">
        <f t="shared" si="13"/>
        <v>0</v>
      </c>
      <c r="AB38" s="206">
        <f t="shared" si="13"/>
        <v>0</v>
      </c>
      <c r="AC38" s="506">
        <f t="shared" ref="AC38:AC43" si="14">+E185</f>
        <v>0</v>
      </c>
      <c r="AD38" s="165"/>
      <c r="AE38" s="165"/>
      <c r="AF38" s="165"/>
      <c r="AG38" s="165"/>
      <c r="AH38" s="165"/>
      <c r="AI38" s="376"/>
      <c r="AJ38" s="376"/>
      <c r="AK38" s="376"/>
    </row>
    <row r="39" spans="1:37" ht="14.45" customHeight="1">
      <c r="A39" s="977">
        <v>0</v>
      </c>
      <c r="B39" s="977">
        <v>0</v>
      </c>
      <c r="C39" s="977">
        <v>0</v>
      </c>
      <c r="D39" s="977">
        <v>0</v>
      </c>
      <c r="E39" s="977">
        <v>0</v>
      </c>
      <c r="F39" s="977">
        <v>0</v>
      </c>
      <c r="G39" s="977">
        <v>0</v>
      </c>
      <c r="H39" s="977">
        <v>0</v>
      </c>
      <c r="I39" s="527"/>
      <c r="K39" s="199"/>
      <c r="L39" s="200"/>
      <c r="M39" s="178" t="s">
        <v>60</v>
      </c>
      <c r="N39" s="202"/>
      <c r="O39" s="203" t="s">
        <v>61</v>
      </c>
      <c r="P39" s="204">
        <f t="shared" si="8"/>
        <v>0</v>
      </c>
      <c r="Q39" s="205">
        <f t="shared" si="9"/>
        <v>0</v>
      </c>
      <c r="R39" s="205">
        <f t="shared" si="10"/>
        <v>0</v>
      </c>
      <c r="S39" s="267">
        <f t="shared" si="11"/>
        <v>0</v>
      </c>
      <c r="T39" s="268">
        <f t="shared" si="12"/>
        <v>0</v>
      </c>
      <c r="U39" s="207"/>
      <c r="V39" s="200" t="s">
        <v>59</v>
      </c>
      <c r="W39" s="178" t="s">
        <v>60</v>
      </c>
      <c r="X39" s="202"/>
      <c r="Y39" s="203" t="s">
        <v>33</v>
      </c>
      <c r="Z39" s="204">
        <f t="shared" si="13"/>
        <v>0</v>
      </c>
      <c r="AA39" s="205">
        <f t="shared" si="13"/>
        <v>0</v>
      </c>
      <c r="AB39" s="206">
        <f t="shared" si="13"/>
        <v>0</v>
      </c>
      <c r="AC39" s="506">
        <f t="shared" si="14"/>
        <v>0</v>
      </c>
      <c r="AD39" s="165"/>
      <c r="AE39" s="165"/>
      <c r="AF39" s="165"/>
      <c r="AG39" s="165"/>
      <c r="AH39" s="165"/>
      <c r="AI39" s="376"/>
      <c r="AJ39" s="376"/>
      <c r="AK39" s="376"/>
    </row>
    <row r="40" spans="1:37" ht="14.45" customHeight="1">
      <c r="A40" s="977">
        <v>0</v>
      </c>
      <c r="B40" s="977">
        <v>0</v>
      </c>
      <c r="C40" s="977">
        <v>0</v>
      </c>
      <c r="D40" s="977">
        <v>0</v>
      </c>
      <c r="E40" s="977">
        <v>0</v>
      </c>
      <c r="F40" s="977">
        <v>0</v>
      </c>
      <c r="G40" s="977">
        <v>0</v>
      </c>
      <c r="H40" s="977">
        <v>0</v>
      </c>
      <c r="I40" s="527"/>
      <c r="K40" s="199"/>
      <c r="L40" s="200" t="s">
        <v>59</v>
      </c>
      <c r="M40" s="200"/>
      <c r="N40" s="201" t="s">
        <v>62</v>
      </c>
      <c r="O40" s="203" t="s">
        <v>63</v>
      </c>
      <c r="P40" s="204">
        <f t="shared" si="8"/>
        <v>0</v>
      </c>
      <c r="Q40" s="205">
        <f t="shared" si="9"/>
        <v>0</v>
      </c>
      <c r="R40" s="205">
        <f t="shared" si="10"/>
        <v>0</v>
      </c>
      <c r="S40" s="267">
        <f t="shared" si="11"/>
        <v>0</v>
      </c>
      <c r="T40" s="268">
        <f t="shared" si="12"/>
        <v>0</v>
      </c>
      <c r="U40" s="207"/>
      <c r="V40" s="200"/>
      <c r="W40" s="200"/>
      <c r="X40" s="201" t="s">
        <v>62</v>
      </c>
      <c r="Y40" s="203" t="s">
        <v>37</v>
      </c>
      <c r="Z40" s="204">
        <f t="shared" si="13"/>
        <v>0</v>
      </c>
      <c r="AA40" s="205">
        <f t="shared" si="13"/>
        <v>0</v>
      </c>
      <c r="AB40" s="206">
        <f t="shared" si="13"/>
        <v>0</v>
      </c>
      <c r="AC40" s="506">
        <f t="shared" si="14"/>
        <v>0</v>
      </c>
      <c r="AD40" s="165"/>
      <c r="AE40" s="165"/>
      <c r="AF40" s="165"/>
      <c r="AG40" s="165"/>
      <c r="AH40" s="165"/>
      <c r="AI40" s="376"/>
      <c r="AJ40" s="376"/>
      <c r="AK40" s="376"/>
    </row>
    <row r="41" spans="1:37" ht="14.45" customHeight="1">
      <c r="A41" s="977">
        <v>0</v>
      </c>
      <c r="B41" s="977">
        <v>0</v>
      </c>
      <c r="C41" s="977">
        <v>0</v>
      </c>
      <c r="D41" s="977">
        <v>0</v>
      </c>
      <c r="E41" s="977">
        <v>0</v>
      </c>
      <c r="F41" s="977">
        <v>0</v>
      </c>
      <c r="G41" s="977">
        <v>0</v>
      </c>
      <c r="H41" s="977">
        <v>0</v>
      </c>
      <c r="I41" s="527"/>
      <c r="K41" s="199"/>
      <c r="L41" s="200"/>
      <c r="M41" s="200"/>
      <c r="N41" s="201" t="s">
        <v>64</v>
      </c>
      <c r="O41" s="203" t="s">
        <v>65</v>
      </c>
      <c r="P41" s="204">
        <f t="shared" si="8"/>
        <v>0</v>
      </c>
      <c r="Q41" s="205">
        <f t="shared" si="9"/>
        <v>0</v>
      </c>
      <c r="R41" s="205">
        <f t="shared" si="10"/>
        <v>0</v>
      </c>
      <c r="S41" s="267">
        <f t="shared" si="11"/>
        <v>0</v>
      </c>
      <c r="T41" s="268">
        <f t="shared" si="12"/>
        <v>0</v>
      </c>
      <c r="U41" s="207"/>
      <c r="V41" s="200"/>
      <c r="W41" s="200"/>
      <c r="X41" s="201" t="s">
        <v>64</v>
      </c>
      <c r="Y41" s="203" t="s">
        <v>40</v>
      </c>
      <c r="Z41" s="204">
        <f t="shared" si="13"/>
        <v>0</v>
      </c>
      <c r="AA41" s="205">
        <f t="shared" si="13"/>
        <v>0</v>
      </c>
      <c r="AB41" s="206">
        <f t="shared" si="13"/>
        <v>0</v>
      </c>
      <c r="AC41" s="506">
        <f t="shared" si="14"/>
        <v>0</v>
      </c>
      <c r="AD41" s="165"/>
      <c r="AE41" s="165"/>
      <c r="AF41" s="165"/>
      <c r="AG41" s="165"/>
      <c r="AH41" s="165"/>
      <c r="AI41" s="376"/>
      <c r="AJ41" s="376"/>
      <c r="AK41" s="376"/>
    </row>
    <row r="42" spans="1:37" ht="14.45" customHeight="1">
      <c r="A42" s="977">
        <v>0</v>
      </c>
      <c r="B42" s="977">
        <v>0</v>
      </c>
      <c r="C42" s="977">
        <v>0</v>
      </c>
      <c r="D42" s="977">
        <v>0</v>
      </c>
      <c r="E42" s="977">
        <v>0</v>
      </c>
      <c r="F42" s="977">
        <v>0</v>
      </c>
      <c r="G42" s="977">
        <v>0</v>
      </c>
      <c r="H42" s="977">
        <v>0</v>
      </c>
      <c r="I42" s="527"/>
      <c r="K42" s="199" t="s">
        <v>38</v>
      </c>
      <c r="L42" s="200"/>
      <c r="M42" s="200"/>
      <c r="N42" s="201" t="s">
        <v>66</v>
      </c>
      <c r="O42" s="203" t="s">
        <v>67</v>
      </c>
      <c r="P42" s="204">
        <f t="shared" si="8"/>
        <v>0</v>
      </c>
      <c r="Q42" s="205">
        <f t="shared" si="9"/>
        <v>0</v>
      </c>
      <c r="R42" s="205">
        <f t="shared" si="10"/>
        <v>0</v>
      </c>
      <c r="S42" s="267">
        <f t="shared" si="11"/>
        <v>0</v>
      </c>
      <c r="T42" s="268">
        <f t="shared" si="12"/>
        <v>0</v>
      </c>
      <c r="U42" s="207"/>
      <c r="V42" s="200" t="s">
        <v>668</v>
      </c>
      <c r="W42" s="200"/>
      <c r="X42" s="201" t="s">
        <v>66</v>
      </c>
      <c r="Y42" s="203" t="s">
        <v>43</v>
      </c>
      <c r="Z42" s="204">
        <f t="shared" si="13"/>
        <v>0</v>
      </c>
      <c r="AA42" s="205">
        <f t="shared" si="13"/>
        <v>0</v>
      </c>
      <c r="AB42" s="206">
        <f t="shared" si="13"/>
        <v>0</v>
      </c>
      <c r="AC42" s="506">
        <f t="shared" si="14"/>
        <v>0</v>
      </c>
      <c r="AD42" s="165"/>
      <c r="AE42" s="165"/>
      <c r="AF42" s="165"/>
      <c r="AG42" s="165"/>
      <c r="AH42" s="165"/>
      <c r="AI42" s="376"/>
      <c r="AJ42" s="376"/>
      <c r="AK42" s="376"/>
    </row>
    <row r="43" spans="1:37" ht="14.45" customHeight="1">
      <c r="A43" s="977">
        <v>0</v>
      </c>
      <c r="B43" s="977">
        <v>0</v>
      </c>
      <c r="C43" s="977">
        <v>0</v>
      </c>
      <c r="D43" s="977">
        <v>0</v>
      </c>
      <c r="E43" s="977">
        <v>0</v>
      </c>
      <c r="F43" s="977">
        <v>0</v>
      </c>
      <c r="G43" s="977">
        <v>0</v>
      </c>
      <c r="H43" s="977">
        <v>0</v>
      </c>
      <c r="I43" s="527"/>
      <c r="K43" s="199"/>
      <c r="L43" s="200"/>
      <c r="M43" s="200"/>
      <c r="N43" s="201" t="s">
        <v>150</v>
      </c>
      <c r="O43" s="203" t="s">
        <v>69</v>
      </c>
      <c r="P43" s="204">
        <f t="shared" si="8"/>
        <v>0</v>
      </c>
      <c r="Q43" s="205">
        <f t="shared" si="9"/>
        <v>0</v>
      </c>
      <c r="R43" s="205">
        <f t="shared" si="10"/>
        <v>0</v>
      </c>
      <c r="S43" s="267">
        <f t="shared" si="11"/>
        <v>0</v>
      </c>
      <c r="T43" s="268">
        <f t="shared" si="12"/>
        <v>0</v>
      </c>
      <c r="U43" s="207"/>
      <c r="V43" s="200"/>
      <c r="W43" s="200"/>
      <c r="X43" s="201" t="s">
        <v>150</v>
      </c>
      <c r="Y43" s="203" t="s">
        <v>44</v>
      </c>
      <c r="Z43" s="204">
        <f t="shared" si="13"/>
        <v>0</v>
      </c>
      <c r="AA43" s="205">
        <f t="shared" si="13"/>
        <v>0</v>
      </c>
      <c r="AB43" s="206">
        <f t="shared" si="13"/>
        <v>0</v>
      </c>
      <c r="AC43" s="506">
        <f t="shared" si="14"/>
        <v>0</v>
      </c>
      <c r="AD43" s="165"/>
      <c r="AE43" s="165"/>
      <c r="AF43" s="165"/>
      <c r="AG43" s="165"/>
      <c r="AH43" s="165"/>
      <c r="AI43" s="376"/>
      <c r="AJ43" s="376"/>
      <c r="AK43" s="376"/>
    </row>
    <row r="44" spans="1:37" ht="14.45" customHeight="1">
      <c r="A44" s="977">
        <v>0</v>
      </c>
      <c r="B44" s="977">
        <v>0</v>
      </c>
      <c r="C44" s="977">
        <v>0</v>
      </c>
      <c r="D44" s="977">
        <v>0</v>
      </c>
      <c r="E44" s="977">
        <v>0</v>
      </c>
      <c r="F44" s="977">
        <v>0</v>
      </c>
      <c r="G44" s="977">
        <v>0</v>
      </c>
      <c r="H44" s="977">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77">
        <v>0</v>
      </c>
      <c r="B45" s="977">
        <v>0</v>
      </c>
      <c r="C45" s="977">
        <v>0</v>
      </c>
      <c r="D45" s="977">
        <v>0</v>
      </c>
      <c r="E45" s="977">
        <v>0</v>
      </c>
      <c r="F45" s="977">
        <v>0</v>
      </c>
      <c r="G45" s="977">
        <v>0</v>
      </c>
      <c r="H45" s="977">
        <v>0</v>
      </c>
      <c r="I45" s="530"/>
      <c r="K45" s="227" t="s">
        <v>132</v>
      </c>
      <c r="L45" s="200"/>
      <c r="M45" s="201" t="s">
        <v>70</v>
      </c>
      <c r="N45" s="202"/>
      <c r="O45" s="203" t="s">
        <v>71</v>
      </c>
      <c r="P45" s="204">
        <f>+A44</f>
        <v>0</v>
      </c>
      <c r="Q45" s="205">
        <f>+C44</f>
        <v>0</v>
      </c>
      <c r="R45" s="205">
        <f t="shared" ref="R45:S49" si="15">+E44</f>
        <v>0</v>
      </c>
      <c r="S45" s="267">
        <f t="shared" si="15"/>
        <v>0</v>
      </c>
      <c r="T45" s="268">
        <f>+H44</f>
        <v>0</v>
      </c>
      <c r="U45" s="207" t="s">
        <v>72</v>
      </c>
      <c r="V45" s="200" t="s">
        <v>669</v>
      </c>
      <c r="W45" s="201" t="s">
        <v>87</v>
      </c>
      <c r="X45" s="202"/>
      <c r="Y45" s="203" t="s">
        <v>46</v>
      </c>
      <c r="Z45" s="204">
        <f t="shared" ref="Z45:AB47" si="16">+A191</f>
        <v>0</v>
      </c>
      <c r="AA45" s="205">
        <f t="shared" si="16"/>
        <v>0</v>
      </c>
      <c r="AB45" s="206">
        <f t="shared" si="16"/>
        <v>0</v>
      </c>
      <c r="AC45" s="506">
        <f>+E191</f>
        <v>0</v>
      </c>
      <c r="AD45" s="165"/>
      <c r="AE45" s="165"/>
      <c r="AF45" s="165"/>
      <c r="AG45" s="165"/>
      <c r="AH45" s="165"/>
      <c r="AI45" s="376"/>
      <c r="AJ45" s="376"/>
      <c r="AK45" s="376"/>
    </row>
    <row r="46" spans="1:37" ht="14.45" customHeight="1">
      <c r="A46" s="977">
        <v>0</v>
      </c>
      <c r="B46" s="977">
        <v>0</v>
      </c>
      <c r="C46" s="977">
        <v>0</v>
      </c>
      <c r="D46" s="977">
        <v>0</v>
      </c>
      <c r="E46" s="977">
        <v>0</v>
      </c>
      <c r="F46" s="977">
        <v>0</v>
      </c>
      <c r="G46" s="977">
        <v>0</v>
      </c>
      <c r="H46" s="977">
        <v>0</v>
      </c>
      <c r="I46" s="530"/>
      <c r="K46" s="199" t="s">
        <v>130</v>
      </c>
      <c r="L46" s="200"/>
      <c r="M46" s="201" t="s">
        <v>73</v>
      </c>
      <c r="N46" s="202"/>
      <c r="O46" s="203" t="s">
        <v>74</v>
      </c>
      <c r="P46" s="204">
        <f>+A45</f>
        <v>0</v>
      </c>
      <c r="Q46" s="205">
        <f>+C45</f>
        <v>0</v>
      </c>
      <c r="R46" s="205">
        <f t="shared" si="15"/>
        <v>0</v>
      </c>
      <c r="S46" s="267">
        <f t="shared" si="15"/>
        <v>0</v>
      </c>
      <c r="T46" s="268">
        <f>+H45</f>
        <v>0</v>
      </c>
      <c r="U46" s="207"/>
      <c r="V46" s="200"/>
      <c r="W46" s="201" t="s">
        <v>73</v>
      </c>
      <c r="X46" s="202"/>
      <c r="Y46" s="203" t="s">
        <v>75</v>
      </c>
      <c r="Z46" s="204">
        <f t="shared" si="16"/>
        <v>0</v>
      </c>
      <c r="AA46" s="205">
        <f t="shared" si="16"/>
        <v>0</v>
      </c>
      <c r="AB46" s="206">
        <f t="shared" si="16"/>
        <v>0</v>
      </c>
      <c r="AC46" s="506">
        <f>+E192</f>
        <v>0</v>
      </c>
      <c r="AD46" s="165"/>
      <c r="AE46" s="165"/>
      <c r="AF46" s="165"/>
      <c r="AG46" s="165"/>
      <c r="AH46" s="165"/>
      <c r="AI46" s="376"/>
      <c r="AJ46" s="376"/>
      <c r="AK46" s="376"/>
    </row>
    <row r="47" spans="1:37" ht="14.45" customHeight="1">
      <c r="A47" s="977">
        <v>0</v>
      </c>
      <c r="B47" s="977">
        <v>0</v>
      </c>
      <c r="C47" s="977">
        <v>0</v>
      </c>
      <c r="D47" s="977">
        <v>0</v>
      </c>
      <c r="E47" s="977">
        <v>0</v>
      </c>
      <c r="F47" s="977">
        <v>0</v>
      </c>
      <c r="G47" s="977">
        <v>0</v>
      </c>
      <c r="H47" s="977">
        <v>0</v>
      </c>
      <c r="I47" s="530"/>
      <c r="K47" s="199"/>
      <c r="L47" s="221"/>
      <c r="M47" s="201" t="s">
        <v>13</v>
      </c>
      <c r="N47" s="202"/>
      <c r="O47" s="203" t="s">
        <v>76</v>
      </c>
      <c r="P47" s="204">
        <f>+A46</f>
        <v>0</v>
      </c>
      <c r="Q47" s="205">
        <f>+C46</f>
        <v>0</v>
      </c>
      <c r="R47" s="205">
        <f t="shared" si="15"/>
        <v>0</v>
      </c>
      <c r="S47" s="267">
        <f t="shared" si="15"/>
        <v>0</v>
      </c>
      <c r="T47" s="268">
        <f>+H46</f>
        <v>0</v>
      </c>
      <c r="U47" s="207"/>
      <c r="V47" s="461"/>
      <c r="W47" s="201" t="s">
        <v>13</v>
      </c>
      <c r="X47" s="202"/>
      <c r="Y47" s="203" t="s">
        <v>77</v>
      </c>
      <c r="Z47" s="204">
        <f t="shared" si="16"/>
        <v>0</v>
      </c>
      <c r="AA47" s="205">
        <f t="shared" si="16"/>
        <v>0</v>
      </c>
      <c r="AB47" s="206">
        <f t="shared" si="16"/>
        <v>0</v>
      </c>
      <c r="AC47" s="506">
        <f>+E193</f>
        <v>0</v>
      </c>
      <c r="AD47" s="165"/>
      <c r="AE47" s="165"/>
      <c r="AF47" s="165"/>
      <c r="AG47" s="165"/>
      <c r="AH47" s="165"/>
      <c r="AI47" s="376"/>
      <c r="AJ47" s="376"/>
      <c r="AK47" s="376"/>
    </row>
    <row r="48" spans="1:37" ht="14.45" customHeight="1">
      <c r="A48" s="977">
        <v>0</v>
      </c>
      <c r="B48" s="977">
        <v>0</v>
      </c>
      <c r="C48" s="977">
        <v>0</v>
      </c>
      <c r="D48" s="977">
        <v>0</v>
      </c>
      <c r="E48" s="977">
        <v>0</v>
      </c>
      <c r="F48" s="977">
        <v>0</v>
      </c>
      <c r="G48" s="977">
        <v>0</v>
      </c>
      <c r="H48" s="977">
        <v>0</v>
      </c>
      <c r="I48" s="530"/>
      <c r="K48" s="199" t="s">
        <v>4</v>
      </c>
      <c r="L48" s="178" t="s">
        <v>78</v>
      </c>
      <c r="M48" s="202"/>
      <c r="N48" s="202"/>
      <c r="O48" s="203" t="s">
        <v>79</v>
      </c>
      <c r="P48" s="204">
        <f>+A47</f>
        <v>0</v>
      </c>
      <c r="Q48" s="205">
        <f>+C47</f>
        <v>0</v>
      </c>
      <c r="R48" s="205">
        <f t="shared" si="15"/>
        <v>0</v>
      </c>
      <c r="S48" s="267">
        <f t="shared" si="15"/>
        <v>0</v>
      </c>
      <c r="T48" s="268">
        <f>+H47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77">
        <v>0</v>
      </c>
      <c r="B49" s="977">
        <v>0</v>
      </c>
      <c r="C49" s="977">
        <v>0</v>
      </c>
      <c r="D49" s="977">
        <v>0</v>
      </c>
      <c r="E49" s="977">
        <v>0</v>
      </c>
      <c r="F49" s="977">
        <v>0</v>
      </c>
      <c r="G49" s="977">
        <v>0</v>
      </c>
      <c r="H49" s="977">
        <v>0</v>
      </c>
      <c r="I49" s="530"/>
      <c r="K49" s="199"/>
      <c r="L49" s="200"/>
      <c r="M49" s="201" t="s">
        <v>11</v>
      </c>
      <c r="N49" s="202"/>
      <c r="O49" s="203" t="s">
        <v>80</v>
      </c>
      <c r="P49" s="204">
        <f>+A48</f>
        <v>0</v>
      </c>
      <c r="Q49" s="205">
        <f>+C48</f>
        <v>0</v>
      </c>
      <c r="R49" s="205">
        <f t="shared" si="15"/>
        <v>0</v>
      </c>
      <c r="S49" s="267">
        <f t="shared" si="15"/>
        <v>0</v>
      </c>
      <c r="T49" s="268">
        <f>+H48</f>
        <v>0</v>
      </c>
      <c r="U49" s="207"/>
      <c r="V49" s="200"/>
      <c r="W49" s="172"/>
      <c r="X49" s="172"/>
      <c r="Y49" s="212"/>
      <c r="Z49" s="209"/>
      <c r="AA49" s="210"/>
      <c r="AB49" s="210"/>
      <c r="AC49" s="510"/>
      <c r="AD49" s="165"/>
      <c r="AE49" s="165"/>
      <c r="AF49" s="165"/>
      <c r="AG49" s="165"/>
      <c r="AH49" s="165"/>
      <c r="AI49" s="376"/>
      <c r="AJ49" s="376"/>
      <c r="AK49" s="376"/>
    </row>
    <row r="50" spans="1:38" ht="14.45" customHeight="1">
      <c r="A50" s="977">
        <v>0</v>
      </c>
      <c r="B50" s="977">
        <v>0</v>
      </c>
      <c r="C50" s="977">
        <v>0</v>
      </c>
      <c r="D50" s="977">
        <v>0</v>
      </c>
      <c r="E50" s="977">
        <v>0</v>
      </c>
      <c r="F50" s="977">
        <v>0</v>
      </c>
      <c r="G50" s="977">
        <v>0</v>
      </c>
      <c r="H50" s="977">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77">
        <v>0</v>
      </c>
      <c r="B51" s="977">
        <v>0</v>
      </c>
      <c r="C51" s="977">
        <v>0</v>
      </c>
      <c r="D51" s="977">
        <v>0</v>
      </c>
      <c r="E51" s="977">
        <v>0</v>
      </c>
      <c r="F51" s="977">
        <v>0</v>
      </c>
      <c r="G51" s="977">
        <v>0</v>
      </c>
      <c r="H51" s="977">
        <v>0</v>
      </c>
      <c r="I51" s="530"/>
      <c r="K51" s="199"/>
      <c r="L51" s="174"/>
      <c r="M51" s="201" t="s">
        <v>88</v>
      </c>
      <c r="N51" s="202"/>
      <c r="O51" s="203" t="s">
        <v>109</v>
      </c>
      <c r="P51" s="204">
        <f t="shared" ref="P51:P60" si="17">+A50</f>
        <v>0</v>
      </c>
      <c r="Q51" s="205">
        <f t="shared" ref="Q51:Q60" si="18">+C50</f>
        <v>0</v>
      </c>
      <c r="R51" s="205">
        <f t="shared" ref="R51:R60" si="19">+E50</f>
        <v>0</v>
      </c>
      <c r="S51" s="267">
        <f t="shared" ref="S51:S60" si="20">+F50</f>
        <v>0</v>
      </c>
      <c r="T51" s="268">
        <f t="shared" ref="T51:T60" si="21">+H50</f>
        <v>0</v>
      </c>
      <c r="U51" s="207"/>
      <c r="V51" s="178"/>
      <c r="W51" s="201" t="s">
        <v>88</v>
      </c>
      <c r="X51" s="222"/>
      <c r="Y51" s="223" t="s">
        <v>48</v>
      </c>
      <c r="Z51" s="231">
        <f t="shared" ref="Z51:AB53" si="22">+A195</f>
        <v>0</v>
      </c>
      <c r="AA51" s="232">
        <f t="shared" si="22"/>
        <v>0</v>
      </c>
      <c r="AB51" s="233">
        <f t="shared" si="22"/>
        <v>0</v>
      </c>
      <c r="AC51" s="513">
        <f>+E195</f>
        <v>0</v>
      </c>
      <c r="AD51" s="165"/>
      <c r="AE51" s="165"/>
      <c r="AF51" s="165"/>
      <c r="AG51" s="165"/>
      <c r="AH51" s="165"/>
      <c r="AI51" s="376"/>
      <c r="AJ51" s="376"/>
      <c r="AK51" s="376"/>
    </row>
    <row r="52" spans="1:38" ht="14.45" customHeight="1">
      <c r="A52" s="977">
        <v>0</v>
      </c>
      <c r="B52" s="977">
        <v>0</v>
      </c>
      <c r="C52" s="977">
        <v>0</v>
      </c>
      <c r="D52" s="977">
        <v>0</v>
      </c>
      <c r="E52" s="977">
        <v>0</v>
      </c>
      <c r="F52" s="977">
        <v>0</v>
      </c>
      <c r="G52" s="977">
        <v>0</v>
      </c>
      <c r="H52" s="977">
        <v>0</v>
      </c>
      <c r="I52" s="530"/>
      <c r="K52" s="199"/>
      <c r="L52" s="181" t="s">
        <v>91</v>
      </c>
      <c r="M52" s="201" t="s">
        <v>89</v>
      </c>
      <c r="N52" s="202"/>
      <c r="O52" s="203" t="s">
        <v>110</v>
      </c>
      <c r="P52" s="204">
        <f t="shared" si="17"/>
        <v>0</v>
      </c>
      <c r="Q52" s="205">
        <f t="shared" si="18"/>
        <v>0</v>
      </c>
      <c r="R52" s="205">
        <f t="shared" si="19"/>
        <v>0</v>
      </c>
      <c r="S52" s="267">
        <f t="shared" si="20"/>
        <v>0</v>
      </c>
      <c r="T52" s="268">
        <f t="shared" si="21"/>
        <v>0</v>
      </c>
      <c r="U52" s="207"/>
      <c r="V52" s="200" t="s">
        <v>91</v>
      </c>
      <c r="W52" s="221" t="s">
        <v>89</v>
      </c>
      <c r="X52" s="222"/>
      <c r="Y52" s="223" t="s">
        <v>51</v>
      </c>
      <c r="Z52" s="231">
        <f t="shared" si="22"/>
        <v>0</v>
      </c>
      <c r="AA52" s="232">
        <f t="shared" si="22"/>
        <v>0</v>
      </c>
      <c r="AB52" s="233">
        <f t="shared" si="22"/>
        <v>0</v>
      </c>
      <c r="AC52" s="513">
        <f>+E196</f>
        <v>0</v>
      </c>
      <c r="AD52" s="165"/>
      <c r="AE52" s="165"/>
      <c r="AF52" s="165"/>
      <c r="AG52" s="165"/>
      <c r="AH52" s="165"/>
      <c r="AI52" s="376"/>
      <c r="AJ52" s="376"/>
      <c r="AK52" s="376"/>
    </row>
    <row r="53" spans="1:38" ht="14.45" customHeight="1">
      <c r="A53" s="977">
        <v>0</v>
      </c>
      <c r="B53" s="977">
        <v>0</v>
      </c>
      <c r="C53" s="977">
        <v>0</v>
      </c>
      <c r="D53" s="977">
        <v>0</v>
      </c>
      <c r="E53" s="977">
        <v>0</v>
      </c>
      <c r="F53" s="977">
        <v>0</v>
      </c>
      <c r="G53" s="977">
        <v>0</v>
      </c>
      <c r="H53" s="977">
        <v>0</v>
      </c>
      <c r="I53" s="530"/>
      <c r="K53" s="199"/>
      <c r="L53" s="181"/>
      <c r="M53" s="201" t="s">
        <v>104</v>
      </c>
      <c r="N53" s="202"/>
      <c r="O53" s="203" t="s">
        <v>111</v>
      </c>
      <c r="P53" s="204">
        <f t="shared" si="17"/>
        <v>0</v>
      </c>
      <c r="Q53" s="205">
        <f t="shared" si="18"/>
        <v>0</v>
      </c>
      <c r="R53" s="205">
        <f t="shared" si="19"/>
        <v>0</v>
      </c>
      <c r="S53" s="267">
        <f t="shared" si="20"/>
        <v>0</v>
      </c>
      <c r="T53" s="268">
        <f t="shared" si="21"/>
        <v>0</v>
      </c>
      <c r="U53" s="207"/>
      <c r="V53" s="200"/>
      <c r="W53" s="221" t="s">
        <v>104</v>
      </c>
      <c r="X53" s="222"/>
      <c r="Y53" s="223" t="s">
        <v>53</v>
      </c>
      <c r="Z53" s="231">
        <f t="shared" si="22"/>
        <v>0</v>
      </c>
      <c r="AA53" s="232">
        <f t="shared" si="22"/>
        <v>0</v>
      </c>
      <c r="AB53" s="233">
        <f t="shared" si="22"/>
        <v>0</v>
      </c>
      <c r="AC53" s="513">
        <f>+E197</f>
        <v>0</v>
      </c>
      <c r="AD53" s="165"/>
      <c r="AE53" s="165"/>
      <c r="AF53" s="165"/>
      <c r="AG53" s="165"/>
      <c r="AH53" s="165"/>
      <c r="AI53" s="376"/>
      <c r="AJ53" s="376"/>
      <c r="AK53" s="376"/>
    </row>
    <row r="54" spans="1:38" ht="14.45" customHeight="1">
      <c r="A54" s="977">
        <v>0</v>
      </c>
      <c r="B54" s="977">
        <v>0</v>
      </c>
      <c r="C54" s="977">
        <v>0</v>
      </c>
      <c r="D54" s="977">
        <v>0</v>
      </c>
      <c r="E54" s="977">
        <v>0</v>
      </c>
      <c r="F54" s="977">
        <v>0</v>
      </c>
      <c r="G54" s="977">
        <v>0</v>
      </c>
      <c r="H54" s="977">
        <v>0</v>
      </c>
      <c r="I54" s="530"/>
      <c r="K54" s="199"/>
      <c r="L54" s="181"/>
      <c r="M54" s="201" t="s">
        <v>90</v>
      </c>
      <c r="N54" s="202"/>
      <c r="O54" s="203" t="s">
        <v>112</v>
      </c>
      <c r="P54" s="204">
        <f t="shared" si="17"/>
        <v>0</v>
      </c>
      <c r="Q54" s="205">
        <f t="shared" si="18"/>
        <v>0</v>
      </c>
      <c r="R54" s="205">
        <f t="shared" si="19"/>
        <v>0</v>
      </c>
      <c r="S54" s="267">
        <f t="shared" si="20"/>
        <v>0</v>
      </c>
      <c r="T54" s="268">
        <f t="shared" si="21"/>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77">
        <v>0</v>
      </c>
      <c r="B55" s="977">
        <v>0</v>
      </c>
      <c r="C55" s="977">
        <v>0</v>
      </c>
      <c r="D55" s="977">
        <v>0</v>
      </c>
      <c r="E55" s="977">
        <v>0</v>
      </c>
      <c r="F55" s="977">
        <v>0</v>
      </c>
      <c r="G55" s="977">
        <v>0</v>
      </c>
      <c r="H55" s="977">
        <v>0</v>
      </c>
      <c r="I55" s="530"/>
      <c r="K55" s="199"/>
      <c r="L55" s="181" t="s">
        <v>92</v>
      </c>
      <c r="M55" s="201" t="s">
        <v>105</v>
      </c>
      <c r="N55" s="202"/>
      <c r="O55" s="203" t="s">
        <v>113</v>
      </c>
      <c r="P55" s="204">
        <f t="shared" si="17"/>
        <v>0</v>
      </c>
      <c r="Q55" s="205">
        <f t="shared" si="18"/>
        <v>0</v>
      </c>
      <c r="R55" s="205">
        <f t="shared" si="19"/>
        <v>0</v>
      </c>
      <c r="S55" s="267">
        <f t="shared" si="20"/>
        <v>0</v>
      </c>
      <c r="T55" s="268">
        <f t="shared" si="21"/>
        <v>0</v>
      </c>
      <c r="U55" s="207"/>
      <c r="V55" s="200"/>
      <c r="W55" s="200"/>
      <c r="X55" s="172"/>
      <c r="Y55" s="212"/>
      <c r="Z55" s="209"/>
      <c r="AA55" s="210"/>
      <c r="AB55" s="210"/>
      <c r="AC55" s="510"/>
      <c r="AD55" s="165"/>
      <c r="AE55" s="165"/>
      <c r="AF55" s="165"/>
      <c r="AG55" s="165"/>
      <c r="AH55" s="165"/>
      <c r="AI55" s="376"/>
      <c r="AJ55" s="376"/>
      <c r="AK55" s="376"/>
    </row>
    <row r="56" spans="1:38" ht="14.45" customHeight="1">
      <c r="A56" s="977">
        <v>0</v>
      </c>
      <c r="B56" s="977">
        <v>0</v>
      </c>
      <c r="C56" s="977">
        <v>0</v>
      </c>
      <c r="D56" s="977">
        <v>0</v>
      </c>
      <c r="E56" s="977">
        <v>0</v>
      </c>
      <c r="F56" s="977">
        <v>0</v>
      </c>
      <c r="G56" s="977">
        <v>0</v>
      </c>
      <c r="H56" s="977">
        <v>0</v>
      </c>
      <c r="I56" s="530"/>
      <c r="K56" s="199"/>
      <c r="L56" s="181"/>
      <c r="M56" s="201" t="s">
        <v>106</v>
      </c>
      <c r="N56" s="202"/>
      <c r="O56" s="203" t="s">
        <v>114</v>
      </c>
      <c r="P56" s="204">
        <f t="shared" si="17"/>
        <v>0</v>
      </c>
      <c r="Q56" s="205">
        <f t="shared" si="18"/>
        <v>0</v>
      </c>
      <c r="R56" s="205">
        <f t="shared" si="19"/>
        <v>0</v>
      </c>
      <c r="S56" s="267">
        <f t="shared" si="20"/>
        <v>0</v>
      </c>
      <c r="T56" s="268">
        <f t="shared" si="21"/>
        <v>0</v>
      </c>
      <c r="U56" s="207"/>
      <c r="V56" s="200" t="s">
        <v>668</v>
      </c>
      <c r="W56" s="201" t="s">
        <v>106</v>
      </c>
      <c r="X56" s="202"/>
      <c r="Y56" s="203" t="s">
        <v>55</v>
      </c>
      <c r="Z56" s="204">
        <f t="shared" ref="Z56:AB60" si="23">+A198</f>
        <v>0</v>
      </c>
      <c r="AA56" s="205">
        <f t="shared" si="23"/>
        <v>0</v>
      </c>
      <c r="AB56" s="206">
        <f t="shared" si="23"/>
        <v>0</v>
      </c>
      <c r="AC56" s="506">
        <f>+E198</f>
        <v>0</v>
      </c>
      <c r="AD56" s="165"/>
      <c r="AE56" s="165"/>
      <c r="AF56" s="165"/>
      <c r="AG56" s="165"/>
      <c r="AH56" s="165"/>
      <c r="AI56" s="376"/>
      <c r="AJ56" s="376"/>
      <c r="AK56" s="376"/>
    </row>
    <row r="57" spans="1:38" ht="14.45" customHeight="1">
      <c r="A57" s="977">
        <v>0</v>
      </c>
      <c r="B57" s="977">
        <v>0</v>
      </c>
      <c r="C57" s="977">
        <v>0</v>
      </c>
      <c r="D57" s="977">
        <v>0</v>
      </c>
      <c r="E57" s="977">
        <v>0</v>
      </c>
      <c r="F57" s="977">
        <v>0</v>
      </c>
      <c r="G57" s="977">
        <v>0</v>
      </c>
      <c r="H57" s="977">
        <v>0</v>
      </c>
      <c r="I57" s="530"/>
      <c r="K57" s="199"/>
      <c r="L57" s="181"/>
      <c r="M57" s="201" t="s">
        <v>107</v>
      </c>
      <c r="N57" s="202"/>
      <c r="O57" s="203" t="s">
        <v>115</v>
      </c>
      <c r="P57" s="204">
        <f t="shared" si="17"/>
        <v>0</v>
      </c>
      <c r="Q57" s="205">
        <f t="shared" si="18"/>
        <v>0</v>
      </c>
      <c r="R57" s="205">
        <f t="shared" si="19"/>
        <v>0</v>
      </c>
      <c r="S57" s="267">
        <f t="shared" si="20"/>
        <v>0</v>
      </c>
      <c r="T57" s="268">
        <f t="shared" si="21"/>
        <v>0</v>
      </c>
      <c r="U57" s="207"/>
      <c r="V57" s="200"/>
      <c r="W57" s="201" t="s">
        <v>136</v>
      </c>
      <c r="X57" s="202"/>
      <c r="Y57" s="203" t="s">
        <v>56</v>
      </c>
      <c r="Z57" s="204">
        <f t="shared" si="23"/>
        <v>0</v>
      </c>
      <c r="AA57" s="205">
        <f t="shared" si="23"/>
        <v>0</v>
      </c>
      <c r="AB57" s="206">
        <f t="shared" si="23"/>
        <v>0</v>
      </c>
      <c r="AC57" s="506">
        <f>+E199</f>
        <v>0</v>
      </c>
      <c r="AD57" s="165"/>
      <c r="AE57" s="165"/>
      <c r="AF57" s="165"/>
      <c r="AG57" s="165"/>
      <c r="AH57" s="165"/>
      <c r="AI57" s="376"/>
      <c r="AJ57" s="376"/>
      <c r="AK57" s="376"/>
    </row>
    <row r="58" spans="1:38" ht="14.45" customHeight="1" thickBot="1">
      <c r="A58" s="977">
        <v>0</v>
      </c>
      <c r="B58" s="977">
        <v>0</v>
      </c>
      <c r="C58" s="977">
        <v>0</v>
      </c>
      <c r="D58" s="977">
        <v>0</v>
      </c>
      <c r="E58" s="977">
        <v>0</v>
      </c>
      <c r="F58" s="977">
        <v>0</v>
      </c>
      <c r="G58" s="977">
        <v>0</v>
      </c>
      <c r="H58" s="977">
        <v>0</v>
      </c>
      <c r="I58" s="530"/>
      <c r="K58" s="199"/>
      <c r="L58" s="181" t="s">
        <v>41</v>
      </c>
      <c r="M58" s="201" t="s">
        <v>108</v>
      </c>
      <c r="N58" s="202"/>
      <c r="O58" s="203" t="s">
        <v>116</v>
      </c>
      <c r="P58" s="204">
        <f t="shared" si="17"/>
        <v>0</v>
      </c>
      <c r="Q58" s="205">
        <f t="shared" si="18"/>
        <v>0</v>
      </c>
      <c r="R58" s="205">
        <f t="shared" si="19"/>
        <v>0</v>
      </c>
      <c r="S58" s="267">
        <f t="shared" si="20"/>
        <v>0</v>
      </c>
      <c r="T58" s="268">
        <f t="shared" si="21"/>
        <v>0</v>
      </c>
      <c r="U58" s="207"/>
      <c r="V58" s="181" t="s">
        <v>669</v>
      </c>
      <c r="W58" s="201" t="s">
        <v>138</v>
      </c>
      <c r="X58" s="202"/>
      <c r="Y58" s="203" t="s">
        <v>58</v>
      </c>
      <c r="Z58" s="204">
        <f t="shared" si="23"/>
        <v>0</v>
      </c>
      <c r="AA58" s="205">
        <f t="shared" si="23"/>
        <v>0</v>
      </c>
      <c r="AB58" s="206">
        <f t="shared" si="23"/>
        <v>0</v>
      </c>
      <c r="AC58" s="506">
        <f>+E200</f>
        <v>0</v>
      </c>
      <c r="AD58" s="165"/>
      <c r="AE58" s="165"/>
      <c r="AF58" s="165"/>
      <c r="AG58" s="165"/>
      <c r="AH58" s="165"/>
      <c r="AI58" s="376"/>
      <c r="AJ58" s="376"/>
      <c r="AK58" s="376"/>
    </row>
    <row r="59" spans="1:38" ht="14.45" customHeight="1" thickTop="1">
      <c r="A59" s="977">
        <v>0</v>
      </c>
      <c r="B59" s="977">
        <v>0</v>
      </c>
      <c r="C59" s="977">
        <v>0</v>
      </c>
      <c r="D59" s="977">
        <v>0</v>
      </c>
      <c r="E59" s="977">
        <v>0</v>
      </c>
      <c r="F59" s="977">
        <v>0</v>
      </c>
      <c r="G59" s="977">
        <v>0</v>
      </c>
      <c r="H59" s="977">
        <v>0</v>
      </c>
      <c r="I59" s="530"/>
      <c r="K59" s="199"/>
      <c r="L59" s="221"/>
      <c r="M59" s="201" t="s">
        <v>13</v>
      </c>
      <c r="N59" s="202"/>
      <c r="O59" s="203" t="s">
        <v>117</v>
      </c>
      <c r="P59" s="204">
        <f t="shared" si="17"/>
        <v>0</v>
      </c>
      <c r="Q59" s="205">
        <f t="shared" si="18"/>
        <v>0</v>
      </c>
      <c r="R59" s="205">
        <f t="shared" si="19"/>
        <v>0</v>
      </c>
      <c r="S59" s="267">
        <f t="shared" si="20"/>
        <v>0</v>
      </c>
      <c r="T59" s="268">
        <f t="shared" si="21"/>
        <v>0</v>
      </c>
      <c r="U59" s="207"/>
      <c r="V59" s="221"/>
      <c r="W59" s="221" t="s">
        <v>13</v>
      </c>
      <c r="X59" s="222"/>
      <c r="Y59" s="223" t="s">
        <v>61</v>
      </c>
      <c r="Z59" s="204">
        <f t="shared" si="23"/>
        <v>0</v>
      </c>
      <c r="AA59" s="205">
        <f t="shared" si="23"/>
        <v>0</v>
      </c>
      <c r="AB59" s="206">
        <f t="shared" si="23"/>
        <v>0</v>
      </c>
      <c r="AC59" s="506">
        <f>+E201</f>
        <v>0</v>
      </c>
      <c r="AD59" s="479"/>
      <c r="AE59" s="479"/>
      <c r="AF59" s="479"/>
      <c r="AG59" s="167"/>
      <c r="AH59" s="167"/>
      <c r="AI59" s="168" t="s">
        <v>396</v>
      </c>
      <c r="AJ59" s="240" t="s">
        <v>397</v>
      </c>
      <c r="AK59" s="167"/>
      <c r="AL59" s="241"/>
    </row>
    <row r="60" spans="1:38" ht="14.45" customHeight="1">
      <c r="K60" s="199"/>
      <c r="L60" s="201" t="s">
        <v>13</v>
      </c>
      <c r="M60" s="202"/>
      <c r="N60" s="202"/>
      <c r="O60" s="203" t="s">
        <v>81</v>
      </c>
      <c r="P60" s="204">
        <f t="shared" si="17"/>
        <v>0</v>
      </c>
      <c r="Q60" s="205">
        <f t="shared" si="18"/>
        <v>0</v>
      </c>
      <c r="R60" s="205">
        <f t="shared" si="19"/>
        <v>0</v>
      </c>
      <c r="S60" s="267">
        <f t="shared" si="20"/>
        <v>0</v>
      </c>
      <c r="T60" s="268">
        <f t="shared" si="21"/>
        <v>0</v>
      </c>
      <c r="U60" s="207"/>
      <c r="V60" s="221" t="s">
        <v>13</v>
      </c>
      <c r="W60" s="222"/>
      <c r="X60" s="222"/>
      <c r="Y60" s="223" t="s">
        <v>63</v>
      </c>
      <c r="Z60" s="462">
        <f t="shared" si="23"/>
        <v>0</v>
      </c>
      <c r="AA60" s="449">
        <f t="shared" si="23"/>
        <v>0</v>
      </c>
      <c r="AB60" s="463">
        <f t="shared" si="23"/>
        <v>0</v>
      </c>
      <c r="AC60" s="515">
        <f>+E202</f>
        <v>0</v>
      </c>
      <c r="AD60" s="480"/>
      <c r="AE60" s="480"/>
      <c r="AF60" s="480"/>
      <c r="AG60" s="172"/>
      <c r="AH60" s="172"/>
      <c r="AI60" s="180"/>
      <c r="AJ60" s="178" t="s">
        <v>2</v>
      </c>
      <c r="AK60" s="178" t="s">
        <v>3</v>
      </c>
      <c r="AL60" s="179" t="s">
        <v>393</v>
      </c>
    </row>
    <row r="61" spans="1:38" ht="14.45" customHeight="1" thickBot="1">
      <c r="K61" s="199"/>
      <c r="L61" s="243" t="s">
        <v>82</v>
      </c>
      <c r="M61" s="244"/>
      <c r="N61" s="244"/>
      <c r="O61" s="245"/>
      <c r="P61" s="246">
        <f>SUM(P8:P60)-P9-P10-P12-P13-P15-P16-P17-P30-P31-P32-P40-P41-P42-P43-P44-P49-P50</f>
        <v>73336</v>
      </c>
      <c r="Q61" s="247">
        <f>SUM(Q8:Q60)-Q9-Q10-Q12-Q13-Q15-Q16-Q17-Q30-Q31-Q32-Q40-Q41-Q42-Q43-Q44-Q49-Q50</f>
        <v>59052</v>
      </c>
      <c r="R61" s="247">
        <f>SUM(R8:R60)-R9-R10-R12-R13-R15-R16-R17-R30-R31-R32-R40-R41-R42-R43-R44-R49-R50</f>
        <v>16701</v>
      </c>
      <c r="S61" s="336">
        <f>SUM(S8:S60)-S9-S10-S12-S13-S15-S16-S17-S30-S31-S32-S40-S41-S42-S43-S44-S49-S50</f>
        <v>27619</v>
      </c>
      <c r="T61" s="337">
        <f>SUM(T8:T60)-T9-T10-T12-T13-T15-T16-T17-T30-T31-T32-T40-T41-T42-T43-T44-T49-T50</f>
        <v>0</v>
      </c>
      <c r="U61" s="249"/>
      <c r="V61" s="243" t="s">
        <v>82</v>
      </c>
      <c r="W61" s="244"/>
      <c r="X61" s="244"/>
      <c r="Y61" s="245"/>
      <c r="Z61" s="250">
        <f>SUM(Z8:Z60)-Z9-Z10-Z25-Z28-Z40-Z41-Z42-Z43-Z44</f>
        <v>1986</v>
      </c>
      <c r="AA61" s="247">
        <f>SUM(AA8:AA60)-AA9-AA10-AA25-AA28-AA40-AA41-AA42-AA43-AA44</f>
        <v>0</v>
      </c>
      <c r="AB61" s="251">
        <f>SUM(AB8:AB60)-AB9-AB10-AB25-AB28-AB40-AB41-AB42-AB43-AB44</f>
        <v>0</v>
      </c>
      <c r="AC61" s="516">
        <f>SUM(AC8:AC60)-AC9-AC10-AC25-AC28-AC40-AC41-AC42-AC43-AC44</f>
        <v>0</v>
      </c>
      <c r="AD61" s="481"/>
      <c r="AE61" s="481"/>
      <c r="AF61" s="481"/>
      <c r="AG61" s="254"/>
      <c r="AH61" s="254"/>
      <c r="AI61" s="255" t="s">
        <v>5</v>
      </c>
      <c r="AJ61" s="185" t="s">
        <v>6</v>
      </c>
      <c r="AK61" s="185" t="s">
        <v>7</v>
      </c>
      <c r="AL61" s="256" t="s">
        <v>398</v>
      </c>
    </row>
    <row r="62" spans="1:38" ht="14.45" customHeight="1">
      <c r="A62" s="981">
        <v>189758</v>
      </c>
      <c r="B62" s="981">
        <v>186511</v>
      </c>
      <c r="C62" s="981">
        <v>3247</v>
      </c>
      <c r="D62" s="981">
        <v>3402</v>
      </c>
      <c r="E62" s="981">
        <v>0</v>
      </c>
      <c r="F62" s="981">
        <v>44000</v>
      </c>
      <c r="G62" s="536"/>
      <c r="H62" s="535"/>
      <c r="I62" s="535"/>
      <c r="K62" s="188"/>
      <c r="L62" s="189" t="s">
        <v>8</v>
      </c>
      <c r="M62" s="190"/>
      <c r="N62" s="190"/>
      <c r="O62" s="191" t="s">
        <v>9</v>
      </c>
      <c r="P62" s="257">
        <f>+A63</f>
        <v>9792</v>
      </c>
      <c r="Q62" s="258">
        <f>+B63</f>
        <v>9792</v>
      </c>
      <c r="R62" s="259"/>
      <c r="S62" s="260">
        <f>+D63</f>
        <v>0</v>
      </c>
      <c r="T62" s="261">
        <f>+F63</f>
        <v>0</v>
      </c>
      <c r="U62" s="262"/>
      <c r="V62" s="189" t="s">
        <v>8</v>
      </c>
      <c r="W62" s="190"/>
      <c r="X62" s="190"/>
      <c r="Y62" s="191"/>
      <c r="Z62" s="482"/>
      <c r="AA62" s="483"/>
      <c r="AB62" s="468"/>
      <c r="AC62" s="484"/>
      <c r="AD62" s="262"/>
      <c r="AE62" s="189" t="s">
        <v>8</v>
      </c>
      <c r="AF62" s="190"/>
      <c r="AG62" s="190"/>
      <c r="AH62" s="191"/>
      <c r="AI62" s="482"/>
      <c r="AJ62" s="483"/>
      <c r="AK62" s="468"/>
      <c r="AL62" s="492"/>
    </row>
    <row r="63" spans="1:38" ht="14.45" customHeight="1">
      <c r="A63" s="981">
        <v>9792</v>
      </c>
      <c r="B63" s="981">
        <v>9792</v>
      </c>
      <c r="C63" s="981">
        <v>0</v>
      </c>
      <c r="D63" s="981">
        <v>0</v>
      </c>
      <c r="E63" s="981">
        <v>0</v>
      </c>
      <c r="F63" s="981">
        <v>0</v>
      </c>
      <c r="G63" s="536"/>
      <c r="H63" s="535"/>
      <c r="I63" s="535"/>
      <c r="K63" s="199"/>
      <c r="L63" s="200"/>
      <c r="M63" s="201" t="s">
        <v>11</v>
      </c>
      <c r="N63" s="202"/>
      <c r="O63" s="203" t="s">
        <v>12</v>
      </c>
      <c r="P63" s="204">
        <f>+A64</f>
        <v>7224</v>
      </c>
      <c r="Q63" s="205">
        <f>+B64</f>
        <v>7224</v>
      </c>
      <c r="R63" s="225"/>
      <c r="S63" s="267">
        <f>+D64</f>
        <v>0</v>
      </c>
      <c r="T63" s="268">
        <f>+F64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81">
        <v>7224</v>
      </c>
      <c r="B64" s="981">
        <v>7224</v>
      </c>
      <c r="C64" s="981">
        <v>0</v>
      </c>
      <c r="D64" s="981">
        <v>0</v>
      </c>
      <c r="E64" s="981">
        <v>0</v>
      </c>
      <c r="F64" s="981">
        <v>0</v>
      </c>
      <c r="G64" s="536"/>
      <c r="H64" s="535"/>
      <c r="I64" s="535"/>
      <c r="K64" s="199"/>
      <c r="L64" s="200"/>
      <c r="M64" s="201" t="s">
        <v>13</v>
      </c>
      <c r="N64" s="172"/>
      <c r="O64" s="212"/>
      <c r="P64" s="213">
        <f>P62-P63</f>
        <v>2568</v>
      </c>
      <c r="Q64" s="214">
        <f>Q62-Q63</f>
        <v>2568</v>
      </c>
      <c r="R64" s="214"/>
      <c r="S64" s="274">
        <f>S62-S63</f>
        <v>0</v>
      </c>
      <c r="T64" s="275">
        <f>T62-T63</f>
        <v>0</v>
      </c>
      <c r="U64" s="269"/>
      <c r="V64" s="200"/>
      <c r="W64" s="201" t="s">
        <v>13</v>
      </c>
      <c r="X64" s="172"/>
      <c r="Y64" s="212" t="s">
        <v>9</v>
      </c>
      <c r="Z64" s="276">
        <f>+A117</f>
        <v>0</v>
      </c>
      <c r="AA64" s="277">
        <f>+B117</f>
        <v>0</v>
      </c>
      <c r="AB64" s="278"/>
      <c r="AC64" s="279">
        <f>+E117</f>
        <v>0</v>
      </c>
      <c r="AD64" s="269"/>
      <c r="AE64" s="200"/>
      <c r="AF64" s="201" t="s">
        <v>13</v>
      </c>
      <c r="AG64" s="172"/>
      <c r="AH64" s="212" t="s">
        <v>399</v>
      </c>
      <c r="AI64" s="276">
        <f>+A140</f>
        <v>0</v>
      </c>
      <c r="AJ64" s="277">
        <f>+B140</f>
        <v>0</v>
      </c>
      <c r="AK64" s="280">
        <f>+C140</f>
        <v>0</v>
      </c>
      <c r="AL64" s="281"/>
    </row>
    <row r="65" spans="1:38" ht="14.45" customHeight="1">
      <c r="A65" s="981">
        <v>1973</v>
      </c>
      <c r="B65" s="981">
        <v>1973</v>
      </c>
      <c r="C65" s="981">
        <v>0</v>
      </c>
      <c r="D65" s="981">
        <v>0</v>
      </c>
      <c r="E65" s="981">
        <v>0</v>
      </c>
      <c r="F65" s="981">
        <v>0</v>
      </c>
      <c r="G65" s="536"/>
      <c r="H65" s="535"/>
      <c r="I65" s="535"/>
      <c r="K65" s="199" t="s">
        <v>4</v>
      </c>
      <c r="L65" s="178" t="s">
        <v>14</v>
      </c>
      <c r="M65" s="175"/>
      <c r="N65" s="175"/>
      <c r="O65" s="216" t="s">
        <v>15</v>
      </c>
      <c r="P65" s="217">
        <f>+A65</f>
        <v>1973</v>
      </c>
      <c r="Q65" s="218">
        <f>+B65</f>
        <v>1973</v>
      </c>
      <c r="R65" s="282"/>
      <c r="S65" s="283">
        <f>+D65</f>
        <v>0</v>
      </c>
      <c r="T65" s="268">
        <f>+F65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81">
        <v>0</v>
      </c>
      <c r="B66" s="981">
        <v>0</v>
      </c>
      <c r="C66" s="981">
        <v>0</v>
      </c>
      <c r="D66" s="981">
        <v>0</v>
      </c>
      <c r="E66" s="981">
        <v>0</v>
      </c>
      <c r="F66" s="981">
        <v>0</v>
      </c>
      <c r="G66" s="536"/>
      <c r="H66" s="535"/>
      <c r="I66" s="535"/>
      <c r="K66" s="199"/>
      <c r="L66" s="200"/>
      <c r="M66" s="201" t="s">
        <v>16</v>
      </c>
      <c r="N66" s="202"/>
      <c r="O66" s="203" t="s">
        <v>17</v>
      </c>
      <c r="P66" s="204">
        <f>+A66</f>
        <v>0</v>
      </c>
      <c r="Q66" s="205">
        <f>+B66</f>
        <v>0</v>
      </c>
      <c r="R66" s="225"/>
      <c r="S66" s="267">
        <f>+D66</f>
        <v>0</v>
      </c>
      <c r="T66" s="268">
        <f>+F66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81">
        <v>508</v>
      </c>
      <c r="B67" s="981">
        <v>0</v>
      </c>
      <c r="C67" s="981">
        <v>508</v>
      </c>
      <c r="D67" s="981">
        <v>0</v>
      </c>
      <c r="E67" s="981">
        <v>0</v>
      </c>
      <c r="F67" s="981">
        <v>0</v>
      </c>
      <c r="G67" s="536"/>
      <c r="H67" s="535"/>
      <c r="I67" s="535"/>
      <c r="K67" s="199"/>
      <c r="L67" s="221"/>
      <c r="M67" s="201" t="s">
        <v>13</v>
      </c>
      <c r="N67" s="222"/>
      <c r="O67" s="223"/>
      <c r="P67" s="213">
        <f>P65-P66</f>
        <v>1973</v>
      </c>
      <c r="Q67" s="214">
        <f>Q65-Q66</f>
        <v>1973</v>
      </c>
      <c r="R67" s="214"/>
      <c r="S67" s="274">
        <f>S65-S66</f>
        <v>0</v>
      </c>
      <c r="T67" s="275">
        <f>T65-T66</f>
        <v>0</v>
      </c>
      <c r="U67" s="269"/>
      <c r="V67" s="221"/>
      <c r="W67" s="201" t="s">
        <v>13</v>
      </c>
      <c r="X67" s="222"/>
      <c r="Y67" s="212" t="s">
        <v>400</v>
      </c>
      <c r="Z67" s="276">
        <f>+A118</f>
        <v>0</v>
      </c>
      <c r="AA67" s="277">
        <f>+B118</f>
        <v>0</v>
      </c>
      <c r="AB67" s="278"/>
      <c r="AC67" s="279">
        <f>+E118</f>
        <v>0</v>
      </c>
      <c r="AD67" s="269"/>
      <c r="AE67" s="221"/>
      <c r="AF67" s="201" t="s">
        <v>13</v>
      </c>
      <c r="AG67" s="222"/>
      <c r="AH67" s="212" t="s">
        <v>401</v>
      </c>
      <c r="AI67" s="276">
        <f>+A141</f>
        <v>0</v>
      </c>
      <c r="AJ67" s="277">
        <f>+B141</f>
        <v>0</v>
      </c>
      <c r="AK67" s="280">
        <f>+C141</f>
        <v>0</v>
      </c>
      <c r="AL67" s="281"/>
    </row>
    <row r="68" spans="1:38" ht="14.45" customHeight="1">
      <c r="A68" s="981">
        <v>0</v>
      </c>
      <c r="B68" s="981">
        <v>0</v>
      </c>
      <c r="C68" s="981">
        <v>0</v>
      </c>
      <c r="D68" s="981">
        <v>0</v>
      </c>
      <c r="E68" s="981">
        <v>0</v>
      </c>
      <c r="F68" s="981">
        <v>0</v>
      </c>
      <c r="G68" s="536"/>
      <c r="H68" s="535"/>
      <c r="I68" s="535"/>
      <c r="K68" s="199" t="s">
        <v>4</v>
      </c>
      <c r="L68" s="174"/>
      <c r="M68" s="200" t="s">
        <v>94</v>
      </c>
      <c r="N68" s="202"/>
      <c r="O68" s="203" t="s">
        <v>93</v>
      </c>
      <c r="P68" s="204">
        <f t="shared" ref="P68:Q70" si="24">+A68</f>
        <v>0</v>
      </c>
      <c r="Q68" s="205">
        <f t="shared" si="24"/>
        <v>0</v>
      </c>
      <c r="R68" s="225"/>
      <c r="S68" s="267">
        <f>+D68</f>
        <v>0</v>
      </c>
      <c r="T68" s="268">
        <f>+F68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81">
        <v>0</v>
      </c>
      <c r="B69" s="981">
        <v>0</v>
      </c>
      <c r="C69" s="981">
        <v>0</v>
      </c>
      <c r="D69" s="981">
        <v>0</v>
      </c>
      <c r="E69" s="981">
        <v>0</v>
      </c>
      <c r="F69" s="981">
        <v>0</v>
      </c>
      <c r="G69" s="536"/>
      <c r="H69" s="535"/>
      <c r="I69" s="535"/>
      <c r="K69" s="199"/>
      <c r="L69" s="181" t="s">
        <v>102</v>
      </c>
      <c r="M69" s="200"/>
      <c r="N69" s="201" t="s">
        <v>148</v>
      </c>
      <c r="O69" s="203" t="s">
        <v>97</v>
      </c>
      <c r="P69" s="204">
        <f t="shared" si="24"/>
        <v>0</v>
      </c>
      <c r="Q69" s="205">
        <f t="shared" si="24"/>
        <v>0</v>
      </c>
      <c r="R69" s="225"/>
      <c r="S69" s="267">
        <f>+D69</f>
        <v>0</v>
      </c>
      <c r="T69" s="268">
        <f>+F69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81">
        <v>0</v>
      </c>
      <c r="B70" s="981">
        <v>0</v>
      </c>
      <c r="C70" s="981">
        <v>0</v>
      </c>
      <c r="D70" s="981">
        <v>0</v>
      </c>
      <c r="E70" s="981">
        <v>0</v>
      </c>
      <c r="F70" s="981">
        <v>0</v>
      </c>
      <c r="G70" s="536"/>
      <c r="H70" s="535"/>
      <c r="I70" s="535"/>
      <c r="K70" s="199"/>
      <c r="L70" s="181" t="s">
        <v>103</v>
      </c>
      <c r="M70" s="181"/>
      <c r="N70" s="201" t="s">
        <v>96</v>
      </c>
      <c r="O70" s="203" t="s">
        <v>34</v>
      </c>
      <c r="P70" s="204">
        <f t="shared" si="24"/>
        <v>0</v>
      </c>
      <c r="Q70" s="205">
        <f t="shared" si="24"/>
        <v>0</v>
      </c>
      <c r="R70" s="225"/>
      <c r="S70" s="267">
        <f>+D70</f>
        <v>0</v>
      </c>
      <c r="T70" s="268">
        <f>+F70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81">
        <v>508</v>
      </c>
      <c r="B71" s="981">
        <v>0</v>
      </c>
      <c r="C71" s="981">
        <v>508</v>
      </c>
      <c r="D71" s="981">
        <v>0</v>
      </c>
      <c r="E71" s="981">
        <v>0</v>
      </c>
      <c r="F71" s="981">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81">
        <v>0</v>
      </c>
      <c r="B72" s="981">
        <v>0</v>
      </c>
      <c r="C72" s="981">
        <v>0</v>
      </c>
      <c r="D72" s="981">
        <v>0</v>
      </c>
      <c r="E72" s="981">
        <v>0</v>
      </c>
      <c r="F72" s="981">
        <v>0</v>
      </c>
      <c r="G72" s="536"/>
      <c r="H72" s="535"/>
      <c r="I72" s="535"/>
      <c r="K72" s="199"/>
      <c r="L72" s="181"/>
      <c r="M72" s="201" t="s">
        <v>95</v>
      </c>
      <c r="N72" s="202"/>
      <c r="O72" s="203" t="s">
        <v>98</v>
      </c>
      <c r="P72" s="204">
        <f t="shared" ref="P72:Q74" si="25">+A71</f>
        <v>508</v>
      </c>
      <c r="Q72" s="205">
        <f t="shared" si="25"/>
        <v>0</v>
      </c>
      <c r="R72" s="225"/>
      <c r="S72" s="267">
        <f>+D71</f>
        <v>0</v>
      </c>
      <c r="T72" s="268">
        <f>+F71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81">
        <v>0</v>
      </c>
      <c r="B73" s="981">
        <v>0</v>
      </c>
      <c r="C73" s="981">
        <v>0</v>
      </c>
      <c r="D73" s="981">
        <v>0</v>
      </c>
      <c r="E73" s="981">
        <v>0</v>
      </c>
      <c r="F73" s="981">
        <v>0</v>
      </c>
      <c r="G73" s="536"/>
      <c r="H73" s="535"/>
      <c r="I73" s="535"/>
      <c r="K73" s="199"/>
      <c r="L73" s="221"/>
      <c r="M73" s="201" t="s">
        <v>13</v>
      </c>
      <c r="N73" s="202"/>
      <c r="O73" s="203" t="s">
        <v>99</v>
      </c>
      <c r="P73" s="204">
        <f t="shared" si="25"/>
        <v>0</v>
      </c>
      <c r="Q73" s="205">
        <f t="shared" si="25"/>
        <v>0</v>
      </c>
      <c r="R73" s="225"/>
      <c r="S73" s="267">
        <f>+D72</f>
        <v>0</v>
      </c>
      <c r="T73" s="268">
        <f>+F72</f>
        <v>0</v>
      </c>
      <c r="U73" s="269"/>
      <c r="V73" s="221"/>
      <c r="W73" s="201" t="s">
        <v>13</v>
      </c>
      <c r="X73" s="202"/>
      <c r="Y73" s="216" t="s">
        <v>15</v>
      </c>
      <c r="Z73" s="276">
        <f t="shared" ref="Z73:AA75" si="26">+A119</f>
        <v>0</v>
      </c>
      <c r="AA73" s="277">
        <f t="shared" si="26"/>
        <v>0</v>
      </c>
      <c r="AB73" s="278"/>
      <c r="AC73" s="279">
        <f>+E119</f>
        <v>0</v>
      </c>
      <c r="AD73" s="269"/>
      <c r="AE73" s="221"/>
      <c r="AF73" s="201" t="s">
        <v>13</v>
      </c>
      <c r="AG73" s="202"/>
      <c r="AH73" s="216" t="s">
        <v>402</v>
      </c>
      <c r="AI73" s="276">
        <f t="shared" ref="AI73:AK75" si="27">+A142</f>
        <v>0</v>
      </c>
      <c r="AJ73" s="277">
        <f t="shared" si="27"/>
        <v>0</v>
      </c>
      <c r="AK73" s="280">
        <f t="shared" si="27"/>
        <v>0</v>
      </c>
      <c r="AL73" s="281"/>
    </row>
    <row r="74" spans="1:38" ht="14.45" customHeight="1">
      <c r="A74" s="981">
        <v>90205</v>
      </c>
      <c r="B74" s="981">
        <v>87466</v>
      </c>
      <c r="C74" s="981">
        <v>2739</v>
      </c>
      <c r="D74" s="981">
        <v>1565</v>
      </c>
      <c r="E74" s="981">
        <v>0</v>
      </c>
      <c r="F74" s="981">
        <v>44000</v>
      </c>
      <c r="G74" s="536"/>
      <c r="H74" s="535"/>
      <c r="I74" s="535"/>
      <c r="K74" s="199"/>
      <c r="L74" s="201" t="s">
        <v>19</v>
      </c>
      <c r="M74" s="202"/>
      <c r="N74" s="202"/>
      <c r="O74" s="203" t="s">
        <v>20</v>
      </c>
      <c r="P74" s="204">
        <f t="shared" si="25"/>
        <v>0</v>
      </c>
      <c r="Q74" s="205">
        <f t="shared" si="25"/>
        <v>0</v>
      </c>
      <c r="R74" s="225"/>
      <c r="S74" s="267">
        <f>+D73</f>
        <v>0</v>
      </c>
      <c r="T74" s="268">
        <f>+F73</f>
        <v>0</v>
      </c>
      <c r="U74" s="269"/>
      <c r="V74" s="201" t="s">
        <v>19</v>
      </c>
      <c r="W74" s="202"/>
      <c r="X74" s="202"/>
      <c r="Y74" s="216" t="s">
        <v>142</v>
      </c>
      <c r="Z74" s="299">
        <f t="shared" si="26"/>
        <v>0</v>
      </c>
      <c r="AA74" s="277">
        <f t="shared" si="26"/>
        <v>0</v>
      </c>
      <c r="AB74" s="300"/>
      <c r="AC74" s="279">
        <f>+E120</f>
        <v>0</v>
      </c>
      <c r="AD74" s="269"/>
      <c r="AE74" s="201" t="s">
        <v>19</v>
      </c>
      <c r="AF74" s="202"/>
      <c r="AG74" s="202"/>
      <c r="AH74" s="216" t="s">
        <v>403</v>
      </c>
      <c r="AI74" s="299">
        <f t="shared" si="27"/>
        <v>0</v>
      </c>
      <c r="AJ74" s="277">
        <f t="shared" si="27"/>
        <v>0</v>
      </c>
      <c r="AK74" s="301">
        <f t="shared" si="27"/>
        <v>0</v>
      </c>
      <c r="AL74" s="281"/>
    </row>
    <row r="75" spans="1:38" ht="14.45" customHeight="1">
      <c r="A75" s="981">
        <v>6783</v>
      </c>
      <c r="B75" s="981">
        <v>5961</v>
      </c>
      <c r="C75" s="981">
        <v>822</v>
      </c>
      <c r="D75" s="981">
        <v>319</v>
      </c>
      <c r="E75" s="981">
        <v>0</v>
      </c>
      <c r="F75" s="981">
        <v>0</v>
      </c>
      <c r="G75" s="536"/>
      <c r="H75" s="535"/>
      <c r="I75" s="535"/>
      <c r="K75" s="199" t="s">
        <v>83</v>
      </c>
      <c r="L75" s="200"/>
      <c r="M75" s="201" t="s">
        <v>22</v>
      </c>
      <c r="N75" s="202"/>
      <c r="O75" s="203" t="s">
        <v>23</v>
      </c>
      <c r="P75" s="204">
        <f t="shared" ref="P75:P85" si="28">+A75</f>
        <v>6783</v>
      </c>
      <c r="Q75" s="205">
        <f t="shared" ref="Q75:Q85" si="29">+B75</f>
        <v>5961</v>
      </c>
      <c r="R75" s="225"/>
      <c r="S75" s="267">
        <f t="shared" ref="S75:S85" si="30">+D75</f>
        <v>319</v>
      </c>
      <c r="T75" s="268">
        <f t="shared" ref="T75:T85" si="31">+F75</f>
        <v>0</v>
      </c>
      <c r="U75" s="269" t="s">
        <v>404</v>
      </c>
      <c r="V75" s="200"/>
      <c r="W75" s="201" t="s">
        <v>405</v>
      </c>
      <c r="X75" s="202"/>
      <c r="Y75" s="216" t="s">
        <v>406</v>
      </c>
      <c r="Z75" s="299">
        <f t="shared" si="26"/>
        <v>16477</v>
      </c>
      <c r="AA75" s="277">
        <f t="shared" si="26"/>
        <v>0</v>
      </c>
      <c r="AB75" s="300"/>
      <c r="AC75" s="279">
        <f>+E121</f>
        <v>16200</v>
      </c>
      <c r="AD75" s="269" t="s">
        <v>407</v>
      </c>
      <c r="AE75" s="200"/>
      <c r="AF75" s="201" t="s">
        <v>405</v>
      </c>
      <c r="AG75" s="202"/>
      <c r="AH75" s="216" t="s">
        <v>408</v>
      </c>
      <c r="AI75" s="299">
        <f t="shared" si="27"/>
        <v>0</v>
      </c>
      <c r="AJ75" s="277">
        <f t="shared" si="27"/>
        <v>0</v>
      </c>
      <c r="AK75" s="301">
        <f t="shared" si="27"/>
        <v>0</v>
      </c>
      <c r="AL75" s="281"/>
    </row>
    <row r="76" spans="1:38" ht="14.45" customHeight="1">
      <c r="A76" s="981">
        <v>0</v>
      </c>
      <c r="B76" s="981">
        <v>0</v>
      </c>
      <c r="C76" s="981">
        <v>0</v>
      </c>
      <c r="D76" s="981">
        <v>0</v>
      </c>
      <c r="E76" s="981">
        <v>0</v>
      </c>
      <c r="F76" s="981">
        <v>0</v>
      </c>
      <c r="G76" s="536"/>
      <c r="H76" s="535"/>
      <c r="I76" s="535"/>
      <c r="K76" s="199"/>
      <c r="L76" s="200" t="s">
        <v>25</v>
      </c>
      <c r="M76" s="201" t="s">
        <v>26</v>
      </c>
      <c r="N76" s="202"/>
      <c r="O76" s="203" t="s">
        <v>27</v>
      </c>
      <c r="P76" s="204">
        <f t="shared" si="28"/>
        <v>0</v>
      </c>
      <c r="Q76" s="205">
        <f t="shared" si="29"/>
        <v>0</v>
      </c>
      <c r="R76" s="225"/>
      <c r="S76" s="267">
        <f t="shared" si="30"/>
        <v>0</v>
      </c>
      <c r="T76" s="268">
        <f t="shared" si="31"/>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81">
        <v>0</v>
      </c>
      <c r="B77" s="981">
        <v>0</v>
      </c>
      <c r="C77" s="981">
        <v>0</v>
      </c>
      <c r="D77" s="981">
        <v>0</v>
      </c>
      <c r="E77" s="981">
        <v>0</v>
      </c>
      <c r="F77" s="981">
        <v>0</v>
      </c>
      <c r="G77" s="536"/>
      <c r="H77" s="535"/>
      <c r="I77" s="535"/>
      <c r="K77" s="199"/>
      <c r="L77" s="200" t="s">
        <v>28</v>
      </c>
      <c r="M77" s="201" t="s">
        <v>29</v>
      </c>
      <c r="N77" s="202"/>
      <c r="O77" s="203" t="s">
        <v>30</v>
      </c>
      <c r="P77" s="204">
        <f t="shared" si="28"/>
        <v>0</v>
      </c>
      <c r="Q77" s="205">
        <f t="shared" si="29"/>
        <v>0</v>
      </c>
      <c r="R77" s="225"/>
      <c r="S77" s="267">
        <f t="shared" si="30"/>
        <v>0</v>
      </c>
      <c r="T77" s="268">
        <f t="shared" si="31"/>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81">
        <v>0</v>
      </c>
      <c r="B78" s="981">
        <v>0</v>
      </c>
      <c r="C78" s="981">
        <v>0</v>
      </c>
      <c r="D78" s="981">
        <v>0</v>
      </c>
      <c r="E78" s="981">
        <v>0</v>
      </c>
      <c r="F78" s="981">
        <v>0</v>
      </c>
      <c r="G78" s="536"/>
      <c r="H78" s="535"/>
      <c r="I78" s="535"/>
      <c r="K78" s="199"/>
      <c r="L78" s="200" t="s">
        <v>31</v>
      </c>
      <c r="M78" s="201" t="s">
        <v>32</v>
      </c>
      <c r="N78" s="202"/>
      <c r="O78" s="203" t="s">
        <v>33</v>
      </c>
      <c r="P78" s="204">
        <f t="shared" si="28"/>
        <v>0</v>
      </c>
      <c r="Q78" s="205">
        <f t="shared" si="29"/>
        <v>0</v>
      </c>
      <c r="R78" s="225"/>
      <c r="S78" s="267">
        <f t="shared" si="30"/>
        <v>0</v>
      </c>
      <c r="T78" s="268">
        <f t="shared" si="31"/>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81">
        <v>0</v>
      </c>
      <c r="B79" s="981">
        <v>0</v>
      </c>
      <c r="C79" s="981">
        <v>0</v>
      </c>
      <c r="D79" s="981">
        <v>0</v>
      </c>
      <c r="E79" s="981">
        <v>0</v>
      </c>
      <c r="F79" s="981">
        <v>0</v>
      </c>
      <c r="G79" s="536"/>
      <c r="H79" s="535"/>
      <c r="I79" s="535"/>
      <c r="K79" s="199"/>
      <c r="L79" s="200" t="s">
        <v>35</v>
      </c>
      <c r="M79" s="201" t="s">
        <v>36</v>
      </c>
      <c r="N79" s="202"/>
      <c r="O79" s="203" t="s">
        <v>37</v>
      </c>
      <c r="P79" s="204">
        <f t="shared" si="28"/>
        <v>0</v>
      </c>
      <c r="Q79" s="205">
        <f t="shared" si="29"/>
        <v>0</v>
      </c>
      <c r="R79" s="225"/>
      <c r="S79" s="267">
        <f t="shared" si="30"/>
        <v>0</v>
      </c>
      <c r="T79" s="268">
        <f t="shared" si="31"/>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81">
        <v>79842</v>
      </c>
      <c r="B80" s="981">
        <v>79842</v>
      </c>
      <c r="C80" s="981">
        <v>0</v>
      </c>
      <c r="D80" s="981">
        <v>0</v>
      </c>
      <c r="E80" s="981">
        <v>0</v>
      </c>
      <c r="F80" s="981">
        <v>44000</v>
      </c>
      <c r="G80" s="536"/>
      <c r="H80" s="535"/>
      <c r="I80" s="535"/>
      <c r="K80" s="199"/>
      <c r="L80" s="200" t="s">
        <v>38</v>
      </c>
      <c r="M80" s="201" t="s">
        <v>149</v>
      </c>
      <c r="N80" s="202"/>
      <c r="O80" s="203" t="s">
        <v>40</v>
      </c>
      <c r="P80" s="204">
        <f t="shared" si="28"/>
        <v>79842</v>
      </c>
      <c r="Q80" s="205">
        <f t="shared" si="29"/>
        <v>79842</v>
      </c>
      <c r="R80" s="225"/>
      <c r="S80" s="267">
        <f t="shared" si="30"/>
        <v>0</v>
      </c>
      <c r="T80" s="268">
        <f t="shared" si="31"/>
        <v>44000</v>
      </c>
      <c r="U80" s="269"/>
      <c r="V80" s="200" t="s">
        <v>38</v>
      </c>
      <c r="W80" s="201" t="s">
        <v>149</v>
      </c>
      <c r="X80" s="202"/>
      <c r="Y80" s="203" t="s">
        <v>413</v>
      </c>
      <c r="Z80" s="276">
        <f>+A122</f>
        <v>16477</v>
      </c>
      <c r="AA80" s="277">
        <f>+B122</f>
        <v>0</v>
      </c>
      <c r="AB80" s="278"/>
      <c r="AC80" s="279">
        <f>+E122</f>
        <v>16200</v>
      </c>
      <c r="AD80" s="269" t="s">
        <v>414</v>
      </c>
      <c r="AE80" s="200" t="s">
        <v>38</v>
      </c>
      <c r="AF80" s="201" t="s">
        <v>149</v>
      </c>
      <c r="AG80" s="202"/>
      <c r="AH80" s="203" t="s">
        <v>415</v>
      </c>
      <c r="AI80" s="276">
        <f>+A145</f>
        <v>0</v>
      </c>
      <c r="AJ80" s="277">
        <f>+B145</f>
        <v>0</v>
      </c>
      <c r="AK80" s="280">
        <f>+C145</f>
        <v>0</v>
      </c>
      <c r="AL80" s="281"/>
    </row>
    <row r="81" spans="1:38" ht="14.45" customHeight="1">
      <c r="A81" s="981">
        <v>0</v>
      </c>
      <c r="B81" s="981">
        <v>0</v>
      </c>
      <c r="C81" s="981">
        <v>0</v>
      </c>
      <c r="D81" s="981">
        <v>0</v>
      </c>
      <c r="E81" s="981">
        <v>0</v>
      </c>
      <c r="F81" s="981">
        <v>0</v>
      </c>
      <c r="G81" s="536"/>
      <c r="H81" s="535"/>
      <c r="I81" s="535"/>
      <c r="K81" s="199"/>
      <c r="L81" s="200" t="s">
        <v>41</v>
      </c>
      <c r="M81" s="201" t="s">
        <v>42</v>
      </c>
      <c r="N81" s="202"/>
      <c r="O81" s="203" t="s">
        <v>43</v>
      </c>
      <c r="P81" s="204">
        <f t="shared" si="28"/>
        <v>0</v>
      </c>
      <c r="Q81" s="205">
        <f t="shared" si="29"/>
        <v>0</v>
      </c>
      <c r="R81" s="225"/>
      <c r="S81" s="267">
        <f t="shared" si="30"/>
        <v>0</v>
      </c>
      <c r="T81" s="268">
        <f t="shared" si="31"/>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81">
        <v>3580</v>
      </c>
      <c r="B82" s="981">
        <v>1663</v>
      </c>
      <c r="C82" s="981">
        <v>1917</v>
      </c>
      <c r="D82" s="981">
        <v>1246</v>
      </c>
      <c r="E82" s="981">
        <v>0</v>
      </c>
      <c r="F82" s="981">
        <v>0</v>
      </c>
      <c r="G82" s="536"/>
      <c r="H82" s="535"/>
      <c r="I82" s="535"/>
      <c r="K82" s="199" t="s">
        <v>131</v>
      </c>
      <c r="L82" s="221"/>
      <c r="M82" s="201" t="s">
        <v>13</v>
      </c>
      <c r="N82" s="202"/>
      <c r="O82" s="203" t="s">
        <v>44</v>
      </c>
      <c r="P82" s="204">
        <f t="shared" si="28"/>
        <v>3580</v>
      </c>
      <c r="Q82" s="205">
        <f t="shared" si="29"/>
        <v>1663</v>
      </c>
      <c r="R82" s="225"/>
      <c r="S82" s="267">
        <f t="shared" si="30"/>
        <v>1246</v>
      </c>
      <c r="T82" s="268">
        <f t="shared" si="31"/>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81">
        <v>21653</v>
      </c>
      <c r="B83" s="981">
        <v>21653</v>
      </c>
      <c r="C83" s="981">
        <v>0</v>
      </c>
      <c r="D83" s="981">
        <v>0</v>
      </c>
      <c r="E83" s="981">
        <v>0</v>
      </c>
      <c r="F83" s="981">
        <v>0</v>
      </c>
      <c r="G83" s="536"/>
      <c r="H83" s="535"/>
      <c r="I83" s="535"/>
      <c r="K83" s="199" t="s">
        <v>4</v>
      </c>
      <c r="L83" s="178" t="s">
        <v>45</v>
      </c>
      <c r="M83" s="202"/>
      <c r="N83" s="202"/>
      <c r="O83" s="203" t="s">
        <v>46</v>
      </c>
      <c r="P83" s="204">
        <f t="shared" si="28"/>
        <v>21653</v>
      </c>
      <c r="Q83" s="205">
        <f t="shared" si="29"/>
        <v>21653</v>
      </c>
      <c r="R83" s="225"/>
      <c r="S83" s="267">
        <f t="shared" si="30"/>
        <v>0</v>
      </c>
      <c r="T83" s="268">
        <f t="shared" si="31"/>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81">
        <v>0</v>
      </c>
      <c r="B84" s="981">
        <v>0</v>
      </c>
      <c r="C84" s="981">
        <v>0</v>
      </c>
      <c r="D84" s="981">
        <v>0</v>
      </c>
      <c r="E84" s="981">
        <v>0</v>
      </c>
      <c r="F84" s="981">
        <v>0</v>
      </c>
      <c r="G84" s="536"/>
      <c r="H84" s="535"/>
      <c r="I84" s="535"/>
      <c r="K84" s="199"/>
      <c r="L84" s="200"/>
      <c r="M84" s="201" t="s">
        <v>100</v>
      </c>
      <c r="N84" s="202"/>
      <c r="O84" s="203" t="s">
        <v>75</v>
      </c>
      <c r="P84" s="204">
        <f t="shared" si="28"/>
        <v>0</v>
      </c>
      <c r="Q84" s="205">
        <f t="shared" si="29"/>
        <v>0</v>
      </c>
      <c r="R84" s="225"/>
      <c r="S84" s="267">
        <f t="shared" si="30"/>
        <v>0</v>
      </c>
      <c r="T84" s="268">
        <f t="shared" si="31"/>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81">
        <v>21653</v>
      </c>
      <c r="B85" s="981">
        <v>21653</v>
      </c>
      <c r="C85" s="981">
        <v>0</v>
      </c>
      <c r="D85" s="981">
        <v>0</v>
      </c>
      <c r="E85" s="981">
        <v>0</v>
      </c>
      <c r="F85" s="981">
        <v>0</v>
      </c>
      <c r="G85" s="536"/>
      <c r="H85" s="535"/>
      <c r="I85" s="535"/>
      <c r="K85" s="199"/>
      <c r="L85" s="200"/>
      <c r="M85" s="201" t="s">
        <v>101</v>
      </c>
      <c r="N85" s="202"/>
      <c r="O85" s="203" t="s">
        <v>77</v>
      </c>
      <c r="P85" s="204">
        <f t="shared" si="28"/>
        <v>21653</v>
      </c>
      <c r="Q85" s="205">
        <f t="shared" si="29"/>
        <v>21653</v>
      </c>
      <c r="R85" s="225"/>
      <c r="S85" s="267">
        <f t="shared" si="30"/>
        <v>0</v>
      </c>
      <c r="T85" s="268">
        <f t="shared" si="31"/>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81">
        <v>36315</v>
      </c>
      <c r="B86" s="981">
        <v>36315</v>
      </c>
      <c r="C86" s="981">
        <v>0</v>
      </c>
      <c r="D86" s="981">
        <v>0</v>
      </c>
      <c r="E86" s="981">
        <v>0</v>
      </c>
      <c r="F86" s="981">
        <v>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+A123</f>
        <v>0</v>
      </c>
      <c r="AA86" s="277">
        <f>+B123</f>
        <v>0</v>
      </c>
      <c r="AB86" s="278"/>
      <c r="AC86" s="279">
        <f>+E123</f>
        <v>0</v>
      </c>
      <c r="AD86" s="269" t="s">
        <v>423</v>
      </c>
      <c r="AE86" s="200"/>
      <c r="AF86" s="201" t="s">
        <v>13</v>
      </c>
      <c r="AG86" s="202"/>
      <c r="AH86" s="203" t="s">
        <v>677</v>
      </c>
      <c r="AI86" s="276">
        <f>+A146</f>
        <v>0</v>
      </c>
      <c r="AJ86" s="277">
        <f>+B146</f>
        <v>0</v>
      </c>
      <c r="AK86" s="280">
        <f>+C146</f>
        <v>0</v>
      </c>
      <c r="AL86" s="281"/>
    </row>
    <row r="87" spans="1:38" ht="14.45" customHeight="1">
      <c r="A87" s="981">
        <v>33774</v>
      </c>
      <c r="B87" s="981">
        <v>33774</v>
      </c>
      <c r="C87" s="981">
        <v>0</v>
      </c>
      <c r="D87" s="981">
        <v>0</v>
      </c>
      <c r="E87" s="981">
        <v>0</v>
      </c>
      <c r="F87" s="981">
        <v>0</v>
      </c>
      <c r="G87" s="536"/>
      <c r="H87" s="535"/>
      <c r="I87" s="535"/>
      <c r="K87" s="199"/>
      <c r="L87" s="178"/>
      <c r="M87" s="201" t="s">
        <v>47</v>
      </c>
      <c r="N87" s="202"/>
      <c r="O87" s="203" t="s">
        <v>48</v>
      </c>
      <c r="P87" s="204">
        <f t="shared" ref="P87:P97" si="32">+A87</f>
        <v>33774</v>
      </c>
      <c r="Q87" s="205">
        <f t="shared" ref="Q87:Q97" si="33">+B87</f>
        <v>33774</v>
      </c>
      <c r="R87" s="225"/>
      <c r="S87" s="267">
        <f t="shared" ref="S87:S97" si="34">+D87</f>
        <v>0</v>
      </c>
      <c r="T87" s="268">
        <f t="shared" ref="T87:T97" si="35">+F87</f>
        <v>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81">
        <v>0</v>
      </c>
      <c r="B88" s="981">
        <v>0</v>
      </c>
      <c r="C88" s="981">
        <v>0</v>
      </c>
      <c r="D88" s="981">
        <v>0</v>
      </c>
      <c r="E88" s="981">
        <v>0</v>
      </c>
      <c r="F88" s="981">
        <v>0</v>
      </c>
      <c r="G88" s="536"/>
      <c r="H88" s="535"/>
      <c r="I88" s="535"/>
      <c r="K88" s="199"/>
      <c r="L88" s="200"/>
      <c r="M88" s="201" t="s">
        <v>50</v>
      </c>
      <c r="N88" s="202"/>
      <c r="O88" s="203" t="s">
        <v>51</v>
      </c>
      <c r="P88" s="204">
        <f t="shared" si="32"/>
        <v>0</v>
      </c>
      <c r="Q88" s="205">
        <f t="shared" si="33"/>
        <v>0</v>
      </c>
      <c r="R88" s="225"/>
      <c r="S88" s="267">
        <f t="shared" si="34"/>
        <v>0</v>
      </c>
      <c r="T88" s="268">
        <f t="shared" si="35"/>
        <v>0</v>
      </c>
      <c r="U88" s="269"/>
      <c r="V88" s="200"/>
      <c r="W88" s="201" t="s">
        <v>426</v>
      </c>
      <c r="X88" s="202"/>
      <c r="Y88" s="203" t="s">
        <v>678</v>
      </c>
      <c r="Z88" s="276">
        <f>+A125</f>
        <v>0</v>
      </c>
      <c r="AA88" s="277">
        <f>+B125</f>
        <v>0</v>
      </c>
      <c r="AB88" s="278"/>
      <c r="AC88" s="279">
        <f>+E125</f>
        <v>0</v>
      </c>
      <c r="AD88" s="269"/>
      <c r="AE88" s="200"/>
      <c r="AF88" s="201" t="s">
        <v>426</v>
      </c>
      <c r="AG88" s="202"/>
      <c r="AH88" s="203" t="s">
        <v>679</v>
      </c>
      <c r="AI88" s="276">
        <f t="shared" ref="AI88:AK89" si="36">+A148</f>
        <v>0</v>
      </c>
      <c r="AJ88" s="277">
        <f t="shared" si="36"/>
        <v>0</v>
      </c>
      <c r="AK88" s="280">
        <f t="shared" si="36"/>
        <v>0</v>
      </c>
      <c r="AL88" s="281"/>
    </row>
    <row r="89" spans="1:38" ht="14.45" customHeight="1">
      <c r="A89" s="981">
        <v>0</v>
      </c>
      <c r="B89" s="981">
        <v>0</v>
      </c>
      <c r="C89" s="981">
        <v>0</v>
      </c>
      <c r="D89" s="981">
        <v>0</v>
      </c>
      <c r="E89" s="981">
        <v>0</v>
      </c>
      <c r="F89" s="981">
        <v>0</v>
      </c>
      <c r="G89" s="536"/>
      <c r="H89" s="535"/>
      <c r="I89" s="535"/>
      <c r="K89" s="199" t="s">
        <v>129</v>
      </c>
      <c r="L89" s="200"/>
      <c r="M89" s="201" t="s">
        <v>52</v>
      </c>
      <c r="N89" s="202"/>
      <c r="O89" s="203" t="s">
        <v>53</v>
      </c>
      <c r="P89" s="204">
        <f t="shared" si="32"/>
        <v>0</v>
      </c>
      <c r="Q89" s="205">
        <f t="shared" si="33"/>
        <v>0</v>
      </c>
      <c r="R89" s="225"/>
      <c r="S89" s="267">
        <f t="shared" si="34"/>
        <v>0</v>
      </c>
      <c r="T89" s="268">
        <f t="shared" si="35"/>
        <v>0</v>
      </c>
      <c r="U89" s="269"/>
      <c r="V89" s="200"/>
      <c r="W89" s="201" t="s">
        <v>429</v>
      </c>
      <c r="X89" s="202"/>
      <c r="Y89" s="203" t="s">
        <v>680</v>
      </c>
      <c r="Z89" s="276">
        <f>+A126</f>
        <v>0</v>
      </c>
      <c r="AA89" s="277">
        <f>+B126</f>
        <v>0</v>
      </c>
      <c r="AB89" s="278"/>
      <c r="AC89" s="279">
        <f>+E126</f>
        <v>0</v>
      </c>
      <c r="AD89" s="269"/>
      <c r="AE89" s="200"/>
      <c r="AF89" s="201" t="s">
        <v>429</v>
      </c>
      <c r="AG89" s="202"/>
      <c r="AH89" s="203" t="s">
        <v>681</v>
      </c>
      <c r="AI89" s="276">
        <f t="shared" si="36"/>
        <v>0</v>
      </c>
      <c r="AJ89" s="277">
        <f t="shared" si="36"/>
        <v>0</v>
      </c>
      <c r="AK89" s="280">
        <f t="shared" si="36"/>
        <v>0</v>
      </c>
      <c r="AL89" s="281"/>
    </row>
    <row r="90" spans="1:38" ht="14.45" customHeight="1">
      <c r="A90" s="981">
        <v>0</v>
      </c>
      <c r="B90" s="981">
        <v>0</v>
      </c>
      <c r="C90" s="981">
        <v>0</v>
      </c>
      <c r="D90" s="981">
        <v>0</v>
      </c>
      <c r="E90" s="981">
        <v>0</v>
      </c>
      <c r="F90" s="981">
        <v>0</v>
      </c>
      <c r="G90" s="536"/>
      <c r="H90" s="535"/>
      <c r="I90" s="535"/>
      <c r="K90" s="199"/>
      <c r="L90" s="200" t="s">
        <v>54</v>
      </c>
      <c r="M90" s="201" t="s">
        <v>32</v>
      </c>
      <c r="N90" s="202"/>
      <c r="O90" s="203" t="s">
        <v>55</v>
      </c>
      <c r="P90" s="204">
        <f t="shared" si="32"/>
        <v>0</v>
      </c>
      <c r="Q90" s="205">
        <f t="shared" si="33"/>
        <v>0</v>
      </c>
      <c r="R90" s="225"/>
      <c r="S90" s="267">
        <f t="shared" si="34"/>
        <v>0</v>
      </c>
      <c r="T90" s="268">
        <f t="shared" si="35"/>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81">
        <v>0</v>
      </c>
      <c r="B91" s="981">
        <v>0</v>
      </c>
      <c r="C91" s="981">
        <v>0</v>
      </c>
      <c r="D91" s="981">
        <v>0</v>
      </c>
      <c r="E91" s="981">
        <v>0</v>
      </c>
      <c r="F91" s="981">
        <v>0</v>
      </c>
      <c r="G91" s="536"/>
      <c r="H91" s="535"/>
      <c r="I91" s="535"/>
      <c r="K91" s="199"/>
      <c r="L91" s="200"/>
      <c r="M91" s="201" t="s">
        <v>42</v>
      </c>
      <c r="N91" s="202"/>
      <c r="O91" s="203" t="s">
        <v>56</v>
      </c>
      <c r="P91" s="204">
        <f t="shared" si="32"/>
        <v>0</v>
      </c>
      <c r="Q91" s="205">
        <f t="shared" si="33"/>
        <v>0</v>
      </c>
      <c r="R91" s="225"/>
      <c r="S91" s="267">
        <f t="shared" si="34"/>
        <v>0</v>
      </c>
      <c r="T91" s="268">
        <f t="shared" si="35"/>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81">
        <v>0</v>
      </c>
      <c r="B92" s="981">
        <v>0</v>
      </c>
      <c r="C92" s="981">
        <v>0</v>
      </c>
      <c r="D92" s="981">
        <v>0</v>
      </c>
      <c r="E92" s="981">
        <v>0</v>
      </c>
      <c r="F92" s="981">
        <v>0</v>
      </c>
      <c r="G92" s="536"/>
      <c r="H92" s="535"/>
      <c r="I92" s="535"/>
      <c r="K92" s="199"/>
      <c r="L92" s="200"/>
      <c r="M92" s="201" t="s">
        <v>57</v>
      </c>
      <c r="N92" s="202"/>
      <c r="O92" s="203" t="s">
        <v>58</v>
      </c>
      <c r="P92" s="204">
        <f t="shared" si="32"/>
        <v>0</v>
      </c>
      <c r="Q92" s="205">
        <f t="shared" si="33"/>
        <v>0</v>
      </c>
      <c r="R92" s="225"/>
      <c r="S92" s="267">
        <f t="shared" si="34"/>
        <v>0</v>
      </c>
      <c r="T92" s="268">
        <f t="shared" si="35"/>
        <v>0</v>
      </c>
      <c r="U92" s="269"/>
      <c r="V92" s="200"/>
      <c r="W92" s="201" t="s">
        <v>57</v>
      </c>
      <c r="X92" s="202"/>
      <c r="Y92" s="203" t="s">
        <v>682</v>
      </c>
      <c r="Z92" s="276">
        <f t="shared" ref="Z92:AA96" si="37">+A127</f>
        <v>0</v>
      </c>
      <c r="AA92" s="277">
        <f t="shared" si="37"/>
        <v>0</v>
      </c>
      <c r="AB92" s="278"/>
      <c r="AC92" s="279">
        <f>+E127</f>
        <v>0</v>
      </c>
      <c r="AD92" s="269"/>
      <c r="AE92" s="200"/>
      <c r="AF92" s="201" t="s">
        <v>57</v>
      </c>
      <c r="AG92" s="202"/>
      <c r="AH92" s="203" t="s">
        <v>683</v>
      </c>
      <c r="AI92" s="276">
        <f t="shared" ref="AI92:AK96" si="38">+A150</f>
        <v>0</v>
      </c>
      <c r="AJ92" s="277">
        <f t="shared" si="38"/>
        <v>0</v>
      </c>
      <c r="AK92" s="280">
        <f t="shared" si="38"/>
        <v>0</v>
      </c>
      <c r="AL92" s="281"/>
    </row>
    <row r="93" spans="1:38" ht="14.45" customHeight="1">
      <c r="A93" s="981">
        <v>1314</v>
      </c>
      <c r="B93" s="981">
        <v>1314</v>
      </c>
      <c r="C93" s="981">
        <v>0</v>
      </c>
      <c r="D93" s="981">
        <v>0</v>
      </c>
      <c r="E93" s="981">
        <v>0</v>
      </c>
      <c r="F93" s="981">
        <v>0</v>
      </c>
      <c r="G93" s="536"/>
      <c r="H93" s="535"/>
      <c r="I93" s="535"/>
      <c r="K93" s="199"/>
      <c r="L93" s="200"/>
      <c r="M93" s="178" t="s">
        <v>60</v>
      </c>
      <c r="N93" s="202"/>
      <c r="O93" s="203" t="s">
        <v>61</v>
      </c>
      <c r="P93" s="204">
        <f t="shared" si="32"/>
        <v>1314</v>
      </c>
      <c r="Q93" s="205">
        <f t="shared" si="33"/>
        <v>1314</v>
      </c>
      <c r="R93" s="225"/>
      <c r="S93" s="267">
        <f t="shared" si="34"/>
        <v>0</v>
      </c>
      <c r="T93" s="268">
        <f t="shared" si="35"/>
        <v>0</v>
      </c>
      <c r="U93" s="269" t="s">
        <v>434</v>
      </c>
      <c r="V93" s="200"/>
      <c r="W93" s="178" t="s">
        <v>60</v>
      </c>
      <c r="X93" s="202"/>
      <c r="Y93" s="203" t="s">
        <v>684</v>
      </c>
      <c r="Z93" s="276">
        <f t="shared" si="37"/>
        <v>0</v>
      </c>
      <c r="AA93" s="277">
        <f t="shared" si="37"/>
        <v>0</v>
      </c>
      <c r="AB93" s="278"/>
      <c r="AC93" s="279">
        <f>+E128</f>
        <v>0</v>
      </c>
      <c r="AD93" s="269"/>
      <c r="AE93" s="200"/>
      <c r="AF93" s="178" t="s">
        <v>60</v>
      </c>
      <c r="AG93" s="202"/>
      <c r="AH93" s="203" t="s">
        <v>685</v>
      </c>
      <c r="AI93" s="276">
        <f t="shared" si="38"/>
        <v>0</v>
      </c>
      <c r="AJ93" s="277">
        <f t="shared" si="38"/>
        <v>0</v>
      </c>
      <c r="AK93" s="280">
        <f t="shared" si="38"/>
        <v>0</v>
      </c>
      <c r="AL93" s="281"/>
    </row>
    <row r="94" spans="1:38" ht="14.45" customHeight="1">
      <c r="A94" s="981">
        <v>0</v>
      </c>
      <c r="B94" s="981">
        <v>0</v>
      </c>
      <c r="C94" s="981">
        <v>0</v>
      </c>
      <c r="D94" s="981">
        <v>0</v>
      </c>
      <c r="E94" s="981">
        <v>0</v>
      </c>
      <c r="F94" s="981">
        <v>0</v>
      </c>
      <c r="G94" s="536"/>
      <c r="H94" s="535"/>
      <c r="I94" s="535"/>
      <c r="K94" s="199"/>
      <c r="L94" s="200" t="s">
        <v>59</v>
      </c>
      <c r="M94" s="200"/>
      <c r="N94" s="201" t="s">
        <v>62</v>
      </c>
      <c r="O94" s="203" t="s">
        <v>63</v>
      </c>
      <c r="P94" s="204">
        <f t="shared" si="32"/>
        <v>0</v>
      </c>
      <c r="Q94" s="205">
        <f t="shared" si="33"/>
        <v>0</v>
      </c>
      <c r="R94" s="225"/>
      <c r="S94" s="267">
        <f t="shared" si="34"/>
        <v>0</v>
      </c>
      <c r="T94" s="268">
        <f t="shared" si="35"/>
        <v>0</v>
      </c>
      <c r="U94" s="269"/>
      <c r="V94" s="200" t="s">
        <v>59</v>
      </c>
      <c r="W94" s="200"/>
      <c r="X94" s="201" t="s">
        <v>62</v>
      </c>
      <c r="Y94" s="203" t="s">
        <v>686</v>
      </c>
      <c r="Z94" s="276">
        <f t="shared" si="37"/>
        <v>0</v>
      </c>
      <c r="AA94" s="277">
        <f t="shared" si="37"/>
        <v>0</v>
      </c>
      <c r="AB94" s="278"/>
      <c r="AC94" s="279">
        <f>+E129</f>
        <v>0</v>
      </c>
      <c r="AD94" s="269"/>
      <c r="AE94" s="200" t="s">
        <v>59</v>
      </c>
      <c r="AF94" s="200"/>
      <c r="AG94" s="201" t="s">
        <v>62</v>
      </c>
      <c r="AH94" s="203" t="s">
        <v>687</v>
      </c>
      <c r="AI94" s="276">
        <f t="shared" si="38"/>
        <v>0</v>
      </c>
      <c r="AJ94" s="277">
        <f t="shared" si="38"/>
        <v>0</v>
      </c>
      <c r="AK94" s="280">
        <f t="shared" si="38"/>
        <v>0</v>
      </c>
      <c r="AL94" s="281"/>
    </row>
    <row r="95" spans="1:38" ht="14.45" customHeight="1">
      <c r="A95" s="981">
        <v>0</v>
      </c>
      <c r="B95" s="981">
        <v>0</v>
      </c>
      <c r="C95" s="981">
        <v>0</v>
      </c>
      <c r="D95" s="981">
        <v>0</v>
      </c>
      <c r="E95" s="981">
        <v>0</v>
      </c>
      <c r="F95" s="981">
        <v>0</v>
      </c>
      <c r="G95" s="536"/>
      <c r="H95" s="535"/>
      <c r="I95" s="535"/>
      <c r="K95" s="199"/>
      <c r="L95" s="200"/>
      <c r="M95" s="200"/>
      <c r="N95" s="201" t="s">
        <v>64</v>
      </c>
      <c r="O95" s="203" t="s">
        <v>65</v>
      </c>
      <c r="P95" s="204">
        <f t="shared" si="32"/>
        <v>0</v>
      </c>
      <c r="Q95" s="205">
        <f t="shared" si="33"/>
        <v>0</v>
      </c>
      <c r="R95" s="225"/>
      <c r="S95" s="267">
        <f t="shared" si="34"/>
        <v>0</v>
      </c>
      <c r="T95" s="268">
        <f t="shared" si="35"/>
        <v>0</v>
      </c>
      <c r="U95" s="269"/>
      <c r="V95" s="200"/>
      <c r="W95" s="200"/>
      <c r="X95" s="201" t="s">
        <v>64</v>
      </c>
      <c r="Y95" s="203" t="s">
        <v>688</v>
      </c>
      <c r="Z95" s="276">
        <f t="shared" si="37"/>
        <v>0</v>
      </c>
      <c r="AA95" s="277">
        <f t="shared" si="37"/>
        <v>0</v>
      </c>
      <c r="AB95" s="278"/>
      <c r="AC95" s="279">
        <f>+E130</f>
        <v>0</v>
      </c>
      <c r="AD95" s="269"/>
      <c r="AE95" s="200"/>
      <c r="AF95" s="200"/>
      <c r="AG95" s="201" t="s">
        <v>64</v>
      </c>
      <c r="AH95" s="203" t="s">
        <v>689</v>
      </c>
      <c r="AI95" s="276">
        <f t="shared" si="38"/>
        <v>0</v>
      </c>
      <c r="AJ95" s="277">
        <f t="shared" si="38"/>
        <v>0</v>
      </c>
      <c r="AK95" s="280">
        <f t="shared" si="38"/>
        <v>0</v>
      </c>
      <c r="AL95" s="281"/>
    </row>
    <row r="96" spans="1:38" ht="14.45" customHeight="1">
      <c r="A96" s="981">
        <v>0</v>
      </c>
      <c r="B96" s="981">
        <v>0</v>
      </c>
      <c r="C96" s="981">
        <v>0</v>
      </c>
      <c r="D96" s="981">
        <v>0</v>
      </c>
      <c r="E96" s="981">
        <v>0</v>
      </c>
      <c r="F96" s="981">
        <v>0</v>
      </c>
      <c r="G96" s="536"/>
      <c r="H96" s="535"/>
      <c r="I96" s="535"/>
      <c r="K96" s="199" t="s">
        <v>38</v>
      </c>
      <c r="L96" s="200"/>
      <c r="M96" s="200"/>
      <c r="N96" s="201" t="s">
        <v>66</v>
      </c>
      <c r="O96" s="203" t="s">
        <v>67</v>
      </c>
      <c r="P96" s="204">
        <f t="shared" si="32"/>
        <v>0</v>
      </c>
      <c r="Q96" s="205">
        <f t="shared" si="33"/>
        <v>0</v>
      </c>
      <c r="R96" s="225"/>
      <c r="S96" s="267">
        <f t="shared" si="34"/>
        <v>0</v>
      </c>
      <c r="T96" s="268">
        <f t="shared" si="35"/>
        <v>0</v>
      </c>
      <c r="U96" s="269"/>
      <c r="V96" s="200"/>
      <c r="W96" s="200"/>
      <c r="X96" s="201" t="s">
        <v>66</v>
      </c>
      <c r="Y96" s="203" t="s">
        <v>690</v>
      </c>
      <c r="Z96" s="276">
        <f t="shared" si="37"/>
        <v>0</v>
      </c>
      <c r="AA96" s="277">
        <f t="shared" si="37"/>
        <v>0</v>
      </c>
      <c r="AB96" s="278"/>
      <c r="AC96" s="279">
        <f>+E131</f>
        <v>0</v>
      </c>
      <c r="AD96" s="269"/>
      <c r="AE96" s="200"/>
      <c r="AF96" s="200"/>
      <c r="AG96" s="201" t="s">
        <v>66</v>
      </c>
      <c r="AH96" s="203" t="s">
        <v>691</v>
      </c>
      <c r="AI96" s="276">
        <f t="shared" si="38"/>
        <v>0</v>
      </c>
      <c r="AJ96" s="277">
        <f t="shared" si="38"/>
        <v>0</v>
      </c>
      <c r="AK96" s="280">
        <f t="shared" si="38"/>
        <v>0</v>
      </c>
      <c r="AL96" s="281"/>
    </row>
    <row r="97" spans="1:38" ht="14.45" customHeight="1">
      <c r="A97" s="981">
        <v>1314</v>
      </c>
      <c r="B97" s="981">
        <v>1314</v>
      </c>
      <c r="C97" s="981">
        <v>0</v>
      </c>
      <c r="D97" s="981">
        <v>0</v>
      </c>
      <c r="E97" s="981">
        <v>0</v>
      </c>
      <c r="F97" s="981">
        <v>0</v>
      </c>
      <c r="G97" s="536"/>
      <c r="H97" s="535"/>
      <c r="I97" s="535"/>
      <c r="K97" s="199"/>
      <c r="L97" s="200"/>
      <c r="M97" s="200"/>
      <c r="N97" s="201" t="s">
        <v>150</v>
      </c>
      <c r="O97" s="203" t="s">
        <v>69</v>
      </c>
      <c r="P97" s="204">
        <f t="shared" si="32"/>
        <v>1314</v>
      </c>
      <c r="Q97" s="205">
        <f t="shared" si="33"/>
        <v>1314</v>
      </c>
      <c r="R97" s="225"/>
      <c r="S97" s="267">
        <f t="shared" si="34"/>
        <v>0</v>
      </c>
      <c r="T97" s="268">
        <f t="shared" si="35"/>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81">
        <v>1227</v>
      </c>
      <c r="B98" s="981">
        <v>1227</v>
      </c>
      <c r="C98" s="981">
        <v>0</v>
      </c>
      <c r="D98" s="981">
        <v>0</v>
      </c>
      <c r="E98" s="981">
        <v>0</v>
      </c>
      <c r="F98" s="981">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+A132</f>
        <v>0</v>
      </c>
      <c r="AA98" s="277">
        <f>+B132</f>
        <v>0</v>
      </c>
      <c r="AB98" s="278"/>
      <c r="AC98" s="279">
        <f>+E132</f>
        <v>0</v>
      </c>
      <c r="AD98" s="269"/>
      <c r="AE98" s="200" t="s">
        <v>41</v>
      </c>
      <c r="AF98" s="221"/>
      <c r="AG98" s="201" t="s">
        <v>13</v>
      </c>
      <c r="AH98" s="203" t="s">
        <v>693</v>
      </c>
      <c r="AI98" s="276">
        <f>+A155</f>
        <v>0</v>
      </c>
      <c r="AJ98" s="277">
        <f>+B155</f>
        <v>0</v>
      </c>
      <c r="AK98" s="280">
        <f>+C154</f>
        <v>0</v>
      </c>
      <c r="AL98" s="281"/>
    </row>
    <row r="99" spans="1:38" ht="14.45" customHeight="1">
      <c r="A99" s="981">
        <v>0</v>
      </c>
      <c r="B99" s="981">
        <v>0</v>
      </c>
      <c r="C99" s="981">
        <v>0</v>
      </c>
      <c r="D99" s="981">
        <v>0</v>
      </c>
      <c r="E99" s="981">
        <v>0</v>
      </c>
      <c r="F99" s="981">
        <v>0</v>
      </c>
      <c r="G99" s="536"/>
      <c r="H99" s="535"/>
      <c r="I99" s="535"/>
      <c r="K99" s="227" t="s">
        <v>134</v>
      </c>
      <c r="L99" s="200"/>
      <c r="M99" s="201" t="s">
        <v>70</v>
      </c>
      <c r="N99" s="202"/>
      <c r="O99" s="203" t="s">
        <v>71</v>
      </c>
      <c r="P99" s="204">
        <f t="shared" ref="P99:Q103" si="39">+A98</f>
        <v>1227</v>
      </c>
      <c r="Q99" s="205">
        <f t="shared" si="39"/>
        <v>1227</v>
      </c>
      <c r="R99" s="225"/>
      <c r="S99" s="267">
        <f>+D98</f>
        <v>0</v>
      </c>
      <c r="T99" s="268">
        <f>+F98</f>
        <v>0</v>
      </c>
      <c r="U99" s="315" t="s">
        <v>694</v>
      </c>
      <c r="V99" s="200"/>
      <c r="W99" s="201" t="s">
        <v>70</v>
      </c>
      <c r="X99" s="202"/>
      <c r="Y99" s="203" t="s">
        <v>695</v>
      </c>
      <c r="Z99" s="276">
        <f>+A133</f>
        <v>0</v>
      </c>
      <c r="AA99" s="277">
        <f>+B133</f>
        <v>0</v>
      </c>
      <c r="AB99" s="278"/>
      <c r="AC99" s="279">
        <f>+E133</f>
        <v>0</v>
      </c>
      <c r="AD99" s="315" t="s">
        <v>446</v>
      </c>
      <c r="AE99" s="200"/>
      <c r="AF99" s="201" t="s">
        <v>70</v>
      </c>
      <c r="AG99" s="202"/>
      <c r="AH99" s="203" t="s">
        <v>696</v>
      </c>
      <c r="AI99" s="276">
        <f>+A156</f>
        <v>0</v>
      </c>
      <c r="AJ99" s="277">
        <f>+B156</f>
        <v>0</v>
      </c>
      <c r="AK99" s="280">
        <f>+C156</f>
        <v>0</v>
      </c>
      <c r="AL99" s="281"/>
    </row>
    <row r="100" spans="1:38" ht="14.45" customHeight="1">
      <c r="A100" s="981">
        <v>0</v>
      </c>
      <c r="B100" s="981">
        <v>0</v>
      </c>
      <c r="C100" s="981">
        <v>0</v>
      </c>
      <c r="D100" s="981">
        <v>0</v>
      </c>
      <c r="E100" s="981">
        <v>0</v>
      </c>
      <c r="F100" s="981">
        <v>0</v>
      </c>
      <c r="G100" s="536"/>
      <c r="H100" s="535"/>
      <c r="I100" s="535"/>
      <c r="K100" s="199" t="s">
        <v>130</v>
      </c>
      <c r="L100" s="200"/>
      <c r="M100" s="201" t="s">
        <v>73</v>
      </c>
      <c r="N100" s="202"/>
      <c r="O100" s="203" t="s">
        <v>74</v>
      </c>
      <c r="P100" s="204">
        <f t="shared" si="39"/>
        <v>0</v>
      </c>
      <c r="Q100" s="205">
        <f t="shared" si="39"/>
        <v>0</v>
      </c>
      <c r="R100" s="225"/>
      <c r="S100" s="267">
        <f>+D99</f>
        <v>0</v>
      </c>
      <c r="T100" s="268">
        <f>+F99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81">
        <v>23057</v>
      </c>
      <c r="B101" s="981">
        <v>23057</v>
      </c>
      <c r="C101" s="981">
        <v>0</v>
      </c>
      <c r="D101" s="981">
        <v>1837</v>
      </c>
      <c r="E101" s="981">
        <v>0</v>
      </c>
      <c r="F101" s="981">
        <v>0</v>
      </c>
      <c r="G101" s="536"/>
      <c r="H101" s="535"/>
      <c r="I101" s="535"/>
      <c r="K101" s="199"/>
      <c r="L101" s="221"/>
      <c r="M101" s="201" t="s">
        <v>13</v>
      </c>
      <c r="N101" s="202"/>
      <c r="O101" s="203" t="s">
        <v>76</v>
      </c>
      <c r="P101" s="204">
        <f t="shared" si="39"/>
        <v>0</v>
      </c>
      <c r="Q101" s="205">
        <f t="shared" si="39"/>
        <v>0</v>
      </c>
      <c r="R101" s="225"/>
      <c r="S101" s="267">
        <f>+D100</f>
        <v>0</v>
      </c>
      <c r="T101" s="268">
        <f>+F100</f>
        <v>0</v>
      </c>
      <c r="U101" s="269"/>
      <c r="V101" s="221"/>
      <c r="W101" s="201" t="s">
        <v>13</v>
      </c>
      <c r="X101" s="202"/>
      <c r="Y101" s="203" t="s">
        <v>697</v>
      </c>
      <c r="Z101" s="276">
        <f>+A134</f>
        <v>0</v>
      </c>
      <c r="AA101" s="277">
        <f>+B134</f>
        <v>0</v>
      </c>
      <c r="AB101" s="278"/>
      <c r="AC101" s="279">
        <f>+E134</f>
        <v>0</v>
      </c>
      <c r="AD101" s="269"/>
      <c r="AE101" s="221"/>
      <c r="AF101" s="201" t="s">
        <v>13</v>
      </c>
      <c r="AG101" s="202"/>
      <c r="AH101" s="203" t="s">
        <v>698</v>
      </c>
      <c r="AI101" s="276">
        <f>+A157</f>
        <v>0</v>
      </c>
      <c r="AJ101" s="277">
        <f>+B157</f>
        <v>0</v>
      </c>
      <c r="AK101" s="280">
        <f>+C157</f>
        <v>0</v>
      </c>
      <c r="AL101" s="281"/>
    </row>
    <row r="102" spans="1:38" ht="14.45" customHeight="1">
      <c r="A102" s="981">
        <v>0</v>
      </c>
      <c r="B102" s="981">
        <v>0</v>
      </c>
      <c r="C102" s="981">
        <v>0</v>
      </c>
      <c r="D102" s="981">
        <v>0</v>
      </c>
      <c r="E102" s="981">
        <v>0</v>
      </c>
      <c r="F102" s="981">
        <v>0</v>
      </c>
      <c r="G102" s="536"/>
      <c r="H102" s="535"/>
      <c r="I102" s="535"/>
      <c r="K102" s="199" t="s">
        <v>4</v>
      </c>
      <c r="L102" s="178" t="s">
        <v>78</v>
      </c>
      <c r="M102" s="202"/>
      <c r="N102" s="202"/>
      <c r="O102" s="203" t="s">
        <v>79</v>
      </c>
      <c r="P102" s="204">
        <f t="shared" si="39"/>
        <v>23057</v>
      </c>
      <c r="Q102" s="205">
        <f t="shared" si="39"/>
        <v>23057</v>
      </c>
      <c r="R102" s="225"/>
      <c r="S102" s="267">
        <f>+D101</f>
        <v>1837</v>
      </c>
      <c r="T102" s="268">
        <f>+F101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81">
        <v>6255</v>
      </c>
      <c r="B103" s="981">
        <v>6255</v>
      </c>
      <c r="C103" s="981">
        <v>0</v>
      </c>
      <c r="D103" s="981">
        <v>0</v>
      </c>
      <c r="E103" s="981">
        <v>0</v>
      </c>
      <c r="F103" s="981">
        <v>0</v>
      </c>
      <c r="G103" s="536"/>
      <c r="H103" s="535"/>
      <c r="I103" s="535"/>
      <c r="K103" s="199"/>
      <c r="L103" s="200"/>
      <c r="M103" s="201" t="s">
        <v>11</v>
      </c>
      <c r="N103" s="202"/>
      <c r="O103" s="203" t="s">
        <v>80</v>
      </c>
      <c r="P103" s="204">
        <f t="shared" si="39"/>
        <v>0</v>
      </c>
      <c r="Q103" s="205">
        <f t="shared" si="39"/>
        <v>0</v>
      </c>
      <c r="R103" s="225"/>
      <c r="S103" s="267">
        <f>+D102</f>
        <v>0</v>
      </c>
      <c r="T103" s="268">
        <f>+F102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81">
        <v>2665</v>
      </c>
      <c r="B104" s="981">
        <v>2665</v>
      </c>
      <c r="C104" s="981">
        <v>0</v>
      </c>
      <c r="D104" s="981">
        <v>0</v>
      </c>
      <c r="E104" s="981">
        <v>0</v>
      </c>
      <c r="F104" s="981">
        <v>0</v>
      </c>
      <c r="G104" s="536"/>
      <c r="H104" s="535"/>
      <c r="I104" s="535"/>
      <c r="K104" s="199"/>
      <c r="L104" s="221"/>
      <c r="M104" s="201" t="s">
        <v>13</v>
      </c>
      <c r="N104" s="202"/>
      <c r="O104" s="203"/>
      <c r="P104" s="224">
        <f>P102-P103</f>
        <v>23057</v>
      </c>
      <c r="Q104" s="297">
        <f>Q102-Q103</f>
        <v>23057</v>
      </c>
      <c r="R104" s="225"/>
      <c r="S104" s="297">
        <f>S102-S103</f>
        <v>1837</v>
      </c>
      <c r="T104" s="275">
        <f>T102-T103</f>
        <v>0</v>
      </c>
      <c r="U104" s="269"/>
      <c r="V104" s="221"/>
      <c r="W104" s="201" t="s">
        <v>13</v>
      </c>
      <c r="X104" s="202"/>
      <c r="Y104" s="203" t="s">
        <v>699</v>
      </c>
      <c r="Z104" s="276">
        <f>+A135</f>
        <v>0</v>
      </c>
      <c r="AA104" s="277">
        <f>+B135</f>
        <v>0</v>
      </c>
      <c r="AB104" s="278"/>
      <c r="AC104" s="279">
        <f>+E135</f>
        <v>0</v>
      </c>
      <c r="AD104" s="269"/>
      <c r="AE104" s="221"/>
      <c r="AF104" s="201" t="s">
        <v>13</v>
      </c>
      <c r="AG104" s="202"/>
      <c r="AH104" s="203" t="s">
        <v>700</v>
      </c>
      <c r="AI104" s="276">
        <f t="shared" ref="AI104:AK105" si="40">+A158</f>
        <v>0</v>
      </c>
      <c r="AJ104" s="277">
        <f t="shared" si="40"/>
        <v>0</v>
      </c>
      <c r="AK104" s="280">
        <f t="shared" si="40"/>
        <v>0</v>
      </c>
      <c r="AL104" s="281"/>
    </row>
    <row r="105" spans="1:38" ht="14.45" customHeight="1">
      <c r="A105" s="981">
        <v>965</v>
      </c>
      <c r="B105" s="981">
        <v>965</v>
      </c>
      <c r="C105" s="981">
        <v>0</v>
      </c>
      <c r="D105" s="981">
        <v>0</v>
      </c>
      <c r="E105" s="981">
        <v>0</v>
      </c>
      <c r="F105" s="981">
        <v>0</v>
      </c>
      <c r="G105" s="536"/>
      <c r="H105" s="535"/>
      <c r="I105" s="535"/>
      <c r="K105" s="199"/>
      <c r="L105" s="174"/>
      <c r="M105" s="201" t="s">
        <v>88</v>
      </c>
      <c r="N105" s="202"/>
      <c r="O105" s="203" t="s">
        <v>109</v>
      </c>
      <c r="P105" s="204">
        <f t="shared" ref="P105:P114" si="41">+A104</f>
        <v>2665</v>
      </c>
      <c r="Q105" s="205">
        <f t="shared" ref="Q105:Q114" si="42">+B104</f>
        <v>2665</v>
      </c>
      <c r="R105" s="225"/>
      <c r="S105" s="267">
        <f t="shared" ref="S105:S114" si="43">+D104</f>
        <v>0</v>
      </c>
      <c r="T105" s="268">
        <f t="shared" ref="T105:T114" si="44">+F104</f>
        <v>0</v>
      </c>
      <c r="U105" s="269"/>
      <c r="V105" s="174"/>
      <c r="W105" s="201" t="s">
        <v>452</v>
      </c>
      <c r="X105" s="202"/>
      <c r="Y105" s="203" t="s">
        <v>453</v>
      </c>
      <c r="Z105" s="276">
        <f>+A136</f>
        <v>0</v>
      </c>
      <c r="AA105" s="277">
        <f>+B136</f>
        <v>0</v>
      </c>
      <c r="AB105" s="278"/>
      <c r="AC105" s="279">
        <f>+E136</f>
        <v>0</v>
      </c>
      <c r="AD105" s="269"/>
      <c r="AE105" s="174"/>
      <c r="AF105" s="201" t="s">
        <v>452</v>
      </c>
      <c r="AG105" s="202"/>
      <c r="AH105" s="203" t="s">
        <v>454</v>
      </c>
      <c r="AI105" s="276">
        <f t="shared" si="40"/>
        <v>0</v>
      </c>
      <c r="AJ105" s="277">
        <f t="shared" si="40"/>
        <v>0</v>
      </c>
      <c r="AK105" s="280">
        <f t="shared" si="40"/>
        <v>0</v>
      </c>
      <c r="AL105" s="281"/>
    </row>
    <row r="106" spans="1:38" ht="14.45" customHeight="1">
      <c r="A106" s="981">
        <v>0</v>
      </c>
      <c r="B106" s="981">
        <v>0</v>
      </c>
      <c r="C106" s="981">
        <v>0</v>
      </c>
      <c r="D106" s="981">
        <v>0</v>
      </c>
      <c r="E106" s="981">
        <v>0</v>
      </c>
      <c r="F106" s="981">
        <v>0</v>
      </c>
      <c r="G106" s="536"/>
      <c r="H106" s="535"/>
      <c r="I106" s="535"/>
      <c r="K106" s="199"/>
      <c r="L106" s="181" t="s">
        <v>91</v>
      </c>
      <c r="M106" s="201" t="s">
        <v>89</v>
      </c>
      <c r="N106" s="202"/>
      <c r="O106" s="203" t="s">
        <v>110</v>
      </c>
      <c r="P106" s="204">
        <f t="shared" si="41"/>
        <v>965</v>
      </c>
      <c r="Q106" s="205">
        <f t="shared" si="42"/>
        <v>965</v>
      </c>
      <c r="R106" s="225"/>
      <c r="S106" s="267">
        <f t="shared" si="43"/>
        <v>0</v>
      </c>
      <c r="T106" s="268">
        <f t="shared" si="44"/>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81">
        <v>0</v>
      </c>
      <c r="B107" s="981">
        <v>0</v>
      </c>
      <c r="C107" s="981">
        <v>0</v>
      </c>
      <c r="D107" s="981">
        <v>0</v>
      </c>
      <c r="E107" s="981">
        <v>0</v>
      </c>
      <c r="F107" s="981">
        <v>0</v>
      </c>
      <c r="G107" s="536"/>
      <c r="H107" s="535"/>
      <c r="I107" s="535"/>
      <c r="K107" s="199"/>
      <c r="L107" s="181"/>
      <c r="M107" s="201" t="s">
        <v>104</v>
      </c>
      <c r="N107" s="202"/>
      <c r="O107" s="203" t="s">
        <v>111</v>
      </c>
      <c r="P107" s="204">
        <f t="shared" si="41"/>
        <v>0</v>
      </c>
      <c r="Q107" s="205">
        <f t="shared" si="42"/>
        <v>0</v>
      </c>
      <c r="R107" s="225"/>
      <c r="S107" s="267">
        <f t="shared" si="43"/>
        <v>0</v>
      </c>
      <c r="T107" s="268">
        <f t="shared" si="44"/>
        <v>0</v>
      </c>
      <c r="U107" s="269"/>
      <c r="V107" s="181"/>
      <c r="W107" s="201" t="s">
        <v>104</v>
      </c>
      <c r="X107" s="202"/>
      <c r="Y107" s="203" t="s">
        <v>701</v>
      </c>
      <c r="Z107" s="276">
        <f>+A137</f>
        <v>0</v>
      </c>
      <c r="AA107" s="277">
        <f>+B137</f>
        <v>0</v>
      </c>
      <c r="AB107" s="278"/>
      <c r="AC107" s="279">
        <f>+E137</f>
        <v>0</v>
      </c>
      <c r="AD107" s="269"/>
      <c r="AE107" s="181"/>
      <c r="AF107" s="201" t="s">
        <v>104</v>
      </c>
      <c r="AG107" s="202"/>
      <c r="AH107" s="203" t="s">
        <v>702</v>
      </c>
      <c r="AI107" s="276">
        <f>+A160</f>
        <v>0</v>
      </c>
      <c r="AJ107" s="277">
        <f>+B160</f>
        <v>0</v>
      </c>
      <c r="AK107" s="280">
        <f>+C160</f>
        <v>0</v>
      </c>
      <c r="AL107" s="281"/>
    </row>
    <row r="108" spans="1:38" ht="14.45" customHeight="1">
      <c r="A108" s="981">
        <v>0</v>
      </c>
      <c r="B108" s="981">
        <v>0</v>
      </c>
      <c r="C108" s="981">
        <v>0</v>
      </c>
      <c r="D108" s="981">
        <v>0</v>
      </c>
      <c r="E108" s="981">
        <v>0</v>
      </c>
      <c r="F108" s="981">
        <v>0</v>
      </c>
      <c r="G108" s="536"/>
      <c r="H108" s="535"/>
      <c r="I108" s="535"/>
      <c r="K108" s="199"/>
      <c r="L108" s="181"/>
      <c r="M108" s="201" t="s">
        <v>90</v>
      </c>
      <c r="N108" s="202"/>
      <c r="O108" s="203" t="s">
        <v>112</v>
      </c>
      <c r="P108" s="204">
        <f t="shared" si="41"/>
        <v>0</v>
      </c>
      <c r="Q108" s="205">
        <f t="shared" si="42"/>
        <v>0</v>
      </c>
      <c r="R108" s="225"/>
      <c r="S108" s="267">
        <f t="shared" si="43"/>
        <v>0</v>
      </c>
      <c r="T108" s="268">
        <f t="shared" si="44"/>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81">
        <v>0</v>
      </c>
      <c r="B109" s="981">
        <v>0</v>
      </c>
      <c r="C109" s="981">
        <v>0</v>
      </c>
      <c r="D109" s="981">
        <v>0</v>
      </c>
      <c r="E109" s="981">
        <v>0</v>
      </c>
      <c r="F109" s="981">
        <v>0</v>
      </c>
      <c r="G109" s="536"/>
      <c r="H109" s="535"/>
      <c r="I109" s="535"/>
      <c r="K109" s="199"/>
      <c r="L109" s="181" t="s">
        <v>92</v>
      </c>
      <c r="M109" s="201" t="s">
        <v>105</v>
      </c>
      <c r="N109" s="202"/>
      <c r="O109" s="203" t="s">
        <v>113</v>
      </c>
      <c r="P109" s="204">
        <f t="shared" si="41"/>
        <v>0</v>
      </c>
      <c r="Q109" s="205">
        <f t="shared" si="42"/>
        <v>0</v>
      </c>
      <c r="R109" s="225"/>
      <c r="S109" s="267">
        <f t="shared" si="43"/>
        <v>0</v>
      </c>
      <c r="T109" s="268">
        <f t="shared" si="44"/>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81">
        <v>0</v>
      </c>
      <c r="B110" s="981">
        <v>0</v>
      </c>
      <c r="C110" s="981">
        <v>0</v>
      </c>
      <c r="D110" s="981">
        <v>0</v>
      </c>
      <c r="E110" s="981">
        <v>0</v>
      </c>
      <c r="F110" s="981">
        <v>0</v>
      </c>
      <c r="G110" s="536"/>
      <c r="H110" s="535"/>
      <c r="I110" s="535"/>
      <c r="K110" s="199"/>
      <c r="L110" s="181"/>
      <c r="M110" s="201" t="s">
        <v>106</v>
      </c>
      <c r="N110" s="202"/>
      <c r="O110" s="203" t="s">
        <v>114</v>
      </c>
      <c r="P110" s="204">
        <f t="shared" si="41"/>
        <v>0</v>
      </c>
      <c r="Q110" s="205">
        <f t="shared" si="42"/>
        <v>0</v>
      </c>
      <c r="R110" s="225"/>
      <c r="S110" s="267">
        <f t="shared" si="43"/>
        <v>0</v>
      </c>
      <c r="T110" s="268">
        <f t="shared" si="44"/>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81">
        <v>764</v>
      </c>
      <c r="B111" s="981">
        <v>764</v>
      </c>
      <c r="C111" s="981">
        <v>0</v>
      </c>
      <c r="D111" s="981">
        <v>0</v>
      </c>
      <c r="E111" s="981">
        <v>0</v>
      </c>
      <c r="F111" s="981">
        <v>0</v>
      </c>
      <c r="G111" s="536"/>
      <c r="H111" s="535"/>
      <c r="I111" s="535"/>
      <c r="K111" s="199"/>
      <c r="L111" s="181"/>
      <c r="M111" s="201" t="s">
        <v>107</v>
      </c>
      <c r="N111" s="202"/>
      <c r="O111" s="203" t="s">
        <v>115</v>
      </c>
      <c r="P111" s="204">
        <f t="shared" si="41"/>
        <v>0</v>
      </c>
      <c r="Q111" s="205">
        <f t="shared" si="42"/>
        <v>0</v>
      </c>
      <c r="R111" s="225"/>
      <c r="S111" s="267">
        <f t="shared" si="43"/>
        <v>0</v>
      </c>
      <c r="T111" s="268">
        <f t="shared" si="44"/>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81">
        <v>1861</v>
      </c>
      <c r="B112" s="981">
        <v>1861</v>
      </c>
      <c r="C112" s="981">
        <v>0</v>
      </c>
      <c r="D112" s="981">
        <v>0</v>
      </c>
      <c r="E112" s="981">
        <v>0</v>
      </c>
      <c r="F112" s="981">
        <v>0</v>
      </c>
      <c r="G112" s="536"/>
      <c r="H112" s="535"/>
      <c r="I112" s="535"/>
      <c r="K112" s="199"/>
      <c r="L112" s="181" t="s">
        <v>41</v>
      </c>
      <c r="M112" s="201" t="s">
        <v>108</v>
      </c>
      <c r="N112" s="202"/>
      <c r="O112" s="203" t="s">
        <v>116</v>
      </c>
      <c r="P112" s="204">
        <f t="shared" si="41"/>
        <v>764</v>
      </c>
      <c r="Q112" s="205">
        <f t="shared" si="42"/>
        <v>764</v>
      </c>
      <c r="R112" s="225"/>
      <c r="S112" s="267">
        <f t="shared" si="43"/>
        <v>0</v>
      </c>
      <c r="T112" s="268">
        <f t="shared" si="44"/>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c r="A113" s="981">
        <v>0</v>
      </c>
      <c r="B113" s="981">
        <v>0</v>
      </c>
      <c r="C113" s="981">
        <v>0</v>
      </c>
      <c r="D113" s="981">
        <v>0</v>
      </c>
      <c r="E113" s="981">
        <v>0</v>
      </c>
      <c r="F113" s="981">
        <v>0</v>
      </c>
      <c r="G113" s="536"/>
      <c r="H113" s="535"/>
      <c r="I113" s="535"/>
      <c r="K113" s="199"/>
      <c r="L113" s="221"/>
      <c r="M113" s="201" t="s">
        <v>13</v>
      </c>
      <c r="N113" s="202"/>
      <c r="O113" s="203" t="s">
        <v>117</v>
      </c>
      <c r="P113" s="204">
        <f t="shared" si="41"/>
        <v>1861</v>
      </c>
      <c r="Q113" s="205">
        <f t="shared" si="42"/>
        <v>1861</v>
      </c>
      <c r="R113" s="225"/>
      <c r="S113" s="267">
        <f t="shared" si="43"/>
        <v>0</v>
      </c>
      <c r="T113" s="268">
        <f t="shared" si="44"/>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 t="shared" si="41"/>
        <v>0</v>
      </c>
      <c r="Q114" s="205">
        <f t="shared" si="42"/>
        <v>0</v>
      </c>
      <c r="R114" s="225"/>
      <c r="S114" s="267">
        <f t="shared" si="43"/>
        <v>0</v>
      </c>
      <c r="T114" s="268">
        <f t="shared" si="44"/>
        <v>0</v>
      </c>
      <c r="U114" s="269"/>
      <c r="V114" s="201" t="s">
        <v>13</v>
      </c>
      <c r="W114" s="202"/>
      <c r="X114" s="202"/>
      <c r="Y114" s="203" t="s">
        <v>703</v>
      </c>
      <c r="Z114" s="276">
        <f>+A138</f>
        <v>0</v>
      </c>
      <c r="AA114" s="277">
        <f>+B138</f>
        <v>0</v>
      </c>
      <c r="AB114" s="278"/>
      <c r="AC114" s="279">
        <f>+E138</f>
        <v>0</v>
      </c>
      <c r="AD114" s="269"/>
      <c r="AE114" s="201" t="s">
        <v>13</v>
      </c>
      <c r="AF114" s="202"/>
      <c r="AG114" s="202"/>
      <c r="AH114" s="203" t="s">
        <v>704</v>
      </c>
      <c r="AI114" s="276">
        <f>+A161</f>
        <v>0</v>
      </c>
      <c r="AJ114" s="277">
        <f>+B161</f>
        <v>0</v>
      </c>
      <c r="AK114" s="280">
        <f>+C161</f>
        <v>0</v>
      </c>
      <c r="AL114" s="281"/>
    </row>
    <row r="115" spans="1:39" ht="14.45" customHeight="1" thickBot="1">
      <c r="K115" s="316"/>
      <c r="L115" s="317" t="s">
        <v>82</v>
      </c>
      <c r="M115" s="318"/>
      <c r="N115" s="318"/>
      <c r="O115" s="319"/>
      <c r="P115" s="320">
        <f>SUM(P62:P114)-P63-P64-P66-P67-P69-P70-P71-P84-P85-P86-P94-P95-P96-P97-P98-P103-P104</f>
        <v>189758</v>
      </c>
      <c r="Q115" s="321">
        <f>SUM(Q62:Q114)-Q63-Q64-Q66-Q67-Q69-Q70-Q71-Q84-Q85-Q86-Q94-Q95-Q96-Q97-Q98-Q103-Q104</f>
        <v>186511</v>
      </c>
      <c r="R115" s="321"/>
      <c r="S115" s="322">
        <f>SUM(S62:S114)-S63-S64-S66-S67-S69-S70-S71-S84-S85-S86-S94-S95-S96-S97-S98-S103-S104</f>
        <v>3402</v>
      </c>
      <c r="T115" s="323">
        <f>SUM(T62:T114)-T63-T64-T66-T67-T69-T70-T71-T84-T85-T86-T94-T95-T96-T97-T98-T103-T104</f>
        <v>44000</v>
      </c>
      <c r="U115" s="324"/>
      <c r="V115" s="317" t="s">
        <v>82</v>
      </c>
      <c r="W115" s="318"/>
      <c r="X115" s="318"/>
      <c r="Y115" s="319"/>
      <c r="Z115" s="325">
        <f>Z64+Z67+Z73+Z74+Z75+Z86+Z88+Z89+Z92+Z93+Z99+Z101+Z104+Z105+Z114</f>
        <v>16477</v>
      </c>
      <c r="AA115" s="326">
        <f>AA64+AA67+AA73+AA74+AA75+AA86+AA88+AA89+AA92+AA93+AA99+AA101+AA104+AA105+AA114</f>
        <v>0</v>
      </c>
      <c r="AB115" s="327"/>
      <c r="AC115" s="328">
        <f>AC64+AC67+AC73+AC74+AC75+AC86+AC88+AC89+AC92+AC93+AC99+AC101+AC104+AC105+AC114</f>
        <v>16200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985">
        <v>16477</v>
      </c>
      <c r="B116" s="985">
        <v>0</v>
      </c>
      <c r="C116" s="985">
        <v>0</v>
      </c>
      <c r="D116" s="985">
        <v>0</v>
      </c>
      <c r="E116" s="985">
        <v>16200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39" ht="14.45" customHeight="1">
      <c r="A117" s="985">
        <v>0</v>
      </c>
      <c r="B117" s="985">
        <v>0</v>
      </c>
      <c r="C117" s="985">
        <v>0</v>
      </c>
      <c r="D117" s="985">
        <v>0</v>
      </c>
      <c r="E117" s="985">
        <v>0</v>
      </c>
      <c r="F117" s="376"/>
      <c r="G117" s="376"/>
      <c r="H117" s="376"/>
      <c r="I117" s="376"/>
      <c r="K117" s="269"/>
      <c r="L117" s="172"/>
      <c r="M117" s="172"/>
      <c r="N117" s="172"/>
      <c r="O117" s="212"/>
      <c r="P117" s="330"/>
      <c r="Q117" s="330"/>
      <c r="R117" s="330"/>
      <c r="S117" s="330"/>
      <c r="T117" s="330"/>
      <c r="U117" s="472"/>
      <c r="V117" s="425"/>
      <c r="W117" s="425"/>
      <c r="X117" s="425"/>
      <c r="Y117" s="425"/>
      <c r="Z117" s="480"/>
      <c r="AA117" s="480"/>
      <c r="AB117" s="425"/>
      <c r="AC117" s="425"/>
      <c r="AD117" s="376"/>
      <c r="AE117" s="376"/>
      <c r="AF117" s="376"/>
      <c r="AG117" s="376"/>
      <c r="AH117" s="376"/>
      <c r="AI117" s="376"/>
      <c r="AJ117" s="376"/>
      <c r="AK117" s="376"/>
    </row>
    <row r="118" spans="1:39" ht="14.45" customHeight="1" thickBot="1">
      <c r="A118" s="985">
        <v>0</v>
      </c>
      <c r="B118" s="985">
        <v>0</v>
      </c>
      <c r="C118" s="985">
        <v>0</v>
      </c>
      <c r="D118" s="985">
        <v>0</v>
      </c>
      <c r="E118" s="985">
        <v>0</v>
      </c>
      <c r="F118" s="376"/>
      <c r="G118" s="376"/>
      <c r="H118" s="376"/>
      <c r="I118" s="376"/>
      <c r="K118" s="164" t="s">
        <v>719</v>
      </c>
      <c r="L118" s="339"/>
      <c r="M118" s="339"/>
      <c r="N118" s="339"/>
      <c r="O118" s="340"/>
      <c r="P118" s="341"/>
      <c r="Q118" s="341"/>
      <c r="R118" s="518" t="s">
        <v>917</v>
      </c>
      <c r="S118" s="490"/>
      <c r="T118" s="490"/>
      <c r="U118" s="474"/>
      <c r="V118" s="473"/>
      <c r="W118" s="473"/>
      <c r="X118" s="473"/>
      <c r="Y118" s="473"/>
      <c r="Z118" s="488"/>
      <c r="AA118" s="488"/>
      <c r="AB118" s="473"/>
      <c r="AC118" s="425"/>
      <c r="AD118" s="376"/>
      <c r="AE118" s="376"/>
      <c r="AF118" s="376"/>
      <c r="AG118" s="376"/>
      <c r="AH118" s="376"/>
      <c r="AI118" s="376"/>
      <c r="AJ118" s="376"/>
      <c r="AK118" s="376"/>
    </row>
    <row r="119" spans="1:39" ht="14.45" customHeight="1" thickTop="1">
      <c r="A119" s="985">
        <v>0</v>
      </c>
      <c r="B119" s="985">
        <v>0</v>
      </c>
      <c r="C119" s="985">
        <v>0</v>
      </c>
      <c r="D119" s="985">
        <v>0</v>
      </c>
      <c r="E119" s="985">
        <v>0</v>
      </c>
      <c r="F119" s="376"/>
      <c r="G119" s="376"/>
      <c r="H119" s="376"/>
      <c r="I119" s="376"/>
      <c r="K119" s="166"/>
      <c r="L119" s="167"/>
      <c r="M119" s="167"/>
      <c r="N119" s="167"/>
      <c r="O119" s="167"/>
      <c r="P119" s="168" t="s">
        <v>119</v>
      </c>
      <c r="Q119" s="167"/>
      <c r="R119" s="167"/>
      <c r="S119" s="167"/>
      <c r="T119" s="167"/>
      <c r="U119" s="169"/>
      <c r="V119" s="167"/>
      <c r="W119" s="167"/>
      <c r="X119" s="167"/>
      <c r="Y119" s="167"/>
      <c r="Z119" s="168" t="s">
        <v>151</v>
      </c>
      <c r="AA119" s="167"/>
      <c r="AB119" s="167"/>
      <c r="AC119" s="241"/>
      <c r="AD119" s="376"/>
      <c r="AE119" s="475"/>
      <c r="AF119" s="467"/>
      <c r="AG119" s="467"/>
      <c r="AH119" s="467"/>
      <c r="AI119" s="344" t="s">
        <v>84</v>
      </c>
      <c r="AJ119" s="345" t="s">
        <v>85</v>
      </c>
      <c r="AK119" s="346" t="s">
        <v>85</v>
      </c>
      <c r="AL119" s="1340" t="s">
        <v>1276</v>
      </c>
      <c r="AM119" s="1339"/>
    </row>
    <row r="120" spans="1:39" ht="14.45" customHeight="1">
      <c r="A120" s="985">
        <v>0</v>
      </c>
      <c r="B120" s="985">
        <v>0</v>
      </c>
      <c r="C120" s="985">
        <v>0</v>
      </c>
      <c r="D120" s="985">
        <v>0</v>
      </c>
      <c r="E120" s="985">
        <v>0</v>
      </c>
      <c r="F120" s="376"/>
      <c r="G120" s="376"/>
      <c r="H120" s="376"/>
      <c r="I120" s="376"/>
      <c r="K120" s="171"/>
      <c r="L120" s="172"/>
      <c r="M120" s="172"/>
      <c r="N120" s="172"/>
      <c r="O120" s="172"/>
      <c r="P120" s="173" t="s">
        <v>529</v>
      </c>
      <c r="Q120" s="174" t="s">
        <v>143</v>
      </c>
      <c r="R120" s="175" t="s">
        <v>122</v>
      </c>
      <c r="S120" s="175"/>
      <c r="T120" s="176"/>
      <c r="U120" s="177"/>
      <c r="V120" s="172"/>
      <c r="W120" s="172"/>
      <c r="X120" s="172"/>
      <c r="Y120" s="172"/>
      <c r="Z120" s="173" t="s">
        <v>530</v>
      </c>
      <c r="AA120" s="178" t="s">
        <v>124</v>
      </c>
      <c r="AB120" s="175"/>
      <c r="AC120" s="501"/>
      <c r="AD120" s="376"/>
      <c r="AE120" s="476"/>
      <c r="AF120" s="425"/>
      <c r="AG120" s="425"/>
      <c r="AH120" s="425"/>
      <c r="AI120" s="348" t="s">
        <v>152</v>
      </c>
      <c r="AJ120" s="349" t="s">
        <v>2</v>
      </c>
      <c r="AK120" s="350" t="s">
        <v>133</v>
      </c>
      <c r="AL120" s="1340"/>
      <c r="AM120" s="1339"/>
    </row>
    <row r="121" spans="1:39" ht="14.45" customHeight="1">
      <c r="A121" s="985">
        <v>16477</v>
      </c>
      <c r="B121" s="985">
        <v>0</v>
      </c>
      <c r="C121" s="985">
        <v>0</v>
      </c>
      <c r="D121" s="985">
        <v>0</v>
      </c>
      <c r="E121" s="985">
        <v>16200</v>
      </c>
      <c r="F121" s="376"/>
      <c r="G121" s="376"/>
      <c r="H121" s="376"/>
      <c r="I121" s="376"/>
      <c r="K121" s="171"/>
      <c r="L121" s="172"/>
      <c r="M121" s="172"/>
      <c r="N121" s="172"/>
      <c r="O121" s="172"/>
      <c r="P121" s="180"/>
      <c r="Q121" s="181" t="s">
        <v>144</v>
      </c>
      <c r="R121" s="178" t="s">
        <v>2</v>
      </c>
      <c r="S121" s="178" t="s">
        <v>3</v>
      </c>
      <c r="T121" s="351" t="s">
        <v>393</v>
      </c>
      <c r="U121" s="177" t="s">
        <v>4</v>
      </c>
      <c r="V121" s="172" t="s">
        <v>4</v>
      </c>
      <c r="W121" s="172"/>
      <c r="X121" s="172"/>
      <c r="Y121" s="172"/>
      <c r="Z121" s="180"/>
      <c r="AA121" s="178" t="s">
        <v>2</v>
      </c>
      <c r="AB121" s="178" t="s">
        <v>3</v>
      </c>
      <c r="AC121" s="502" t="s">
        <v>393</v>
      </c>
      <c r="AD121" s="376"/>
      <c r="AE121" s="476"/>
      <c r="AF121" s="425"/>
      <c r="AG121" s="425"/>
      <c r="AH121" s="425"/>
      <c r="AI121" s="352" t="s">
        <v>924</v>
      </c>
      <c r="AJ121" s="349" t="s">
        <v>708</v>
      </c>
      <c r="AK121" s="350" t="s">
        <v>709</v>
      </c>
      <c r="AL121" s="1340"/>
      <c r="AM121" s="1339"/>
    </row>
    <row r="122" spans="1:39" ht="14.45" customHeight="1" thickBot="1">
      <c r="A122" s="985">
        <v>16477</v>
      </c>
      <c r="B122" s="985">
        <v>0</v>
      </c>
      <c r="C122" s="985">
        <v>0</v>
      </c>
      <c r="D122" s="985">
        <v>0</v>
      </c>
      <c r="E122" s="985">
        <v>16200</v>
      </c>
      <c r="F122" s="376"/>
      <c r="G122" s="376"/>
      <c r="H122" s="376"/>
      <c r="I122" s="376"/>
      <c r="K122" s="477"/>
      <c r="P122" s="354" t="s">
        <v>532</v>
      </c>
      <c r="Q122" s="355" t="s">
        <v>153</v>
      </c>
      <c r="R122" s="355" t="s">
        <v>154</v>
      </c>
      <c r="S122" s="356" t="s">
        <v>155</v>
      </c>
      <c r="T122" s="357" t="s">
        <v>533</v>
      </c>
      <c r="U122" s="358"/>
      <c r="V122" s="359"/>
      <c r="W122" s="359"/>
      <c r="X122" s="359"/>
      <c r="Y122" s="359"/>
      <c r="Z122" s="354" t="s">
        <v>534</v>
      </c>
      <c r="AA122" s="355" t="s">
        <v>535</v>
      </c>
      <c r="AB122" s="360" t="s">
        <v>536</v>
      </c>
      <c r="AC122" s="503" t="s">
        <v>462</v>
      </c>
      <c r="AD122" s="165"/>
      <c r="AE122" s="361"/>
      <c r="AF122" s="254"/>
      <c r="AG122" s="254"/>
      <c r="AH122" s="254"/>
      <c r="AI122" s="362" t="s">
        <v>537</v>
      </c>
      <c r="AJ122" s="363" t="s">
        <v>538</v>
      </c>
      <c r="AK122" s="364" t="s">
        <v>539</v>
      </c>
      <c r="AL122" s="1363" t="s">
        <v>1272</v>
      </c>
      <c r="AM122" s="1339"/>
    </row>
    <row r="123" spans="1:39" ht="14.45" customHeight="1">
      <c r="A123" s="985">
        <v>0</v>
      </c>
      <c r="B123" s="985">
        <v>0</v>
      </c>
      <c r="C123" s="985">
        <v>0</v>
      </c>
      <c r="D123" s="985">
        <v>0</v>
      </c>
      <c r="E123" s="985">
        <v>0</v>
      </c>
      <c r="K123" s="188"/>
      <c r="L123" s="189" t="s">
        <v>8</v>
      </c>
      <c r="M123" s="190"/>
      <c r="N123" s="190"/>
      <c r="O123" s="191"/>
      <c r="P123" s="365">
        <f t="shared" ref="P123:T132" si="45">P8+P62</f>
        <v>9792</v>
      </c>
      <c r="Q123" s="259">
        <f t="shared" si="45"/>
        <v>9792</v>
      </c>
      <c r="R123" s="259">
        <f t="shared" si="45"/>
        <v>0</v>
      </c>
      <c r="S123" s="333">
        <f t="shared" si="45"/>
        <v>0</v>
      </c>
      <c r="T123" s="366">
        <f t="shared" si="45"/>
        <v>0</v>
      </c>
      <c r="U123" s="195"/>
      <c r="V123" s="189" t="s">
        <v>8</v>
      </c>
      <c r="W123" s="190"/>
      <c r="X123" s="190"/>
      <c r="Y123" s="191"/>
      <c r="Z123" s="367">
        <f t="shared" ref="Z123:AC126" si="46">Z8</f>
        <v>0</v>
      </c>
      <c r="AA123" s="368">
        <f t="shared" si="46"/>
        <v>0</v>
      </c>
      <c r="AB123" s="499">
        <f t="shared" si="46"/>
        <v>0</v>
      </c>
      <c r="AC123" s="369">
        <f t="shared" si="46"/>
        <v>0</v>
      </c>
      <c r="AD123" s="376"/>
      <c r="AE123" s="188"/>
      <c r="AF123" s="189" t="s">
        <v>8</v>
      </c>
      <c r="AG123" s="190"/>
      <c r="AH123" s="190"/>
      <c r="AI123" s="365">
        <f t="shared" ref="AI123:AI154" si="47">Q123-Z123</f>
        <v>9792</v>
      </c>
      <c r="AJ123" s="259">
        <f>SUM(AJ124:AJ125)</f>
        <v>0</v>
      </c>
      <c r="AK123" s="370">
        <f>SUM(AK124:AK125)</f>
        <v>0</v>
      </c>
      <c r="AL123" s="1383">
        <f>P123-Q123</f>
        <v>0</v>
      </c>
      <c r="AM123" s="1339"/>
    </row>
    <row r="124" spans="1:39" ht="14.45" customHeight="1">
      <c r="A124" s="985">
        <v>0</v>
      </c>
      <c r="B124" s="985">
        <v>0</v>
      </c>
      <c r="C124" s="985">
        <v>0</v>
      </c>
      <c r="D124" s="985">
        <v>0</v>
      </c>
      <c r="E124" s="985">
        <v>0</v>
      </c>
      <c r="K124" s="199"/>
      <c r="L124" s="200"/>
      <c r="M124" s="201" t="s">
        <v>146</v>
      </c>
      <c r="N124" s="202"/>
      <c r="O124" s="203"/>
      <c r="P124" s="224">
        <f t="shared" si="45"/>
        <v>7224</v>
      </c>
      <c r="Q124" s="225">
        <f t="shared" si="45"/>
        <v>7224</v>
      </c>
      <c r="R124" s="225">
        <f t="shared" si="45"/>
        <v>0</v>
      </c>
      <c r="S124" s="226">
        <f t="shared" si="45"/>
        <v>0</v>
      </c>
      <c r="T124" s="275">
        <f t="shared" si="45"/>
        <v>0</v>
      </c>
      <c r="U124" s="207"/>
      <c r="V124" s="200"/>
      <c r="W124" s="201" t="s">
        <v>146</v>
      </c>
      <c r="X124" s="202"/>
      <c r="Y124" s="203"/>
      <c r="Z124" s="224">
        <f t="shared" si="46"/>
        <v>0</v>
      </c>
      <c r="AA124" s="225">
        <f t="shared" si="46"/>
        <v>0</v>
      </c>
      <c r="AB124" s="297">
        <f t="shared" si="46"/>
        <v>0</v>
      </c>
      <c r="AC124" s="371">
        <f t="shared" si="46"/>
        <v>0</v>
      </c>
      <c r="AD124" s="376"/>
      <c r="AE124" s="199"/>
      <c r="AF124" s="200"/>
      <c r="AG124" s="201" t="s">
        <v>146</v>
      </c>
      <c r="AH124" s="202"/>
      <c r="AI124" s="224">
        <f t="shared" si="47"/>
        <v>7224</v>
      </c>
      <c r="AJ124" s="225">
        <f>IF($P124-$Z124=0,0,ROUND((R124-AA124)*$AI124/($P124-$Z124),0))</f>
        <v>0</v>
      </c>
      <c r="AK124" s="371">
        <f>IF(P124-Z124=0,0,ROUND((S124-AB124)*AI124/(P124-Z124),0))</f>
        <v>0</v>
      </c>
      <c r="AL124" s="1383">
        <f t="shared" ref="AL124:AL175" si="48">P124-Q124</f>
        <v>0</v>
      </c>
      <c r="AM124" s="1339"/>
    </row>
    <row r="125" spans="1:39" ht="14.45" customHeight="1">
      <c r="A125" s="985">
        <v>0</v>
      </c>
      <c r="B125" s="985">
        <v>0</v>
      </c>
      <c r="C125" s="985">
        <v>0</v>
      </c>
      <c r="D125" s="985">
        <v>0</v>
      </c>
      <c r="E125" s="985">
        <v>0</v>
      </c>
      <c r="K125" s="199"/>
      <c r="L125" s="200"/>
      <c r="M125" s="201" t="s">
        <v>13</v>
      </c>
      <c r="N125" s="172"/>
      <c r="O125" s="212"/>
      <c r="P125" s="224">
        <f t="shared" si="45"/>
        <v>2568</v>
      </c>
      <c r="Q125" s="225">
        <f t="shared" si="45"/>
        <v>2568</v>
      </c>
      <c r="R125" s="225">
        <f t="shared" si="45"/>
        <v>0</v>
      </c>
      <c r="S125" s="226">
        <f t="shared" si="45"/>
        <v>0</v>
      </c>
      <c r="T125" s="275">
        <f t="shared" si="45"/>
        <v>0</v>
      </c>
      <c r="U125" s="207"/>
      <c r="V125" s="200"/>
      <c r="W125" s="201" t="s">
        <v>13</v>
      </c>
      <c r="X125" s="172"/>
      <c r="Y125" s="212"/>
      <c r="Z125" s="224">
        <f t="shared" si="46"/>
        <v>0</v>
      </c>
      <c r="AA125" s="225">
        <f t="shared" si="46"/>
        <v>0</v>
      </c>
      <c r="AB125" s="297">
        <f t="shared" si="46"/>
        <v>0</v>
      </c>
      <c r="AC125" s="371">
        <f t="shared" si="46"/>
        <v>0</v>
      </c>
      <c r="AD125" s="376"/>
      <c r="AE125" s="199"/>
      <c r="AF125" s="200"/>
      <c r="AG125" s="201" t="s">
        <v>13</v>
      </c>
      <c r="AH125" s="172"/>
      <c r="AI125" s="224">
        <f t="shared" si="47"/>
        <v>2568</v>
      </c>
      <c r="AJ125" s="225">
        <f>IF($P125-$Z125=0,0,ROUND((R125-AA125)*$AI125/($P125-$Z125),0))</f>
        <v>0</v>
      </c>
      <c r="AK125" s="371">
        <f>IF(P125-Z125=0,0,ROUND((S125-AB125)*AI125/(P125-Z125),0))</f>
        <v>0</v>
      </c>
      <c r="AL125" s="1383">
        <f t="shared" si="48"/>
        <v>0</v>
      </c>
      <c r="AM125" s="1339"/>
    </row>
    <row r="126" spans="1:39" ht="14.45" customHeight="1">
      <c r="A126" s="985">
        <v>0</v>
      </c>
      <c r="B126" s="985">
        <v>0</v>
      </c>
      <c r="C126" s="985">
        <v>0</v>
      </c>
      <c r="D126" s="985">
        <v>0</v>
      </c>
      <c r="E126" s="985">
        <v>0</v>
      </c>
      <c r="K126" s="199" t="s">
        <v>4</v>
      </c>
      <c r="L126" s="178" t="s">
        <v>14</v>
      </c>
      <c r="M126" s="175"/>
      <c r="N126" s="175"/>
      <c r="O126" s="216"/>
      <c r="P126" s="224">
        <f t="shared" si="45"/>
        <v>10731</v>
      </c>
      <c r="Q126" s="225">
        <f t="shared" si="45"/>
        <v>10731</v>
      </c>
      <c r="R126" s="225">
        <f t="shared" si="45"/>
        <v>4397</v>
      </c>
      <c r="S126" s="226">
        <f t="shared" si="45"/>
        <v>0</v>
      </c>
      <c r="T126" s="275">
        <f t="shared" si="45"/>
        <v>0</v>
      </c>
      <c r="U126" s="207"/>
      <c r="V126" s="178" t="s">
        <v>14</v>
      </c>
      <c r="W126" s="175"/>
      <c r="X126" s="175"/>
      <c r="Y126" s="216"/>
      <c r="Z126" s="224">
        <f t="shared" si="46"/>
        <v>0</v>
      </c>
      <c r="AA126" s="225">
        <f t="shared" si="46"/>
        <v>0</v>
      </c>
      <c r="AB126" s="297">
        <f t="shared" si="46"/>
        <v>0</v>
      </c>
      <c r="AC126" s="371">
        <f t="shared" si="46"/>
        <v>0</v>
      </c>
      <c r="AD126" s="376"/>
      <c r="AE126" s="199"/>
      <c r="AF126" s="178" t="s">
        <v>14</v>
      </c>
      <c r="AG126" s="175"/>
      <c r="AH126" s="175"/>
      <c r="AI126" s="224">
        <f t="shared" si="47"/>
        <v>10731</v>
      </c>
      <c r="AJ126" s="225">
        <f>SUM(AJ127:AJ128)</f>
        <v>4397</v>
      </c>
      <c r="AK126" s="371">
        <f>SUM(AK127:AK128)</f>
        <v>0</v>
      </c>
      <c r="AL126" s="1383">
        <f t="shared" si="48"/>
        <v>0</v>
      </c>
      <c r="AM126" s="1339"/>
    </row>
    <row r="127" spans="1:39" ht="14.45" customHeight="1">
      <c r="A127" s="985">
        <v>0</v>
      </c>
      <c r="B127" s="985">
        <v>0</v>
      </c>
      <c r="C127" s="985">
        <v>0</v>
      </c>
      <c r="D127" s="985">
        <v>0</v>
      </c>
      <c r="E127" s="985">
        <v>0</v>
      </c>
      <c r="K127" s="199"/>
      <c r="L127" s="200"/>
      <c r="M127" s="201" t="s">
        <v>16</v>
      </c>
      <c r="N127" s="202"/>
      <c r="O127" s="203"/>
      <c r="P127" s="224">
        <f t="shared" si="45"/>
        <v>0</v>
      </c>
      <c r="Q127" s="225">
        <f t="shared" si="45"/>
        <v>0</v>
      </c>
      <c r="R127" s="225">
        <f t="shared" si="45"/>
        <v>0</v>
      </c>
      <c r="S127" s="226">
        <f t="shared" si="45"/>
        <v>0</v>
      </c>
      <c r="T127" s="275">
        <f t="shared" si="45"/>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47"/>
        <v>0</v>
      </c>
      <c r="AJ127" s="225">
        <f>IF($P127-$Z127=0,0,ROUND((R127-AA127)*$AI127/($P127-$Z127),0))</f>
        <v>0</v>
      </c>
      <c r="AK127" s="371">
        <f>IF(P127-Z127=0,0,ROUND((S127-AB127)*AI127/(P127-Z127),0))</f>
        <v>0</v>
      </c>
      <c r="AL127" s="1383">
        <f t="shared" si="48"/>
        <v>0</v>
      </c>
      <c r="AM127" s="1339"/>
    </row>
    <row r="128" spans="1:39" ht="14.45" customHeight="1">
      <c r="A128" s="985">
        <v>0</v>
      </c>
      <c r="B128" s="985">
        <v>0</v>
      </c>
      <c r="C128" s="985">
        <v>0</v>
      </c>
      <c r="D128" s="985">
        <v>0</v>
      </c>
      <c r="E128" s="985">
        <v>0</v>
      </c>
      <c r="K128" s="199"/>
      <c r="L128" s="221"/>
      <c r="M128" s="201" t="s">
        <v>13</v>
      </c>
      <c r="N128" s="222"/>
      <c r="O128" s="223"/>
      <c r="P128" s="224">
        <f t="shared" si="45"/>
        <v>10731</v>
      </c>
      <c r="Q128" s="225">
        <f t="shared" si="45"/>
        <v>10731</v>
      </c>
      <c r="R128" s="225">
        <f t="shared" si="45"/>
        <v>4397</v>
      </c>
      <c r="S128" s="226">
        <f t="shared" si="45"/>
        <v>0</v>
      </c>
      <c r="T128" s="275">
        <f t="shared" si="45"/>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47"/>
        <v>10731</v>
      </c>
      <c r="AJ128" s="225">
        <f>IF($P128-$Z128=0,0,ROUND((R128-AA128)*$AI128/($P128-$Z128),0))</f>
        <v>4397</v>
      </c>
      <c r="AK128" s="371">
        <f>IF(P128-Z128=0,0,ROUND((S128-AB128)*AI128/(P128-Z128),0))</f>
        <v>0</v>
      </c>
      <c r="AL128" s="1383">
        <f t="shared" si="48"/>
        <v>0</v>
      </c>
      <c r="AM128" s="1339"/>
    </row>
    <row r="129" spans="1:39" ht="14.45" customHeight="1">
      <c r="A129" s="985">
        <v>0</v>
      </c>
      <c r="B129" s="985">
        <v>0</v>
      </c>
      <c r="C129" s="985">
        <v>0</v>
      </c>
      <c r="D129" s="985">
        <v>0</v>
      </c>
      <c r="E129" s="985">
        <v>0</v>
      </c>
      <c r="K129" s="199" t="s">
        <v>4</v>
      </c>
      <c r="L129" s="174"/>
      <c r="M129" s="200" t="s">
        <v>94</v>
      </c>
      <c r="N129" s="202"/>
      <c r="O129" s="203"/>
      <c r="P129" s="224">
        <f t="shared" si="45"/>
        <v>5218</v>
      </c>
      <c r="Q129" s="225">
        <f t="shared" si="45"/>
        <v>0</v>
      </c>
      <c r="R129" s="225">
        <f t="shared" si="45"/>
        <v>2202</v>
      </c>
      <c r="S129" s="226">
        <f t="shared" si="45"/>
        <v>869</v>
      </c>
      <c r="T129" s="275">
        <f t="shared" si="45"/>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47"/>
        <v>0</v>
      </c>
      <c r="AJ129" s="225">
        <f>SUM(AJ130:AJ132)</f>
        <v>0</v>
      </c>
      <c r="AK129" s="371">
        <f>SUM(AK130:AK132)</f>
        <v>0</v>
      </c>
      <c r="AL129" s="1383">
        <f t="shared" si="48"/>
        <v>5218</v>
      </c>
      <c r="AM129" s="1339"/>
    </row>
    <row r="130" spans="1:39" ht="14.45" customHeight="1">
      <c r="A130" s="985">
        <v>0</v>
      </c>
      <c r="B130" s="985">
        <v>0</v>
      </c>
      <c r="C130" s="985">
        <v>0</v>
      </c>
      <c r="D130" s="985">
        <v>0</v>
      </c>
      <c r="E130" s="985">
        <v>0</v>
      </c>
      <c r="K130" s="199"/>
      <c r="L130" s="181" t="s">
        <v>102</v>
      </c>
      <c r="M130" s="200"/>
      <c r="N130" s="201" t="s">
        <v>148</v>
      </c>
      <c r="O130" s="203"/>
      <c r="P130" s="224">
        <f t="shared" si="45"/>
        <v>0</v>
      </c>
      <c r="Q130" s="225">
        <f t="shared" si="45"/>
        <v>0</v>
      </c>
      <c r="R130" s="225">
        <f t="shared" si="45"/>
        <v>0</v>
      </c>
      <c r="S130" s="226">
        <f t="shared" si="45"/>
        <v>0</v>
      </c>
      <c r="T130" s="275">
        <f t="shared" si="45"/>
        <v>0</v>
      </c>
      <c r="U130" s="207"/>
      <c r="V130" s="181" t="s">
        <v>102</v>
      </c>
      <c r="W130" s="200"/>
      <c r="X130" s="201" t="s">
        <v>148</v>
      </c>
      <c r="Y130" s="203" t="s">
        <v>156</v>
      </c>
      <c r="Z130" s="224">
        <f t="shared" ref="Z130:AC132" si="49">IF(ISERROR(Z$129*(Q130/Q$129)),0,ROUND(Z$129*(Q130/Q$129),0))</f>
        <v>0</v>
      </c>
      <c r="AA130" s="225">
        <f t="shared" si="49"/>
        <v>0</v>
      </c>
      <c r="AB130" s="297">
        <f t="shared" si="49"/>
        <v>0</v>
      </c>
      <c r="AC130" s="371">
        <f t="shared" si="49"/>
        <v>0</v>
      </c>
      <c r="AD130" s="376"/>
      <c r="AE130" s="199"/>
      <c r="AF130" s="181" t="s">
        <v>102</v>
      </c>
      <c r="AG130" s="200"/>
      <c r="AH130" s="201" t="s">
        <v>148</v>
      </c>
      <c r="AI130" s="224">
        <f t="shared" si="47"/>
        <v>0</v>
      </c>
      <c r="AJ130" s="225">
        <f t="shared" ref="AJ130:AJ143" si="50">IF($P130-$Z130=0,0,ROUND((R130-AA130)*$AI130/($P130-$Z130),0))</f>
        <v>0</v>
      </c>
      <c r="AK130" s="371">
        <f t="shared" ref="AK130:AK143" si="51">IF(P130-Z130=0,0,ROUND((S130-AB130)*AI130/(P130-Z130),0))</f>
        <v>0</v>
      </c>
      <c r="AL130" s="1383">
        <f t="shared" si="48"/>
        <v>0</v>
      </c>
      <c r="AM130" s="1339"/>
    </row>
    <row r="131" spans="1:39" ht="14.45" customHeight="1">
      <c r="A131" s="985">
        <v>0</v>
      </c>
      <c r="B131" s="985">
        <v>0</v>
      </c>
      <c r="C131" s="985">
        <v>0</v>
      </c>
      <c r="D131" s="985">
        <v>0</v>
      </c>
      <c r="E131" s="985">
        <v>0</v>
      </c>
      <c r="K131" s="199"/>
      <c r="L131" s="181" t="s">
        <v>103</v>
      </c>
      <c r="M131" s="181"/>
      <c r="N131" s="201" t="s">
        <v>96</v>
      </c>
      <c r="O131" s="203"/>
      <c r="P131" s="224">
        <f t="shared" si="45"/>
        <v>5218</v>
      </c>
      <c r="Q131" s="225">
        <f t="shared" si="45"/>
        <v>0</v>
      </c>
      <c r="R131" s="225">
        <f t="shared" si="45"/>
        <v>2202</v>
      </c>
      <c r="S131" s="226">
        <f t="shared" si="45"/>
        <v>869</v>
      </c>
      <c r="T131" s="275">
        <f t="shared" si="45"/>
        <v>0</v>
      </c>
      <c r="U131" s="207"/>
      <c r="V131" s="181" t="s">
        <v>103</v>
      </c>
      <c r="W131" s="181"/>
      <c r="X131" s="201" t="s">
        <v>96</v>
      </c>
      <c r="Y131" s="203" t="s">
        <v>156</v>
      </c>
      <c r="Z131" s="224">
        <f t="shared" si="49"/>
        <v>0</v>
      </c>
      <c r="AA131" s="225">
        <f t="shared" si="49"/>
        <v>0</v>
      </c>
      <c r="AB131" s="297">
        <f t="shared" si="49"/>
        <v>0</v>
      </c>
      <c r="AC131" s="371">
        <f t="shared" si="49"/>
        <v>0</v>
      </c>
      <c r="AD131" s="376"/>
      <c r="AE131" s="199"/>
      <c r="AF131" s="181" t="s">
        <v>103</v>
      </c>
      <c r="AG131" s="181"/>
      <c r="AH131" s="201" t="s">
        <v>96</v>
      </c>
      <c r="AI131" s="224">
        <f t="shared" si="47"/>
        <v>0</v>
      </c>
      <c r="AJ131" s="225">
        <f t="shared" si="50"/>
        <v>0</v>
      </c>
      <c r="AK131" s="371">
        <f t="shared" si="51"/>
        <v>0</v>
      </c>
      <c r="AL131" s="1383">
        <f t="shared" si="48"/>
        <v>5218</v>
      </c>
      <c r="AM131" s="1339"/>
    </row>
    <row r="132" spans="1:39" ht="14.45" customHeight="1">
      <c r="A132" s="985">
        <v>0</v>
      </c>
      <c r="B132" s="985">
        <v>0</v>
      </c>
      <c r="C132" s="985">
        <v>0</v>
      </c>
      <c r="D132" s="985">
        <v>0</v>
      </c>
      <c r="E132" s="985">
        <v>0</v>
      </c>
      <c r="K132" s="199"/>
      <c r="L132" s="181" t="s">
        <v>41</v>
      </c>
      <c r="M132" s="221"/>
      <c r="N132" s="201" t="s">
        <v>13</v>
      </c>
      <c r="O132" s="203"/>
      <c r="P132" s="224">
        <f t="shared" si="45"/>
        <v>0</v>
      </c>
      <c r="Q132" s="225">
        <f t="shared" si="45"/>
        <v>0</v>
      </c>
      <c r="R132" s="225">
        <f t="shared" si="45"/>
        <v>0</v>
      </c>
      <c r="S132" s="226">
        <f t="shared" si="45"/>
        <v>0</v>
      </c>
      <c r="T132" s="275">
        <f t="shared" si="45"/>
        <v>0</v>
      </c>
      <c r="U132" s="207"/>
      <c r="V132" s="181" t="s">
        <v>41</v>
      </c>
      <c r="W132" s="221"/>
      <c r="X132" s="201" t="s">
        <v>13</v>
      </c>
      <c r="Y132" s="203" t="s">
        <v>156</v>
      </c>
      <c r="Z132" s="246">
        <f t="shared" si="49"/>
        <v>0</v>
      </c>
      <c r="AA132" s="282">
        <f t="shared" si="49"/>
        <v>0</v>
      </c>
      <c r="AB132" s="517">
        <f t="shared" si="49"/>
        <v>0</v>
      </c>
      <c r="AC132" s="448">
        <f t="shared" si="49"/>
        <v>0</v>
      </c>
      <c r="AD132" s="376"/>
      <c r="AE132" s="199"/>
      <c r="AF132" s="181" t="s">
        <v>41</v>
      </c>
      <c r="AG132" s="221"/>
      <c r="AH132" s="201" t="s">
        <v>13</v>
      </c>
      <c r="AI132" s="224">
        <f t="shared" si="47"/>
        <v>0</v>
      </c>
      <c r="AJ132" s="225">
        <f t="shared" si="50"/>
        <v>0</v>
      </c>
      <c r="AK132" s="371">
        <f t="shared" si="51"/>
        <v>0</v>
      </c>
      <c r="AL132" s="1383">
        <f t="shared" si="48"/>
        <v>0</v>
      </c>
      <c r="AM132" s="1339"/>
    </row>
    <row r="133" spans="1:39" ht="14.45" customHeight="1">
      <c r="A133" s="985">
        <v>0</v>
      </c>
      <c r="B133" s="985">
        <v>0</v>
      </c>
      <c r="C133" s="985">
        <v>0</v>
      </c>
      <c r="D133" s="985">
        <v>0</v>
      </c>
      <c r="E133" s="985">
        <v>0</v>
      </c>
      <c r="K133" s="199"/>
      <c r="L133" s="181"/>
      <c r="M133" s="201" t="s">
        <v>95</v>
      </c>
      <c r="N133" s="202"/>
      <c r="O133" s="203"/>
      <c r="P133" s="224">
        <f t="shared" ref="P133:T142" si="52">P18+P72</f>
        <v>508</v>
      </c>
      <c r="Q133" s="225">
        <f t="shared" si="52"/>
        <v>0</v>
      </c>
      <c r="R133" s="225">
        <f t="shared" si="52"/>
        <v>0</v>
      </c>
      <c r="S133" s="226">
        <f t="shared" si="52"/>
        <v>0</v>
      </c>
      <c r="T133" s="275">
        <f t="shared" si="52"/>
        <v>0</v>
      </c>
      <c r="U133" s="207"/>
      <c r="V133" s="181"/>
      <c r="W133" s="201" t="s">
        <v>95</v>
      </c>
      <c r="X133" s="202"/>
      <c r="Y133" s="203" t="s">
        <v>156</v>
      </c>
      <c r="Z133" s="224">
        <f t="shared" ref="Z133:AB134" si="53">IF(ISERROR(Z$19*(Q133/(Q$133+Q$134))),0,ROUND(Z$19*(Q133/(Q$133+Q$134)),0))</f>
        <v>0</v>
      </c>
      <c r="AA133" s="225">
        <f t="shared" si="53"/>
        <v>0</v>
      </c>
      <c r="AB133" s="297">
        <f t="shared" si="53"/>
        <v>0</v>
      </c>
      <c r="AC133" s="371">
        <f>IF(ISERROR((AC$19)*(T133/(T$133+T$134))),0,ROUND((AC$19)*(T133/(T$133+T$134)),0))</f>
        <v>0</v>
      </c>
      <c r="AD133" s="376"/>
      <c r="AE133" s="199"/>
      <c r="AF133" s="181"/>
      <c r="AG133" s="201" t="s">
        <v>95</v>
      </c>
      <c r="AH133" s="202"/>
      <c r="AI133" s="224">
        <f t="shared" si="47"/>
        <v>0</v>
      </c>
      <c r="AJ133" s="225">
        <f t="shared" si="50"/>
        <v>0</v>
      </c>
      <c r="AK133" s="371">
        <f t="shared" si="51"/>
        <v>0</v>
      </c>
      <c r="AL133" s="1383">
        <f t="shared" si="48"/>
        <v>508</v>
      </c>
      <c r="AM133" s="1339"/>
    </row>
    <row r="134" spans="1:39" ht="14.45" customHeight="1">
      <c r="A134" s="985">
        <v>0</v>
      </c>
      <c r="B134" s="985">
        <v>0</v>
      </c>
      <c r="C134" s="985">
        <v>0</v>
      </c>
      <c r="D134" s="985">
        <v>0</v>
      </c>
      <c r="E134" s="985">
        <v>0</v>
      </c>
      <c r="K134" s="199"/>
      <c r="L134" s="221"/>
      <c r="M134" s="201" t="s">
        <v>13</v>
      </c>
      <c r="N134" s="202"/>
      <c r="O134" s="203"/>
      <c r="P134" s="224">
        <f t="shared" si="52"/>
        <v>0</v>
      </c>
      <c r="Q134" s="225">
        <f t="shared" si="52"/>
        <v>0</v>
      </c>
      <c r="R134" s="225">
        <f t="shared" si="52"/>
        <v>0</v>
      </c>
      <c r="S134" s="226">
        <f t="shared" si="52"/>
        <v>0</v>
      </c>
      <c r="T134" s="275">
        <f t="shared" si="52"/>
        <v>0</v>
      </c>
      <c r="U134" s="207"/>
      <c r="V134" s="221"/>
      <c r="W134" s="201" t="s">
        <v>13</v>
      </c>
      <c r="X134" s="202"/>
      <c r="Y134" s="203" t="s">
        <v>156</v>
      </c>
      <c r="Z134" s="224">
        <f t="shared" si="53"/>
        <v>0</v>
      </c>
      <c r="AA134" s="225">
        <f t="shared" si="53"/>
        <v>0</v>
      </c>
      <c r="AB134" s="297">
        <f t="shared" si="53"/>
        <v>0</v>
      </c>
      <c r="AC134" s="371">
        <f>IF(ISERROR((AC$19)*(T134/(T$133+T$134))),0,ROUND((AC$19)*(T134/(T$133+T$134)),0))</f>
        <v>0</v>
      </c>
      <c r="AD134" s="376"/>
      <c r="AE134" s="199"/>
      <c r="AF134" s="221"/>
      <c r="AG134" s="201" t="s">
        <v>13</v>
      </c>
      <c r="AH134" s="202"/>
      <c r="AI134" s="224">
        <f t="shared" si="47"/>
        <v>0</v>
      </c>
      <c r="AJ134" s="225">
        <f t="shared" si="50"/>
        <v>0</v>
      </c>
      <c r="AK134" s="371">
        <f t="shared" si="51"/>
        <v>0</v>
      </c>
      <c r="AL134" s="1383">
        <f t="shared" si="48"/>
        <v>0</v>
      </c>
      <c r="AM134" s="1339"/>
    </row>
    <row r="135" spans="1:39" ht="14.45" customHeight="1">
      <c r="A135" s="985">
        <v>0</v>
      </c>
      <c r="B135" s="985">
        <v>0</v>
      </c>
      <c r="C135" s="985">
        <v>0</v>
      </c>
      <c r="D135" s="985">
        <v>0</v>
      </c>
      <c r="E135" s="985">
        <v>0</v>
      </c>
      <c r="K135" s="199"/>
      <c r="L135" s="201" t="s">
        <v>19</v>
      </c>
      <c r="M135" s="202"/>
      <c r="N135" s="202"/>
      <c r="O135" s="203"/>
      <c r="P135" s="224">
        <f t="shared" si="52"/>
        <v>0</v>
      </c>
      <c r="Q135" s="225">
        <f t="shared" si="52"/>
        <v>0</v>
      </c>
      <c r="R135" s="225">
        <f t="shared" si="52"/>
        <v>0</v>
      </c>
      <c r="S135" s="226">
        <f t="shared" si="52"/>
        <v>0</v>
      </c>
      <c r="T135" s="275">
        <f t="shared" si="52"/>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47"/>
        <v>0</v>
      </c>
      <c r="AJ135" s="225">
        <f t="shared" si="50"/>
        <v>0</v>
      </c>
      <c r="AK135" s="371">
        <f t="shared" si="51"/>
        <v>0</v>
      </c>
      <c r="AL135" s="1383">
        <f t="shared" si="48"/>
        <v>0</v>
      </c>
      <c r="AM135" s="1339"/>
    </row>
    <row r="136" spans="1:39" ht="14.45" customHeight="1">
      <c r="A136" s="985">
        <v>0</v>
      </c>
      <c r="B136" s="985">
        <v>0</v>
      </c>
      <c r="C136" s="985">
        <v>0</v>
      </c>
      <c r="D136" s="985">
        <v>0</v>
      </c>
      <c r="E136" s="985">
        <v>0</v>
      </c>
      <c r="K136" s="199"/>
      <c r="L136" s="200"/>
      <c r="M136" s="201" t="s">
        <v>22</v>
      </c>
      <c r="N136" s="202"/>
      <c r="O136" s="203"/>
      <c r="P136" s="224">
        <f t="shared" si="52"/>
        <v>37888</v>
      </c>
      <c r="Q136" s="225">
        <f t="shared" si="52"/>
        <v>28000</v>
      </c>
      <c r="R136" s="225">
        <f t="shared" si="52"/>
        <v>0</v>
      </c>
      <c r="S136" s="226">
        <f t="shared" si="52"/>
        <v>17974</v>
      </c>
      <c r="T136" s="275">
        <f t="shared" si="52"/>
        <v>0</v>
      </c>
      <c r="U136" s="207" t="s">
        <v>86</v>
      </c>
      <c r="V136" s="200"/>
      <c r="W136" s="201" t="s">
        <v>22</v>
      </c>
      <c r="X136" s="202"/>
      <c r="Y136" s="203" t="s">
        <v>156</v>
      </c>
      <c r="Z136" s="224">
        <f t="shared" ref="Z136:AB139" si="54">IF(ISERROR(Z$28*(Q136/(Q$136+Q$137+Q$138+Q$139+Q$141+Q$142+Q$143))),0,ROUND(Z$28*(Q136/(Q$136+Q$137+Q$138+Q$139+Q$141+Q$142+Q$143)),0))</f>
        <v>454</v>
      </c>
      <c r="AA136" s="225">
        <f t="shared" si="54"/>
        <v>0</v>
      </c>
      <c r="AB136" s="297">
        <f t="shared" si="54"/>
        <v>0</v>
      </c>
      <c r="AC136" s="371">
        <f>IF(ISERROR((AC$28)*(T136/(T$136+T$137+T$138+T$139+T$141+T$142+T$143))),0,ROUND((AC$28)*(T136/(T$136+T$137+T$138+T$139+T$141+T$142+T$143)),0))</f>
        <v>0</v>
      </c>
      <c r="AD136" s="376"/>
      <c r="AE136" s="199"/>
      <c r="AF136" s="200"/>
      <c r="AG136" s="201" t="s">
        <v>22</v>
      </c>
      <c r="AH136" s="202"/>
      <c r="AI136" s="224">
        <f t="shared" si="47"/>
        <v>27546</v>
      </c>
      <c r="AJ136" s="225">
        <f t="shared" si="50"/>
        <v>0</v>
      </c>
      <c r="AK136" s="371">
        <f t="shared" si="51"/>
        <v>13226</v>
      </c>
      <c r="AL136" s="1383">
        <f t="shared" si="48"/>
        <v>9888</v>
      </c>
      <c r="AM136" s="1339"/>
    </row>
    <row r="137" spans="1:39" ht="14.45" customHeight="1">
      <c r="A137" s="985">
        <v>0</v>
      </c>
      <c r="B137" s="985">
        <v>0</v>
      </c>
      <c r="C137" s="985">
        <v>0</v>
      </c>
      <c r="D137" s="985">
        <v>0</v>
      </c>
      <c r="E137" s="985">
        <v>0</v>
      </c>
      <c r="K137" s="199"/>
      <c r="L137" s="200" t="s">
        <v>25</v>
      </c>
      <c r="M137" s="201" t="s">
        <v>26</v>
      </c>
      <c r="N137" s="202"/>
      <c r="O137" s="203"/>
      <c r="P137" s="224">
        <f t="shared" si="52"/>
        <v>0</v>
      </c>
      <c r="Q137" s="225">
        <f t="shared" si="52"/>
        <v>0</v>
      </c>
      <c r="R137" s="225">
        <f t="shared" si="52"/>
        <v>0</v>
      </c>
      <c r="S137" s="226">
        <f t="shared" si="52"/>
        <v>0</v>
      </c>
      <c r="T137" s="275">
        <f t="shared" si="52"/>
        <v>0</v>
      </c>
      <c r="U137" s="207"/>
      <c r="V137" s="200" t="s">
        <v>25</v>
      </c>
      <c r="W137" s="201" t="s">
        <v>26</v>
      </c>
      <c r="X137" s="202"/>
      <c r="Y137" s="203" t="s">
        <v>156</v>
      </c>
      <c r="Z137" s="224">
        <f t="shared" si="54"/>
        <v>0</v>
      </c>
      <c r="AA137" s="225">
        <f t="shared" si="54"/>
        <v>0</v>
      </c>
      <c r="AB137" s="297">
        <f t="shared" si="54"/>
        <v>0</v>
      </c>
      <c r="AC137" s="371">
        <f>IF(ISERROR((AC$28)*(T137/(T$136+T$137+T$138+T$139+T$141+T$142+T$143))),0,ROUND((AC$28)*(T137/(T$136+T$137+T$138+T$139+T$141+T$142+T$143)),0))</f>
        <v>0</v>
      </c>
      <c r="AD137" s="376"/>
      <c r="AE137" s="199"/>
      <c r="AF137" s="200" t="s">
        <v>25</v>
      </c>
      <c r="AG137" s="201" t="s">
        <v>26</v>
      </c>
      <c r="AH137" s="202"/>
      <c r="AI137" s="224">
        <f t="shared" si="47"/>
        <v>0</v>
      </c>
      <c r="AJ137" s="225">
        <f t="shared" si="50"/>
        <v>0</v>
      </c>
      <c r="AK137" s="371">
        <f t="shared" si="51"/>
        <v>0</v>
      </c>
      <c r="AL137" s="1383">
        <f t="shared" si="48"/>
        <v>0</v>
      </c>
      <c r="AM137" s="1339"/>
    </row>
    <row r="138" spans="1:39" ht="14.45" customHeight="1">
      <c r="A138" s="985">
        <v>0</v>
      </c>
      <c r="B138" s="985">
        <v>0</v>
      </c>
      <c r="C138" s="985">
        <v>0</v>
      </c>
      <c r="D138" s="985">
        <v>0</v>
      </c>
      <c r="E138" s="985">
        <v>0</v>
      </c>
      <c r="K138" s="199"/>
      <c r="L138" s="200" t="s">
        <v>28</v>
      </c>
      <c r="M138" s="201" t="s">
        <v>29</v>
      </c>
      <c r="N138" s="202"/>
      <c r="O138" s="203"/>
      <c r="P138" s="224">
        <f t="shared" si="52"/>
        <v>0</v>
      </c>
      <c r="Q138" s="225">
        <f t="shared" si="52"/>
        <v>0</v>
      </c>
      <c r="R138" s="225">
        <f t="shared" si="52"/>
        <v>0</v>
      </c>
      <c r="S138" s="226">
        <f t="shared" si="52"/>
        <v>0</v>
      </c>
      <c r="T138" s="275">
        <f t="shared" si="52"/>
        <v>0</v>
      </c>
      <c r="U138" s="207"/>
      <c r="V138" s="200" t="s">
        <v>28</v>
      </c>
      <c r="W138" s="201" t="s">
        <v>29</v>
      </c>
      <c r="X138" s="202"/>
      <c r="Y138" s="203" t="s">
        <v>156</v>
      </c>
      <c r="Z138" s="224">
        <f t="shared" si="54"/>
        <v>0</v>
      </c>
      <c r="AA138" s="225">
        <f t="shared" si="54"/>
        <v>0</v>
      </c>
      <c r="AB138" s="297">
        <f t="shared" si="54"/>
        <v>0</v>
      </c>
      <c r="AC138" s="371">
        <f>IF(ISERROR((AC$28)*(T138/(T$136+T$137+T$138+T$139+T$141+T$142+T$143))),0,ROUND((AC$28)*(T138/(T$136+T$137+T$138+T$139+T$141+T$142+T$143)),0))</f>
        <v>0</v>
      </c>
      <c r="AD138" s="376"/>
      <c r="AE138" s="199"/>
      <c r="AF138" s="200" t="s">
        <v>28</v>
      </c>
      <c r="AG138" s="201" t="s">
        <v>29</v>
      </c>
      <c r="AH138" s="202"/>
      <c r="AI138" s="224">
        <f t="shared" si="47"/>
        <v>0</v>
      </c>
      <c r="AJ138" s="225">
        <f t="shared" si="50"/>
        <v>0</v>
      </c>
      <c r="AK138" s="371">
        <f t="shared" si="51"/>
        <v>0</v>
      </c>
      <c r="AL138" s="1383">
        <f t="shared" si="48"/>
        <v>0</v>
      </c>
      <c r="AM138" s="1339"/>
    </row>
    <row r="139" spans="1:39" ht="14.45" customHeight="1">
      <c r="A139" s="985">
        <v>0</v>
      </c>
      <c r="B139" s="985">
        <v>0</v>
      </c>
      <c r="C139" s="985">
        <v>0</v>
      </c>
      <c r="D139" s="985">
        <v>0</v>
      </c>
      <c r="E139" s="985">
        <v>0</v>
      </c>
      <c r="K139" s="199"/>
      <c r="L139" s="200" t="s">
        <v>31</v>
      </c>
      <c r="M139" s="201" t="s">
        <v>32</v>
      </c>
      <c r="N139" s="202"/>
      <c r="O139" s="203"/>
      <c r="P139" s="224">
        <f t="shared" si="52"/>
        <v>0</v>
      </c>
      <c r="Q139" s="225">
        <f t="shared" si="52"/>
        <v>0</v>
      </c>
      <c r="R139" s="225">
        <f t="shared" si="52"/>
        <v>0</v>
      </c>
      <c r="S139" s="226">
        <f t="shared" si="52"/>
        <v>0</v>
      </c>
      <c r="T139" s="275">
        <f t="shared" si="52"/>
        <v>0</v>
      </c>
      <c r="U139" s="207"/>
      <c r="V139" s="200" t="s">
        <v>31</v>
      </c>
      <c r="W139" s="201" t="s">
        <v>32</v>
      </c>
      <c r="X139" s="202"/>
      <c r="Y139" s="203" t="s">
        <v>156</v>
      </c>
      <c r="Z139" s="224">
        <f t="shared" si="54"/>
        <v>0</v>
      </c>
      <c r="AA139" s="225">
        <f t="shared" si="54"/>
        <v>0</v>
      </c>
      <c r="AB139" s="297">
        <f t="shared" si="54"/>
        <v>0</v>
      </c>
      <c r="AC139" s="371">
        <f>IF(ISERROR((AC$28)*(T139/(T$136+T$137+T$138+T$139+T$141+T$142+T$143))),0,ROUND((AC$28)*(T139/(T$136+T$137+T$138+T$139+T$141+T$142+T$143)),0))</f>
        <v>0</v>
      </c>
      <c r="AD139" s="376"/>
      <c r="AE139" s="199"/>
      <c r="AF139" s="200" t="s">
        <v>31</v>
      </c>
      <c r="AG139" s="201" t="s">
        <v>32</v>
      </c>
      <c r="AH139" s="202"/>
      <c r="AI139" s="224">
        <f t="shared" si="47"/>
        <v>0</v>
      </c>
      <c r="AJ139" s="225">
        <f t="shared" si="50"/>
        <v>0</v>
      </c>
      <c r="AK139" s="371">
        <f t="shared" si="51"/>
        <v>0</v>
      </c>
      <c r="AL139" s="1383">
        <f t="shared" si="48"/>
        <v>0</v>
      </c>
      <c r="AM139" s="1339"/>
    </row>
    <row r="140" spans="1:39" ht="14.45" customHeight="1">
      <c r="A140" s="985">
        <v>0</v>
      </c>
      <c r="B140" s="985">
        <v>0</v>
      </c>
      <c r="C140" s="985">
        <v>0</v>
      </c>
      <c r="D140" s="985">
        <v>0</v>
      </c>
      <c r="E140" s="985">
        <v>0</v>
      </c>
      <c r="K140" s="199"/>
      <c r="L140" s="200" t="s">
        <v>35</v>
      </c>
      <c r="M140" s="201" t="s">
        <v>36</v>
      </c>
      <c r="N140" s="202"/>
      <c r="O140" s="203"/>
      <c r="P140" s="224">
        <f t="shared" si="52"/>
        <v>0</v>
      </c>
      <c r="Q140" s="225">
        <f t="shared" si="52"/>
        <v>0</v>
      </c>
      <c r="R140" s="225">
        <f t="shared" si="52"/>
        <v>0</v>
      </c>
      <c r="S140" s="226">
        <f t="shared" si="52"/>
        <v>0</v>
      </c>
      <c r="T140" s="275">
        <f t="shared" si="52"/>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47"/>
        <v>0</v>
      </c>
      <c r="AJ140" s="225">
        <f t="shared" si="50"/>
        <v>0</v>
      </c>
      <c r="AK140" s="371">
        <f t="shared" si="51"/>
        <v>0</v>
      </c>
      <c r="AL140" s="1383">
        <f t="shared" si="48"/>
        <v>0</v>
      </c>
      <c r="AM140" s="1339"/>
    </row>
    <row r="141" spans="1:39" ht="14.45" customHeight="1">
      <c r="A141" s="985">
        <v>0</v>
      </c>
      <c r="B141" s="985">
        <v>0</v>
      </c>
      <c r="C141" s="985">
        <v>0</v>
      </c>
      <c r="D141" s="985">
        <v>0</v>
      </c>
      <c r="E141" s="985">
        <v>0</v>
      </c>
      <c r="K141" s="199"/>
      <c r="L141" s="200" t="s">
        <v>38</v>
      </c>
      <c r="M141" s="201" t="s">
        <v>149</v>
      </c>
      <c r="N141" s="202"/>
      <c r="O141" s="203"/>
      <c r="P141" s="224">
        <f t="shared" si="52"/>
        <v>92872</v>
      </c>
      <c r="Q141" s="225">
        <f t="shared" si="52"/>
        <v>92872</v>
      </c>
      <c r="R141" s="225">
        <f t="shared" si="52"/>
        <v>0</v>
      </c>
      <c r="S141" s="226">
        <f t="shared" si="52"/>
        <v>9095</v>
      </c>
      <c r="T141" s="275">
        <f t="shared" si="52"/>
        <v>44000</v>
      </c>
      <c r="U141" s="207"/>
      <c r="V141" s="200" t="s">
        <v>38</v>
      </c>
      <c r="W141" s="201" t="s">
        <v>149</v>
      </c>
      <c r="X141" s="202"/>
      <c r="Y141" s="203" t="s">
        <v>156</v>
      </c>
      <c r="Z141" s="224">
        <f t="shared" ref="Z141:AB143" si="55">IF(ISERROR(Z$28*(Q141/(Q$136+Q$137+Q$138+Q$139+Q$141+Q$142+Q$143))),0,ROUND(Z$28*(Q141/(Q$136+Q$137+Q$138+Q$139+Q$141+Q$142+Q$143)),0))</f>
        <v>1505</v>
      </c>
      <c r="AA141" s="225">
        <f t="shared" si="55"/>
        <v>0</v>
      </c>
      <c r="AB141" s="297">
        <f t="shared" si="55"/>
        <v>0</v>
      </c>
      <c r="AC141" s="371">
        <f>IF(ISERROR((AC$28)*(T141/(T$136+T$137+T$138+T$139+T$141+T$142+T$143))),0,ROUND((AC$28)*(T141/(T$136+T$137+T$138+T$139+T$141+T$142+T$143)),0))</f>
        <v>0</v>
      </c>
      <c r="AD141" s="376"/>
      <c r="AE141" s="199"/>
      <c r="AF141" s="200" t="s">
        <v>38</v>
      </c>
      <c r="AG141" s="201" t="s">
        <v>149</v>
      </c>
      <c r="AH141" s="202"/>
      <c r="AI141" s="224">
        <f t="shared" si="47"/>
        <v>91367</v>
      </c>
      <c r="AJ141" s="225">
        <f t="shared" si="50"/>
        <v>0</v>
      </c>
      <c r="AK141" s="371">
        <f t="shared" si="51"/>
        <v>9095</v>
      </c>
      <c r="AL141" s="1383">
        <f t="shared" si="48"/>
        <v>0</v>
      </c>
      <c r="AM141" s="1339"/>
    </row>
    <row r="142" spans="1:39" ht="14.45" customHeight="1">
      <c r="A142" s="985">
        <v>0</v>
      </c>
      <c r="B142" s="985">
        <v>0</v>
      </c>
      <c r="C142" s="985">
        <v>0</v>
      </c>
      <c r="D142" s="985">
        <v>0</v>
      </c>
      <c r="E142" s="985">
        <v>0</v>
      </c>
      <c r="K142" s="199"/>
      <c r="L142" s="200" t="s">
        <v>41</v>
      </c>
      <c r="M142" s="201" t="s">
        <v>42</v>
      </c>
      <c r="N142" s="202"/>
      <c r="O142" s="203"/>
      <c r="P142" s="224">
        <f t="shared" si="52"/>
        <v>0</v>
      </c>
      <c r="Q142" s="225">
        <f t="shared" si="52"/>
        <v>0</v>
      </c>
      <c r="R142" s="225">
        <f t="shared" si="52"/>
        <v>0</v>
      </c>
      <c r="S142" s="226">
        <f t="shared" si="52"/>
        <v>0</v>
      </c>
      <c r="T142" s="275">
        <f t="shared" si="52"/>
        <v>0</v>
      </c>
      <c r="U142" s="207"/>
      <c r="V142" s="200" t="s">
        <v>41</v>
      </c>
      <c r="W142" s="201" t="s">
        <v>42</v>
      </c>
      <c r="X142" s="202"/>
      <c r="Y142" s="203" t="s">
        <v>156</v>
      </c>
      <c r="Z142" s="224">
        <f t="shared" si="55"/>
        <v>0</v>
      </c>
      <c r="AA142" s="225">
        <f t="shared" si="55"/>
        <v>0</v>
      </c>
      <c r="AB142" s="297">
        <f t="shared" si="55"/>
        <v>0</v>
      </c>
      <c r="AC142" s="371">
        <f>IF(ISERROR((AC$28)*(T142/(T$136+T$137+T$138+T$139+T$141+T$142+T$143))),0,ROUND((AC$28)*(T142/(T$136+T$137+T$138+T$139+T$141+T$142+T$143)),0))</f>
        <v>0</v>
      </c>
      <c r="AD142" s="376"/>
      <c r="AE142" s="199" t="s">
        <v>157</v>
      </c>
      <c r="AF142" s="200" t="s">
        <v>41</v>
      </c>
      <c r="AG142" s="201" t="s">
        <v>42</v>
      </c>
      <c r="AH142" s="202"/>
      <c r="AI142" s="224">
        <f t="shared" si="47"/>
        <v>0</v>
      </c>
      <c r="AJ142" s="225">
        <f t="shared" si="50"/>
        <v>0</v>
      </c>
      <c r="AK142" s="371">
        <f t="shared" si="51"/>
        <v>0</v>
      </c>
      <c r="AL142" s="1383">
        <f t="shared" si="48"/>
        <v>0</v>
      </c>
      <c r="AM142" s="1339"/>
    </row>
    <row r="143" spans="1:39" ht="14.45" customHeight="1">
      <c r="A143" s="985">
        <v>0</v>
      </c>
      <c r="B143" s="985">
        <v>0</v>
      </c>
      <c r="C143" s="985">
        <v>0</v>
      </c>
      <c r="D143" s="985">
        <v>0</v>
      </c>
      <c r="E143" s="985">
        <v>0</v>
      </c>
      <c r="K143" s="199"/>
      <c r="L143" s="221"/>
      <c r="M143" s="201" t="s">
        <v>13</v>
      </c>
      <c r="N143" s="202"/>
      <c r="O143" s="203"/>
      <c r="P143" s="224">
        <f t="shared" ref="P143:T152" si="56">P28+P82</f>
        <v>3580</v>
      </c>
      <c r="Q143" s="225">
        <f t="shared" si="56"/>
        <v>1663</v>
      </c>
      <c r="R143" s="225">
        <f t="shared" si="56"/>
        <v>0</v>
      </c>
      <c r="S143" s="226">
        <f t="shared" si="56"/>
        <v>1246</v>
      </c>
      <c r="T143" s="275">
        <f t="shared" si="56"/>
        <v>0</v>
      </c>
      <c r="U143" s="207"/>
      <c r="V143" s="221"/>
      <c r="W143" s="201" t="s">
        <v>13</v>
      </c>
      <c r="X143" s="202"/>
      <c r="Y143" s="203" t="s">
        <v>156</v>
      </c>
      <c r="Z143" s="224">
        <f t="shared" si="55"/>
        <v>27</v>
      </c>
      <c r="AA143" s="225">
        <f t="shared" si="55"/>
        <v>0</v>
      </c>
      <c r="AB143" s="297">
        <f t="shared" si="55"/>
        <v>0</v>
      </c>
      <c r="AC143" s="371">
        <f>IF(ISERROR((AC$28)*(T143/(T$136+T$137+T$138+T$139+T$141+T$142+T$143))),0,ROUND((AC$28)*(T143/(T$136+T$137+T$138+T$139+T$141+T$142+T$143)),0))</f>
        <v>0</v>
      </c>
      <c r="AD143" s="376"/>
      <c r="AE143" s="199" t="s">
        <v>158</v>
      </c>
      <c r="AF143" s="221"/>
      <c r="AG143" s="201" t="s">
        <v>13</v>
      </c>
      <c r="AH143" s="202"/>
      <c r="AI143" s="224">
        <f t="shared" si="47"/>
        <v>1636</v>
      </c>
      <c r="AJ143" s="225">
        <f t="shared" si="50"/>
        <v>0</v>
      </c>
      <c r="AK143" s="371">
        <f t="shared" si="51"/>
        <v>574</v>
      </c>
      <c r="AL143" s="1383">
        <f t="shared" si="48"/>
        <v>1917</v>
      </c>
      <c r="AM143" s="1339"/>
    </row>
    <row r="144" spans="1:39" ht="14.45" customHeight="1">
      <c r="A144" s="985">
        <v>0</v>
      </c>
      <c r="B144" s="985">
        <v>0</v>
      </c>
      <c r="C144" s="985">
        <v>0</v>
      </c>
      <c r="D144" s="985">
        <v>0</v>
      </c>
      <c r="E144" s="985">
        <v>0</v>
      </c>
      <c r="K144" s="199" t="s">
        <v>4</v>
      </c>
      <c r="L144" s="178" t="s">
        <v>45</v>
      </c>
      <c r="M144" s="202"/>
      <c r="N144" s="202"/>
      <c r="O144" s="203"/>
      <c r="P144" s="224">
        <f t="shared" si="56"/>
        <v>21653</v>
      </c>
      <c r="Q144" s="225">
        <f t="shared" si="56"/>
        <v>21653</v>
      </c>
      <c r="R144" s="225">
        <f t="shared" si="56"/>
        <v>0</v>
      </c>
      <c r="S144" s="226">
        <f t="shared" si="56"/>
        <v>0</v>
      </c>
      <c r="T144" s="275">
        <f t="shared" si="56"/>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47"/>
        <v>21653</v>
      </c>
      <c r="AJ144" s="225">
        <f>SUM(AJ145:AJ147)</f>
        <v>0</v>
      </c>
      <c r="AK144" s="371">
        <f>SUM(AK145:AK147)</f>
        <v>0</v>
      </c>
      <c r="AL144" s="1383">
        <f t="shared" si="48"/>
        <v>0</v>
      </c>
      <c r="AM144" s="1339"/>
    </row>
    <row r="145" spans="1:39" ht="14.45" customHeight="1">
      <c r="A145" s="985">
        <v>0</v>
      </c>
      <c r="B145" s="985">
        <v>0</v>
      </c>
      <c r="C145" s="985">
        <v>0</v>
      </c>
      <c r="D145" s="985">
        <v>0</v>
      </c>
      <c r="E145" s="985">
        <v>0</v>
      </c>
      <c r="K145" s="199" t="s">
        <v>21</v>
      </c>
      <c r="L145" s="200"/>
      <c r="M145" s="201" t="s">
        <v>100</v>
      </c>
      <c r="N145" s="202"/>
      <c r="O145" s="203"/>
      <c r="P145" s="224">
        <f t="shared" si="56"/>
        <v>0</v>
      </c>
      <c r="Q145" s="225">
        <f t="shared" si="56"/>
        <v>0</v>
      </c>
      <c r="R145" s="225">
        <f t="shared" si="56"/>
        <v>0</v>
      </c>
      <c r="S145" s="226">
        <f t="shared" si="56"/>
        <v>0</v>
      </c>
      <c r="T145" s="275">
        <f t="shared" si="56"/>
        <v>0</v>
      </c>
      <c r="U145" s="207"/>
      <c r="V145" s="200"/>
      <c r="W145" s="201" t="s">
        <v>100</v>
      </c>
      <c r="X145" s="202"/>
      <c r="Y145" s="203" t="s">
        <v>156</v>
      </c>
      <c r="Z145" s="224">
        <f t="shared" ref="Z145:AC147" si="57">IF(ISERROR(Z$144*(Q145/Q$144)),0,ROUND(Z$144*(Q145/Q$144),0))</f>
        <v>0</v>
      </c>
      <c r="AA145" s="225">
        <f t="shared" si="57"/>
        <v>0</v>
      </c>
      <c r="AB145" s="297">
        <f t="shared" si="57"/>
        <v>0</v>
      </c>
      <c r="AC145" s="371">
        <f t="shared" si="57"/>
        <v>0</v>
      </c>
      <c r="AD145" s="376"/>
      <c r="AE145" s="199" t="s">
        <v>160</v>
      </c>
      <c r="AF145" s="200"/>
      <c r="AG145" s="201" t="s">
        <v>100</v>
      </c>
      <c r="AH145" s="202"/>
      <c r="AI145" s="224">
        <f t="shared" si="47"/>
        <v>0</v>
      </c>
      <c r="AJ145" s="225">
        <f t="shared" ref="AJ145:AJ153" si="58">IF($P145-$Z145=0,0,ROUND((R145-AA145)*$AI145/($P145-$Z145),0))</f>
        <v>0</v>
      </c>
      <c r="AK145" s="371">
        <f t="shared" ref="AK145:AK153" si="59">IF(P145-Z145=0,0,ROUND((S145-AB145)*AI145/(P145-Z145),0))</f>
        <v>0</v>
      </c>
      <c r="AL145" s="1383">
        <f t="shared" si="48"/>
        <v>0</v>
      </c>
      <c r="AM145" s="1339"/>
    </row>
    <row r="146" spans="1:39" ht="14.45" customHeight="1">
      <c r="A146" s="985">
        <v>0</v>
      </c>
      <c r="B146" s="985">
        <v>0</v>
      </c>
      <c r="C146" s="985">
        <v>0</v>
      </c>
      <c r="D146" s="985">
        <v>0</v>
      </c>
      <c r="E146" s="985">
        <v>0</v>
      </c>
      <c r="K146" s="199" t="s">
        <v>128</v>
      </c>
      <c r="L146" s="200"/>
      <c r="M146" s="201" t="s">
        <v>101</v>
      </c>
      <c r="N146" s="202"/>
      <c r="O146" s="203"/>
      <c r="P146" s="224">
        <f t="shared" si="56"/>
        <v>21653</v>
      </c>
      <c r="Q146" s="225">
        <f t="shared" si="56"/>
        <v>21653</v>
      </c>
      <c r="R146" s="225">
        <f t="shared" si="56"/>
        <v>0</v>
      </c>
      <c r="S146" s="226">
        <f t="shared" si="56"/>
        <v>0</v>
      </c>
      <c r="T146" s="275">
        <f t="shared" si="56"/>
        <v>0</v>
      </c>
      <c r="U146" s="207"/>
      <c r="V146" s="200"/>
      <c r="W146" s="201" t="s">
        <v>101</v>
      </c>
      <c r="X146" s="202"/>
      <c r="Y146" s="203" t="s">
        <v>156</v>
      </c>
      <c r="Z146" s="224">
        <f t="shared" si="57"/>
        <v>0</v>
      </c>
      <c r="AA146" s="225">
        <f t="shared" si="57"/>
        <v>0</v>
      </c>
      <c r="AB146" s="297">
        <f t="shared" si="57"/>
        <v>0</v>
      </c>
      <c r="AC146" s="371">
        <f t="shared" si="57"/>
        <v>0</v>
      </c>
      <c r="AD146" s="376"/>
      <c r="AE146" s="199" t="s">
        <v>41</v>
      </c>
      <c r="AF146" s="200"/>
      <c r="AG146" s="201" t="s">
        <v>101</v>
      </c>
      <c r="AH146" s="202"/>
      <c r="AI146" s="224">
        <f t="shared" si="47"/>
        <v>21653</v>
      </c>
      <c r="AJ146" s="225">
        <f t="shared" si="58"/>
        <v>0</v>
      </c>
      <c r="AK146" s="371">
        <f t="shared" si="59"/>
        <v>0</v>
      </c>
      <c r="AL146" s="1383">
        <f t="shared" si="48"/>
        <v>0</v>
      </c>
      <c r="AM146" s="1339"/>
    </row>
    <row r="147" spans="1:39" ht="14.45" customHeight="1">
      <c r="A147" s="985">
        <v>0</v>
      </c>
      <c r="B147" s="985">
        <v>0</v>
      </c>
      <c r="C147" s="985">
        <v>0</v>
      </c>
      <c r="D147" s="985">
        <v>0</v>
      </c>
      <c r="E147" s="985">
        <v>0</v>
      </c>
      <c r="K147" s="199" t="s">
        <v>161</v>
      </c>
      <c r="L147" s="200"/>
      <c r="M147" s="201" t="s">
        <v>13</v>
      </c>
      <c r="N147" s="202"/>
      <c r="O147" s="203"/>
      <c r="P147" s="224">
        <f t="shared" si="56"/>
        <v>0</v>
      </c>
      <c r="Q147" s="225">
        <f t="shared" si="56"/>
        <v>0</v>
      </c>
      <c r="R147" s="225">
        <f t="shared" si="56"/>
        <v>0</v>
      </c>
      <c r="S147" s="226">
        <f t="shared" si="56"/>
        <v>0</v>
      </c>
      <c r="T147" s="275">
        <f t="shared" si="56"/>
        <v>0</v>
      </c>
      <c r="U147" s="207"/>
      <c r="V147" s="200"/>
      <c r="W147" s="201" t="s">
        <v>13</v>
      </c>
      <c r="X147" s="202"/>
      <c r="Y147" s="203" t="s">
        <v>156</v>
      </c>
      <c r="Z147" s="224">
        <f t="shared" si="57"/>
        <v>0</v>
      </c>
      <c r="AA147" s="225">
        <f t="shared" si="57"/>
        <v>0</v>
      </c>
      <c r="AB147" s="297">
        <f t="shared" si="57"/>
        <v>0</v>
      </c>
      <c r="AC147" s="371">
        <f t="shared" si="57"/>
        <v>0</v>
      </c>
      <c r="AD147" s="376"/>
      <c r="AE147" s="199" t="s">
        <v>162</v>
      </c>
      <c r="AF147" s="200"/>
      <c r="AG147" s="201" t="s">
        <v>13</v>
      </c>
      <c r="AH147" s="202"/>
      <c r="AI147" s="224">
        <f t="shared" si="47"/>
        <v>0</v>
      </c>
      <c r="AJ147" s="225">
        <f t="shared" si="58"/>
        <v>0</v>
      </c>
      <c r="AK147" s="371">
        <f t="shared" si="59"/>
        <v>0</v>
      </c>
      <c r="AL147" s="1383">
        <f t="shared" si="48"/>
        <v>0</v>
      </c>
      <c r="AM147" s="1339"/>
    </row>
    <row r="148" spans="1:39" ht="14.45" customHeight="1">
      <c r="A148" s="985">
        <v>0</v>
      </c>
      <c r="B148" s="985">
        <v>0</v>
      </c>
      <c r="C148" s="985">
        <v>0</v>
      </c>
      <c r="D148" s="985">
        <v>0</v>
      </c>
      <c r="E148" s="985">
        <v>0</v>
      </c>
      <c r="K148" s="199" t="s">
        <v>83</v>
      </c>
      <c r="L148" s="178"/>
      <c r="M148" s="201" t="s">
        <v>47</v>
      </c>
      <c r="N148" s="202"/>
      <c r="O148" s="203"/>
      <c r="P148" s="224">
        <f t="shared" si="56"/>
        <v>48999</v>
      </c>
      <c r="Q148" s="225">
        <f t="shared" si="56"/>
        <v>48999</v>
      </c>
      <c r="R148" s="225">
        <f t="shared" si="56"/>
        <v>10102</v>
      </c>
      <c r="S148" s="226">
        <f t="shared" si="56"/>
        <v>0</v>
      </c>
      <c r="T148" s="275">
        <f t="shared" si="56"/>
        <v>0</v>
      </c>
      <c r="U148" s="207" t="s">
        <v>4</v>
      </c>
      <c r="V148" s="178"/>
      <c r="W148" s="201" t="s">
        <v>47</v>
      </c>
      <c r="X148" s="202"/>
      <c r="Y148" s="203" t="s">
        <v>156</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47"/>
        <v>48999</v>
      </c>
      <c r="AJ148" s="225">
        <f t="shared" si="58"/>
        <v>10102</v>
      </c>
      <c r="AK148" s="371">
        <f t="shared" si="59"/>
        <v>0</v>
      </c>
      <c r="AL148" s="1383">
        <f t="shared" si="48"/>
        <v>0</v>
      </c>
      <c r="AM148" s="1339"/>
    </row>
    <row r="149" spans="1:39" ht="14.45" customHeight="1">
      <c r="A149" s="985">
        <v>0</v>
      </c>
      <c r="B149" s="985">
        <v>0</v>
      </c>
      <c r="C149" s="985">
        <v>0</v>
      </c>
      <c r="D149" s="985">
        <v>0</v>
      </c>
      <c r="E149" s="985">
        <v>0</v>
      </c>
      <c r="K149" s="199" t="s">
        <v>131</v>
      </c>
      <c r="L149" s="200"/>
      <c r="M149" s="201" t="s">
        <v>50</v>
      </c>
      <c r="N149" s="202"/>
      <c r="O149" s="203"/>
      <c r="P149" s="224">
        <f t="shared" si="56"/>
        <v>0</v>
      </c>
      <c r="Q149" s="225">
        <f t="shared" si="56"/>
        <v>0</v>
      </c>
      <c r="R149" s="225">
        <f t="shared" si="56"/>
        <v>0</v>
      </c>
      <c r="S149" s="226">
        <f t="shared" si="56"/>
        <v>0</v>
      </c>
      <c r="T149" s="275">
        <f t="shared" si="56"/>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47"/>
        <v>0</v>
      </c>
      <c r="AJ149" s="225">
        <f t="shared" si="58"/>
        <v>0</v>
      </c>
      <c r="AK149" s="371">
        <f t="shared" si="59"/>
        <v>0</v>
      </c>
      <c r="AL149" s="1383">
        <f t="shared" si="48"/>
        <v>0</v>
      </c>
      <c r="AM149" s="1339"/>
    </row>
    <row r="150" spans="1:39" ht="14.45" customHeight="1">
      <c r="A150" s="985">
        <v>0</v>
      </c>
      <c r="B150" s="985">
        <v>0</v>
      </c>
      <c r="C150" s="985">
        <v>0</v>
      </c>
      <c r="D150" s="985">
        <v>0</v>
      </c>
      <c r="E150" s="985">
        <v>0</v>
      </c>
      <c r="K150" s="199" t="s">
        <v>129</v>
      </c>
      <c r="L150" s="200"/>
      <c r="M150" s="201" t="s">
        <v>52</v>
      </c>
      <c r="N150" s="202"/>
      <c r="O150" s="203"/>
      <c r="P150" s="224">
        <f t="shared" si="56"/>
        <v>0</v>
      </c>
      <c r="Q150" s="225">
        <f t="shared" si="56"/>
        <v>0</v>
      </c>
      <c r="R150" s="225">
        <f t="shared" si="56"/>
        <v>0</v>
      </c>
      <c r="S150" s="226">
        <f t="shared" si="56"/>
        <v>0</v>
      </c>
      <c r="T150" s="275">
        <f t="shared" si="56"/>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47"/>
        <v>0</v>
      </c>
      <c r="AJ150" s="225">
        <f t="shared" si="58"/>
        <v>0</v>
      </c>
      <c r="AK150" s="371">
        <f t="shared" si="59"/>
        <v>0</v>
      </c>
      <c r="AL150" s="1383">
        <f t="shared" si="48"/>
        <v>0</v>
      </c>
      <c r="AM150" s="1339"/>
    </row>
    <row r="151" spans="1:39" ht="14.45" customHeight="1">
      <c r="A151" s="985">
        <v>0</v>
      </c>
      <c r="B151" s="985">
        <v>0</v>
      </c>
      <c r="C151" s="985">
        <v>0</v>
      </c>
      <c r="D151" s="985">
        <v>0</v>
      </c>
      <c r="E151" s="985">
        <v>0</v>
      </c>
      <c r="K151" s="199" t="s">
        <v>38</v>
      </c>
      <c r="L151" s="200" t="s">
        <v>54</v>
      </c>
      <c r="M151" s="201" t="s">
        <v>32</v>
      </c>
      <c r="N151" s="202"/>
      <c r="O151" s="203"/>
      <c r="P151" s="224">
        <f t="shared" si="56"/>
        <v>0</v>
      </c>
      <c r="Q151" s="225">
        <f t="shared" si="56"/>
        <v>0</v>
      </c>
      <c r="R151" s="225">
        <f t="shared" si="56"/>
        <v>0</v>
      </c>
      <c r="S151" s="226">
        <f t="shared" si="56"/>
        <v>0</v>
      </c>
      <c r="T151" s="275">
        <f t="shared" si="56"/>
        <v>0</v>
      </c>
      <c r="U151" s="207"/>
      <c r="V151" s="200" t="s">
        <v>54</v>
      </c>
      <c r="W151" s="201" t="s">
        <v>32</v>
      </c>
      <c r="X151" s="202"/>
      <c r="Y151" s="203" t="s">
        <v>156</v>
      </c>
      <c r="Z151" s="224">
        <f t="shared" ref="Z151:AB152" si="60">IF(ISERROR(Z$47*(Q151/(Q$151+Q$152+Q$162))),0,ROUND(Z$47*(Q151/(Q$151+Q$152+Q$162)),0))</f>
        <v>0</v>
      </c>
      <c r="AA151" s="225">
        <f t="shared" si="60"/>
        <v>0</v>
      </c>
      <c r="AB151" s="297">
        <f t="shared" si="60"/>
        <v>0</v>
      </c>
      <c r="AC151" s="371">
        <f>IF(ISERROR((AC$47)*(T151/(T$151+T$152+T$162))),0,ROUND((AC$47)*(T151/(T$151+T$152+T$162)),0))</f>
        <v>0</v>
      </c>
      <c r="AD151" s="376"/>
      <c r="AE151" s="199" t="s">
        <v>166</v>
      </c>
      <c r="AF151" s="200" t="s">
        <v>54</v>
      </c>
      <c r="AG151" s="201" t="s">
        <v>32</v>
      </c>
      <c r="AH151" s="202"/>
      <c r="AI151" s="224">
        <f t="shared" si="47"/>
        <v>0</v>
      </c>
      <c r="AJ151" s="225">
        <f t="shared" si="58"/>
        <v>0</v>
      </c>
      <c r="AK151" s="371">
        <f t="shared" si="59"/>
        <v>0</v>
      </c>
      <c r="AL151" s="1383">
        <f t="shared" si="48"/>
        <v>0</v>
      </c>
      <c r="AM151" s="1339"/>
    </row>
    <row r="152" spans="1:39" ht="14.45" customHeight="1">
      <c r="A152" s="985">
        <v>0</v>
      </c>
      <c r="B152" s="985">
        <v>0</v>
      </c>
      <c r="C152" s="985">
        <v>0</v>
      </c>
      <c r="D152" s="985">
        <v>0</v>
      </c>
      <c r="E152" s="985">
        <v>0</v>
      </c>
      <c r="K152" s="199" t="s">
        <v>24</v>
      </c>
      <c r="L152" s="200"/>
      <c r="M152" s="201" t="s">
        <v>42</v>
      </c>
      <c r="N152" s="202"/>
      <c r="O152" s="203"/>
      <c r="P152" s="224">
        <f t="shared" si="56"/>
        <v>0</v>
      </c>
      <c r="Q152" s="225">
        <f t="shared" si="56"/>
        <v>0</v>
      </c>
      <c r="R152" s="225">
        <f t="shared" si="56"/>
        <v>0</v>
      </c>
      <c r="S152" s="226">
        <f t="shared" si="56"/>
        <v>0</v>
      </c>
      <c r="T152" s="275">
        <f t="shared" si="56"/>
        <v>0</v>
      </c>
      <c r="U152" s="207"/>
      <c r="V152" s="200"/>
      <c r="W152" s="201" t="s">
        <v>42</v>
      </c>
      <c r="X152" s="202"/>
      <c r="Y152" s="203" t="s">
        <v>156</v>
      </c>
      <c r="Z152" s="224">
        <f t="shared" si="60"/>
        <v>0</v>
      </c>
      <c r="AA152" s="225">
        <f t="shared" si="60"/>
        <v>0</v>
      </c>
      <c r="AB152" s="297">
        <f t="shared" si="60"/>
        <v>0</v>
      </c>
      <c r="AC152" s="371">
        <f>IF(ISERROR((AC$47)*(T152/(T$151+T$152+T$162))),0,ROUND((AC$47)*(T152/(T$151+T$152+T$162)),0))</f>
        <v>0</v>
      </c>
      <c r="AD152" s="376"/>
      <c r="AE152" s="199" t="s">
        <v>167</v>
      </c>
      <c r="AF152" s="200"/>
      <c r="AG152" s="201" t="s">
        <v>42</v>
      </c>
      <c r="AH152" s="202"/>
      <c r="AI152" s="224">
        <f t="shared" si="47"/>
        <v>0</v>
      </c>
      <c r="AJ152" s="225">
        <f t="shared" si="58"/>
        <v>0</v>
      </c>
      <c r="AK152" s="371">
        <f t="shared" si="59"/>
        <v>0</v>
      </c>
      <c r="AL152" s="1383">
        <f t="shared" si="48"/>
        <v>0</v>
      </c>
      <c r="AM152" s="1339"/>
    </row>
    <row r="153" spans="1:39" ht="14.45" customHeight="1">
      <c r="A153" s="985">
        <v>0</v>
      </c>
      <c r="B153" s="985">
        <v>0</v>
      </c>
      <c r="C153" s="985">
        <v>0</v>
      </c>
      <c r="D153" s="985">
        <v>0</v>
      </c>
      <c r="E153" s="985">
        <v>0</v>
      </c>
      <c r="K153" s="199" t="s">
        <v>72</v>
      </c>
      <c r="L153" s="200"/>
      <c r="M153" s="201" t="s">
        <v>57</v>
      </c>
      <c r="N153" s="202"/>
      <c r="O153" s="203"/>
      <c r="P153" s="224">
        <f t="shared" ref="P153:T162" si="61">P38+P92</f>
        <v>0</v>
      </c>
      <c r="Q153" s="225">
        <f t="shared" si="61"/>
        <v>0</v>
      </c>
      <c r="R153" s="225">
        <f t="shared" si="61"/>
        <v>0</v>
      </c>
      <c r="S153" s="226">
        <f t="shared" si="61"/>
        <v>0</v>
      </c>
      <c r="T153" s="275">
        <f t="shared" si="61"/>
        <v>0</v>
      </c>
      <c r="U153" s="207"/>
      <c r="V153" s="200"/>
      <c r="W153" s="201" t="s">
        <v>57</v>
      </c>
      <c r="X153" s="202"/>
      <c r="Y153" s="203"/>
      <c r="Z153" s="224">
        <f t="shared" ref="Z153:AB161" si="62">Z38</f>
        <v>0</v>
      </c>
      <c r="AA153" s="225">
        <f t="shared" si="62"/>
        <v>0</v>
      </c>
      <c r="AB153" s="297">
        <f t="shared" si="62"/>
        <v>0</v>
      </c>
      <c r="AC153" s="371">
        <f t="shared" ref="AC153:AC161" si="63">AC38</f>
        <v>0</v>
      </c>
      <c r="AD153" s="376"/>
      <c r="AE153" s="199" t="s">
        <v>168</v>
      </c>
      <c r="AF153" s="200"/>
      <c r="AG153" s="201" t="s">
        <v>57</v>
      </c>
      <c r="AH153" s="202"/>
      <c r="AI153" s="224">
        <f t="shared" si="47"/>
        <v>0</v>
      </c>
      <c r="AJ153" s="225">
        <f t="shared" si="58"/>
        <v>0</v>
      </c>
      <c r="AK153" s="371">
        <f t="shared" si="59"/>
        <v>0</v>
      </c>
      <c r="AL153" s="1383">
        <f t="shared" si="48"/>
        <v>0</v>
      </c>
      <c r="AM153" s="1339"/>
    </row>
    <row r="154" spans="1:39" ht="14.45" customHeight="1">
      <c r="A154" s="985">
        <v>0</v>
      </c>
      <c r="B154" s="985">
        <v>0</v>
      </c>
      <c r="C154" s="985">
        <v>0</v>
      </c>
      <c r="D154" s="985">
        <v>0</v>
      </c>
      <c r="E154" s="985">
        <v>0</v>
      </c>
      <c r="K154" s="199"/>
      <c r="L154" s="200"/>
      <c r="M154" s="178" t="s">
        <v>60</v>
      </c>
      <c r="N154" s="202"/>
      <c r="O154" s="203"/>
      <c r="P154" s="224">
        <f t="shared" si="61"/>
        <v>1314</v>
      </c>
      <c r="Q154" s="225">
        <f t="shared" si="61"/>
        <v>1314</v>
      </c>
      <c r="R154" s="225">
        <f t="shared" si="61"/>
        <v>0</v>
      </c>
      <c r="S154" s="226">
        <f t="shared" si="61"/>
        <v>0</v>
      </c>
      <c r="T154" s="275">
        <f t="shared" si="61"/>
        <v>0</v>
      </c>
      <c r="U154" s="207"/>
      <c r="V154" s="200"/>
      <c r="W154" s="178" t="s">
        <v>60</v>
      </c>
      <c r="X154" s="202"/>
      <c r="Y154" s="203"/>
      <c r="Z154" s="224">
        <f t="shared" si="62"/>
        <v>0</v>
      </c>
      <c r="AA154" s="225">
        <f t="shared" si="62"/>
        <v>0</v>
      </c>
      <c r="AB154" s="297">
        <f t="shared" si="62"/>
        <v>0</v>
      </c>
      <c r="AC154" s="371">
        <f t="shared" si="63"/>
        <v>0</v>
      </c>
      <c r="AD154" s="376"/>
      <c r="AE154" s="199" t="s">
        <v>169</v>
      </c>
      <c r="AF154" s="200"/>
      <c r="AG154" s="178" t="s">
        <v>60</v>
      </c>
      <c r="AH154" s="202"/>
      <c r="AI154" s="224">
        <f t="shared" si="47"/>
        <v>1314</v>
      </c>
      <c r="AJ154" s="225">
        <f>SUM(AJ155:AJ159)</f>
        <v>0</v>
      </c>
      <c r="AK154" s="371">
        <f>SUM(AK155:AK159)</f>
        <v>0</v>
      </c>
      <c r="AL154" s="1383">
        <f t="shared" si="48"/>
        <v>0</v>
      </c>
      <c r="AM154" s="1339"/>
    </row>
    <row r="155" spans="1:39" ht="14.45" customHeight="1">
      <c r="A155" s="985">
        <v>0</v>
      </c>
      <c r="B155" s="985">
        <v>0</v>
      </c>
      <c r="C155" s="985">
        <v>0</v>
      </c>
      <c r="D155" s="985">
        <v>0</v>
      </c>
      <c r="E155" s="985">
        <v>0</v>
      </c>
      <c r="K155" s="199"/>
      <c r="L155" s="200" t="s">
        <v>59</v>
      </c>
      <c r="M155" s="200"/>
      <c r="N155" s="201" t="s">
        <v>62</v>
      </c>
      <c r="O155" s="203"/>
      <c r="P155" s="224">
        <f t="shared" si="61"/>
        <v>0</v>
      </c>
      <c r="Q155" s="225">
        <f t="shared" si="61"/>
        <v>0</v>
      </c>
      <c r="R155" s="225">
        <f t="shared" si="61"/>
        <v>0</v>
      </c>
      <c r="S155" s="226">
        <f t="shared" si="61"/>
        <v>0</v>
      </c>
      <c r="T155" s="275">
        <f t="shared" si="61"/>
        <v>0</v>
      </c>
      <c r="U155" s="207"/>
      <c r="V155" s="200" t="s">
        <v>59</v>
      </c>
      <c r="W155" s="200"/>
      <c r="X155" s="201" t="s">
        <v>62</v>
      </c>
      <c r="Y155" s="203"/>
      <c r="Z155" s="224">
        <f t="shared" si="62"/>
        <v>0</v>
      </c>
      <c r="AA155" s="225">
        <f t="shared" si="62"/>
        <v>0</v>
      </c>
      <c r="AB155" s="297">
        <f t="shared" si="62"/>
        <v>0</v>
      </c>
      <c r="AC155" s="371">
        <f t="shared" si="63"/>
        <v>0</v>
      </c>
      <c r="AD155" s="376"/>
      <c r="AE155" s="199" t="s">
        <v>170</v>
      </c>
      <c r="AF155" s="200" t="s">
        <v>59</v>
      </c>
      <c r="AG155" s="200"/>
      <c r="AH155" s="201" t="s">
        <v>62</v>
      </c>
      <c r="AI155" s="224">
        <f t="shared" ref="AI155:AI176" si="64">Q155-Z155</f>
        <v>0</v>
      </c>
      <c r="AJ155" s="225">
        <f t="shared" ref="AJ155:AJ162" si="65">IF($P155-$Z155=0,0,ROUND((R155-AA155)*$AI155/($P155-$Z155),0))</f>
        <v>0</v>
      </c>
      <c r="AK155" s="371">
        <f t="shared" ref="AK155:AK162" si="66">IF(P155-Z155=0,0,ROUND((S155-AB155)*AI155/(P155-Z155),0))</f>
        <v>0</v>
      </c>
      <c r="AL155" s="1383">
        <f t="shared" si="48"/>
        <v>0</v>
      </c>
      <c r="AM155" s="1339"/>
    </row>
    <row r="156" spans="1:39" ht="14.45" customHeight="1">
      <c r="A156" s="985">
        <v>0</v>
      </c>
      <c r="B156" s="985">
        <v>0</v>
      </c>
      <c r="C156" s="985">
        <v>0</v>
      </c>
      <c r="D156" s="985">
        <v>0</v>
      </c>
      <c r="E156" s="985">
        <v>0</v>
      </c>
      <c r="K156" s="199"/>
      <c r="L156" s="200"/>
      <c r="M156" s="200"/>
      <c r="N156" s="201" t="s">
        <v>64</v>
      </c>
      <c r="O156" s="203"/>
      <c r="P156" s="224">
        <f t="shared" si="61"/>
        <v>0</v>
      </c>
      <c r="Q156" s="225">
        <f t="shared" si="61"/>
        <v>0</v>
      </c>
      <c r="R156" s="225">
        <f t="shared" si="61"/>
        <v>0</v>
      </c>
      <c r="S156" s="226">
        <f t="shared" si="61"/>
        <v>0</v>
      </c>
      <c r="T156" s="275">
        <f t="shared" si="61"/>
        <v>0</v>
      </c>
      <c r="U156" s="207"/>
      <c r="V156" s="200"/>
      <c r="W156" s="200"/>
      <c r="X156" s="201" t="s">
        <v>64</v>
      </c>
      <c r="Y156" s="203"/>
      <c r="Z156" s="224">
        <f t="shared" si="62"/>
        <v>0</v>
      </c>
      <c r="AA156" s="225">
        <f t="shared" si="62"/>
        <v>0</v>
      </c>
      <c r="AB156" s="297">
        <f t="shared" si="62"/>
        <v>0</v>
      </c>
      <c r="AC156" s="371">
        <f t="shared" si="63"/>
        <v>0</v>
      </c>
      <c r="AD156" s="376"/>
      <c r="AE156" s="199" t="s">
        <v>35</v>
      </c>
      <c r="AF156" s="200"/>
      <c r="AG156" s="200"/>
      <c r="AH156" s="201" t="s">
        <v>64</v>
      </c>
      <c r="AI156" s="224">
        <f t="shared" si="64"/>
        <v>0</v>
      </c>
      <c r="AJ156" s="225">
        <f t="shared" si="65"/>
        <v>0</v>
      </c>
      <c r="AK156" s="371">
        <f t="shared" si="66"/>
        <v>0</v>
      </c>
      <c r="AL156" s="1383">
        <f t="shared" si="48"/>
        <v>0</v>
      </c>
      <c r="AM156" s="1339"/>
    </row>
    <row r="157" spans="1:39" ht="14.45" customHeight="1">
      <c r="A157" s="985">
        <v>0</v>
      </c>
      <c r="B157" s="985">
        <v>0</v>
      </c>
      <c r="C157" s="985">
        <v>0</v>
      </c>
      <c r="D157" s="985">
        <v>0</v>
      </c>
      <c r="E157" s="985">
        <v>0</v>
      </c>
      <c r="K157" s="199"/>
      <c r="L157" s="200"/>
      <c r="M157" s="200"/>
      <c r="N157" s="201" t="s">
        <v>66</v>
      </c>
      <c r="O157" s="203"/>
      <c r="P157" s="224">
        <f t="shared" si="61"/>
        <v>0</v>
      </c>
      <c r="Q157" s="225">
        <f t="shared" si="61"/>
        <v>0</v>
      </c>
      <c r="R157" s="225">
        <f t="shared" si="61"/>
        <v>0</v>
      </c>
      <c r="S157" s="226">
        <f t="shared" si="61"/>
        <v>0</v>
      </c>
      <c r="T157" s="275">
        <f t="shared" si="61"/>
        <v>0</v>
      </c>
      <c r="U157" s="207"/>
      <c r="V157" s="200"/>
      <c r="W157" s="200"/>
      <c r="X157" s="201" t="s">
        <v>66</v>
      </c>
      <c r="Y157" s="203"/>
      <c r="Z157" s="224">
        <f t="shared" si="62"/>
        <v>0</v>
      </c>
      <c r="AA157" s="225">
        <f t="shared" si="62"/>
        <v>0</v>
      </c>
      <c r="AB157" s="297">
        <f t="shared" si="62"/>
        <v>0</v>
      </c>
      <c r="AC157" s="371">
        <f t="shared" si="63"/>
        <v>0</v>
      </c>
      <c r="AD157" s="376"/>
      <c r="AE157" s="199" t="s">
        <v>171</v>
      </c>
      <c r="AF157" s="200"/>
      <c r="AG157" s="200"/>
      <c r="AH157" s="201" t="s">
        <v>66</v>
      </c>
      <c r="AI157" s="224">
        <f t="shared" si="64"/>
        <v>0</v>
      </c>
      <c r="AJ157" s="225">
        <f t="shared" si="65"/>
        <v>0</v>
      </c>
      <c r="AK157" s="371">
        <f t="shared" si="66"/>
        <v>0</v>
      </c>
      <c r="AL157" s="1383">
        <f t="shared" si="48"/>
        <v>0</v>
      </c>
      <c r="AM157" s="1339"/>
    </row>
    <row r="158" spans="1:39" ht="14.45" customHeight="1">
      <c r="A158" s="985">
        <v>0</v>
      </c>
      <c r="B158" s="985">
        <v>0</v>
      </c>
      <c r="C158" s="985">
        <v>0</v>
      </c>
      <c r="D158" s="985">
        <v>0</v>
      </c>
      <c r="E158" s="985">
        <v>0</v>
      </c>
      <c r="K158" s="199"/>
      <c r="L158" s="200"/>
      <c r="M158" s="200"/>
      <c r="N158" s="201" t="s">
        <v>150</v>
      </c>
      <c r="O158" s="203"/>
      <c r="P158" s="224">
        <f t="shared" si="61"/>
        <v>1314</v>
      </c>
      <c r="Q158" s="225">
        <f t="shared" si="61"/>
        <v>1314</v>
      </c>
      <c r="R158" s="225">
        <f t="shared" si="61"/>
        <v>0</v>
      </c>
      <c r="S158" s="226">
        <f t="shared" si="61"/>
        <v>0</v>
      </c>
      <c r="T158" s="275">
        <f t="shared" si="61"/>
        <v>0</v>
      </c>
      <c r="U158" s="207"/>
      <c r="V158" s="200"/>
      <c r="W158" s="200"/>
      <c r="X158" s="201" t="s">
        <v>150</v>
      </c>
      <c r="Y158" s="465"/>
      <c r="Z158" s="224">
        <f t="shared" si="62"/>
        <v>0</v>
      </c>
      <c r="AA158" s="225">
        <f t="shared" si="62"/>
        <v>0</v>
      </c>
      <c r="AB158" s="297">
        <f t="shared" si="62"/>
        <v>0</v>
      </c>
      <c r="AC158" s="371">
        <f t="shared" si="63"/>
        <v>0</v>
      </c>
      <c r="AD158" s="376"/>
      <c r="AE158" s="199"/>
      <c r="AF158" s="200"/>
      <c r="AG158" s="200"/>
      <c r="AH158" s="201" t="s">
        <v>150</v>
      </c>
      <c r="AI158" s="224">
        <f t="shared" si="64"/>
        <v>1314</v>
      </c>
      <c r="AJ158" s="225">
        <f t="shared" si="65"/>
        <v>0</v>
      </c>
      <c r="AK158" s="371">
        <f t="shared" si="66"/>
        <v>0</v>
      </c>
      <c r="AL158" s="1383">
        <f t="shared" si="48"/>
        <v>0</v>
      </c>
      <c r="AM158" s="1339"/>
    </row>
    <row r="159" spans="1:39" ht="14.45" customHeight="1">
      <c r="A159" s="985">
        <v>0</v>
      </c>
      <c r="B159" s="985">
        <v>0</v>
      </c>
      <c r="C159" s="985">
        <v>0</v>
      </c>
      <c r="D159" s="985">
        <v>0</v>
      </c>
      <c r="E159" s="985">
        <v>0</v>
      </c>
      <c r="K159" s="199"/>
      <c r="L159" s="200" t="s">
        <v>41</v>
      </c>
      <c r="M159" s="221"/>
      <c r="N159" s="201" t="s">
        <v>13</v>
      </c>
      <c r="O159" s="203"/>
      <c r="P159" s="224">
        <f t="shared" si="61"/>
        <v>0</v>
      </c>
      <c r="Q159" s="225">
        <f t="shared" si="61"/>
        <v>0</v>
      </c>
      <c r="R159" s="225">
        <f t="shared" si="61"/>
        <v>0</v>
      </c>
      <c r="S159" s="226">
        <f t="shared" si="61"/>
        <v>0</v>
      </c>
      <c r="T159" s="275">
        <f t="shared" si="61"/>
        <v>0</v>
      </c>
      <c r="U159" s="207"/>
      <c r="V159" s="200" t="s">
        <v>41</v>
      </c>
      <c r="W159" s="221"/>
      <c r="X159" s="201" t="s">
        <v>13</v>
      </c>
      <c r="Y159" s="203"/>
      <c r="Z159" s="224">
        <f t="shared" si="62"/>
        <v>0</v>
      </c>
      <c r="AA159" s="225">
        <f t="shared" si="62"/>
        <v>0</v>
      </c>
      <c r="AB159" s="297">
        <f t="shared" si="62"/>
        <v>0</v>
      </c>
      <c r="AC159" s="371">
        <f t="shared" si="63"/>
        <v>0</v>
      </c>
      <c r="AD159" s="376"/>
      <c r="AE159" s="199"/>
      <c r="AF159" s="200" t="s">
        <v>41</v>
      </c>
      <c r="AG159" s="221"/>
      <c r="AH159" s="201" t="s">
        <v>13</v>
      </c>
      <c r="AI159" s="224">
        <f t="shared" si="64"/>
        <v>0</v>
      </c>
      <c r="AJ159" s="225">
        <f t="shared" si="65"/>
        <v>0</v>
      </c>
      <c r="AK159" s="371">
        <f t="shared" si="66"/>
        <v>0</v>
      </c>
      <c r="AL159" s="1383">
        <f t="shared" si="48"/>
        <v>0</v>
      </c>
      <c r="AM159" s="1339"/>
    </row>
    <row r="160" spans="1:39" ht="14.45" customHeight="1">
      <c r="A160" s="985">
        <v>0</v>
      </c>
      <c r="B160" s="985">
        <v>0</v>
      </c>
      <c r="C160" s="985">
        <v>0</v>
      </c>
      <c r="D160" s="985">
        <v>0</v>
      </c>
      <c r="E160" s="985">
        <v>0</v>
      </c>
      <c r="K160" s="199"/>
      <c r="L160" s="200"/>
      <c r="M160" s="201" t="s">
        <v>70</v>
      </c>
      <c r="N160" s="202"/>
      <c r="O160" s="203"/>
      <c r="P160" s="224">
        <f t="shared" si="61"/>
        <v>1227</v>
      </c>
      <c r="Q160" s="225">
        <f t="shared" si="61"/>
        <v>1227</v>
      </c>
      <c r="R160" s="225">
        <f t="shared" si="61"/>
        <v>0</v>
      </c>
      <c r="S160" s="226">
        <f t="shared" si="61"/>
        <v>0</v>
      </c>
      <c r="T160" s="275">
        <f t="shared" si="61"/>
        <v>0</v>
      </c>
      <c r="U160" s="207" t="s">
        <v>72</v>
      </c>
      <c r="V160" s="200"/>
      <c r="W160" s="201" t="s">
        <v>70</v>
      </c>
      <c r="X160" s="202"/>
      <c r="Y160" s="203"/>
      <c r="Z160" s="224">
        <f t="shared" si="62"/>
        <v>0</v>
      </c>
      <c r="AA160" s="225">
        <f t="shared" si="62"/>
        <v>0</v>
      </c>
      <c r="AB160" s="297">
        <f t="shared" si="62"/>
        <v>0</v>
      </c>
      <c r="AC160" s="371">
        <f t="shared" si="63"/>
        <v>0</v>
      </c>
      <c r="AD160" s="376"/>
      <c r="AE160" s="199"/>
      <c r="AF160" s="200"/>
      <c r="AG160" s="201" t="s">
        <v>70</v>
      </c>
      <c r="AH160" s="202"/>
      <c r="AI160" s="224">
        <f t="shared" si="64"/>
        <v>1227</v>
      </c>
      <c r="AJ160" s="225">
        <f t="shared" si="65"/>
        <v>0</v>
      </c>
      <c r="AK160" s="371">
        <f t="shared" si="66"/>
        <v>0</v>
      </c>
      <c r="AL160" s="1383">
        <f t="shared" si="48"/>
        <v>0</v>
      </c>
      <c r="AM160" s="1339"/>
    </row>
    <row r="161" spans="1:39" ht="14.45" customHeight="1">
      <c r="A161" s="985">
        <v>0</v>
      </c>
      <c r="B161" s="985">
        <v>0</v>
      </c>
      <c r="C161" s="985">
        <v>0</v>
      </c>
      <c r="D161" s="985">
        <v>0</v>
      </c>
      <c r="E161" s="985">
        <v>0</v>
      </c>
      <c r="K161" s="199"/>
      <c r="L161" s="200"/>
      <c r="M161" s="201" t="s">
        <v>73</v>
      </c>
      <c r="N161" s="202"/>
      <c r="O161" s="203"/>
      <c r="P161" s="224">
        <f t="shared" si="61"/>
        <v>0</v>
      </c>
      <c r="Q161" s="225">
        <f t="shared" si="61"/>
        <v>0</v>
      </c>
      <c r="R161" s="225">
        <f t="shared" si="61"/>
        <v>0</v>
      </c>
      <c r="S161" s="226">
        <f t="shared" si="61"/>
        <v>0</v>
      </c>
      <c r="T161" s="275">
        <f t="shared" si="61"/>
        <v>0</v>
      </c>
      <c r="U161" s="207"/>
      <c r="V161" s="200"/>
      <c r="W161" s="201" t="s">
        <v>73</v>
      </c>
      <c r="X161" s="202"/>
      <c r="Y161" s="203"/>
      <c r="Z161" s="224">
        <f t="shared" si="62"/>
        <v>0</v>
      </c>
      <c r="AA161" s="225">
        <f t="shared" si="62"/>
        <v>0</v>
      </c>
      <c r="AB161" s="297">
        <f t="shared" si="62"/>
        <v>0</v>
      </c>
      <c r="AC161" s="371">
        <f t="shared" si="63"/>
        <v>0</v>
      </c>
      <c r="AD161" s="376"/>
      <c r="AE161" s="199"/>
      <c r="AF161" s="200"/>
      <c r="AG161" s="201" t="s">
        <v>73</v>
      </c>
      <c r="AH161" s="202"/>
      <c r="AI161" s="224">
        <f t="shared" si="64"/>
        <v>0</v>
      </c>
      <c r="AJ161" s="225">
        <f t="shared" si="65"/>
        <v>0</v>
      </c>
      <c r="AK161" s="371">
        <f t="shared" si="66"/>
        <v>0</v>
      </c>
      <c r="AL161" s="1383">
        <f t="shared" si="48"/>
        <v>0</v>
      </c>
      <c r="AM161" s="1339"/>
    </row>
    <row r="162" spans="1:39" ht="14.45" customHeight="1">
      <c r="A162" s="985">
        <v>0</v>
      </c>
      <c r="B162" s="985">
        <v>0</v>
      </c>
      <c r="C162" s="985">
        <v>0</v>
      </c>
      <c r="D162" s="985">
        <v>0</v>
      </c>
      <c r="E162" s="985">
        <v>0</v>
      </c>
      <c r="K162" s="199"/>
      <c r="L162" s="221"/>
      <c r="M162" s="201" t="s">
        <v>13</v>
      </c>
      <c r="N162" s="202"/>
      <c r="O162" s="203"/>
      <c r="P162" s="224">
        <f t="shared" si="61"/>
        <v>0</v>
      </c>
      <c r="Q162" s="225">
        <f t="shared" si="61"/>
        <v>0</v>
      </c>
      <c r="R162" s="225">
        <f t="shared" si="61"/>
        <v>0</v>
      </c>
      <c r="S162" s="226">
        <f t="shared" si="61"/>
        <v>0</v>
      </c>
      <c r="T162" s="275">
        <f t="shared" si="61"/>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64"/>
        <v>0</v>
      </c>
      <c r="AJ162" s="225">
        <f t="shared" si="65"/>
        <v>0</v>
      </c>
      <c r="AK162" s="371">
        <f t="shared" si="66"/>
        <v>0</v>
      </c>
      <c r="AL162" s="1383">
        <f t="shared" si="48"/>
        <v>0</v>
      </c>
      <c r="AM162" s="1339"/>
    </row>
    <row r="163" spans="1:39" ht="14.45" customHeight="1">
      <c r="A163" s="985">
        <v>0</v>
      </c>
      <c r="B163" s="985">
        <v>0</v>
      </c>
      <c r="C163" s="985">
        <v>0</v>
      </c>
      <c r="D163" s="985">
        <v>0</v>
      </c>
      <c r="E163" s="985">
        <v>0</v>
      </c>
      <c r="K163" s="199" t="s">
        <v>4</v>
      </c>
      <c r="L163" s="178" t="s">
        <v>78</v>
      </c>
      <c r="M163" s="202"/>
      <c r="N163" s="202"/>
      <c r="O163" s="203"/>
      <c r="P163" s="224">
        <f t="shared" ref="P163:T172" si="67">P48+P102</f>
        <v>23057</v>
      </c>
      <c r="Q163" s="225">
        <f t="shared" si="67"/>
        <v>23057</v>
      </c>
      <c r="R163" s="225">
        <f t="shared" si="67"/>
        <v>0</v>
      </c>
      <c r="S163" s="226">
        <f t="shared" si="67"/>
        <v>1837</v>
      </c>
      <c r="T163" s="275">
        <f t="shared" si="67"/>
        <v>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64"/>
        <v>23057</v>
      </c>
      <c r="AJ163" s="225">
        <f>SUM(AJ164:AJ165)</f>
        <v>0</v>
      </c>
      <c r="AK163" s="371">
        <f>SUM(AK164:AK165)</f>
        <v>1837</v>
      </c>
      <c r="AL163" s="1383">
        <f t="shared" si="48"/>
        <v>0</v>
      </c>
      <c r="AM163" s="1339"/>
    </row>
    <row r="164" spans="1:39" ht="14.45" customHeight="1">
      <c r="A164" s="985">
        <v>0</v>
      </c>
      <c r="B164" s="985">
        <v>0</v>
      </c>
      <c r="C164" s="985">
        <v>0</v>
      </c>
      <c r="D164" s="985">
        <v>0</v>
      </c>
      <c r="E164" s="985">
        <v>0</v>
      </c>
      <c r="K164" s="199"/>
      <c r="L164" s="200"/>
      <c r="M164" s="201" t="s">
        <v>11</v>
      </c>
      <c r="N164" s="202"/>
      <c r="O164" s="203"/>
      <c r="P164" s="224">
        <f t="shared" si="67"/>
        <v>0</v>
      </c>
      <c r="Q164" s="225">
        <f t="shared" si="67"/>
        <v>0</v>
      </c>
      <c r="R164" s="225">
        <f t="shared" si="67"/>
        <v>0</v>
      </c>
      <c r="S164" s="226">
        <f t="shared" si="67"/>
        <v>0</v>
      </c>
      <c r="T164" s="275">
        <f t="shared" si="67"/>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64"/>
        <v>0</v>
      </c>
      <c r="AJ164" s="225">
        <f t="shared" ref="AJ164:AJ175" si="68">IF($P164-$Z164=0,0,ROUND((R164-AA164)*$AI164/($P164-$Z164),0))</f>
        <v>0</v>
      </c>
      <c r="AK164" s="371">
        <f t="shared" ref="AK164:AK175" si="69">IF(P164-Z164=0,0,ROUND((S164-AB164)*AI164/(P164-Z164),0))</f>
        <v>0</v>
      </c>
      <c r="AL164" s="1383">
        <f t="shared" si="48"/>
        <v>0</v>
      </c>
      <c r="AM164" s="1339"/>
    </row>
    <row r="165" spans="1:39" ht="14.45" customHeight="1">
      <c r="A165" s="985">
        <v>0</v>
      </c>
      <c r="B165" s="985">
        <v>0</v>
      </c>
      <c r="C165" s="985">
        <v>0</v>
      </c>
      <c r="D165" s="985">
        <v>0</v>
      </c>
      <c r="E165" s="985">
        <v>0</v>
      </c>
      <c r="K165" s="199"/>
      <c r="L165" s="221"/>
      <c r="M165" s="201" t="s">
        <v>13</v>
      </c>
      <c r="N165" s="202"/>
      <c r="O165" s="203"/>
      <c r="P165" s="224">
        <f t="shared" si="67"/>
        <v>23057</v>
      </c>
      <c r="Q165" s="225">
        <f t="shared" si="67"/>
        <v>23057</v>
      </c>
      <c r="R165" s="225">
        <f t="shared" si="67"/>
        <v>0</v>
      </c>
      <c r="S165" s="226">
        <f t="shared" si="67"/>
        <v>1837</v>
      </c>
      <c r="T165" s="275">
        <f t="shared" si="67"/>
        <v>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64"/>
        <v>23057</v>
      </c>
      <c r="AJ165" s="225">
        <f t="shared" si="68"/>
        <v>0</v>
      </c>
      <c r="AK165" s="371">
        <f t="shared" si="69"/>
        <v>1837</v>
      </c>
      <c r="AL165" s="1383">
        <f t="shared" si="48"/>
        <v>0</v>
      </c>
      <c r="AM165" s="1339"/>
    </row>
    <row r="166" spans="1:39" ht="14.45" customHeight="1">
      <c r="A166" s="985">
        <v>0</v>
      </c>
      <c r="B166" s="985">
        <v>0</v>
      </c>
      <c r="C166" s="985">
        <v>0</v>
      </c>
      <c r="D166" s="985">
        <v>0</v>
      </c>
      <c r="E166" s="985">
        <v>0</v>
      </c>
      <c r="K166" s="199"/>
      <c r="L166" s="174"/>
      <c r="M166" s="201" t="s">
        <v>88</v>
      </c>
      <c r="N166" s="202"/>
      <c r="O166" s="203"/>
      <c r="P166" s="224">
        <f t="shared" si="67"/>
        <v>2665</v>
      </c>
      <c r="Q166" s="225">
        <f t="shared" si="67"/>
        <v>2665</v>
      </c>
      <c r="R166" s="225">
        <f t="shared" si="67"/>
        <v>0</v>
      </c>
      <c r="S166" s="226">
        <f t="shared" si="67"/>
        <v>0</v>
      </c>
      <c r="T166" s="275">
        <f t="shared" si="67"/>
        <v>0</v>
      </c>
      <c r="U166" s="207"/>
      <c r="V166" s="174"/>
      <c r="W166" s="201" t="s">
        <v>88</v>
      </c>
      <c r="X166" s="202"/>
      <c r="Y166" s="203"/>
      <c r="Z166" s="224">
        <f t="shared" ref="Z166:AC168" si="70">Z51</f>
        <v>0</v>
      </c>
      <c r="AA166" s="225">
        <f t="shared" si="70"/>
        <v>0</v>
      </c>
      <c r="AB166" s="297">
        <f t="shared" si="70"/>
        <v>0</v>
      </c>
      <c r="AC166" s="371">
        <f t="shared" si="70"/>
        <v>0</v>
      </c>
      <c r="AD166" s="376"/>
      <c r="AE166" s="199"/>
      <c r="AF166" s="174"/>
      <c r="AG166" s="201" t="s">
        <v>88</v>
      </c>
      <c r="AH166" s="202"/>
      <c r="AI166" s="224">
        <f t="shared" si="64"/>
        <v>2665</v>
      </c>
      <c r="AJ166" s="225">
        <f t="shared" si="68"/>
        <v>0</v>
      </c>
      <c r="AK166" s="371">
        <f t="shared" si="69"/>
        <v>0</v>
      </c>
      <c r="AL166" s="1383">
        <f t="shared" si="48"/>
        <v>0</v>
      </c>
      <c r="AM166" s="1339"/>
    </row>
    <row r="167" spans="1:39" ht="14.45" customHeight="1">
      <c r="A167" s="985">
        <v>0</v>
      </c>
      <c r="B167" s="985">
        <v>0</v>
      </c>
      <c r="C167" s="985">
        <v>0</v>
      </c>
      <c r="D167" s="985">
        <v>0</v>
      </c>
      <c r="E167" s="985">
        <v>0</v>
      </c>
      <c r="K167" s="199"/>
      <c r="L167" s="181" t="s">
        <v>91</v>
      </c>
      <c r="M167" s="201" t="s">
        <v>89</v>
      </c>
      <c r="N167" s="202"/>
      <c r="O167" s="203"/>
      <c r="P167" s="224">
        <f t="shared" si="67"/>
        <v>965</v>
      </c>
      <c r="Q167" s="225">
        <f t="shared" si="67"/>
        <v>965</v>
      </c>
      <c r="R167" s="225">
        <f t="shared" si="67"/>
        <v>0</v>
      </c>
      <c r="S167" s="226">
        <f t="shared" si="67"/>
        <v>0</v>
      </c>
      <c r="T167" s="275">
        <f t="shared" si="67"/>
        <v>0</v>
      </c>
      <c r="U167" s="207"/>
      <c r="V167" s="181" t="s">
        <v>91</v>
      </c>
      <c r="W167" s="201" t="s">
        <v>89</v>
      </c>
      <c r="X167" s="202"/>
      <c r="Y167" s="203"/>
      <c r="Z167" s="224">
        <f t="shared" si="70"/>
        <v>0</v>
      </c>
      <c r="AA167" s="225">
        <f t="shared" si="70"/>
        <v>0</v>
      </c>
      <c r="AB167" s="297">
        <f t="shared" si="70"/>
        <v>0</v>
      </c>
      <c r="AC167" s="371">
        <f t="shared" si="70"/>
        <v>0</v>
      </c>
      <c r="AD167" s="376"/>
      <c r="AE167" s="199"/>
      <c r="AF167" s="181" t="s">
        <v>91</v>
      </c>
      <c r="AG167" s="201" t="s">
        <v>89</v>
      </c>
      <c r="AH167" s="202"/>
      <c r="AI167" s="224">
        <f t="shared" si="64"/>
        <v>965</v>
      </c>
      <c r="AJ167" s="225">
        <f t="shared" si="68"/>
        <v>0</v>
      </c>
      <c r="AK167" s="371">
        <f t="shared" si="69"/>
        <v>0</v>
      </c>
      <c r="AL167" s="1383">
        <f t="shared" si="48"/>
        <v>0</v>
      </c>
      <c r="AM167" s="1339"/>
    </row>
    <row r="168" spans="1:39" ht="14.45" customHeight="1">
      <c r="K168" s="199"/>
      <c r="L168" s="181"/>
      <c r="M168" s="201" t="s">
        <v>104</v>
      </c>
      <c r="N168" s="202"/>
      <c r="O168" s="203"/>
      <c r="P168" s="224">
        <f t="shared" si="67"/>
        <v>0</v>
      </c>
      <c r="Q168" s="225">
        <f t="shared" si="67"/>
        <v>0</v>
      </c>
      <c r="R168" s="225">
        <f t="shared" si="67"/>
        <v>0</v>
      </c>
      <c r="S168" s="226">
        <f t="shared" si="67"/>
        <v>0</v>
      </c>
      <c r="T168" s="275">
        <f t="shared" si="67"/>
        <v>0</v>
      </c>
      <c r="U168" s="207"/>
      <c r="V168" s="181"/>
      <c r="W168" s="201" t="s">
        <v>104</v>
      </c>
      <c r="X168" s="202"/>
      <c r="Y168" s="203"/>
      <c r="Z168" s="224">
        <f t="shared" si="70"/>
        <v>0</v>
      </c>
      <c r="AA168" s="225">
        <f t="shared" si="70"/>
        <v>0</v>
      </c>
      <c r="AB168" s="297">
        <f t="shared" si="70"/>
        <v>0</v>
      </c>
      <c r="AC168" s="371">
        <f t="shared" si="70"/>
        <v>0</v>
      </c>
      <c r="AD168" s="376"/>
      <c r="AE168" s="199"/>
      <c r="AF168" s="181"/>
      <c r="AG168" s="201" t="s">
        <v>104</v>
      </c>
      <c r="AH168" s="202"/>
      <c r="AI168" s="224">
        <f t="shared" si="64"/>
        <v>0</v>
      </c>
      <c r="AJ168" s="225">
        <f t="shared" si="68"/>
        <v>0</v>
      </c>
      <c r="AK168" s="371">
        <f t="shared" si="69"/>
        <v>0</v>
      </c>
      <c r="AL168" s="1383">
        <f t="shared" si="48"/>
        <v>0</v>
      </c>
      <c r="AM168" s="1339"/>
    </row>
    <row r="169" spans="1:39" ht="14.45" customHeight="1">
      <c r="K169" s="199"/>
      <c r="L169" s="181"/>
      <c r="M169" s="201" t="s">
        <v>90</v>
      </c>
      <c r="N169" s="202"/>
      <c r="O169" s="203"/>
      <c r="P169" s="224">
        <f t="shared" si="67"/>
        <v>0</v>
      </c>
      <c r="Q169" s="225">
        <f t="shared" si="67"/>
        <v>0</v>
      </c>
      <c r="R169" s="225">
        <f t="shared" si="67"/>
        <v>0</v>
      </c>
      <c r="S169" s="226">
        <f t="shared" si="67"/>
        <v>0</v>
      </c>
      <c r="T169" s="275">
        <f t="shared" si="67"/>
        <v>0</v>
      </c>
      <c r="U169" s="207"/>
      <c r="V169" s="181"/>
      <c r="W169" s="201" t="s">
        <v>90</v>
      </c>
      <c r="X169" s="202"/>
      <c r="Y169" s="203" t="s">
        <v>156</v>
      </c>
      <c r="Z169" s="224">
        <f t="shared" ref="Z169:AB170" si="71">IF(ISERROR((Z$58+Z$59)*(Q169/(Q$169+Q$170+Q$172+Q$174))),0,ROUND((Z$58+Z$59)*(Q169/(Q$169+Q$170+Q$172+Q$174)),0))</f>
        <v>0</v>
      </c>
      <c r="AA169" s="225">
        <f t="shared" si="71"/>
        <v>0</v>
      </c>
      <c r="AB169" s="297">
        <f t="shared" si="71"/>
        <v>0</v>
      </c>
      <c r="AC169" s="371">
        <f>IF(ISERROR(((AC$58)+(AC$59))*(T169/(T$169+T$170+T$172+T$174))),0,ROUND(((AC$58)+(AC$59))*(T169/(T$169+T$170+T$172+T$174)),0))</f>
        <v>0</v>
      </c>
      <c r="AD169" s="376"/>
      <c r="AE169" s="199"/>
      <c r="AF169" s="181"/>
      <c r="AG169" s="201" t="s">
        <v>90</v>
      </c>
      <c r="AH169" s="202"/>
      <c r="AI169" s="224">
        <f t="shared" si="64"/>
        <v>0</v>
      </c>
      <c r="AJ169" s="225">
        <f t="shared" si="68"/>
        <v>0</v>
      </c>
      <c r="AK169" s="371">
        <f t="shared" si="69"/>
        <v>0</v>
      </c>
      <c r="AL169" s="1383">
        <f t="shared" si="48"/>
        <v>0</v>
      </c>
      <c r="AM169" s="1339"/>
    </row>
    <row r="170" spans="1:39" ht="14.45" customHeight="1">
      <c r="A170" s="989">
        <v>0</v>
      </c>
      <c r="B170" s="989">
        <v>0</v>
      </c>
      <c r="C170" s="989">
        <v>0</v>
      </c>
      <c r="D170" s="989">
        <v>0</v>
      </c>
      <c r="E170" s="989">
        <v>0</v>
      </c>
      <c r="K170" s="199"/>
      <c r="L170" s="181" t="s">
        <v>92</v>
      </c>
      <c r="M170" s="201" t="s">
        <v>105</v>
      </c>
      <c r="N170" s="202"/>
      <c r="O170" s="203"/>
      <c r="P170" s="224">
        <f t="shared" si="67"/>
        <v>0</v>
      </c>
      <c r="Q170" s="225">
        <f t="shared" si="67"/>
        <v>0</v>
      </c>
      <c r="R170" s="225">
        <f t="shared" si="67"/>
        <v>0</v>
      </c>
      <c r="S170" s="226">
        <f t="shared" si="67"/>
        <v>0</v>
      </c>
      <c r="T170" s="275">
        <f t="shared" si="67"/>
        <v>0</v>
      </c>
      <c r="U170" s="207"/>
      <c r="V170" s="181" t="s">
        <v>92</v>
      </c>
      <c r="W170" s="201" t="s">
        <v>105</v>
      </c>
      <c r="X170" s="202"/>
      <c r="Y170" s="203" t="s">
        <v>156</v>
      </c>
      <c r="Z170" s="224">
        <f t="shared" si="71"/>
        <v>0</v>
      </c>
      <c r="AA170" s="225">
        <f t="shared" si="71"/>
        <v>0</v>
      </c>
      <c r="AB170" s="297">
        <f t="shared" si="71"/>
        <v>0</v>
      </c>
      <c r="AC170" s="371">
        <f>IF(ISERROR(((AC$58)+(AC$59))*(T170/(T$169+T$170+T$172+T$174))),0,ROUND(((AC$58)+(AC$59))*(T170/(T$169+T$170+T$172+T$174)),0))</f>
        <v>0</v>
      </c>
      <c r="AD170" s="376"/>
      <c r="AE170" s="199"/>
      <c r="AF170" s="181" t="s">
        <v>92</v>
      </c>
      <c r="AG170" s="201" t="s">
        <v>105</v>
      </c>
      <c r="AH170" s="202"/>
      <c r="AI170" s="224">
        <f t="shared" si="64"/>
        <v>0</v>
      </c>
      <c r="AJ170" s="225">
        <f t="shared" si="68"/>
        <v>0</v>
      </c>
      <c r="AK170" s="371">
        <f t="shared" si="69"/>
        <v>0</v>
      </c>
      <c r="AL170" s="1383">
        <f t="shared" si="48"/>
        <v>0</v>
      </c>
      <c r="AM170" s="1339"/>
    </row>
    <row r="171" spans="1:39" ht="14.45" customHeight="1">
      <c r="A171" s="989">
        <v>0</v>
      </c>
      <c r="B171" s="989">
        <v>0</v>
      </c>
      <c r="C171" s="989">
        <v>0</v>
      </c>
      <c r="D171" s="989">
        <v>0</v>
      </c>
      <c r="E171" s="989">
        <v>0</v>
      </c>
      <c r="K171" s="199"/>
      <c r="L171" s="181"/>
      <c r="M171" s="201" t="s">
        <v>106</v>
      </c>
      <c r="N171" s="202"/>
      <c r="O171" s="203"/>
      <c r="P171" s="224">
        <f t="shared" si="67"/>
        <v>0</v>
      </c>
      <c r="Q171" s="225">
        <f t="shared" si="67"/>
        <v>0</v>
      </c>
      <c r="R171" s="225">
        <f t="shared" si="67"/>
        <v>0</v>
      </c>
      <c r="S171" s="226">
        <f t="shared" si="67"/>
        <v>0</v>
      </c>
      <c r="T171" s="275">
        <f t="shared" si="67"/>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64"/>
        <v>0</v>
      </c>
      <c r="AJ171" s="225">
        <f t="shared" si="68"/>
        <v>0</v>
      </c>
      <c r="AK171" s="371">
        <f t="shared" si="69"/>
        <v>0</v>
      </c>
      <c r="AL171" s="1383">
        <f t="shared" si="48"/>
        <v>0</v>
      </c>
      <c r="AM171" s="1339"/>
    </row>
    <row r="172" spans="1:39" ht="14.45" customHeight="1">
      <c r="A172" s="989">
        <v>0</v>
      </c>
      <c r="B172" s="989">
        <v>0</v>
      </c>
      <c r="C172" s="989">
        <v>0</v>
      </c>
      <c r="D172" s="989">
        <v>0</v>
      </c>
      <c r="E172" s="989">
        <v>0</v>
      </c>
      <c r="K172" s="199"/>
      <c r="L172" s="181"/>
      <c r="M172" s="201" t="s">
        <v>107</v>
      </c>
      <c r="N172" s="202"/>
      <c r="O172" s="203"/>
      <c r="P172" s="224">
        <f t="shared" si="67"/>
        <v>0</v>
      </c>
      <c r="Q172" s="225">
        <f t="shared" si="67"/>
        <v>0</v>
      </c>
      <c r="R172" s="225">
        <f t="shared" si="67"/>
        <v>0</v>
      </c>
      <c r="S172" s="226">
        <f t="shared" si="67"/>
        <v>0</v>
      </c>
      <c r="T172" s="275">
        <f t="shared" si="67"/>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64"/>
        <v>0</v>
      </c>
      <c r="AJ172" s="225">
        <f t="shared" si="68"/>
        <v>0</v>
      </c>
      <c r="AK172" s="371">
        <f t="shared" si="69"/>
        <v>0</v>
      </c>
      <c r="AL172" s="1383">
        <f t="shared" si="48"/>
        <v>0</v>
      </c>
      <c r="AM172" s="1339"/>
    </row>
    <row r="173" spans="1:39" ht="14.45" customHeight="1">
      <c r="A173" s="989">
        <v>0</v>
      </c>
      <c r="B173" s="989">
        <v>0</v>
      </c>
      <c r="C173" s="989">
        <v>0</v>
      </c>
      <c r="D173" s="989">
        <v>0</v>
      </c>
      <c r="E173" s="989">
        <v>0</v>
      </c>
      <c r="K173" s="199"/>
      <c r="L173" s="181" t="s">
        <v>41</v>
      </c>
      <c r="M173" s="201" t="s">
        <v>108</v>
      </c>
      <c r="N173" s="202"/>
      <c r="O173" s="203"/>
      <c r="P173" s="224">
        <f t="shared" ref="P173:T176" si="72">P58+P112</f>
        <v>764</v>
      </c>
      <c r="Q173" s="225">
        <f t="shared" si="72"/>
        <v>764</v>
      </c>
      <c r="R173" s="225">
        <f t="shared" si="72"/>
        <v>0</v>
      </c>
      <c r="S173" s="226">
        <f t="shared" si="72"/>
        <v>0</v>
      </c>
      <c r="T173" s="275">
        <f t="shared" si="72"/>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64"/>
        <v>764</v>
      </c>
      <c r="AJ173" s="225">
        <f t="shared" si="68"/>
        <v>0</v>
      </c>
      <c r="AK173" s="371">
        <f t="shared" si="69"/>
        <v>0</v>
      </c>
      <c r="AL173" s="1383">
        <f t="shared" si="48"/>
        <v>0</v>
      </c>
      <c r="AM173" s="1339"/>
    </row>
    <row r="174" spans="1:39" ht="14.45" customHeight="1">
      <c r="A174" s="989">
        <v>0</v>
      </c>
      <c r="B174" s="989">
        <v>0</v>
      </c>
      <c r="C174" s="989">
        <v>0</v>
      </c>
      <c r="D174" s="989">
        <v>0</v>
      </c>
      <c r="E174" s="989">
        <v>0</v>
      </c>
      <c r="K174" s="199"/>
      <c r="L174" s="221"/>
      <c r="M174" s="201" t="s">
        <v>13</v>
      </c>
      <c r="N174" s="202"/>
      <c r="O174" s="203"/>
      <c r="P174" s="224">
        <f t="shared" si="72"/>
        <v>1861</v>
      </c>
      <c r="Q174" s="225">
        <f t="shared" si="72"/>
        <v>1861</v>
      </c>
      <c r="R174" s="225">
        <f t="shared" si="72"/>
        <v>0</v>
      </c>
      <c r="S174" s="226">
        <f t="shared" si="72"/>
        <v>0</v>
      </c>
      <c r="T174" s="275">
        <f t="shared" si="72"/>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64"/>
        <v>1861</v>
      </c>
      <c r="AJ174" s="225">
        <f t="shared" si="68"/>
        <v>0</v>
      </c>
      <c r="AK174" s="371">
        <f t="shared" si="69"/>
        <v>0</v>
      </c>
      <c r="AL174" s="1383">
        <f t="shared" si="48"/>
        <v>0</v>
      </c>
      <c r="AM174" s="1339"/>
    </row>
    <row r="175" spans="1:39" ht="14.45" customHeight="1">
      <c r="A175" s="989">
        <v>0</v>
      </c>
      <c r="B175" s="989">
        <v>0</v>
      </c>
      <c r="C175" s="989">
        <v>0</v>
      </c>
      <c r="D175" s="989">
        <v>0</v>
      </c>
      <c r="E175" s="989">
        <v>0</v>
      </c>
      <c r="K175" s="199"/>
      <c r="L175" s="201" t="s">
        <v>13</v>
      </c>
      <c r="M175" s="202"/>
      <c r="N175" s="202"/>
      <c r="O175" s="203"/>
      <c r="P175" s="224">
        <f t="shared" si="72"/>
        <v>0</v>
      </c>
      <c r="Q175" s="225">
        <f t="shared" si="72"/>
        <v>0</v>
      </c>
      <c r="R175" s="225">
        <f t="shared" si="72"/>
        <v>0</v>
      </c>
      <c r="S175" s="226">
        <f t="shared" si="72"/>
        <v>0</v>
      </c>
      <c r="T175" s="275">
        <f t="shared" si="72"/>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64"/>
        <v>0</v>
      </c>
      <c r="AJ175" s="225">
        <f t="shared" si="68"/>
        <v>0</v>
      </c>
      <c r="AK175" s="371">
        <f t="shared" si="69"/>
        <v>0</v>
      </c>
      <c r="AL175" s="1383">
        <f t="shared" si="48"/>
        <v>0</v>
      </c>
      <c r="AM175" s="1387" t="s">
        <v>1277</v>
      </c>
    </row>
    <row r="176" spans="1:39" ht="14.45" customHeight="1" thickBot="1">
      <c r="A176" s="989">
        <v>0</v>
      </c>
      <c r="B176" s="989">
        <v>0</v>
      </c>
      <c r="C176" s="989">
        <v>0</v>
      </c>
      <c r="D176" s="989">
        <v>0</v>
      </c>
      <c r="E176" s="989">
        <v>0</v>
      </c>
      <c r="K176" s="316"/>
      <c r="L176" s="317" t="s">
        <v>82</v>
      </c>
      <c r="M176" s="318"/>
      <c r="N176" s="318"/>
      <c r="O176" s="319"/>
      <c r="P176" s="320">
        <f t="shared" si="72"/>
        <v>263094</v>
      </c>
      <c r="Q176" s="321">
        <f t="shared" si="72"/>
        <v>245563</v>
      </c>
      <c r="R176" s="321">
        <f t="shared" si="72"/>
        <v>16701</v>
      </c>
      <c r="S176" s="322">
        <f t="shared" si="72"/>
        <v>31021</v>
      </c>
      <c r="T176" s="323">
        <f t="shared" si="72"/>
        <v>44000</v>
      </c>
      <c r="U176" s="372"/>
      <c r="V176" s="317" t="s">
        <v>82</v>
      </c>
      <c r="W176" s="318"/>
      <c r="X176" s="318"/>
      <c r="Y176" s="319"/>
      <c r="Z176" s="320">
        <f>Z61</f>
        <v>1986</v>
      </c>
      <c r="AA176" s="321">
        <f>AA61</f>
        <v>0</v>
      </c>
      <c r="AB176" s="500">
        <f>AB61</f>
        <v>0</v>
      </c>
      <c r="AC176" s="373">
        <f>AC61</f>
        <v>0</v>
      </c>
      <c r="AD176" s="376"/>
      <c r="AE176" s="374"/>
      <c r="AF176" s="317" t="s">
        <v>82</v>
      </c>
      <c r="AG176" s="318"/>
      <c r="AH176" s="318"/>
      <c r="AI176" s="375">
        <f t="shared" si="64"/>
        <v>243577</v>
      </c>
      <c r="AJ176" s="321">
        <f>SUM(AJ123,AJ126,AJ129,AJ133:AJ144,AJ148:AJ154,AJ160:AJ163,AJ166:AJ175)</f>
        <v>14499</v>
      </c>
      <c r="AK176" s="373">
        <f>SUM(AK123,AK126,AK129,AK133:AK144,AK148:AK154,AK160:AK163,AK166:AK175)</f>
        <v>24732</v>
      </c>
      <c r="AL176" s="1340">
        <f>SUM(AL123,AL126,AL129,AL133:AL144,AL148:AL154,AL160:AL163,AL166:AL175)</f>
        <v>17531</v>
      </c>
      <c r="AM176" s="1388">
        <f>P176-Q176</f>
        <v>17531</v>
      </c>
    </row>
    <row r="177" spans="1:29" ht="14.45" customHeight="1" thickTop="1">
      <c r="A177" s="989">
        <v>0</v>
      </c>
      <c r="B177" s="989">
        <v>0</v>
      </c>
      <c r="C177" s="989">
        <v>0</v>
      </c>
      <c r="D177" s="989">
        <v>0</v>
      </c>
      <c r="E177" s="989">
        <v>0</v>
      </c>
      <c r="Z177" s="478"/>
      <c r="AA177" s="376"/>
      <c r="AB177" s="376"/>
      <c r="AC177" s="419"/>
    </row>
    <row r="178" spans="1:29" ht="14.45" customHeight="1">
      <c r="A178" s="989">
        <v>1986</v>
      </c>
      <c r="B178" s="989">
        <v>0</v>
      </c>
      <c r="C178" s="989">
        <v>0</v>
      </c>
      <c r="D178" s="989">
        <v>0</v>
      </c>
      <c r="E178" s="989">
        <v>0</v>
      </c>
      <c r="AC178" s="489"/>
    </row>
    <row r="179" spans="1:29">
      <c r="A179" s="989">
        <v>1986</v>
      </c>
      <c r="B179" s="989">
        <v>0</v>
      </c>
      <c r="C179" s="989">
        <v>0</v>
      </c>
      <c r="D179" s="989">
        <v>0</v>
      </c>
      <c r="E179" s="989">
        <v>0</v>
      </c>
      <c r="AC179" s="489"/>
    </row>
    <row r="180" spans="1:29">
      <c r="A180" s="989">
        <v>0</v>
      </c>
      <c r="B180" s="989">
        <v>0</v>
      </c>
      <c r="C180" s="989">
        <v>0</v>
      </c>
      <c r="D180" s="989">
        <v>0</v>
      </c>
      <c r="E180" s="989">
        <v>0</v>
      </c>
      <c r="AC180" s="489"/>
    </row>
    <row r="181" spans="1:29">
      <c r="A181" s="989">
        <v>0</v>
      </c>
      <c r="B181" s="989">
        <v>0</v>
      </c>
      <c r="C181" s="989">
        <v>0</v>
      </c>
      <c r="D181" s="989">
        <v>0</v>
      </c>
      <c r="E181" s="989">
        <v>0</v>
      </c>
      <c r="AC181" s="489"/>
    </row>
    <row r="182" spans="1:29">
      <c r="A182" s="989">
        <v>0</v>
      </c>
      <c r="B182" s="989">
        <v>0</v>
      </c>
      <c r="C182" s="989">
        <v>0</v>
      </c>
      <c r="D182" s="989">
        <v>0</v>
      </c>
      <c r="E182" s="989">
        <v>0</v>
      </c>
      <c r="AC182" s="489"/>
    </row>
    <row r="183" spans="1:29">
      <c r="A183" s="989">
        <v>0</v>
      </c>
      <c r="B183" s="989">
        <v>0</v>
      </c>
      <c r="C183" s="989">
        <v>0</v>
      </c>
      <c r="D183" s="989">
        <v>0</v>
      </c>
      <c r="E183" s="989">
        <v>0</v>
      </c>
      <c r="AC183" s="489"/>
    </row>
    <row r="184" spans="1:29">
      <c r="A184" s="989">
        <v>0</v>
      </c>
      <c r="B184" s="989">
        <v>0</v>
      </c>
      <c r="C184" s="989">
        <v>0</v>
      </c>
      <c r="D184" s="989">
        <v>0</v>
      </c>
      <c r="E184" s="989">
        <v>0</v>
      </c>
      <c r="AC184" s="489"/>
    </row>
    <row r="185" spans="1:29">
      <c r="A185" s="989">
        <v>0</v>
      </c>
      <c r="B185" s="989">
        <v>0</v>
      </c>
      <c r="C185" s="989">
        <v>0</v>
      </c>
      <c r="D185" s="989">
        <v>0</v>
      </c>
      <c r="E185" s="989">
        <v>0</v>
      </c>
      <c r="AC185" s="489"/>
    </row>
    <row r="186" spans="1:29">
      <c r="A186" s="989">
        <v>0</v>
      </c>
      <c r="B186" s="989">
        <v>0</v>
      </c>
      <c r="C186" s="989">
        <v>0</v>
      </c>
      <c r="D186" s="989">
        <v>0</v>
      </c>
      <c r="E186" s="989">
        <v>0</v>
      </c>
      <c r="AC186" s="489"/>
    </row>
    <row r="187" spans="1:29">
      <c r="A187" s="989">
        <v>0</v>
      </c>
      <c r="B187" s="989">
        <v>0</v>
      </c>
      <c r="C187" s="989">
        <v>0</v>
      </c>
      <c r="D187" s="989">
        <v>0</v>
      </c>
      <c r="E187" s="989">
        <v>0</v>
      </c>
      <c r="AC187" s="489"/>
    </row>
    <row r="188" spans="1:29">
      <c r="A188" s="989">
        <v>0</v>
      </c>
      <c r="B188" s="989">
        <v>0</v>
      </c>
      <c r="C188" s="989">
        <v>0</v>
      </c>
      <c r="D188" s="989">
        <v>0</v>
      </c>
      <c r="E188" s="989">
        <v>0</v>
      </c>
      <c r="AC188" s="489"/>
    </row>
    <row r="189" spans="1:29">
      <c r="A189" s="989">
        <v>0</v>
      </c>
      <c r="B189" s="989">
        <v>0</v>
      </c>
      <c r="C189" s="989">
        <v>0</v>
      </c>
      <c r="D189" s="989">
        <v>0</v>
      </c>
      <c r="E189" s="989">
        <v>0</v>
      </c>
      <c r="AC189" s="489"/>
    </row>
    <row r="190" spans="1:29">
      <c r="A190" s="989">
        <v>0</v>
      </c>
      <c r="B190" s="989">
        <v>0</v>
      </c>
      <c r="C190" s="989">
        <v>0</v>
      </c>
      <c r="D190" s="989">
        <v>0</v>
      </c>
      <c r="E190" s="989">
        <v>0</v>
      </c>
      <c r="AC190" s="489"/>
    </row>
    <row r="191" spans="1:29">
      <c r="A191" s="989">
        <v>0</v>
      </c>
      <c r="B191" s="989">
        <v>0</v>
      </c>
      <c r="C191" s="989">
        <v>0</v>
      </c>
      <c r="D191" s="989">
        <v>0</v>
      </c>
      <c r="E191" s="989">
        <v>0</v>
      </c>
      <c r="AC191" s="489"/>
    </row>
    <row r="192" spans="1:29">
      <c r="A192" s="989">
        <v>0</v>
      </c>
      <c r="B192" s="989">
        <v>0</v>
      </c>
      <c r="C192" s="989">
        <v>0</v>
      </c>
      <c r="D192" s="989">
        <v>0</v>
      </c>
      <c r="E192" s="989">
        <v>0</v>
      </c>
      <c r="AC192" s="489"/>
    </row>
    <row r="193" spans="1:29">
      <c r="A193" s="989">
        <v>0</v>
      </c>
      <c r="B193" s="989">
        <v>0</v>
      </c>
      <c r="C193" s="989">
        <v>0</v>
      </c>
      <c r="D193" s="989">
        <v>0</v>
      </c>
      <c r="E193" s="989">
        <v>0</v>
      </c>
      <c r="AC193" s="489"/>
    </row>
    <row r="194" spans="1:29">
      <c r="A194" s="989">
        <v>0</v>
      </c>
      <c r="B194" s="989">
        <v>0</v>
      </c>
      <c r="C194" s="989">
        <v>0</v>
      </c>
      <c r="D194" s="989">
        <v>0</v>
      </c>
      <c r="E194" s="989">
        <v>0</v>
      </c>
      <c r="AC194" s="489"/>
    </row>
    <row r="195" spans="1:29">
      <c r="A195" s="989">
        <v>0</v>
      </c>
      <c r="B195" s="989">
        <v>0</v>
      </c>
      <c r="C195" s="989">
        <v>0</v>
      </c>
      <c r="D195" s="989">
        <v>0</v>
      </c>
      <c r="E195" s="989">
        <v>0</v>
      </c>
      <c r="AC195" s="489"/>
    </row>
    <row r="196" spans="1:29">
      <c r="A196" s="989">
        <v>0</v>
      </c>
      <c r="B196" s="989">
        <v>0</v>
      </c>
      <c r="C196" s="989">
        <v>0</v>
      </c>
      <c r="D196" s="989">
        <v>0</v>
      </c>
      <c r="E196" s="989">
        <v>0</v>
      </c>
      <c r="AC196" s="489"/>
    </row>
    <row r="197" spans="1:29">
      <c r="A197" s="989">
        <v>0</v>
      </c>
      <c r="B197" s="989">
        <v>0</v>
      </c>
      <c r="C197" s="989">
        <v>0</v>
      </c>
      <c r="D197" s="989">
        <v>0</v>
      </c>
      <c r="E197" s="989">
        <v>0</v>
      </c>
      <c r="AC197" s="489"/>
    </row>
    <row r="198" spans="1:29">
      <c r="A198" s="989">
        <v>0</v>
      </c>
      <c r="B198" s="989">
        <v>0</v>
      </c>
      <c r="C198" s="989">
        <v>0</v>
      </c>
      <c r="D198" s="989">
        <v>0</v>
      </c>
      <c r="E198" s="989">
        <v>0</v>
      </c>
      <c r="AC198" s="489"/>
    </row>
    <row r="199" spans="1:29">
      <c r="A199" s="989">
        <v>0</v>
      </c>
      <c r="B199" s="989">
        <v>0</v>
      </c>
      <c r="C199" s="989">
        <v>0</v>
      </c>
      <c r="D199" s="989">
        <v>0</v>
      </c>
      <c r="E199" s="989">
        <v>0</v>
      </c>
      <c r="AC199" s="489"/>
    </row>
    <row r="200" spans="1:29">
      <c r="A200" s="989">
        <v>0</v>
      </c>
      <c r="B200" s="989">
        <v>0</v>
      </c>
      <c r="C200" s="989">
        <v>0</v>
      </c>
      <c r="D200" s="989">
        <v>0</v>
      </c>
      <c r="E200" s="989">
        <v>0</v>
      </c>
      <c r="AC200" s="489"/>
    </row>
    <row r="201" spans="1:29">
      <c r="A201" s="989">
        <v>0</v>
      </c>
      <c r="B201" s="989">
        <v>0</v>
      </c>
      <c r="C201" s="989">
        <v>0</v>
      </c>
      <c r="D201" s="989">
        <v>0</v>
      </c>
      <c r="E201" s="989">
        <v>0</v>
      </c>
      <c r="AC201" s="489"/>
    </row>
    <row r="202" spans="1:29">
      <c r="A202" s="989">
        <v>0</v>
      </c>
      <c r="B202" s="989">
        <v>0</v>
      </c>
      <c r="C202" s="989">
        <v>0</v>
      </c>
      <c r="D202" s="989">
        <v>0</v>
      </c>
      <c r="E202" s="989">
        <v>0</v>
      </c>
      <c r="AC202" s="489"/>
    </row>
    <row r="203" spans="1:29" ht="14.25" thickBot="1">
      <c r="A203" s="989">
        <v>1986</v>
      </c>
      <c r="B203" s="989">
        <v>0</v>
      </c>
      <c r="C203" s="989">
        <v>0</v>
      </c>
      <c r="D203" s="989">
        <v>0</v>
      </c>
      <c r="E203" s="989">
        <v>0</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row r="232" spans="29:29">
      <c r="AC232" s="489"/>
    </row>
    <row r="233" spans="29:29">
      <c r="AC233" s="489"/>
    </row>
    <row r="234" spans="29:29">
      <c r="AC234" s="489"/>
    </row>
    <row r="235" spans="29:29">
      <c r="AC235" s="489"/>
    </row>
    <row r="236" spans="29:29">
      <c r="AC236" s="489"/>
    </row>
    <row r="237" spans="29:29">
      <c r="AC237" s="489"/>
    </row>
    <row r="238" spans="29:29">
      <c r="AC238" s="489"/>
    </row>
    <row r="239" spans="29:29">
      <c r="AC239" s="489"/>
    </row>
    <row r="240" spans="29:29">
      <c r="AC240" s="489"/>
    </row>
    <row r="241" spans="29:29">
      <c r="AC241" s="489"/>
    </row>
    <row r="242" spans="29:29">
      <c r="AC242" s="489"/>
    </row>
    <row r="243" spans="29:29">
      <c r="AC243" s="489"/>
    </row>
    <row r="244" spans="29:29">
      <c r="AC244" s="489"/>
    </row>
    <row r="245" spans="29:29">
      <c r="AC245" s="489"/>
    </row>
  </sheetData>
  <phoneticPr fontId="5"/>
  <pageMargins left="0.47244094488188981" right="0.39370078740157483" top="0.98425196850393704" bottom="0.98425196850393704" header="0.51181102362204722" footer="0.51181102362204722"/>
  <pageSetup paperSize="8" scale="60" orientation="portrait" r:id="rId1"/>
  <headerFooter alignWithMargins="0"/>
  <rowBreaks count="1" manualBreakCount="1">
    <brk id="115" max="16383" man="1"/>
  </rowBreaks>
  <drawing r:id="rId2"/>
</worksheet>
</file>

<file path=xl/worksheets/sheet25.xml><?xml version="1.0" encoding="utf-8"?>
<worksheet xmlns="http://schemas.openxmlformats.org/spreadsheetml/2006/main" xmlns:r="http://schemas.openxmlformats.org/officeDocument/2006/relationships">
  <dimension ref="A1:AM245"/>
  <sheetViews>
    <sheetView topLeftCell="Q169" zoomScaleSheetLayoutView="100"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16384" width="9" style="437"/>
  </cols>
  <sheetData>
    <row r="1" spans="1:37" s="376" customFormat="1" ht="9" customHeight="1"/>
    <row r="2" spans="1:37" s="376" customFormat="1" ht="14.45" customHeight="1">
      <c r="J2" s="164"/>
      <c r="K2" s="164" t="s">
        <v>721</v>
      </c>
      <c r="R2" s="376" t="s">
        <v>672</v>
      </c>
      <c r="AA2" s="165"/>
      <c r="AB2" s="165" t="s">
        <v>1</v>
      </c>
      <c r="AC2" s="165"/>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491"/>
      <c r="AF4" s="491"/>
      <c r="AG4" s="491"/>
      <c r="AH4" s="491"/>
      <c r="AI4" s="335"/>
      <c r="AJ4" s="335"/>
      <c r="AK4" s="33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491"/>
      <c r="AF5" s="491"/>
      <c r="AG5" s="491"/>
      <c r="AH5" s="491"/>
      <c r="AI5" s="335"/>
      <c r="AJ5" s="335"/>
      <c r="AK5" s="33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491"/>
      <c r="AF6" s="491"/>
      <c r="AG6" s="491"/>
      <c r="AH6" s="491"/>
      <c r="AI6" s="335"/>
      <c r="AJ6" s="335"/>
      <c r="AK6" s="335"/>
    </row>
    <row r="7" spans="1:37" s="376" customFormat="1" ht="14.45" customHeight="1" thickBot="1">
      <c r="K7" s="995"/>
      <c r="L7" s="996"/>
      <c r="M7" s="996"/>
      <c r="N7" s="996"/>
      <c r="O7" s="996"/>
      <c r="P7" s="1006" t="s">
        <v>125</v>
      </c>
      <c r="Q7" s="1007" t="s">
        <v>667</v>
      </c>
      <c r="R7" s="1008"/>
      <c r="S7" s="1009" t="s">
        <v>127</v>
      </c>
      <c r="T7" s="1010" t="s">
        <v>395</v>
      </c>
      <c r="U7" s="1001"/>
      <c r="V7" s="1011"/>
      <c r="W7" s="1011"/>
      <c r="X7" s="1011"/>
      <c r="Y7" s="1011"/>
      <c r="Z7" s="1012" t="s">
        <v>5</v>
      </c>
      <c r="AA7" s="1009" t="s">
        <v>6</v>
      </c>
      <c r="AB7" s="1009" t="s">
        <v>7</v>
      </c>
      <c r="AC7" s="1013"/>
      <c r="AD7" s="165"/>
      <c r="AE7" s="332"/>
      <c r="AF7" s="332"/>
      <c r="AG7" s="332"/>
      <c r="AH7" s="332"/>
      <c r="AI7" s="335"/>
      <c r="AJ7" s="335"/>
      <c r="AK7" s="335"/>
    </row>
    <row r="8" spans="1:37" ht="14.45" customHeight="1">
      <c r="A8" s="976">
        <v>155073</v>
      </c>
      <c r="B8" s="976">
        <v>155073</v>
      </c>
      <c r="C8" s="976">
        <v>148809</v>
      </c>
      <c r="D8" s="976">
        <v>6264</v>
      </c>
      <c r="E8" s="976">
        <v>32377</v>
      </c>
      <c r="F8" s="976">
        <v>38045</v>
      </c>
      <c r="G8" s="976">
        <v>450</v>
      </c>
      <c r="H8" s="976">
        <v>0</v>
      </c>
      <c r="I8" s="524"/>
      <c r="K8" s="188"/>
      <c r="L8" s="189" t="s">
        <v>8</v>
      </c>
      <c r="M8" s="190"/>
      <c r="N8" s="190"/>
      <c r="O8" s="191" t="s">
        <v>9</v>
      </c>
      <c r="P8" s="192">
        <f>'Ｈ１８（2006）'!A9</f>
        <v>0</v>
      </c>
      <c r="Q8" s="258">
        <f>'Ｈ１８（2006）'!C9</f>
        <v>0</v>
      </c>
      <c r="R8" s="258">
        <f>'Ｈ１８（2006）'!E9</f>
        <v>0</v>
      </c>
      <c r="S8" s="260">
        <f>'Ｈ１８（2006）'!F9</f>
        <v>0</v>
      </c>
      <c r="T8" s="261">
        <f>'Ｈ１８（2006）'!H9</f>
        <v>0</v>
      </c>
      <c r="U8" s="195"/>
      <c r="V8" s="200" t="s">
        <v>145</v>
      </c>
      <c r="W8" s="222"/>
      <c r="X8" s="222"/>
      <c r="Y8" s="298" t="s">
        <v>10</v>
      </c>
      <c r="Z8" s="231">
        <f>'Ｈ１８（2006）'!A170</f>
        <v>0</v>
      </c>
      <c r="AA8" s="232">
        <f>'Ｈ１８（2006）'!B170</f>
        <v>0</v>
      </c>
      <c r="AB8" s="233">
        <f>'Ｈ１８（2006）'!C170</f>
        <v>0</v>
      </c>
      <c r="AC8" s="505">
        <f>'Ｈ１８（2006）'!E170</f>
        <v>0</v>
      </c>
      <c r="AD8" s="165"/>
      <c r="AE8" s="165"/>
      <c r="AF8" s="165"/>
      <c r="AG8" s="165"/>
      <c r="AH8" s="165"/>
      <c r="AI8" s="376"/>
      <c r="AJ8" s="376"/>
      <c r="AK8" s="376"/>
    </row>
    <row r="9" spans="1:37" ht="14.45" customHeight="1">
      <c r="A9" s="976">
        <v>0</v>
      </c>
      <c r="B9" s="976">
        <v>0</v>
      </c>
      <c r="C9" s="976">
        <v>0</v>
      </c>
      <c r="D9" s="976">
        <v>0</v>
      </c>
      <c r="E9" s="976">
        <v>0</v>
      </c>
      <c r="F9" s="976">
        <v>0</v>
      </c>
      <c r="G9" s="976">
        <v>0</v>
      </c>
      <c r="H9" s="976">
        <v>0</v>
      </c>
      <c r="I9" s="524"/>
      <c r="K9" s="199"/>
      <c r="L9" s="200"/>
      <c r="M9" s="201" t="s">
        <v>146</v>
      </c>
      <c r="N9" s="202"/>
      <c r="O9" s="203" t="s">
        <v>12</v>
      </c>
      <c r="P9" s="204">
        <f>'Ｈ１８（2006）'!A10</f>
        <v>0</v>
      </c>
      <c r="Q9" s="205">
        <f>'Ｈ１８（2006）'!C10</f>
        <v>0</v>
      </c>
      <c r="R9" s="205">
        <f>'Ｈ１８（2006）'!E10</f>
        <v>0</v>
      </c>
      <c r="S9" s="267">
        <f>'Ｈ１８（2006）'!F10</f>
        <v>0</v>
      </c>
      <c r="T9" s="268">
        <f>'Ｈ１８（2006）'!H10</f>
        <v>0</v>
      </c>
      <c r="U9" s="207"/>
      <c r="V9" s="181"/>
      <c r="W9" s="201" t="s">
        <v>11</v>
      </c>
      <c r="X9" s="202"/>
      <c r="Y9" s="220" t="s">
        <v>9</v>
      </c>
      <c r="Z9" s="204">
        <f>'Ｈ１８（2006）'!A171</f>
        <v>0</v>
      </c>
      <c r="AA9" s="205">
        <f>'Ｈ１８（2006）'!B171</f>
        <v>0</v>
      </c>
      <c r="AB9" s="206">
        <f>'Ｈ１８（2006）'!C171</f>
        <v>0</v>
      </c>
      <c r="AC9" s="506">
        <f>'Ｈ１８（2006）'!E171</f>
        <v>0</v>
      </c>
      <c r="AD9" s="165"/>
      <c r="AE9" s="165"/>
      <c r="AF9" s="165"/>
      <c r="AG9" s="165"/>
      <c r="AH9" s="165"/>
      <c r="AI9" s="376"/>
      <c r="AJ9" s="376"/>
      <c r="AK9" s="376"/>
    </row>
    <row r="10" spans="1:37" ht="14.45" customHeight="1">
      <c r="A10" s="976">
        <v>0</v>
      </c>
      <c r="B10" s="976">
        <v>0</v>
      </c>
      <c r="C10" s="976">
        <v>0</v>
      </c>
      <c r="D10" s="976">
        <v>0</v>
      </c>
      <c r="E10" s="976">
        <v>0</v>
      </c>
      <c r="F10" s="976">
        <v>0</v>
      </c>
      <c r="G10" s="976">
        <v>0</v>
      </c>
      <c r="H10" s="976">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76">
        <v>0</v>
      </c>
      <c r="B11" s="976">
        <v>0</v>
      </c>
      <c r="C11" s="976">
        <v>0</v>
      </c>
      <c r="D11" s="976">
        <v>0</v>
      </c>
      <c r="E11" s="976">
        <v>0</v>
      </c>
      <c r="F11" s="976">
        <v>0</v>
      </c>
      <c r="G11" s="976">
        <v>0</v>
      </c>
      <c r="H11" s="976">
        <v>0</v>
      </c>
      <c r="I11" s="524"/>
      <c r="K11" s="199" t="s">
        <v>4</v>
      </c>
      <c r="L11" s="178" t="s">
        <v>14</v>
      </c>
      <c r="M11" s="175"/>
      <c r="N11" s="175"/>
      <c r="O11" s="216" t="s">
        <v>15</v>
      </c>
      <c r="P11" s="217">
        <f>'Ｈ１８（2006）'!A11</f>
        <v>0</v>
      </c>
      <c r="Q11" s="218">
        <f>'Ｈ１８（2006）'!C11</f>
        <v>0</v>
      </c>
      <c r="R11" s="218">
        <f>'Ｈ１８（2006）'!E11</f>
        <v>0</v>
      </c>
      <c r="S11" s="283">
        <f>'Ｈ１８（2006）'!F11</f>
        <v>0</v>
      </c>
      <c r="T11" s="268">
        <f>'Ｈ１８（2006）'!H11</f>
        <v>0</v>
      </c>
      <c r="U11" s="207"/>
      <c r="V11" s="201" t="s">
        <v>147</v>
      </c>
      <c r="W11" s="202"/>
      <c r="X11" s="202"/>
      <c r="Y11" s="220" t="s">
        <v>12</v>
      </c>
      <c r="Z11" s="204">
        <f>'Ｈ１８（2006）'!A172</f>
        <v>0</v>
      </c>
      <c r="AA11" s="205">
        <f>'Ｈ１８（2006）'!B172</f>
        <v>0</v>
      </c>
      <c r="AB11" s="206">
        <f>'Ｈ１８（2006）'!C172</f>
        <v>0</v>
      </c>
      <c r="AC11" s="506">
        <f>'Ｈ１８（2006）'!E172</f>
        <v>0</v>
      </c>
      <c r="AD11" s="165"/>
      <c r="AE11" s="165"/>
      <c r="AF11" s="165"/>
      <c r="AG11" s="165"/>
      <c r="AH11" s="165"/>
      <c r="AI11" s="376"/>
      <c r="AJ11" s="376"/>
      <c r="AK11" s="376"/>
    </row>
    <row r="12" spans="1:37" ht="14.45" customHeight="1">
      <c r="A12" s="976">
        <v>0</v>
      </c>
      <c r="B12" s="976">
        <v>0</v>
      </c>
      <c r="C12" s="976">
        <v>0</v>
      </c>
      <c r="D12" s="976">
        <v>0</v>
      </c>
      <c r="E12" s="976">
        <v>0</v>
      </c>
      <c r="F12" s="976">
        <v>0</v>
      </c>
      <c r="G12" s="976">
        <v>0</v>
      </c>
      <c r="H12" s="976">
        <v>0</v>
      </c>
      <c r="I12" s="524"/>
      <c r="K12" s="199"/>
      <c r="L12" s="200"/>
      <c r="M12" s="201" t="s">
        <v>16</v>
      </c>
      <c r="N12" s="202"/>
      <c r="O12" s="203" t="s">
        <v>17</v>
      </c>
      <c r="P12" s="204">
        <f>'Ｈ１８（2006）'!A12</f>
        <v>0</v>
      </c>
      <c r="Q12" s="205">
        <f>'Ｈ１８（2006）'!C12</f>
        <v>0</v>
      </c>
      <c r="R12" s="205">
        <f>'Ｈ１８（2006）'!E12</f>
        <v>0</v>
      </c>
      <c r="S12" s="267">
        <f>'Ｈ１８（2006）'!F12</f>
        <v>0</v>
      </c>
      <c r="T12" s="268">
        <f>'Ｈ１８（2006）'!H12</f>
        <v>0</v>
      </c>
      <c r="U12" s="207"/>
      <c r="V12" s="200"/>
      <c r="W12" s="452"/>
      <c r="X12" s="452"/>
      <c r="Y12" s="453"/>
      <c r="Z12" s="454"/>
      <c r="AA12" s="455"/>
      <c r="AB12" s="455"/>
      <c r="AC12" s="508"/>
      <c r="AD12" s="165"/>
      <c r="AE12" s="165"/>
      <c r="AF12" s="165"/>
      <c r="AG12" s="165"/>
      <c r="AH12" s="165"/>
      <c r="AI12" s="376"/>
      <c r="AJ12" s="376"/>
      <c r="AK12" s="376"/>
    </row>
    <row r="13" spans="1:37" ht="14.45" customHeight="1">
      <c r="A13" s="976">
        <v>6264</v>
      </c>
      <c r="B13" s="976">
        <v>6264</v>
      </c>
      <c r="C13" s="976">
        <v>0</v>
      </c>
      <c r="D13" s="976">
        <v>6264</v>
      </c>
      <c r="E13" s="976">
        <v>1908</v>
      </c>
      <c r="F13" s="976">
        <v>1560</v>
      </c>
      <c r="G13" s="976">
        <v>0</v>
      </c>
      <c r="H13" s="976">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76">
        <v>6264</v>
      </c>
      <c r="B14" s="976">
        <v>6264</v>
      </c>
      <c r="C14" s="976">
        <v>0</v>
      </c>
      <c r="D14" s="976">
        <v>6264</v>
      </c>
      <c r="E14" s="976">
        <v>1908</v>
      </c>
      <c r="F14" s="976">
        <v>1560</v>
      </c>
      <c r="G14" s="976">
        <v>0</v>
      </c>
      <c r="H14" s="976">
        <v>0</v>
      </c>
      <c r="I14" s="524"/>
      <c r="K14" s="199" t="s">
        <v>4</v>
      </c>
      <c r="L14" s="174"/>
      <c r="M14" s="200" t="s">
        <v>94</v>
      </c>
      <c r="N14" s="202"/>
      <c r="O14" s="203" t="s">
        <v>93</v>
      </c>
      <c r="P14" s="204">
        <f>'Ｈ１８（2006）'!A14</f>
        <v>6264</v>
      </c>
      <c r="Q14" s="205">
        <f>'Ｈ１８（2006）'!C14</f>
        <v>0</v>
      </c>
      <c r="R14" s="205">
        <f>'Ｈ１８（2006）'!E14</f>
        <v>1908</v>
      </c>
      <c r="S14" s="267">
        <f>'Ｈ１８（2006）'!F14</f>
        <v>1560</v>
      </c>
      <c r="T14" s="268">
        <f>'Ｈ１８（2006）'!H14</f>
        <v>0</v>
      </c>
      <c r="U14" s="207"/>
      <c r="V14" s="178"/>
      <c r="W14" s="201" t="s">
        <v>135</v>
      </c>
      <c r="X14" s="202"/>
      <c r="Y14" s="220" t="s">
        <v>93</v>
      </c>
      <c r="Z14" s="204">
        <f>'Ｈ１８（2006）'!A176</f>
        <v>0</v>
      </c>
      <c r="AA14" s="205">
        <f>'Ｈ１８（2006）'!B176</f>
        <v>0</v>
      </c>
      <c r="AB14" s="206">
        <f>'Ｈ１８（2006）'!C176</f>
        <v>0</v>
      </c>
      <c r="AC14" s="506">
        <f>'Ｈ１８（2006）'!E176</f>
        <v>0</v>
      </c>
      <c r="AD14" s="165"/>
      <c r="AE14" s="165"/>
      <c r="AF14" s="165"/>
      <c r="AG14" s="165"/>
      <c r="AH14" s="165"/>
      <c r="AI14" s="376"/>
      <c r="AJ14" s="376"/>
      <c r="AK14" s="376"/>
    </row>
    <row r="15" spans="1:37" ht="14.45" customHeight="1">
      <c r="A15" s="976">
        <v>0</v>
      </c>
      <c r="B15" s="976">
        <v>0</v>
      </c>
      <c r="C15" s="976">
        <v>0</v>
      </c>
      <c r="D15" s="976">
        <v>0</v>
      </c>
      <c r="E15" s="976">
        <v>0</v>
      </c>
      <c r="F15" s="976">
        <v>0</v>
      </c>
      <c r="G15" s="976">
        <v>0</v>
      </c>
      <c r="H15" s="976">
        <v>0</v>
      </c>
      <c r="I15" s="524"/>
      <c r="K15" s="199"/>
      <c r="L15" s="181" t="s">
        <v>102</v>
      </c>
      <c r="M15" s="200"/>
      <c r="N15" s="201" t="s">
        <v>148</v>
      </c>
      <c r="O15" s="203" t="s">
        <v>97</v>
      </c>
      <c r="P15" s="204">
        <f>'Ｈ１８（2006）'!A15</f>
        <v>0</v>
      </c>
      <c r="Q15" s="205">
        <f>'Ｈ１８（2006）'!C15</f>
        <v>0</v>
      </c>
      <c r="R15" s="205">
        <f>'Ｈ１８（2006）'!E15</f>
        <v>0</v>
      </c>
      <c r="S15" s="267">
        <f>'Ｈ１８（2006）'!F15</f>
        <v>0</v>
      </c>
      <c r="T15" s="268">
        <f>'Ｈ１８（2006）'!H15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76">
        <v>6264</v>
      </c>
      <c r="B16" s="976">
        <v>6264</v>
      </c>
      <c r="C16" s="976">
        <v>0</v>
      </c>
      <c r="D16" s="976">
        <v>6264</v>
      </c>
      <c r="E16" s="976">
        <v>1908</v>
      </c>
      <c r="F16" s="976">
        <v>1560</v>
      </c>
      <c r="G16" s="976">
        <v>0</v>
      </c>
      <c r="H16" s="976">
        <v>0</v>
      </c>
      <c r="I16" s="524"/>
      <c r="K16" s="199"/>
      <c r="L16" s="181" t="s">
        <v>103</v>
      </c>
      <c r="M16" s="181"/>
      <c r="N16" s="201" t="s">
        <v>96</v>
      </c>
      <c r="O16" s="203" t="s">
        <v>34</v>
      </c>
      <c r="P16" s="204">
        <f>'Ｈ１８（2006）'!A16</f>
        <v>6264</v>
      </c>
      <c r="Q16" s="205">
        <f>'Ｈ１８（2006）'!C16</f>
        <v>0</v>
      </c>
      <c r="R16" s="205">
        <f>'Ｈ１８（2006）'!E16</f>
        <v>1908</v>
      </c>
      <c r="S16" s="267">
        <f>'Ｈ１８（2006）'!F16</f>
        <v>1560</v>
      </c>
      <c r="T16" s="268">
        <f>'Ｈ１８（2006）'!H16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76">
        <v>0</v>
      </c>
      <c r="B17" s="976">
        <v>0</v>
      </c>
      <c r="C17" s="976">
        <v>0</v>
      </c>
      <c r="D17" s="976">
        <v>0</v>
      </c>
      <c r="E17" s="976">
        <v>0</v>
      </c>
      <c r="F17" s="976">
        <v>0</v>
      </c>
      <c r="G17" s="976">
        <v>0</v>
      </c>
      <c r="H17" s="976">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76">
        <v>0</v>
      </c>
      <c r="B18" s="976">
        <v>0</v>
      </c>
      <c r="C18" s="976">
        <v>0</v>
      </c>
      <c r="D18" s="976">
        <v>0</v>
      </c>
      <c r="E18" s="976">
        <v>0</v>
      </c>
      <c r="F18" s="976">
        <v>0</v>
      </c>
      <c r="G18" s="976">
        <v>0</v>
      </c>
      <c r="H18" s="976">
        <v>0</v>
      </c>
      <c r="I18" s="524"/>
      <c r="K18" s="199"/>
      <c r="L18" s="181"/>
      <c r="M18" s="201" t="s">
        <v>95</v>
      </c>
      <c r="N18" s="202"/>
      <c r="O18" s="203" t="s">
        <v>98</v>
      </c>
      <c r="P18" s="204">
        <f>'Ｈ１８（2006）'!A17</f>
        <v>0</v>
      </c>
      <c r="Q18" s="205">
        <f>'Ｈ１８（2006）'!C17</f>
        <v>0</v>
      </c>
      <c r="R18" s="205">
        <f>'Ｈ１８（2006）'!E17</f>
        <v>0</v>
      </c>
      <c r="S18" s="267">
        <f>'Ｈ１８（2006）'!F17</f>
        <v>0</v>
      </c>
      <c r="T18" s="268">
        <f>'Ｈ１８（2006）'!H17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76">
        <v>0</v>
      </c>
      <c r="B19" s="976">
        <v>0</v>
      </c>
      <c r="C19" s="976">
        <v>0</v>
      </c>
      <c r="D19" s="976">
        <v>0</v>
      </c>
      <c r="E19" s="976">
        <v>0</v>
      </c>
      <c r="F19" s="976">
        <v>0</v>
      </c>
      <c r="G19" s="976">
        <v>0</v>
      </c>
      <c r="H19" s="976">
        <v>0</v>
      </c>
      <c r="I19" s="524"/>
      <c r="K19" s="199"/>
      <c r="L19" s="221"/>
      <c r="M19" s="201" t="s">
        <v>13</v>
      </c>
      <c r="N19" s="202"/>
      <c r="O19" s="203" t="s">
        <v>99</v>
      </c>
      <c r="P19" s="204">
        <f>'Ｈ１８（2006）'!A18</f>
        <v>0</v>
      </c>
      <c r="Q19" s="205">
        <f>'Ｈ１８（2006）'!C18</f>
        <v>0</v>
      </c>
      <c r="R19" s="205">
        <f>'Ｈ１８（2006）'!E18</f>
        <v>0</v>
      </c>
      <c r="S19" s="267">
        <f>'Ｈ１８（2006）'!F18</f>
        <v>0</v>
      </c>
      <c r="T19" s="268">
        <f>'Ｈ１８（2006）'!H18</f>
        <v>0</v>
      </c>
      <c r="U19" s="207"/>
      <c r="V19" s="461"/>
      <c r="W19" s="202" t="s">
        <v>13</v>
      </c>
      <c r="X19" s="202"/>
      <c r="Y19" s="220" t="s">
        <v>97</v>
      </c>
      <c r="Z19" s="204">
        <f>'Ｈ１８（2006）'!A177</f>
        <v>0</v>
      </c>
      <c r="AA19" s="205">
        <f>'Ｈ１８（2006）'!B177</f>
        <v>0</v>
      </c>
      <c r="AB19" s="206">
        <f>'Ｈ１８（2006）'!C177</f>
        <v>0</v>
      </c>
      <c r="AC19" s="506">
        <f>'Ｈ１８（2006）'!E177</f>
        <v>0</v>
      </c>
      <c r="AD19" s="165"/>
      <c r="AE19" s="165"/>
      <c r="AF19" s="165"/>
      <c r="AG19" s="165"/>
      <c r="AH19" s="165"/>
      <c r="AI19" s="376"/>
      <c r="AJ19" s="376"/>
      <c r="AK19" s="376"/>
    </row>
    <row r="20" spans="1:37" ht="14.45" customHeight="1">
      <c r="A20" s="976">
        <v>57935</v>
      </c>
      <c r="B20" s="976">
        <v>57935</v>
      </c>
      <c r="C20" s="976">
        <v>57935</v>
      </c>
      <c r="D20" s="976">
        <v>0</v>
      </c>
      <c r="E20" s="976">
        <v>0</v>
      </c>
      <c r="F20" s="976">
        <v>36485</v>
      </c>
      <c r="G20" s="976">
        <v>450</v>
      </c>
      <c r="H20" s="976">
        <v>0</v>
      </c>
      <c r="I20" s="524"/>
      <c r="K20" s="199"/>
      <c r="L20" s="201" t="s">
        <v>19</v>
      </c>
      <c r="M20" s="202"/>
      <c r="N20" s="202"/>
      <c r="O20" s="203" t="s">
        <v>20</v>
      </c>
      <c r="P20" s="204">
        <f>'Ｈ１８（2006）'!A19</f>
        <v>0</v>
      </c>
      <c r="Q20" s="205">
        <f>'Ｈ１８（2006）'!C19</f>
        <v>0</v>
      </c>
      <c r="R20" s="449">
        <f>'Ｈ１８（2006）'!E19</f>
        <v>0</v>
      </c>
      <c r="S20" s="267">
        <f>'Ｈ１８（2006）'!F19</f>
        <v>0</v>
      </c>
      <c r="T20" s="268">
        <f>'Ｈ１８（2006）'!H19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76">
        <v>27635</v>
      </c>
      <c r="B21" s="976">
        <v>27635</v>
      </c>
      <c r="C21" s="976">
        <v>27635</v>
      </c>
      <c r="D21" s="976">
        <v>0</v>
      </c>
      <c r="E21" s="976">
        <v>0</v>
      </c>
      <c r="F21" s="976">
        <v>15335</v>
      </c>
      <c r="G21" s="976">
        <v>0</v>
      </c>
      <c r="H21" s="976">
        <v>0</v>
      </c>
      <c r="I21" s="524"/>
      <c r="K21" s="199" t="s">
        <v>21</v>
      </c>
      <c r="L21" s="200"/>
      <c r="M21" s="201" t="s">
        <v>22</v>
      </c>
      <c r="N21" s="202"/>
      <c r="O21" s="203" t="s">
        <v>23</v>
      </c>
      <c r="P21" s="204">
        <f>'Ｈ１８（2006）'!A21</f>
        <v>27635</v>
      </c>
      <c r="Q21" s="205">
        <f>'Ｈ１８（2006）'!C21</f>
        <v>27635</v>
      </c>
      <c r="R21" s="205">
        <f>'Ｈ１８（2006）'!E21</f>
        <v>0</v>
      </c>
      <c r="S21" s="267">
        <f>'Ｈ１８（2006）'!F21</f>
        <v>15335</v>
      </c>
      <c r="T21" s="268">
        <f>'Ｈ１８（2006）'!H21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76">
        <v>0</v>
      </c>
      <c r="B22" s="976">
        <v>0</v>
      </c>
      <c r="C22" s="976">
        <v>0</v>
      </c>
      <c r="D22" s="976">
        <v>0</v>
      </c>
      <c r="E22" s="976">
        <v>0</v>
      </c>
      <c r="F22" s="976">
        <v>0</v>
      </c>
      <c r="G22" s="976">
        <v>0</v>
      </c>
      <c r="H22" s="976">
        <v>0</v>
      </c>
      <c r="I22" s="524"/>
      <c r="K22" s="199"/>
      <c r="L22" s="200" t="s">
        <v>25</v>
      </c>
      <c r="M22" s="201" t="s">
        <v>26</v>
      </c>
      <c r="N22" s="202"/>
      <c r="O22" s="203" t="s">
        <v>27</v>
      </c>
      <c r="P22" s="204">
        <f>'Ｈ１８（2006）'!A22</f>
        <v>0</v>
      </c>
      <c r="Q22" s="205">
        <f>'Ｈ１８（2006）'!C22</f>
        <v>0</v>
      </c>
      <c r="R22" s="205">
        <f>'Ｈ１８（2006）'!E22</f>
        <v>0</v>
      </c>
      <c r="S22" s="267">
        <f>'Ｈ１８（2006）'!F22</f>
        <v>0</v>
      </c>
      <c r="T22" s="268">
        <f>'Ｈ１８（2006）'!H22</f>
        <v>0</v>
      </c>
      <c r="U22" s="207"/>
      <c r="V22" s="200"/>
      <c r="W22" s="172"/>
      <c r="X22" s="172"/>
      <c r="Y22" s="212"/>
      <c r="Z22" s="209"/>
      <c r="AA22" s="210"/>
      <c r="AB22" s="210"/>
      <c r="AC22" s="510"/>
      <c r="AD22" s="165"/>
      <c r="AE22" s="165"/>
      <c r="AF22" s="165"/>
      <c r="AG22" s="165"/>
      <c r="AH22" s="165"/>
      <c r="AI22" s="376"/>
      <c r="AJ22" s="376"/>
      <c r="AK22" s="376"/>
    </row>
    <row r="23" spans="1:37" ht="14.45" customHeight="1">
      <c r="A23" s="976">
        <v>0</v>
      </c>
      <c r="B23" s="976">
        <v>0</v>
      </c>
      <c r="C23" s="976">
        <v>0</v>
      </c>
      <c r="D23" s="976">
        <v>0</v>
      </c>
      <c r="E23" s="976">
        <v>0</v>
      </c>
      <c r="F23" s="976">
        <v>0</v>
      </c>
      <c r="G23" s="976">
        <v>0</v>
      </c>
      <c r="H23" s="976">
        <v>0</v>
      </c>
      <c r="I23" s="524"/>
      <c r="K23" s="199"/>
      <c r="L23" s="200" t="s">
        <v>28</v>
      </c>
      <c r="M23" s="201" t="s">
        <v>29</v>
      </c>
      <c r="N23" s="202"/>
      <c r="O23" s="203" t="s">
        <v>30</v>
      </c>
      <c r="P23" s="204">
        <f>'Ｈ１８（2006）'!A23</f>
        <v>0</v>
      </c>
      <c r="Q23" s="205">
        <f>'Ｈ１８（2006）'!C23</f>
        <v>0</v>
      </c>
      <c r="R23" s="205">
        <f>'Ｈ１８（2006）'!E23</f>
        <v>0</v>
      </c>
      <c r="S23" s="267">
        <f>'Ｈ１８（2006）'!F23</f>
        <v>0</v>
      </c>
      <c r="T23" s="268">
        <f>'Ｈ１８（2006）'!H23</f>
        <v>0</v>
      </c>
      <c r="U23" s="207"/>
      <c r="V23" s="200"/>
      <c r="W23" s="212"/>
      <c r="X23" s="212"/>
      <c r="Y23" s="212"/>
      <c r="Z23" s="209"/>
      <c r="AA23" s="210"/>
      <c r="AB23" s="210"/>
      <c r="AC23" s="510"/>
      <c r="AD23" s="165"/>
      <c r="AE23" s="165"/>
      <c r="AF23" s="165"/>
      <c r="AG23" s="165"/>
      <c r="AH23" s="165"/>
      <c r="AI23" s="376"/>
      <c r="AJ23" s="376"/>
      <c r="AK23" s="376"/>
    </row>
    <row r="24" spans="1:37" ht="14.45" customHeight="1">
      <c r="A24" s="976">
        <v>0</v>
      </c>
      <c r="B24" s="976">
        <v>0</v>
      </c>
      <c r="C24" s="976">
        <v>0</v>
      </c>
      <c r="D24" s="976">
        <v>0</v>
      </c>
      <c r="E24" s="976">
        <v>0</v>
      </c>
      <c r="F24" s="976">
        <v>0</v>
      </c>
      <c r="G24" s="976">
        <v>0</v>
      </c>
      <c r="H24" s="976">
        <v>0</v>
      </c>
      <c r="I24" s="524"/>
      <c r="K24" s="199"/>
      <c r="L24" s="200" t="s">
        <v>31</v>
      </c>
      <c r="M24" s="201" t="s">
        <v>32</v>
      </c>
      <c r="N24" s="202"/>
      <c r="O24" s="203" t="s">
        <v>33</v>
      </c>
      <c r="P24" s="204">
        <f>'Ｈ１８（2006）'!A24</f>
        <v>0</v>
      </c>
      <c r="Q24" s="205">
        <f>'Ｈ１８（2006）'!C24</f>
        <v>0</v>
      </c>
      <c r="R24" s="205">
        <f>'Ｈ１８（2006）'!E24</f>
        <v>0</v>
      </c>
      <c r="S24" s="267">
        <f>'Ｈ１８（2006）'!F24</f>
        <v>0</v>
      </c>
      <c r="T24" s="268">
        <f>'Ｈ１８（2006）'!H24</f>
        <v>0</v>
      </c>
      <c r="U24" s="207"/>
      <c r="V24" s="178" t="s">
        <v>670</v>
      </c>
      <c r="W24" s="202"/>
      <c r="X24" s="202"/>
      <c r="Y24" s="220" t="s">
        <v>34</v>
      </c>
      <c r="Z24" s="204">
        <f>'Ｈ１８（2006）'!A178</f>
        <v>0</v>
      </c>
      <c r="AA24" s="205">
        <f>'Ｈ１８（2006）'!B178</f>
        <v>0</v>
      </c>
      <c r="AB24" s="206">
        <f>'Ｈ１８（2006）'!C178</f>
        <v>0</v>
      </c>
      <c r="AC24" s="506">
        <f>'Ｈ１８（2006）'!E178</f>
        <v>0</v>
      </c>
      <c r="AD24" s="165"/>
      <c r="AE24" s="165"/>
      <c r="AF24" s="165"/>
      <c r="AG24" s="165"/>
      <c r="AH24" s="165"/>
      <c r="AI24" s="376"/>
      <c r="AJ24" s="376"/>
      <c r="AK24" s="376"/>
    </row>
    <row r="25" spans="1:37" ht="14.45" customHeight="1">
      <c r="A25" s="976">
        <v>0</v>
      </c>
      <c r="B25" s="976">
        <v>0</v>
      </c>
      <c r="C25" s="976">
        <v>0</v>
      </c>
      <c r="D25" s="976">
        <v>0</v>
      </c>
      <c r="E25" s="976">
        <v>0</v>
      </c>
      <c r="F25" s="976">
        <v>0</v>
      </c>
      <c r="G25" s="976">
        <v>0</v>
      </c>
      <c r="H25" s="976">
        <v>0</v>
      </c>
      <c r="I25" s="524"/>
      <c r="K25" s="199"/>
      <c r="L25" s="200" t="s">
        <v>35</v>
      </c>
      <c r="M25" s="201" t="s">
        <v>36</v>
      </c>
      <c r="N25" s="202"/>
      <c r="O25" s="203" t="s">
        <v>37</v>
      </c>
      <c r="P25" s="204">
        <f>'Ｈ１８（2006）'!A25</f>
        <v>0</v>
      </c>
      <c r="Q25" s="205">
        <f>'Ｈ１８（2006）'!C25</f>
        <v>0</v>
      </c>
      <c r="R25" s="205">
        <f>'Ｈ１８（2006）'!E25</f>
        <v>0</v>
      </c>
      <c r="S25" s="267">
        <f>'Ｈ１８（2006）'!F25</f>
        <v>0</v>
      </c>
      <c r="T25" s="268">
        <f>'Ｈ１８（2006）'!H25</f>
        <v>0</v>
      </c>
      <c r="U25" s="207"/>
      <c r="V25" s="181"/>
      <c r="W25" s="201" t="s">
        <v>36</v>
      </c>
      <c r="X25" s="202"/>
      <c r="Y25" s="220" t="s">
        <v>20</v>
      </c>
      <c r="Z25" s="204">
        <f>'Ｈ１８（2006）'!A181</f>
        <v>0</v>
      </c>
      <c r="AA25" s="205">
        <f>'Ｈ１８（2006）'!B181</f>
        <v>0</v>
      </c>
      <c r="AB25" s="206">
        <f>'Ｈ１８（2006）'!C181</f>
        <v>0</v>
      </c>
      <c r="AC25" s="506">
        <f>'Ｈ１８（2006）'!E181</f>
        <v>0</v>
      </c>
      <c r="AD25" s="165"/>
      <c r="AE25" s="165"/>
      <c r="AF25" s="165"/>
      <c r="AG25" s="165"/>
      <c r="AH25" s="165"/>
      <c r="AI25" s="376"/>
      <c r="AJ25" s="376"/>
      <c r="AK25" s="376"/>
    </row>
    <row r="26" spans="1:37" ht="14.45" customHeight="1">
      <c r="A26" s="976">
        <v>30300</v>
      </c>
      <c r="B26" s="976">
        <v>30300</v>
      </c>
      <c r="C26" s="976">
        <v>30300</v>
      </c>
      <c r="D26" s="976">
        <v>0</v>
      </c>
      <c r="E26" s="976">
        <v>0</v>
      </c>
      <c r="F26" s="976">
        <v>21150</v>
      </c>
      <c r="G26" s="976">
        <v>450</v>
      </c>
      <c r="H26" s="976">
        <v>0</v>
      </c>
      <c r="I26" s="527"/>
      <c r="K26" s="199"/>
      <c r="L26" s="200" t="s">
        <v>38</v>
      </c>
      <c r="M26" s="201" t="s">
        <v>149</v>
      </c>
      <c r="N26" s="202"/>
      <c r="O26" s="203" t="s">
        <v>40</v>
      </c>
      <c r="P26" s="204">
        <f>'Ｈ１８（2006）'!A26</f>
        <v>30300</v>
      </c>
      <c r="Q26" s="205">
        <f>'Ｈ１８（2006）'!C26</f>
        <v>30300</v>
      </c>
      <c r="R26" s="205">
        <f>'Ｈ１８（2006）'!E26</f>
        <v>0</v>
      </c>
      <c r="S26" s="267">
        <f>'Ｈ１８（2006）'!F26</f>
        <v>21150</v>
      </c>
      <c r="T26" s="268">
        <f>'Ｈ１８（2006）'!H26</f>
        <v>0</v>
      </c>
      <c r="U26" s="207"/>
      <c r="V26" s="450"/>
      <c r="W26" s="451"/>
      <c r="X26" s="452"/>
      <c r="Y26" s="453"/>
      <c r="Z26" s="454"/>
      <c r="AA26" s="455"/>
      <c r="AB26" s="455"/>
      <c r="AC26" s="508"/>
      <c r="AD26" s="165"/>
      <c r="AE26" s="165"/>
      <c r="AF26" s="165"/>
      <c r="AG26" s="165"/>
      <c r="AH26" s="165"/>
      <c r="AI26" s="376"/>
      <c r="AJ26" s="376"/>
      <c r="AK26" s="376"/>
    </row>
    <row r="27" spans="1:37" ht="14.45" customHeight="1">
      <c r="A27" s="976">
        <v>0</v>
      </c>
      <c r="B27" s="976">
        <v>0</v>
      </c>
      <c r="C27" s="976">
        <v>0</v>
      </c>
      <c r="D27" s="976">
        <v>0</v>
      </c>
      <c r="E27" s="976">
        <v>0</v>
      </c>
      <c r="F27" s="976">
        <v>0</v>
      </c>
      <c r="G27" s="976">
        <v>0</v>
      </c>
      <c r="H27" s="976">
        <v>0</v>
      </c>
      <c r="I27" s="527"/>
      <c r="K27" s="199"/>
      <c r="L27" s="200" t="s">
        <v>41</v>
      </c>
      <c r="M27" s="201" t="s">
        <v>42</v>
      </c>
      <c r="N27" s="202"/>
      <c r="O27" s="203" t="s">
        <v>43</v>
      </c>
      <c r="P27" s="204">
        <f>'Ｈ１８（2006）'!A27</f>
        <v>0</v>
      </c>
      <c r="Q27" s="205">
        <f>'Ｈ１８（2006）'!C27</f>
        <v>0</v>
      </c>
      <c r="R27" s="205">
        <f>'Ｈ１８（2006）'!E27</f>
        <v>0</v>
      </c>
      <c r="S27" s="267">
        <f>'Ｈ１８（2006）'!F27</f>
        <v>0</v>
      </c>
      <c r="T27" s="268">
        <f>'Ｈ１８（2006）'!H27</f>
        <v>0</v>
      </c>
      <c r="U27" s="207"/>
      <c r="V27" s="450"/>
      <c r="W27" s="456"/>
      <c r="X27" s="457"/>
      <c r="Y27" s="458"/>
      <c r="Z27" s="447"/>
      <c r="AA27" s="459"/>
      <c r="AB27" s="459"/>
      <c r="AC27" s="509"/>
      <c r="AD27" s="165"/>
      <c r="AE27" s="165"/>
      <c r="AF27" s="165"/>
      <c r="AG27" s="165"/>
      <c r="AH27" s="165"/>
      <c r="AI27" s="376"/>
      <c r="AJ27" s="376"/>
      <c r="AK27" s="376"/>
    </row>
    <row r="28" spans="1:37" ht="14.45" customHeight="1">
      <c r="A28" s="976">
        <v>0</v>
      </c>
      <c r="B28" s="976">
        <v>0</v>
      </c>
      <c r="C28" s="976">
        <v>0</v>
      </c>
      <c r="D28" s="976">
        <v>0</v>
      </c>
      <c r="E28" s="976">
        <v>0</v>
      </c>
      <c r="F28" s="976">
        <v>0</v>
      </c>
      <c r="G28" s="976">
        <v>0</v>
      </c>
      <c r="H28" s="976">
        <v>0</v>
      </c>
      <c r="I28" s="527"/>
      <c r="K28" s="199" t="s">
        <v>128</v>
      </c>
      <c r="L28" s="221"/>
      <c r="M28" s="201" t="s">
        <v>13</v>
      </c>
      <c r="N28" s="202"/>
      <c r="O28" s="203" t="s">
        <v>44</v>
      </c>
      <c r="P28" s="204">
        <f>'Ｈ１８（2006）'!A28</f>
        <v>0</v>
      </c>
      <c r="Q28" s="205">
        <f>'Ｈ１８（2006）'!C28</f>
        <v>0</v>
      </c>
      <c r="R28" s="205">
        <f>'Ｈ１８（2006）'!E28</f>
        <v>0</v>
      </c>
      <c r="S28" s="267">
        <f>'Ｈ１８（2006）'!F28</f>
        <v>0</v>
      </c>
      <c r="T28" s="268">
        <f>'Ｈ１８（2006）'!H28</f>
        <v>0</v>
      </c>
      <c r="U28" s="207"/>
      <c r="V28" s="221"/>
      <c r="W28" s="201" t="s">
        <v>13</v>
      </c>
      <c r="X28" s="202"/>
      <c r="Y28" s="220"/>
      <c r="Z28" s="224">
        <f>Z24-Z25</f>
        <v>0</v>
      </c>
      <c r="AA28" s="225">
        <f>AA24-AA25</f>
        <v>0</v>
      </c>
      <c r="AB28" s="297">
        <f>AB24-AB25</f>
        <v>0</v>
      </c>
      <c r="AC28" s="511">
        <f>AC24-AC25</f>
        <v>0</v>
      </c>
      <c r="AD28" s="165"/>
      <c r="AE28" s="165"/>
      <c r="AF28" s="165"/>
      <c r="AG28" s="165"/>
      <c r="AH28" s="165"/>
      <c r="AI28" s="376"/>
      <c r="AJ28" s="376"/>
      <c r="AK28" s="376"/>
    </row>
    <row r="29" spans="1:37" ht="14.45" customHeight="1">
      <c r="A29" s="976">
        <v>0</v>
      </c>
      <c r="B29" s="976">
        <v>0</v>
      </c>
      <c r="C29" s="976">
        <v>0</v>
      </c>
      <c r="D29" s="976">
        <v>0</v>
      </c>
      <c r="E29" s="976">
        <v>0</v>
      </c>
      <c r="F29" s="976">
        <v>0</v>
      </c>
      <c r="G29" s="976">
        <v>0</v>
      </c>
      <c r="H29" s="976">
        <v>0</v>
      </c>
      <c r="I29" s="527"/>
      <c r="K29" s="199" t="s">
        <v>4</v>
      </c>
      <c r="L29" s="178" t="s">
        <v>45</v>
      </c>
      <c r="M29" s="202"/>
      <c r="N29" s="202"/>
      <c r="O29" s="203" t="s">
        <v>46</v>
      </c>
      <c r="P29" s="204">
        <f>'Ｈ１８（2006）'!A29</f>
        <v>0</v>
      </c>
      <c r="Q29" s="205">
        <f>'Ｈ１８（2006）'!C29</f>
        <v>0</v>
      </c>
      <c r="R29" s="205">
        <f>'Ｈ１８（2006）'!E29</f>
        <v>0</v>
      </c>
      <c r="S29" s="267">
        <f>'Ｈ１８（2006）'!F29</f>
        <v>0</v>
      </c>
      <c r="T29" s="268">
        <f>'Ｈ１８（2006）'!H29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76">
        <v>0</v>
      </c>
      <c r="B30" s="976">
        <v>0</v>
      </c>
      <c r="C30" s="976">
        <v>0</v>
      </c>
      <c r="D30" s="976">
        <v>0</v>
      </c>
      <c r="E30" s="976">
        <v>0</v>
      </c>
      <c r="F30" s="976">
        <v>0</v>
      </c>
      <c r="G30" s="976">
        <v>0</v>
      </c>
      <c r="H30" s="976">
        <v>0</v>
      </c>
      <c r="I30" s="527"/>
      <c r="K30" s="199"/>
      <c r="L30" s="200"/>
      <c r="M30" s="201" t="s">
        <v>100</v>
      </c>
      <c r="N30" s="202"/>
      <c r="O30" s="203" t="s">
        <v>75</v>
      </c>
      <c r="P30" s="204">
        <f>'Ｈ１８（2006）'!A30</f>
        <v>0</v>
      </c>
      <c r="Q30" s="205">
        <f>'Ｈ１８（2006）'!C30</f>
        <v>0</v>
      </c>
      <c r="R30" s="205">
        <f>'Ｈ１８（2006）'!E30</f>
        <v>0</v>
      </c>
      <c r="S30" s="267">
        <f>'Ｈ１８（2006）'!F30</f>
        <v>0</v>
      </c>
      <c r="T30" s="268">
        <f>'Ｈ１８（2006）'!H30</f>
        <v>0</v>
      </c>
      <c r="U30" s="207"/>
      <c r="V30" s="200"/>
      <c r="W30" s="172"/>
      <c r="X30" s="172"/>
      <c r="Y30" s="212"/>
      <c r="Z30" s="209"/>
      <c r="AA30" s="210"/>
      <c r="AB30" s="210"/>
      <c r="AC30" s="510"/>
      <c r="AD30" s="165"/>
      <c r="AE30" s="165"/>
      <c r="AF30" s="165"/>
      <c r="AG30" s="165"/>
      <c r="AH30" s="165"/>
      <c r="AI30" s="376"/>
      <c r="AJ30" s="376"/>
      <c r="AK30" s="376"/>
    </row>
    <row r="31" spans="1:37" ht="14.45" customHeight="1">
      <c r="A31" s="976">
        <v>0</v>
      </c>
      <c r="B31" s="976">
        <v>0</v>
      </c>
      <c r="C31" s="976">
        <v>0</v>
      </c>
      <c r="D31" s="976">
        <v>0</v>
      </c>
      <c r="E31" s="976">
        <v>0</v>
      </c>
      <c r="F31" s="976">
        <v>0</v>
      </c>
      <c r="G31" s="976">
        <v>0</v>
      </c>
      <c r="H31" s="976">
        <v>0</v>
      </c>
      <c r="I31" s="527"/>
      <c r="K31" s="199"/>
      <c r="L31" s="200"/>
      <c r="M31" s="201" t="s">
        <v>101</v>
      </c>
      <c r="N31" s="202"/>
      <c r="O31" s="203" t="s">
        <v>77</v>
      </c>
      <c r="P31" s="204">
        <f>'Ｈ１８（2006）'!A31</f>
        <v>0</v>
      </c>
      <c r="Q31" s="205">
        <f>'Ｈ１８（2006）'!C31</f>
        <v>0</v>
      </c>
      <c r="R31" s="205">
        <f>'Ｈ１８（2006）'!E31</f>
        <v>0</v>
      </c>
      <c r="S31" s="267">
        <f>'Ｈ１８（2006）'!F31</f>
        <v>0</v>
      </c>
      <c r="T31" s="268">
        <f>'Ｈ１８（2006）'!H31</f>
        <v>0</v>
      </c>
      <c r="U31" s="207"/>
      <c r="V31" s="200"/>
      <c r="W31" s="172"/>
      <c r="X31" s="172"/>
      <c r="Y31" s="212"/>
      <c r="Z31" s="209"/>
      <c r="AA31" s="210"/>
      <c r="AB31" s="210"/>
      <c r="AC31" s="510"/>
      <c r="AD31" s="165"/>
      <c r="AE31" s="165"/>
      <c r="AF31" s="165"/>
      <c r="AG31" s="165"/>
      <c r="AH31" s="165"/>
      <c r="AI31" s="376"/>
      <c r="AJ31" s="376"/>
      <c r="AK31" s="376"/>
    </row>
    <row r="32" spans="1:37" ht="14.45" customHeight="1">
      <c r="A32" s="976">
        <v>0</v>
      </c>
      <c r="B32" s="976">
        <v>0</v>
      </c>
      <c r="C32" s="976">
        <v>0</v>
      </c>
      <c r="D32" s="976">
        <v>0</v>
      </c>
      <c r="E32" s="976">
        <v>0</v>
      </c>
      <c r="F32" s="976">
        <v>0</v>
      </c>
      <c r="G32" s="976">
        <v>0</v>
      </c>
      <c r="H32" s="976">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76">
        <v>0</v>
      </c>
      <c r="B33" s="976">
        <v>0</v>
      </c>
      <c r="C33" s="976">
        <v>0</v>
      </c>
      <c r="D33" s="976">
        <v>0</v>
      </c>
      <c r="E33" s="976">
        <v>0</v>
      </c>
      <c r="F33" s="976">
        <v>0</v>
      </c>
      <c r="G33" s="976">
        <v>0</v>
      </c>
      <c r="H33" s="976">
        <v>0</v>
      </c>
      <c r="I33" s="527"/>
      <c r="K33" s="199"/>
      <c r="L33" s="178"/>
      <c r="M33" s="201" t="s">
        <v>47</v>
      </c>
      <c r="N33" s="202"/>
      <c r="O33" s="203" t="s">
        <v>48</v>
      </c>
      <c r="P33" s="204">
        <f>'Ｈ１８（2006）'!A33</f>
        <v>0</v>
      </c>
      <c r="Q33" s="205">
        <f>'Ｈ１８（2006）'!C33</f>
        <v>0</v>
      </c>
      <c r="R33" s="205">
        <f>'Ｈ１８（2006）'!E33</f>
        <v>0</v>
      </c>
      <c r="S33" s="267">
        <f>'Ｈ１８（2006）'!F33</f>
        <v>0</v>
      </c>
      <c r="T33" s="268">
        <f>'Ｈ１８（2006）'!H33</f>
        <v>0</v>
      </c>
      <c r="U33" s="207" t="s">
        <v>4</v>
      </c>
      <c r="V33" s="178"/>
      <c r="W33" s="201" t="s">
        <v>49</v>
      </c>
      <c r="X33" s="202"/>
      <c r="Y33" s="203" t="s">
        <v>23</v>
      </c>
      <c r="Z33" s="204">
        <f>'Ｈ１８（2006）'!A183</f>
        <v>183</v>
      </c>
      <c r="AA33" s="205">
        <f>'Ｈ１８（2006）'!B183</f>
        <v>0</v>
      </c>
      <c r="AB33" s="206">
        <f>'Ｈ１８（2006）'!C183</f>
        <v>0</v>
      </c>
      <c r="AC33" s="506">
        <f>'Ｈ１８（2006）'!E183</f>
        <v>0</v>
      </c>
      <c r="AD33" s="165"/>
      <c r="AE33" s="165"/>
      <c r="AF33" s="165"/>
      <c r="AG33" s="165"/>
      <c r="AH33" s="165"/>
      <c r="AI33" s="376"/>
      <c r="AJ33" s="376"/>
      <c r="AK33" s="376"/>
    </row>
    <row r="34" spans="1:37" ht="14.45" customHeight="1">
      <c r="A34" s="976">
        <v>0</v>
      </c>
      <c r="B34" s="976">
        <v>0</v>
      </c>
      <c r="C34" s="976">
        <v>0</v>
      </c>
      <c r="D34" s="976">
        <v>0</v>
      </c>
      <c r="E34" s="976">
        <v>0</v>
      </c>
      <c r="F34" s="976">
        <v>0</v>
      </c>
      <c r="G34" s="976">
        <v>0</v>
      </c>
      <c r="H34" s="976">
        <v>0</v>
      </c>
      <c r="I34" s="527"/>
      <c r="K34" s="199"/>
      <c r="L34" s="200"/>
      <c r="M34" s="201" t="s">
        <v>50</v>
      </c>
      <c r="N34" s="202"/>
      <c r="O34" s="203" t="s">
        <v>51</v>
      </c>
      <c r="P34" s="204">
        <f>'Ｈ１８（2006）'!A34</f>
        <v>0</v>
      </c>
      <c r="Q34" s="205">
        <f>'Ｈ１８（2006）'!C34</f>
        <v>0</v>
      </c>
      <c r="R34" s="205">
        <f>'Ｈ１８（2006）'!E34</f>
        <v>0</v>
      </c>
      <c r="S34" s="267">
        <f>'Ｈ１８（2006）'!F34</f>
        <v>0</v>
      </c>
      <c r="T34" s="268">
        <f>'Ｈ１８（2006）'!H34</f>
        <v>0</v>
      </c>
      <c r="U34" s="207"/>
      <c r="V34" s="200"/>
      <c r="W34" s="200"/>
      <c r="X34" s="172"/>
      <c r="Y34" s="212"/>
      <c r="Z34" s="209"/>
      <c r="AA34" s="210"/>
      <c r="AB34" s="210"/>
      <c r="AC34" s="510"/>
      <c r="AD34" s="165"/>
      <c r="AE34" s="165"/>
      <c r="AF34" s="165"/>
      <c r="AG34" s="165"/>
      <c r="AH34" s="165"/>
      <c r="AI34" s="376"/>
      <c r="AJ34" s="376"/>
      <c r="AK34" s="376"/>
    </row>
    <row r="35" spans="1:37" ht="14.45" customHeight="1">
      <c r="A35" s="976">
        <v>0</v>
      </c>
      <c r="B35" s="976">
        <v>0</v>
      </c>
      <c r="C35" s="976">
        <v>0</v>
      </c>
      <c r="D35" s="976">
        <v>0</v>
      </c>
      <c r="E35" s="976">
        <v>0</v>
      </c>
      <c r="F35" s="976">
        <v>0</v>
      </c>
      <c r="G35" s="976">
        <v>0</v>
      </c>
      <c r="H35" s="976">
        <v>0</v>
      </c>
      <c r="I35" s="527"/>
      <c r="K35" s="199" t="s">
        <v>129</v>
      </c>
      <c r="L35" s="200"/>
      <c r="M35" s="201" t="s">
        <v>52</v>
      </c>
      <c r="N35" s="202"/>
      <c r="O35" s="203" t="s">
        <v>53</v>
      </c>
      <c r="P35" s="204">
        <f>'Ｈ１８（2006）'!A35</f>
        <v>0</v>
      </c>
      <c r="Q35" s="205">
        <f>'Ｈ１８（2006）'!C35</f>
        <v>0</v>
      </c>
      <c r="R35" s="205">
        <f>'Ｈ１８（2006）'!E35</f>
        <v>0</v>
      </c>
      <c r="S35" s="267">
        <f>'Ｈ１８（2006）'!F35</f>
        <v>0</v>
      </c>
      <c r="T35" s="268">
        <f>'Ｈ１８（2006）'!H35</f>
        <v>0</v>
      </c>
      <c r="U35" s="207"/>
      <c r="V35" s="200"/>
      <c r="W35" s="201" t="s">
        <v>52</v>
      </c>
      <c r="X35" s="202"/>
      <c r="Y35" s="203" t="s">
        <v>27</v>
      </c>
      <c r="Z35" s="204">
        <f>'Ｈ１８（2006）'!A184</f>
        <v>0</v>
      </c>
      <c r="AA35" s="205">
        <f>'Ｈ１８（2006）'!B184</f>
        <v>0</v>
      </c>
      <c r="AB35" s="206">
        <f>'Ｈ１８（2006）'!C184</f>
        <v>0</v>
      </c>
      <c r="AC35" s="506">
        <f>'Ｈ１８（2006）'!E184</f>
        <v>0</v>
      </c>
      <c r="AD35" s="165"/>
      <c r="AE35" s="165"/>
      <c r="AF35" s="165"/>
      <c r="AG35" s="165"/>
      <c r="AH35" s="165"/>
      <c r="AI35" s="376"/>
      <c r="AJ35" s="376"/>
      <c r="AK35" s="376"/>
    </row>
    <row r="36" spans="1:37" ht="14.45" customHeight="1">
      <c r="A36" s="976">
        <v>0</v>
      </c>
      <c r="B36" s="976">
        <v>0</v>
      </c>
      <c r="C36" s="976">
        <v>0</v>
      </c>
      <c r="D36" s="976">
        <v>0</v>
      </c>
      <c r="E36" s="976">
        <v>0</v>
      </c>
      <c r="F36" s="976">
        <v>0</v>
      </c>
      <c r="G36" s="976">
        <v>0</v>
      </c>
      <c r="H36" s="976">
        <v>0</v>
      </c>
      <c r="I36" s="527"/>
      <c r="K36" s="199"/>
      <c r="L36" s="200" t="s">
        <v>54</v>
      </c>
      <c r="M36" s="201" t="s">
        <v>32</v>
      </c>
      <c r="N36" s="202"/>
      <c r="O36" s="203" t="s">
        <v>55</v>
      </c>
      <c r="P36" s="204">
        <f>'Ｈ１８（2006）'!A36</f>
        <v>0</v>
      </c>
      <c r="Q36" s="205">
        <f>'Ｈ１８（2006）'!C36</f>
        <v>0</v>
      </c>
      <c r="R36" s="205">
        <f>'Ｈ１８（2006）'!E36</f>
        <v>0</v>
      </c>
      <c r="S36" s="267">
        <f>'Ｈ１８（2006）'!F36</f>
        <v>0</v>
      </c>
      <c r="T36" s="268">
        <f>'Ｈ１８（2006）'!H36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76">
        <v>0</v>
      </c>
      <c r="B37" s="976">
        <v>0</v>
      </c>
      <c r="C37" s="976">
        <v>0</v>
      </c>
      <c r="D37" s="976">
        <v>0</v>
      </c>
      <c r="E37" s="976">
        <v>0</v>
      </c>
      <c r="F37" s="976">
        <v>0</v>
      </c>
      <c r="G37" s="976">
        <v>0</v>
      </c>
      <c r="H37" s="976">
        <v>0</v>
      </c>
      <c r="I37" s="527"/>
      <c r="K37" s="199"/>
      <c r="L37" s="200"/>
      <c r="M37" s="201" t="s">
        <v>42</v>
      </c>
      <c r="N37" s="202"/>
      <c r="O37" s="203" t="s">
        <v>56</v>
      </c>
      <c r="P37" s="204">
        <f>'Ｈ１８（2006）'!A37</f>
        <v>0</v>
      </c>
      <c r="Q37" s="205">
        <f>'Ｈ１８（2006）'!C37</f>
        <v>0</v>
      </c>
      <c r="R37" s="205">
        <f>'Ｈ１８（2006）'!E37</f>
        <v>0</v>
      </c>
      <c r="S37" s="267">
        <f>'Ｈ１８（2006）'!F37</f>
        <v>0</v>
      </c>
      <c r="T37" s="268">
        <f>'Ｈ１８（2006）'!H37</f>
        <v>0</v>
      </c>
      <c r="U37" s="207"/>
      <c r="V37" s="200"/>
      <c r="W37" s="200"/>
      <c r="X37" s="172"/>
      <c r="Y37" s="212"/>
      <c r="Z37" s="209"/>
      <c r="AA37" s="210"/>
      <c r="AB37" s="210"/>
      <c r="AC37" s="510"/>
      <c r="AD37" s="165"/>
      <c r="AE37" s="165"/>
      <c r="AF37" s="165"/>
      <c r="AG37" s="165"/>
      <c r="AH37" s="165"/>
      <c r="AI37" s="376"/>
      <c r="AJ37" s="376"/>
      <c r="AK37" s="376"/>
    </row>
    <row r="38" spans="1:37" ht="14.45" customHeight="1">
      <c r="A38" s="976">
        <v>0</v>
      </c>
      <c r="B38" s="976">
        <v>0</v>
      </c>
      <c r="C38" s="976">
        <v>0</v>
      </c>
      <c r="D38" s="976">
        <v>0</v>
      </c>
      <c r="E38" s="976">
        <v>0</v>
      </c>
      <c r="F38" s="976">
        <v>0</v>
      </c>
      <c r="G38" s="976">
        <v>0</v>
      </c>
      <c r="H38" s="976">
        <v>0</v>
      </c>
      <c r="I38" s="527"/>
      <c r="K38" s="199"/>
      <c r="L38" s="200"/>
      <c r="M38" s="201" t="s">
        <v>57</v>
      </c>
      <c r="N38" s="202"/>
      <c r="O38" s="203" t="s">
        <v>58</v>
      </c>
      <c r="P38" s="204">
        <f>'Ｈ１８（2006）'!A38</f>
        <v>0</v>
      </c>
      <c r="Q38" s="205">
        <f>'Ｈ１８（2006）'!C38</f>
        <v>0</v>
      </c>
      <c r="R38" s="205">
        <f>'Ｈ１８（2006）'!E38</f>
        <v>0</v>
      </c>
      <c r="S38" s="267">
        <f>'Ｈ１８（2006）'!F38</f>
        <v>0</v>
      </c>
      <c r="T38" s="268">
        <f>'Ｈ１８（2006）'!H38</f>
        <v>0</v>
      </c>
      <c r="U38" s="207"/>
      <c r="V38" s="200"/>
      <c r="W38" s="201" t="s">
        <v>57</v>
      </c>
      <c r="X38" s="202"/>
      <c r="Y38" s="203" t="s">
        <v>30</v>
      </c>
      <c r="Z38" s="204">
        <f>'Ｈ１８（2006）'!A185</f>
        <v>0</v>
      </c>
      <c r="AA38" s="205">
        <f>'Ｈ１８（2006）'!B185</f>
        <v>0</v>
      </c>
      <c r="AB38" s="206">
        <f>'Ｈ１８（2006）'!C185</f>
        <v>0</v>
      </c>
      <c r="AC38" s="506">
        <f>'Ｈ１８（2006）'!E185</f>
        <v>0</v>
      </c>
      <c r="AD38" s="165"/>
      <c r="AE38" s="165"/>
      <c r="AF38" s="165"/>
      <c r="AG38" s="165"/>
      <c r="AH38" s="165"/>
      <c r="AI38" s="376"/>
      <c r="AJ38" s="376"/>
      <c r="AK38" s="376"/>
    </row>
    <row r="39" spans="1:37" ht="14.45" customHeight="1">
      <c r="A39" s="976">
        <v>0</v>
      </c>
      <c r="B39" s="976">
        <v>0</v>
      </c>
      <c r="C39" s="976">
        <v>0</v>
      </c>
      <c r="D39" s="976">
        <v>0</v>
      </c>
      <c r="E39" s="976">
        <v>0</v>
      </c>
      <c r="F39" s="976">
        <v>0</v>
      </c>
      <c r="G39" s="976">
        <v>0</v>
      </c>
      <c r="H39" s="976">
        <v>0</v>
      </c>
      <c r="I39" s="527"/>
      <c r="K39" s="199"/>
      <c r="L39" s="200"/>
      <c r="M39" s="178" t="s">
        <v>60</v>
      </c>
      <c r="N39" s="202"/>
      <c r="O39" s="203" t="s">
        <v>61</v>
      </c>
      <c r="P39" s="204">
        <f>'Ｈ１８（2006）'!A39</f>
        <v>0</v>
      </c>
      <c r="Q39" s="205">
        <f>'Ｈ１８（2006）'!C39</f>
        <v>0</v>
      </c>
      <c r="R39" s="205">
        <f>'Ｈ１８（2006）'!E39</f>
        <v>0</v>
      </c>
      <c r="S39" s="267">
        <f>'Ｈ１８（2006）'!F39</f>
        <v>0</v>
      </c>
      <c r="T39" s="268">
        <f>'Ｈ１８（2006）'!H39</f>
        <v>0</v>
      </c>
      <c r="U39" s="207"/>
      <c r="V39" s="200" t="s">
        <v>59</v>
      </c>
      <c r="W39" s="178" t="s">
        <v>60</v>
      </c>
      <c r="X39" s="202"/>
      <c r="Y39" s="203" t="s">
        <v>33</v>
      </c>
      <c r="Z39" s="204">
        <f>'Ｈ１８（2006）'!A186</f>
        <v>0</v>
      </c>
      <c r="AA39" s="205">
        <f>'Ｈ１８（2006）'!B186</f>
        <v>0</v>
      </c>
      <c r="AB39" s="206">
        <f>'Ｈ１８（2006）'!C186</f>
        <v>0</v>
      </c>
      <c r="AC39" s="506">
        <f>'Ｈ１８（2006）'!E186</f>
        <v>0</v>
      </c>
      <c r="AD39" s="165"/>
      <c r="AE39" s="165"/>
      <c r="AF39" s="165"/>
      <c r="AG39" s="165"/>
      <c r="AH39" s="165"/>
      <c r="AI39" s="376"/>
      <c r="AJ39" s="376"/>
      <c r="AK39" s="376"/>
    </row>
    <row r="40" spans="1:37" ht="14.45" customHeight="1">
      <c r="A40" s="976">
        <v>0</v>
      </c>
      <c r="B40" s="976">
        <v>0</v>
      </c>
      <c r="C40" s="976">
        <v>0</v>
      </c>
      <c r="D40" s="976">
        <v>0</v>
      </c>
      <c r="E40" s="976">
        <v>0</v>
      </c>
      <c r="F40" s="976">
        <v>0</v>
      </c>
      <c r="G40" s="976">
        <v>0</v>
      </c>
      <c r="H40" s="976">
        <v>0</v>
      </c>
      <c r="I40" s="527"/>
      <c r="K40" s="199"/>
      <c r="L40" s="200" t="s">
        <v>59</v>
      </c>
      <c r="M40" s="200"/>
      <c r="N40" s="201" t="s">
        <v>62</v>
      </c>
      <c r="O40" s="203" t="s">
        <v>63</v>
      </c>
      <c r="P40" s="204">
        <f>'Ｈ１８（2006）'!A40</f>
        <v>0</v>
      </c>
      <c r="Q40" s="205">
        <f>'Ｈ１８（2006）'!C40</f>
        <v>0</v>
      </c>
      <c r="R40" s="205">
        <f>'Ｈ１８（2006）'!E40</f>
        <v>0</v>
      </c>
      <c r="S40" s="267">
        <f>'Ｈ１８（2006）'!F40</f>
        <v>0</v>
      </c>
      <c r="T40" s="268">
        <f>'Ｈ１８（2006）'!H40</f>
        <v>0</v>
      </c>
      <c r="U40" s="207"/>
      <c r="V40" s="200"/>
      <c r="W40" s="200"/>
      <c r="X40" s="201" t="s">
        <v>62</v>
      </c>
      <c r="Y40" s="203" t="s">
        <v>37</v>
      </c>
      <c r="Z40" s="204">
        <f>'Ｈ１８（2006）'!A187</f>
        <v>0</v>
      </c>
      <c r="AA40" s="205">
        <f>'Ｈ１８（2006）'!B187</f>
        <v>0</v>
      </c>
      <c r="AB40" s="206">
        <f>'Ｈ１８（2006）'!C187</f>
        <v>0</v>
      </c>
      <c r="AC40" s="506">
        <f>'Ｈ１８（2006）'!E187</f>
        <v>0</v>
      </c>
      <c r="AD40" s="165"/>
      <c r="AE40" s="165"/>
      <c r="AF40" s="165"/>
      <c r="AG40" s="165"/>
      <c r="AH40" s="165"/>
      <c r="AI40" s="376"/>
      <c r="AJ40" s="376"/>
      <c r="AK40" s="376"/>
    </row>
    <row r="41" spans="1:37" ht="14.45" customHeight="1">
      <c r="A41" s="976">
        <v>0</v>
      </c>
      <c r="B41" s="976">
        <v>0</v>
      </c>
      <c r="C41" s="976">
        <v>0</v>
      </c>
      <c r="D41" s="976">
        <v>0</v>
      </c>
      <c r="E41" s="976">
        <v>0</v>
      </c>
      <c r="F41" s="976">
        <v>0</v>
      </c>
      <c r="G41" s="976">
        <v>0</v>
      </c>
      <c r="H41" s="976">
        <v>0</v>
      </c>
      <c r="I41" s="527"/>
      <c r="K41" s="199"/>
      <c r="L41" s="200"/>
      <c r="M41" s="200"/>
      <c r="N41" s="201" t="s">
        <v>64</v>
      </c>
      <c r="O41" s="203" t="s">
        <v>65</v>
      </c>
      <c r="P41" s="204">
        <f>'Ｈ１８（2006）'!A41</f>
        <v>0</v>
      </c>
      <c r="Q41" s="205">
        <f>'Ｈ１８（2006）'!C41</f>
        <v>0</v>
      </c>
      <c r="R41" s="205">
        <f>'Ｈ１８（2006）'!E41</f>
        <v>0</v>
      </c>
      <c r="S41" s="267">
        <f>'Ｈ１８（2006）'!F41</f>
        <v>0</v>
      </c>
      <c r="T41" s="268">
        <f>'Ｈ１８（2006）'!H41</f>
        <v>0</v>
      </c>
      <c r="U41" s="207"/>
      <c r="V41" s="200"/>
      <c r="W41" s="200"/>
      <c r="X41" s="201" t="s">
        <v>64</v>
      </c>
      <c r="Y41" s="203" t="s">
        <v>40</v>
      </c>
      <c r="Z41" s="204">
        <f>'Ｈ１８（2006）'!A188</f>
        <v>0</v>
      </c>
      <c r="AA41" s="205">
        <f>'Ｈ１８（2006）'!B188</f>
        <v>0</v>
      </c>
      <c r="AB41" s="206">
        <f>'Ｈ１８（2006）'!C188</f>
        <v>0</v>
      </c>
      <c r="AC41" s="506">
        <f>'Ｈ１８（2006）'!E188</f>
        <v>0</v>
      </c>
      <c r="AD41" s="165"/>
      <c r="AE41" s="165"/>
      <c r="AF41" s="165"/>
      <c r="AG41" s="165"/>
      <c r="AH41" s="165"/>
      <c r="AI41" s="376"/>
      <c r="AJ41" s="376"/>
      <c r="AK41" s="376"/>
    </row>
    <row r="42" spans="1:37" ht="14.45" customHeight="1">
      <c r="A42" s="976">
        <v>0</v>
      </c>
      <c r="B42" s="976">
        <v>0</v>
      </c>
      <c r="C42" s="976">
        <v>0</v>
      </c>
      <c r="D42" s="976">
        <v>0</v>
      </c>
      <c r="E42" s="976">
        <v>0</v>
      </c>
      <c r="F42" s="976">
        <v>0</v>
      </c>
      <c r="G42" s="976">
        <v>0</v>
      </c>
      <c r="H42" s="976">
        <v>0</v>
      </c>
      <c r="I42" s="527"/>
      <c r="K42" s="199" t="s">
        <v>38</v>
      </c>
      <c r="L42" s="200"/>
      <c r="M42" s="200"/>
      <c r="N42" s="201" t="s">
        <v>66</v>
      </c>
      <c r="O42" s="203" t="s">
        <v>67</v>
      </c>
      <c r="P42" s="204">
        <f>'Ｈ１８（2006）'!A42</f>
        <v>0</v>
      </c>
      <c r="Q42" s="205">
        <f>'Ｈ１８（2006）'!C42</f>
        <v>0</v>
      </c>
      <c r="R42" s="205">
        <f>'Ｈ１８（2006）'!E42</f>
        <v>0</v>
      </c>
      <c r="S42" s="267">
        <f>'Ｈ１８（2006）'!F42</f>
        <v>0</v>
      </c>
      <c r="T42" s="268">
        <f>'Ｈ１８（2006）'!H42</f>
        <v>0</v>
      </c>
      <c r="U42" s="207"/>
      <c r="V42" s="200" t="s">
        <v>668</v>
      </c>
      <c r="W42" s="200"/>
      <c r="X42" s="201" t="s">
        <v>66</v>
      </c>
      <c r="Y42" s="203" t="s">
        <v>43</v>
      </c>
      <c r="Z42" s="204">
        <f>'Ｈ１８（2006）'!A189</f>
        <v>0</v>
      </c>
      <c r="AA42" s="205">
        <f>'Ｈ１８（2006）'!B189</f>
        <v>0</v>
      </c>
      <c r="AB42" s="206">
        <f>'Ｈ１８（2006）'!C189</f>
        <v>0</v>
      </c>
      <c r="AC42" s="506">
        <f>'Ｈ１８（2006）'!E189</f>
        <v>0</v>
      </c>
      <c r="AD42" s="165"/>
      <c r="AE42" s="165"/>
      <c r="AF42" s="165"/>
      <c r="AG42" s="165"/>
      <c r="AH42" s="165"/>
      <c r="AI42" s="376"/>
      <c r="AJ42" s="376"/>
      <c r="AK42" s="376"/>
    </row>
    <row r="43" spans="1:37" ht="14.45" customHeight="1">
      <c r="A43" s="976">
        <v>0</v>
      </c>
      <c r="B43" s="976">
        <v>0</v>
      </c>
      <c r="C43" s="976">
        <v>0</v>
      </c>
      <c r="D43" s="976">
        <v>0</v>
      </c>
      <c r="E43" s="976">
        <v>0</v>
      </c>
      <c r="F43" s="976">
        <v>0</v>
      </c>
      <c r="G43" s="976">
        <v>0</v>
      </c>
      <c r="H43" s="976">
        <v>0</v>
      </c>
      <c r="I43" s="527"/>
      <c r="K43" s="199"/>
      <c r="L43" s="200"/>
      <c r="M43" s="200"/>
      <c r="N43" s="201" t="s">
        <v>150</v>
      </c>
      <c r="O43" s="203" t="s">
        <v>69</v>
      </c>
      <c r="P43" s="204">
        <f>'Ｈ１８（2006）'!A43</f>
        <v>0</v>
      </c>
      <c r="Q43" s="205">
        <f>'Ｈ１８（2006）'!C43</f>
        <v>0</v>
      </c>
      <c r="R43" s="205">
        <f>'Ｈ１８（2006）'!E43</f>
        <v>0</v>
      </c>
      <c r="S43" s="267">
        <f>'Ｈ１８（2006）'!F43</f>
        <v>0</v>
      </c>
      <c r="T43" s="268">
        <f>'Ｈ１８（2006）'!H43</f>
        <v>0</v>
      </c>
      <c r="U43" s="207"/>
      <c r="V43" s="200"/>
      <c r="W43" s="200"/>
      <c r="X43" s="201" t="s">
        <v>150</v>
      </c>
      <c r="Y43" s="203" t="s">
        <v>44</v>
      </c>
      <c r="Z43" s="204">
        <f>'Ｈ１８（2006）'!A190</f>
        <v>0</v>
      </c>
      <c r="AA43" s="205">
        <f>'Ｈ１８（2006）'!B190</f>
        <v>0</v>
      </c>
      <c r="AB43" s="206">
        <f>'Ｈ１８（2006）'!C190</f>
        <v>0</v>
      </c>
      <c r="AC43" s="506">
        <f>'Ｈ１８（2006）'!E190</f>
        <v>0</v>
      </c>
      <c r="AD43" s="165"/>
      <c r="AE43" s="165"/>
      <c r="AF43" s="165"/>
      <c r="AG43" s="165"/>
      <c r="AH43" s="165"/>
      <c r="AI43" s="376"/>
      <c r="AJ43" s="376"/>
      <c r="AK43" s="376"/>
    </row>
    <row r="44" spans="1:37" ht="14.45" customHeight="1">
      <c r="A44" s="976">
        <v>0</v>
      </c>
      <c r="B44" s="976">
        <v>0</v>
      </c>
      <c r="C44" s="976">
        <v>0</v>
      </c>
      <c r="D44" s="976">
        <v>0</v>
      </c>
      <c r="E44" s="976">
        <v>0</v>
      </c>
      <c r="F44" s="976">
        <v>0</v>
      </c>
      <c r="G44" s="976">
        <v>0</v>
      </c>
      <c r="H44" s="976">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76">
        <v>0</v>
      </c>
      <c r="B45" s="976">
        <v>0</v>
      </c>
      <c r="C45" s="976">
        <v>0</v>
      </c>
      <c r="D45" s="976">
        <v>0</v>
      </c>
      <c r="E45" s="976">
        <v>0</v>
      </c>
      <c r="F45" s="976">
        <v>0</v>
      </c>
      <c r="G45" s="976">
        <v>0</v>
      </c>
      <c r="H45" s="976">
        <v>0</v>
      </c>
      <c r="I45" s="530"/>
      <c r="K45" s="227" t="s">
        <v>132</v>
      </c>
      <c r="L45" s="200"/>
      <c r="M45" s="201" t="s">
        <v>70</v>
      </c>
      <c r="N45" s="202"/>
      <c r="O45" s="203" t="s">
        <v>71</v>
      </c>
      <c r="P45" s="204">
        <f>'Ｈ１８（2006）'!A44</f>
        <v>0</v>
      </c>
      <c r="Q45" s="205">
        <f>'Ｈ１８（2006）'!C44</f>
        <v>0</v>
      </c>
      <c r="R45" s="205">
        <f>'Ｈ１８（2006）'!E44</f>
        <v>0</v>
      </c>
      <c r="S45" s="267">
        <f>'Ｈ１８（2006）'!F44</f>
        <v>0</v>
      </c>
      <c r="T45" s="268">
        <f>'Ｈ１８（2006）'!H44</f>
        <v>0</v>
      </c>
      <c r="U45" s="207" t="s">
        <v>72</v>
      </c>
      <c r="V45" s="200" t="s">
        <v>669</v>
      </c>
      <c r="W45" s="201" t="s">
        <v>87</v>
      </c>
      <c r="X45" s="202"/>
      <c r="Y45" s="203" t="s">
        <v>46</v>
      </c>
      <c r="Z45" s="204">
        <f>'Ｈ１８（2006）'!A191</f>
        <v>0</v>
      </c>
      <c r="AA45" s="205">
        <f>'Ｈ１８（2006）'!B191</f>
        <v>0</v>
      </c>
      <c r="AB45" s="206">
        <f>'Ｈ１８（2006）'!C191</f>
        <v>0</v>
      </c>
      <c r="AC45" s="506">
        <f>'Ｈ１８（2006）'!E191</f>
        <v>0</v>
      </c>
      <c r="AD45" s="165"/>
      <c r="AE45" s="165"/>
      <c r="AF45" s="165"/>
      <c r="AG45" s="165"/>
      <c r="AH45" s="165"/>
      <c r="AI45" s="376"/>
      <c r="AJ45" s="376"/>
      <c r="AK45" s="376"/>
    </row>
    <row r="46" spans="1:37" ht="14.45" customHeight="1">
      <c r="A46" s="976">
        <v>0</v>
      </c>
      <c r="B46" s="976">
        <v>0</v>
      </c>
      <c r="C46" s="976">
        <v>0</v>
      </c>
      <c r="D46" s="976">
        <v>0</v>
      </c>
      <c r="E46" s="976">
        <v>0</v>
      </c>
      <c r="F46" s="976">
        <v>0</v>
      </c>
      <c r="G46" s="976">
        <v>0</v>
      </c>
      <c r="H46" s="976">
        <v>0</v>
      </c>
      <c r="I46" s="530"/>
      <c r="K46" s="199" t="s">
        <v>130</v>
      </c>
      <c r="L46" s="200"/>
      <c r="M46" s="201" t="s">
        <v>73</v>
      </c>
      <c r="N46" s="202"/>
      <c r="O46" s="203" t="s">
        <v>74</v>
      </c>
      <c r="P46" s="204">
        <f>'Ｈ１８（2006）'!A45</f>
        <v>0</v>
      </c>
      <c r="Q46" s="205">
        <f>'Ｈ１８（2006）'!C45</f>
        <v>0</v>
      </c>
      <c r="R46" s="205">
        <f>'Ｈ１８（2006）'!E45</f>
        <v>0</v>
      </c>
      <c r="S46" s="267">
        <f>'Ｈ１８（2006）'!F45</f>
        <v>0</v>
      </c>
      <c r="T46" s="268">
        <f>'Ｈ１８（2006）'!H45</f>
        <v>0</v>
      </c>
      <c r="U46" s="207"/>
      <c r="V46" s="200"/>
      <c r="W46" s="201" t="s">
        <v>73</v>
      </c>
      <c r="X46" s="202"/>
      <c r="Y46" s="203" t="s">
        <v>75</v>
      </c>
      <c r="Z46" s="204">
        <f>'Ｈ１８（2006）'!A192</f>
        <v>0</v>
      </c>
      <c r="AA46" s="205">
        <f>'Ｈ１８（2006）'!B192</f>
        <v>0</v>
      </c>
      <c r="AB46" s="206">
        <f>'Ｈ１８（2006）'!C192</f>
        <v>0</v>
      </c>
      <c r="AC46" s="506">
        <f>'Ｈ１８（2006）'!E192</f>
        <v>0</v>
      </c>
      <c r="AD46" s="165"/>
      <c r="AE46" s="165"/>
      <c r="AF46" s="165"/>
      <c r="AG46" s="165"/>
      <c r="AH46" s="165"/>
      <c r="AI46" s="376"/>
      <c r="AJ46" s="376"/>
      <c r="AK46" s="376"/>
    </row>
    <row r="47" spans="1:37" ht="14.45" customHeight="1">
      <c r="A47" s="976">
        <v>0</v>
      </c>
      <c r="B47" s="976">
        <v>0</v>
      </c>
      <c r="C47" s="976">
        <v>0</v>
      </c>
      <c r="D47" s="976">
        <v>0</v>
      </c>
      <c r="E47" s="976">
        <v>0</v>
      </c>
      <c r="F47" s="976">
        <v>0</v>
      </c>
      <c r="G47" s="976">
        <v>0</v>
      </c>
      <c r="H47" s="976">
        <v>0</v>
      </c>
      <c r="I47" s="530"/>
      <c r="K47" s="199"/>
      <c r="L47" s="221"/>
      <c r="M47" s="201" t="s">
        <v>13</v>
      </c>
      <c r="N47" s="202"/>
      <c r="O47" s="203" t="s">
        <v>76</v>
      </c>
      <c r="P47" s="204">
        <f>'Ｈ１８（2006）'!A46</f>
        <v>0</v>
      </c>
      <c r="Q47" s="205">
        <f>'Ｈ１８（2006）'!C46</f>
        <v>0</v>
      </c>
      <c r="R47" s="205">
        <f>'Ｈ１８（2006）'!E46</f>
        <v>0</v>
      </c>
      <c r="S47" s="267">
        <f>'Ｈ１８（2006）'!F46</f>
        <v>0</v>
      </c>
      <c r="T47" s="268">
        <f>'Ｈ１８（2006）'!H46</f>
        <v>0</v>
      </c>
      <c r="U47" s="207"/>
      <c r="V47" s="461"/>
      <c r="W47" s="201" t="s">
        <v>13</v>
      </c>
      <c r="X47" s="202"/>
      <c r="Y47" s="203" t="s">
        <v>77</v>
      </c>
      <c r="Z47" s="204">
        <f>'Ｈ１８（2006）'!A193</f>
        <v>0</v>
      </c>
      <c r="AA47" s="205">
        <f>'Ｈ１８（2006）'!B193</f>
        <v>0</v>
      </c>
      <c r="AB47" s="206">
        <f>'Ｈ１８（2006）'!C193</f>
        <v>0</v>
      </c>
      <c r="AC47" s="506">
        <f>'Ｈ１８（2006）'!E193</f>
        <v>0</v>
      </c>
      <c r="AD47" s="165"/>
      <c r="AE47" s="165"/>
      <c r="AF47" s="165"/>
      <c r="AG47" s="165"/>
      <c r="AH47" s="165"/>
      <c r="AI47" s="376"/>
      <c r="AJ47" s="376"/>
      <c r="AK47" s="376"/>
    </row>
    <row r="48" spans="1:37" ht="14.45" customHeight="1">
      <c r="A48" s="976">
        <v>0</v>
      </c>
      <c r="B48" s="976">
        <v>0</v>
      </c>
      <c r="C48" s="976">
        <v>0</v>
      </c>
      <c r="D48" s="976">
        <v>0</v>
      </c>
      <c r="E48" s="976">
        <v>0</v>
      </c>
      <c r="F48" s="976">
        <v>0</v>
      </c>
      <c r="G48" s="976">
        <v>0</v>
      </c>
      <c r="H48" s="976">
        <v>0</v>
      </c>
      <c r="I48" s="530"/>
      <c r="K48" s="199" t="s">
        <v>4</v>
      </c>
      <c r="L48" s="178" t="s">
        <v>78</v>
      </c>
      <c r="M48" s="202"/>
      <c r="N48" s="202"/>
      <c r="O48" s="203" t="s">
        <v>79</v>
      </c>
      <c r="P48" s="204">
        <f>'Ｈ１８（2006）'!A47</f>
        <v>0</v>
      </c>
      <c r="Q48" s="205">
        <f>'Ｈ１８（2006）'!C47</f>
        <v>0</v>
      </c>
      <c r="R48" s="205">
        <f>'Ｈ１８（2006）'!E47</f>
        <v>0</v>
      </c>
      <c r="S48" s="267">
        <f>'Ｈ１８（2006）'!F47</f>
        <v>0</v>
      </c>
      <c r="T48" s="268">
        <f>'Ｈ１８（2006）'!H47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76">
        <v>90874</v>
      </c>
      <c r="B49" s="976">
        <v>90874</v>
      </c>
      <c r="C49" s="976">
        <v>90874</v>
      </c>
      <c r="D49" s="976">
        <v>0</v>
      </c>
      <c r="E49" s="976">
        <v>30469</v>
      </c>
      <c r="F49" s="976">
        <v>0</v>
      </c>
      <c r="G49" s="976">
        <v>0</v>
      </c>
      <c r="H49" s="976">
        <v>0</v>
      </c>
      <c r="I49" s="530"/>
      <c r="K49" s="199"/>
      <c r="L49" s="200"/>
      <c r="M49" s="201" t="s">
        <v>11</v>
      </c>
      <c r="N49" s="202"/>
      <c r="O49" s="203" t="s">
        <v>80</v>
      </c>
      <c r="P49" s="204">
        <f>'Ｈ１８（2006）'!A48</f>
        <v>0</v>
      </c>
      <c r="Q49" s="205">
        <f>'Ｈ１８（2006）'!C48</f>
        <v>0</v>
      </c>
      <c r="R49" s="205">
        <f>'Ｈ１８（2006）'!E48</f>
        <v>0</v>
      </c>
      <c r="S49" s="267">
        <f>'Ｈ１８（2006）'!F48</f>
        <v>0</v>
      </c>
      <c r="T49" s="268">
        <f>'Ｈ１８（2006）'!H48</f>
        <v>0</v>
      </c>
      <c r="U49" s="207"/>
      <c r="V49" s="200"/>
      <c r="W49" s="172"/>
      <c r="X49" s="172"/>
      <c r="Y49" s="212"/>
      <c r="Z49" s="209"/>
      <c r="AA49" s="210"/>
      <c r="AB49" s="210"/>
      <c r="AC49" s="510"/>
      <c r="AD49" s="165"/>
      <c r="AE49" s="165"/>
      <c r="AF49" s="165"/>
      <c r="AG49" s="165"/>
      <c r="AH49" s="165"/>
      <c r="AI49" s="376"/>
      <c r="AJ49" s="376"/>
      <c r="AK49" s="376"/>
    </row>
    <row r="50" spans="1:38" ht="14.45" customHeight="1">
      <c r="A50" s="976">
        <v>90874</v>
      </c>
      <c r="B50" s="976">
        <v>90874</v>
      </c>
      <c r="C50" s="976">
        <v>90874</v>
      </c>
      <c r="D50" s="976">
        <v>0</v>
      </c>
      <c r="E50" s="976">
        <v>30469</v>
      </c>
      <c r="F50" s="976">
        <v>0</v>
      </c>
      <c r="G50" s="976">
        <v>0</v>
      </c>
      <c r="H50" s="976">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76">
        <v>0</v>
      </c>
      <c r="B51" s="976">
        <v>0</v>
      </c>
      <c r="C51" s="976">
        <v>0</v>
      </c>
      <c r="D51" s="976">
        <v>0</v>
      </c>
      <c r="E51" s="976">
        <v>0</v>
      </c>
      <c r="F51" s="976">
        <v>0</v>
      </c>
      <c r="G51" s="976">
        <v>0</v>
      </c>
      <c r="H51" s="976">
        <v>0</v>
      </c>
      <c r="I51" s="530"/>
      <c r="K51" s="199"/>
      <c r="L51" s="174"/>
      <c r="M51" s="201" t="s">
        <v>88</v>
      </c>
      <c r="N51" s="202"/>
      <c r="O51" s="203" t="s">
        <v>109</v>
      </c>
      <c r="P51" s="204">
        <f>'Ｈ１８（2006）'!A50</f>
        <v>90874</v>
      </c>
      <c r="Q51" s="205">
        <f>'Ｈ１８（2006）'!C50</f>
        <v>90874</v>
      </c>
      <c r="R51" s="205">
        <f>'Ｈ１８（2006）'!E50</f>
        <v>30469</v>
      </c>
      <c r="S51" s="267">
        <f>'Ｈ１８（2006）'!F50</f>
        <v>0</v>
      </c>
      <c r="T51" s="268">
        <f>'Ｈ１８（2006）'!H50</f>
        <v>0</v>
      </c>
      <c r="U51" s="207"/>
      <c r="V51" s="178"/>
      <c r="W51" s="201" t="s">
        <v>88</v>
      </c>
      <c r="X51" s="222"/>
      <c r="Y51" s="223" t="s">
        <v>48</v>
      </c>
      <c r="Z51" s="231">
        <f>'Ｈ１８（2006）'!A195</f>
        <v>0</v>
      </c>
      <c r="AA51" s="232">
        <f>'Ｈ１８（2006）'!B195</f>
        <v>0</v>
      </c>
      <c r="AB51" s="233">
        <f>'Ｈ１８（2006）'!C195</f>
        <v>0</v>
      </c>
      <c r="AC51" s="513">
        <f>'Ｈ１８（2006）'!E195</f>
        <v>0</v>
      </c>
      <c r="AD51" s="165"/>
      <c r="AE51" s="165"/>
      <c r="AF51" s="165"/>
      <c r="AG51" s="165"/>
      <c r="AH51" s="165"/>
      <c r="AI51" s="376"/>
      <c r="AJ51" s="376"/>
      <c r="AK51" s="376"/>
    </row>
    <row r="52" spans="1:38" ht="14.45" customHeight="1">
      <c r="A52" s="976">
        <v>0</v>
      </c>
      <c r="B52" s="976">
        <v>0</v>
      </c>
      <c r="C52" s="976">
        <v>0</v>
      </c>
      <c r="D52" s="976">
        <v>0</v>
      </c>
      <c r="E52" s="976">
        <v>0</v>
      </c>
      <c r="F52" s="976">
        <v>0</v>
      </c>
      <c r="G52" s="976">
        <v>0</v>
      </c>
      <c r="H52" s="976">
        <v>0</v>
      </c>
      <c r="I52" s="530"/>
      <c r="K52" s="199"/>
      <c r="L52" s="181" t="s">
        <v>91</v>
      </c>
      <c r="M52" s="201" t="s">
        <v>89</v>
      </c>
      <c r="N52" s="202"/>
      <c r="O52" s="203" t="s">
        <v>110</v>
      </c>
      <c r="P52" s="204">
        <f>'Ｈ１８（2006）'!A51</f>
        <v>0</v>
      </c>
      <c r="Q52" s="205">
        <f>'Ｈ１８（2006）'!C51</f>
        <v>0</v>
      </c>
      <c r="R52" s="205">
        <f>'Ｈ１８（2006）'!E51</f>
        <v>0</v>
      </c>
      <c r="S52" s="267">
        <f>'Ｈ１８（2006）'!F51</f>
        <v>0</v>
      </c>
      <c r="T52" s="268">
        <f>'Ｈ１８（2006）'!H51</f>
        <v>0</v>
      </c>
      <c r="U52" s="207"/>
      <c r="V52" s="200" t="s">
        <v>91</v>
      </c>
      <c r="W52" s="221" t="s">
        <v>89</v>
      </c>
      <c r="X52" s="222"/>
      <c r="Y52" s="223" t="s">
        <v>51</v>
      </c>
      <c r="Z52" s="231">
        <f>'Ｈ１８（2006）'!A196</f>
        <v>0</v>
      </c>
      <c r="AA52" s="232">
        <f>'Ｈ１８（2006）'!B196</f>
        <v>0</v>
      </c>
      <c r="AB52" s="233">
        <f>'Ｈ１８（2006）'!C196</f>
        <v>0</v>
      </c>
      <c r="AC52" s="513">
        <f>'Ｈ１８（2006）'!E196</f>
        <v>0</v>
      </c>
      <c r="AD52" s="165"/>
      <c r="AE52" s="165"/>
      <c r="AF52" s="165"/>
      <c r="AG52" s="165"/>
      <c r="AH52" s="165"/>
      <c r="AI52" s="376"/>
      <c r="AJ52" s="376"/>
      <c r="AK52" s="376"/>
    </row>
    <row r="53" spans="1:38" ht="14.45" customHeight="1">
      <c r="A53" s="976">
        <v>0</v>
      </c>
      <c r="B53" s="976">
        <v>0</v>
      </c>
      <c r="C53" s="976">
        <v>0</v>
      </c>
      <c r="D53" s="976">
        <v>0</v>
      </c>
      <c r="E53" s="976">
        <v>0</v>
      </c>
      <c r="F53" s="976">
        <v>0</v>
      </c>
      <c r="G53" s="976">
        <v>0</v>
      </c>
      <c r="H53" s="976">
        <v>0</v>
      </c>
      <c r="I53" s="530"/>
      <c r="K53" s="199"/>
      <c r="L53" s="181"/>
      <c r="M53" s="201" t="s">
        <v>104</v>
      </c>
      <c r="N53" s="202"/>
      <c r="O53" s="203" t="s">
        <v>111</v>
      </c>
      <c r="P53" s="204">
        <f>'Ｈ１８（2006）'!A52</f>
        <v>0</v>
      </c>
      <c r="Q53" s="205">
        <f>'Ｈ１８（2006）'!C52</f>
        <v>0</v>
      </c>
      <c r="R53" s="205">
        <f>'Ｈ１８（2006）'!E52</f>
        <v>0</v>
      </c>
      <c r="S53" s="267">
        <f>'Ｈ１８（2006）'!F52</f>
        <v>0</v>
      </c>
      <c r="T53" s="268">
        <f>'Ｈ１８（2006）'!H52</f>
        <v>0</v>
      </c>
      <c r="U53" s="207"/>
      <c r="V53" s="200"/>
      <c r="W53" s="221" t="s">
        <v>104</v>
      </c>
      <c r="X53" s="222"/>
      <c r="Y53" s="223" t="s">
        <v>53</v>
      </c>
      <c r="Z53" s="231">
        <f>'Ｈ１８（2006）'!A197</f>
        <v>0</v>
      </c>
      <c r="AA53" s="232">
        <f>'Ｈ１８（2006）'!B197</f>
        <v>0</v>
      </c>
      <c r="AB53" s="233">
        <f>'Ｈ１８（2006）'!C197</f>
        <v>0</v>
      </c>
      <c r="AC53" s="513">
        <f>'Ｈ１８（2006）'!E197</f>
        <v>0</v>
      </c>
      <c r="AD53" s="165"/>
      <c r="AE53" s="165"/>
      <c r="AF53" s="165"/>
      <c r="AG53" s="165"/>
      <c r="AH53" s="165"/>
      <c r="AI53" s="376"/>
      <c r="AJ53" s="376"/>
      <c r="AK53" s="376"/>
    </row>
    <row r="54" spans="1:38" ht="14.45" customHeight="1">
      <c r="A54" s="976">
        <v>0</v>
      </c>
      <c r="B54" s="976">
        <v>0</v>
      </c>
      <c r="C54" s="976">
        <v>0</v>
      </c>
      <c r="D54" s="976">
        <v>0</v>
      </c>
      <c r="E54" s="976">
        <v>0</v>
      </c>
      <c r="F54" s="976">
        <v>0</v>
      </c>
      <c r="G54" s="976">
        <v>0</v>
      </c>
      <c r="H54" s="976">
        <v>0</v>
      </c>
      <c r="I54" s="530"/>
      <c r="K54" s="199"/>
      <c r="L54" s="181"/>
      <c r="M54" s="201" t="s">
        <v>90</v>
      </c>
      <c r="N54" s="202"/>
      <c r="O54" s="203" t="s">
        <v>112</v>
      </c>
      <c r="P54" s="204">
        <f>'Ｈ１８（2006）'!A53</f>
        <v>0</v>
      </c>
      <c r="Q54" s="205">
        <f>'Ｈ１８（2006）'!C53</f>
        <v>0</v>
      </c>
      <c r="R54" s="205">
        <f>'Ｈ１８（2006）'!E53</f>
        <v>0</v>
      </c>
      <c r="S54" s="267">
        <f>'Ｈ１８（2006）'!F53</f>
        <v>0</v>
      </c>
      <c r="T54" s="268">
        <f>'Ｈ１８（2006）'!H53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76">
        <v>0</v>
      </c>
      <c r="B55" s="976">
        <v>0</v>
      </c>
      <c r="C55" s="976">
        <v>0</v>
      </c>
      <c r="D55" s="976">
        <v>0</v>
      </c>
      <c r="E55" s="976">
        <v>0</v>
      </c>
      <c r="F55" s="976">
        <v>0</v>
      </c>
      <c r="G55" s="976">
        <v>0</v>
      </c>
      <c r="H55" s="976">
        <v>0</v>
      </c>
      <c r="I55" s="530"/>
      <c r="K55" s="199"/>
      <c r="L55" s="181" t="s">
        <v>92</v>
      </c>
      <c r="M55" s="201" t="s">
        <v>105</v>
      </c>
      <c r="N55" s="202"/>
      <c r="O55" s="203" t="s">
        <v>113</v>
      </c>
      <c r="P55" s="204">
        <f>'Ｈ１８（2006）'!A54</f>
        <v>0</v>
      </c>
      <c r="Q55" s="205">
        <f>'Ｈ１８（2006）'!C54</f>
        <v>0</v>
      </c>
      <c r="R55" s="205">
        <f>'Ｈ１８（2006）'!E54</f>
        <v>0</v>
      </c>
      <c r="S55" s="267">
        <f>'Ｈ１８（2006）'!F54</f>
        <v>0</v>
      </c>
      <c r="T55" s="268">
        <f>'Ｈ１８（2006）'!H54</f>
        <v>0</v>
      </c>
      <c r="U55" s="207"/>
      <c r="V55" s="200"/>
      <c r="W55" s="200"/>
      <c r="X55" s="172"/>
      <c r="Y55" s="212"/>
      <c r="Z55" s="209"/>
      <c r="AA55" s="210"/>
      <c r="AB55" s="210"/>
      <c r="AC55" s="510"/>
      <c r="AD55" s="165"/>
      <c r="AE55" s="165"/>
      <c r="AF55" s="165"/>
      <c r="AG55" s="165"/>
      <c r="AH55" s="165"/>
      <c r="AI55" s="376"/>
      <c r="AJ55" s="376"/>
      <c r="AK55" s="376"/>
    </row>
    <row r="56" spans="1:38" ht="14.45" customHeight="1">
      <c r="A56" s="976">
        <v>0</v>
      </c>
      <c r="B56" s="976">
        <v>0</v>
      </c>
      <c r="C56" s="976">
        <v>0</v>
      </c>
      <c r="D56" s="976">
        <v>0</v>
      </c>
      <c r="E56" s="976">
        <v>0</v>
      </c>
      <c r="F56" s="976">
        <v>0</v>
      </c>
      <c r="G56" s="976">
        <v>0</v>
      </c>
      <c r="H56" s="976">
        <v>0</v>
      </c>
      <c r="I56" s="530"/>
      <c r="K56" s="199"/>
      <c r="L56" s="181"/>
      <c r="M56" s="201" t="s">
        <v>106</v>
      </c>
      <c r="N56" s="202"/>
      <c r="O56" s="203" t="s">
        <v>114</v>
      </c>
      <c r="P56" s="204">
        <f>'Ｈ１８（2006）'!A55</f>
        <v>0</v>
      </c>
      <c r="Q56" s="205">
        <f>'Ｈ１８（2006）'!C55</f>
        <v>0</v>
      </c>
      <c r="R56" s="205">
        <f>'Ｈ１８（2006）'!E55</f>
        <v>0</v>
      </c>
      <c r="S56" s="267">
        <f>'Ｈ１８（2006）'!F55</f>
        <v>0</v>
      </c>
      <c r="T56" s="268">
        <f>'Ｈ１８（2006）'!H55</f>
        <v>0</v>
      </c>
      <c r="U56" s="207"/>
      <c r="V56" s="200" t="s">
        <v>668</v>
      </c>
      <c r="W56" s="201" t="s">
        <v>106</v>
      </c>
      <c r="X56" s="202"/>
      <c r="Y56" s="203" t="s">
        <v>55</v>
      </c>
      <c r="Z56" s="204">
        <f>'Ｈ１８（2006）'!A198</f>
        <v>0</v>
      </c>
      <c r="AA56" s="205">
        <f>'Ｈ１８（2006）'!B198</f>
        <v>0</v>
      </c>
      <c r="AB56" s="206">
        <f>'Ｈ１８（2006）'!C198</f>
        <v>0</v>
      </c>
      <c r="AC56" s="506">
        <f>'Ｈ１８（2006）'!E198</f>
        <v>0</v>
      </c>
      <c r="AD56" s="165"/>
      <c r="AE56" s="165"/>
      <c r="AF56" s="165"/>
      <c r="AG56" s="165"/>
      <c r="AH56" s="165"/>
      <c r="AI56" s="376"/>
      <c r="AJ56" s="376"/>
      <c r="AK56" s="376"/>
    </row>
    <row r="57" spans="1:38" ht="14.45" customHeight="1">
      <c r="A57" s="976">
        <v>0</v>
      </c>
      <c r="B57" s="976">
        <v>0</v>
      </c>
      <c r="C57" s="976">
        <v>0</v>
      </c>
      <c r="D57" s="976">
        <v>0</v>
      </c>
      <c r="E57" s="976">
        <v>0</v>
      </c>
      <c r="F57" s="976">
        <v>0</v>
      </c>
      <c r="G57" s="976">
        <v>0</v>
      </c>
      <c r="H57" s="976">
        <v>0</v>
      </c>
      <c r="I57" s="530"/>
      <c r="K57" s="199"/>
      <c r="L57" s="181"/>
      <c r="M57" s="201" t="s">
        <v>107</v>
      </c>
      <c r="N57" s="202"/>
      <c r="O57" s="203" t="s">
        <v>115</v>
      </c>
      <c r="P57" s="204">
        <f>'Ｈ１８（2006）'!A56</f>
        <v>0</v>
      </c>
      <c r="Q57" s="205">
        <f>'Ｈ１８（2006）'!C56</f>
        <v>0</v>
      </c>
      <c r="R57" s="205">
        <f>'Ｈ１８（2006）'!E56</f>
        <v>0</v>
      </c>
      <c r="S57" s="267">
        <f>'Ｈ１８（2006）'!F56</f>
        <v>0</v>
      </c>
      <c r="T57" s="268">
        <f>'Ｈ１８（2006）'!H56</f>
        <v>0</v>
      </c>
      <c r="U57" s="207"/>
      <c r="V57" s="200"/>
      <c r="W57" s="201" t="s">
        <v>136</v>
      </c>
      <c r="X57" s="202"/>
      <c r="Y57" s="203" t="s">
        <v>56</v>
      </c>
      <c r="Z57" s="204">
        <f>'Ｈ１８（2006）'!A199</f>
        <v>0</v>
      </c>
      <c r="AA57" s="205">
        <f>'Ｈ１８（2006）'!B199</f>
        <v>0</v>
      </c>
      <c r="AB57" s="206">
        <f>'Ｈ１８（2006）'!C199</f>
        <v>0</v>
      </c>
      <c r="AC57" s="506">
        <f>'Ｈ１８（2006）'!E199</f>
        <v>0</v>
      </c>
      <c r="AD57" s="165"/>
      <c r="AE57" s="165"/>
      <c r="AF57" s="165"/>
      <c r="AG57" s="165"/>
      <c r="AH57" s="165"/>
      <c r="AI57" s="376"/>
      <c r="AJ57" s="376"/>
      <c r="AK57" s="376"/>
    </row>
    <row r="58" spans="1:38" ht="14.45" customHeight="1" thickBot="1">
      <c r="A58" s="976">
        <v>0</v>
      </c>
      <c r="B58" s="976">
        <v>0</v>
      </c>
      <c r="C58" s="976">
        <v>0</v>
      </c>
      <c r="D58" s="976">
        <v>0</v>
      </c>
      <c r="E58" s="976">
        <v>0</v>
      </c>
      <c r="F58" s="976">
        <v>0</v>
      </c>
      <c r="G58" s="976">
        <v>0</v>
      </c>
      <c r="H58" s="976">
        <v>0</v>
      </c>
      <c r="I58" s="530"/>
      <c r="K58" s="199"/>
      <c r="L58" s="181" t="s">
        <v>41</v>
      </c>
      <c r="M58" s="201" t="s">
        <v>108</v>
      </c>
      <c r="N58" s="202"/>
      <c r="O58" s="203" t="s">
        <v>116</v>
      </c>
      <c r="P58" s="204">
        <f>'Ｈ１８（2006）'!A57</f>
        <v>0</v>
      </c>
      <c r="Q58" s="205">
        <f>'Ｈ１８（2006）'!C57</f>
        <v>0</v>
      </c>
      <c r="R58" s="205">
        <f>'Ｈ１８（2006）'!E57</f>
        <v>0</v>
      </c>
      <c r="S58" s="267">
        <f>'Ｈ１８（2006）'!F57</f>
        <v>0</v>
      </c>
      <c r="T58" s="268">
        <f>'Ｈ１８（2006）'!H57</f>
        <v>0</v>
      </c>
      <c r="U58" s="207"/>
      <c r="V58" s="181" t="s">
        <v>669</v>
      </c>
      <c r="W58" s="201" t="s">
        <v>138</v>
      </c>
      <c r="X58" s="202"/>
      <c r="Y58" s="203" t="s">
        <v>58</v>
      </c>
      <c r="Z58" s="204">
        <f>'Ｈ１８（2006）'!A200</f>
        <v>0</v>
      </c>
      <c r="AA58" s="205">
        <f>'Ｈ１８（2006）'!B200</f>
        <v>0</v>
      </c>
      <c r="AB58" s="206">
        <f>'Ｈ１８（2006）'!C200</f>
        <v>0</v>
      </c>
      <c r="AC58" s="506">
        <f>'Ｈ１８（2006）'!E200</f>
        <v>0</v>
      </c>
      <c r="AD58" s="165"/>
      <c r="AE58" s="165"/>
      <c r="AF58" s="165"/>
      <c r="AG58" s="165"/>
      <c r="AH58" s="165"/>
      <c r="AI58" s="376"/>
      <c r="AJ58" s="376"/>
      <c r="AK58" s="376"/>
    </row>
    <row r="59" spans="1:38" ht="14.45" customHeight="1" thickTop="1">
      <c r="A59" s="976">
        <v>0</v>
      </c>
      <c r="B59" s="976">
        <v>0</v>
      </c>
      <c r="C59" s="976">
        <v>0</v>
      </c>
      <c r="D59" s="976">
        <v>0</v>
      </c>
      <c r="E59" s="976">
        <v>0</v>
      </c>
      <c r="F59" s="976">
        <v>0</v>
      </c>
      <c r="G59" s="976">
        <v>0</v>
      </c>
      <c r="H59" s="976">
        <v>0</v>
      </c>
      <c r="I59" s="530"/>
      <c r="K59" s="199"/>
      <c r="L59" s="221"/>
      <c r="M59" s="201" t="s">
        <v>13</v>
      </c>
      <c r="N59" s="202"/>
      <c r="O59" s="203" t="s">
        <v>117</v>
      </c>
      <c r="P59" s="204">
        <f>'Ｈ１８（2006）'!A58</f>
        <v>0</v>
      </c>
      <c r="Q59" s="205">
        <f>'Ｈ１８（2006）'!C58</f>
        <v>0</v>
      </c>
      <c r="R59" s="205">
        <f>'Ｈ１８（2006）'!E58</f>
        <v>0</v>
      </c>
      <c r="S59" s="267">
        <f>'Ｈ１８（2006）'!F58</f>
        <v>0</v>
      </c>
      <c r="T59" s="268">
        <f>'Ｈ１８（2006）'!H58</f>
        <v>0</v>
      </c>
      <c r="U59" s="207"/>
      <c r="V59" s="221"/>
      <c r="W59" s="221" t="s">
        <v>13</v>
      </c>
      <c r="X59" s="222"/>
      <c r="Y59" s="223" t="s">
        <v>61</v>
      </c>
      <c r="Z59" s="204">
        <f>'Ｈ１８（2006）'!A201</f>
        <v>0</v>
      </c>
      <c r="AA59" s="205">
        <f>'Ｈ１８（2006）'!B201</f>
        <v>0</v>
      </c>
      <c r="AB59" s="206">
        <f>'Ｈ１８（2006）'!C201</f>
        <v>0</v>
      </c>
      <c r="AC59" s="506">
        <f>'Ｈ１８（2006）'!E201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'Ｈ１８（2006）'!A59</f>
        <v>0</v>
      </c>
      <c r="Q60" s="205">
        <f>'Ｈ１８（2006）'!C59</f>
        <v>0</v>
      </c>
      <c r="R60" s="205">
        <f>'Ｈ１８（2006）'!E59</f>
        <v>0</v>
      </c>
      <c r="S60" s="267">
        <f>'Ｈ１８（2006）'!F59</f>
        <v>0</v>
      </c>
      <c r="T60" s="268">
        <f>'Ｈ１８（2006）'!H59</f>
        <v>0</v>
      </c>
      <c r="U60" s="207"/>
      <c r="V60" s="221" t="s">
        <v>13</v>
      </c>
      <c r="W60" s="222"/>
      <c r="X60" s="222"/>
      <c r="Y60" s="223" t="s">
        <v>63</v>
      </c>
      <c r="Z60" s="462">
        <f>'Ｈ１８（2006）'!A202</f>
        <v>10893</v>
      </c>
      <c r="AA60" s="449">
        <f>'Ｈ１８（2006）'!B202</f>
        <v>0</v>
      </c>
      <c r="AB60" s="463">
        <f>'Ｈ１８（2006）'!C202</f>
        <v>0</v>
      </c>
      <c r="AC60" s="515">
        <f>'Ｈ１８（2006）'!E202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155073</v>
      </c>
      <c r="Q61" s="247">
        <f>SUM(Q8:Q60)-Q9-Q10-Q12-Q13-Q15-Q16-Q17-Q30-Q31-Q32-Q40-Q41-Q42-Q43-Q44-Q49-Q50</f>
        <v>148809</v>
      </c>
      <c r="R61" s="247">
        <f>SUM(R8:R60)-R9-R10-R12-R13-R15-R16-R17-R30-R31-R32-R40-R41-R42-R43-R44-R49-R50</f>
        <v>32377</v>
      </c>
      <c r="S61" s="336">
        <f>SUM(S8:S60)-S9-S10-S12-S13-S15-S16-S17-S30-S31-S32-S40-S41-S42-S43-S44-S49-S50</f>
        <v>38045</v>
      </c>
      <c r="T61" s="337">
        <f>SUM(T8:T60)-T9-T10-T12-T13-T15-T16-T17-T30-T31-T32-T40-T41-T42-T43-T44-T49-T50</f>
        <v>0</v>
      </c>
      <c r="U61" s="249"/>
      <c r="V61" s="243" t="s">
        <v>82</v>
      </c>
      <c r="W61" s="244"/>
      <c r="X61" s="244"/>
      <c r="Y61" s="245"/>
      <c r="Z61" s="250">
        <f>SUM(Z8:Z60)-Z9-Z10-Z25-Z28-Z40-Z41-Z42-Z43-Z44</f>
        <v>11076</v>
      </c>
      <c r="AA61" s="247">
        <f>SUM(AA8:AA60)-AA9-AA10-AA25-AA28-AA40-AA41-AA42-AA43-AA44</f>
        <v>0</v>
      </c>
      <c r="AB61" s="251">
        <f>SUM(AB8:AB60)-AB9-AB10-AB25-AB28-AB40-AB41-AB42-AB43-AB44</f>
        <v>0</v>
      </c>
      <c r="AC61" s="516">
        <f>SUM(AC8:AC60)-AC9-AC10-AC25-AC28-AC40-AC41-AC42-AC43-AC44</f>
        <v>0</v>
      </c>
      <c r="AD61" s="1046"/>
      <c r="AE61" s="1046"/>
      <c r="AF61" s="1046"/>
      <c r="AG61" s="1011"/>
      <c r="AH61" s="1011"/>
      <c r="AI61" s="1012" t="s">
        <v>5</v>
      </c>
      <c r="AJ61" s="1009" t="s">
        <v>6</v>
      </c>
      <c r="AK61" s="1009" t="s">
        <v>7</v>
      </c>
      <c r="AL61" s="1013" t="s">
        <v>398</v>
      </c>
    </row>
    <row r="62" spans="1:38" ht="14.45" customHeight="1">
      <c r="A62" s="980">
        <v>325746</v>
      </c>
      <c r="B62" s="980">
        <v>319760</v>
      </c>
      <c r="C62" s="980">
        <v>5986</v>
      </c>
      <c r="D62" s="980">
        <v>1831</v>
      </c>
      <c r="E62" s="980">
        <v>248</v>
      </c>
      <c r="F62" s="980">
        <v>82100</v>
      </c>
      <c r="G62" s="536"/>
      <c r="H62" s="535"/>
      <c r="I62" s="535"/>
      <c r="K62" s="188"/>
      <c r="L62" s="189" t="s">
        <v>8</v>
      </c>
      <c r="M62" s="190"/>
      <c r="N62" s="190"/>
      <c r="O62" s="191" t="s">
        <v>9</v>
      </c>
      <c r="P62" s="257">
        <f>'Ｈ１８（2006）'!A63</f>
        <v>36638</v>
      </c>
      <c r="Q62" s="258">
        <f>'Ｈ１８（2006）'!B63</f>
        <v>36638</v>
      </c>
      <c r="R62" s="259"/>
      <c r="S62" s="260">
        <f>'Ｈ１８（2006）'!D63</f>
        <v>0</v>
      </c>
      <c r="T62" s="261">
        <f>'Ｈ１８（2006）'!F63</f>
        <v>26200</v>
      </c>
      <c r="U62" s="262"/>
      <c r="V62" s="189" t="s">
        <v>8</v>
      </c>
      <c r="W62" s="190"/>
      <c r="X62" s="190"/>
      <c r="Y62" s="191"/>
      <c r="Z62" s="482"/>
      <c r="AA62" s="483"/>
      <c r="AB62" s="468"/>
      <c r="AC62" s="484"/>
      <c r="AD62" s="262"/>
      <c r="AE62" s="189" t="s">
        <v>8</v>
      </c>
      <c r="AF62" s="190"/>
      <c r="AG62" s="190"/>
      <c r="AH62" s="191"/>
      <c r="AI62" s="482"/>
      <c r="AJ62" s="483"/>
      <c r="AK62" s="468"/>
      <c r="AL62" s="492"/>
    </row>
    <row r="63" spans="1:38" ht="14.45" customHeight="1">
      <c r="A63" s="980">
        <v>36638</v>
      </c>
      <c r="B63" s="980">
        <v>36638</v>
      </c>
      <c r="C63" s="980">
        <v>0</v>
      </c>
      <c r="D63" s="980">
        <v>0</v>
      </c>
      <c r="E63" s="980">
        <v>0</v>
      </c>
      <c r="F63" s="980">
        <v>26200</v>
      </c>
      <c r="G63" s="536"/>
      <c r="H63" s="535"/>
      <c r="I63" s="535"/>
      <c r="K63" s="199"/>
      <c r="L63" s="200"/>
      <c r="M63" s="201" t="s">
        <v>11</v>
      </c>
      <c r="N63" s="202"/>
      <c r="O63" s="203" t="s">
        <v>12</v>
      </c>
      <c r="P63" s="204">
        <f>'Ｈ１８（2006）'!A64</f>
        <v>33646</v>
      </c>
      <c r="Q63" s="205">
        <f>'Ｈ１８（2006）'!B64</f>
        <v>33646</v>
      </c>
      <c r="R63" s="225"/>
      <c r="S63" s="267">
        <f>'Ｈ１８（2006）'!D64</f>
        <v>0</v>
      </c>
      <c r="T63" s="268">
        <f>'Ｈ１８（2006）'!F64</f>
        <v>26200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80">
        <v>33646</v>
      </c>
      <c r="B64" s="980">
        <v>33646</v>
      </c>
      <c r="C64" s="980">
        <v>0</v>
      </c>
      <c r="D64" s="980">
        <v>0</v>
      </c>
      <c r="E64" s="980">
        <v>0</v>
      </c>
      <c r="F64" s="980">
        <v>26200</v>
      </c>
      <c r="G64" s="536"/>
      <c r="H64" s="535"/>
      <c r="I64" s="535"/>
      <c r="K64" s="199"/>
      <c r="L64" s="200"/>
      <c r="M64" s="201" t="s">
        <v>13</v>
      </c>
      <c r="N64" s="172"/>
      <c r="O64" s="212"/>
      <c r="P64" s="213">
        <f>P62-P63</f>
        <v>2992</v>
      </c>
      <c r="Q64" s="214">
        <f>Q62-Q63</f>
        <v>2992</v>
      </c>
      <c r="R64" s="214"/>
      <c r="S64" s="274">
        <f>S62-S63</f>
        <v>0</v>
      </c>
      <c r="T64" s="275">
        <f>T62-T63</f>
        <v>0</v>
      </c>
      <c r="U64" s="269"/>
      <c r="V64" s="200"/>
      <c r="W64" s="201" t="s">
        <v>13</v>
      </c>
      <c r="X64" s="172"/>
      <c r="Y64" s="212" t="s">
        <v>9</v>
      </c>
      <c r="Z64" s="276">
        <f>'Ｈ１８（2006）'!A117</f>
        <v>0</v>
      </c>
      <c r="AA64" s="277">
        <f>'Ｈ１８（2006）'!B117</f>
        <v>0</v>
      </c>
      <c r="AB64" s="278"/>
      <c r="AC64" s="279">
        <f>'Ｈ１８（2006）'!E117</f>
        <v>0</v>
      </c>
      <c r="AD64" s="269"/>
      <c r="AE64" s="200"/>
      <c r="AF64" s="201" t="s">
        <v>13</v>
      </c>
      <c r="AG64" s="172"/>
      <c r="AH64" s="212" t="s">
        <v>399</v>
      </c>
      <c r="AI64" s="276">
        <f>'Ｈ１８（2006）'!A140</f>
        <v>0</v>
      </c>
      <c r="AJ64" s="277">
        <f>'Ｈ１８（2006）'!B140</f>
        <v>0</v>
      </c>
      <c r="AK64" s="280">
        <f>'Ｈ１８（2006）'!C140</f>
        <v>0</v>
      </c>
      <c r="AL64" s="281"/>
    </row>
    <row r="65" spans="1:38" ht="14.45" customHeight="1">
      <c r="A65" s="980">
        <v>10744</v>
      </c>
      <c r="B65" s="980">
        <v>10198</v>
      </c>
      <c r="C65" s="980">
        <v>546</v>
      </c>
      <c r="D65" s="980">
        <v>0</v>
      </c>
      <c r="E65" s="980">
        <v>0</v>
      </c>
      <c r="F65" s="980">
        <v>0</v>
      </c>
      <c r="G65" s="536"/>
      <c r="H65" s="535"/>
      <c r="I65" s="535"/>
      <c r="K65" s="199" t="s">
        <v>4</v>
      </c>
      <c r="L65" s="178" t="s">
        <v>14</v>
      </c>
      <c r="M65" s="175"/>
      <c r="N65" s="175"/>
      <c r="O65" s="216" t="s">
        <v>15</v>
      </c>
      <c r="P65" s="217">
        <f>'Ｈ１８（2006）'!A65</f>
        <v>10744</v>
      </c>
      <c r="Q65" s="218">
        <f>'Ｈ１８（2006）'!B65</f>
        <v>10198</v>
      </c>
      <c r="R65" s="282"/>
      <c r="S65" s="283">
        <f>'Ｈ１８（2006）'!D65</f>
        <v>0</v>
      </c>
      <c r="T65" s="268">
        <f>'Ｈ１８（2006）'!F65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80">
        <v>367</v>
      </c>
      <c r="B66" s="980">
        <v>367</v>
      </c>
      <c r="C66" s="980">
        <v>0</v>
      </c>
      <c r="D66" s="980">
        <v>0</v>
      </c>
      <c r="E66" s="980">
        <v>0</v>
      </c>
      <c r="F66" s="980">
        <v>0</v>
      </c>
      <c r="G66" s="536"/>
      <c r="H66" s="535"/>
      <c r="I66" s="535"/>
      <c r="K66" s="199"/>
      <c r="L66" s="200"/>
      <c r="M66" s="201" t="s">
        <v>16</v>
      </c>
      <c r="N66" s="202"/>
      <c r="O66" s="203" t="s">
        <v>17</v>
      </c>
      <c r="P66" s="204">
        <f>'Ｈ１８（2006）'!A66</f>
        <v>367</v>
      </c>
      <c r="Q66" s="205">
        <f>'Ｈ１８（2006）'!B66</f>
        <v>367</v>
      </c>
      <c r="R66" s="225"/>
      <c r="S66" s="267">
        <f>'Ｈ１８（2006）'!D66</f>
        <v>0</v>
      </c>
      <c r="T66" s="268">
        <f>'Ｈ１８（2006）'!F66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80">
        <v>12360</v>
      </c>
      <c r="B67" s="980">
        <v>12360</v>
      </c>
      <c r="C67" s="980">
        <v>0</v>
      </c>
      <c r="D67" s="980">
        <v>0</v>
      </c>
      <c r="E67" s="980">
        <v>0</v>
      </c>
      <c r="F67" s="980">
        <v>0</v>
      </c>
      <c r="G67" s="536"/>
      <c r="H67" s="535"/>
      <c r="I67" s="535"/>
      <c r="K67" s="199"/>
      <c r="L67" s="221"/>
      <c r="M67" s="201" t="s">
        <v>13</v>
      </c>
      <c r="N67" s="222"/>
      <c r="O67" s="223"/>
      <c r="P67" s="213">
        <f>P65-P66</f>
        <v>10377</v>
      </c>
      <c r="Q67" s="214">
        <f>Q65-Q66</f>
        <v>9831</v>
      </c>
      <c r="R67" s="214"/>
      <c r="S67" s="274">
        <f>S65-S66</f>
        <v>0</v>
      </c>
      <c r="T67" s="275">
        <f>T65-T66</f>
        <v>0</v>
      </c>
      <c r="U67" s="269"/>
      <c r="V67" s="221"/>
      <c r="W67" s="201" t="s">
        <v>13</v>
      </c>
      <c r="X67" s="222"/>
      <c r="Y67" s="212" t="s">
        <v>400</v>
      </c>
      <c r="Z67" s="276">
        <f>'Ｈ１８（2006）'!A118</f>
        <v>0</v>
      </c>
      <c r="AA67" s="277">
        <f>'Ｈ１８（2006）'!B118</f>
        <v>0</v>
      </c>
      <c r="AB67" s="278"/>
      <c r="AC67" s="279">
        <f>'Ｈ１８（2006）'!E118</f>
        <v>0</v>
      </c>
      <c r="AD67" s="269"/>
      <c r="AE67" s="221"/>
      <c r="AF67" s="201" t="s">
        <v>13</v>
      </c>
      <c r="AG67" s="222"/>
      <c r="AH67" s="212" t="s">
        <v>401</v>
      </c>
      <c r="AI67" s="276">
        <f>'Ｈ１８（2006）'!A141</f>
        <v>0</v>
      </c>
      <c r="AJ67" s="277">
        <f>'Ｈ１８（2006）'!B141</f>
        <v>0</v>
      </c>
      <c r="AK67" s="280">
        <f>'Ｈ１８（2006）'!C141</f>
        <v>0</v>
      </c>
      <c r="AL67" s="281"/>
    </row>
    <row r="68" spans="1:38" ht="14.45" customHeight="1">
      <c r="A68" s="980">
        <v>12360</v>
      </c>
      <c r="B68" s="980">
        <v>12360</v>
      </c>
      <c r="C68" s="980">
        <v>0</v>
      </c>
      <c r="D68" s="980">
        <v>0</v>
      </c>
      <c r="E68" s="980">
        <v>0</v>
      </c>
      <c r="F68" s="980">
        <v>0</v>
      </c>
      <c r="G68" s="536"/>
      <c r="H68" s="535"/>
      <c r="I68" s="535"/>
      <c r="K68" s="199" t="s">
        <v>4</v>
      </c>
      <c r="L68" s="174"/>
      <c r="M68" s="200" t="s">
        <v>94</v>
      </c>
      <c r="N68" s="202"/>
      <c r="O68" s="203" t="s">
        <v>93</v>
      </c>
      <c r="P68" s="204">
        <f>'Ｈ１８（2006）'!A68</f>
        <v>12360</v>
      </c>
      <c r="Q68" s="205">
        <f>'Ｈ１８（2006）'!B68</f>
        <v>12360</v>
      </c>
      <c r="R68" s="225"/>
      <c r="S68" s="267">
        <f>'Ｈ１８（2006）'!D68</f>
        <v>0</v>
      </c>
      <c r="T68" s="268">
        <f>'Ｈ１８（2006）'!F68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80">
        <v>0</v>
      </c>
      <c r="B69" s="980">
        <v>0</v>
      </c>
      <c r="C69" s="980">
        <v>0</v>
      </c>
      <c r="D69" s="980">
        <v>0</v>
      </c>
      <c r="E69" s="980">
        <v>0</v>
      </c>
      <c r="F69" s="980">
        <v>0</v>
      </c>
      <c r="G69" s="536"/>
      <c r="H69" s="535"/>
      <c r="I69" s="535"/>
      <c r="K69" s="199"/>
      <c r="L69" s="181" t="s">
        <v>102</v>
      </c>
      <c r="M69" s="200"/>
      <c r="N69" s="201" t="s">
        <v>148</v>
      </c>
      <c r="O69" s="203" t="s">
        <v>97</v>
      </c>
      <c r="P69" s="204">
        <f>'Ｈ１８（2006）'!A69</f>
        <v>0</v>
      </c>
      <c r="Q69" s="205">
        <f>'Ｈ１８（2006）'!B69</f>
        <v>0</v>
      </c>
      <c r="R69" s="225"/>
      <c r="S69" s="267">
        <f>'Ｈ１８（2006）'!D69</f>
        <v>0</v>
      </c>
      <c r="T69" s="268">
        <f>'Ｈ１８（2006）'!F69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80">
        <v>12360</v>
      </c>
      <c r="B70" s="980">
        <v>12360</v>
      </c>
      <c r="C70" s="980">
        <v>0</v>
      </c>
      <c r="D70" s="980">
        <v>0</v>
      </c>
      <c r="E70" s="980">
        <v>0</v>
      </c>
      <c r="F70" s="980">
        <v>0</v>
      </c>
      <c r="G70" s="536"/>
      <c r="H70" s="535"/>
      <c r="I70" s="535"/>
      <c r="K70" s="199"/>
      <c r="L70" s="181" t="s">
        <v>103</v>
      </c>
      <c r="M70" s="181"/>
      <c r="N70" s="201" t="s">
        <v>96</v>
      </c>
      <c r="O70" s="203" t="s">
        <v>34</v>
      </c>
      <c r="P70" s="204">
        <f>'Ｈ１８（2006）'!A70</f>
        <v>12360</v>
      </c>
      <c r="Q70" s="205">
        <f>'Ｈ１８（2006）'!B70</f>
        <v>12360</v>
      </c>
      <c r="R70" s="225"/>
      <c r="S70" s="267">
        <f>'Ｈ１８（2006）'!D70</f>
        <v>0</v>
      </c>
      <c r="T70" s="268">
        <f>'Ｈ１８（2006）'!F70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80">
        <v>0</v>
      </c>
      <c r="B71" s="980">
        <v>0</v>
      </c>
      <c r="C71" s="980">
        <v>0</v>
      </c>
      <c r="D71" s="980">
        <v>0</v>
      </c>
      <c r="E71" s="980">
        <v>0</v>
      </c>
      <c r="F71" s="980">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80">
        <v>0</v>
      </c>
      <c r="B72" s="980">
        <v>0</v>
      </c>
      <c r="C72" s="980">
        <v>0</v>
      </c>
      <c r="D72" s="980">
        <v>0</v>
      </c>
      <c r="E72" s="980">
        <v>0</v>
      </c>
      <c r="F72" s="980">
        <v>0</v>
      </c>
      <c r="G72" s="536"/>
      <c r="H72" s="535"/>
      <c r="I72" s="535"/>
      <c r="K72" s="199"/>
      <c r="L72" s="181"/>
      <c r="M72" s="201" t="s">
        <v>95</v>
      </c>
      <c r="N72" s="202"/>
      <c r="O72" s="203" t="s">
        <v>98</v>
      </c>
      <c r="P72" s="204">
        <f>'Ｈ１８（2006）'!A71</f>
        <v>0</v>
      </c>
      <c r="Q72" s="205">
        <f>'Ｈ１８（2006）'!B71</f>
        <v>0</v>
      </c>
      <c r="R72" s="225"/>
      <c r="S72" s="267">
        <f>'Ｈ１８（2006）'!D71</f>
        <v>0</v>
      </c>
      <c r="T72" s="268">
        <f>'Ｈ１８（2006）'!F71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80">
        <v>0</v>
      </c>
      <c r="B73" s="980">
        <v>0</v>
      </c>
      <c r="C73" s="980">
        <v>0</v>
      </c>
      <c r="D73" s="980">
        <v>0</v>
      </c>
      <c r="E73" s="980">
        <v>0</v>
      </c>
      <c r="F73" s="980">
        <v>0</v>
      </c>
      <c r="G73" s="536"/>
      <c r="H73" s="535"/>
      <c r="I73" s="535"/>
      <c r="K73" s="199"/>
      <c r="L73" s="221"/>
      <c r="M73" s="201" t="s">
        <v>13</v>
      </c>
      <c r="N73" s="202"/>
      <c r="O73" s="203" t="s">
        <v>99</v>
      </c>
      <c r="P73" s="204">
        <f>'Ｈ１８（2006）'!A72</f>
        <v>0</v>
      </c>
      <c r="Q73" s="205">
        <f>'Ｈ１８（2006）'!B72</f>
        <v>0</v>
      </c>
      <c r="R73" s="225"/>
      <c r="S73" s="267">
        <f>'Ｈ１８（2006）'!D72</f>
        <v>0</v>
      </c>
      <c r="T73" s="268">
        <f>'Ｈ１８（2006）'!F72</f>
        <v>0</v>
      </c>
      <c r="U73" s="269"/>
      <c r="V73" s="221"/>
      <c r="W73" s="201" t="s">
        <v>13</v>
      </c>
      <c r="X73" s="202"/>
      <c r="Y73" s="216" t="s">
        <v>15</v>
      </c>
      <c r="Z73" s="276">
        <f>'Ｈ１８（2006）'!A119</f>
        <v>0</v>
      </c>
      <c r="AA73" s="277">
        <f>'Ｈ１８（2006）'!B119</f>
        <v>0</v>
      </c>
      <c r="AB73" s="278"/>
      <c r="AC73" s="279">
        <f>'Ｈ１８（2006）'!E119</f>
        <v>0</v>
      </c>
      <c r="AD73" s="269"/>
      <c r="AE73" s="221"/>
      <c r="AF73" s="201" t="s">
        <v>13</v>
      </c>
      <c r="AG73" s="202"/>
      <c r="AH73" s="216" t="s">
        <v>402</v>
      </c>
      <c r="AI73" s="276">
        <f>'Ｈ１８（2006）'!A142</f>
        <v>0</v>
      </c>
      <c r="AJ73" s="277">
        <f>'Ｈ１８（2006）'!B142</f>
        <v>0</v>
      </c>
      <c r="AK73" s="280">
        <f>'Ｈ１８（2006）'!C142</f>
        <v>0</v>
      </c>
      <c r="AL73" s="281"/>
    </row>
    <row r="74" spans="1:38" ht="14.45" customHeight="1">
      <c r="A74" s="980">
        <v>85191</v>
      </c>
      <c r="B74" s="980">
        <v>81751</v>
      </c>
      <c r="C74" s="980">
        <v>3440</v>
      </c>
      <c r="D74" s="980">
        <v>1831</v>
      </c>
      <c r="E74" s="980">
        <v>248</v>
      </c>
      <c r="F74" s="980">
        <v>36100</v>
      </c>
      <c r="G74" s="536"/>
      <c r="H74" s="535"/>
      <c r="I74" s="535"/>
      <c r="K74" s="199"/>
      <c r="L74" s="201" t="s">
        <v>19</v>
      </c>
      <c r="M74" s="202"/>
      <c r="N74" s="202"/>
      <c r="O74" s="203" t="s">
        <v>20</v>
      </c>
      <c r="P74" s="204">
        <f>'Ｈ１８（2006）'!A73</f>
        <v>0</v>
      </c>
      <c r="Q74" s="205">
        <f>'Ｈ１８（2006）'!B73</f>
        <v>0</v>
      </c>
      <c r="R74" s="225"/>
      <c r="S74" s="267">
        <f>'Ｈ１８（2006）'!D73</f>
        <v>0</v>
      </c>
      <c r="T74" s="268">
        <f>'Ｈ１８（2006）'!F73</f>
        <v>0</v>
      </c>
      <c r="U74" s="269"/>
      <c r="V74" s="201" t="s">
        <v>19</v>
      </c>
      <c r="W74" s="202"/>
      <c r="X74" s="202"/>
      <c r="Y74" s="216" t="s">
        <v>142</v>
      </c>
      <c r="Z74" s="299">
        <f>'Ｈ１８（2006）'!A120</f>
        <v>0</v>
      </c>
      <c r="AA74" s="277">
        <f>'Ｈ１８（2006）'!B120</f>
        <v>0</v>
      </c>
      <c r="AB74" s="300"/>
      <c r="AC74" s="279">
        <f>'Ｈ１８（2006）'!E120</f>
        <v>0</v>
      </c>
      <c r="AD74" s="269"/>
      <c r="AE74" s="201" t="s">
        <v>19</v>
      </c>
      <c r="AF74" s="202"/>
      <c r="AG74" s="202"/>
      <c r="AH74" s="216" t="s">
        <v>403</v>
      </c>
      <c r="AI74" s="299">
        <f>'Ｈ１８（2006）'!A143</f>
        <v>0</v>
      </c>
      <c r="AJ74" s="277">
        <f>'Ｈ１８（2006）'!B143</f>
        <v>0</v>
      </c>
      <c r="AK74" s="301">
        <f>'Ｈ１８（2006）'!C143</f>
        <v>0</v>
      </c>
      <c r="AL74" s="281"/>
    </row>
    <row r="75" spans="1:38" ht="14.45" customHeight="1">
      <c r="A75" s="980">
        <v>19318</v>
      </c>
      <c r="B75" s="980">
        <v>19318</v>
      </c>
      <c r="C75" s="980">
        <v>0</v>
      </c>
      <c r="D75" s="980">
        <v>903</v>
      </c>
      <c r="E75" s="980">
        <v>0</v>
      </c>
      <c r="F75" s="980">
        <v>0</v>
      </c>
      <c r="G75" s="536"/>
      <c r="H75" s="535"/>
      <c r="I75" s="535"/>
      <c r="K75" s="199" t="s">
        <v>83</v>
      </c>
      <c r="L75" s="200"/>
      <c r="M75" s="201" t="s">
        <v>22</v>
      </c>
      <c r="N75" s="202"/>
      <c r="O75" s="203" t="s">
        <v>23</v>
      </c>
      <c r="P75" s="204">
        <f>'Ｈ１８（2006）'!A75</f>
        <v>19318</v>
      </c>
      <c r="Q75" s="205">
        <f>'Ｈ１８（2006）'!B75</f>
        <v>19318</v>
      </c>
      <c r="R75" s="225"/>
      <c r="S75" s="267">
        <f>'Ｈ１８（2006）'!D75</f>
        <v>903</v>
      </c>
      <c r="T75" s="268">
        <f>'Ｈ１８（2006）'!F75</f>
        <v>0</v>
      </c>
      <c r="U75" s="269" t="s">
        <v>404</v>
      </c>
      <c r="V75" s="200"/>
      <c r="W75" s="201" t="s">
        <v>405</v>
      </c>
      <c r="X75" s="202"/>
      <c r="Y75" s="216" t="s">
        <v>406</v>
      </c>
      <c r="Z75" s="299">
        <f>'Ｈ１８（2006）'!A121</f>
        <v>17307</v>
      </c>
      <c r="AA75" s="277">
        <f>'Ｈ１８（2006）'!B121</f>
        <v>0</v>
      </c>
      <c r="AB75" s="300"/>
      <c r="AC75" s="279">
        <f>'Ｈ１８（2006）'!E121</f>
        <v>13800</v>
      </c>
      <c r="AD75" s="269" t="s">
        <v>407</v>
      </c>
      <c r="AE75" s="200"/>
      <c r="AF75" s="201" t="s">
        <v>405</v>
      </c>
      <c r="AG75" s="202"/>
      <c r="AH75" s="216" t="s">
        <v>408</v>
      </c>
      <c r="AI75" s="299">
        <f>'Ｈ１８（2006）'!A144</f>
        <v>0</v>
      </c>
      <c r="AJ75" s="277">
        <f>'Ｈ１８（2006）'!B144</f>
        <v>0</v>
      </c>
      <c r="AK75" s="301">
        <f>'Ｈ１８（2006）'!C144</f>
        <v>0</v>
      </c>
      <c r="AL75" s="281"/>
    </row>
    <row r="76" spans="1:38" ht="14.45" customHeight="1">
      <c r="A76" s="980">
        <v>0</v>
      </c>
      <c r="B76" s="980">
        <v>0</v>
      </c>
      <c r="C76" s="980">
        <v>0</v>
      </c>
      <c r="D76" s="980">
        <v>0</v>
      </c>
      <c r="E76" s="980">
        <v>0</v>
      </c>
      <c r="F76" s="980">
        <v>0</v>
      </c>
      <c r="G76" s="536"/>
      <c r="H76" s="535"/>
      <c r="I76" s="535"/>
      <c r="K76" s="199"/>
      <c r="L76" s="200" t="s">
        <v>25</v>
      </c>
      <c r="M76" s="201" t="s">
        <v>26</v>
      </c>
      <c r="N76" s="202"/>
      <c r="O76" s="203" t="s">
        <v>27</v>
      </c>
      <c r="P76" s="204">
        <f>'Ｈ１８（2006）'!A76</f>
        <v>0</v>
      </c>
      <c r="Q76" s="205">
        <f>'Ｈ１８（2006）'!B76</f>
        <v>0</v>
      </c>
      <c r="R76" s="225"/>
      <c r="S76" s="267">
        <f>'Ｈ１８（2006）'!D76</f>
        <v>0</v>
      </c>
      <c r="T76" s="268">
        <f>'Ｈ１８（2006）'!F76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80">
        <v>0</v>
      </c>
      <c r="B77" s="980">
        <v>0</v>
      </c>
      <c r="C77" s="980">
        <v>0</v>
      </c>
      <c r="D77" s="980">
        <v>0</v>
      </c>
      <c r="E77" s="980">
        <v>0</v>
      </c>
      <c r="F77" s="980">
        <v>0</v>
      </c>
      <c r="G77" s="536"/>
      <c r="H77" s="535"/>
      <c r="I77" s="535"/>
      <c r="K77" s="199"/>
      <c r="L77" s="200" t="s">
        <v>28</v>
      </c>
      <c r="M77" s="201" t="s">
        <v>29</v>
      </c>
      <c r="N77" s="202"/>
      <c r="O77" s="203" t="s">
        <v>30</v>
      </c>
      <c r="P77" s="204">
        <f>'Ｈ１８（2006）'!A77</f>
        <v>0</v>
      </c>
      <c r="Q77" s="205">
        <f>'Ｈ１８（2006）'!B77</f>
        <v>0</v>
      </c>
      <c r="R77" s="225"/>
      <c r="S77" s="267">
        <f>'Ｈ１８（2006）'!D77</f>
        <v>0</v>
      </c>
      <c r="T77" s="268">
        <f>'Ｈ１８（2006）'!F77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80">
        <v>0</v>
      </c>
      <c r="B78" s="980">
        <v>0</v>
      </c>
      <c r="C78" s="980">
        <v>0</v>
      </c>
      <c r="D78" s="980">
        <v>0</v>
      </c>
      <c r="E78" s="980">
        <v>0</v>
      </c>
      <c r="F78" s="980">
        <v>0</v>
      </c>
      <c r="G78" s="536"/>
      <c r="H78" s="535"/>
      <c r="I78" s="535"/>
      <c r="K78" s="199"/>
      <c r="L78" s="200" t="s">
        <v>31</v>
      </c>
      <c r="M78" s="201" t="s">
        <v>32</v>
      </c>
      <c r="N78" s="202"/>
      <c r="O78" s="203" t="s">
        <v>33</v>
      </c>
      <c r="P78" s="204">
        <f>'Ｈ１８（2006）'!A78</f>
        <v>0</v>
      </c>
      <c r="Q78" s="205">
        <f>'Ｈ１８（2006）'!B78</f>
        <v>0</v>
      </c>
      <c r="R78" s="225"/>
      <c r="S78" s="267">
        <f>'Ｈ１８（2006）'!D78</f>
        <v>0</v>
      </c>
      <c r="T78" s="268">
        <f>'Ｈ１８（2006）'!F78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80">
        <v>0</v>
      </c>
      <c r="B79" s="980">
        <v>0</v>
      </c>
      <c r="C79" s="980">
        <v>0</v>
      </c>
      <c r="D79" s="980">
        <v>0</v>
      </c>
      <c r="E79" s="980">
        <v>0</v>
      </c>
      <c r="F79" s="980">
        <v>0</v>
      </c>
      <c r="G79" s="536"/>
      <c r="H79" s="535"/>
      <c r="I79" s="535"/>
      <c r="K79" s="199"/>
      <c r="L79" s="200" t="s">
        <v>35</v>
      </c>
      <c r="M79" s="201" t="s">
        <v>36</v>
      </c>
      <c r="N79" s="202"/>
      <c r="O79" s="203" t="s">
        <v>37</v>
      </c>
      <c r="P79" s="204">
        <f>'Ｈ１８（2006）'!A79</f>
        <v>0</v>
      </c>
      <c r="Q79" s="205">
        <f>'Ｈ１８（2006）'!B79</f>
        <v>0</v>
      </c>
      <c r="R79" s="225"/>
      <c r="S79" s="267">
        <f>'Ｈ１８（2006）'!D79</f>
        <v>0</v>
      </c>
      <c r="T79" s="268">
        <f>'Ｈ１８（2006）'!F79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80">
        <v>51136</v>
      </c>
      <c r="B80" s="980">
        <v>49088</v>
      </c>
      <c r="C80" s="980">
        <v>2048</v>
      </c>
      <c r="D80" s="980">
        <v>0</v>
      </c>
      <c r="E80" s="980">
        <v>248</v>
      </c>
      <c r="F80" s="980">
        <v>36100</v>
      </c>
      <c r="G80" s="536"/>
      <c r="H80" s="535"/>
      <c r="I80" s="535"/>
      <c r="K80" s="199"/>
      <c r="L80" s="200" t="s">
        <v>38</v>
      </c>
      <c r="M80" s="201" t="s">
        <v>149</v>
      </c>
      <c r="N80" s="202"/>
      <c r="O80" s="203" t="s">
        <v>40</v>
      </c>
      <c r="P80" s="204">
        <f>'Ｈ１８（2006）'!A80</f>
        <v>51136</v>
      </c>
      <c r="Q80" s="205">
        <f>'Ｈ１８（2006）'!B80</f>
        <v>49088</v>
      </c>
      <c r="R80" s="225"/>
      <c r="S80" s="267">
        <f>'Ｈ１８（2006）'!D80</f>
        <v>0</v>
      </c>
      <c r="T80" s="268">
        <f>'Ｈ１８（2006）'!F80</f>
        <v>36100</v>
      </c>
      <c r="U80" s="269"/>
      <c r="V80" s="200" t="s">
        <v>38</v>
      </c>
      <c r="W80" s="201" t="s">
        <v>149</v>
      </c>
      <c r="X80" s="202"/>
      <c r="Y80" s="203" t="s">
        <v>413</v>
      </c>
      <c r="Z80" s="276">
        <f>'Ｈ１８（2006）'!A122</f>
        <v>17307</v>
      </c>
      <c r="AA80" s="277">
        <f>'Ｈ１８（2006）'!B122</f>
        <v>0</v>
      </c>
      <c r="AB80" s="278"/>
      <c r="AC80" s="279">
        <f>'Ｈ１８（2006）'!E122</f>
        <v>13800</v>
      </c>
      <c r="AD80" s="269" t="s">
        <v>414</v>
      </c>
      <c r="AE80" s="200" t="s">
        <v>38</v>
      </c>
      <c r="AF80" s="201" t="s">
        <v>149</v>
      </c>
      <c r="AG80" s="202"/>
      <c r="AH80" s="203" t="s">
        <v>415</v>
      </c>
      <c r="AI80" s="276">
        <f>'Ｈ１８（2006）'!A145</f>
        <v>0</v>
      </c>
      <c r="AJ80" s="277">
        <f>'Ｈ１８（2006）'!B145</f>
        <v>0</v>
      </c>
      <c r="AK80" s="280">
        <f>'Ｈ１８（2006）'!C145</f>
        <v>0</v>
      </c>
      <c r="AL80" s="281"/>
    </row>
    <row r="81" spans="1:38" ht="14.45" customHeight="1">
      <c r="A81" s="980">
        <v>0</v>
      </c>
      <c r="B81" s="980">
        <v>0</v>
      </c>
      <c r="C81" s="980">
        <v>0</v>
      </c>
      <c r="D81" s="980">
        <v>0</v>
      </c>
      <c r="E81" s="980">
        <v>0</v>
      </c>
      <c r="F81" s="980">
        <v>0</v>
      </c>
      <c r="G81" s="536"/>
      <c r="H81" s="535"/>
      <c r="I81" s="535"/>
      <c r="K81" s="199"/>
      <c r="L81" s="200" t="s">
        <v>41</v>
      </c>
      <c r="M81" s="201" t="s">
        <v>42</v>
      </c>
      <c r="N81" s="202"/>
      <c r="O81" s="203" t="s">
        <v>43</v>
      </c>
      <c r="P81" s="204">
        <f>'Ｈ１８（2006）'!A81</f>
        <v>0</v>
      </c>
      <c r="Q81" s="205">
        <f>'Ｈ１８（2006）'!B81</f>
        <v>0</v>
      </c>
      <c r="R81" s="225"/>
      <c r="S81" s="267">
        <f>'Ｈ１８（2006）'!D81</f>
        <v>0</v>
      </c>
      <c r="T81" s="268">
        <f>'Ｈ１８（2006）'!F81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80">
        <v>14737</v>
      </c>
      <c r="B82" s="980">
        <v>13345</v>
      </c>
      <c r="C82" s="980">
        <v>1392</v>
      </c>
      <c r="D82" s="980">
        <v>928</v>
      </c>
      <c r="E82" s="980">
        <v>0</v>
      </c>
      <c r="F82" s="980">
        <v>0</v>
      </c>
      <c r="G82" s="536"/>
      <c r="H82" s="535"/>
      <c r="I82" s="535"/>
      <c r="K82" s="199" t="s">
        <v>131</v>
      </c>
      <c r="L82" s="221"/>
      <c r="M82" s="201" t="s">
        <v>13</v>
      </c>
      <c r="N82" s="202"/>
      <c r="O82" s="203" t="s">
        <v>44</v>
      </c>
      <c r="P82" s="204">
        <f>'Ｈ１８（2006）'!A82</f>
        <v>14737</v>
      </c>
      <c r="Q82" s="205">
        <f>'Ｈ１８（2006）'!B82</f>
        <v>13345</v>
      </c>
      <c r="R82" s="225"/>
      <c r="S82" s="267">
        <f>'Ｈ１８（2006）'!D82</f>
        <v>928</v>
      </c>
      <c r="T82" s="268">
        <f>'Ｈ１８（2006）'!F82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80">
        <v>23111</v>
      </c>
      <c r="B83" s="980">
        <v>23111</v>
      </c>
      <c r="C83" s="980">
        <v>0</v>
      </c>
      <c r="D83" s="980">
        <v>0</v>
      </c>
      <c r="E83" s="980">
        <v>0</v>
      </c>
      <c r="F83" s="980">
        <v>0</v>
      </c>
      <c r="G83" s="536"/>
      <c r="H83" s="535"/>
      <c r="I83" s="535"/>
      <c r="K83" s="199" t="s">
        <v>4</v>
      </c>
      <c r="L83" s="178" t="s">
        <v>45</v>
      </c>
      <c r="M83" s="202"/>
      <c r="N83" s="202"/>
      <c r="O83" s="203" t="s">
        <v>46</v>
      </c>
      <c r="P83" s="204">
        <f>'Ｈ１８（2006）'!A83</f>
        <v>23111</v>
      </c>
      <c r="Q83" s="205">
        <f>'Ｈ１８（2006）'!B83</f>
        <v>23111</v>
      </c>
      <c r="R83" s="225"/>
      <c r="S83" s="267">
        <f>'Ｈ１８（2006）'!D83</f>
        <v>0</v>
      </c>
      <c r="T83" s="268">
        <f>'Ｈ１８（2006）'!F83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80">
        <v>0</v>
      </c>
      <c r="B84" s="980">
        <v>0</v>
      </c>
      <c r="C84" s="980">
        <v>0</v>
      </c>
      <c r="D84" s="980">
        <v>0</v>
      </c>
      <c r="E84" s="980">
        <v>0</v>
      </c>
      <c r="F84" s="980">
        <v>0</v>
      </c>
      <c r="G84" s="536"/>
      <c r="H84" s="535"/>
      <c r="I84" s="535"/>
      <c r="K84" s="199"/>
      <c r="L84" s="200"/>
      <c r="M84" s="201" t="s">
        <v>100</v>
      </c>
      <c r="N84" s="202"/>
      <c r="O84" s="203" t="s">
        <v>75</v>
      </c>
      <c r="P84" s="204">
        <f>'Ｈ１８（2006）'!A84</f>
        <v>0</v>
      </c>
      <c r="Q84" s="205">
        <f>'Ｈ１８（2006）'!B84</f>
        <v>0</v>
      </c>
      <c r="R84" s="225"/>
      <c r="S84" s="267">
        <f>'Ｈ１８（2006）'!D84</f>
        <v>0</v>
      </c>
      <c r="T84" s="268">
        <f>'Ｈ１８（2006）'!F84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80">
        <v>23111</v>
      </c>
      <c r="B85" s="980">
        <v>23111</v>
      </c>
      <c r="C85" s="980">
        <v>0</v>
      </c>
      <c r="D85" s="980">
        <v>0</v>
      </c>
      <c r="E85" s="980">
        <v>0</v>
      </c>
      <c r="F85" s="980">
        <v>0</v>
      </c>
      <c r="G85" s="536"/>
      <c r="H85" s="535"/>
      <c r="I85" s="535"/>
      <c r="K85" s="199"/>
      <c r="L85" s="200"/>
      <c r="M85" s="201" t="s">
        <v>101</v>
      </c>
      <c r="N85" s="202"/>
      <c r="O85" s="203" t="s">
        <v>77</v>
      </c>
      <c r="P85" s="204">
        <f>'Ｈ１８（2006）'!A85</f>
        <v>23111</v>
      </c>
      <c r="Q85" s="205">
        <f>'Ｈ１８（2006）'!B85</f>
        <v>23111</v>
      </c>
      <c r="R85" s="225"/>
      <c r="S85" s="267">
        <f>'Ｈ１８（2006）'!D85</f>
        <v>0</v>
      </c>
      <c r="T85" s="268">
        <f>'Ｈ１８（2006）'!F85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80">
        <v>46434</v>
      </c>
      <c r="B86" s="980">
        <v>46434</v>
      </c>
      <c r="C86" s="980">
        <v>0</v>
      </c>
      <c r="D86" s="980">
        <v>0</v>
      </c>
      <c r="E86" s="980">
        <v>0</v>
      </c>
      <c r="F86" s="980">
        <v>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'Ｈ１８（2006）'!A123</f>
        <v>0</v>
      </c>
      <c r="AA86" s="277">
        <f>'Ｈ１８（2006）'!B123</f>
        <v>0</v>
      </c>
      <c r="AB86" s="278"/>
      <c r="AC86" s="279">
        <f>'Ｈ１８（2006）'!E123</f>
        <v>0</v>
      </c>
      <c r="AD86" s="269" t="s">
        <v>423</v>
      </c>
      <c r="AE86" s="200"/>
      <c r="AF86" s="201" t="s">
        <v>13</v>
      </c>
      <c r="AG86" s="202"/>
      <c r="AH86" s="203" t="s">
        <v>677</v>
      </c>
      <c r="AI86" s="276">
        <f>'Ｈ１８（2006）'!A146</f>
        <v>0</v>
      </c>
      <c r="AJ86" s="277">
        <f>'Ｈ１８（2006）'!B146</f>
        <v>0</v>
      </c>
      <c r="AK86" s="280">
        <f>'Ｈ１８（2006）'!C146</f>
        <v>0</v>
      </c>
      <c r="AL86" s="281"/>
    </row>
    <row r="87" spans="1:38" ht="14.45" customHeight="1">
      <c r="A87" s="980">
        <v>44732</v>
      </c>
      <c r="B87" s="980">
        <v>44732</v>
      </c>
      <c r="C87" s="980">
        <v>0</v>
      </c>
      <c r="D87" s="980">
        <v>0</v>
      </c>
      <c r="E87" s="980">
        <v>0</v>
      </c>
      <c r="F87" s="980">
        <v>0</v>
      </c>
      <c r="G87" s="536"/>
      <c r="H87" s="535"/>
      <c r="I87" s="535"/>
      <c r="K87" s="199"/>
      <c r="L87" s="178"/>
      <c r="M87" s="201" t="s">
        <v>47</v>
      </c>
      <c r="N87" s="202"/>
      <c r="O87" s="203" t="s">
        <v>48</v>
      </c>
      <c r="P87" s="204">
        <f>'Ｈ１８（2006）'!A87</f>
        <v>44732</v>
      </c>
      <c r="Q87" s="205">
        <f>'Ｈ１８（2006）'!B87</f>
        <v>44732</v>
      </c>
      <c r="R87" s="225"/>
      <c r="S87" s="267">
        <f>'Ｈ１８（2006）'!D87</f>
        <v>0</v>
      </c>
      <c r="T87" s="268">
        <f>'Ｈ１８（2006）'!F87</f>
        <v>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80">
        <v>0</v>
      </c>
      <c r="B88" s="980">
        <v>0</v>
      </c>
      <c r="C88" s="980">
        <v>0</v>
      </c>
      <c r="D88" s="980">
        <v>0</v>
      </c>
      <c r="E88" s="980">
        <v>0</v>
      </c>
      <c r="F88" s="980">
        <v>0</v>
      </c>
      <c r="G88" s="536"/>
      <c r="H88" s="535"/>
      <c r="I88" s="535"/>
      <c r="K88" s="199"/>
      <c r="L88" s="200"/>
      <c r="M88" s="201" t="s">
        <v>50</v>
      </c>
      <c r="N88" s="202"/>
      <c r="O88" s="203" t="s">
        <v>51</v>
      </c>
      <c r="P88" s="204">
        <f>'Ｈ１８（2006）'!A88</f>
        <v>0</v>
      </c>
      <c r="Q88" s="205">
        <f>'Ｈ１８（2006）'!B88</f>
        <v>0</v>
      </c>
      <c r="R88" s="225"/>
      <c r="S88" s="267">
        <f>'Ｈ１８（2006）'!D88</f>
        <v>0</v>
      </c>
      <c r="T88" s="268">
        <f>'Ｈ１８（2006）'!F88</f>
        <v>0</v>
      </c>
      <c r="U88" s="269"/>
      <c r="V88" s="200"/>
      <c r="W88" s="201" t="s">
        <v>426</v>
      </c>
      <c r="X88" s="202"/>
      <c r="Y88" s="203" t="s">
        <v>678</v>
      </c>
      <c r="Z88" s="276">
        <f>'Ｈ１８（2006）'!A125</f>
        <v>0</v>
      </c>
      <c r="AA88" s="277">
        <f>'Ｈ１８（2006）'!B125</f>
        <v>0</v>
      </c>
      <c r="AB88" s="278"/>
      <c r="AC88" s="279">
        <f>'Ｈ１８（2006）'!E125</f>
        <v>0</v>
      </c>
      <c r="AD88" s="269"/>
      <c r="AE88" s="200"/>
      <c r="AF88" s="201" t="s">
        <v>426</v>
      </c>
      <c r="AG88" s="202"/>
      <c r="AH88" s="203" t="s">
        <v>679</v>
      </c>
      <c r="AI88" s="276">
        <f>'Ｈ１８（2006）'!A148</f>
        <v>0</v>
      </c>
      <c r="AJ88" s="277">
        <f>'Ｈ１８（2006）'!B148</f>
        <v>0</v>
      </c>
      <c r="AK88" s="280">
        <f>'Ｈ１８（2006）'!C148</f>
        <v>0</v>
      </c>
      <c r="AL88" s="281"/>
    </row>
    <row r="89" spans="1:38" ht="14.45" customHeight="1">
      <c r="A89" s="980">
        <v>0</v>
      </c>
      <c r="B89" s="980">
        <v>0</v>
      </c>
      <c r="C89" s="980">
        <v>0</v>
      </c>
      <c r="D89" s="980">
        <v>0</v>
      </c>
      <c r="E89" s="980">
        <v>0</v>
      </c>
      <c r="F89" s="980">
        <v>0</v>
      </c>
      <c r="G89" s="536"/>
      <c r="H89" s="535"/>
      <c r="I89" s="535"/>
      <c r="K89" s="199" t="s">
        <v>129</v>
      </c>
      <c r="L89" s="200"/>
      <c r="M89" s="201" t="s">
        <v>52</v>
      </c>
      <c r="N89" s="202"/>
      <c r="O89" s="203" t="s">
        <v>53</v>
      </c>
      <c r="P89" s="204">
        <f>'Ｈ１８（2006）'!A89</f>
        <v>0</v>
      </c>
      <c r="Q89" s="205">
        <f>'Ｈ１８（2006）'!B89</f>
        <v>0</v>
      </c>
      <c r="R89" s="225"/>
      <c r="S89" s="267">
        <f>'Ｈ１８（2006）'!D89</f>
        <v>0</v>
      </c>
      <c r="T89" s="268">
        <f>'Ｈ１８（2006）'!F89</f>
        <v>0</v>
      </c>
      <c r="U89" s="269"/>
      <c r="V89" s="200"/>
      <c r="W89" s="201" t="s">
        <v>429</v>
      </c>
      <c r="X89" s="202"/>
      <c r="Y89" s="203" t="s">
        <v>680</v>
      </c>
      <c r="Z89" s="276">
        <f>'Ｈ１８（2006）'!A126</f>
        <v>0</v>
      </c>
      <c r="AA89" s="277">
        <f>'Ｈ１８（2006）'!B126</f>
        <v>0</v>
      </c>
      <c r="AB89" s="278"/>
      <c r="AC89" s="279">
        <f>'Ｈ１８（2006）'!E126</f>
        <v>0</v>
      </c>
      <c r="AD89" s="269"/>
      <c r="AE89" s="200"/>
      <c r="AF89" s="201" t="s">
        <v>429</v>
      </c>
      <c r="AG89" s="202"/>
      <c r="AH89" s="203" t="s">
        <v>681</v>
      </c>
      <c r="AI89" s="276">
        <f>'Ｈ１８（2006）'!A149</f>
        <v>0</v>
      </c>
      <c r="AJ89" s="277">
        <f>'Ｈ１８（2006）'!B149</f>
        <v>0</v>
      </c>
      <c r="AK89" s="280">
        <f>'Ｈ１８（2006）'!C149</f>
        <v>0</v>
      </c>
      <c r="AL89" s="281"/>
    </row>
    <row r="90" spans="1:38" ht="14.45" customHeight="1">
      <c r="A90" s="980">
        <v>0</v>
      </c>
      <c r="B90" s="980">
        <v>0</v>
      </c>
      <c r="C90" s="980">
        <v>0</v>
      </c>
      <c r="D90" s="980">
        <v>0</v>
      </c>
      <c r="E90" s="980">
        <v>0</v>
      </c>
      <c r="F90" s="980">
        <v>0</v>
      </c>
      <c r="G90" s="536"/>
      <c r="H90" s="535"/>
      <c r="I90" s="535"/>
      <c r="K90" s="199"/>
      <c r="L90" s="200" t="s">
        <v>54</v>
      </c>
      <c r="M90" s="201" t="s">
        <v>32</v>
      </c>
      <c r="N90" s="202"/>
      <c r="O90" s="203" t="s">
        <v>55</v>
      </c>
      <c r="P90" s="204">
        <f>'Ｈ１８（2006）'!A90</f>
        <v>0</v>
      </c>
      <c r="Q90" s="205">
        <f>'Ｈ１８（2006）'!B90</f>
        <v>0</v>
      </c>
      <c r="R90" s="225"/>
      <c r="S90" s="267">
        <f>'Ｈ１８（2006）'!D90</f>
        <v>0</v>
      </c>
      <c r="T90" s="268">
        <f>'Ｈ１８（2006）'!F90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80">
        <v>0</v>
      </c>
      <c r="B91" s="980">
        <v>0</v>
      </c>
      <c r="C91" s="980">
        <v>0</v>
      </c>
      <c r="D91" s="980">
        <v>0</v>
      </c>
      <c r="E91" s="980">
        <v>0</v>
      </c>
      <c r="F91" s="980">
        <v>0</v>
      </c>
      <c r="G91" s="536"/>
      <c r="H91" s="535"/>
      <c r="I91" s="535"/>
      <c r="K91" s="199"/>
      <c r="L91" s="200"/>
      <c r="M91" s="201" t="s">
        <v>42</v>
      </c>
      <c r="N91" s="202"/>
      <c r="O91" s="203" t="s">
        <v>56</v>
      </c>
      <c r="P91" s="204">
        <f>'Ｈ１８（2006）'!A91</f>
        <v>0</v>
      </c>
      <c r="Q91" s="205">
        <f>'Ｈ１８（2006）'!B91</f>
        <v>0</v>
      </c>
      <c r="R91" s="225"/>
      <c r="S91" s="267">
        <f>'Ｈ１８（2006）'!D91</f>
        <v>0</v>
      </c>
      <c r="T91" s="268">
        <f>'Ｈ１８（2006）'!F91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80">
        <v>0</v>
      </c>
      <c r="B92" s="980">
        <v>0</v>
      </c>
      <c r="C92" s="980">
        <v>0</v>
      </c>
      <c r="D92" s="980">
        <v>0</v>
      </c>
      <c r="E92" s="980">
        <v>0</v>
      </c>
      <c r="F92" s="980">
        <v>0</v>
      </c>
      <c r="G92" s="536"/>
      <c r="H92" s="535"/>
      <c r="I92" s="535"/>
      <c r="K92" s="199"/>
      <c r="L92" s="200"/>
      <c r="M92" s="201" t="s">
        <v>57</v>
      </c>
      <c r="N92" s="202"/>
      <c r="O92" s="203" t="s">
        <v>58</v>
      </c>
      <c r="P92" s="204">
        <f>'Ｈ１８（2006）'!A92</f>
        <v>0</v>
      </c>
      <c r="Q92" s="205">
        <f>'Ｈ１８（2006）'!B92</f>
        <v>0</v>
      </c>
      <c r="R92" s="225"/>
      <c r="S92" s="267">
        <f>'Ｈ１８（2006）'!D92</f>
        <v>0</v>
      </c>
      <c r="T92" s="268">
        <f>'Ｈ１８（2006）'!F92</f>
        <v>0</v>
      </c>
      <c r="U92" s="269"/>
      <c r="V92" s="200"/>
      <c r="W92" s="201" t="s">
        <v>57</v>
      </c>
      <c r="X92" s="202"/>
      <c r="Y92" s="203" t="s">
        <v>682</v>
      </c>
      <c r="Z92" s="276">
        <f>'Ｈ１８（2006）'!A127</f>
        <v>0</v>
      </c>
      <c r="AA92" s="277">
        <f>'Ｈ１８（2006）'!B127</f>
        <v>0</v>
      </c>
      <c r="AB92" s="278"/>
      <c r="AC92" s="279">
        <f>'Ｈ１８（2006）'!E127</f>
        <v>0</v>
      </c>
      <c r="AD92" s="269"/>
      <c r="AE92" s="200"/>
      <c r="AF92" s="201" t="s">
        <v>57</v>
      </c>
      <c r="AG92" s="202"/>
      <c r="AH92" s="203" t="s">
        <v>683</v>
      </c>
      <c r="AI92" s="276">
        <f>'Ｈ１８（2006）'!A150</f>
        <v>0</v>
      </c>
      <c r="AJ92" s="277">
        <f>'Ｈ１８（2006）'!B150</f>
        <v>0</v>
      </c>
      <c r="AK92" s="280">
        <f>'Ｈ１８（2006）'!C150</f>
        <v>0</v>
      </c>
      <c r="AL92" s="281"/>
    </row>
    <row r="93" spans="1:38" ht="14.45" customHeight="1">
      <c r="A93" s="980">
        <v>1458</v>
      </c>
      <c r="B93" s="980">
        <v>1458</v>
      </c>
      <c r="C93" s="980">
        <v>0</v>
      </c>
      <c r="D93" s="980">
        <v>0</v>
      </c>
      <c r="E93" s="980">
        <v>0</v>
      </c>
      <c r="F93" s="980">
        <v>0</v>
      </c>
      <c r="G93" s="536"/>
      <c r="H93" s="535"/>
      <c r="I93" s="535"/>
      <c r="K93" s="199"/>
      <c r="L93" s="200"/>
      <c r="M93" s="178" t="s">
        <v>60</v>
      </c>
      <c r="N93" s="202"/>
      <c r="O93" s="203" t="s">
        <v>61</v>
      </c>
      <c r="P93" s="204">
        <f>'Ｈ１８（2006）'!A93</f>
        <v>1458</v>
      </c>
      <c r="Q93" s="205">
        <f>'Ｈ１８（2006）'!B93</f>
        <v>1458</v>
      </c>
      <c r="R93" s="225"/>
      <c r="S93" s="267">
        <f>'Ｈ１８（2006）'!D93</f>
        <v>0</v>
      </c>
      <c r="T93" s="268">
        <f>'Ｈ１８（2006）'!F93</f>
        <v>0</v>
      </c>
      <c r="U93" s="269" t="s">
        <v>434</v>
      </c>
      <c r="V93" s="200"/>
      <c r="W93" s="178" t="s">
        <v>60</v>
      </c>
      <c r="X93" s="202"/>
      <c r="Y93" s="203" t="s">
        <v>684</v>
      </c>
      <c r="Z93" s="276">
        <f>'Ｈ１８（2006）'!A128</f>
        <v>0</v>
      </c>
      <c r="AA93" s="277">
        <f>'Ｈ１８（2006）'!B128</f>
        <v>0</v>
      </c>
      <c r="AB93" s="278"/>
      <c r="AC93" s="279">
        <f>'Ｈ１８（2006）'!E128</f>
        <v>0</v>
      </c>
      <c r="AD93" s="269"/>
      <c r="AE93" s="200"/>
      <c r="AF93" s="178" t="s">
        <v>60</v>
      </c>
      <c r="AG93" s="202"/>
      <c r="AH93" s="203" t="s">
        <v>685</v>
      </c>
      <c r="AI93" s="276">
        <f>'Ｈ１８（2006）'!A151</f>
        <v>1196</v>
      </c>
      <c r="AJ93" s="277">
        <f>'Ｈ１８（2006）'!B151</f>
        <v>0</v>
      </c>
      <c r="AK93" s="280">
        <f>'Ｈ１８（2006）'!C151</f>
        <v>0</v>
      </c>
      <c r="AL93" s="281"/>
    </row>
    <row r="94" spans="1:38" ht="14.45" customHeight="1">
      <c r="A94" s="980">
        <v>0</v>
      </c>
      <c r="B94" s="980">
        <v>0</v>
      </c>
      <c r="C94" s="980">
        <v>0</v>
      </c>
      <c r="D94" s="980">
        <v>0</v>
      </c>
      <c r="E94" s="980">
        <v>0</v>
      </c>
      <c r="F94" s="980">
        <v>0</v>
      </c>
      <c r="G94" s="536"/>
      <c r="H94" s="535"/>
      <c r="I94" s="535"/>
      <c r="K94" s="199"/>
      <c r="L94" s="200" t="s">
        <v>59</v>
      </c>
      <c r="M94" s="200"/>
      <c r="N94" s="201" t="s">
        <v>62</v>
      </c>
      <c r="O94" s="203" t="s">
        <v>63</v>
      </c>
      <c r="P94" s="204">
        <f>'Ｈ１８（2006）'!A94</f>
        <v>0</v>
      </c>
      <c r="Q94" s="205">
        <f>'Ｈ１８（2006）'!B94</f>
        <v>0</v>
      </c>
      <c r="R94" s="225"/>
      <c r="S94" s="267">
        <f>'Ｈ１８（2006）'!D94</f>
        <v>0</v>
      </c>
      <c r="T94" s="268">
        <f>'Ｈ１８（2006）'!F94</f>
        <v>0</v>
      </c>
      <c r="U94" s="269"/>
      <c r="V94" s="200" t="s">
        <v>59</v>
      </c>
      <c r="W94" s="200"/>
      <c r="X94" s="201" t="s">
        <v>62</v>
      </c>
      <c r="Y94" s="203" t="s">
        <v>686</v>
      </c>
      <c r="Z94" s="276">
        <f>'Ｈ１８（2006）'!A129</f>
        <v>0</v>
      </c>
      <c r="AA94" s="277">
        <f>'Ｈ１８（2006）'!B129</f>
        <v>0</v>
      </c>
      <c r="AB94" s="278"/>
      <c r="AC94" s="279">
        <f>'Ｈ１８（2006）'!E129</f>
        <v>0</v>
      </c>
      <c r="AD94" s="269"/>
      <c r="AE94" s="200" t="s">
        <v>59</v>
      </c>
      <c r="AF94" s="200"/>
      <c r="AG94" s="201" t="s">
        <v>62</v>
      </c>
      <c r="AH94" s="203" t="s">
        <v>687</v>
      </c>
      <c r="AI94" s="276">
        <f>'Ｈ１８（2006）'!A152</f>
        <v>0</v>
      </c>
      <c r="AJ94" s="277">
        <f>'Ｈ１８（2006）'!B152</f>
        <v>0</v>
      </c>
      <c r="AK94" s="280">
        <f>'Ｈ１８（2006）'!C152</f>
        <v>0</v>
      </c>
      <c r="AL94" s="281"/>
    </row>
    <row r="95" spans="1:38" ht="14.45" customHeight="1">
      <c r="A95" s="980">
        <v>0</v>
      </c>
      <c r="B95" s="980">
        <v>0</v>
      </c>
      <c r="C95" s="980">
        <v>0</v>
      </c>
      <c r="D95" s="980">
        <v>0</v>
      </c>
      <c r="E95" s="980">
        <v>0</v>
      </c>
      <c r="F95" s="980">
        <v>0</v>
      </c>
      <c r="G95" s="536"/>
      <c r="H95" s="535"/>
      <c r="I95" s="535"/>
      <c r="K95" s="199"/>
      <c r="L95" s="200"/>
      <c r="M95" s="200"/>
      <c r="N95" s="201" t="s">
        <v>64</v>
      </c>
      <c r="O95" s="203" t="s">
        <v>65</v>
      </c>
      <c r="P95" s="204">
        <f>'Ｈ１８（2006）'!A95</f>
        <v>0</v>
      </c>
      <c r="Q95" s="205">
        <f>'Ｈ１８（2006）'!B95</f>
        <v>0</v>
      </c>
      <c r="R95" s="225"/>
      <c r="S95" s="267">
        <f>'Ｈ１８（2006）'!D95</f>
        <v>0</v>
      </c>
      <c r="T95" s="268">
        <f>'Ｈ１８（2006）'!F95</f>
        <v>0</v>
      </c>
      <c r="U95" s="269"/>
      <c r="V95" s="200"/>
      <c r="W95" s="200"/>
      <c r="X95" s="201" t="s">
        <v>64</v>
      </c>
      <c r="Y95" s="203" t="s">
        <v>688</v>
      </c>
      <c r="Z95" s="276">
        <f>'Ｈ１８（2006）'!A130</f>
        <v>0</v>
      </c>
      <c r="AA95" s="277">
        <f>'Ｈ１８（2006）'!B130</f>
        <v>0</v>
      </c>
      <c r="AB95" s="278"/>
      <c r="AC95" s="279">
        <f>'Ｈ１８（2006）'!E130</f>
        <v>0</v>
      </c>
      <c r="AD95" s="269"/>
      <c r="AE95" s="200"/>
      <c r="AF95" s="200"/>
      <c r="AG95" s="201" t="s">
        <v>64</v>
      </c>
      <c r="AH95" s="203" t="s">
        <v>689</v>
      </c>
      <c r="AI95" s="276">
        <f>'Ｈ１８（2006）'!A153</f>
        <v>0</v>
      </c>
      <c r="AJ95" s="277">
        <f>'Ｈ１８（2006）'!B153</f>
        <v>0</v>
      </c>
      <c r="AK95" s="280">
        <f>'Ｈ１８（2006）'!C153</f>
        <v>0</v>
      </c>
      <c r="AL95" s="281"/>
    </row>
    <row r="96" spans="1:38" ht="14.45" customHeight="1">
      <c r="A96" s="980">
        <v>0</v>
      </c>
      <c r="B96" s="980">
        <v>0</v>
      </c>
      <c r="C96" s="980">
        <v>0</v>
      </c>
      <c r="D96" s="980">
        <v>0</v>
      </c>
      <c r="E96" s="980">
        <v>0</v>
      </c>
      <c r="F96" s="980">
        <v>0</v>
      </c>
      <c r="G96" s="536"/>
      <c r="H96" s="535"/>
      <c r="I96" s="535"/>
      <c r="K96" s="199" t="s">
        <v>38</v>
      </c>
      <c r="L96" s="200"/>
      <c r="M96" s="200"/>
      <c r="N96" s="201" t="s">
        <v>66</v>
      </c>
      <c r="O96" s="203" t="s">
        <v>67</v>
      </c>
      <c r="P96" s="204">
        <f>'Ｈ１８（2006）'!A96</f>
        <v>0</v>
      </c>
      <c r="Q96" s="205">
        <f>'Ｈ１８（2006）'!B96</f>
        <v>0</v>
      </c>
      <c r="R96" s="225"/>
      <c r="S96" s="267">
        <f>'Ｈ１８（2006）'!D96</f>
        <v>0</v>
      </c>
      <c r="T96" s="268">
        <f>'Ｈ１８（2006）'!F96</f>
        <v>0</v>
      </c>
      <c r="U96" s="269"/>
      <c r="V96" s="200"/>
      <c r="W96" s="200"/>
      <c r="X96" s="201" t="s">
        <v>66</v>
      </c>
      <c r="Y96" s="203" t="s">
        <v>690</v>
      </c>
      <c r="Z96" s="276">
        <f>'Ｈ１８（2006）'!A131</f>
        <v>0</v>
      </c>
      <c r="AA96" s="277">
        <f>'Ｈ１８（2006）'!B131</f>
        <v>0</v>
      </c>
      <c r="AB96" s="278"/>
      <c r="AC96" s="279">
        <f>'Ｈ１８（2006）'!E131</f>
        <v>0</v>
      </c>
      <c r="AD96" s="269"/>
      <c r="AE96" s="200"/>
      <c r="AF96" s="200"/>
      <c r="AG96" s="201" t="s">
        <v>66</v>
      </c>
      <c r="AH96" s="203" t="s">
        <v>691</v>
      </c>
      <c r="AI96" s="276">
        <f>'Ｈ１８（2006）'!A154</f>
        <v>0</v>
      </c>
      <c r="AJ96" s="277">
        <f>'Ｈ１８（2006）'!B154</f>
        <v>0</v>
      </c>
      <c r="AK96" s="280">
        <f>'Ｈ１８（2006）'!C154</f>
        <v>0</v>
      </c>
      <c r="AL96" s="281"/>
    </row>
    <row r="97" spans="1:38" ht="14.45" customHeight="1">
      <c r="A97" s="980">
        <v>1458</v>
      </c>
      <c r="B97" s="980">
        <v>1458</v>
      </c>
      <c r="C97" s="980">
        <v>0</v>
      </c>
      <c r="D97" s="980">
        <v>0</v>
      </c>
      <c r="E97" s="980">
        <v>0</v>
      </c>
      <c r="F97" s="980">
        <v>0</v>
      </c>
      <c r="G97" s="536"/>
      <c r="H97" s="535"/>
      <c r="I97" s="535"/>
      <c r="K97" s="199"/>
      <c r="L97" s="200"/>
      <c r="M97" s="200"/>
      <c r="N97" s="201" t="s">
        <v>150</v>
      </c>
      <c r="O97" s="203" t="s">
        <v>69</v>
      </c>
      <c r="P97" s="204">
        <f>'Ｈ１８（2006）'!A97</f>
        <v>1458</v>
      </c>
      <c r="Q97" s="205">
        <f>'Ｈ１８（2006）'!B97</f>
        <v>1458</v>
      </c>
      <c r="R97" s="225"/>
      <c r="S97" s="267">
        <f>'Ｈ１８（2006）'!D97</f>
        <v>0</v>
      </c>
      <c r="T97" s="268">
        <f>'Ｈ１８（2006）'!F97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80">
        <v>244</v>
      </c>
      <c r="B98" s="980">
        <v>244</v>
      </c>
      <c r="C98" s="980">
        <v>0</v>
      </c>
      <c r="D98" s="980">
        <v>0</v>
      </c>
      <c r="E98" s="980">
        <v>0</v>
      </c>
      <c r="F98" s="980">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'Ｈ１８（2006）'!A132</f>
        <v>0</v>
      </c>
      <c r="AA98" s="277">
        <f>'Ｈ１８（2006）'!B132</f>
        <v>0</v>
      </c>
      <c r="AB98" s="278"/>
      <c r="AC98" s="279">
        <f>'Ｈ１８（2006）'!E132</f>
        <v>0</v>
      </c>
      <c r="AD98" s="269"/>
      <c r="AE98" s="200" t="s">
        <v>41</v>
      </c>
      <c r="AF98" s="221"/>
      <c r="AG98" s="201" t="s">
        <v>13</v>
      </c>
      <c r="AH98" s="203" t="s">
        <v>693</v>
      </c>
      <c r="AI98" s="276">
        <f>'Ｈ１８（2006）'!A155</f>
        <v>1196</v>
      </c>
      <c r="AJ98" s="277">
        <f>'Ｈ１８（2006）'!B155</f>
        <v>0</v>
      </c>
      <c r="AK98" s="280">
        <f>'Ｈ１８（2006）'!C154</f>
        <v>0</v>
      </c>
      <c r="AL98" s="281"/>
    </row>
    <row r="99" spans="1:38" ht="14.45" customHeight="1">
      <c r="A99" s="980">
        <v>0</v>
      </c>
      <c r="B99" s="980">
        <v>0</v>
      </c>
      <c r="C99" s="980">
        <v>0</v>
      </c>
      <c r="D99" s="980">
        <v>0</v>
      </c>
      <c r="E99" s="980">
        <v>0</v>
      </c>
      <c r="F99" s="980">
        <v>0</v>
      </c>
      <c r="G99" s="536"/>
      <c r="H99" s="535"/>
      <c r="I99" s="535"/>
      <c r="K99" s="227" t="s">
        <v>134</v>
      </c>
      <c r="L99" s="200"/>
      <c r="M99" s="201" t="s">
        <v>70</v>
      </c>
      <c r="N99" s="202"/>
      <c r="O99" s="203" t="s">
        <v>71</v>
      </c>
      <c r="P99" s="204">
        <f>'Ｈ１８（2006）'!A98</f>
        <v>244</v>
      </c>
      <c r="Q99" s="205">
        <f>'Ｈ１８（2006）'!B98</f>
        <v>244</v>
      </c>
      <c r="R99" s="225"/>
      <c r="S99" s="267">
        <f>'Ｈ１８（2006）'!D98</f>
        <v>0</v>
      </c>
      <c r="T99" s="268">
        <f>'Ｈ１８（2006）'!F98</f>
        <v>0</v>
      </c>
      <c r="U99" s="315" t="s">
        <v>694</v>
      </c>
      <c r="V99" s="200"/>
      <c r="W99" s="201" t="s">
        <v>70</v>
      </c>
      <c r="X99" s="202"/>
      <c r="Y99" s="203" t="s">
        <v>695</v>
      </c>
      <c r="Z99" s="276">
        <f>'Ｈ１８（2006）'!A133</f>
        <v>0</v>
      </c>
      <c r="AA99" s="277">
        <f>'Ｈ１８（2006）'!B133</f>
        <v>0</v>
      </c>
      <c r="AB99" s="278"/>
      <c r="AC99" s="279">
        <f>'Ｈ１８（2006）'!E133</f>
        <v>0</v>
      </c>
      <c r="AD99" s="315" t="s">
        <v>694</v>
      </c>
      <c r="AE99" s="200"/>
      <c r="AF99" s="201" t="s">
        <v>70</v>
      </c>
      <c r="AG99" s="202"/>
      <c r="AH99" s="203" t="s">
        <v>696</v>
      </c>
      <c r="AI99" s="276">
        <f>'Ｈ１８（2006）'!A156</f>
        <v>0</v>
      </c>
      <c r="AJ99" s="277">
        <f>'Ｈ１８（2006）'!B156</f>
        <v>0</v>
      </c>
      <c r="AK99" s="280">
        <f>'Ｈ１８（2006）'!C156</f>
        <v>0</v>
      </c>
      <c r="AL99" s="281"/>
    </row>
    <row r="100" spans="1:38" ht="14.45" customHeight="1">
      <c r="A100" s="980">
        <v>0</v>
      </c>
      <c r="B100" s="980">
        <v>0</v>
      </c>
      <c r="C100" s="980">
        <v>0</v>
      </c>
      <c r="D100" s="980">
        <v>0</v>
      </c>
      <c r="E100" s="980">
        <v>0</v>
      </c>
      <c r="F100" s="980">
        <v>0</v>
      </c>
      <c r="G100" s="536"/>
      <c r="H100" s="535"/>
      <c r="I100" s="535"/>
      <c r="K100" s="199" t="s">
        <v>130</v>
      </c>
      <c r="L100" s="200"/>
      <c r="M100" s="201" t="s">
        <v>73</v>
      </c>
      <c r="N100" s="202"/>
      <c r="O100" s="203" t="s">
        <v>74</v>
      </c>
      <c r="P100" s="204">
        <f>'Ｈ１８（2006）'!A99</f>
        <v>0</v>
      </c>
      <c r="Q100" s="205">
        <f>'Ｈ１８（2006）'!B99</f>
        <v>0</v>
      </c>
      <c r="R100" s="225"/>
      <c r="S100" s="267">
        <f>'Ｈ１８（2006）'!D99</f>
        <v>0</v>
      </c>
      <c r="T100" s="268">
        <f>'Ｈ１８（2006）'!F99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80">
        <v>16665</v>
      </c>
      <c r="B101" s="980">
        <v>16665</v>
      </c>
      <c r="C101" s="980">
        <v>0</v>
      </c>
      <c r="D101" s="980">
        <v>0</v>
      </c>
      <c r="E101" s="980">
        <v>0</v>
      </c>
      <c r="F101" s="980">
        <v>8900</v>
      </c>
      <c r="G101" s="536"/>
      <c r="H101" s="535"/>
      <c r="I101" s="535"/>
      <c r="K101" s="199"/>
      <c r="L101" s="221"/>
      <c r="M101" s="201" t="s">
        <v>13</v>
      </c>
      <c r="N101" s="202"/>
      <c r="O101" s="203" t="s">
        <v>76</v>
      </c>
      <c r="P101" s="204">
        <f>'Ｈ１８（2006）'!A100</f>
        <v>0</v>
      </c>
      <c r="Q101" s="205">
        <f>'Ｈ１８（2006）'!B100</f>
        <v>0</v>
      </c>
      <c r="R101" s="225"/>
      <c r="S101" s="267">
        <f>'Ｈ１８（2006）'!D100</f>
        <v>0</v>
      </c>
      <c r="T101" s="268">
        <f>'Ｈ１８（2006）'!F100</f>
        <v>0</v>
      </c>
      <c r="U101" s="269"/>
      <c r="V101" s="221"/>
      <c r="W101" s="201" t="s">
        <v>13</v>
      </c>
      <c r="X101" s="202"/>
      <c r="Y101" s="203" t="s">
        <v>697</v>
      </c>
      <c r="Z101" s="276">
        <f>'Ｈ１８（2006）'!A134</f>
        <v>0</v>
      </c>
      <c r="AA101" s="277">
        <f>'Ｈ１８（2006）'!B134</f>
        <v>0</v>
      </c>
      <c r="AB101" s="278"/>
      <c r="AC101" s="279">
        <f>'Ｈ１８（2006）'!E134</f>
        <v>0</v>
      </c>
      <c r="AD101" s="269"/>
      <c r="AE101" s="221"/>
      <c r="AF101" s="201" t="s">
        <v>13</v>
      </c>
      <c r="AG101" s="202"/>
      <c r="AH101" s="203" t="s">
        <v>698</v>
      </c>
      <c r="AI101" s="276">
        <f>'Ｈ１８（2006）'!A157</f>
        <v>0</v>
      </c>
      <c r="AJ101" s="277">
        <f>'Ｈ１８（2006）'!B157</f>
        <v>0</v>
      </c>
      <c r="AK101" s="280">
        <f>'Ｈ１８（2006）'!C157</f>
        <v>0</v>
      </c>
      <c r="AL101" s="281"/>
    </row>
    <row r="102" spans="1:38" ht="14.45" customHeight="1">
      <c r="A102" s="980">
        <v>0</v>
      </c>
      <c r="B102" s="980">
        <v>0</v>
      </c>
      <c r="C102" s="980">
        <v>0</v>
      </c>
      <c r="D102" s="980">
        <v>0</v>
      </c>
      <c r="E102" s="980">
        <v>0</v>
      </c>
      <c r="F102" s="980">
        <v>0</v>
      </c>
      <c r="G102" s="536"/>
      <c r="H102" s="535"/>
      <c r="I102" s="535"/>
      <c r="K102" s="199" t="s">
        <v>4</v>
      </c>
      <c r="L102" s="178" t="s">
        <v>78</v>
      </c>
      <c r="M102" s="202"/>
      <c r="N102" s="202"/>
      <c r="O102" s="203" t="s">
        <v>79</v>
      </c>
      <c r="P102" s="204">
        <f>'Ｈ１８（2006）'!A101</f>
        <v>16665</v>
      </c>
      <c r="Q102" s="205">
        <f>'Ｈ１８（2006）'!B101</f>
        <v>16665</v>
      </c>
      <c r="R102" s="225"/>
      <c r="S102" s="267">
        <f>'Ｈ１８（2006）'!D101</f>
        <v>0</v>
      </c>
      <c r="T102" s="268">
        <f>'Ｈ１８（2006）'!F101</f>
        <v>8900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80">
        <v>94603</v>
      </c>
      <c r="B103" s="980">
        <v>92603</v>
      </c>
      <c r="C103" s="980">
        <v>2000</v>
      </c>
      <c r="D103" s="980">
        <v>0</v>
      </c>
      <c r="E103" s="980">
        <v>0</v>
      </c>
      <c r="F103" s="980">
        <v>10900</v>
      </c>
      <c r="G103" s="536"/>
      <c r="H103" s="535"/>
      <c r="I103" s="535"/>
      <c r="K103" s="199"/>
      <c r="L103" s="200"/>
      <c r="M103" s="201" t="s">
        <v>11</v>
      </c>
      <c r="N103" s="202"/>
      <c r="O103" s="203" t="s">
        <v>80</v>
      </c>
      <c r="P103" s="204">
        <f>'Ｈ１８（2006）'!A102</f>
        <v>0</v>
      </c>
      <c r="Q103" s="205">
        <f>'Ｈ１８（2006）'!B102</f>
        <v>0</v>
      </c>
      <c r="R103" s="225"/>
      <c r="S103" s="267">
        <f>'Ｈ１８（2006）'!D102</f>
        <v>0</v>
      </c>
      <c r="T103" s="268">
        <f>'Ｈ１８（2006）'!F102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80">
        <v>5166</v>
      </c>
      <c r="B104" s="980">
        <v>5166</v>
      </c>
      <c r="C104" s="980">
        <v>0</v>
      </c>
      <c r="D104" s="980">
        <v>0</v>
      </c>
      <c r="E104" s="980">
        <v>0</v>
      </c>
      <c r="F104" s="980">
        <v>0</v>
      </c>
      <c r="G104" s="536"/>
      <c r="H104" s="535"/>
      <c r="I104" s="535"/>
      <c r="K104" s="199"/>
      <c r="L104" s="221"/>
      <c r="M104" s="201" t="s">
        <v>13</v>
      </c>
      <c r="N104" s="202"/>
      <c r="O104" s="203"/>
      <c r="P104" s="224">
        <f>P102-P103</f>
        <v>16665</v>
      </c>
      <c r="Q104" s="297">
        <f>Q102-Q103</f>
        <v>16665</v>
      </c>
      <c r="R104" s="225"/>
      <c r="S104" s="297">
        <f>S102-S103</f>
        <v>0</v>
      </c>
      <c r="T104" s="275">
        <f>T102-T103</f>
        <v>8900</v>
      </c>
      <c r="U104" s="269"/>
      <c r="V104" s="221"/>
      <c r="W104" s="201" t="s">
        <v>13</v>
      </c>
      <c r="X104" s="202"/>
      <c r="Y104" s="203" t="s">
        <v>699</v>
      </c>
      <c r="Z104" s="276">
        <f>'Ｈ１８（2006）'!A135</f>
        <v>0</v>
      </c>
      <c r="AA104" s="277">
        <f>'Ｈ１８（2006）'!B135</f>
        <v>0</v>
      </c>
      <c r="AB104" s="278"/>
      <c r="AC104" s="279">
        <f>'Ｈ１８（2006）'!E135</f>
        <v>0</v>
      </c>
      <c r="AD104" s="269"/>
      <c r="AE104" s="221"/>
      <c r="AF104" s="201" t="s">
        <v>13</v>
      </c>
      <c r="AG104" s="202"/>
      <c r="AH104" s="203" t="s">
        <v>700</v>
      </c>
      <c r="AI104" s="276">
        <f>'Ｈ１８（2006）'!A158</f>
        <v>0</v>
      </c>
      <c r="AJ104" s="277">
        <f>'Ｈ１８（2006）'!B158</f>
        <v>0</v>
      </c>
      <c r="AK104" s="280">
        <f>'Ｈ１８（2006）'!C158</f>
        <v>0</v>
      </c>
      <c r="AL104" s="281"/>
    </row>
    <row r="105" spans="1:38" ht="14.45" customHeight="1">
      <c r="A105" s="980">
        <v>420</v>
      </c>
      <c r="B105" s="980">
        <v>420</v>
      </c>
      <c r="C105" s="980">
        <v>0</v>
      </c>
      <c r="D105" s="980">
        <v>0</v>
      </c>
      <c r="E105" s="980">
        <v>0</v>
      </c>
      <c r="F105" s="980">
        <v>0</v>
      </c>
      <c r="G105" s="536"/>
      <c r="H105" s="535"/>
      <c r="I105" s="535"/>
      <c r="K105" s="199"/>
      <c r="L105" s="174"/>
      <c r="M105" s="201" t="s">
        <v>88</v>
      </c>
      <c r="N105" s="202"/>
      <c r="O105" s="203" t="s">
        <v>109</v>
      </c>
      <c r="P105" s="204">
        <f>'Ｈ１８（2006）'!A104</f>
        <v>5166</v>
      </c>
      <c r="Q105" s="205">
        <f>'Ｈ１８（2006）'!B104</f>
        <v>5166</v>
      </c>
      <c r="R105" s="225"/>
      <c r="S105" s="267">
        <f>'Ｈ１８（2006）'!D104</f>
        <v>0</v>
      </c>
      <c r="T105" s="268">
        <f>'Ｈ１８（2006）'!F104</f>
        <v>0</v>
      </c>
      <c r="U105" s="269"/>
      <c r="V105" s="174"/>
      <c r="W105" s="201" t="s">
        <v>452</v>
      </c>
      <c r="X105" s="202"/>
      <c r="Y105" s="203" t="s">
        <v>453</v>
      </c>
      <c r="Z105" s="276">
        <f>'Ｈ１８（2006）'!A136</f>
        <v>0</v>
      </c>
      <c r="AA105" s="277">
        <f>'Ｈ１８（2006）'!B136</f>
        <v>0</v>
      </c>
      <c r="AB105" s="278"/>
      <c r="AC105" s="279">
        <f>'Ｈ１８（2006）'!E136</f>
        <v>0</v>
      </c>
      <c r="AD105" s="269"/>
      <c r="AE105" s="174"/>
      <c r="AF105" s="201" t="s">
        <v>452</v>
      </c>
      <c r="AG105" s="202"/>
      <c r="AH105" s="203" t="s">
        <v>454</v>
      </c>
      <c r="AI105" s="276">
        <f>'Ｈ１８（2006）'!A159</f>
        <v>0</v>
      </c>
      <c r="AJ105" s="277">
        <f>'Ｈ１８（2006）'!B159</f>
        <v>0</v>
      </c>
      <c r="AK105" s="280">
        <f>'Ｈ１８（2006）'!C159</f>
        <v>0</v>
      </c>
      <c r="AL105" s="281"/>
    </row>
    <row r="106" spans="1:38" ht="14.45" customHeight="1">
      <c r="A106" s="980">
        <v>0</v>
      </c>
      <c r="B106" s="980">
        <v>0</v>
      </c>
      <c r="C106" s="980">
        <v>0</v>
      </c>
      <c r="D106" s="980">
        <v>0</v>
      </c>
      <c r="E106" s="980">
        <v>0</v>
      </c>
      <c r="F106" s="980">
        <v>0</v>
      </c>
      <c r="G106" s="536"/>
      <c r="H106" s="535"/>
      <c r="I106" s="535"/>
      <c r="K106" s="199"/>
      <c r="L106" s="181" t="s">
        <v>91</v>
      </c>
      <c r="M106" s="201" t="s">
        <v>89</v>
      </c>
      <c r="N106" s="202"/>
      <c r="O106" s="203" t="s">
        <v>110</v>
      </c>
      <c r="P106" s="204">
        <f>'Ｈ１８（2006）'!A105</f>
        <v>420</v>
      </c>
      <c r="Q106" s="205">
        <f>'Ｈ１８（2006）'!B105</f>
        <v>420</v>
      </c>
      <c r="R106" s="225"/>
      <c r="S106" s="267">
        <f>'Ｈ１８（2006）'!D105</f>
        <v>0</v>
      </c>
      <c r="T106" s="268">
        <f>'Ｈ１８（2006）'!F105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80">
        <v>0</v>
      </c>
      <c r="B107" s="980">
        <v>0</v>
      </c>
      <c r="C107" s="980">
        <v>0</v>
      </c>
      <c r="D107" s="980">
        <v>0</v>
      </c>
      <c r="E107" s="980">
        <v>0</v>
      </c>
      <c r="F107" s="980">
        <v>0</v>
      </c>
      <c r="G107" s="536"/>
      <c r="H107" s="535"/>
      <c r="I107" s="535"/>
      <c r="K107" s="199"/>
      <c r="L107" s="181"/>
      <c r="M107" s="201" t="s">
        <v>104</v>
      </c>
      <c r="N107" s="202"/>
      <c r="O107" s="203" t="s">
        <v>111</v>
      </c>
      <c r="P107" s="204">
        <f>'Ｈ１８（2006）'!A106</f>
        <v>0</v>
      </c>
      <c r="Q107" s="205">
        <f>'Ｈ１８（2006）'!B106</f>
        <v>0</v>
      </c>
      <c r="R107" s="225"/>
      <c r="S107" s="267">
        <f>'Ｈ１８（2006）'!D106</f>
        <v>0</v>
      </c>
      <c r="T107" s="268">
        <f>'Ｈ１８（2006）'!F106</f>
        <v>0</v>
      </c>
      <c r="U107" s="269"/>
      <c r="V107" s="181"/>
      <c r="W107" s="201" t="s">
        <v>104</v>
      </c>
      <c r="X107" s="202"/>
      <c r="Y107" s="203" t="s">
        <v>701</v>
      </c>
      <c r="Z107" s="276">
        <f>'Ｈ１８（2006）'!A137</f>
        <v>0</v>
      </c>
      <c r="AA107" s="277">
        <f>'Ｈ１８（2006）'!B137</f>
        <v>0</v>
      </c>
      <c r="AB107" s="278"/>
      <c r="AC107" s="279">
        <f>'Ｈ１８（2006）'!E137</f>
        <v>0</v>
      </c>
      <c r="AD107" s="269"/>
      <c r="AE107" s="181"/>
      <c r="AF107" s="201" t="s">
        <v>104</v>
      </c>
      <c r="AG107" s="202"/>
      <c r="AH107" s="203" t="s">
        <v>702</v>
      </c>
      <c r="AI107" s="276">
        <f>'Ｈ１８（2006）'!A160</f>
        <v>0</v>
      </c>
      <c r="AJ107" s="277">
        <f>'Ｈ１８（2006）'!B160</f>
        <v>0</v>
      </c>
      <c r="AK107" s="280">
        <f>'Ｈ１８（2006）'!C160</f>
        <v>0</v>
      </c>
      <c r="AL107" s="281"/>
    </row>
    <row r="108" spans="1:38" ht="14.45" customHeight="1">
      <c r="A108" s="980">
        <v>0</v>
      </c>
      <c r="B108" s="980">
        <v>0</v>
      </c>
      <c r="C108" s="980">
        <v>0</v>
      </c>
      <c r="D108" s="980">
        <v>0</v>
      </c>
      <c r="E108" s="980">
        <v>0</v>
      </c>
      <c r="F108" s="980">
        <v>0</v>
      </c>
      <c r="G108" s="536"/>
      <c r="H108" s="535"/>
      <c r="I108" s="535"/>
      <c r="K108" s="199"/>
      <c r="L108" s="181"/>
      <c r="M108" s="201" t="s">
        <v>90</v>
      </c>
      <c r="N108" s="202"/>
      <c r="O108" s="203" t="s">
        <v>112</v>
      </c>
      <c r="P108" s="204">
        <f>'Ｈ１８（2006）'!A107</f>
        <v>0</v>
      </c>
      <c r="Q108" s="205">
        <f>'Ｈ１８（2006）'!B107</f>
        <v>0</v>
      </c>
      <c r="R108" s="225"/>
      <c r="S108" s="267">
        <f>'Ｈ１８（2006）'!D107</f>
        <v>0</v>
      </c>
      <c r="T108" s="268">
        <f>'Ｈ１８（2006）'!F107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80">
        <v>0</v>
      </c>
      <c r="B109" s="980">
        <v>0</v>
      </c>
      <c r="C109" s="980">
        <v>0</v>
      </c>
      <c r="D109" s="980">
        <v>0</v>
      </c>
      <c r="E109" s="980">
        <v>0</v>
      </c>
      <c r="F109" s="980">
        <v>0</v>
      </c>
      <c r="G109" s="536"/>
      <c r="H109" s="535"/>
      <c r="I109" s="535"/>
      <c r="K109" s="199"/>
      <c r="L109" s="181" t="s">
        <v>92</v>
      </c>
      <c r="M109" s="201" t="s">
        <v>105</v>
      </c>
      <c r="N109" s="202"/>
      <c r="O109" s="203" t="s">
        <v>113</v>
      </c>
      <c r="P109" s="204">
        <f>'Ｈ１８（2006）'!A108</f>
        <v>0</v>
      </c>
      <c r="Q109" s="205">
        <f>'Ｈ１８（2006）'!B108</f>
        <v>0</v>
      </c>
      <c r="R109" s="225"/>
      <c r="S109" s="267">
        <f>'Ｈ１８（2006）'!D108</f>
        <v>0</v>
      </c>
      <c r="T109" s="268">
        <f>'Ｈ１８（2006）'!F108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80">
        <v>0</v>
      </c>
      <c r="B110" s="980">
        <v>0</v>
      </c>
      <c r="C110" s="980">
        <v>0</v>
      </c>
      <c r="D110" s="980">
        <v>0</v>
      </c>
      <c r="E110" s="980">
        <v>0</v>
      </c>
      <c r="F110" s="980">
        <v>0</v>
      </c>
      <c r="G110" s="536"/>
      <c r="H110" s="535"/>
      <c r="I110" s="535"/>
      <c r="K110" s="199"/>
      <c r="L110" s="181"/>
      <c r="M110" s="201" t="s">
        <v>106</v>
      </c>
      <c r="N110" s="202"/>
      <c r="O110" s="203" t="s">
        <v>114</v>
      </c>
      <c r="P110" s="204">
        <f>'Ｈ１８（2006）'!A109</f>
        <v>0</v>
      </c>
      <c r="Q110" s="205">
        <f>'Ｈ１８（2006）'!B109</f>
        <v>0</v>
      </c>
      <c r="R110" s="225"/>
      <c r="S110" s="267">
        <f>'Ｈ１８（2006）'!D109</f>
        <v>0</v>
      </c>
      <c r="T110" s="268">
        <f>'Ｈ１８（2006）'!F109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80">
        <v>80794</v>
      </c>
      <c r="B111" s="980">
        <v>78794</v>
      </c>
      <c r="C111" s="980">
        <v>2000</v>
      </c>
      <c r="D111" s="980">
        <v>0</v>
      </c>
      <c r="E111" s="980">
        <v>0</v>
      </c>
      <c r="F111" s="980">
        <v>10900</v>
      </c>
      <c r="G111" s="536"/>
      <c r="H111" s="535"/>
      <c r="I111" s="535"/>
      <c r="K111" s="199"/>
      <c r="L111" s="181"/>
      <c r="M111" s="201" t="s">
        <v>107</v>
      </c>
      <c r="N111" s="202"/>
      <c r="O111" s="203" t="s">
        <v>115</v>
      </c>
      <c r="P111" s="204">
        <f>'Ｈ１８（2006）'!A110</f>
        <v>0</v>
      </c>
      <c r="Q111" s="205">
        <f>'Ｈ１８（2006）'!B110</f>
        <v>0</v>
      </c>
      <c r="R111" s="225"/>
      <c r="S111" s="267">
        <f>'Ｈ１８（2006）'!D110</f>
        <v>0</v>
      </c>
      <c r="T111" s="268">
        <f>'Ｈ１８（2006）'!F110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80">
        <v>8223</v>
      </c>
      <c r="B112" s="980">
        <v>8223</v>
      </c>
      <c r="C112" s="980">
        <v>0</v>
      </c>
      <c r="D112" s="980">
        <v>0</v>
      </c>
      <c r="E112" s="980">
        <v>0</v>
      </c>
      <c r="F112" s="980">
        <v>0</v>
      </c>
      <c r="G112" s="536"/>
      <c r="H112" s="535"/>
      <c r="I112" s="535"/>
      <c r="K112" s="199"/>
      <c r="L112" s="181" t="s">
        <v>41</v>
      </c>
      <c r="M112" s="201" t="s">
        <v>108</v>
      </c>
      <c r="N112" s="202"/>
      <c r="O112" s="203" t="s">
        <v>116</v>
      </c>
      <c r="P112" s="204">
        <f>'Ｈ１８（2006）'!A111</f>
        <v>80794</v>
      </c>
      <c r="Q112" s="205">
        <f>'Ｈ１８（2006）'!B111</f>
        <v>78794</v>
      </c>
      <c r="R112" s="225"/>
      <c r="S112" s="267">
        <f>'Ｈ１８（2006）'!D111</f>
        <v>0</v>
      </c>
      <c r="T112" s="268">
        <f>'Ｈ１８（2006）'!F111</f>
        <v>10900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c r="A113" s="980">
        <v>0</v>
      </c>
      <c r="B113" s="980">
        <v>0</v>
      </c>
      <c r="C113" s="980">
        <v>0</v>
      </c>
      <c r="D113" s="980">
        <v>0</v>
      </c>
      <c r="E113" s="980">
        <v>0</v>
      </c>
      <c r="F113" s="980">
        <v>0</v>
      </c>
      <c r="G113" s="536"/>
      <c r="H113" s="535"/>
      <c r="I113" s="535"/>
      <c r="K113" s="199"/>
      <c r="L113" s="221"/>
      <c r="M113" s="201" t="s">
        <v>13</v>
      </c>
      <c r="N113" s="202"/>
      <c r="O113" s="203" t="s">
        <v>117</v>
      </c>
      <c r="P113" s="204">
        <f>'Ｈ１８（2006）'!A112</f>
        <v>8223</v>
      </c>
      <c r="Q113" s="205">
        <f>'Ｈ１８（2006）'!B112</f>
        <v>8223</v>
      </c>
      <c r="R113" s="225"/>
      <c r="S113" s="267">
        <f>'Ｈ１８（2006）'!D112</f>
        <v>0</v>
      </c>
      <c r="T113" s="268">
        <f>'Ｈ１８（2006）'!F112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'Ｈ１８（2006）'!A113</f>
        <v>0</v>
      </c>
      <c r="Q114" s="205">
        <f>'Ｈ１８（2006）'!B113</f>
        <v>0</v>
      </c>
      <c r="R114" s="225"/>
      <c r="S114" s="267">
        <f>'Ｈ１８（2006）'!D113</f>
        <v>0</v>
      </c>
      <c r="T114" s="268">
        <f>'Ｈ１８（2006）'!F113</f>
        <v>0</v>
      </c>
      <c r="U114" s="269"/>
      <c r="V114" s="201" t="s">
        <v>13</v>
      </c>
      <c r="W114" s="202"/>
      <c r="X114" s="202"/>
      <c r="Y114" s="203" t="s">
        <v>703</v>
      </c>
      <c r="Z114" s="276">
        <f>'Ｈ１８（2006）'!A138</f>
        <v>0</v>
      </c>
      <c r="AA114" s="277">
        <f>'Ｈ１８（2006）'!B138</f>
        <v>0</v>
      </c>
      <c r="AB114" s="278"/>
      <c r="AC114" s="279">
        <f>'Ｈ１８（2006）'!E138</f>
        <v>0</v>
      </c>
      <c r="AD114" s="269"/>
      <c r="AE114" s="201" t="s">
        <v>13</v>
      </c>
      <c r="AF114" s="202"/>
      <c r="AG114" s="202"/>
      <c r="AH114" s="203" t="s">
        <v>704</v>
      </c>
      <c r="AI114" s="276">
        <f>'Ｈ１８（2006）'!A161</f>
        <v>0</v>
      </c>
      <c r="AJ114" s="277">
        <f>'Ｈ１８（2006）'!B161</f>
        <v>0</v>
      </c>
      <c r="AK114" s="280">
        <f>'Ｈ１８（2006）'!C161</f>
        <v>0</v>
      </c>
      <c r="AL114" s="281"/>
    </row>
    <row r="115" spans="1:39" ht="14.45" customHeight="1" thickBot="1">
      <c r="K115" s="316"/>
      <c r="L115" s="317" t="s">
        <v>82</v>
      </c>
      <c r="M115" s="318"/>
      <c r="N115" s="318"/>
      <c r="O115" s="319"/>
      <c r="P115" s="320">
        <f>SUM(P62:P114)-P63-P64-P66-P67-P69-P70-P71-P84-P85-P86-P94-P95-P96-P97-P98-P103-P104</f>
        <v>325746</v>
      </c>
      <c r="Q115" s="321">
        <f>SUM(Q62:Q114)-Q63-Q64-Q66-Q67-Q69-Q70-Q71-Q84-Q85-Q86-Q94-Q95-Q96-Q97-Q98-Q103-Q104</f>
        <v>319760</v>
      </c>
      <c r="R115" s="321"/>
      <c r="S115" s="322">
        <f>SUM(S62:S114)-S63-S64-S66-S67-S69-S70-S71-S84-S85-S86-S94-S95-S96-S97-S98-S103-S104</f>
        <v>1831</v>
      </c>
      <c r="T115" s="323">
        <f>SUM(T62:T114)-T63-T64-T66-T67-T69-T70-T71-T84-T85-T86-T94-T95-T96-T97-T98-T103-T104</f>
        <v>82100</v>
      </c>
      <c r="U115" s="324"/>
      <c r="V115" s="317" t="s">
        <v>82</v>
      </c>
      <c r="W115" s="318"/>
      <c r="X115" s="318"/>
      <c r="Y115" s="319"/>
      <c r="Z115" s="325">
        <f>Z64+Z67+Z73+Z74+Z75+Z86+Z88+Z89+Z92+Z93+Z99+Z101+Z104+Z105+Z114</f>
        <v>17307</v>
      </c>
      <c r="AA115" s="326">
        <f>AA64+AA67+AA73+AA74+AA75+AA86+AA88+AA89+AA92+AA93+AA99+AA101+AA104+AA105+AA114</f>
        <v>0</v>
      </c>
      <c r="AB115" s="327"/>
      <c r="AC115" s="328">
        <f>AC64+AC67+AC73+AC74+AC75+AC86+AC88+AC89+AC92+AC93+AC99+AC101+AC104+AC105+AC114</f>
        <v>13800</v>
      </c>
      <c r="AD115" s="324"/>
      <c r="AE115" s="317" t="s">
        <v>82</v>
      </c>
      <c r="AF115" s="318"/>
      <c r="AG115" s="318"/>
      <c r="AH115" s="319"/>
      <c r="AI115" s="325">
        <f>AI64+AI67+AI73+AI74+AI75+AI86+AI88+AI89+AI92+AI93+AI99+AI101+AI104+AI105+AI114</f>
        <v>1196</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984">
        <v>17307</v>
      </c>
      <c r="B116" s="984">
        <v>0</v>
      </c>
      <c r="C116" s="984">
        <v>0</v>
      </c>
      <c r="D116" s="984">
        <v>0</v>
      </c>
      <c r="E116" s="984">
        <v>13800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39" ht="14.45" customHeight="1">
      <c r="A117" s="984">
        <v>0</v>
      </c>
      <c r="B117" s="984">
        <v>0</v>
      </c>
      <c r="C117" s="984">
        <v>0</v>
      </c>
      <c r="D117" s="984">
        <v>0</v>
      </c>
      <c r="E117" s="984">
        <v>0</v>
      </c>
      <c r="F117" s="376"/>
      <c r="G117" s="376"/>
      <c r="H117" s="376"/>
      <c r="I117" s="376"/>
      <c r="K117" s="269"/>
      <c r="L117" s="172"/>
      <c r="M117" s="172"/>
      <c r="N117" s="172"/>
      <c r="O117" s="212"/>
      <c r="P117" s="330"/>
      <c r="Q117" s="330"/>
      <c r="R117" s="330"/>
      <c r="S117" s="330"/>
      <c r="T117" s="330"/>
      <c r="U117" s="472"/>
      <c r="V117" s="425"/>
      <c r="W117" s="425"/>
      <c r="X117" s="425"/>
      <c r="Y117" s="425"/>
      <c r="Z117" s="480"/>
      <c r="AA117" s="480"/>
      <c r="AB117" s="425"/>
      <c r="AC117" s="425"/>
      <c r="AD117" s="376"/>
      <c r="AE117" s="376"/>
      <c r="AF117" s="376"/>
      <c r="AG117" s="376"/>
      <c r="AH117" s="376"/>
      <c r="AI117" s="376"/>
      <c r="AJ117" s="376"/>
      <c r="AK117" s="376"/>
    </row>
    <row r="118" spans="1:39" ht="14.45" customHeight="1" thickBot="1">
      <c r="A118" s="984">
        <v>0</v>
      </c>
      <c r="B118" s="984">
        <v>0</v>
      </c>
      <c r="C118" s="984">
        <v>0</v>
      </c>
      <c r="D118" s="984">
        <v>0</v>
      </c>
      <c r="E118" s="984">
        <v>0</v>
      </c>
      <c r="F118" s="376"/>
      <c r="G118" s="376"/>
      <c r="H118" s="376"/>
      <c r="I118" s="376"/>
      <c r="K118" s="164" t="s">
        <v>719</v>
      </c>
      <c r="L118" s="339"/>
      <c r="M118" s="339"/>
      <c r="N118" s="339"/>
      <c r="O118" s="340"/>
      <c r="P118" s="341"/>
      <c r="Q118" s="341"/>
      <c r="R118" s="518" t="s">
        <v>918</v>
      </c>
      <c r="S118" s="490"/>
      <c r="T118" s="490"/>
      <c r="U118" s="474"/>
      <c r="V118" s="473"/>
      <c r="W118" s="473"/>
      <c r="X118" s="473"/>
      <c r="Y118" s="473"/>
      <c r="Z118" s="488"/>
      <c r="AA118" s="488"/>
      <c r="AB118" s="473"/>
      <c r="AC118" s="425"/>
      <c r="AD118" s="376"/>
      <c r="AE118" s="376"/>
      <c r="AF118" s="376"/>
      <c r="AG118" s="376"/>
      <c r="AH118" s="376"/>
      <c r="AI118" s="376"/>
      <c r="AJ118" s="376"/>
      <c r="AK118" s="376"/>
    </row>
    <row r="119" spans="1:39" ht="14.45" customHeight="1" thickTop="1">
      <c r="A119" s="984">
        <v>0</v>
      </c>
      <c r="B119" s="984">
        <v>0</v>
      </c>
      <c r="C119" s="984">
        <v>0</v>
      </c>
      <c r="D119" s="984">
        <v>0</v>
      </c>
      <c r="E119" s="984">
        <v>0</v>
      </c>
      <c r="F119" s="376"/>
      <c r="G119" s="376"/>
      <c r="H119" s="376"/>
      <c r="I119" s="376"/>
      <c r="K119" s="990"/>
      <c r="L119" s="991"/>
      <c r="M119" s="991"/>
      <c r="N119" s="991"/>
      <c r="O119" s="991"/>
      <c r="P119" s="992" t="s">
        <v>119</v>
      </c>
      <c r="Q119" s="991"/>
      <c r="R119" s="991"/>
      <c r="S119" s="991"/>
      <c r="T119" s="991"/>
      <c r="U119" s="993"/>
      <c r="V119" s="991"/>
      <c r="W119" s="991"/>
      <c r="X119" s="991"/>
      <c r="Y119" s="991"/>
      <c r="Z119" s="992" t="s">
        <v>151</v>
      </c>
      <c r="AA119" s="991"/>
      <c r="AB119" s="991"/>
      <c r="AC119" s="1014"/>
      <c r="AD119" s="376"/>
      <c r="AE119" s="1028"/>
      <c r="AF119" s="1029"/>
      <c r="AG119" s="1029"/>
      <c r="AH119" s="1029"/>
      <c r="AI119" s="1030" t="s">
        <v>84</v>
      </c>
      <c r="AJ119" s="1031" t="s">
        <v>85</v>
      </c>
      <c r="AK119" s="1032" t="s">
        <v>85</v>
      </c>
      <c r="AL119" s="1340" t="s">
        <v>1276</v>
      </c>
      <c r="AM119" s="1339"/>
    </row>
    <row r="120" spans="1:39" ht="14.45" customHeight="1">
      <c r="A120" s="984">
        <v>0</v>
      </c>
      <c r="B120" s="984">
        <v>0</v>
      </c>
      <c r="C120" s="984">
        <v>0</v>
      </c>
      <c r="D120" s="984">
        <v>0</v>
      </c>
      <c r="E120" s="984">
        <v>0</v>
      </c>
      <c r="F120" s="376"/>
      <c r="G120" s="376"/>
      <c r="H120" s="376"/>
      <c r="I120" s="376"/>
      <c r="K120" s="995"/>
      <c r="L120" s="996"/>
      <c r="M120" s="996"/>
      <c r="N120" s="996"/>
      <c r="O120" s="996"/>
      <c r="P120" s="997" t="s">
        <v>529</v>
      </c>
      <c r="Q120" s="998" t="s">
        <v>143</v>
      </c>
      <c r="R120" s="999" t="s">
        <v>122</v>
      </c>
      <c r="S120" s="999"/>
      <c r="T120" s="1000"/>
      <c r="U120" s="1001"/>
      <c r="V120" s="996"/>
      <c r="W120" s="996"/>
      <c r="X120" s="996"/>
      <c r="Y120" s="996"/>
      <c r="Z120" s="997" t="s">
        <v>530</v>
      </c>
      <c r="AA120" s="1002" t="s">
        <v>124</v>
      </c>
      <c r="AB120" s="999"/>
      <c r="AC120" s="1015"/>
      <c r="AD120" s="376"/>
      <c r="AE120" s="1033"/>
      <c r="AF120" s="1034"/>
      <c r="AG120" s="1034"/>
      <c r="AH120" s="1034"/>
      <c r="AI120" s="1035" t="s">
        <v>152</v>
      </c>
      <c r="AJ120" s="1036" t="s">
        <v>2</v>
      </c>
      <c r="AK120" s="1037" t="s">
        <v>133</v>
      </c>
      <c r="AL120" s="1340"/>
      <c r="AM120" s="1339"/>
    </row>
    <row r="121" spans="1:39" ht="14.45" customHeight="1">
      <c r="A121" s="984">
        <v>17307</v>
      </c>
      <c r="B121" s="984">
        <v>0</v>
      </c>
      <c r="C121" s="984">
        <v>0</v>
      </c>
      <c r="D121" s="984">
        <v>0</v>
      </c>
      <c r="E121" s="984">
        <v>13800</v>
      </c>
      <c r="F121" s="376"/>
      <c r="G121" s="376"/>
      <c r="H121" s="376"/>
      <c r="I121" s="376"/>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17" t="s">
        <v>393</v>
      </c>
      <c r="AD121" s="376"/>
      <c r="AE121" s="1033"/>
      <c r="AF121" s="1034"/>
      <c r="AG121" s="1034"/>
      <c r="AH121" s="1034"/>
      <c r="AI121" s="1038" t="s">
        <v>707</v>
      </c>
      <c r="AJ121" s="1036" t="s">
        <v>708</v>
      </c>
      <c r="AK121" s="1037" t="s">
        <v>709</v>
      </c>
      <c r="AL121" s="1340"/>
      <c r="AM121" s="1339"/>
    </row>
    <row r="122" spans="1:39" ht="14.45" customHeight="1" thickBot="1">
      <c r="A122" s="984">
        <v>17307</v>
      </c>
      <c r="B122" s="984">
        <v>0</v>
      </c>
      <c r="C122" s="984">
        <v>0</v>
      </c>
      <c r="D122" s="984">
        <v>0</v>
      </c>
      <c r="E122" s="984">
        <v>13800</v>
      </c>
      <c r="F122" s="376"/>
      <c r="G122" s="376"/>
      <c r="H122" s="376"/>
      <c r="I122" s="376"/>
      <c r="K122" s="1018"/>
      <c r="L122" s="1019"/>
      <c r="M122" s="1019"/>
      <c r="N122" s="1019"/>
      <c r="O122" s="1019"/>
      <c r="P122" s="1020" t="s">
        <v>532</v>
      </c>
      <c r="Q122" s="1021" t="s">
        <v>153</v>
      </c>
      <c r="R122" s="1021" t="s">
        <v>154</v>
      </c>
      <c r="S122" s="1022" t="s">
        <v>155</v>
      </c>
      <c r="T122" s="1023" t="s">
        <v>533</v>
      </c>
      <c r="U122" s="1024"/>
      <c r="V122" s="1025"/>
      <c r="W122" s="1025"/>
      <c r="X122" s="1025"/>
      <c r="Y122" s="1025"/>
      <c r="Z122" s="1020" t="s">
        <v>534</v>
      </c>
      <c r="AA122" s="1021" t="s">
        <v>535</v>
      </c>
      <c r="AB122" s="1026" t="s">
        <v>536</v>
      </c>
      <c r="AC122" s="1047" t="s">
        <v>462</v>
      </c>
      <c r="AD122" s="165"/>
      <c r="AE122" s="1039"/>
      <c r="AF122" s="1011"/>
      <c r="AG122" s="1011"/>
      <c r="AH122" s="1011"/>
      <c r="AI122" s="1040" t="s">
        <v>537</v>
      </c>
      <c r="AJ122" s="1041" t="s">
        <v>538</v>
      </c>
      <c r="AK122" s="1042" t="s">
        <v>539</v>
      </c>
      <c r="AL122" s="1363" t="s">
        <v>1272</v>
      </c>
      <c r="AM122" s="1339"/>
    </row>
    <row r="123" spans="1:39" ht="14.45" customHeight="1">
      <c r="A123" s="984">
        <v>0</v>
      </c>
      <c r="B123" s="984">
        <v>0</v>
      </c>
      <c r="C123" s="984">
        <v>0</v>
      </c>
      <c r="D123" s="984">
        <v>0</v>
      </c>
      <c r="E123" s="984">
        <v>0</v>
      </c>
      <c r="K123" s="188"/>
      <c r="L123" s="189" t="s">
        <v>8</v>
      </c>
      <c r="M123" s="190"/>
      <c r="N123" s="190"/>
      <c r="O123" s="191"/>
      <c r="P123" s="365">
        <f t="shared" ref="P123:T132" si="0">P8+P62</f>
        <v>36638</v>
      </c>
      <c r="Q123" s="259">
        <f t="shared" si="0"/>
        <v>36638</v>
      </c>
      <c r="R123" s="259">
        <f t="shared" si="0"/>
        <v>0</v>
      </c>
      <c r="S123" s="333">
        <f t="shared" si="0"/>
        <v>0</v>
      </c>
      <c r="T123" s="366">
        <f t="shared" si="0"/>
        <v>26200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36638</v>
      </c>
      <c r="AJ123" s="259">
        <f>SUM(AJ124:AJ125)</f>
        <v>0</v>
      </c>
      <c r="AK123" s="370">
        <f>SUM(AK124:AK125)</f>
        <v>0</v>
      </c>
      <c r="AL123" s="1383">
        <f>P123-Q123</f>
        <v>0</v>
      </c>
      <c r="AM123" s="1339"/>
    </row>
    <row r="124" spans="1:39" ht="14.45" customHeight="1">
      <c r="A124" s="984">
        <v>0</v>
      </c>
      <c r="B124" s="984">
        <v>0</v>
      </c>
      <c r="C124" s="984">
        <v>0</v>
      </c>
      <c r="D124" s="984">
        <v>0</v>
      </c>
      <c r="E124" s="984">
        <v>0</v>
      </c>
      <c r="K124" s="199"/>
      <c r="L124" s="200"/>
      <c r="M124" s="201" t="s">
        <v>146</v>
      </c>
      <c r="N124" s="202"/>
      <c r="O124" s="203"/>
      <c r="P124" s="224">
        <f t="shared" si="0"/>
        <v>33646</v>
      </c>
      <c r="Q124" s="225">
        <f t="shared" si="0"/>
        <v>33646</v>
      </c>
      <c r="R124" s="225">
        <f t="shared" si="0"/>
        <v>0</v>
      </c>
      <c r="S124" s="226">
        <f t="shared" si="0"/>
        <v>0</v>
      </c>
      <c r="T124" s="275">
        <f t="shared" si="0"/>
        <v>26200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Q124-Z124</f>
        <v>33646</v>
      </c>
      <c r="AJ124" s="225">
        <f>IF($P124-$Z124=0,0,ROUND((R124-AA124)*$AI124/($P124-$Z124),0))</f>
        <v>0</v>
      </c>
      <c r="AK124" s="371">
        <f>IF(P124-Z124=0,0,ROUND((S124-AB124)*AI124/(P124-Z124),0))</f>
        <v>0</v>
      </c>
      <c r="AL124" s="1383">
        <f t="shared" ref="AL124:AL175" si="3">P124-Q124</f>
        <v>0</v>
      </c>
      <c r="AM124" s="1339"/>
    </row>
    <row r="125" spans="1:39" ht="14.45" customHeight="1">
      <c r="A125" s="984">
        <v>0</v>
      </c>
      <c r="B125" s="984">
        <v>0</v>
      </c>
      <c r="C125" s="984">
        <v>0</v>
      </c>
      <c r="D125" s="984">
        <v>0</v>
      </c>
      <c r="E125" s="984">
        <v>0</v>
      </c>
      <c r="K125" s="199"/>
      <c r="L125" s="200"/>
      <c r="M125" s="201" t="s">
        <v>13</v>
      </c>
      <c r="N125" s="172"/>
      <c r="O125" s="212"/>
      <c r="P125" s="224">
        <f t="shared" si="0"/>
        <v>2992</v>
      </c>
      <c r="Q125" s="225">
        <f t="shared" si="0"/>
        <v>2992</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2992</v>
      </c>
      <c r="AJ125" s="225">
        <f>IF($P125-$Z125=0,0,ROUND((R125-AA125)*$AI125/($P125-$Z125),0))</f>
        <v>0</v>
      </c>
      <c r="AK125" s="371">
        <f>IF(P125-Z125=0,0,ROUND((S125-AB125)*AI125/(P125-Z125),0))</f>
        <v>0</v>
      </c>
      <c r="AL125" s="1383">
        <f t="shared" si="3"/>
        <v>0</v>
      </c>
      <c r="AM125" s="1339"/>
    </row>
    <row r="126" spans="1:39" ht="14.45" customHeight="1">
      <c r="A126" s="984">
        <v>0</v>
      </c>
      <c r="B126" s="984">
        <v>0</v>
      </c>
      <c r="C126" s="984">
        <v>0</v>
      </c>
      <c r="D126" s="984">
        <v>0</v>
      </c>
      <c r="E126" s="984">
        <v>0</v>
      </c>
      <c r="K126" s="199" t="s">
        <v>4</v>
      </c>
      <c r="L126" s="178" t="s">
        <v>14</v>
      </c>
      <c r="M126" s="175"/>
      <c r="N126" s="175"/>
      <c r="O126" s="216"/>
      <c r="P126" s="224">
        <f t="shared" si="0"/>
        <v>10744</v>
      </c>
      <c r="Q126" s="225">
        <f t="shared" si="0"/>
        <v>10198</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10198</v>
      </c>
      <c r="AJ126" s="225">
        <f>SUM(AJ127:AJ128)</f>
        <v>0</v>
      </c>
      <c r="AK126" s="371">
        <f>SUM(AK127:AK128)</f>
        <v>0</v>
      </c>
      <c r="AL126" s="1383">
        <f t="shared" si="3"/>
        <v>546</v>
      </c>
      <c r="AM126" s="1339"/>
    </row>
    <row r="127" spans="1:39" ht="14.45" customHeight="1">
      <c r="A127" s="984">
        <v>0</v>
      </c>
      <c r="B127" s="984">
        <v>0</v>
      </c>
      <c r="C127" s="984">
        <v>0</v>
      </c>
      <c r="D127" s="984">
        <v>0</v>
      </c>
      <c r="E127" s="984">
        <v>0</v>
      </c>
      <c r="K127" s="199"/>
      <c r="L127" s="200"/>
      <c r="M127" s="201" t="s">
        <v>16</v>
      </c>
      <c r="N127" s="202"/>
      <c r="O127" s="203"/>
      <c r="P127" s="224">
        <f t="shared" si="0"/>
        <v>367</v>
      </c>
      <c r="Q127" s="225">
        <f t="shared" si="0"/>
        <v>367</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367</v>
      </c>
      <c r="AJ127" s="225">
        <f>IF($P127-$Z127=0,0,ROUND((R127-AA127)*$AI127/($P127-$Z127),0))</f>
        <v>0</v>
      </c>
      <c r="AK127" s="371">
        <f>IF(P127-Z127=0,0,ROUND((S127-AB127)*AI127/(P127-Z127),0))</f>
        <v>0</v>
      </c>
      <c r="AL127" s="1383">
        <f t="shared" si="3"/>
        <v>0</v>
      </c>
      <c r="AM127" s="1339"/>
    </row>
    <row r="128" spans="1:39" ht="14.45" customHeight="1">
      <c r="A128" s="984">
        <v>0</v>
      </c>
      <c r="B128" s="984">
        <v>0</v>
      </c>
      <c r="C128" s="984">
        <v>0</v>
      </c>
      <c r="D128" s="984">
        <v>0</v>
      </c>
      <c r="E128" s="984">
        <v>0</v>
      </c>
      <c r="K128" s="199"/>
      <c r="L128" s="221"/>
      <c r="M128" s="201" t="s">
        <v>13</v>
      </c>
      <c r="N128" s="222"/>
      <c r="O128" s="223"/>
      <c r="P128" s="224">
        <f t="shared" si="0"/>
        <v>10377</v>
      </c>
      <c r="Q128" s="225">
        <f t="shared" si="0"/>
        <v>9831</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9831</v>
      </c>
      <c r="AJ128" s="225">
        <f>IF($P128-$Z128=0,0,ROUND((R128-AA128)*$AI128/($P128-$Z128),0))</f>
        <v>0</v>
      </c>
      <c r="AK128" s="371">
        <f>IF(P128-Z128=0,0,ROUND((S128-AB128)*AI128/(P128-Z128),0))</f>
        <v>0</v>
      </c>
      <c r="AL128" s="1383">
        <f t="shared" si="3"/>
        <v>546</v>
      </c>
      <c r="AM128" s="1339"/>
    </row>
    <row r="129" spans="1:39" ht="14.45" customHeight="1">
      <c r="A129" s="984">
        <v>0</v>
      </c>
      <c r="B129" s="984">
        <v>0</v>
      </c>
      <c r="C129" s="984">
        <v>0</v>
      </c>
      <c r="D129" s="984">
        <v>0</v>
      </c>
      <c r="E129" s="984">
        <v>0</v>
      </c>
      <c r="K129" s="199" t="s">
        <v>4</v>
      </c>
      <c r="L129" s="174"/>
      <c r="M129" s="200" t="s">
        <v>94</v>
      </c>
      <c r="N129" s="202"/>
      <c r="O129" s="203"/>
      <c r="P129" s="224">
        <f t="shared" si="0"/>
        <v>18624</v>
      </c>
      <c r="Q129" s="225">
        <f t="shared" si="0"/>
        <v>12360</v>
      </c>
      <c r="R129" s="225">
        <f t="shared" si="0"/>
        <v>1908</v>
      </c>
      <c r="S129" s="226">
        <f t="shared" si="0"/>
        <v>1560</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12360</v>
      </c>
      <c r="AJ129" s="225">
        <f>SUM(AJ130:AJ132)</f>
        <v>1266</v>
      </c>
      <c r="AK129" s="371">
        <f>SUM(AK130:AK132)</f>
        <v>1035</v>
      </c>
      <c r="AL129" s="1383">
        <f t="shared" si="3"/>
        <v>6264</v>
      </c>
      <c r="AM129" s="1339"/>
    </row>
    <row r="130" spans="1:39" ht="14.45" customHeight="1">
      <c r="A130" s="984">
        <v>0</v>
      </c>
      <c r="B130" s="984">
        <v>0</v>
      </c>
      <c r="C130" s="984">
        <v>0</v>
      </c>
      <c r="D130" s="984">
        <v>0</v>
      </c>
      <c r="E130" s="984">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84">
        <v>0</v>
      </c>
      <c r="B131" s="984">
        <v>0</v>
      </c>
      <c r="C131" s="984">
        <v>0</v>
      </c>
      <c r="D131" s="984">
        <v>0</v>
      </c>
      <c r="E131" s="984">
        <v>0</v>
      </c>
      <c r="K131" s="199"/>
      <c r="L131" s="181" t="s">
        <v>103</v>
      </c>
      <c r="M131" s="181"/>
      <c r="N131" s="201" t="s">
        <v>96</v>
      </c>
      <c r="O131" s="203"/>
      <c r="P131" s="224">
        <f t="shared" si="0"/>
        <v>18624</v>
      </c>
      <c r="Q131" s="225">
        <f t="shared" si="0"/>
        <v>12360</v>
      </c>
      <c r="R131" s="225">
        <f t="shared" si="0"/>
        <v>1908</v>
      </c>
      <c r="S131" s="226">
        <f t="shared" si="0"/>
        <v>1560</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12360</v>
      </c>
      <c r="AJ131" s="225">
        <f t="shared" si="5"/>
        <v>1266</v>
      </c>
      <c r="AK131" s="371">
        <f t="shared" si="6"/>
        <v>1035</v>
      </c>
      <c r="AL131" s="1383">
        <f t="shared" si="3"/>
        <v>6264</v>
      </c>
      <c r="AM131" s="1339"/>
    </row>
    <row r="132" spans="1:39" ht="14.45" customHeight="1">
      <c r="A132" s="984">
        <v>0</v>
      </c>
      <c r="B132" s="984">
        <v>0</v>
      </c>
      <c r="C132" s="984">
        <v>0</v>
      </c>
      <c r="D132" s="984">
        <v>0</v>
      </c>
      <c r="E132" s="984">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Q132-Z132</f>
        <v>0</v>
      </c>
      <c r="AJ132" s="225">
        <f t="shared" si="5"/>
        <v>0</v>
      </c>
      <c r="AK132" s="371">
        <f t="shared" si="6"/>
        <v>0</v>
      </c>
      <c r="AL132" s="1383">
        <f t="shared" si="3"/>
        <v>0</v>
      </c>
      <c r="AM132" s="1339"/>
    </row>
    <row r="133" spans="1:39" ht="14.45" customHeight="1">
      <c r="A133" s="984">
        <v>0</v>
      </c>
      <c r="B133" s="984">
        <v>0</v>
      </c>
      <c r="C133" s="984">
        <v>0</v>
      </c>
      <c r="D133" s="984">
        <v>0</v>
      </c>
      <c r="E133" s="984">
        <v>0</v>
      </c>
      <c r="K133" s="199"/>
      <c r="L133" s="181"/>
      <c r="M133" s="201" t="s">
        <v>95</v>
      </c>
      <c r="N133" s="202"/>
      <c r="O133" s="203"/>
      <c r="P133" s="224">
        <f t="shared" ref="P133:T142" si="7">P18+P72</f>
        <v>0</v>
      </c>
      <c r="Q133" s="225">
        <f t="shared" si="7"/>
        <v>0</v>
      </c>
      <c r="R133" s="225">
        <f t="shared" si="7"/>
        <v>0</v>
      </c>
      <c r="S133" s="226">
        <f t="shared" si="7"/>
        <v>0</v>
      </c>
      <c r="T133" s="275">
        <f t="shared" si="7"/>
        <v>0</v>
      </c>
      <c r="U133" s="207"/>
      <c r="V133" s="181"/>
      <c r="W133" s="201" t="s">
        <v>95</v>
      </c>
      <c r="X133" s="202"/>
      <c r="Y133" s="203" t="s">
        <v>156</v>
      </c>
      <c r="Z133" s="224">
        <f t="shared" ref="Z133:AB134" si="8">IF(ISERROR(Z$19*(Q133/(Q$133+Q$134))),0,ROUND(Z$19*(Q133/(Q$133+Q$134)),0))</f>
        <v>0</v>
      </c>
      <c r="AA133" s="225">
        <f t="shared" si="8"/>
        <v>0</v>
      </c>
      <c r="AB133" s="297">
        <f t="shared" si="8"/>
        <v>0</v>
      </c>
      <c r="AC133" s="371">
        <f>IF(ISERROR((AC$19)*(T133/(T$133+T$134))),0,ROUND((AC$19)*(T133/(T$133+T$134)),0))</f>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84">
        <v>0</v>
      </c>
      <c r="B134" s="984">
        <v>0</v>
      </c>
      <c r="C134" s="984">
        <v>0</v>
      </c>
      <c r="D134" s="984">
        <v>0</v>
      </c>
      <c r="E134" s="984">
        <v>0</v>
      </c>
      <c r="K134" s="199"/>
      <c r="L134" s="221"/>
      <c r="M134" s="201" t="s">
        <v>13</v>
      </c>
      <c r="N134" s="202"/>
      <c r="O134" s="203"/>
      <c r="P134" s="224">
        <f t="shared" si="7"/>
        <v>0</v>
      </c>
      <c r="Q134" s="225">
        <f t="shared" si="7"/>
        <v>0</v>
      </c>
      <c r="R134" s="225">
        <f t="shared" si="7"/>
        <v>0</v>
      </c>
      <c r="S134" s="226">
        <f t="shared" si="7"/>
        <v>0</v>
      </c>
      <c r="T134" s="275">
        <f t="shared" si="7"/>
        <v>0</v>
      </c>
      <c r="U134" s="207"/>
      <c r="V134" s="221"/>
      <c r="W134" s="201" t="s">
        <v>13</v>
      </c>
      <c r="X134" s="202"/>
      <c r="Y134" s="203" t="s">
        <v>156</v>
      </c>
      <c r="Z134" s="224">
        <f t="shared" si="8"/>
        <v>0</v>
      </c>
      <c r="AA134" s="225">
        <f t="shared" si="8"/>
        <v>0</v>
      </c>
      <c r="AB134" s="297">
        <f t="shared" si="8"/>
        <v>0</v>
      </c>
      <c r="AC134" s="371">
        <f>IF(ISERROR((AC$19)*(T134/(T$133+T$134))),0,ROUND((AC$19)*(T134/(T$133+T$134)),0))</f>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84">
        <v>0</v>
      </c>
      <c r="B135" s="984">
        <v>0</v>
      </c>
      <c r="C135" s="984">
        <v>0</v>
      </c>
      <c r="D135" s="984">
        <v>0</v>
      </c>
      <c r="E135" s="984">
        <v>0</v>
      </c>
      <c r="K135" s="199"/>
      <c r="L135" s="201" t="s">
        <v>19</v>
      </c>
      <c r="M135" s="202"/>
      <c r="N135" s="202"/>
      <c r="O135" s="203"/>
      <c r="P135" s="224">
        <f t="shared" si="7"/>
        <v>0</v>
      </c>
      <c r="Q135" s="225">
        <f t="shared" si="7"/>
        <v>0</v>
      </c>
      <c r="R135" s="225">
        <f t="shared" si="7"/>
        <v>0</v>
      </c>
      <c r="S135" s="226">
        <f t="shared" si="7"/>
        <v>0</v>
      </c>
      <c r="T135" s="275">
        <f t="shared" si="7"/>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84">
        <v>0</v>
      </c>
      <c r="B136" s="984">
        <v>0</v>
      </c>
      <c r="C136" s="984">
        <v>0</v>
      </c>
      <c r="D136" s="984">
        <v>0</v>
      </c>
      <c r="E136" s="984">
        <v>0</v>
      </c>
      <c r="K136" s="199"/>
      <c r="L136" s="200"/>
      <c r="M136" s="201" t="s">
        <v>22</v>
      </c>
      <c r="N136" s="202"/>
      <c r="O136" s="203"/>
      <c r="P136" s="224">
        <f t="shared" si="7"/>
        <v>46953</v>
      </c>
      <c r="Q136" s="225">
        <f t="shared" si="7"/>
        <v>46953</v>
      </c>
      <c r="R136" s="225">
        <f t="shared" si="7"/>
        <v>0</v>
      </c>
      <c r="S136" s="226">
        <f t="shared" si="7"/>
        <v>16238</v>
      </c>
      <c r="T136" s="275">
        <f t="shared" si="7"/>
        <v>0</v>
      </c>
      <c r="U136" s="207" t="s">
        <v>86</v>
      </c>
      <c r="V136" s="200"/>
      <c r="W136" s="201" t="s">
        <v>22</v>
      </c>
      <c r="X136" s="202"/>
      <c r="Y136" s="203" t="s">
        <v>156</v>
      </c>
      <c r="Z136" s="224">
        <f t="shared" ref="Z136:AB139" si="9">IF(ISERROR(Z$28*(Q136/(Q$136+Q$137+Q$138+Q$139+Q$141+Q$142+Q$143))),0,ROUND(Z$28*(Q136/(Q$136+Q$137+Q$138+Q$139+Q$141+Q$142+Q$143)),0))</f>
        <v>0</v>
      </c>
      <c r="AA136" s="225">
        <f t="shared" si="9"/>
        <v>0</v>
      </c>
      <c r="AB136" s="297">
        <f t="shared" si="9"/>
        <v>0</v>
      </c>
      <c r="AC136" s="371">
        <f>IF(ISERROR((AC$28)*(T136/(T$136+T$137+T$138+T$139+T$141+T$142+T$143))),0,ROUND((AC$28)*(T136/(T$136+T$137+T$138+T$139+T$141+T$142+T$143)),0))</f>
        <v>0</v>
      </c>
      <c r="AD136" s="376"/>
      <c r="AE136" s="199"/>
      <c r="AF136" s="200"/>
      <c r="AG136" s="201" t="s">
        <v>22</v>
      </c>
      <c r="AH136" s="202"/>
      <c r="AI136" s="224">
        <f t="shared" si="2"/>
        <v>46953</v>
      </c>
      <c r="AJ136" s="225">
        <f t="shared" si="5"/>
        <v>0</v>
      </c>
      <c r="AK136" s="371">
        <f t="shared" si="6"/>
        <v>16238</v>
      </c>
      <c r="AL136" s="1383">
        <f t="shared" si="3"/>
        <v>0</v>
      </c>
      <c r="AM136" s="1339"/>
    </row>
    <row r="137" spans="1:39" ht="14.45" customHeight="1">
      <c r="A137" s="984">
        <v>0</v>
      </c>
      <c r="B137" s="984">
        <v>0</v>
      </c>
      <c r="C137" s="984">
        <v>0</v>
      </c>
      <c r="D137" s="984">
        <v>0</v>
      </c>
      <c r="E137" s="984">
        <v>0</v>
      </c>
      <c r="K137" s="199"/>
      <c r="L137" s="200" t="s">
        <v>25</v>
      </c>
      <c r="M137" s="201" t="s">
        <v>26</v>
      </c>
      <c r="N137" s="202"/>
      <c r="O137" s="203"/>
      <c r="P137" s="224">
        <f t="shared" si="7"/>
        <v>0</v>
      </c>
      <c r="Q137" s="225">
        <f t="shared" si="7"/>
        <v>0</v>
      </c>
      <c r="R137" s="225">
        <f t="shared" si="7"/>
        <v>0</v>
      </c>
      <c r="S137" s="226">
        <f t="shared" si="7"/>
        <v>0</v>
      </c>
      <c r="T137" s="275">
        <f t="shared" si="7"/>
        <v>0</v>
      </c>
      <c r="U137" s="207"/>
      <c r="V137" s="200" t="s">
        <v>25</v>
      </c>
      <c r="W137" s="201" t="s">
        <v>26</v>
      </c>
      <c r="X137" s="202"/>
      <c r="Y137" s="203" t="s">
        <v>156</v>
      </c>
      <c r="Z137" s="224">
        <f t="shared" si="9"/>
        <v>0</v>
      </c>
      <c r="AA137" s="225">
        <f t="shared" si="9"/>
        <v>0</v>
      </c>
      <c r="AB137" s="297">
        <f t="shared" si="9"/>
        <v>0</v>
      </c>
      <c r="AC137" s="371">
        <f>IF(ISERROR((AC$28)*(T137/(T$136+T$137+T$138+T$139+T$141+T$142+T$143))),0,ROUND((AC$28)*(T137/(T$136+T$137+T$138+T$139+T$141+T$142+T$143)),0))</f>
        <v>0</v>
      </c>
      <c r="AD137" s="376"/>
      <c r="AE137" s="199"/>
      <c r="AF137" s="200" t="s">
        <v>25</v>
      </c>
      <c r="AG137" s="201" t="s">
        <v>26</v>
      </c>
      <c r="AH137" s="202"/>
      <c r="AI137" s="224">
        <f t="shared" si="2"/>
        <v>0</v>
      </c>
      <c r="AJ137" s="225">
        <f t="shared" si="5"/>
        <v>0</v>
      </c>
      <c r="AK137" s="371">
        <f t="shared" si="6"/>
        <v>0</v>
      </c>
      <c r="AL137" s="1383">
        <f t="shared" si="3"/>
        <v>0</v>
      </c>
      <c r="AM137" s="1339"/>
    </row>
    <row r="138" spans="1:39" ht="14.45" customHeight="1">
      <c r="A138" s="984">
        <v>0</v>
      </c>
      <c r="B138" s="984">
        <v>0</v>
      </c>
      <c r="C138" s="984">
        <v>0</v>
      </c>
      <c r="D138" s="984">
        <v>0</v>
      </c>
      <c r="E138" s="984">
        <v>0</v>
      </c>
      <c r="K138" s="199"/>
      <c r="L138" s="200" t="s">
        <v>28</v>
      </c>
      <c r="M138" s="201" t="s">
        <v>29</v>
      </c>
      <c r="N138" s="202"/>
      <c r="O138" s="203"/>
      <c r="P138" s="224">
        <f t="shared" si="7"/>
        <v>0</v>
      </c>
      <c r="Q138" s="225">
        <f t="shared" si="7"/>
        <v>0</v>
      </c>
      <c r="R138" s="225">
        <f t="shared" si="7"/>
        <v>0</v>
      </c>
      <c r="S138" s="226">
        <f t="shared" si="7"/>
        <v>0</v>
      </c>
      <c r="T138" s="275">
        <f t="shared" si="7"/>
        <v>0</v>
      </c>
      <c r="U138" s="207"/>
      <c r="V138" s="200" t="s">
        <v>28</v>
      </c>
      <c r="W138" s="201" t="s">
        <v>29</v>
      </c>
      <c r="X138" s="202"/>
      <c r="Y138" s="203" t="s">
        <v>156</v>
      </c>
      <c r="Z138" s="224">
        <f t="shared" si="9"/>
        <v>0</v>
      </c>
      <c r="AA138" s="225">
        <f t="shared" si="9"/>
        <v>0</v>
      </c>
      <c r="AB138" s="297">
        <f t="shared" si="9"/>
        <v>0</v>
      </c>
      <c r="AC138" s="371">
        <f>IF(ISERROR((AC$28)*(T138/(T$136+T$137+T$138+T$139+T$141+T$142+T$143))),0,ROUND((AC$28)*(T138/(T$136+T$137+T$138+T$139+T$141+T$142+T$143)),0))</f>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84">
        <v>1196</v>
      </c>
      <c r="B139" s="984">
        <v>0</v>
      </c>
      <c r="C139" s="984">
        <v>0</v>
      </c>
      <c r="D139" s="984">
        <v>0</v>
      </c>
      <c r="E139" s="984">
        <v>0</v>
      </c>
      <c r="K139" s="199"/>
      <c r="L139" s="200" t="s">
        <v>31</v>
      </c>
      <c r="M139" s="201" t="s">
        <v>32</v>
      </c>
      <c r="N139" s="202"/>
      <c r="O139" s="203"/>
      <c r="P139" s="224">
        <f t="shared" si="7"/>
        <v>0</v>
      </c>
      <c r="Q139" s="225">
        <f t="shared" si="7"/>
        <v>0</v>
      </c>
      <c r="R139" s="225">
        <f t="shared" si="7"/>
        <v>0</v>
      </c>
      <c r="S139" s="226">
        <f t="shared" si="7"/>
        <v>0</v>
      </c>
      <c r="T139" s="275">
        <f t="shared" si="7"/>
        <v>0</v>
      </c>
      <c r="U139" s="207"/>
      <c r="V139" s="200" t="s">
        <v>31</v>
      </c>
      <c r="W139" s="201" t="s">
        <v>32</v>
      </c>
      <c r="X139" s="202"/>
      <c r="Y139" s="203" t="s">
        <v>156</v>
      </c>
      <c r="Z139" s="224">
        <f t="shared" si="9"/>
        <v>0</v>
      </c>
      <c r="AA139" s="225">
        <f t="shared" si="9"/>
        <v>0</v>
      </c>
      <c r="AB139" s="297">
        <f t="shared" si="9"/>
        <v>0</v>
      </c>
      <c r="AC139" s="371">
        <f>IF(ISERROR((AC$28)*(T139/(T$136+T$137+T$138+T$139+T$141+T$142+T$143))),0,ROUND((AC$28)*(T139/(T$136+T$137+T$138+T$139+T$141+T$142+T$143)),0))</f>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84">
        <v>0</v>
      </c>
      <c r="B140" s="984">
        <v>0</v>
      </c>
      <c r="C140" s="984">
        <v>0</v>
      </c>
      <c r="D140" s="984">
        <v>0</v>
      </c>
      <c r="E140" s="984">
        <v>0</v>
      </c>
      <c r="K140" s="199"/>
      <c r="L140" s="200" t="s">
        <v>35</v>
      </c>
      <c r="M140" s="201" t="s">
        <v>36</v>
      </c>
      <c r="N140" s="202"/>
      <c r="O140" s="203"/>
      <c r="P140" s="224">
        <f t="shared" si="7"/>
        <v>0</v>
      </c>
      <c r="Q140" s="225">
        <f t="shared" si="7"/>
        <v>0</v>
      </c>
      <c r="R140" s="225">
        <f t="shared" si="7"/>
        <v>0</v>
      </c>
      <c r="S140" s="226">
        <f t="shared" si="7"/>
        <v>0</v>
      </c>
      <c r="T140" s="275">
        <f t="shared" si="7"/>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84">
        <v>0</v>
      </c>
      <c r="B141" s="984">
        <v>0</v>
      </c>
      <c r="C141" s="984">
        <v>0</v>
      </c>
      <c r="D141" s="984">
        <v>0</v>
      </c>
      <c r="E141" s="984">
        <v>0</v>
      </c>
      <c r="K141" s="199"/>
      <c r="L141" s="200" t="s">
        <v>38</v>
      </c>
      <c r="M141" s="201" t="s">
        <v>149</v>
      </c>
      <c r="N141" s="202"/>
      <c r="O141" s="203"/>
      <c r="P141" s="224">
        <f t="shared" si="7"/>
        <v>81436</v>
      </c>
      <c r="Q141" s="225">
        <f t="shared" si="7"/>
        <v>79388</v>
      </c>
      <c r="R141" s="225">
        <f t="shared" si="7"/>
        <v>0</v>
      </c>
      <c r="S141" s="226">
        <f t="shared" si="7"/>
        <v>21150</v>
      </c>
      <c r="T141" s="275">
        <f t="shared" si="7"/>
        <v>36100</v>
      </c>
      <c r="U141" s="207"/>
      <c r="V141" s="200" t="s">
        <v>38</v>
      </c>
      <c r="W141" s="201" t="s">
        <v>149</v>
      </c>
      <c r="X141" s="202"/>
      <c r="Y141" s="203" t="s">
        <v>156</v>
      </c>
      <c r="Z141" s="224">
        <f t="shared" ref="Z141:AB143" si="10">IF(ISERROR(Z$28*(Q141/(Q$136+Q$137+Q$138+Q$139+Q$141+Q$142+Q$143))),0,ROUND(Z$28*(Q141/(Q$136+Q$137+Q$138+Q$139+Q$141+Q$142+Q$143)),0))</f>
        <v>0</v>
      </c>
      <c r="AA141" s="225">
        <f t="shared" si="10"/>
        <v>0</v>
      </c>
      <c r="AB141" s="297">
        <f t="shared" si="10"/>
        <v>0</v>
      </c>
      <c r="AC141" s="371">
        <f>IF(ISERROR((AC$28)*(T141/(T$136+T$137+T$138+T$139+T$141+T$142+T$143))),0,ROUND((AC$28)*(T141/(T$136+T$137+T$138+T$139+T$141+T$142+T$143)),0))</f>
        <v>0</v>
      </c>
      <c r="AD141" s="376"/>
      <c r="AE141" s="199"/>
      <c r="AF141" s="200" t="s">
        <v>38</v>
      </c>
      <c r="AG141" s="201" t="s">
        <v>149</v>
      </c>
      <c r="AH141" s="202"/>
      <c r="AI141" s="224">
        <f t="shared" si="2"/>
        <v>79388</v>
      </c>
      <c r="AJ141" s="225">
        <f t="shared" si="5"/>
        <v>0</v>
      </c>
      <c r="AK141" s="371">
        <f t="shared" si="6"/>
        <v>20618</v>
      </c>
      <c r="AL141" s="1383">
        <f t="shared" si="3"/>
        <v>2048</v>
      </c>
      <c r="AM141" s="1339"/>
    </row>
    <row r="142" spans="1:39" ht="14.45" customHeight="1">
      <c r="A142" s="984">
        <v>0</v>
      </c>
      <c r="B142" s="984">
        <v>0</v>
      </c>
      <c r="C142" s="984">
        <v>0</v>
      </c>
      <c r="D142" s="984">
        <v>0</v>
      </c>
      <c r="E142" s="984">
        <v>0</v>
      </c>
      <c r="K142" s="199"/>
      <c r="L142" s="200" t="s">
        <v>41</v>
      </c>
      <c r="M142" s="201" t="s">
        <v>42</v>
      </c>
      <c r="N142" s="202"/>
      <c r="O142" s="203"/>
      <c r="P142" s="224">
        <f t="shared" si="7"/>
        <v>0</v>
      </c>
      <c r="Q142" s="225">
        <f t="shared" si="7"/>
        <v>0</v>
      </c>
      <c r="R142" s="225">
        <f t="shared" si="7"/>
        <v>0</v>
      </c>
      <c r="S142" s="226">
        <f t="shared" si="7"/>
        <v>0</v>
      </c>
      <c r="T142" s="275">
        <f t="shared" si="7"/>
        <v>0</v>
      </c>
      <c r="U142" s="207"/>
      <c r="V142" s="200" t="s">
        <v>41</v>
      </c>
      <c r="W142" s="201" t="s">
        <v>42</v>
      </c>
      <c r="X142" s="202"/>
      <c r="Y142" s="203" t="s">
        <v>156</v>
      </c>
      <c r="Z142" s="224">
        <f t="shared" si="10"/>
        <v>0</v>
      </c>
      <c r="AA142" s="225">
        <f t="shared" si="10"/>
        <v>0</v>
      </c>
      <c r="AB142" s="297">
        <f t="shared" si="10"/>
        <v>0</v>
      </c>
      <c r="AC142" s="371">
        <f>IF(ISERROR((AC$28)*(T142/(T$136+T$137+T$138+T$139+T$141+T$142+T$143))),0,ROUND((AC$28)*(T142/(T$136+T$137+T$138+T$139+T$141+T$142+T$143)),0))</f>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84">
        <v>0</v>
      </c>
      <c r="B143" s="984">
        <v>0</v>
      </c>
      <c r="C143" s="984">
        <v>0</v>
      </c>
      <c r="D143" s="984">
        <v>0</v>
      </c>
      <c r="E143" s="984">
        <v>0</v>
      </c>
      <c r="K143" s="199"/>
      <c r="L143" s="221"/>
      <c r="M143" s="201" t="s">
        <v>13</v>
      </c>
      <c r="N143" s="202"/>
      <c r="O143" s="203"/>
      <c r="P143" s="224">
        <f t="shared" ref="P143:T152" si="11">P28+P82</f>
        <v>14737</v>
      </c>
      <c r="Q143" s="225">
        <f t="shared" si="11"/>
        <v>13345</v>
      </c>
      <c r="R143" s="225">
        <f t="shared" si="11"/>
        <v>0</v>
      </c>
      <c r="S143" s="226">
        <f t="shared" si="11"/>
        <v>928</v>
      </c>
      <c r="T143" s="275">
        <f t="shared" si="11"/>
        <v>0</v>
      </c>
      <c r="U143" s="207"/>
      <c r="V143" s="221"/>
      <c r="W143" s="201" t="s">
        <v>13</v>
      </c>
      <c r="X143" s="202"/>
      <c r="Y143" s="203" t="s">
        <v>156</v>
      </c>
      <c r="Z143" s="224">
        <f t="shared" si="10"/>
        <v>0</v>
      </c>
      <c r="AA143" s="225">
        <f t="shared" si="10"/>
        <v>0</v>
      </c>
      <c r="AB143" s="297">
        <f t="shared" si="10"/>
        <v>0</v>
      </c>
      <c r="AC143" s="371">
        <f>IF(ISERROR((AC$28)*(T143/(T$136+T$137+T$138+T$139+T$141+T$142+T$143))),0,ROUND((AC$28)*(T143/(T$136+T$137+T$138+T$139+T$141+T$142+T$143)),0))</f>
        <v>0</v>
      </c>
      <c r="AD143" s="376"/>
      <c r="AE143" s="199" t="s">
        <v>158</v>
      </c>
      <c r="AF143" s="221"/>
      <c r="AG143" s="201" t="s">
        <v>13</v>
      </c>
      <c r="AH143" s="202"/>
      <c r="AI143" s="224">
        <f t="shared" si="2"/>
        <v>13345</v>
      </c>
      <c r="AJ143" s="225">
        <f t="shared" si="5"/>
        <v>0</v>
      </c>
      <c r="AK143" s="371">
        <f t="shared" si="6"/>
        <v>840</v>
      </c>
      <c r="AL143" s="1383">
        <f t="shared" si="3"/>
        <v>1392</v>
      </c>
      <c r="AM143" s="1339"/>
    </row>
    <row r="144" spans="1:39" ht="14.45" customHeight="1">
      <c r="A144" s="984">
        <v>0</v>
      </c>
      <c r="B144" s="984">
        <v>0</v>
      </c>
      <c r="C144" s="984">
        <v>0</v>
      </c>
      <c r="D144" s="984">
        <v>0</v>
      </c>
      <c r="E144" s="984">
        <v>0</v>
      </c>
      <c r="K144" s="199" t="s">
        <v>4</v>
      </c>
      <c r="L144" s="178" t="s">
        <v>45</v>
      </c>
      <c r="M144" s="202"/>
      <c r="N144" s="202"/>
      <c r="O144" s="203"/>
      <c r="P144" s="224">
        <f t="shared" si="11"/>
        <v>23111</v>
      </c>
      <c r="Q144" s="225">
        <f t="shared" si="11"/>
        <v>23111</v>
      </c>
      <c r="R144" s="225">
        <f t="shared" si="11"/>
        <v>0</v>
      </c>
      <c r="S144" s="226">
        <f t="shared" si="11"/>
        <v>0</v>
      </c>
      <c r="T144" s="275">
        <f t="shared" si="11"/>
        <v>0</v>
      </c>
      <c r="U144" s="207" t="s">
        <v>4</v>
      </c>
      <c r="V144" s="178" t="s">
        <v>45</v>
      </c>
      <c r="W144" s="202"/>
      <c r="X144" s="202"/>
      <c r="Y144" s="203" t="s">
        <v>156</v>
      </c>
      <c r="Z144" s="224">
        <f>IF(ISERROR(Z$60*(Q144/(Q$135+Q$144+Q$163+Q$175))),0,ROUND(Z$60*(Q144/(Q$135+Q$144+Q$163+Q$175)),0))</f>
        <v>6329</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16782</v>
      </c>
      <c r="AJ144" s="225">
        <f>SUM(AJ145:AJ147)</f>
        <v>0</v>
      </c>
      <c r="AK144" s="371">
        <f>SUM(AK145:AK147)</f>
        <v>0</v>
      </c>
      <c r="AL144" s="1383">
        <f t="shared" si="3"/>
        <v>0</v>
      </c>
      <c r="AM144" s="1339"/>
    </row>
    <row r="145" spans="1:39" ht="14.45" customHeight="1">
      <c r="A145" s="984">
        <v>0</v>
      </c>
      <c r="B145" s="984">
        <v>0</v>
      </c>
      <c r="C145" s="984">
        <v>0</v>
      </c>
      <c r="D145" s="984">
        <v>0</v>
      </c>
      <c r="E145" s="984">
        <v>0</v>
      </c>
      <c r="K145" s="199" t="s">
        <v>21</v>
      </c>
      <c r="L145" s="200"/>
      <c r="M145" s="201" t="s">
        <v>100</v>
      </c>
      <c r="N145" s="202"/>
      <c r="O145" s="203"/>
      <c r="P145" s="224">
        <f t="shared" si="11"/>
        <v>0</v>
      </c>
      <c r="Q145" s="225">
        <f t="shared" si="11"/>
        <v>0</v>
      </c>
      <c r="R145" s="225">
        <f t="shared" si="11"/>
        <v>0</v>
      </c>
      <c r="S145" s="226">
        <f t="shared" si="11"/>
        <v>0</v>
      </c>
      <c r="T145" s="275">
        <f t="shared" si="11"/>
        <v>0</v>
      </c>
      <c r="U145" s="207"/>
      <c r="V145" s="200"/>
      <c r="W145" s="201" t="s">
        <v>100</v>
      </c>
      <c r="X145" s="202"/>
      <c r="Y145" s="203" t="s">
        <v>156</v>
      </c>
      <c r="Z145" s="224">
        <f t="shared" ref="Z145:AC147" si="12">IF(ISERROR(Z$144*(Q145/Q$144)),0,ROUND(Z$144*(Q145/Q$144),0))</f>
        <v>0</v>
      </c>
      <c r="AA145" s="225">
        <f t="shared" si="12"/>
        <v>0</v>
      </c>
      <c r="AB145" s="297">
        <f t="shared" si="12"/>
        <v>0</v>
      </c>
      <c r="AC145" s="371">
        <f t="shared" si="12"/>
        <v>0</v>
      </c>
      <c r="AD145" s="376"/>
      <c r="AE145" s="199" t="s">
        <v>160</v>
      </c>
      <c r="AF145" s="200"/>
      <c r="AG145" s="201" t="s">
        <v>100</v>
      </c>
      <c r="AH145" s="202"/>
      <c r="AI145" s="224">
        <f t="shared" si="2"/>
        <v>0</v>
      </c>
      <c r="AJ145" s="225">
        <f t="shared" ref="AJ145:AJ153" si="13">IF($P145-$Z145=0,0,ROUND((R145-AA145)*$AI145/($P145-$Z145),0))</f>
        <v>0</v>
      </c>
      <c r="AK145" s="371">
        <f t="shared" ref="AK145:AK153" si="14">IF(P145-Z145=0,0,ROUND((S145-AB145)*AI145/(P145-Z145),0))</f>
        <v>0</v>
      </c>
      <c r="AL145" s="1383">
        <f t="shared" si="3"/>
        <v>0</v>
      </c>
      <c r="AM145" s="1339"/>
    </row>
    <row r="146" spans="1:39" ht="14.45" customHeight="1">
      <c r="A146" s="984">
        <v>0</v>
      </c>
      <c r="B146" s="984">
        <v>0</v>
      </c>
      <c r="C146" s="984">
        <v>0</v>
      </c>
      <c r="D146" s="984">
        <v>0</v>
      </c>
      <c r="E146" s="984">
        <v>0</v>
      </c>
      <c r="K146" s="199" t="s">
        <v>128</v>
      </c>
      <c r="L146" s="200"/>
      <c r="M146" s="201" t="s">
        <v>101</v>
      </c>
      <c r="N146" s="202"/>
      <c r="O146" s="203"/>
      <c r="P146" s="224">
        <f t="shared" si="11"/>
        <v>23111</v>
      </c>
      <c r="Q146" s="225">
        <f t="shared" si="11"/>
        <v>23111</v>
      </c>
      <c r="R146" s="225">
        <f t="shared" si="11"/>
        <v>0</v>
      </c>
      <c r="S146" s="226">
        <f t="shared" si="11"/>
        <v>0</v>
      </c>
      <c r="T146" s="275">
        <f t="shared" si="11"/>
        <v>0</v>
      </c>
      <c r="U146" s="207"/>
      <c r="V146" s="200"/>
      <c r="W146" s="201" t="s">
        <v>101</v>
      </c>
      <c r="X146" s="202"/>
      <c r="Y146" s="203" t="s">
        <v>156</v>
      </c>
      <c r="Z146" s="224">
        <f t="shared" si="12"/>
        <v>6329</v>
      </c>
      <c r="AA146" s="225">
        <f t="shared" si="12"/>
        <v>0</v>
      </c>
      <c r="AB146" s="297">
        <f t="shared" si="12"/>
        <v>0</v>
      </c>
      <c r="AC146" s="371">
        <f t="shared" si="12"/>
        <v>0</v>
      </c>
      <c r="AD146" s="376"/>
      <c r="AE146" s="199" t="s">
        <v>41</v>
      </c>
      <c r="AF146" s="200"/>
      <c r="AG146" s="201" t="s">
        <v>101</v>
      </c>
      <c r="AH146" s="202"/>
      <c r="AI146" s="224">
        <f t="shared" si="2"/>
        <v>16782</v>
      </c>
      <c r="AJ146" s="225">
        <f t="shared" si="13"/>
        <v>0</v>
      </c>
      <c r="AK146" s="371">
        <f t="shared" si="14"/>
        <v>0</v>
      </c>
      <c r="AL146" s="1383">
        <f t="shared" si="3"/>
        <v>0</v>
      </c>
      <c r="AM146" s="1339"/>
    </row>
    <row r="147" spans="1:39" ht="14.45" customHeight="1">
      <c r="A147" s="984">
        <v>1196</v>
      </c>
      <c r="B147" s="984">
        <v>0</v>
      </c>
      <c r="C147" s="984">
        <v>0</v>
      </c>
      <c r="D147" s="984">
        <v>0</v>
      </c>
      <c r="E147" s="984">
        <v>0</v>
      </c>
      <c r="K147" s="199" t="s">
        <v>161</v>
      </c>
      <c r="L147" s="200"/>
      <c r="M147" s="201" t="s">
        <v>13</v>
      </c>
      <c r="N147" s="202"/>
      <c r="O147" s="203"/>
      <c r="P147" s="224">
        <f t="shared" si="11"/>
        <v>0</v>
      </c>
      <c r="Q147" s="225">
        <f t="shared" si="11"/>
        <v>0</v>
      </c>
      <c r="R147" s="225">
        <f t="shared" si="11"/>
        <v>0</v>
      </c>
      <c r="S147" s="226">
        <f t="shared" si="11"/>
        <v>0</v>
      </c>
      <c r="T147" s="275">
        <f t="shared" si="11"/>
        <v>0</v>
      </c>
      <c r="U147" s="207"/>
      <c r="V147" s="200"/>
      <c r="W147" s="201" t="s">
        <v>13</v>
      </c>
      <c r="X147" s="202"/>
      <c r="Y147" s="203" t="s">
        <v>156</v>
      </c>
      <c r="Z147" s="224">
        <f t="shared" si="12"/>
        <v>0</v>
      </c>
      <c r="AA147" s="225">
        <f t="shared" si="12"/>
        <v>0</v>
      </c>
      <c r="AB147" s="297">
        <f t="shared" si="12"/>
        <v>0</v>
      </c>
      <c r="AC147" s="371">
        <f t="shared" si="12"/>
        <v>0</v>
      </c>
      <c r="AD147" s="376"/>
      <c r="AE147" s="199" t="s">
        <v>162</v>
      </c>
      <c r="AF147" s="200"/>
      <c r="AG147" s="201" t="s">
        <v>13</v>
      </c>
      <c r="AH147" s="202"/>
      <c r="AI147" s="224">
        <f t="shared" si="2"/>
        <v>0</v>
      </c>
      <c r="AJ147" s="225">
        <f t="shared" si="13"/>
        <v>0</v>
      </c>
      <c r="AK147" s="371">
        <f t="shared" si="14"/>
        <v>0</v>
      </c>
      <c r="AL147" s="1383">
        <f t="shared" si="3"/>
        <v>0</v>
      </c>
      <c r="AM147" s="1339"/>
    </row>
    <row r="148" spans="1:39" ht="14.45" customHeight="1">
      <c r="A148" s="984">
        <v>0</v>
      </c>
      <c r="B148" s="984">
        <v>0</v>
      </c>
      <c r="C148" s="984">
        <v>0</v>
      </c>
      <c r="D148" s="984">
        <v>0</v>
      </c>
      <c r="E148" s="984">
        <v>0</v>
      </c>
      <c r="K148" s="199" t="s">
        <v>83</v>
      </c>
      <c r="L148" s="178"/>
      <c r="M148" s="201" t="s">
        <v>47</v>
      </c>
      <c r="N148" s="202"/>
      <c r="O148" s="203"/>
      <c r="P148" s="224">
        <f t="shared" si="11"/>
        <v>44732</v>
      </c>
      <c r="Q148" s="225">
        <f t="shared" si="11"/>
        <v>44732</v>
      </c>
      <c r="R148" s="225">
        <f t="shared" si="11"/>
        <v>0</v>
      </c>
      <c r="S148" s="226">
        <f t="shared" si="11"/>
        <v>0</v>
      </c>
      <c r="T148" s="275">
        <f t="shared" si="11"/>
        <v>0</v>
      </c>
      <c r="U148" s="207" t="s">
        <v>4</v>
      </c>
      <c r="V148" s="178"/>
      <c r="W148" s="201" t="s">
        <v>47</v>
      </c>
      <c r="X148" s="202"/>
      <c r="Y148" s="203" t="s">
        <v>156</v>
      </c>
      <c r="Z148" s="224">
        <f>IF(ISERROR(Z$33*(Q148/(Q148+Q149))),0,ROUND(Z$33*(Q148/(Q148+Q149)),0))</f>
        <v>183</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44549</v>
      </c>
      <c r="AJ148" s="225">
        <f t="shared" si="13"/>
        <v>0</v>
      </c>
      <c r="AK148" s="371">
        <f t="shared" si="14"/>
        <v>0</v>
      </c>
      <c r="AL148" s="1383">
        <f t="shared" si="3"/>
        <v>0</v>
      </c>
      <c r="AM148" s="1339"/>
    </row>
    <row r="149" spans="1:39" ht="14.45" customHeight="1">
      <c r="A149" s="984">
        <v>0</v>
      </c>
      <c r="B149" s="984">
        <v>0</v>
      </c>
      <c r="C149" s="984">
        <v>0</v>
      </c>
      <c r="D149" s="984">
        <v>0</v>
      </c>
      <c r="E149" s="984">
        <v>0</v>
      </c>
      <c r="K149" s="199" t="s">
        <v>131</v>
      </c>
      <c r="L149" s="200"/>
      <c r="M149" s="201" t="s">
        <v>50</v>
      </c>
      <c r="N149" s="202"/>
      <c r="O149" s="203"/>
      <c r="P149" s="224">
        <f t="shared" si="11"/>
        <v>0</v>
      </c>
      <c r="Q149" s="225">
        <f t="shared" si="11"/>
        <v>0</v>
      </c>
      <c r="R149" s="225">
        <f t="shared" si="11"/>
        <v>0</v>
      </c>
      <c r="S149" s="226">
        <f t="shared" si="11"/>
        <v>0</v>
      </c>
      <c r="T149" s="275">
        <f t="shared" si="11"/>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3"/>
        <v>0</v>
      </c>
      <c r="AK149" s="371">
        <f t="shared" si="14"/>
        <v>0</v>
      </c>
      <c r="AL149" s="1383">
        <f t="shared" si="3"/>
        <v>0</v>
      </c>
      <c r="AM149" s="1339"/>
    </row>
    <row r="150" spans="1:39" ht="14.45" customHeight="1">
      <c r="A150" s="984">
        <v>0</v>
      </c>
      <c r="B150" s="984">
        <v>0</v>
      </c>
      <c r="C150" s="984">
        <v>0</v>
      </c>
      <c r="D150" s="984">
        <v>0</v>
      </c>
      <c r="E150" s="984">
        <v>0</v>
      </c>
      <c r="K150" s="199" t="s">
        <v>129</v>
      </c>
      <c r="L150" s="200"/>
      <c r="M150" s="201" t="s">
        <v>52</v>
      </c>
      <c r="N150" s="202"/>
      <c r="O150" s="203"/>
      <c r="P150" s="224">
        <f t="shared" si="11"/>
        <v>0</v>
      </c>
      <c r="Q150" s="225">
        <f t="shared" si="11"/>
        <v>0</v>
      </c>
      <c r="R150" s="225">
        <f t="shared" si="11"/>
        <v>0</v>
      </c>
      <c r="S150" s="226">
        <f t="shared" si="11"/>
        <v>0</v>
      </c>
      <c r="T150" s="275">
        <f t="shared" si="11"/>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3"/>
        <v>0</v>
      </c>
      <c r="AK150" s="371">
        <f t="shared" si="14"/>
        <v>0</v>
      </c>
      <c r="AL150" s="1383">
        <f t="shared" si="3"/>
        <v>0</v>
      </c>
      <c r="AM150" s="1339"/>
    </row>
    <row r="151" spans="1:39" ht="14.45" customHeight="1">
      <c r="A151" s="984">
        <v>1196</v>
      </c>
      <c r="B151" s="984">
        <v>0</v>
      </c>
      <c r="C151" s="984">
        <v>0</v>
      </c>
      <c r="D151" s="984">
        <v>0</v>
      </c>
      <c r="E151" s="984">
        <v>0</v>
      </c>
      <c r="K151" s="199" t="s">
        <v>38</v>
      </c>
      <c r="L151" s="200" t="s">
        <v>54</v>
      </c>
      <c r="M151" s="201" t="s">
        <v>32</v>
      </c>
      <c r="N151" s="202"/>
      <c r="O151" s="203"/>
      <c r="P151" s="224">
        <f t="shared" si="11"/>
        <v>0</v>
      </c>
      <c r="Q151" s="225">
        <f t="shared" si="11"/>
        <v>0</v>
      </c>
      <c r="R151" s="225">
        <f t="shared" si="11"/>
        <v>0</v>
      </c>
      <c r="S151" s="226">
        <f t="shared" si="11"/>
        <v>0</v>
      </c>
      <c r="T151" s="275">
        <f t="shared" si="11"/>
        <v>0</v>
      </c>
      <c r="U151" s="207"/>
      <c r="V151" s="200" t="s">
        <v>54</v>
      </c>
      <c r="W151" s="201" t="s">
        <v>32</v>
      </c>
      <c r="X151" s="202"/>
      <c r="Y151" s="203" t="s">
        <v>156</v>
      </c>
      <c r="Z151" s="224">
        <f t="shared" ref="Z151:AB152" si="15">IF(ISERROR(Z$47*(Q151/(Q$151+Q$152+Q$162))),0,ROUND(Z$47*(Q151/(Q$151+Q$152+Q$162)),0))</f>
        <v>0</v>
      </c>
      <c r="AA151" s="225">
        <f t="shared" si="15"/>
        <v>0</v>
      </c>
      <c r="AB151" s="297">
        <f t="shared" si="15"/>
        <v>0</v>
      </c>
      <c r="AC151" s="371">
        <f>IF(ISERROR((AC$47)*(T151/(T$151+T$152+T$162))),0,ROUND((AC$47)*(T151/(T$151+T$152+T$162)),0))</f>
        <v>0</v>
      </c>
      <c r="AD151" s="376"/>
      <c r="AE151" s="199" t="s">
        <v>166</v>
      </c>
      <c r="AF151" s="200" t="s">
        <v>54</v>
      </c>
      <c r="AG151" s="201" t="s">
        <v>32</v>
      </c>
      <c r="AH151" s="202"/>
      <c r="AI151" s="224">
        <f t="shared" si="2"/>
        <v>0</v>
      </c>
      <c r="AJ151" s="225">
        <f t="shared" si="13"/>
        <v>0</v>
      </c>
      <c r="AK151" s="371">
        <f t="shared" si="14"/>
        <v>0</v>
      </c>
      <c r="AL151" s="1383">
        <f t="shared" si="3"/>
        <v>0</v>
      </c>
      <c r="AM151" s="1339"/>
    </row>
    <row r="152" spans="1:39" ht="14.45" customHeight="1">
      <c r="A152" s="984">
        <v>0</v>
      </c>
      <c r="B152" s="984">
        <v>0</v>
      </c>
      <c r="C152" s="984">
        <v>0</v>
      </c>
      <c r="D152" s="984">
        <v>0</v>
      </c>
      <c r="E152" s="984">
        <v>0</v>
      </c>
      <c r="K152" s="199" t="s">
        <v>24</v>
      </c>
      <c r="L152" s="200"/>
      <c r="M152" s="201" t="s">
        <v>42</v>
      </c>
      <c r="N152" s="202"/>
      <c r="O152" s="203"/>
      <c r="P152" s="224">
        <f t="shared" si="11"/>
        <v>0</v>
      </c>
      <c r="Q152" s="225">
        <f t="shared" si="11"/>
        <v>0</v>
      </c>
      <c r="R152" s="225">
        <f t="shared" si="11"/>
        <v>0</v>
      </c>
      <c r="S152" s="226">
        <f t="shared" si="11"/>
        <v>0</v>
      </c>
      <c r="T152" s="275">
        <f t="shared" si="11"/>
        <v>0</v>
      </c>
      <c r="U152" s="207"/>
      <c r="V152" s="200"/>
      <c r="W152" s="201" t="s">
        <v>42</v>
      </c>
      <c r="X152" s="202"/>
      <c r="Y152" s="203" t="s">
        <v>156</v>
      </c>
      <c r="Z152" s="224">
        <f t="shared" si="15"/>
        <v>0</v>
      </c>
      <c r="AA152" s="225">
        <f t="shared" si="15"/>
        <v>0</v>
      </c>
      <c r="AB152" s="297">
        <f t="shared" si="15"/>
        <v>0</v>
      </c>
      <c r="AC152" s="371">
        <f>IF(ISERROR((AC$47)*(T152/(T$151+T$152+T$162))),0,ROUND((AC$47)*(T152/(T$151+T$152+T$162)),0))</f>
        <v>0</v>
      </c>
      <c r="AD152" s="376"/>
      <c r="AE152" s="199" t="s">
        <v>167</v>
      </c>
      <c r="AF152" s="200"/>
      <c r="AG152" s="201" t="s">
        <v>42</v>
      </c>
      <c r="AH152" s="202"/>
      <c r="AI152" s="224">
        <f t="shared" si="2"/>
        <v>0</v>
      </c>
      <c r="AJ152" s="225">
        <f t="shared" si="13"/>
        <v>0</v>
      </c>
      <c r="AK152" s="371">
        <f t="shared" si="14"/>
        <v>0</v>
      </c>
      <c r="AL152" s="1383">
        <f t="shared" si="3"/>
        <v>0</v>
      </c>
      <c r="AM152" s="1339"/>
    </row>
    <row r="153" spans="1:39" ht="14.45" customHeight="1">
      <c r="A153" s="984">
        <v>0</v>
      </c>
      <c r="B153" s="984">
        <v>0</v>
      </c>
      <c r="C153" s="984">
        <v>0</v>
      </c>
      <c r="D153" s="984">
        <v>0</v>
      </c>
      <c r="E153" s="984">
        <v>0</v>
      </c>
      <c r="K153" s="199" t="s">
        <v>72</v>
      </c>
      <c r="L153" s="200"/>
      <c r="M153" s="201" t="s">
        <v>57</v>
      </c>
      <c r="N153" s="202"/>
      <c r="O153" s="203"/>
      <c r="P153" s="224">
        <f t="shared" ref="P153:T162" si="16">P38+P92</f>
        <v>0</v>
      </c>
      <c r="Q153" s="225">
        <f t="shared" si="16"/>
        <v>0</v>
      </c>
      <c r="R153" s="225">
        <f t="shared" si="16"/>
        <v>0</v>
      </c>
      <c r="S153" s="226">
        <f t="shared" si="16"/>
        <v>0</v>
      </c>
      <c r="T153" s="275">
        <f t="shared" si="16"/>
        <v>0</v>
      </c>
      <c r="U153" s="207"/>
      <c r="V153" s="200"/>
      <c r="W153" s="201" t="s">
        <v>57</v>
      </c>
      <c r="X153" s="202"/>
      <c r="Y153" s="203"/>
      <c r="Z153" s="224">
        <f t="shared" ref="Z153:AB161" si="17">Z38</f>
        <v>0</v>
      </c>
      <c r="AA153" s="225">
        <f t="shared" si="17"/>
        <v>0</v>
      </c>
      <c r="AB153" s="297">
        <f t="shared" si="17"/>
        <v>0</v>
      </c>
      <c r="AC153" s="371">
        <f t="shared" ref="AC153:AC161" si="18">AC38</f>
        <v>0</v>
      </c>
      <c r="AD153" s="376"/>
      <c r="AE153" s="199" t="s">
        <v>168</v>
      </c>
      <c r="AF153" s="200"/>
      <c r="AG153" s="201" t="s">
        <v>57</v>
      </c>
      <c r="AH153" s="202"/>
      <c r="AI153" s="224">
        <f t="shared" si="2"/>
        <v>0</v>
      </c>
      <c r="AJ153" s="225">
        <f t="shared" si="13"/>
        <v>0</v>
      </c>
      <c r="AK153" s="371">
        <f t="shared" si="14"/>
        <v>0</v>
      </c>
      <c r="AL153" s="1383">
        <f t="shared" si="3"/>
        <v>0</v>
      </c>
      <c r="AM153" s="1339"/>
    </row>
    <row r="154" spans="1:39" ht="14.45" customHeight="1">
      <c r="A154" s="984">
        <v>0</v>
      </c>
      <c r="B154" s="984">
        <v>0</v>
      </c>
      <c r="C154" s="984">
        <v>0</v>
      </c>
      <c r="D154" s="984">
        <v>0</v>
      </c>
      <c r="E154" s="984">
        <v>0</v>
      </c>
      <c r="K154" s="199"/>
      <c r="L154" s="200"/>
      <c r="M154" s="178" t="s">
        <v>60</v>
      </c>
      <c r="N154" s="202"/>
      <c r="O154" s="203"/>
      <c r="P154" s="224">
        <f t="shared" si="16"/>
        <v>1458</v>
      </c>
      <c r="Q154" s="225">
        <f t="shared" si="16"/>
        <v>1458</v>
      </c>
      <c r="R154" s="225">
        <f t="shared" si="16"/>
        <v>0</v>
      </c>
      <c r="S154" s="226">
        <f t="shared" si="16"/>
        <v>0</v>
      </c>
      <c r="T154" s="275">
        <f t="shared" si="16"/>
        <v>0</v>
      </c>
      <c r="U154" s="207"/>
      <c r="V154" s="200"/>
      <c r="W154" s="178" t="s">
        <v>60</v>
      </c>
      <c r="X154" s="202"/>
      <c r="Y154" s="203"/>
      <c r="Z154" s="224">
        <f t="shared" si="17"/>
        <v>0</v>
      </c>
      <c r="AA154" s="225">
        <f t="shared" si="17"/>
        <v>0</v>
      </c>
      <c r="AB154" s="297">
        <f t="shared" si="17"/>
        <v>0</v>
      </c>
      <c r="AC154" s="371">
        <f t="shared" si="18"/>
        <v>0</v>
      </c>
      <c r="AD154" s="376"/>
      <c r="AE154" s="199" t="s">
        <v>169</v>
      </c>
      <c r="AF154" s="200"/>
      <c r="AG154" s="178" t="s">
        <v>60</v>
      </c>
      <c r="AH154" s="202"/>
      <c r="AI154" s="224">
        <f t="shared" si="2"/>
        <v>1458</v>
      </c>
      <c r="AJ154" s="225">
        <f>SUM(AJ155:AJ159)</f>
        <v>0</v>
      </c>
      <c r="AK154" s="371">
        <f>SUM(AK155:AK159)</f>
        <v>0</v>
      </c>
      <c r="AL154" s="1383">
        <f t="shared" si="3"/>
        <v>0</v>
      </c>
      <c r="AM154" s="1339"/>
    </row>
    <row r="155" spans="1:39" ht="14.45" customHeight="1">
      <c r="A155" s="984">
        <v>1196</v>
      </c>
      <c r="B155" s="984">
        <v>0</v>
      </c>
      <c r="C155" s="984">
        <v>0</v>
      </c>
      <c r="D155" s="984">
        <v>0</v>
      </c>
      <c r="E155" s="984">
        <v>0</v>
      </c>
      <c r="K155" s="199"/>
      <c r="L155" s="200" t="s">
        <v>59</v>
      </c>
      <c r="M155" s="200"/>
      <c r="N155" s="201" t="s">
        <v>62</v>
      </c>
      <c r="O155" s="203"/>
      <c r="P155" s="224">
        <f t="shared" si="16"/>
        <v>0</v>
      </c>
      <c r="Q155" s="225">
        <f t="shared" si="16"/>
        <v>0</v>
      </c>
      <c r="R155" s="225">
        <f t="shared" si="16"/>
        <v>0</v>
      </c>
      <c r="S155" s="226">
        <f t="shared" si="16"/>
        <v>0</v>
      </c>
      <c r="T155" s="275">
        <f t="shared" si="16"/>
        <v>0</v>
      </c>
      <c r="U155" s="207"/>
      <c r="V155" s="200" t="s">
        <v>59</v>
      </c>
      <c r="W155" s="200"/>
      <c r="X155" s="201" t="s">
        <v>62</v>
      </c>
      <c r="Y155" s="203"/>
      <c r="Z155" s="224">
        <f t="shared" si="17"/>
        <v>0</v>
      </c>
      <c r="AA155" s="225">
        <f t="shared" si="17"/>
        <v>0</v>
      </c>
      <c r="AB155" s="297">
        <f t="shared" si="17"/>
        <v>0</v>
      </c>
      <c r="AC155" s="371">
        <f t="shared" si="18"/>
        <v>0</v>
      </c>
      <c r="AD155" s="376"/>
      <c r="AE155" s="199" t="s">
        <v>170</v>
      </c>
      <c r="AF155" s="200" t="s">
        <v>59</v>
      </c>
      <c r="AG155" s="200"/>
      <c r="AH155" s="201" t="s">
        <v>62</v>
      </c>
      <c r="AI155" s="224">
        <f t="shared" si="2"/>
        <v>0</v>
      </c>
      <c r="AJ155" s="225">
        <f t="shared" ref="AJ155:AJ162" si="19">IF($P155-$Z155=0,0,ROUND((R155-AA155)*$AI155/($P155-$Z155),0))</f>
        <v>0</v>
      </c>
      <c r="AK155" s="371">
        <f t="shared" ref="AK155:AK162" si="20">IF(P155-Z155=0,0,ROUND((S155-AB155)*AI155/(P155-Z155),0))</f>
        <v>0</v>
      </c>
      <c r="AL155" s="1383">
        <f t="shared" si="3"/>
        <v>0</v>
      </c>
      <c r="AM155" s="1339"/>
    </row>
    <row r="156" spans="1:39" ht="14.45" customHeight="1">
      <c r="A156" s="984">
        <v>0</v>
      </c>
      <c r="B156" s="984">
        <v>0</v>
      </c>
      <c r="C156" s="984">
        <v>0</v>
      </c>
      <c r="D156" s="984">
        <v>0</v>
      </c>
      <c r="E156" s="984">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7"/>
        <v>0</v>
      </c>
      <c r="AA156" s="225">
        <f t="shared" si="17"/>
        <v>0</v>
      </c>
      <c r="AB156" s="297">
        <f t="shared" si="17"/>
        <v>0</v>
      </c>
      <c r="AC156" s="371">
        <f t="shared" si="18"/>
        <v>0</v>
      </c>
      <c r="AD156" s="376"/>
      <c r="AE156" s="199" t="s">
        <v>35</v>
      </c>
      <c r="AF156" s="200"/>
      <c r="AG156" s="200"/>
      <c r="AH156" s="201" t="s">
        <v>64</v>
      </c>
      <c r="AI156" s="224">
        <f t="shared" si="2"/>
        <v>0</v>
      </c>
      <c r="AJ156" s="225">
        <f t="shared" si="19"/>
        <v>0</v>
      </c>
      <c r="AK156" s="371">
        <f t="shared" si="20"/>
        <v>0</v>
      </c>
      <c r="AL156" s="1383">
        <f t="shared" si="3"/>
        <v>0</v>
      </c>
      <c r="AM156" s="1339"/>
    </row>
    <row r="157" spans="1:39" ht="14.45" customHeight="1">
      <c r="A157" s="984">
        <v>0</v>
      </c>
      <c r="B157" s="984">
        <v>0</v>
      </c>
      <c r="C157" s="984">
        <v>0</v>
      </c>
      <c r="D157" s="984">
        <v>0</v>
      </c>
      <c r="E157" s="984">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7"/>
        <v>0</v>
      </c>
      <c r="AA157" s="225">
        <f t="shared" si="17"/>
        <v>0</v>
      </c>
      <c r="AB157" s="297">
        <f t="shared" si="17"/>
        <v>0</v>
      </c>
      <c r="AC157" s="371">
        <f t="shared" si="18"/>
        <v>0</v>
      </c>
      <c r="AD157" s="376"/>
      <c r="AE157" s="199" t="s">
        <v>171</v>
      </c>
      <c r="AF157" s="200"/>
      <c r="AG157" s="200"/>
      <c r="AH157" s="201" t="s">
        <v>66</v>
      </c>
      <c r="AI157" s="224">
        <f t="shared" si="2"/>
        <v>0</v>
      </c>
      <c r="AJ157" s="225">
        <f t="shared" si="19"/>
        <v>0</v>
      </c>
      <c r="AK157" s="371">
        <f t="shared" si="20"/>
        <v>0</v>
      </c>
      <c r="AL157" s="1383">
        <f t="shared" si="3"/>
        <v>0</v>
      </c>
      <c r="AM157" s="1339"/>
    </row>
    <row r="158" spans="1:39" ht="14.45" customHeight="1">
      <c r="A158" s="984">
        <v>0</v>
      </c>
      <c r="B158" s="984">
        <v>0</v>
      </c>
      <c r="C158" s="984">
        <v>0</v>
      </c>
      <c r="D158" s="984">
        <v>0</v>
      </c>
      <c r="E158" s="984">
        <v>0</v>
      </c>
      <c r="K158" s="199"/>
      <c r="L158" s="200"/>
      <c r="M158" s="200"/>
      <c r="N158" s="201" t="s">
        <v>150</v>
      </c>
      <c r="O158" s="203"/>
      <c r="P158" s="224">
        <f t="shared" si="16"/>
        <v>1458</v>
      </c>
      <c r="Q158" s="225">
        <f t="shared" si="16"/>
        <v>1458</v>
      </c>
      <c r="R158" s="225">
        <f t="shared" si="16"/>
        <v>0</v>
      </c>
      <c r="S158" s="226">
        <f t="shared" si="16"/>
        <v>0</v>
      </c>
      <c r="T158" s="275">
        <f t="shared" si="16"/>
        <v>0</v>
      </c>
      <c r="U158" s="207"/>
      <c r="V158" s="200"/>
      <c r="W158" s="200"/>
      <c r="X158" s="201" t="s">
        <v>150</v>
      </c>
      <c r="Y158" s="465"/>
      <c r="Z158" s="224">
        <f t="shared" si="17"/>
        <v>0</v>
      </c>
      <c r="AA158" s="225">
        <f t="shared" si="17"/>
        <v>0</v>
      </c>
      <c r="AB158" s="297">
        <f t="shared" si="17"/>
        <v>0</v>
      </c>
      <c r="AC158" s="371">
        <f t="shared" si="18"/>
        <v>0</v>
      </c>
      <c r="AD158" s="376"/>
      <c r="AE158" s="199"/>
      <c r="AF158" s="200"/>
      <c r="AG158" s="200"/>
      <c r="AH158" s="201" t="s">
        <v>150</v>
      </c>
      <c r="AI158" s="224">
        <f t="shared" si="2"/>
        <v>1458</v>
      </c>
      <c r="AJ158" s="225">
        <f t="shared" si="19"/>
        <v>0</v>
      </c>
      <c r="AK158" s="371">
        <f t="shared" si="20"/>
        <v>0</v>
      </c>
      <c r="AL158" s="1383">
        <f t="shared" si="3"/>
        <v>0</v>
      </c>
      <c r="AM158" s="1339"/>
    </row>
    <row r="159" spans="1:39" ht="14.45" customHeight="1">
      <c r="A159" s="984">
        <v>0</v>
      </c>
      <c r="B159" s="984">
        <v>0</v>
      </c>
      <c r="C159" s="984">
        <v>0</v>
      </c>
      <c r="D159" s="984">
        <v>0</v>
      </c>
      <c r="E159" s="984">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7"/>
        <v>0</v>
      </c>
      <c r="AA159" s="225">
        <f t="shared" si="17"/>
        <v>0</v>
      </c>
      <c r="AB159" s="297">
        <f t="shared" si="17"/>
        <v>0</v>
      </c>
      <c r="AC159" s="371">
        <f t="shared" si="18"/>
        <v>0</v>
      </c>
      <c r="AD159" s="376"/>
      <c r="AE159" s="199"/>
      <c r="AF159" s="200" t="s">
        <v>41</v>
      </c>
      <c r="AG159" s="221"/>
      <c r="AH159" s="201" t="s">
        <v>13</v>
      </c>
      <c r="AI159" s="224">
        <f t="shared" si="2"/>
        <v>0</v>
      </c>
      <c r="AJ159" s="225">
        <f t="shared" si="19"/>
        <v>0</v>
      </c>
      <c r="AK159" s="371">
        <f t="shared" si="20"/>
        <v>0</v>
      </c>
      <c r="AL159" s="1383">
        <f t="shared" si="3"/>
        <v>0</v>
      </c>
      <c r="AM159" s="1339"/>
    </row>
    <row r="160" spans="1:39" ht="14.45" customHeight="1">
      <c r="A160" s="984">
        <v>0</v>
      </c>
      <c r="B160" s="984">
        <v>0</v>
      </c>
      <c r="C160" s="984">
        <v>0</v>
      </c>
      <c r="D160" s="984">
        <v>0</v>
      </c>
      <c r="E160" s="984">
        <v>0</v>
      </c>
      <c r="K160" s="199"/>
      <c r="L160" s="200"/>
      <c r="M160" s="201" t="s">
        <v>70</v>
      </c>
      <c r="N160" s="202"/>
      <c r="O160" s="203"/>
      <c r="P160" s="224">
        <f t="shared" si="16"/>
        <v>244</v>
      </c>
      <c r="Q160" s="225">
        <f t="shared" si="16"/>
        <v>244</v>
      </c>
      <c r="R160" s="225">
        <f t="shared" si="16"/>
        <v>0</v>
      </c>
      <c r="S160" s="226">
        <f t="shared" si="16"/>
        <v>0</v>
      </c>
      <c r="T160" s="275">
        <f t="shared" si="16"/>
        <v>0</v>
      </c>
      <c r="U160" s="207" t="s">
        <v>72</v>
      </c>
      <c r="V160" s="200"/>
      <c r="W160" s="201" t="s">
        <v>70</v>
      </c>
      <c r="X160" s="202"/>
      <c r="Y160" s="203"/>
      <c r="Z160" s="224">
        <f t="shared" si="17"/>
        <v>0</v>
      </c>
      <c r="AA160" s="225">
        <f t="shared" si="17"/>
        <v>0</v>
      </c>
      <c r="AB160" s="297">
        <f t="shared" si="17"/>
        <v>0</v>
      </c>
      <c r="AC160" s="371">
        <f t="shared" si="18"/>
        <v>0</v>
      </c>
      <c r="AD160" s="376"/>
      <c r="AE160" s="199"/>
      <c r="AF160" s="200"/>
      <c r="AG160" s="201" t="s">
        <v>70</v>
      </c>
      <c r="AH160" s="202"/>
      <c r="AI160" s="224">
        <f t="shared" si="2"/>
        <v>244</v>
      </c>
      <c r="AJ160" s="225">
        <f t="shared" si="19"/>
        <v>0</v>
      </c>
      <c r="AK160" s="371">
        <f t="shared" si="20"/>
        <v>0</v>
      </c>
      <c r="AL160" s="1383">
        <f t="shared" si="3"/>
        <v>0</v>
      </c>
      <c r="AM160" s="1339"/>
    </row>
    <row r="161" spans="1:39" ht="14.45" customHeight="1">
      <c r="A161" s="984">
        <v>0</v>
      </c>
      <c r="B161" s="984">
        <v>0</v>
      </c>
      <c r="C161" s="984">
        <v>0</v>
      </c>
      <c r="D161" s="984">
        <v>0</v>
      </c>
      <c r="E161" s="984">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7"/>
        <v>0</v>
      </c>
      <c r="AA161" s="225">
        <f t="shared" si="17"/>
        <v>0</v>
      </c>
      <c r="AB161" s="297">
        <f t="shared" si="17"/>
        <v>0</v>
      </c>
      <c r="AC161" s="371">
        <f t="shared" si="18"/>
        <v>0</v>
      </c>
      <c r="AD161" s="376"/>
      <c r="AE161" s="199"/>
      <c r="AF161" s="200"/>
      <c r="AG161" s="201" t="s">
        <v>73</v>
      </c>
      <c r="AH161" s="202"/>
      <c r="AI161" s="224">
        <f t="shared" si="2"/>
        <v>0</v>
      </c>
      <c r="AJ161" s="225">
        <f t="shared" si="19"/>
        <v>0</v>
      </c>
      <c r="AK161" s="371">
        <f t="shared" si="20"/>
        <v>0</v>
      </c>
      <c r="AL161" s="1383">
        <f t="shared" si="3"/>
        <v>0</v>
      </c>
      <c r="AM161" s="1339"/>
    </row>
    <row r="162" spans="1:39" ht="14.45" customHeight="1">
      <c r="A162" s="984">
        <v>0</v>
      </c>
      <c r="B162" s="984">
        <v>0</v>
      </c>
      <c r="C162" s="984">
        <v>0</v>
      </c>
      <c r="D162" s="984">
        <v>0</v>
      </c>
      <c r="E162" s="984">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9"/>
        <v>0</v>
      </c>
      <c r="AK162" s="371">
        <f t="shared" si="20"/>
        <v>0</v>
      </c>
      <c r="AL162" s="1383">
        <f t="shared" si="3"/>
        <v>0</v>
      </c>
      <c r="AM162" s="1339"/>
    </row>
    <row r="163" spans="1:39" ht="14.45" customHeight="1">
      <c r="A163" s="984">
        <v>0</v>
      </c>
      <c r="B163" s="984">
        <v>0</v>
      </c>
      <c r="C163" s="984">
        <v>0</v>
      </c>
      <c r="D163" s="984">
        <v>0</v>
      </c>
      <c r="E163" s="984">
        <v>0</v>
      </c>
      <c r="K163" s="199" t="s">
        <v>4</v>
      </c>
      <c r="L163" s="178" t="s">
        <v>78</v>
      </c>
      <c r="M163" s="202"/>
      <c r="N163" s="202"/>
      <c r="O163" s="203"/>
      <c r="P163" s="224">
        <f t="shared" ref="P163:T172" si="21">P48+P102</f>
        <v>16665</v>
      </c>
      <c r="Q163" s="225">
        <f t="shared" si="21"/>
        <v>16665</v>
      </c>
      <c r="R163" s="225">
        <f t="shared" si="21"/>
        <v>0</v>
      </c>
      <c r="S163" s="226">
        <f t="shared" si="21"/>
        <v>0</v>
      </c>
      <c r="T163" s="275">
        <f t="shared" si="21"/>
        <v>8900</v>
      </c>
      <c r="U163" s="207" t="s">
        <v>4</v>
      </c>
      <c r="V163" s="178" t="s">
        <v>78</v>
      </c>
      <c r="W163" s="202"/>
      <c r="X163" s="202"/>
      <c r="Y163" s="203" t="s">
        <v>156</v>
      </c>
      <c r="Z163" s="224">
        <f>IF(ISERROR(Z$60*(Q163/(Q$135+Q$144+Q$163+Q$175))),0,ROUND(Z$60*(Q163/(Q$135+Q$144+Q$163+Q$175)),0))</f>
        <v>4564</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12101</v>
      </c>
      <c r="AJ163" s="225">
        <f>SUM(AJ164:AJ165)</f>
        <v>0</v>
      </c>
      <c r="AK163" s="371">
        <f>SUM(AK164:AK165)</f>
        <v>0</v>
      </c>
      <c r="AL163" s="1383">
        <f t="shared" si="3"/>
        <v>0</v>
      </c>
      <c r="AM163" s="1339"/>
    </row>
    <row r="164" spans="1:39" ht="14.45" customHeight="1">
      <c r="A164" s="984">
        <v>0</v>
      </c>
      <c r="B164" s="984">
        <v>0</v>
      </c>
      <c r="C164" s="984">
        <v>0</v>
      </c>
      <c r="D164" s="984">
        <v>0</v>
      </c>
      <c r="E164" s="984">
        <v>0</v>
      </c>
      <c r="K164" s="199"/>
      <c r="L164" s="200"/>
      <c r="M164" s="201" t="s">
        <v>11</v>
      </c>
      <c r="N164" s="202"/>
      <c r="O164" s="203"/>
      <c r="P164" s="224">
        <f t="shared" si="21"/>
        <v>0</v>
      </c>
      <c r="Q164" s="225">
        <f t="shared" si="21"/>
        <v>0</v>
      </c>
      <c r="R164" s="225">
        <f t="shared" si="21"/>
        <v>0</v>
      </c>
      <c r="S164" s="226">
        <f t="shared" si="21"/>
        <v>0</v>
      </c>
      <c r="T164" s="275">
        <f t="shared" si="21"/>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75" si="22">IF($P164-$Z164=0,0,ROUND((R164-AA164)*$AI164/($P164-$Z164),0))</f>
        <v>0</v>
      </c>
      <c r="AK164" s="371">
        <f t="shared" ref="AK164:AK175" si="23">IF(P164-Z164=0,0,ROUND((S164-AB164)*AI164/(P164-Z164),0))</f>
        <v>0</v>
      </c>
      <c r="AL164" s="1383">
        <f t="shared" si="3"/>
        <v>0</v>
      </c>
      <c r="AM164" s="1339"/>
    </row>
    <row r="165" spans="1:39" ht="14.45" customHeight="1">
      <c r="A165" s="984">
        <v>0</v>
      </c>
      <c r="B165" s="984">
        <v>0</v>
      </c>
      <c r="C165" s="984">
        <v>0</v>
      </c>
      <c r="D165" s="984">
        <v>0</v>
      </c>
      <c r="E165" s="984">
        <v>0</v>
      </c>
      <c r="K165" s="199"/>
      <c r="L165" s="221"/>
      <c r="M165" s="201" t="s">
        <v>13</v>
      </c>
      <c r="N165" s="202"/>
      <c r="O165" s="203"/>
      <c r="P165" s="224">
        <f t="shared" si="21"/>
        <v>16665</v>
      </c>
      <c r="Q165" s="225">
        <f t="shared" si="21"/>
        <v>16665</v>
      </c>
      <c r="R165" s="225">
        <f t="shared" si="21"/>
        <v>0</v>
      </c>
      <c r="S165" s="226">
        <f t="shared" si="21"/>
        <v>0</v>
      </c>
      <c r="T165" s="275">
        <f t="shared" si="21"/>
        <v>8900</v>
      </c>
      <c r="U165" s="207"/>
      <c r="V165" s="221"/>
      <c r="W165" s="201" t="s">
        <v>13</v>
      </c>
      <c r="X165" s="202"/>
      <c r="Y165" s="203" t="s">
        <v>156</v>
      </c>
      <c r="Z165" s="224">
        <f>Z163-Z164</f>
        <v>4564</v>
      </c>
      <c r="AA165" s="225">
        <f>AA163-AA164</f>
        <v>0</v>
      </c>
      <c r="AB165" s="297">
        <f>AB163-AB164</f>
        <v>0</v>
      </c>
      <c r="AC165" s="371">
        <f>AC163-AC164</f>
        <v>0</v>
      </c>
      <c r="AD165" s="376"/>
      <c r="AE165" s="199"/>
      <c r="AF165" s="221"/>
      <c r="AG165" s="201" t="s">
        <v>13</v>
      </c>
      <c r="AH165" s="202"/>
      <c r="AI165" s="224">
        <f t="shared" si="2"/>
        <v>12101</v>
      </c>
      <c r="AJ165" s="225">
        <f t="shared" si="22"/>
        <v>0</v>
      </c>
      <c r="AK165" s="371">
        <f t="shared" si="23"/>
        <v>0</v>
      </c>
      <c r="AL165" s="1383">
        <f t="shared" si="3"/>
        <v>0</v>
      </c>
      <c r="AM165" s="1339"/>
    </row>
    <row r="166" spans="1:39" ht="14.45" customHeight="1">
      <c r="A166" s="984">
        <v>1196</v>
      </c>
      <c r="B166" s="984">
        <v>0</v>
      </c>
      <c r="C166" s="984">
        <v>0</v>
      </c>
      <c r="D166" s="984">
        <v>0</v>
      </c>
      <c r="E166" s="984">
        <v>0</v>
      </c>
      <c r="K166" s="199"/>
      <c r="L166" s="174"/>
      <c r="M166" s="201" t="s">
        <v>88</v>
      </c>
      <c r="N166" s="202"/>
      <c r="O166" s="203"/>
      <c r="P166" s="224">
        <f t="shared" si="21"/>
        <v>96040</v>
      </c>
      <c r="Q166" s="225">
        <f t="shared" si="21"/>
        <v>96040</v>
      </c>
      <c r="R166" s="225">
        <f t="shared" si="21"/>
        <v>30469</v>
      </c>
      <c r="S166" s="226">
        <f t="shared" si="21"/>
        <v>0</v>
      </c>
      <c r="T166" s="275">
        <f t="shared" si="21"/>
        <v>0</v>
      </c>
      <c r="U166" s="207"/>
      <c r="V166" s="174"/>
      <c r="W166" s="201" t="s">
        <v>88</v>
      </c>
      <c r="X166" s="202"/>
      <c r="Y166" s="203"/>
      <c r="Z166" s="224">
        <f t="shared" ref="Z166:AC168" si="24">Z51</f>
        <v>0</v>
      </c>
      <c r="AA166" s="225">
        <f t="shared" si="24"/>
        <v>0</v>
      </c>
      <c r="AB166" s="297">
        <f t="shared" si="24"/>
        <v>0</v>
      </c>
      <c r="AC166" s="371">
        <f t="shared" si="24"/>
        <v>0</v>
      </c>
      <c r="AD166" s="376"/>
      <c r="AE166" s="199"/>
      <c r="AF166" s="174"/>
      <c r="AG166" s="201" t="s">
        <v>88</v>
      </c>
      <c r="AH166" s="202"/>
      <c r="AI166" s="224">
        <f t="shared" si="2"/>
        <v>96040</v>
      </c>
      <c r="AJ166" s="225">
        <f t="shared" si="22"/>
        <v>30469</v>
      </c>
      <c r="AK166" s="371">
        <f t="shared" si="23"/>
        <v>0</v>
      </c>
      <c r="AL166" s="1383">
        <f t="shared" si="3"/>
        <v>0</v>
      </c>
      <c r="AM166" s="1339"/>
    </row>
    <row r="167" spans="1:39" ht="14.45" customHeight="1">
      <c r="A167" s="984">
        <v>1196</v>
      </c>
      <c r="B167" s="984">
        <v>0</v>
      </c>
      <c r="C167" s="984">
        <v>0</v>
      </c>
      <c r="D167" s="984">
        <v>0</v>
      </c>
      <c r="E167" s="984">
        <v>0</v>
      </c>
      <c r="K167" s="199"/>
      <c r="L167" s="181" t="s">
        <v>91</v>
      </c>
      <c r="M167" s="201" t="s">
        <v>89</v>
      </c>
      <c r="N167" s="202"/>
      <c r="O167" s="203"/>
      <c r="P167" s="224">
        <f t="shared" si="21"/>
        <v>420</v>
      </c>
      <c r="Q167" s="225">
        <f t="shared" si="21"/>
        <v>420</v>
      </c>
      <c r="R167" s="225">
        <f t="shared" si="21"/>
        <v>0</v>
      </c>
      <c r="S167" s="226">
        <f t="shared" si="21"/>
        <v>0</v>
      </c>
      <c r="T167" s="275">
        <f t="shared" si="21"/>
        <v>0</v>
      </c>
      <c r="U167" s="207"/>
      <c r="V167" s="181" t="s">
        <v>91</v>
      </c>
      <c r="W167" s="201" t="s">
        <v>89</v>
      </c>
      <c r="X167" s="202"/>
      <c r="Y167" s="203"/>
      <c r="Z167" s="224">
        <f t="shared" si="24"/>
        <v>0</v>
      </c>
      <c r="AA167" s="225">
        <f t="shared" si="24"/>
        <v>0</v>
      </c>
      <c r="AB167" s="297">
        <f t="shared" si="24"/>
        <v>0</v>
      </c>
      <c r="AC167" s="371">
        <f t="shared" si="24"/>
        <v>0</v>
      </c>
      <c r="AD167" s="376"/>
      <c r="AE167" s="199"/>
      <c r="AF167" s="181" t="s">
        <v>91</v>
      </c>
      <c r="AG167" s="201" t="s">
        <v>89</v>
      </c>
      <c r="AH167" s="202"/>
      <c r="AI167" s="224">
        <f t="shared" si="2"/>
        <v>420</v>
      </c>
      <c r="AJ167" s="225">
        <f t="shared" si="22"/>
        <v>0</v>
      </c>
      <c r="AK167" s="371">
        <f t="shared" si="23"/>
        <v>0</v>
      </c>
      <c r="AL167" s="1383">
        <f t="shared" si="3"/>
        <v>0</v>
      </c>
      <c r="AM167" s="1339"/>
    </row>
    <row r="168" spans="1:39" ht="14.45" customHeight="1">
      <c r="K168" s="199"/>
      <c r="L168" s="181"/>
      <c r="M168" s="201" t="s">
        <v>104</v>
      </c>
      <c r="N168" s="202"/>
      <c r="O168" s="203"/>
      <c r="P168" s="224">
        <f t="shared" si="21"/>
        <v>0</v>
      </c>
      <c r="Q168" s="225">
        <f t="shared" si="21"/>
        <v>0</v>
      </c>
      <c r="R168" s="225">
        <f t="shared" si="21"/>
        <v>0</v>
      </c>
      <c r="S168" s="226">
        <f t="shared" si="21"/>
        <v>0</v>
      </c>
      <c r="T168" s="275">
        <f t="shared" si="21"/>
        <v>0</v>
      </c>
      <c r="U168" s="207"/>
      <c r="V168" s="181"/>
      <c r="W168" s="201" t="s">
        <v>104</v>
      </c>
      <c r="X168" s="202"/>
      <c r="Y168" s="203"/>
      <c r="Z168" s="224">
        <f t="shared" si="24"/>
        <v>0</v>
      </c>
      <c r="AA168" s="225">
        <f t="shared" si="24"/>
        <v>0</v>
      </c>
      <c r="AB168" s="297">
        <f t="shared" si="24"/>
        <v>0</v>
      </c>
      <c r="AC168" s="371">
        <f t="shared" si="24"/>
        <v>0</v>
      </c>
      <c r="AD168" s="376"/>
      <c r="AE168" s="199"/>
      <c r="AF168" s="181"/>
      <c r="AG168" s="201" t="s">
        <v>104</v>
      </c>
      <c r="AH168" s="202"/>
      <c r="AI168" s="224">
        <f t="shared" si="2"/>
        <v>0</v>
      </c>
      <c r="AJ168" s="225">
        <f t="shared" si="22"/>
        <v>0</v>
      </c>
      <c r="AK168" s="371">
        <f t="shared" si="23"/>
        <v>0</v>
      </c>
      <c r="AL168" s="1383">
        <f t="shared" si="3"/>
        <v>0</v>
      </c>
      <c r="AM168" s="1339"/>
    </row>
    <row r="169" spans="1:39" ht="14.45" customHeight="1">
      <c r="K169" s="199"/>
      <c r="L169" s="181"/>
      <c r="M169" s="201" t="s">
        <v>90</v>
      </c>
      <c r="N169" s="202"/>
      <c r="O169" s="203"/>
      <c r="P169" s="224">
        <f t="shared" si="21"/>
        <v>0</v>
      </c>
      <c r="Q169" s="225">
        <f t="shared" si="21"/>
        <v>0</v>
      </c>
      <c r="R169" s="225">
        <f t="shared" si="21"/>
        <v>0</v>
      </c>
      <c r="S169" s="226">
        <f t="shared" si="21"/>
        <v>0</v>
      </c>
      <c r="T169" s="275">
        <f t="shared" si="21"/>
        <v>0</v>
      </c>
      <c r="U169" s="207"/>
      <c r="V169" s="181"/>
      <c r="W169" s="201" t="s">
        <v>90</v>
      </c>
      <c r="X169" s="202"/>
      <c r="Y169" s="203" t="s">
        <v>156</v>
      </c>
      <c r="Z169" s="224">
        <f t="shared" ref="Z169:AB170" si="25">IF(ISERROR((Z$58+Z$59)*(Q169/(Q$169+Q$170+Q$172+Q$174))),0,ROUND((Z$58+Z$59)*(Q169/(Q$169+Q$170+Q$172+Q$174)),0))</f>
        <v>0</v>
      </c>
      <c r="AA169" s="225">
        <f t="shared" si="25"/>
        <v>0</v>
      </c>
      <c r="AB169" s="297">
        <f t="shared" si="25"/>
        <v>0</v>
      </c>
      <c r="AC169" s="371">
        <f>IF(ISERROR(((AC$58)+(AC$59))*(T169/(T$169+T$170+T$172+T$174))),0,ROUND(((AC$58)+(AC$59))*(T169/(T$169+T$170+T$172+T$174)),0))</f>
        <v>0</v>
      </c>
      <c r="AD169" s="376"/>
      <c r="AE169" s="199"/>
      <c r="AF169" s="181"/>
      <c r="AG169" s="201" t="s">
        <v>90</v>
      </c>
      <c r="AH169" s="202"/>
      <c r="AI169" s="224">
        <f t="shared" si="2"/>
        <v>0</v>
      </c>
      <c r="AJ169" s="225">
        <f t="shared" si="22"/>
        <v>0</v>
      </c>
      <c r="AK169" s="371">
        <f t="shared" si="23"/>
        <v>0</v>
      </c>
      <c r="AL169" s="1383">
        <f t="shared" si="3"/>
        <v>0</v>
      </c>
      <c r="AM169" s="1339"/>
    </row>
    <row r="170" spans="1:39" ht="14.45" customHeight="1">
      <c r="A170" s="988">
        <v>0</v>
      </c>
      <c r="B170" s="988">
        <v>0</v>
      </c>
      <c r="C170" s="988">
        <v>0</v>
      </c>
      <c r="D170" s="988">
        <v>0</v>
      </c>
      <c r="E170" s="988">
        <v>0</v>
      </c>
      <c r="K170" s="199"/>
      <c r="L170" s="181" t="s">
        <v>92</v>
      </c>
      <c r="M170" s="201" t="s">
        <v>105</v>
      </c>
      <c r="N170" s="202"/>
      <c r="O170" s="203"/>
      <c r="P170" s="224">
        <f t="shared" si="21"/>
        <v>0</v>
      </c>
      <c r="Q170" s="225">
        <f t="shared" si="21"/>
        <v>0</v>
      </c>
      <c r="R170" s="225">
        <f t="shared" si="21"/>
        <v>0</v>
      </c>
      <c r="S170" s="226">
        <f t="shared" si="21"/>
        <v>0</v>
      </c>
      <c r="T170" s="275">
        <f t="shared" si="21"/>
        <v>0</v>
      </c>
      <c r="U170" s="207"/>
      <c r="V170" s="181" t="s">
        <v>92</v>
      </c>
      <c r="W170" s="201" t="s">
        <v>105</v>
      </c>
      <c r="X170" s="202"/>
      <c r="Y170" s="203" t="s">
        <v>156</v>
      </c>
      <c r="Z170" s="224">
        <f t="shared" si="25"/>
        <v>0</v>
      </c>
      <c r="AA170" s="225">
        <f t="shared" si="25"/>
        <v>0</v>
      </c>
      <c r="AB170" s="297">
        <f t="shared" si="25"/>
        <v>0</v>
      </c>
      <c r="AC170" s="371">
        <f>IF(ISERROR(((AC$58)+(AC$59))*(T170/(T$169+T$170+T$172+T$174))),0,ROUND(((AC$58)+(AC$59))*(T170/(T$169+T$170+T$172+T$174)),0))</f>
        <v>0</v>
      </c>
      <c r="AD170" s="376"/>
      <c r="AE170" s="199"/>
      <c r="AF170" s="181" t="s">
        <v>92</v>
      </c>
      <c r="AG170" s="201" t="s">
        <v>105</v>
      </c>
      <c r="AH170" s="202"/>
      <c r="AI170" s="224">
        <f t="shared" si="2"/>
        <v>0</v>
      </c>
      <c r="AJ170" s="225">
        <f t="shared" si="22"/>
        <v>0</v>
      </c>
      <c r="AK170" s="371">
        <f t="shared" si="23"/>
        <v>0</v>
      </c>
      <c r="AL170" s="1383">
        <f t="shared" si="3"/>
        <v>0</v>
      </c>
      <c r="AM170" s="1339"/>
    </row>
    <row r="171" spans="1:39" ht="14.45" customHeight="1">
      <c r="A171" s="988">
        <v>0</v>
      </c>
      <c r="B171" s="988">
        <v>0</v>
      </c>
      <c r="C171" s="988">
        <v>0</v>
      </c>
      <c r="D171" s="988">
        <v>0</v>
      </c>
      <c r="E171" s="988">
        <v>0</v>
      </c>
      <c r="K171" s="199"/>
      <c r="L171" s="181"/>
      <c r="M171" s="201" t="s">
        <v>106</v>
      </c>
      <c r="N171" s="202"/>
      <c r="O171" s="203"/>
      <c r="P171" s="224">
        <f t="shared" si="21"/>
        <v>0</v>
      </c>
      <c r="Q171" s="225">
        <f t="shared" si="21"/>
        <v>0</v>
      </c>
      <c r="R171" s="225">
        <f t="shared" si="21"/>
        <v>0</v>
      </c>
      <c r="S171" s="226">
        <f t="shared" si="21"/>
        <v>0</v>
      </c>
      <c r="T171" s="275">
        <f t="shared" si="21"/>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2"/>
        <v>0</v>
      </c>
      <c r="AK171" s="371">
        <f t="shared" si="23"/>
        <v>0</v>
      </c>
      <c r="AL171" s="1383">
        <f t="shared" si="3"/>
        <v>0</v>
      </c>
      <c r="AM171" s="1339"/>
    </row>
    <row r="172" spans="1:39" ht="14.45" customHeight="1">
      <c r="A172" s="988">
        <v>0</v>
      </c>
      <c r="B172" s="988">
        <v>0</v>
      </c>
      <c r="C172" s="988">
        <v>0</v>
      </c>
      <c r="D172" s="988">
        <v>0</v>
      </c>
      <c r="E172" s="988">
        <v>0</v>
      </c>
      <c r="K172" s="199"/>
      <c r="L172" s="181"/>
      <c r="M172" s="201" t="s">
        <v>107</v>
      </c>
      <c r="N172" s="202"/>
      <c r="O172" s="203"/>
      <c r="P172" s="224">
        <f t="shared" si="21"/>
        <v>0</v>
      </c>
      <c r="Q172" s="225">
        <f t="shared" si="21"/>
        <v>0</v>
      </c>
      <c r="R172" s="225">
        <f t="shared" si="21"/>
        <v>0</v>
      </c>
      <c r="S172" s="226">
        <f t="shared" si="21"/>
        <v>0</v>
      </c>
      <c r="T172" s="275">
        <f t="shared" si="21"/>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2"/>
        <v>0</v>
      </c>
      <c r="AK172" s="371">
        <f t="shared" si="23"/>
        <v>0</v>
      </c>
      <c r="AL172" s="1383">
        <f t="shared" si="3"/>
        <v>0</v>
      </c>
      <c r="AM172" s="1339"/>
    </row>
    <row r="173" spans="1:39" ht="14.45" customHeight="1">
      <c r="A173" s="988">
        <v>0</v>
      </c>
      <c r="B173" s="988">
        <v>0</v>
      </c>
      <c r="C173" s="988">
        <v>0</v>
      </c>
      <c r="D173" s="988">
        <v>0</v>
      </c>
      <c r="E173" s="988">
        <v>0</v>
      </c>
      <c r="K173" s="199"/>
      <c r="L173" s="181" t="s">
        <v>41</v>
      </c>
      <c r="M173" s="201" t="s">
        <v>108</v>
      </c>
      <c r="N173" s="202"/>
      <c r="O173" s="203"/>
      <c r="P173" s="224">
        <f t="shared" ref="P173:T176" si="26">P58+P112</f>
        <v>80794</v>
      </c>
      <c r="Q173" s="225">
        <f t="shared" si="26"/>
        <v>78794</v>
      </c>
      <c r="R173" s="225">
        <f t="shared" si="26"/>
        <v>0</v>
      </c>
      <c r="S173" s="226">
        <f t="shared" si="26"/>
        <v>0</v>
      </c>
      <c r="T173" s="275">
        <f t="shared" si="26"/>
        <v>10900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78794</v>
      </c>
      <c r="AJ173" s="225">
        <f t="shared" si="22"/>
        <v>0</v>
      </c>
      <c r="AK173" s="371">
        <f t="shared" si="23"/>
        <v>0</v>
      </c>
      <c r="AL173" s="1383">
        <f t="shared" si="3"/>
        <v>2000</v>
      </c>
      <c r="AM173" s="1339"/>
    </row>
    <row r="174" spans="1:39" ht="14.45" customHeight="1">
      <c r="A174" s="988">
        <v>0</v>
      </c>
      <c r="B174" s="988">
        <v>0</v>
      </c>
      <c r="C174" s="988">
        <v>0</v>
      </c>
      <c r="D174" s="988">
        <v>0</v>
      </c>
      <c r="E174" s="988">
        <v>0</v>
      </c>
      <c r="K174" s="199"/>
      <c r="L174" s="221"/>
      <c r="M174" s="201" t="s">
        <v>13</v>
      </c>
      <c r="N174" s="202"/>
      <c r="O174" s="203"/>
      <c r="P174" s="224">
        <f t="shared" si="26"/>
        <v>8223</v>
      </c>
      <c r="Q174" s="225">
        <f t="shared" si="26"/>
        <v>8223</v>
      </c>
      <c r="R174" s="225">
        <f t="shared" si="26"/>
        <v>0</v>
      </c>
      <c r="S174" s="226">
        <f t="shared" si="26"/>
        <v>0</v>
      </c>
      <c r="T174" s="275">
        <f t="shared" si="26"/>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8223</v>
      </c>
      <c r="AJ174" s="225">
        <f t="shared" si="22"/>
        <v>0</v>
      </c>
      <c r="AK174" s="371">
        <f t="shared" si="23"/>
        <v>0</v>
      </c>
      <c r="AL174" s="1383">
        <f t="shared" si="3"/>
        <v>0</v>
      </c>
      <c r="AM174" s="1339"/>
    </row>
    <row r="175" spans="1:39" ht="14.45" customHeight="1">
      <c r="A175" s="988">
        <v>0</v>
      </c>
      <c r="B175" s="988">
        <v>0</v>
      </c>
      <c r="C175" s="988">
        <v>0</v>
      </c>
      <c r="D175" s="988">
        <v>0</v>
      </c>
      <c r="E175" s="988">
        <v>0</v>
      </c>
      <c r="K175" s="199"/>
      <c r="L175" s="201" t="s">
        <v>13</v>
      </c>
      <c r="M175" s="202"/>
      <c r="N175" s="202"/>
      <c r="O175" s="203"/>
      <c r="P175" s="224">
        <f t="shared" si="26"/>
        <v>0</v>
      </c>
      <c r="Q175" s="225">
        <f t="shared" si="26"/>
        <v>0</v>
      </c>
      <c r="R175" s="225">
        <f t="shared" si="26"/>
        <v>0</v>
      </c>
      <c r="S175" s="226">
        <f t="shared" si="26"/>
        <v>0</v>
      </c>
      <c r="T175" s="275">
        <f t="shared" si="2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22"/>
        <v>0</v>
      </c>
      <c r="AK175" s="371">
        <f t="shared" si="23"/>
        <v>0</v>
      </c>
      <c r="AL175" s="1383">
        <f t="shared" si="3"/>
        <v>0</v>
      </c>
      <c r="AM175" s="1387" t="s">
        <v>1277</v>
      </c>
    </row>
    <row r="176" spans="1:39" ht="14.45" customHeight="1" thickBot="1">
      <c r="A176" s="988">
        <v>0</v>
      </c>
      <c r="B176" s="988">
        <v>0</v>
      </c>
      <c r="C176" s="988">
        <v>0</v>
      </c>
      <c r="D176" s="988">
        <v>0</v>
      </c>
      <c r="E176" s="988">
        <v>0</v>
      </c>
      <c r="K176" s="316"/>
      <c r="L176" s="317" t="s">
        <v>82</v>
      </c>
      <c r="M176" s="318"/>
      <c r="N176" s="318"/>
      <c r="O176" s="319"/>
      <c r="P176" s="320">
        <f t="shared" si="26"/>
        <v>480819</v>
      </c>
      <c r="Q176" s="321">
        <f t="shared" si="26"/>
        <v>468569</v>
      </c>
      <c r="R176" s="321">
        <f t="shared" si="26"/>
        <v>32377</v>
      </c>
      <c r="S176" s="322">
        <f t="shared" si="26"/>
        <v>39876</v>
      </c>
      <c r="T176" s="323">
        <f t="shared" si="26"/>
        <v>82100</v>
      </c>
      <c r="U176" s="372"/>
      <c r="V176" s="317" t="s">
        <v>82</v>
      </c>
      <c r="W176" s="318"/>
      <c r="X176" s="318"/>
      <c r="Y176" s="319"/>
      <c r="Z176" s="320">
        <f>Z61</f>
        <v>11076</v>
      </c>
      <c r="AA176" s="321">
        <f>AA61</f>
        <v>0</v>
      </c>
      <c r="AB176" s="500">
        <f>AB61</f>
        <v>0</v>
      </c>
      <c r="AC176" s="373">
        <f>AC61</f>
        <v>0</v>
      </c>
      <c r="AD176" s="376"/>
      <c r="AE176" s="374"/>
      <c r="AF176" s="317" t="s">
        <v>82</v>
      </c>
      <c r="AG176" s="318"/>
      <c r="AH176" s="318"/>
      <c r="AI176" s="375">
        <f t="shared" si="2"/>
        <v>457493</v>
      </c>
      <c r="AJ176" s="321">
        <f>SUM(AJ123,AJ126,AJ129,AJ133:AJ144,AJ148:AJ154,AJ160:AJ163,AJ166:AJ175)</f>
        <v>31735</v>
      </c>
      <c r="AK176" s="373">
        <f>SUM(AK123,AK126,AK129,AK133:AK144,AK148:AK154,AK160:AK163,AK166:AK175)</f>
        <v>38731</v>
      </c>
      <c r="AL176" s="1340">
        <f>SUM(AL123,AL126,AL129,AL133:AL144,AL148:AL154,AL160:AL163,AL166:AL175)</f>
        <v>12250</v>
      </c>
      <c r="AM176" s="1388">
        <f>P176-Q176</f>
        <v>12250</v>
      </c>
    </row>
    <row r="177" spans="1:29" ht="14.45" customHeight="1" thickTop="1">
      <c r="A177" s="988">
        <v>0</v>
      </c>
      <c r="B177" s="988">
        <v>0</v>
      </c>
      <c r="C177" s="988">
        <v>0</v>
      </c>
      <c r="D177" s="988">
        <v>0</v>
      </c>
      <c r="E177" s="988">
        <v>0</v>
      </c>
      <c r="Z177" s="478"/>
      <c r="AA177" s="376"/>
      <c r="AB177" s="376"/>
      <c r="AC177" s="419"/>
    </row>
    <row r="178" spans="1:29" ht="14.45" customHeight="1">
      <c r="A178" s="988">
        <v>0</v>
      </c>
      <c r="B178" s="988">
        <v>0</v>
      </c>
      <c r="C178" s="988">
        <v>0</v>
      </c>
      <c r="D178" s="988">
        <v>0</v>
      </c>
      <c r="E178" s="988">
        <v>0</v>
      </c>
      <c r="AC178" s="489"/>
    </row>
    <row r="179" spans="1:29">
      <c r="A179" s="988">
        <v>0</v>
      </c>
      <c r="B179" s="988">
        <v>0</v>
      </c>
      <c r="C179" s="988">
        <v>0</v>
      </c>
      <c r="D179" s="988">
        <v>0</v>
      </c>
      <c r="E179" s="988">
        <v>0</v>
      </c>
      <c r="AC179" s="489"/>
    </row>
    <row r="180" spans="1:29">
      <c r="A180" s="988">
        <v>0</v>
      </c>
      <c r="B180" s="988">
        <v>0</v>
      </c>
      <c r="C180" s="988">
        <v>0</v>
      </c>
      <c r="D180" s="988">
        <v>0</v>
      </c>
      <c r="E180" s="988">
        <v>0</v>
      </c>
      <c r="AC180" s="489"/>
    </row>
    <row r="181" spans="1:29">
      <c r="A181" s="988">
        <v>0</v>
      </c>
      <c r="B181" s="988">
        <v>0</v>
      </c>
      <c r="C181" s="988">
        <v>0</v>
      </c>
      <c r="D181" s="988">
        <v>0</v>
      </c>
      <c r="E181" s="988">
        <v>0</v>
      </c>
      <c r="AC181" s="489"/>
    </row>
    <row r="182" spans="1:29">
      <c r="A182" s="988">
        <v>183</v>
      </c>
      <c r="B182" s="988">
        <v>0</v>
      </c>
      <c r="C182" s="988">
        <v>0</v>
      </c>
      <c r="D182" s="988">
        <v>0</v>
      </c>
      <c r="E182" s="988">
        <v>0</v>
      </c>
      <c r="AC182" s="489"/>
    </row>
    <row r="183" spans="1:29">
      <c r="A183" s="988">
        <v>183</v>
      </c>
      <c r="B183" s="988">
        <v>0</v>
      </c>
      <c r="C183" s="988">
        <v>0</v>
      </c>
      <c r="D183" s="988">
        <v>0</v>
      </c>
      <c r="E183" s="988">
        <v>0</v>
      </c>
      <c r="AC183" s="489"/>
    </row>
    <row r="184" spans="1:29">
      <c r="A184" s="988">
        <v>0</v>
      </c>
      <c r="B184" s="988">
        <v>0</v>
      </c>
      <c r="C184" s="988">
        <v>0</v>
      </c>
      <c r="D184" s="988">
        <v>0</v>
      </c>
      <c r="E184" s="988">
        <v>0</v>
      </c>
      <c r="AC184" s="489"/>
    </row>
    <row r="185" spans="1:29">
      <c r="A185" s="988">
        <v>0</v>
      </c>
      <c r="B185" s="988">
        <v>0</v>
      </c>
      <c r="C185" s="988">
        <v>0</v>
      </c>
      <c r="D185" s="988">
        <v>0</v>
      </c>
      <c r="E185" s="988">
        <v>0</v>
      </c>
      <c r="AC185" s="489"/>
    </row>
    <row r="186" spans="1:29">
      <c r="A186" s="988">
        <v>0</v>
      </c>
      <c r="B186" s="988">
        <v>0</v>
      </c>
      <c r="C186" s="988">
        <v>0</v>
      </c>
      <c r="D186" s="988">
        <v>0</v>
      </c>
      <c r="E186" s="988">
        <v>0</v>
      </c>
      <c r="AC186" s="489"/>
    </row>
    <row r="187" spans="1:29">
      <c r="A187" s="988">
        <v>0</v>
      </c>
      <c r="B187" s="988">
        <v>0</v>
      </c>
      <c r="C187" s="988">
        <v>0</v>
      </c>
      <c r="D187" s="988">
        <v>0</v>
      </c>
      <c r="E187" s="988">
        <v>0</v>
      </c>
      <c r="AC187" s="489"/>
    </row>
    <row r="188" spans="1:29">
      <c r="A188" s="988">
        <v>0</v>
      </c>
      <c r="B188" s="988">
        <v>0</v>
      </c>
      <c r="C188" s="988">
        <v>0</v>
      </c>
      <c r="D188" s="988">
        <v>0</v>
      </c>
      <c r="E188" s="988">
        <v>0</v>
      </c>
      <c r="AC188" s="489"/>
    </row>
    <row r="189" spans="1:29">
      <c r="A189" s="988">
        <v>0</v>
      </c>
      <c r="B189" s="988">
        <v>0</v>
      </c>
      <c r="C189" s="988">
        <v>0</v>
      </c>
      <c r="D189" s="988">
        <v>0</v>
      </c>
      <c r="E189" s="988">
        <v>0</v>
      </c>
      <c r="AC189" s="489"/>
    </row>
    <row r="190" spans="1:29">
      <c r="A190" s="988">
        <v>0</v>
      </c>
      <c r="B190" s="988">
        <v>0</v>
      </c>
      <c r="C190" s="988">
        <v>0</v>
      </c>
      <c r="D190" s="988">
        <v>0</v>
      </c>
      <c r="E190" s="988">
        <v>0</v>
      </c>
      <c r="AC190" s="489"/>
    </row>
    <row r="191" spans="1:29">
      <c r="A191" s="988">
        <v>0</v>
      </c>
      <c r="B191" s="988">
        <v>0</v>
      </c>
      <c r="C191" s="988">
        <v>0</v>
      </c>
      <c r="D191" s="988">
        <v>0</v>
      </c>
      <c r="E191" s="988">
        <v>0</v>
      </c>
      <c r="AC191" s="489"/>
    </row>
    <row r="192" spans="1:29">
      <c r="A192" s="988">
        <v>0</v>
      </c>
      <c r="B192" s="988">
        <v>0</v>
      </c>
      <c r="C192" s="988">
        <v>0</v>
      </c>
      <c r="D192" s="988">
        <v>0</v>
      </c>
      <c r="E192" s="988">
        <v>0</v>
      </c>
      <c r="AC192" s="489"/>
    </row>
    <row r="193" spans="1:29">
      <c r="A193" s="988">
        <v>0</v>
      </c>
      <c r="B193" s="988">
        <v>0</v>
      </c>
      <c r="C193" s="988">
        <v>0</v>
      </c>
      <c r="D193" s="988">
        <v>0</v>
      </c>
      <c r="E193" s="988">
        <v>0</v>
      </c>
      <c r="AC193" s="489"/>
    </row>
    <row r="194" spans="1:29">
      <c r="A194" s="988">
        <v>0</v>
      </c>
      <c r="B194" s="988">
        <v>0</v>
      </c>
      <c r="C194" s="988">
        <v>0</v>
      </c>
      <c r="D194" s="988">
        <v>0</v>
      </c>
      <c r="E194" s="988">
        <v>0</v>
      </c>
      <c r="AC194" s="489"/>
    </row>
    <row r="195" spans="1:29">
      <c r="A195" s="988">
        <v>0</v>
      </c>
      <c r="B195" s="988">
        <v>0</v>
      </c>
      <c r="C195" s="988">
        <v>0</v>
      </c>
      <c r="D195" s="988">
        <v>0</v>
      </c>
      <c r="E195" s="988">
        <v>0</v>
      </c>
      <c r="AC195" s="489"/>
    </row>
    <row r="196" spans="1:29">
      <c r="A196" s="988">
        <v>0</v>
      </c>
      <c r="B196" s="988">
        <v>0</v>
      </c>
      <c r="C196" s="988">
        <v>0</v>
      </c>
      <c r="D196" s="988">
        <v>0</v>
      </c>
      <c r="E196" s="988">
        <v>0</v>
      </c>
      <c r="AC196" s="489"/>
    </row>
    <row r="197" spans="1:29">
      <c r="A197" s="988">
        <v>0</v>
      </c>
      <c r="B197" s="988">
        <v>0</v>
      </c>
      <c r="C197" s="988">
        <v>0</v>
      </c>
      <c r="D197" s="988">
        <v>0</v>
      </c>
      <c r="E197" s="988">
        <v>0</v>
      </c>
      <c r="AC197" s="489"/>
    </row>
    <row r="198" spans="1:29">
      <c r="A198" s="988">
        <v>0</v>
      </c>
      <c r="B198" s="988">
        <v>0</v>
      </c>
      <c r="C198" s="988">
        <v>0</v>
      </c>
      <c r="D198" s="988">
        <v>0</v>
      </c>
      <c r="E198" s="988">
        <v>0</v>
      </c>
      <c r="AC198" s="489"/>
    </row>
    <row r="199" spans="1:29">
      <c r="A199" s="988">
        <v>0</v>
      </c>
      <c r="B199" s="988">
        <v>0</v>
      </c>
      <c r="C199" s="988">
        <v>0</v>
      </c>
      <c r="D199" s="988">
        <v>0</v>
      </c>
      <c r="E199" s="988">
        <v>0</v>
      </c>
      <c r="AC199" s="489"/>
    </row>
    <row r="200" spans="1:29">
      <c r="A200" s="988">
        <v>0</v>
      </c>
      <c r="B200" s="988">
        <v>0</v>
      </c>
      <c r="C200" s="988">
        <v>0</v>
      </c>
      <c r="D200" s="988">
        <v>0</v>
      </c>
      <c r="E200" s="988">
        <v>0</v>
      </c>
      <c r="AC200" s="489"/>
    </row>
    <row r="201" spans="1:29">
      <c r="A201" s="988">
        <v>0</v>
      </c>
      <c r="B201" s="988">
        <v>0</v>
      </c>
      <c r="C201" s="988">
        <v>0</v>
      </c>
      <c r="D201" s="988">
        <v>0</v>
      </c>
      <c r="E201" s="988">
        <v>0</v>
      </c>
      <c r="AC201" s="489"/>
    </row>
    <row r="202" spans="1:29">
      <c r="A202" s="988">
        <v>10893</v>
      </c>
      <c r="B202" s="988">
        <v>0</v>
      </c>
      <c r="C202" s="988">
        <v>0</v>
      </c>
      <c r="D202" s="988">
        <v>0</v>
      </c>
      <c r="E202" s="988">
        <v>0</v>
      </c>
      <c r="AC202" s="489"/>
    </row>
    <row r="203" spans="1:29" ht="14.25" thickBot="1">
      <c r="A203" s="988">
        <v>11076</v>
      </c>
      <c r="B203" s="988">
        <v>0</v>
      </c>
      <c r="C203" s="988">
        <v>0</v>
      </c>
      <c r="D203" s="988">
        <v>0</v>
      </c>
      <c r="E203" s="988">
        <v>0</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row r="232" spans="29:29">
      <c r="AC232" s="489"/>
    </row>
    <row r="233" spans="29:29">
      <c r="AC233" s="489"/>
    </row>
    <row r="234" spans="29:29">
      <c r="AC234" s="489"/>
    </row>
    <row r="235" spans="29:29">
      <c r="AC235" s="489"/>
    </row>
    <row r="236" spans="29:29">
      <c r="AC236" s="489"/>
    </row>
    <row r="237" spans="29:29">
      <c r="AC237" s="489"/>
    </row>
    <row r="238" spans="29:29">
      <c r="AC238" s="489"/>
    </row>
    <row r="239" spans="29:29">
      <c r="AC239" s="489"/>
    </row>
    <row r="240" spans="29:29">
      <c r="AC240" s="489"/>
    </row>
    <row r="241" spans="29:29">
      <c r="AC241" s="489"/>
    </row>
    <row r="242" spans="29:29">
      <c r="AC242" s="489"/>
    </row>
    <row r="243" spans="29:29">
      <c r="AC243" s="489"/>
    </row>
    <row r="244" spans="29:29">
      <c r="AC244" s="489"/>
    </row>
    <row r="245" spans="29:29">
      <c r="AC245" s="489"/>
    </row>
  </sheetData>
  <phoneticPr fontId="5"/>
  <pageMargins left="0.78740157480314965" right="0.78740157480314965" top="0.98425196850393704" bottom="0.98425196850393704" header="0.51181102362204722" footer="0.51181102362204722"/>
  <pageSetup paperSize="8" scale="60" orientation="portrait" r:id="rId1"/>
  <headerFooter alignWithMargins="0"/>
  <rowBreaks count="1" manualBreakCount="1">
    <brk id="117" max="16383" man="1"/>
  </rowBreaks>
  <drawing r:id="rId2"/>
</worksheet>
</file>

<file path=xl/worksheets/sheet26.xml><?xml version="1.0" encoding="utf-8"?>
<worksheet xmlns="http://schemas.openxmlformats.org/spreadsheetml/2006/main" xmlns:r="http://schemas.openxmlformats.org/officeDocument/2006/relationships">
  <dimension ref="A1:AO231"/>
  <sheetViews>
    <sheetView topLeftCell="Z164"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722</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75">
        <v>143472</v>
      </c>
      <c r="B8" s="975">
        <v>143472</v>
      </c>
      <c r="C8" s="975">
        <v>138078</v>
      </c>
      <c r="D8" s="975">
        <v>5394</v>
      </c>
      <c r="E8" s="975">
        <v>22725</v>
      </c>
      <c r="F8" s="975">
        <v>46197</v>
      </c>
      <c r="G8" s="975">
        <v>825</v>
      </c>
      <c r="H8" s="975">
        <v>45300</v>
      </c>
      <c r="I8" s="524"/>
      <c r="K8" s="188"/>
      <c r="L8" s="189" t="s">
        <v>8</v>
      </c>
      <c r="M8" s="190"/>
      <c r="N8" s="190"/>
      <c r="O8" s="191" t="s">
        <v>9</v>
      </c>
      <c r="P8" s="192">
        <f>'Ｈ１７（2005）'!A9</f>
        <v>0</v>
      </c>
      <c r="Q8" s="258">
        <f>'Ｈ１７（2005）'!C9</f>
        <v>0</v>
      </c>
      <c r="R8" s="258">
        <f>'Ｈ１７（2005）'!E9</f>
        <v>0</v>
      </c>
      <c r="S8" s="260">
        <f>'Ｈ１７（2005）'!F9</f>
        <v>0</v>
      </c>
      <c r="T8" s="261">
        <f>'Ｈ１７（2005）'!H9</f>
        <v>0</v>
      </c>
      <c r="U8" s="195"/>
      <c r="V8" s="200" t="s">
        <v>145</v>
      </c>
      <c r="W8" s="222"/>
      <c r="X8" s="222"/>
      <c r="Y8" s="298" t="s">
        <v>10</v>
      </c>
      <c r="Z8" s="231">
        <f>'Ｈ１７（2005）'!A170</f>
        <v>0</v>
      </c>
      <c r="AA8" s="232">
        <f>'Ｈ１７（2005）'!B170</f>
        <v>0</v>
      </c>
      <c r="AB8" s="233">
        <f>'Ｈ１７（2005）'!C170</f>
        <v>0</v>
      </c>
      <c r="AC8" s="505">
        <f>'Ｈ１７（2005）'!E170</f>
        <v>0</v>
      </c>
      <c r="AD8" s="165"/>
      <c r="AE8" s="165"/>
      <c r="AF8" s="165"/>
      <c r="AG8" s="165"/>
      <c r="AH8" s="165"/>
      <c r="AI8" s="376"/>
      <c r="AJ8" s="376"/>
      <c r="AK8" s="376"/>
    </row>
    <row r="9" spans="1:37" ht="14.45" customHeight="1">
      <c r="A9" s="975">
        <v>0</v>
      </c>
      <c r="B9" s="975">
        <v>0</v>
      </c>
      <c r="C9" s="975">
        <v>0</v>
      </c>
      <c r="D9" s="975">
        <v>0</v>
      </c>
      <c r="E9" s="975">
        <v>0</v>
      </c>
      <c r="F9" s="975">
        <v>0</v>
      </c>
      <c r="G9" s="975">
        <v>0</v>
      </c>
      <c r="H9" s="975">
        <v>0</v>
      </c>
      <c r="I9" s="524"/>
      <c r="K9" s="199"/>
      <c r="L9" s="200"/>
      <c r="M9" s="201" t="s">
        <v>146</v>
      </c>
      <c r="N9" s="202"/>
      <c r="O9" s="203" t="s">
        <v>12</v>
      </c>
      <c r="P9" s="204">
        <f>'Ｈ１７（2005）'!A10</f>
        <v>0</v>
      </c>
      <c r="Q9" s="205">
        <f>'Ｈ１７（2005）'!C10</f>
        <v>0</v>
      </c>
      <c r="R9" s="205">
        <f>'Ｈ１７（2005）'!E10</f>
        <v>0</v>
      </c>
      <c r="S9" s="267">
        <f>'Ｈ１７（2005）'!F10</f>
        <v>0</v>
      </c>
      <c r="T9" s="268">
        <f>'Ｈ１７（2005）'!H10</f>
        <v>0</v>
      </c>
      <c r="U9" s="207"/>
      <c r="V9" s="181"/>
      <c r="W9" s="201" t="s">
        <v>11</v>
      </c>
      <c r="X9" s="202"/>
      <c r="Y9" s="220" t="s">
        <v>9</v>
      </c>
      <c r="Z9" s="204">
        <f>'Ｈ１７（2005）'!A171</f>
        <v>0</v>
      </c>
      <c r="AA9" s="205">
        <f>'Ｈ１７（2005）'!B171</f>
        <v>0</v>
      </c>
      <c r="AB9" s="206">
        <f>'Ｈ１７（2005）'!C171</f>
        <v>0</v>
      </c>
      <c r="AC9" s="506">
        <f>'Ｈ１７（2005）'!E171</f>
        <v>0</v>
      </c>
      <c r="AD9" s="165"/>
      <c r="AE9" s="165"/>
      <c r="AF9" s="165"/>
      <c r="AG9" s="165"/>
      <c r="AH9" s="165"/>
      <c r="AI9" s="376"/>
      <c r="AJ9" s="376"/>
      <c r="AK9" s="376"/>
    </row>
    <row r="10" spans="1:37" ht="14.45" customHeight="1">
      <c r="A10" s="975">
        <v>0</v>
      </c>
      <c r="B10" s="975">
        <v>0</v>
      </c>
      <c r="C10" s="975">
        <v>0</v>
      </c>
      <c r="D10" s="975">
        <v>0</v>
      </c>
      <c r="E10" s="975">
        <v>0</v>
      </c>
      <c r="F10" s="975">
        <v>0</v>
      </c>
      <c r="G10" s="975">
        <v>0</v>
      </c>
      <c r="H10" s="975">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75">
        <v>0</v>
      </c>
      <c r="B11" s="975">
        <v>0</v>
      </c>
      <c r="C11" s="975">
        <v>0</v>
      </c>
      <c r="D11" s="975">
        <v>0</v>
      </c>
      <c r="E11" s="975">
        <v>0</v>
      </c>
      <c r="F11" s="975">
        <v>0</v>
      </c>
      <c r="G11" s="975">
        <v>0</v>
      </c>
      <c r="H11" s="975">
        <v>0</v>
      </c>
      <c r="I11" s="524"/>
      <c r="K11" s="199" t="s">
        <v>4</v>
      </c>
      <c r="L11" s="178" t="s">
        <v>14</v>
      </c>
      <c r="M11" s="175"/>
      <c r="N11" s="175"/>
      <c r="O11" s="216" t="s">
        <v>15</v>
      </c>
      <c r="P11" s="217">
        <f>'Ｈ１７（2005）'!A11</f>
        <v>0</v>
      </c>
      <c r="Q11" s="218">
        <f>'Ｈ１７（2005）'!C11</f>
        <v>0</v>
      </c>
      <c r="R11" s="218">
        <f>'Ｈ１７（2005）'!E11</f>
        <v>0</v>
      </c>
      <c r="S11" s="283">
        <f>'Ｈ１７（2005）'!F11</f>
        <v>0</v>
      </c>
      <c r="T11" s="268">
        <f>'Ｈ１７（2005）'!H11</f>
        <v>0</v>
      </c>
      <c r="U11" s="207"/>
      <c r="V11" s="201" t="s">
        <v>147</v>
      </c>
      <c r="W11" s="202"/>
      <c r="X11" s="202"/>
      <c r="Y11" s="220" t="s">
        <v>12</v>
      </c>
      <c r="Z11" s="204">
        <f>'Ｈ１７（2005）'!A172</f>
        <v>0</v>
      </c>
      <c r="AA11" s="205">
        <f>'Ｈ１７（2005）'!B172</f>
        <v>0</v>
      </c>
      <c r="AB11" s="206">
        <f>'Ｈ１７（2005）'!C172</f>
        <v>0</v>
      </c>
      <c r="AC11" s="506">
        <f>'Ｈ１７（2005）'!E172</f>
        <v>0</v>
      </c>
      <c r="AD11" s="165"/>
      <c r="AE11" s="165"/>
      <c r="AF11" s="165"/>
      <c r="AG11" s="165"/>
      <c r="AH11" s="165"/>
      <c r="AI11" s="376"/>
      <c r="AJ11" s="376"/>
      <c r="AK11" s="376"/>
    </row>
    <row r="12" spans="1:37" ht="14.45" customHeight="1">
      <c r="A12" s="975">
        <v>0</v>
      </c>
      <c r="B12" s="975">
        <v>0</v>
      </c>
      <c r="C12" s="975">
        <v>0</v>
      </c>
      <c r="D12" s="975">
        <v>0</v>
      </c>
      <c r="E12" s="975">
        <v>0</v>
      </c>
      <c r="F12" s="975">
        <v>0</v>
      </c>
      <c r="G12" s="975">
        <v>0</v>
      </c>
      <c r="H12" s="975">
        <v>0</v>
      </c>
      <c r="I12" s="524"/>
      <c r="K12" s="199"/>
      <c r="L12" s="200"/>
      <c r="M12" s="201" t="s">
        <v>16</v>
      </c>
      <c r="N12" s="202"/>
      <c r="O12" s="203" t="s">
        <v>17</v>
      </c>
      <c r="P12" s="204">
        <f>'Ｈ１７（2005）'!A12</f>
        <v>0</v>
      </c>
      <c r="Q12" s="205">
        <f>'Ｈ１７（2005）'!C12</f>
        <v>0</v>
      </c>
      <c r="R12" s="205">
        <f>'Ｈ１７（2005）'!E12</f>
        <v>0</v>
      </c>
      <c r="S12" s="267">
        <f>'Ｈ１７（2005）'!F12</f>
        <v>0</v>
      </c>
      <c r="T12" s="268">
        <f>'Ｈ１７（2005）'!H12</f>
        <v>0</v>
      </c>
      <c r="U12" s="207"/>
      <c r="V12" s="200"/>
      <c r="W12" s="452"/>
      <c r="X12" s="452"/>
      <c r="Y12" s="453"/>
      <c r="Z12" s="454"/>
      <c r="AA12" s="455"/>
      <c r="AB12" s="455"/>
      <c r="AC12" s="508"/>
      <c r="AD12" s="165"/>
      <c r="AE12" s="165"/>
      <c r="AF12" s="165"/>
      <c r="AG12" s="165"/>
      <c r="AH12" s="165"/>
      <c r="AI12" s="376"/>
      <c r="AJ12" s="376"/>
      <c r="AK12" s="376"/>
    </row>
    <row r="13" spans="1:37" ht="14.45" customHeight="1">
      <c r="A13" s="975">
        <v>5394</v>
      </c>
      <c r="B13" s="975">
        <v>5394</v>
      </c>
      <c r="C13" s="975">
        <v>0</v>
      </c>
      <c r="D13" s="975">
        <v>5394</v>
      </c>
      <c r="E13" s="975">
        <v>1798</v>
      </c>
      <c r="F13" s="975">
        <v>1798</v>
      </c>
      <c r="G13" s="975">
        <v>0</v>
      </c>
      <c r="H13" s="975">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75">
        <v>5394</v>
      </c>
      <c r="B14" s="975">
        <v>5394</v>
      </c>
      <c r="C14" s="975">
        <v>0</v>
      </c>
      <c r="D14" s="975">
        <v>5394</v>
      </c>
      <c r="E14" s="975">
        <v>1798</v>
      </c>
      <c r="F14" s="975">
        <v>1798</v>
      </c>
      <c r="G14" s="975">
        <v>0</v>
      </c>
      <c r="H14" s="975">
        <v>0</v>
      </c>
      <c r="I14" s="524"/>
      <c r="K14" s="199" t="s">
        <v>4</v>
      </c>
      <c r="L14" s="174"/>
      <c r="M14" s="200" t="s">
        <v>94</v>
      </c>
      <c r="N14" s="202"/>
      <c r="O14" s="203" t="s">
        <v>93</v>
      </c>
      <c r="P14" s="204">
        <f>'Ｈ１７（2005）'!A14</f>
        <v>5394</v>
      </c>
      <c r="Q14" s="205">
        <f>'Ｈ１７（2005）'!C14</f>
        <v>0</v>
      </c>
      <c r="R14" s="205">
        <f>'Ｈ１７（2005）'!E14</f>
        <v>1798</v>
      </c>
      <c r="S14" s="267">
        <f>'Ｈ１７（2005）'!F14</f>
        <v>1798</v>
      </c>
      <c r="T14" s="268">
        <f>'Ｈ１７（2005）'!H14</f>
        <v>0</v>
      </c>
      <c r="U14" s="207"/>
      <c r="V14" s="178"/>
      <c r="W14" s="201" t="s">
        <v>135</v>
      </c>
      <c r="X14" s="202"/>
      <c r="Y14" s="220" t="s">
        <v>93</v>
      </c>
      <c r="Z14" s="204">
        <f>'Ｈ１７（2005）'!A176</f>
        <v>0</v>
      </c>
      <c r="AA14" s="205">
        <f>'Ｈ１７（2005）'!B176</f>
        <v>0</v>
      </c>
      <c r="AB14" s="206">
        <f>'Ｈ１７（2005）'!C176</f>
        <v>0</v>
      </c>
      <c r="AC14" s="506">
        <f>'Ｈ１７（2005）'!E176</f>
        <v>0</v>
      </c>
      <c r="AD14" s="165"/>
      <c r="AE14" s="165"/>
      <c r="AF14" s="165"/>
      <c r="AG14" s="165"/>
      <c r="AH14" s="165"/>
      <c r="AI14" s="376"/>
      <c r="AJ14" s="376"/>
      <c r="AK14" s="376"/>
    </row>
    <row r="15" spans="1:37" ht="14.45" customHeight="1">
      <c r="A15" s="975">
        <v>0</v>
      </c>
      <c r="B15" s="975">
        <v>0</v>
      </c>
      <c r="C15" s="975">
        <v>0</v>
      </c>
      <c r="D15" s="975">
        <v>0</v>
      </c>
      <c r="E15" s="975">
        <v>0</v>
      </c>
      <c r="F15" s="975">
        <v>0</v>
      </c>
      <c r="G15" s="975">
        <v>0</v>
      </c>
      <c r="H15" s="975">
        <v>0</v>
      </c>
      <c r="I15" s="524"/>
      <c r="K15" s="199"/>
      <c r="L15" s="181" t="s">
        <v>102</v>
      </c>
      <c r="M15" s="200"/>
      <c r="N15" s="201" t="s">
        <v>148</v>
      </c>
      <c r="O15" s="203" t="s">
        <v>97</v>
      </c>
      <c r="P15" s="204">
        <f>'Ｈ１７（2005）'!A15</f>
        <v>0</v>
      </c>
      <c r="Q15" s="205">
        <f>'Ｈ１７（2005）'!C15</f>
        <v>0</v>
      </c>
      <c r="R15" s="205">
        <f>'Ｈ１７（2005）'!E15</f>
        <v>0</v>
      </c>
      <c r="S15" s="267">
        <f>'Ｈ１７（2005）'!F15</f>
        <v>0</v>
      </c>
      <c r="T15" s="268">
        <f>'Ｈ１７（2005）'!H15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75">
        <v>5394</v>
      </c>
      <c r="B16" s="975">
        <v>5394</v>
      </c>
      <c r="C16" s="975">
        <v>0</v>
      </c>
      <c r="D16" s="975">
        <v>5394</v>
      </c>
      <c r="E16" s="975">
        <v>1798</v>
      </c>
      <c r="F16" s="975">
        <v>1798</v>
      </c>
      <c r="G16" s="975">
        <v>0</v>
      </c>
      <c r="H16" s="975">
        <v>0</v>
      </c>
      <c r="I16" s="524"/>
      <c r="K16" s="199"/>
      <c r="L16" s="181" t="s">
        <v>103</v>
      </c>
      <c r="M16" s="181"/>
      <c r="N16" s="201" t="s">
        <v>96</v>
      </c>
      <c r="O16" s="203" t="s">
        <v>34</v>
      </c>
      <c r="P16" s="204">
        <f>'Ｈ１７（2005）'!A16</f>
        <v>5394</v>
      </c>
      <c r="Q16" s="205">
        <f>'Ｈ１７（2005）'!C16</f>
        <v>0</v>
      </c>
      <c r="R16" s="205">
        <f>'Ｈ１７（2005）'!E16</f>
        <v>1798</v>
      </c>
      <c r="S16" s="267">
        <f>'Ｈ１７（2005）'!F16</f>
        <v>1798</v>
      </c>
      <c r="T16" s="268">
        <f>'Ｈ１７（2005）'!H16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75">
        <v>0</v>
      </c>
      <c r="B17" s="975">
        <v>0</v>
      </c>
      <c r="C17" s="975">
        <v>0</v>
      </c>
      <c r="D17" s="975">
        <v>0</v>
      </c>
      <c r="E17" s="975">
        <v>0</v>
      </c>
      <c r="F17" s="975">
        <v>0</v>
      </c>
      <c r="G17" s="975">
        <v>0</v>
      </c>
      <c r="H17" s="975">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75">
        <v>0</v>
      </c>
      <c r="B18" s="975">
        <v>0</v>
      </c>
      <c r="C18" s="975">
        <v>0</v>
      </c>
      <c r="D18" s="975">
        <v>0</v>
      </c>
      <c r="E18" s="975">
        <v>0</v>
      </c>
      <c r="F18" s="975">
        <v>0</v>
      </c>
      <c r="G18" s="975">
        <v>0</v>
      </c>
      <c r="H18" s="975">
        <v>0</v>
      </c>
      <c r="I18" s="524"/>
      <c r="K18" s="199"/>
      <c r="L18" s="181"/>
      <c r="M18" s="201" t="s">
        <v>95</v>
      </c>
      <c r="N18" s="202"/>
      <c r="O18" s="203" t="s">
        <v>98</v>
      </c>
      <c r="P18" s="204">
        <f>'Ｈ１７（2005）'!A17</f>
        <v>0</v>
      </c>
      <c r="Q18" s="205">
        <f>'Ｈ１７（2005）'!C17</f>
        <v>0</v>
      </c>
      <c r="R18" s="205">
        <f>'Ｈ１７（2005）'!E17</f>
        <v>0</v>
      </c>
      <c r="S18" s="267">
        <f>'Ｈ１７（2005）'!F17</f>
        <v>0</v>
      </c>
      <c r="T18" s="268">
        <f>'Ｈ１７（2005）'!H17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75">
        <v>0</v>
      </c>
      <c r="B19" s="975">
        <v>0</v>
      </c>
      <c r="C19" s="975">
        <v>0</v>
      </c>
      <c r="D19" s="975">
        <v>0</v>
      </c>
      <c r="E19" s="975">
        <v>0</v>
      </c>
      <c r="F19" s="975">
        <v>0</v>
      </c>
      <c r="G19" s="975">
        <v>0</v>
      </c>
      <c r="H19" s="975">
        <v>0</v>
      </c>
      <c r="I19" s="524"/>
      <c r="K19" s="199"/>
      <c r="L19" s="221"/>
      <c r="M19" s="201" t="s">
        <v>13</v>
      </c>
      <c r="N19" s="202"/>
      <c r="O19" s="203" t="s">
        <v>99</v>
      </c>
      <c r="P19" s="204">
        <f>'Ｈ１７（2005）'!A18</f>
        <v>0</v>
      </c>
      <c r="Q19" s="205">
        <f>'Ｈ１７（2005）'!C18</f>
        <v>0</v>
      </c>
      <c r="R19" s="205">
        <f>'Ｈ１７（2005）'!E18</f>
        <v>0</v>
      </c>
      <c r="S19" s="267">
        <f>'Ｈ１７（2005）'!F18</f>
        <v>0</v>
      </c>
      <c r="T19" s="268">
        <f>'Ｈ１７（2005）'!H18</f>
        <v>0</v>
      </c>
      <c r="U19" s="207"/>
      <c r="V19" s="461"/>
      <c r="W19" s="202" t="s">
        <v>13</v>
      </c>
      <c r="X19" s="202"/>
      <c r="Y19" s="220" t="s">
        <v>97</v>
      </c>
      <c r="Z19" s="204">
        <f>'Ｈ１７（2005）'!A177</f>
        <v>0</v>
      </c>
      <c r="AA19" s="205">
        <f>'Ｈ１７（2005）'!B177</f>
        <v>0</v>
      </c>
      <c r="AB19" s="206">
        <f>'Ｈ１７（2005）'!C177</f>
        <v>0</v>
      </c>
      <c r="AC19" s="506">
        <f>'Ｈ１７（2005）'!E177</f>
        <v>0</v>
      </c>
      <c r="AD19" s="165"/>
      <c r="AE19" s="165"/>
      <c r="AF19" s="165"/>
      <c r="AG19" s="165"/>
      <c r="AH19" s="165"/>
      <c r="AI19" s="376"/>
      <c r="AJ19" s="376"/>
      <c r="AK19" s="376"/>
    </row>
    <row r="20" spans="1:37" ht="14.45" customHeight="1">
      <c r="A20" s="975">
        <v>71838</v>
      </c>
      <c r="B20" s="975">
        <v>71838</v>
      </c>
      <c r="C20" s="975">
        <v>71838</v>
      </c>
      <c r="D20" s="975">
        <v>0</v>
      </c>
      <c r="E20" s="975">
        <v>0</v>
      </c>
      <c r="F20" s="975">
        <v>44399</v>
      </c>
      <c r="G20" s="975">
        <v>825</v>
      </c>
      <c r="H20" s="975">
        <v>0</v>
      </c>
      <c r="I20" s="524"/>
      <c r="K20" s="199"/>
      <c r="L20" s="201" t="s">
        <v>19</v>
      </c>
      <c r="M20" s="202"/>
      <c r="N20" s="202"/>
      <c r="O20" s="203" t="s">
        <v>20</v>
      </c>
      <c r="P20" s="204">
        <f>'Ｈ１７（2005）'!A19</f>
        <v>0</v>
      </c>
      <c r="Q20" s="205">
        <f>'Ｈ１７（2005）'!C19</f>
        <v>0</v>
      </c>
      <c r="R20" s="449">
        <f>'Ｈ１７（2005）'!E19</f>
        <v>0</v>
      </c>
      <c r="S20" s="267">
        <f>'Ｈ１７（2005）'!F19</f>
        <v>0</v>
      </c>
      <c r="T20" s="268">
        <f>'Ｈ１７（2005）'!H19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75">
        <v>16262</v>
      </c>
      <c r="B21" s="975">
        <v>16262</v>
      </c>
      <c r="C21" s="975">
        <v>16262</v>
      </c>
      <c r="D21" s="975">
        <v>0</v>
      </c>
      <c r="E21" s="975">
        <v>0</v>
      </c>
      <c r="F21" s="975">
        <v>5606</v>
      </c>
      <c r="G21" s="975">
        <v>0</v>
      </c>
      <c r="H21" s="975">
        <v>0</v>
      </c>
      <c r="I21" s="524"/>
      <c r="K21" s="199" t="s">
        <v>21</v>
      </c>
      <c r="L21" s="200"/>
      <c r="M21" s="201" t="s">
        <v>22</v>
      </c>
      <c r="N21" s="202"/>
      <c r="O21" s="203" t="s">
        <v>23</v>
      </c>
      <c r="P21" s="204">
        <f>'Ｈ１７（2005）'!A21</f>
        <v>16262</v>
      </c>
      <c r="Q21" s="205">
        <f>'Ｈ１７（2005）'!C21</f>
        <v>16262</v>
      </c>
      <c r="R21" s="205">
        <f>'Ｈ１７（2005）'!E21</f>
        <v>0</v>
      </c>
      <c r="S21" s="267">
        <f>'Ｈ１７（2005）'!F21</f>
        <v>5606</v>
      </c>
      <c r="T21" s="268">
        <f>'Ｈ１７（2005）'!H21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75">
        <v>0</v>
      </c>
      <c r="B22" s="975">
        <v>0</v>
      </c>
      <c r="C22" s="975">
        <v>0</v>
      </c>
      <c r="D22" s="975">
        <v>0</v>
      </c>
      <c r="E22" s="975">
        <v>0</v>
      </c>
      <c r="F22" s="975">
        <v>0</v>
      </c>
      <c r="G22" s="975">
        <v>0</v>
      </c>
      <c r="H22" s="975">
        <v>0</v>
      </c>
      <c r="I22" s="524"/>
      <c r="K22" s="199"/>
      <c r="L22" s="200" t="s">
        <v>25</v>
      </c>
      <c r="M22" s="201" t="s">
        <v>26</v>
      </c>
      <c r="N22" s="202"/>
      <c r="O22" s="203" t="s">
        <v>27</v>
      </c>
      <c r="P22" s="204">
        <f>'Ｈ１７（2005）'!A22</f>
        <v>0</v>
      </c>
      <c r="Q22" s="205">
        <f>'Ｈ１７（2005）'!C22</f>
        <v>0</v>
      </c>
      <c r="R22" s="205">
        <f>'Ｈ１７（2005）'!E22</f>
        <v>0</v>
      </c>
      <c r="S22" s="267">
        <f>'Ｈ１７（2005）'!F22</f>
        <v>0</v>
      </c>
      <c r="T22" s="268">
        <f>'Ｈ１７（2005）'!H22</f>
        <v>0</v>
      </c>
      <c r="U22" s="207"/>
      <c r="V22" s="200"/>
      <c r="W22" s="172"/>
      <c r="X22" s="172"/>
      <c r="Y22" s="212"/>
      <c r="Z22" s="209"/>
      <c r="AA22" s="210"/>
      <c r="AB22" s="210"/>
      <c r="AC22" s="510"/>
      <c r="AD22" s="165"/>
      <c r="AE22" s="165"/>
      <c r="AF22" s="165"/>
      <c r="AG22" s="165"/>
      <c r="AH22" s="165"/>
      <c r="AI22" s="376"/>
      <c r="AJ22" s="376"/>
      <c r="AK22" s="376"/>
    </row>
    <row r="23" spans="1:37" ht="14.45" customHeight="1">
      <c r="A23" s="975">
        <v>0</v>
      </c>
      <c r="B23" s="975">
        <v>0</v>
      </c>
      <c r="C23" s="975">
        <v>0</v>
      </c>
      <c r="D23" s="975">
        <v>0</v>
      </c>
      <c r="E23" s="975">
        <v>0</v>
      </c>
      <c r="F23" s="975">
        <v>0</v>
      </c>
      <c r="G23" s="975">
        <v>0</v>
      </c>
      <c r="H23" s="975">
        <v>0</v>
      </c>
      <c r="I23" s="524"/>
      <c r="K23" s="199"/>
      <c r="L23" s="200" t="s">
        <v>28</v>
      </c>
      <c r="M23" s="201" t="s">
        <v>29</v>
      </c>
      <c r="N23" s="202"/>
      <c r="O23" s="203" t="s">
        <v>30</v>
      </c>
      <c r="P23" s="204">
        <f>'Ｈ１７（2005）'!A23</f>
        <v>0</v>
      </c>
      <c r="Q23" s="205">
        <f>'Ｈ１７（2005）'!C23</f>
        <v>0</v>
      </c>
      <c r="R23" s="205">
        <f>'Ｈ１７（2005）'!E23</f>
        <v>0</v>
      </c>
      <c r="S23" s="267">
        <f>'Ｈ１７（2005）'!F23</f>
        <v>0</v>
      </c>
      <c r="T23" s="268">
        <f>'Ｈ１７（2005）'!H23</f>
        <v>0</v>
      </c>
      <c r="U23" s="207"/>
      <c r="V23" s="200"/>
      <c r="W23" s="212"/>
      <c r="X23" s="212"/>
      <c r="Y23" s="212"/>
      <c r="Z23" s="209"/>
      <c r="AA23" s="210"/>
      <c r="AB23" s="210"/>
      <c r="AC23" s="510"/>
      <c r="AD23" s="165"/>
      <c r="AE23" s="165"/>
      <c r="AF23" s="165"/>
      <c r="AG23" s="165"/>
      <c r="AH23" s="165"/>
      <c r="AI23" s="376"/>
      <c r="AJ23" s="376"/>
      <c r="AK23" s="376"/>
    </row>
    <row r="24" spans="1:37" ht="14.45" customHeight="1">
      <c r="A24" s="975">
        <v>0</v>
      </c>
      <c r="B24" s="975">
        <v>0</v>
      </c>
      <c r="C24" s="975">
        <v>0</v>
      </c>
      <c r="D24" s="975">
        <v>0</v>
      </c>
      <c r="E24" s="975">
        <v>0</v>
      </c>
      <c r="F24" s="975">
        <v>0</v>
      </c>
      <c r="G24" s="975">
        <v>0</v>
      </c>
      <c r="H24" s="975">
        <v>0</v>
      </c>
      <c r="I24" s="524"/>
      <c r="K24" s="199"/>
      <c r="L24" s="200" t="s">
        <v>31</v>
      </c>
      <c r="M24" s="201" t="s">
        <v>32</v>
      </c>
      <c r="N24" s="202"/>
      <c r="O24" s="203" t="s">
        <v>33</v>
      </c>
      <c r="P24" s="204">
        <f>'Ｈ１７（2005）'!A24</f>
        <v>0</v>
      </c>
      <c r="Q24" s="205">
        <f>'Ｈ１７（2005）'!C24</f>
        <v>0</v>
      </c>
      <c r="R24" s="205">
        <f>'Ｈ１７（2005）'!E24</f>
        <v>0</v>
      </c>
      <c r="S24" s="267">
        <f>'Ｈ１７（2005）'!F24</f>
        <v>0</v>
      </c>
      <c r="T24" s="268">
        <f>'Ｈ１７（2005）'!H24</f>
        <v>0</v>
      </c>
      <c r="U24" s="207"/>
      <c r="V24" s="178" t="s">
        <v>670</v>
      </c>
      <c r="W24" s="202"/>
      <c r="X24" s="202"/>
      <c r="Y24" s="220" t="s">
        <v>34</v>
      </c>
      <c r="Z24" s="204">
        <f>'Ｈ１７（2005）'!A178</f>
        <v>20344</v>
      </c>
      <c r="AA24" s="205">
        <f>'Ｈ１７（2005）'!B178</f>
        <v>0</v>
      </c>
      <c r="AB24" s="206">
        <f>'Ｈ１７（2005）'!C178</f>
        <v>0</v>
      </c>
      <c r="AC24" s="506">
        <f>'Ｈ１７（2005）'!E178</f>
        <v>472</v>
      </c>
      <c r="AD24" s="165"/>
      <c r="AE24" s="165"/>
      <c r="AF24" s="165"/>
      <c r="AG24" s="165"/>
      <c r="AH24" s="165"/>
      <c r="AI24" s="376"/>
      <c r="AJ24" s="376"/>
      <c r="AK24" s="376"/>
    </row>
    <row r="25" spans="1:37" ht="14.45" customHeight="1">
      <c r="A25" s="975">
        <v>0</v>
      </c>
      <c r="B25" s="975">
        <v>0</v>
      </c>
      <c r="C25" s="975">
        <v>0</v>
      </c>
      <c r="D25" s="975">
        <v>0</v>
      </c>
      <c r="E25" s="975">
        <v>0</v>
      </c>
      <c r="F25" s="975">
        <v>0</v>
      </c>
      <c r="G25" s="975">
        <v>0</v>
      </c>
      <c r="H25" s="975">
        <v>0</v>
      </c>
      <c r="I25" s="524"/>
      <c r="K25" s="199"/>
      <c r="L25" s="200" t="s">
        <v>35</v>
      </c>
      <c r="M25" s="201" t="s">
        <v>36</v>
      </c>
      <c r="N25" s="202"/>
      <c r="O25" s="203" t="s">
        <v>37</v>
      </c>
      <c r="P25" s="204">
        <f>'Ｈ１７（2005）'!A25</f>
        <v>0</v>
      </c>
      <c r="Q25" s="205">
        <f>'Ｈ１７（2005）'!C25</f>
        <v>0</v>
      </c>
      <c r="R25" s="205">
        <f>'Ｈ１７（2005）'!E25</f>
        <v>0</v>
      </c>
      <c r="S25" s="267">
        <f>'Ｈ１７（2005）'!F25</f>
        <v>0</v>
      </c>
      <c r="T25" s="268">
        <f>'Ｈ１７（2005）'!H25</f>
        <v>0</v>
      </c>
      <c r="U25" s="207"/>
      <c r="V25" s="181"/>
      <c r="W25" s="201" t="s">
        <v>36</v>
      </c>
      <c r="X25" s="202"/>
      <c r="Y25" s="220" t="s">
        <v>20</v>
      </c>
      <c r="Z25" s="204">
        <f>'Ｈ１７（2005）'!A181</f>
        <v>0</v>
      </c>
      <c r="AA25" s="205">
        <f>'Ｈ１７（2005）'!B181</f>
        <v>0</v>
      </c>
      <c r="AB25" s="206">
        <f>'Ｈ１７（2005）'!C181</f>
        <v>0</v>
      </c>
      <c r="AC25" s="506">
        <f>'Ｈ１７（2005）'!E181</f>
        <v>0</v>
      </c>
      <c r="AD25" s="165"/>
      <c r="AE25" s="165"/>
      <c r="AF25" s="165"/>
      <c r="AG25" s="165"/>
      <c r="AH25" s="165"/>
      <c r="AI25" s="376"/>
      <c r="AJ25" s="376"/>
      <c r="AK25" s="376"/>
    </row>
    <row r="26" spans="1:37" ht="14.45" customHeight="1">
      <c r="A26" s="975">
        <v>55576</v>
      </c>
      <c r="B26" s="975">
        <v>55576</v>
      </c>
      <c r="C26" s="975">
        <v>55576</v>
      </c>
      <c r="D26" s="975">
        <v>0</v>
      </c>
      <c r="E26" s="975">
        <v>0</v>
      </c>
      <c r="F26" s="975">
        <v>38793</v>
      </c>
      <c r="G26" s="975">
        <v>825</v>
      </c>
      <c r="H26" s="975">
        <v>0</v>
      </c>
      <c r="I26" s="527"/>
      <c r="K26" s="199"/>
      <c r="L26" s="200" t="s">
        <v>38</v>
      </c>
      <c r="M26" s="201" t="s">
        <v>149</v>
      </c>
      <c r="N26" s="202"/>
      <c r="O26" s="203" t="s">
        <v>40</v>
      </c>
      <c r="P26" s="204">
        <f>'Ｈ１７（2005）'!A26</f>
        <v>55576</v>
      </c>
      <c r="Q26" s="205">
        <f>'Ｈ１７（2005）'!C26</f>
        <v>55576</v>
      </c>
      <c r="R26" s="205">
        <f>'Ｈ１７（2005）'!E26</f>
        <v>0</v>
      </c>
      <c r="S26" s="267">
        <f>'Ｈ１７（2005）'!F26</f>
        <v>38793</v>
      </c>
      <c r="T26" s="268">
        <f>'Ｈ１７（2005）'!H26</f>
        <v>0</v>
      </c>
      <c r="U26" s="207"/>
      <c r="V26" s="450"/>
      <c r="W26" s="451"/>
      <c r="X26" s="452"/>
      <c r="Y26" s="453"/>
      <c r="Z26" s="454"/>
      <c r="AA26" s="455"/>
      <c r="AB26" s="455"/>
      <c r="AC26" s="508"/>
      <c r="AD26" s="165"/>
      <c r="AE26" s="165"/>
      <c r="AF26" s="165"/>
      <c r="AG26" s="165"/>
      <c r="AH26" s="165"/>
      <c r="AI26" s="376"/>
      <c r="AJ26" s="376"/>
      <c r="AK26" s="376"/>
    </row>
    <row r="27" spans="1:37" ht="14.45" customHeight="1">
      <c r="A27" s="975">
        <v>0</v>
      </c>
      <c r="B27" s="975">
        <v>0</v>
      </c>
      <c r="C27" s="975">
        <v>0</v>
      </c>
      <c r="D27" s="975">
        <v>0</v>
      </c>
      <c r="E27" s="975">
        <v>0</v>
      </c>
      <c r="F27" s="975">
        <v>0</v>
      </c>
      <c r="G27" s="975">
        <v>0</v>
      </c>
      <c r="H27" s="975">
        <v>0</v>
      </c>
      <c r="I27" s="527"/>
      <c r="K27" s="199"/>
      <c r="L27" s="200" t="s">
        <v>41</v>
      </c>
      <c r="M27" s="201" t="s">
        <v>42</v>
      </c>
      <c r="N27" s="202"/>
      <c r="O27" s="203" t="s">
        <v>43</v>
      </c>
      <c r="P27" s="204">
        <f>'Ｈ１７（2005）'!A27</f>
        <v>0</v>
      </c>
      <c r="Q27" s="205">
        <f>'Ｈ１７（2005）'!C27</f>
        <v>0</v>
      </c>
      <c r="R27" s="205">
        <f>'Ｈ１７（2005）'!E27</f>
        <v>0</v>
      </c>
      <c r="S27" s="267">
        <f>'Ｈ１７（2005）'!F27</f>
        <v>0</v>
      </c>
      <c r="T27" s="268">
        <f>'Ｈ１７（2005）'!H27</f>
        <v>0</v>
      </c>
      <c r="U27" s="207"/>
      <c r="V27" s="450"/>
      <c r="W27" s="456"/>
      <c r="X27" s="457"/>
      <c r="Y27" s="458"/>
      <c r="Z27" s="447"/>
      <c r="AA27" s="459"/>
      <c r="AB27" s="459"/>
      <c r="AC27" s="509"/>
      <c r="AD27" s="165"/>
      <c r="AE27" s="165"/>
      <c r="AF27" s="165"/>
      <c r="AG27" s="165"/>
      <c r="AH27" s="165"/>
      <c r="AI27" s="376"/>
      <c r="AJ27" s="376"/>
      <c r="AK27" s="376"/>
    </row>
    <row r="28" spans="1:37" ht="14.45" customHeight="1">
      <c r="A28" s="975">
        <v>0</v>
      </c>
      <c r="B28" s="975">
        <v>0</v>
      </c>
      <c r="C28" s="975">
        <v>0</v>
      </c>
      <c r="D28" s="975">
        <v>0</v>
      </c>
      <c r="E28" s="975">
        <v>0</v>
      </c>
      <c r="F28" s="975">
        <v>0</v>
      </c>
      <c r="G28" s="975">
        <v>0</v>
      </c>
      <c r="H28" s="975">
        <v>0</v>
      </c>
      <c r="I28" s="527"/>
      <c r="K28" s="199" t="s">
        <v>128</v>
      </c>
      <c r="L28" s="221"/>
      <c r="M28" s="201" t="s">
        <v>13</v>
      </c>
      <c r="N28" s="202"/>
      <c r="O28" s="203" t="s">
        <v>44</v>
      </c>
      <c r="P28" s="204">
        <f>'Ｈ１７（2005）'!A28</f>
        <v>0</v>
      </c>
      <c r="Q28" s="205">
        <f>'Ｈ１７（2005）'!C28</f>
        <v>0</v>
      </c>
      <c r="R28" s="205">
        <f>'Ｈ１７（2005）'!E28</f>
        <v>0</v>
      </c>
      <c r="S28" s="267">
        <f>'Ｈ１７（2005）'!F28</f>
        <v>0</v>
      </c>
      <c r="T28" s="268">
        <f>'Ｈ１７（2005）'!H28</f>
        <v>0</v>
      </c>
      <c r="U28" s="207"/>
      <c r="V28" s="221"/>
      <c r="W28" s="201" t="s">
        <v>13</v>
      </c>
      <c r="X28" s="202"/>
      <c r="Y28" s="220"/>
      <c r="Z28" s="224">
        <f>Z24-Z25</f>
        <v>20344</v>
      </c>
      <c r="AA28" s="225">
        <f>AA24-AA25</f>
        <v>0</v>
      </c>
      <c r="AB28" s="297">
        <f>AB24-AB25</f>
        <v>0</v>
      </c>
      <c r="AC28" s="511">
        <f>AC24-AC25</f>
        <v>472</v>
      </c>
      <c r="AD28" s="165"/>
      <c r="AE28" s="165"/>
      <c r="AF28" s="165"/>
      <c r="AG28" s="165"/>
      <c r="AH28" s="165"/>
      <c r="AI28" s="376"/>
      <c r="AJ28" s="376"/>
      <c r="AK28" s="376"/>
    </row>
    <row r="29" spans="1:37" ht="14.45" customHeight="1">
      <c r="A29" s="975">
        <v>0</v>
      </c>
      <c r="B29" s="975">
        <v>0</v>
      </c>
      <c r="C29" s="975">
        <v>0</v>
      </c>
      <c r="D29" s="975">
        <v>0</v>
      </c>
      <c r="E29" s="975">
        <v>0</v>
      </c>
      <c r="F29" s="975">
        <v>0</v>
      </c>
      <c r="G29" s="975">
        <v>0</v>
      </c>
      <c r="H29" s="975">
        <v>0</v>
      </c>
      <c r="I29" s="527"/>
      <c r="K29" s="199" t="s">
        <v>4</v>
      </c>
      <c r="L29" s="178" t="s">
        <v>45</v>
      </c>
      <c r="M29" s="202"/>
      <c r="N29" s="202"/>
      <c r="O29" s="203" t="s">
        <v>46</v>
      </c>
      <c r="P29" s="204">
        <f>'Ｈ１７（2005）'!A29</f>
        <v>0</v>
      </c>
      <c r="Q29" s="205">
        <f>'Ｈ１７（2005）'!C29</f>
        <v>0</v>
      </c>
      <c r="R29" s="205">
        <f>'Ｈ１７（2005）'!E29</f>
        <v>0</v>
      </c>
      <c r="S29" s="267">
        <f>'Ｈ１７（2005）'!F29</f>
        <v>0</v>
      </c>
      <c r="T29" s="268">
        <f>'Ｈ１７（2005）'!H29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75">
        <v>0</v>
      </c>
      <c r="B30" s="975">
        <v>0</v>
      </c>
      <c r="C30" s="975">
        <v>0</v>
      </c>
      <c r="D30" s="975">
        <v>0</v>
      </c>
      <c r="E30" s="975">
        <v>0</v>
      </c>
      <c r="F30" s="975">
        <v>0</v>
      </c>
      <c r="G30" s="975">
        <v>0</v>
      </c>
      <c r="H30" s="975">
        <v>0</v>
      </c>
      <c r="I30" s="527"/>
      <c r="K30" s="199"/>
      <c r="L30" s="200"/>
      <c r="M30" s="201" t="s">
        <v>100</v>
      </c>
      <c r="N30" s="202"/>
      <c r="O30" s="203" t="s">
        <v>75</v>
      </c>
      <c r="P30" s="204">
        <f>'Ｈ１７（2005）'!A30</f>
        <v>0</v>
      </c>
      <c r="Q30" s="205">
        <f>'Ｈ１７（2005）'!C30</f>
        <v>0</v>
      </c>
      <c r="R30" s="205">
        <f>'Ｈ１７（2005）'!E30</f>
        <v>0</v>
      </c>
      <c r="S30" s="267">
        <f>'Ｈ１７（2005）'!F30</f>
        <v>0</v>
      </c>
      <c r="T30" s="268">
        <f>'Ｈ１７（2005）'!H30</f>
        <v>0</v>
      </c>
      <c r="U30" s="207"/>
      <c r="V30" s="200"/>
      <c r="W30" s="172"/>
      <c r="X30" s="172"/>
      <c r="Y30" s="212"/>
      <c r="Z30" s="209"/>
      <c r="AA30" s="210"/>
      <c r="AB30" s="210"/>
      <c r="AC30" s="510"/>
      <c r="AD30" s="165"/>
      <c r="AE30" s="165"/>
      <c r="AF30" s="165"/>
      <c r="AG30" s="165"/>
      <c r="AH30" s="165"/>
      <c r="AI30" s="376"/>
      <c r="AJ30" s="376"/>
      <c r="AK30" s="376"/>
    </row>
    <row r="31" spans="1:37" ht="14.45" customHeight="1">
      <c r="A31" s="975">
        <v>0</v>
      </c>
      <c r="B31" s="975">
        <v>0</v>
      </c>
      <c r="C31" s="975">
        <v>0</v>
      </c>
      <c r="D31" s="975">
        <v>0</v>
      </c>
      <c r="E31" s="975">
        <v>0</v>
      </c>
      <c r="F31" s="975">
        <v>0</v>
      </c>
      <c r="G31" s="975">
        <v>0</v>
      </c>
      <c r="H31" s="975">
        <v>0</v>
      </c>
      <c r="I31" s="527"/>
      <c r="K31" s="199"/>
      <c r="L31" s="200"/>
      <c r="M31" s="201" t="s">
        <v>101</v>
      </c>
      <c r="N31" s="202"/>
      <c r="O31" s="203" t="s">
        <v>77</v>
      </c>
      <c r="P31" s="204">
        <f>'Ｈ１７（2005）'!A31</f>
        <v>0</v>
      </c>
      <c r="Q31" s="205">
        <f>'Ｈ１７（2005）'!C31</f>
        <v>0</v>
      </c>
      <c r="R31" s="205">
        <f>'Ｈ１７（2005）'!E31</f>
        <v>0</v>
      </c>
      <c r="S31" s="267">
        <f>'Ｈ１７（2005）'!F31</f>
        <v>0</v>
      </c>
      <c r="T31" s="268">
        <f>'Ｈ１７（2005）'!H31</f>
        <v>0</v>
      </c>
      <c r="U31" s="207"/>
      <c r="V31" s="200"/>
      <c r="W31" s="172"/>
      <c r="X31" s="172"/>
      <c r="Y31" s="212"/>
      <c r="Z31" s="209"/>
      <c r="AA31" s="210"/>
      <c r="AB31" s="210"/>
      <c r="AC31" s="510"/>
      <c r="AD31" s="165"/>
      <c r="AE31" s="165"/>
      <c r="AF31" s="165"/>
      <c r="AG31" s="165"/>
      <c r="AH31" s="165"/>
      <c r="AI31" s="376"/>
      <c r="AJ31" s="376"/>
      <c r="AK31" s="376"/>
    </row>
    <row r="32" spans="1:37" ht="14.45" customHeight="1">
      <c r="A32" s="975">
        <v>0</v>
      </c>
      <c r="B32" s="975">
        <v>0</v>
      </c>
      <c r="C32" s="975">
        <v>0</v>
      </c>
      <c r="D32" s="975">
        <v>0</v>
      </c>
      <c r="E32" s="975">
        <v>0</v>
      </c>
      <c r="F32" s="975">
        <v>0</v>
      </c>
      <c r="G32" s="975">
        <v>0</v>
      </c>
      <c r="H32" s="975">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75">
        <v>0</v>
      </c>
      <c r="B33" s="975">
        <v>0</v>
      </c>
      <c r="C33" s="975">
        <v>0</v>
      </c>
      <c r="D33" s="975">
        <v>0</v>
      </c>
      <c r="E33" s="975">
        <v>0</v>
      </c>
      <c r="F33" s="975">
        <v>0</v>
      </c>
      <c r="G33" s="975">
        <v>0</v>
      </c>
      <c r="H33" s="975">
        <v>0</v>
      </c>
      <c r="I33" s="527"/>
      <c r="K33" s="199"/>
      <c r="L33" s="178"/>
      <c r="M33" s="201" t="s">
        <v>47</v>
      </c>
      <c r="N33" s="202"/>
      <c r="O33" s="203" t="s">
        <v>48</v>
      </c>
      <c r="P33" s="204">
        <f>'Ｈ１７（2005）'!A33</f>
        <v>0</v>
      </c>
      <c r="Q33" s="205">
        <f>'Ｈ１７（2005）'!C33</f>
        <v>0</v>
      </c>
      <c r="R33" s="205">
        <f>'Ｈ１７（2005）'!E33</f>
        <v>0</v>
      </c>
      <c r="S33" s="267">
        <f>'Ｈ１７（2005）'!F33</f>
        <v>0</v>
      </c>
      <c r="T33" s="268">
        <f>'Ｈ１７（2005）'!H33</f>
        <v>0</v>
      </c>
      <c r="U33" s="207" t="s">
        <v>4</v>
      </c>
      <c r="V33" s="178"/>
      <c r="W33" s="201" t="s">
        <v>49</v>
      </c>
      <c r="X33" s="202"/>
      <c r="Y33" s="203" t="s">
        <v>23</v>
      </c>
      <c r="Z33" s="204">
        <f>'Ｈ１７（2005）'!A183</f>
        <v>4346</v>
      </c>
      <c r="AA33" s="205">
        <f>'Ｈ１７（2005）'!B183</f>
        <v>0</v>
      </c>
      <c r="AB33" s="206">
        <f>'Ｈ１７（2005）'!C183</f>
        <v>0</v>
      </c>
      <c r="AC33" s="506">
        <f>'Ｈ１７（2005）'!E183</f>
        <v>0</v>
      </c>
      <c r="AD33" s="165"/>
      <c r="AE33" s="165"/>
      <c r="AF33" s="165"/>
      <c r="AG33" s="165"/>
      <c r="AH33" s="165"/>
      <c r="AI33" s="376"/>
      <c r="AJ33" s="376"/>
      <c r="AK33" s="376"/>
    </row>
    <row r="34" spans="1:37" ht="14.45" customHeight="1">
      <c r="A34" s="975">
        <v>0</v>
      </c>
      <c r="B34" s="975">
        <v>0</v>
      </c>
      <c r="C34" s="975">
        <v>0</v>
      </c>
      <c r="D34" s="975">
        <v>0</v>
      </c>
      <c r="E34" s="975">
        <v>0</v>
      </c>
      <c r="F34" s="975">
        <v>0</v>
      </c>
      <c r="G34" s="975">
        <v>0</v>
      </c>
      <c r="H34" s="975">
        <v>0</v>
      </c>
      <c r="I34" s="527"/>
      <c r="K34" s="199"/>
      <c r="L34" s="200"/>
      <c r="M34" s="201" t="s">
        <v>50</v>
      </c>
      <c r="N34" s="202"/>
      <c r="O34" s="203" t="s">
        <v>51</v>
      </c>
      <c r="P34" s="204">
        <f>'Ｈ１７（2005）'!A34</f>
        <v>0</v>
      </c>
      <c r="Q34" s="205">
        <f>'Ｈ１７（2005）'!C34</f>
        <v>0</v>
      </c>
      <c r="R34" s="205">
        <f>'Ｈ１７（2005）'!E34</f>
        <v>0</v>
      </c>
      <c r="S34" s="267">
        <f>'Ｈ１７（2005）'!F34</f>
        <v>0</v>
      </c>
      <c r="T34" s="268">
        <f>'Ｈ１７（2005）'!H34</f>
        <v>0</v>
      </c>
      <c r="U34" s="207"/>
      <c r="V34" s="200"/>
      <c r="W34" s="200"/>
      <c r="X34" s="172"/>
      <c r="Y34" s="212"/>
      <c r="Z34" s="209"/>
      <c r="AA34" s="210"/>
      <c r="AB34" s="210"/>
      <c r="AC34" s="510"/>
      <c r="AD34" s="165"/>
      <c r="AE34" s="165"/>
      <c r="AF34" s="165"/>
      <c r="AG34" s="165"/>
      <c r="AH34" s="165"/>
      <c r="AI34" s="376"/>
      <c r="AJ34" s="376"/>
      <c r="AK34" s="376"/>
    </row>
    <row r="35" spans="1:37" ht="14.45" customHeight="1">
      <c r="A35" s="975">
        <v>0</v>
      </c>
      <c r="B35" s="975">
        <v>0</v>
      </c>
      <c r="C35" s="975">
        <v>0</v>
      </c>
      <c r="D35" s="975">
        <v>0</v>
      </c>
      <c r="E35" s="975">
        <v>0</v>
      </c>
      <c r="F35" s="975">
        <v>0</v>
      </c>
      <c r="G35" s="975">
        <v>0</v>
      </c>
      <c r="H35" s="975">
        <v>0</v>
      </c>
      <c r="I35" s="527"/>
      <c r="K35" s="199" t="s">
        <v>129</v>
      </c>
      <c r="L35" s="200"/>
      <c r="M35" s="201" t="s">
        <v>52</v>
      </c>
      <c r="N35" s="202"/>
      <c r="O35" s="203" t="s">
        <v>53</v>
      </c>
      <c r="P35" s="204">
        <f>'Ｈ１７（2005）'!A35</f>
        <v>0</v>
      </c>
      <c r="Q35" s="205">
        <f>'Ｈ１７（2005）'!C35</f>
        <v>0</v>
      </c>
      <c r="R35" s="205">
        <f>'Ｈ１７（2005）'!E35</f>
        <v>0</v>
      </c>
      <c r="S35" s="267">
        <f>'Ｈ１７（2005）'!F35</f>
        <v>0</v>
      </c>
      <c r="T35" s="268">
        <f>'Ｈ１７（2005）'!H35</f>
        <v>0</v>
      </c>
      <c r="U35" s="207"/>
      <c r="V35" s="200"/>
      <c r="W35" s="201" t="s">
        <v>52</v>
      </c>
      <c r="X35" s="202"/>
      <c r="Y35" s="203" t="s">
        <v>27</v>
      </c>
      <c r="Z35" s="204">
        <f>'Ｈ１７（2005）'!A184</f>
        <v>0</v>
      </c>
      <c r="AA35" s="205">
        <f>'Ｈ１７（2005）'!B184</f>
        <v>0</v>
      </c>
      <c r="AB35" s="206">
        <f>'Ｈ１７（2005）'!C184</f>
        <v>0</v>
      </c>
      <c r="AC35" s="506">
        <f>'Ｈ１７（2005）'!E184</f>
        <v>0</v>
      </c>
      <c r="AD35" s="165"/>
      <c r="AE35" s="165"/>
      <c r="AF35" s="165"/>
      <c r="AG35" s="165"/>
      <c r="AH35" s="165"/>
      <c r="AI35" s="376"/>
      <c r="AJ35" s="376"/>
      <c r="AK35" s="376"/>
    </row>
    <row r="36" spans="1:37" ht="14.45" customHeight="1">
      <c r="A36" s="975">
        <v>0</v>
      </c>
      <c r="B36" s="975">
        <v>0</v>
      </c>
      <c r="C36" s="975">
        <v>0</v>
      </c>
      <c r="D36" s="975">
        <v>0</v>
      </c>
      <c r="E36" s="975">
        <v>0</v>
      </c>
      <c r="F36" s="975">
        <v>0</v>
      </c>
      <c r="G36" s="975">
        <v>0</v>
      </c>
      <c r="H36" s="975">
        <v>0</v>
      </c>
      <c r="I36" s="527"/>
      <c r="K36" s="199"/>
      <c r="L36" s="200" t="s">
        <v>54</v>
      </c>
      <c r="M36" s="201" t="s">
        <v>32</v>
      </c>
      <c r="N36" s="202"/>
      <c r="O36" s="203" t="s">
        <v>55</v>
      </c>
      <c r="P36" s="204">
        <f>'Ｈ１７（2005）'!A36</f>
        <v>0</v>
      </c>
      <c r="Q36" s="205">
        <f>'Ｈ１７（2005）'!C36</f>
        <v>0</v>
      </c>
      <c r="R36" s="205">
        <f>'Ｈ１７（2005）'!E36</f>
        <v>0</v>
      </c>
      <c r="S36" s="267">
        <f>'Ｈ１７（2005）'!F36</f>
        <v>0</v>
      </c>
      <c r="T36" s="268">
        <f>'Ｈ１７（2005）'!H36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75">
        <v>0</v>
      </c>
      <c r="B37" s="975">
        <v>0</v>
      </c>
      <c r="C37" s="975">
        <v>0</v>
      </c>
      <c r="D37" s="975">
        <v>0</v>
      </c>
      <c r="E37" s="975">
        <v>0</v>
      </c>
      <c r="F37" s="975">
        <v>0</v>
      </c>
      <c r="G37" s="975">
        <v>0</v>
      </c>
      <c r="H37" s="975">
        <v>0</v>
      </c>
      <c r="I37" s="527"/>
      <c r="K37" s="199"/>
      <c r="L37" s="200"/>
      <c r="M37" s="201" t="s">
        <v>42</v>
      </c>
      <c r="N37" s="202"/>
      <c r="O37" s="203" t="s">
        <v>56</v>
      </c>
      <c r="P37" s="204">
        <f>'Ｈ１７（2005）'!A37</f>
        <v>0</v>
      </c>
      <c r="Q37" s="205">
        <f>'Ｈ１７（2005）'!C37</f>
        <v>0</v>
      </c>
      <c r="R37" s="205">
        <f>'Ｈ１７（2005）'!E37</f>
        <v>0</v>
      </c>
      <c r="S37" s="267">
        <f>'Ｈ１７（2005）'!F37</f>
        <v>0</v>
      </c>
      <c r="T37" s="268">
        <f>'Ｈ１７（2005）'!H37</f>
        <v>0</v>
      </c>
      <c r="U37" s="207"/>
      <c r="V37" s="200"/>
      <c r="W37" s="200"/>
      <c r="X37" s="172"/>
      <c r="Y37" s="212"/>
      <c r="Z37" s="209"/>
      <c r="AA37" s="210"/>
      <c r="AB37" s="210"/>
      <c r="AC37" s="510"/>
      <c r="AD37" s="165"/>
      <c r="AE37" s="165"/>
      <c r="AF37" s="165"/>
      <c r="AG37" s="165"/>
      <c r="AH37" s="165"/>
      <c r="AI37" s="376"/>
      <c r="AJ37" s="376"/>
      <c r="AK37" s="376"/>
    </row>
    <row r="38" spans="1:37" ht="14.45" customHeight="1">
      <c r="A38" s="975">
        <v>0</v>
      </c>
      <c r="B38" s="975">
        <v>0</v>
      </c>
      <c r="C38" s="975">
        <v>0</v>
      </c>
      <c r="D38" s="975">
        <v>0</v>
      </c>
      <c r="E38" s="975">
        <v>0</v>
      </c>
      <c r="F38" s="975">
        <v>0</v>
      </c>
      <c r="G38" s="975">
        <v>0</v>
      </c>
      <c r="H38" s="975">
        <v>0</v>
      </c>
      <c r="I38" s="527"/>
      <c r="K38" s="199"/>
      <c r="L38" s="200"/>
      <c r="M38" s="201" t="s">
        <v>57</v>
      </c>
      <c r="N38" s="202"/>
      <c r="O38" s="203" t="s">
        <v>58</v>
      </c>
      <c r="P38" s="204">
        <f>'Ｈ１７（2005）'!A38</f>
        <v>0</v>
      </c>
      <c r="Q38" s="205">
        <f>'Ｈ１７（2005）'!C38</f>
        <v>0</v>
      </c>
      <c r="R38" s="205">
        <f>'Ｈ１７（2005）'!E38</f>
        <v>0</v>
      </c>
      <c r="S38" s="267">
        <f>'Ｈ１７（2005）'!F38</f>
        <v>0</v>
      </c>
      <c r="T38" s="268">
        <f>'Ｈ１７（2005）'!H38</f>
        <v>0</v>
      </c>
      <c r="U38" s="207"/>
      <c r="V38" s="200"/>
      <c r="W38" s="201" t="s">
        <v>57</v>
      </c>
      <c r="X38" s="202"/>
      <c r="Y38" s="203" t="s">
        <v>30</v>
      </c>
      <c r="Z38" s="204">
        <f>'Ｈ１７（2005）'!A185</f>
        <v>0</v>
      </c>
      <c r="AA38" s="205">
        <f>'Ｈ１７（2005）'!B185</f>
        <v>0</v>
      </c>
      <c r="AB38" s="206">
        <f>'Ｈ１７（2005）'!C185</f>
        <v>0</v>
      </c>
      <c r="AC38" s="506">
        <f>'Ｈ１７（2005）'!E185</f>
        <v>0</v>
      </c>
      <c r="AD38" s="165"/>
      <c r="AE38" s="165"/>
      <c r="AF38" s="165"/>
      <c r="AG38" s="165"/>
      <c r="AH38" s="165"/>
      <c r="AI38" s="376"/>
      <c r="AJ38" s="376"/>
      <c r="AK38" s="376"/>
    </row>
    <row r="39" spans="1:37" ht="14.45" customHeight="1">
      <c r="A39" s="975">
        <v>0</v>
      </c>
      <c r="B39" s="975">
        <v>0</v>
      </c>
      <c r="C39" s="975">
        <v>0</v>
      </c>
      <c r="D39" s="975">
        <v>0</v>
      </c>
      <c r="E39" s="975">
        <v>0</v>
      </c>
      <c r="F39" s="975">
        <v>0</v>
      </c>
      <c r="G39" s="975">
        <v>0</v>
      </c>
      <c r="H39" s="975">
        <v>0</v>
      </c>
      <c r="I39" s="527"/>
      <c r="K39" s="199"/>
      <c r="L39" s="200"/>
      <c r="M39" s="178" t="s">
        <v>60</v>
      </c>
      <c r="N39" s="202"/>
      <c r="O39" s="203" t="s">
        <v>61</v>
      </c>
      <c r="P39" s="204">
        <f>'Ｈ１７（2005）'!A39</f>
        <v>0</v>
      </c>
      <c r="Q39" s="205">
        <f>'Ｈ１７（2005）'!C39</f>
        <v>0</v>
      </c>
      <c r="R39" s="205">
        <f>'Ｈ１７（2005）'!E39</f>
        <v>0</v>
      </c>
      <c r="S39" s="267">
        <f>'Ｈ１７（2005）'!F39</f>
        <v>0</v>
      </c>
      <c r="T39" s="268">
        <f>'Ｈ１７（2005）'!H39</f>
        <v>0</v>
      </c>
      <c r="U39" s="207"/>
      <c r="V39" s="200" t="s">
        <v>59</v>
      </c>
      <c r="W39" s="178" t="s">
        <v>60</v>
      </c>
      <c r="X39" s="202"/>
      <c r="Y39" s="203" t="s">
        <v>33</v>
      </c>
      <c r="Z39" s="204">
        <f>'Ｈ１７（2005）'!A186</f>
        <v>0</v>
      </c>
      <c r="AA39" s="205">
        <f>'Ｈ１７（2005）'!B186</f>
        <v>0</v>
      </c>
      <c r="AB39" s="206">
        <f>'Ｈ１７（2005）'!C186</f>
        <v>0</v>
      </c>
      <c r="AC39" s="506">
        <f>'Ｈ１７（2005）'!E186</f>
        <v>0</v>
      </c>
      <c r="AD39" s="165"/>
      <c r="AE39" s="165"/>
      <c r="AF39" s="165"/>
      <c r="AG39" s="165"/>
      <c r="AH39" s="165"/>
      <c r="AI39" s="376"/>
      <c r="AJ39" s="376"/>
      <c r="AK39" s="376"/>
    </row>
    <row r="40" spans="1:37" ht="14.45" customHeight="1">
      <c r="A40" s="975">
        <v>0</v>
      </c>
      <c r="B40" s="975">
        <v>0</v>
      </c>
      <c r="C40" s="975">
        <v>0</v>
      </c>
      <c r="D40" s="975">
        <v>0</v>
      </c>
      <c r="E40" s="975">
        <v>0</v>
      </c>
      <c r="F40" s="975">
        <v>0</v>
      </c>
      <c r="G40" s="975">
        <v>0</v>
      </c>
      <c r="H40" s="975">
        <v>0</v>
      </c>
      <c r="I40" s="527"/>
      <c r="K40" s="199"/>
      <c r="L40" s="200" t="s">
        <v>59</v>
      </c>
      <c r="M40" s="200"/>
      <c r="N40" s="201" t="s">
        <v>62</v>
      </c>
      <c r="O40" s="203" t="s">
        <v>63</v>
      </c>
      <c r="P40" s="204">
        <f>'Ｈ１７（2005）'!A40</f>
        <v>0</v>
      </c>
      <c r="Q40" s="205">
        <f>'Ｈ１７（2005）'!C40</f>
        <v>0</v>
      </c>
      <c r="R40" s="205">
        <f>'Ｈ１７（2005）'!E40</f>
        <v>0</v>
      </c>
      <c r="S40" s="267">
        <f>'Ｈ１７（2005）'!F40</f>
        <v>0</v>
      </c>
      <c r="T40" s="268">
        <f>'Ｈ１７（2005）'!H40</f>
        <v>0</v>
      </c>
      <c r="U40" s="207"/>
      <c r="V40" s="200"/>
      <c r="W40" s="200"/>
      <c r="X40" s="201" t="s">
        <v>62</v>
      </c>
      <c r="Y40" s="203" t="s">
        <v>37</v>
      </c>
      <c r="Z40" s="204">
        <f>'Ｈ１７（2005）'!A187</f>
        <v>0</v>
      </c>
      <c r="AA40" s="205">
        <f>'Ｈ１７（2005）'!B187</f>
        <v>0</v>
      </c>
      <c r="AB40" s="206">
        <f>'Ｈ１７（2005）'!C187</f>
        <v>0</v>
      </c>
      <c r="AC40" s="506">
        <f>'Ｈ１７（2005）'!E187</f>
        <v>0</v>
      </c>
      <c r="AD40" s="165"/>
      <c r="AE40" s="165"/>
      <c r="AF40" s="165"/>
      <c r="AG40" s="165"/>
      <c r="AH40" s="165"/>
      <c r="AI40" s="376"/>
      <c r="AJ40" s="376"/>
      <c r="AK40" s="376"/>
    </row>
    <row r="41" spans="1:37" ht="14.45" customHeight="1">
      <c r="A41" s="975">
        <v>0</v>
      </c>
      <c r="B41" s="975">
        <v>0</v>
      </c>
      <c r="C41" s="975">
        <v>0</v>
      </c>
      <c r="D41" s="975">
        <v>0</v>
      </c>
      <c r="E41" s="975">
        <v>0</v>
      </c>
      <c r="F41" s="975">
        <v>0</v>
      </c>
      <c r="G41" s="975">
        <v>0</v>
      </c>
      <c r="H41" s="975">
        <v>0</v>
      </c>
      <c r="I41" s="527"/>
      <c r="K41" s="199"/>
      <c r="L41" s="200"/>
      <c r="M41" s="200"/>
      <c r="N41" s="201" t="s">
        <v>64</v>
      </c>
      <c r="O41" s="203" t="s">
        <v>65</v>
      </c>
      <c r="P41" s="204">
        <f>'Ｈ１７（2005）'!A41</f>
        <v>0</v>
      </c>
      <c r="Q41" s="205">
        <f>'Ｈ１７（2005）'!C41</f>
        <v>0</v>
      </c>
      <c r="R41" s="205">
        <f>'Ｈ１７（2005）'!E41</f>
        <v>0</v>
      </c>
      <c r="S41" s="267">
        <f>'Ｈ１７（2005）'!F41</f>
        <v>0</v>
      </c>
      <c r="T41" s="268">
        <f>'Ｈ１７（2005）'!H41</f>
        <v>0</v>
      </c>
      <c r="U41" s="207"/>
      <c r="V41" s="200"/>
      <c r="W41" s="200"/>
      <c r="X41" s="201" t="s">
        <v>64</v>
      </c>
      <c r="Y41" s="203" t="s">
        <v>40</v>
      </c>
      <c r="Z41" s="204">
        <f>'Ｈ１７（2005）'!A188</f>
        <v>0</v>
      </c>
      <c r="AA41" s="205">
        <f>'Ｈ１７（2005）'!B188</f>
        <v>0</v>
      </c>
      <c r="AB41" s="206">
        <f>'Ｈ１７（2005）'!C188</f>
        <v>0</v>
      </c>
      <c r="AC41" s="506">
        <f>'Ｈ１７（2005）'!E188</f>
        <v>0</v>
      </c>
      <c r="AD41" s="165"/>
      <c r="AE41" s="165"/>
      <c r="AF41" s="165"/>
      <c r="AG41" s="165"/>
      <c r="AH41" s="165"/>
      <c r="AI41" s="376"/>
      <c r="AJ41" s="376"/>
      <c r="AK41" s="376"/>
    </row>
    <row r="42" spans="1:37" ht="14.45" customHeight="1">
      <c r="A42" s="975">
        <v>0</v>
      </c>
      <c r="B42" s="975">
        <v>0</v>
      </c>
      <c r="C42" s="975">
        <v>0</v>
      </c>
      <c r="D42" s="975">
        <v>0</v>
      </c>
      <c r="E42" s="975">
        <v>0</v>
      </c>
      <c r="F42" s="975">
        <v>0</v>
      </c>
      <c r="G42" s="975">
        <v>0</v>
      </c>
      <c r="H42" s="975">
        <v>0</v>
      </c>
      <c r="I42" s="527"/>
      <c r="K42" s="199" t="s">
        <v>38</v>
      </c>
      <c r="L42" s="200"/>
      <c r="M42" s="200"/>
      <c r="N42" s="201" t="s">
        <v>66</v>
      </c>
      <c r="O42" s="203" t="s">
        <v>67</v>
      </c>
      <c r="P42" s="204">
        <f>'Ｈ１７（2005）'!A42</f>
        <v>0</v>
      </c>
      <c r="Q42" s="205">
        <f>'Ｈ１７（2005）'!C42</f>
        <v>0</v>
      </c>
      <c r="R42" s="205">
        <f>'Ｈ１７（2005）'!E42</f>
        <v>0</v>
      </c>
      <c r="S42" s="267">
        <f>'Ｈ１７（2005）'!F42</f>
        <v>0</v>
      </c>
      <c r="T42" s="268">
        <f>'Ｈ１７（2005）'!H42</f>
        <v>0</v>
      </c>
      <c r="U42" s="207"/>
      <c r="V42" s="200" t="s">
        <v>668</v>
      </c>
      <c r="W42" s="200"/>
      <c r="X42" s="201" t="s">
        <v>66</v>
      </c>
      <c r="Y42" s="203" t="s">
        <v>43</v>
      </c>
      <c r="Z42" s="204">
        <f>'Ｈ１７（2005）'!A189</f>
        <v>0</v>
      </c>
      <c r="AA42" s="205">
        <f>'Ｈ１７（2005）'!B189</f>
        <v>0</v>
      </c>
      <c r="AB42" s="206">
        <f>'Ｈ１７（2005）'!C189</f>
        <v>0</v>
      </c>
      <c r="AC42" s="506">
        <f>'Ｈ１７（2005）'!E189</f>
        <v>0</v>
      </c>
      <c r="AD42" s="165"/>
      <c r="AE42" s="165"/>
      <c r="AF42" s="165"/>
      <c r="AG42" s="165"/>
      <c r="AH42" s="165"/>
      <c r="AI42" s="376"/>
      <c r="AJ42" s="376"/>
      <c r="AK42" s="376"/>
    </row>
    <row r="43" spans="1:37" ht="14.45" customHeight="1">
      <c r="A43" s="975">
        <v>0</v>
      </c>
      <c r="B43" s="975">
        <v>0</v>
      </c>
      <c r="C43" s="975">
        <v>0</v>
      </c>
      <c r="D43" s="975">
        <v>0</v>
      </c>
      <c r="E43" s="975">
        <v>0</v>
      </c>
      <c r="F43" s="975">
        <v>0</v>
      </c>
      <c r="G43" s="975">
        <v>0</v>
      </c>
      <c r="H43" s="975">
        <v>0</v>
      </c>
      <c r="I43" s="527"/>
      <c r="K43" s="199"/>
      <c r="L43" s="200"/>
      <c r="M43" s="200"/>
      <c r="N43" s="201" t="s">
        <v>150</v>
      </c>
      <c r="O43" s="203" t="s">
        <v>69</v>
      </c>
      <c r="P43" s="204">
        <f>'Ｈ１７（2005）'!A43</f>
        <v>0</v>
      </c>
      <c r="Q43" s="205">
        <f>'Ｈ１７（2005）'!C43</f>
        <v>0</v>
      </c>
      <c r="R43" s="205">
        <f>'Ｈ１７（2005）'!E43</f>
        <v>0</v>
      </c>
      <c r="S43" s="267">
        <f>'Ｈ１７（2005）'!F43</f>
        <v>0</v>
      </c>
      <c r="T43" s="268">
        <f>'Ｈ１７（2005）'!H43</f>
        <v>0</v>
      </c>
      <c r="U43" s="207"/>
      <c r="V43" s="200"/>
      <c r="W43" s="200"/>
      <c r="X43" s="201" t="s">
        <v>150</v>
      </c>
      <c r="Y43" s="203" t="s">
        <v>44</v>
      </c>
      <c r="Z43" s="204">
        <f>'Ｈ１７（2005）'!A190</f>
        <v>0</v>
      </c>
      <c r="AA43" s="205">
        <f>'Ｈ１７（2005）'!B190</f>
        <v>0</v>
      </c>
      <c r="AB43" s="206">
        <f>'Ｈ１７（2005）'!C190</f>
        <v>0</v>
      </c>
      <c r="AC43" s="506">
        <f>'Ｈ１７（2005）'!E190</f>
        <v>0</v>
      </c>
      <c r="AD43" s="165"/>
      <c r="AE43" s="165"/>
      <c r="AF43" s="165"/>
      <c r="AG43" s="165"/>
      <c r="AH43" s="165"/>
      <c r="AI43" s="376"/>
      <c r="AJ43" s="376"/>
      <c r="AK43" s="376"/>
    </row>
    <row r="44" spans="1:37" ht="14.45" customHeight="1">
      <c r="A44" s="975">
        <v>0</v>
      </c>
      <c r="B44" s="975">
        <v>0</v>
      </c>
      <c r="C44" s="975">
        <v>0</v>
      </c>
      <c r="D44" s="975">
        <v>0</v>
      </c>
      <c r="E44" s="975">
        <v>0</v>
      </c>
      <c r="F44" s="975">
        <v>0</v>
      </c>
      <c r="G44" s="975">
        <v>0</v>
      </c>
      <c r="H44" s="975">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75">
        <v>0</v>
      </c>
      <c r="B45" s="975">
        <v>0</v>
      </c>
      <c r="C45" s="975">
        <v>0</v>
      </c>
      <c r="D45" s="975">
        <v>0</v>
      </c>
      <c r="E45" s="975">
        <v>0</v>
      </c>
      <c r="F45" s="975">
        <v>0</v>
      </c>
      <c r="G45" s="975">
        <v>0</v>
      </c>
      <c r="H45" s="975">
        <v>0</v>
      </c>
      <c r="I45" s="530"/>
      <c r="K45" s="227" t="s">
        <v>132</v>
      </c>
      <c r="L45" s="200"/>
      <c r="M45" s="201" t="s">
        <v>70</v>
      </c>
      <c r="N45" s="202"/>
      <c r="O45" s="203" t="s">
        <v>71</v>
      </c>
      <c r="P45" s="204">
        <f>'Ｈ１７（2005）'!A44</f>
        <v>0</v>
      </c>
      <c r="Q45" s="205">
        <f>'Ｈ１７（2005）'!C44</f>
        <v>0</v>
      </c>
      <c r="R45" s="205">
        <f>'Ｈ１７（2005）'!E44</f>
        <v>0</v>
      </c>
      <c r="S45" s="267">
        <f>'Ｈ１７（2005）'!F44</f>
        <v>0</v>
      </c>
      <c r="T45" s="268">
        <f>'Ｈ１７（2005）'!H44</f>
        <v>0</v>
      </c>
      <c r="U45" s="207" t="s">
        <v>72</v>
      </c>
      <c r="V45" s="200" t="s">
        <v>669</v>
      </c>
      <c r="W45" s="201" t="s">
        <v>87</v>
      </c>
      <c r="X45" s="202"/>
      <c r="Y45" s="203" t="s">
        <v>46</v>
      </c>
      <c r="Z45" s="204">
        <f>'Ｈ１７（2005）'!A191</f>
        <v>0</v>
      </c>
      <c r="AA45" s="205">
        <f>'Ｈ１７（2005）'!B191</f>
        <v>0</v>
      </c>
      <c r="AB45" s="206">
        <f>'Ｈ１７（2005）'!C191</f>
        <v>0</v>
      </c>
      <c r="AC45" s="506">
        <f>'Ｈ１７（2005）'!E191</f>
        <v>0</v>
      </c>
      <c r="AD45" s="165"/>
      <c r="AE45" s="165"/>
      <c r="AF45" s="165"/>
      <c r="AG45" s="165"/>
      <c r="AH45" s="165"/>
      <c r="AI45" s="376"/>
      <c r="AJ45" s="376"/>
      <c r="AK45" s="376"/>
    </row>
    <row r="46" spans="1:37" ht="14.45" customHeight="1">
      <c r="A46" s="975">
        <v>0</v>
      </c>
      <c r="B46" s="975">
        <v>0</v>
      </c>
      <c r="C46" s="975">
        <v>0</v>
      </c>
      <c r="D46" s="975">
        <v>0</v>
      </c>
      <c r="E46" s="975">
        <v>0</v>
      </c>
      <c r="F46" s="975">
        <v>0</v>
      </c>
      <c r="G46" s="975">
        <v>0</v>
      </c>
      <c r="H46" s="975">
        <v>0</v>
      </c>
      <c r="I46" s="530"/>
      <c r="K46" s="199" t="s">
        <v>130</v>
      </c>
      <c r="L46" s="200"/>
      <c r="M46" s="201" t="s">
        <v>73</v>
      </c>
      <c r="N46" s="202"/>
      <c r="O46" s="203" t="s">
        <v>74</v>
      </c>
      <c r="P46" s="204">
        <f>'Ｈ１７（2005）'!A45</f>
        <v>0</v>
      </c>
      <c r="Q46" s="205">
        <f>'Ｈ１７（2005）'!C45</f>
        <v>0</v>
      </c>
      <c r="R46" s="205">
        <f>'Ｈ１７（2005）'!E45</f>
        <v>0</v>
      </c>
      <c r="S46" s="267">
        <f>'Ｈ１７（2005）'!F45</f>
        <v>0</v>
      </c>
      <c r="T46" s="268">
        <f>'Ｈ１７（2005）'!H45</f>
        <v>0</v>
      </c>
      <c r="U46" s="207"/>
      <c r="V46" s="200"/>
      <c r="W46" s="201" t="s">
        <v>73</v>
      </c>
      <c r="X46" s="202"/>
      <c r="Y46" s="203" t="s">
        <v>75</v>
      </c>
      <c r="Z46" s="204">
        <f>'Ｈ１７（2005）'!A192</f>
        <v>0</v>
      </c>
      <c r="AA46" s="205">
        <f>'Ｈ１７（2005）'!B192</f>
        <v>0</v>
      </c>
      <c r="AB46" s="206">
        <f>'Ｈ１７（2005）'!C192</f>
        <v>0</v>
      </c>
      <c r="AC46" s="506">
        <f>'Ｈ１７（2005）'!E192</f>
        <v>0</v>
      </c>
      <c r="AD46" s="165"/>
      <c r="AE46" s="165"/>
      <c r="AF46" s="165"/>
      <c r="AG46" s="165"/>
      <c r="AH46" s="165"/>
      <c r="AI46" s="376"/>
      <c r="AJ46" s="376"/>
      <c r="AK46" s="376"/>
    </row>
    <row r="47" spans="1:37" ht="14.45" customHeight="1">
      <c r="A47" s="975">
        <v>0</v>
      </c>
      <c r="B47" s="975">
        <v>0</v>
      </c>
      <c r="C47" s="975">
        <v>0</v>
      </c>
      <c r="D47" s="975">
        <v>0</v>
      </c>
      <c r="E47" s="975">
        <v>0</v>
      </c>
      <c r="F47" s="975">
        <v>0</v>
      </c>
      <c r="G47" s="975">
        <v>0</v>
      </c>
      <c r="H47" s="975">
        <v>0</v>
      </c>
      <c r="I47" s="530"/>
      <c r="K47" s="199"/>
      <c r="L47" s="221"/>
      <c r="M47" s="201" t="s">
        <v>13</v>
      </c>
      <c r="N47" s="202"/>
      <c r="O47" s="203" t="s">
        <v>76</v>
      </c>
      <c r="P47" s="204">
        <f>'Ｈ１７（2005）'!A46</f>
        <v>0</v>
      </c>
      <c r="Q47" s="205">
        <f>'Ｈ１７（2005）'!C46</f>
        <v>0</v>
      </c>
      <c r="R47" s="205">
        <f>'Ｈ１７（2005）'!E46</f>
        <v>0</v>
      </c>
      <c r="S47" s="267">
        <f>'Ｈ１７（2005）'!F46</f>
        <v>0</v>
      </c>
      <c r="T47" s="268">
        <f>'Ｈ１７（2005）'!H46</f>
        <v>0</v>
      </c>
      <c r="U47" s="207"/>
      <c r="V47" s="461"/>
      <c r="W47" s="201" t="s">
        <v>13</v>
      </c>
      <c r="X47" s="202"/>
      <c r="Y47" s="203" t="s">
        <v>77</v>
      </c>
      <c r="Z47" s="204">
        <f>'Ｈ１７（2005）'!A193</f>
        <v>0</v>
      </c>
      <c r="AA47" s="205">
        <f>'Ｈ１７（2005）'!B193</f>
        <v>0</v>
      </c>
      <c r="AB47" s="206">
        <f>'Ｈ１７（2005）'!C193</f>
        <v>0</v>
      </c>
      <c r="AC47" s="506">
        <f>'Ｈ１７（2005）'!E193</f>
        <v>0</v>
      </c>
      <c r="AD47" s="165"/>
      <c r="AE47" s="165"/>
      <c r="AF47" s="165"/>
      <c r="AG47" s="165"/>
      <c r="AH47" s="165"/>
      <c r="AI47" s="376"/>
      <c r="AJ47" s="376"/>
      <c r="AK47" s="376"/>
    </row>
    <row r="48" spans="1:37" ht="14.45" customHeight="1">
      <c r="A48" s="975">
        <v>0</v>
      </c>
      <c r="B48" s="975">
        <v>0</v>
      </c>
      <c r="C48" s="975">
        <v>0</v>
      </c>
      <c r="D48" s="975">
        <v>0</v>
      </c>
      <c r="E48" s="975">
        <v>0</v>
      </c>
      <c r="F48" s="975">
        <v>0</v>
      </c>
      <c r="G48" s="975">
        <v>0</v>
      </c>
      <c r="H48" s="975">
        <v>0</v>
      </c>
      <c r="I48" s="530"/>
      <c r="K48" s="199" t="s">
        <v>4</v>
      </c>
      <c r="L48" s="178" t="s">
        <v>78</v>
      </c>
      <c r="M48" s="202"/>
      <c r="N48" s="202"/>
      <c r="O48" s="203" t="s">
        <v>79</v>
      </c>
      <c r="P48" s="204">
        <f>'Ｈ１７（2005）'!A47</f>
        <v>0</v>
      </c>
      <c r="Q48" s="205">
        <f>'Ｈ１７（2005）'!C47</f>
        <v>0</v>
      </c>
      <c r="R48" s="205">
        <f>'Ｈ１７（2005）'!E47</f>
        <v>0</v>
      </c>
      <c r="S48" s="267">
        <f>'Ｈ１７（2005）'!F47</f>
        <v>0</v>
      </c>
      <c r="T48" s="268">
        <f>'Ｈ１７（2005）'!H47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75">
        <v>66240</v>
      </c>
      <c r="B49" s="975">
        <v>66240</v>
      </c>
      <c r="C49" s="975">
        <v>66240</v>
      </c>
      <c r="D49" s="975">
        <v>0</v>
      </c>
      <c r="E49" s="975">
        <v>20927</v>
      </c>
      <c r="F49" s="975">
        <v>0</v>
      </c>
      <c r="G49" s="975">
        <v>0</v>
      </c>
      <c r="H49" s="975">
        <v>45300</v>
      </c>
      <c r="I49" s="530"/>
      <c r="K49" s="199"/>
      <c r="L49" s="200"/>
      <c r="M49" s="201" t="s">
        <v>11</v>
      </c>
      <c r="N49" s="202"/>
      <c r="O49" s="203" t="s">
        <v>80</v>
      </c>
      <c r="P49" s="204">
        <f>'Ｈ１７（2005）'!A48</f>
        <v>0</v>
      </c>
      <c r="Q49" s="205">
        <f>'Ｈ１７（2005）'!C48</f>
        <v>0</v>
      </c>
      <c r="R49" s="205">
        <f>'Ｈ１７（2005）'!E48</f>
        <v>0</v>
      </c>
      <c r="S49" s="267">
        <f>'Ｈ１７（2005）'!F48</f>
        <v>0</v>
      </c>
      <c r="T49" s="268">
        <f>'Ｈ１７（2005）'!H48</f>
        <v>0</v>
      </c>
      <c r="U49" s="207"/>
      <c r="V49" s="200"/>
      <c r="W49" s="172"/>
      <c r="X49" s="172"/>
      <c r="Y49" s="212"/>
      <c r="Z49" s="209"/>
      <c r="AA49" s="210"/>
      <c r="AB49" s="210"/>
      <c r="AC49" s="510"/>
      <c r="AD49" s="165"/>
      <c r="AE49" s="165"/>
      <c r="AF49" s="165"/>
      <c r="AG49" s="165"/>
      <c r="AH49" s="165"/>
      <c r="AI49" s="376"/>
      <c r="AJ49" s="376"/>
      <c r="AK49" s="376"/>
    </row>
    <row r="50" spans="1:38" ht="14.45" customHeight="1">
      <c r="A50" s="975">
        <v>0</v>
      </c>
      <c r="B50" s="975">
        <v>0</v>
      </c>
      <c r="C50" s="975">
        <v>0</v>
      </c>
      <c r="D50" s="975">
        <v>0</v>
      </c>
      <c r="E50" s="975">
        <v>0</v>
      </c>
      <c r="F50" s="975">
        <v>0</v>
      </c>
      <c r="G50" s="975">
        <v>0</v>
      </c>
      <c r="H50" s="975">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75">
        <v>66240</v>
      </c>
      <c r="B51" s="975">
        <v>66240</v>
      </c>
      <c r="C51" s="975">
        <v>66240</v>
      </c>
      <c r="D51" s="975">
        <v>0</v>
      </c>
      <c r="E51" s="975">
        <v>20927</v>
      </c>
      <c r="F51" s="975">
        <v>0</v>
      </c>
      <c r="G51" s="975">
        <v>0</v>
      </c>
      <c r="H51" s="975">
        <v>45300</v>
      </c>
      <c r="I51" s="530"/>
      <c r="K51" s="199"/>
      <c r="L51" s="174"/>
      <c r="M51" s="201" t="s">
        <v>88</v>
      </c>
      <c r="N51" s="202"/>
      <c r="O51" s="203" t="s">
        <v>109</v>
      </c>
      <c r="P51" s="204">
        <f>'Ｈ１７（2005）'!A50</f>
        <v>0</v>
      </c>
      <c r="Q51" s="205">
        <f>'Ｈ１７（2005）'!C50</f>
        <v>0</v>
      </c>
      <c r="R51" s="205">
        <f>'Ｈ１７（2005）'!E50</f>
        <v>0</v>
      </c>
      <c r="S51" s="267">
        <f>'Ｈ１７（2005）'!F50</f>
        <v>0</v>
      </c>
      <c r="T51" s="268">
        <f>'Ｈ１７（2005）'!H50</f>
        <v>0</v>
      </c>
      <c r="U51" s="207"/>
      <c r="V51" s="178"/>
      <c r="W51" s="201" t="s">
        <v>88</v>
      </c>
      <c r="X51" s="222"/>
      <c r="Y51" s="223" t="s">
        <v>48</v>
      </c>
      <c r="Z51" s="231">
        <f>'Ｈ１７（2005）'!A195</f>
        <v>0</v>
      </c>
      <c r="AA51" s="232">
        <f>'Ｈ１７（2005）'!B195</f>
        <v>0</v>
      </c>
      <c r="AB51" s="233">
        <f>'Ｈ１７（2005）'!C195</f>
        <v>0</v>
      </c>
      <c r="AC51" s="513">
        <f>'Ｈ１７（2005）'!E195</f>
        <v>0</v>
      </c>
      <c r="AD51" s="165"/>
      <c r="AE51" s="165"/>
      <c r="AF51" s="165"/>
      <c r="AG51" s="165"/>
      <c r="AH51" s="165"/>
      <c r="AI51" s="376"/>
      <c r="AJ51" s="376"/>
      <c r="AK51" s="376"/>
    </row>
    <row r="52" spans="1:38" ht="14.45" customHeight="1">
      <c r="A52" s="975">
        <v>0</v>
      </c>
      <c r="B52" s="975">
        <v>0</v>
      </c>
      <c r="C52" s="975">
        <v>0</v>
      </c>
      <c r="D52" s="975">
        <v>0</v>
      </c>
      <c r="E52" s="975">
        <v>0</v>
      </c>
      <c r="F52" s="975">
        <v>0</v>
      </c>
      <c r="G52" s="975">
        <v>0</v>
      </c>
      <c r="H52" s="975">
        <v>0</v>
      </c>
      <c r="I52" s="530"/>
      <c r="K52" s="199"/>
      <c r="L52" s="181" t="s">
        <v>91</v>
      </c>
      <c r="M52" s="201" t="s">
        <v>89</v>
      </c>
      <c r="N52" s="202"/>
      <c r="O52" s="203" t="s">
        <v>110</v>
      </c>
      <c r="P52" s="204">
        <f>'Ｈ１７（2005）'!A51</f>
        <v>66240</v>
      </c>
      <c r="Q52" s="205">
        <f>'Ｈ１７（2005）'!C51</f>
        <v>66240</v>
      </c>
      <c r="R52" s="205">
        <f>'Ｈ１７（2005）'!E51</f>
        <v>20927</v>
      </c>
      <c r="S52" s="267">
        <f>'Ｈ１７（2005）'!F51</f>
        <v>0</v>
      </c>
      <c r="T52" s="268">
        <f>'Ｈ１７（2005）'!H51</f>
        <v>45300</v>
      </c>
      <c r="U52" s="207"/>
      <c r="V52" s="200" t="s">
        <v>91</v>
      </c>
      <c r="W52" s="221" t="s">
        <v>89</v>
      </c>
      <c r="X52" s="222"/>
      <c r="Y52" s="223" t="s">
        <v>51</v>
      </c>
      <c r="Z52" s="231">
        <f>'Ｈ１７（2005）'!A196</f>
        <v>0</v>
      </c>
      <c r="AA52" s="232">
        <f>'Ｈ１７（2005）'!B196</f>
        <v>0</v>
      </c>
      <c r="AB52" s="233">
        <f>'Ｈ１７（2005）'!C196</f>
        <v>0</v>
      </c>
      <c r="AC52" s="513">
        <f>'Ｈ１７（2005）'!E196</f>
        <v>0</v>
      </c>
      <c r="AD52" s="165"/>
      <c r="AE52" s="165"/>
      <c r="AF52" s="165"/>
      <c r="AG52" s="165"/>
      <c r="AH52" s="165"/>
      <c r="AI52" s="376"/>
      <c r="AJ52" s="376"/>
      <c r="AK52" s="376"/>
    </row>
    <row r="53" spans="1:38" ht="14.45" customHeight="1">
      <c r="A53" s="975">
        <v>0</v>
      </c>
      <c r="B53" s="975">
        <v>0</v>
      </c>
      <c r="C53" s="975">
        <v>0</v>
      </c>
      <c r="D53" s="975">
        <v>0</v>
      </c>
      <c r="E53" s="975">
        <v>0</v>
      </c>
      <c r="F53" s="975">
        <v>0</v>
      </c>
      <c r="G53" s="975">
        <v>0</v>
      </c>
      <c r="H53" s="975">
        <v>0</v>
      </c>
      <c r="I53" s="530"/>
      <c r="K53" s="199"/>
      <c r="L53" s="181"/>
      <c r="M53" s="201" t="s">
        <v>104</v>
      </c>
      <c r="N53" s="202"/>
      <c r="O53" s="203" t="s">
        <v>111</v>
      </c>
      <c r="P53" s="204">
        <f>'Ｈ１７（2005）'!A52</f>
        <v>0</v>
      </c>
      <c r="Q53" s="205">
        <f>'Ｈ１７（2005）'!C52</f>
        <v>0</v>
      </c>
      <c r="R53" s="205">
        <f>'Ｈ１７（2005）'!E52</f>
        <v>0</v>
      </c>
      <c r="S53" s="267">
        <f>'Ｈ１７（2005）'!F52</f>
        <v>0</v>
      </c>
      <c r="T53" s="268">
        <f>'Ｈ１７（2005）'!H52</f>
        <v>0</v>
      </c>
      <c r="U53" s="207"/>
      <c r="V53" s="200"/>
      <c r="W53" s="221" t="s">
        <v>104</v>
      </c>
      <c r="X53" s="222"/>
      <c r="Y53" s="223" t="s">
        <v>53</v>
      </c>
      <c r="Z53" s="231">
        <f>'Ｈ１７（2005）'!A197</f>
        <v>0</v>
      </c>
      <c r="AA53" s="232">
        <f>'Ｈ１７（2005）'!B197</f>
        <v>0</v>
      </c>
      <c r="AB53" s="233">
        <f>'Ｈ１７（2005）'!C197</f>
        <v>0</v>
      </c>
      <c r="AC53" s="513">
        <f>'Ｈ１７（2005）'!E197</f>
        <v>0</v>
      </c>
      <c r="AD53" s="165"/>
      <c r="AE53" s="165"/>
      <c r="AF53" s="165"/>
      <c r="AG53" s="165"/>
      <c r="AH53" s="165"/>
      <c r="AI53" s="376"/>
      <c r="AJ53" s="376"/>
      <c r="AK53" s="376"/>
    </row>
    <row r="54" spans="1:38" ht="14.45" customHeight="1">
      <c r="A54" s="975">
        <v>0</v>
      </c>
      <c r="B54" s="975">
        <v>0</v>
      </c>
      <c r="C54" s="975">
        <v>0</v>
      </c>
      <c r="D54" s="975">
        <v>0</v>
      </c>
      <c r="E54" s="975">
        <v>0</v>
      </c>
      <c r="F54" s="975">
        <v>0</v>
      </c>
      <c r="G54" s="975">
        <v>0</v>
      </c>
      <c r="H54" s="975">
        <v>0</v>
      </c>
      <c r="I54" s="530"/>
      <c r="K54" s="199"/>
      <c r="L54" s="181"/>
      <c r="M54" s="201" t="s">
        <v>90</v>
      </c>
      <c r="N54" s="202"/>
      <c r="O54" s="203" t="s">
        <v>112</v>
      </c>
      <c r="P54" s="204">
        <f>'Ｈ１７（2005）'!A53</f>
        <v>0</v>
      </c>
      <c r="Q54" s="205">
        <f>'Ｈ１７（2005）'!C53</f>
        <v>0</v>
      </c>
      <c r="R54" s="205">
        <f>'Ｈ１７（2005）'!E53</f>
        <v>0</v>
      </c>
      <c r="S54" s="267">
        <f>'Ｈ１７（2005）'!F53</f>
        <v>0</v>
      </c>
      <c r="T54" s="268">
        <f>'Ｈ１７（2005）'!H53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75">
        <v>0</v>
      </c>
      <c r="B55" s="975">
        <v>0</v>
      </c>
      <c r="C55" s="975">
        <v>0</v>
      </c>
      <c r="D55" s="975">
        <v>0</v>
      </c>
      <c r="E55" s="975">
        <v>0</v>
      </c>
      <c r="F55" s="975">
        <v>0</v>
      </c>
      <c r="G55" s="975">
        <v>0</v>
      </c>
      <c r="H55" s="975">
        <v>0</v>
      </c>
      <c r="I55" s="530"/>
      <c r="K55" s="199"/>
      <c r="L55" s="181" t="s">
        <v>92</v>
      </c>
      <c r="M55" s="201" t="s">
        <v>105</v>
      </c>
      <c r="N55" s="202"/>
      <c r="O55" s="203" t="s">
        <v>113</v>
      </c>
      <c r="P55" s="204">
        <f>'Ｈ１７（2005）'!A54</f>
        <v>0</v>
      </c>
      <c r="Q55" s="205">
        <f>'Ｈ１７（2005）'!C54</f>
        <v>0</v>
      </c>
      <c r="R55" s="205">
        <f>'Ｈ１７（2005）'!E54</f>
        <v>0</v>
      </c>
      <c r="S55" s="267">
        <f>'Ｈ１７（2005）'!F54</f>
        <v>0</v>
      </c>
      <c r="T55" s="268">
        <f>'Ｈ１７（2005）'!H54</f>
        <v>0</v>
      </c>
      <c r="U55" s="207"/>
      <c r="V55" s="200"/>
      <c r="W55" s="200"/>
      <c r="X55" s="172"/>
      <c r="Y55" s="212"/>
      <c r="Z55" s="209"/>
      <c r="AA55" s="210"/>
      <c r="AB55" s="210"/>
      <c r="AC55" s="510"/>
      <c r="AD55" s="165"/>
      <c r="AE55" s="165"/>
      <c r="AF55" s="165"/>
      <c r="AG55" s="165"/>
      <c r="AH55" s="165"/>
      <c r="AI55" s="376"/>
      <c r="AJ55" s="376"/>
      <c r="AK55" s="376"/>
    </row>
    <row r="56" spans="1:38" ht="14.45" customHeight="1">
      <c r="A56" s="975">
        <v>0</v>
      </c>
      <c r="B56" s="975">
        <v>0</v>
      </c>
      <c r="C56" s="975">
        <v>0</v>
      </c>
      <c r="D56" s="975">
        <v>0</v>
      </c>
      <c r="E56" s="975">
        <v>0</v>
      </c>
      <c r="F56" s="975">
        <v>0</v>
      </c>
      <c r="G56" s="975">
        <v>0</v>
      </c>
      <c r="H56" s="975">
        <v>0</v>
      </c>
      <c r="I56" s="530"/>
      <c r="K56" s="199"/>
      <c r="L56" s="181"/>
      <c r="M56" s="201" t="s">
        <v>106</v>
      </c>
      <c r="N56" s="202"/>
      <c r="O56" s="203" t="s">
        <v>114</v>
      </c>
      <c r="P56" s="204">
        <f>'Ｈ１７（2005）'!A55</f>
        <v>0</v>
      </c>
      <c r="Q56" s="205">
        <f>'Ｈ１７（2005）'!C55</f>
        <v>0</v>
      </c>
      <c r="R56" s="205">
        <f>'Ｈ１７（2005）'!E55</f>
        <v>0</v>
      </c>
      <c r="S56" s="267">
        <f>'Ｈ１７（2005）'!F55</f>
        <v>0</v>
      </c>
      <c r="T56" s="268">
        <f>'Ｈ１７（2005）'!H55</f>
        <v>0</v>
      </c>
      <c r="U56" s="207"/>
      <c r="V56" s="200" t="s">
        <v>668</v>
      </c>
      <c r="W56" s="201" t="s">
        <v>106</v>
      </c>
      <c r="X56" s="202"/>
      <c r="Y56" s="203" t="s">
        <v>55</v>
      </c>
      <c r="Z56" s="204">
        <f>'Ｈ１７（2005）'!A198</f>
        <v>0</v>
      </c>
      <c r="AA56" s="205">
        <f>'Ｈ１７（2005）'!B198</f>
        <v>0</v>
      </c>
      <c r="AB56" s="206">
        <f>'Ｈ１７（2005）'!C198</f>
        <v>0</v>
      </c>
      <c r="AC56" s="506">
        <f>'Ｈ１７（2005）'!E198</f>
        <v>0</v>
      </c>
      <c r="AD56" s="165"/>
      <c r="AE56" s="165"/>
      <c r="AF56" s="165"/>
      <c r="AG56" s="165"/>
      <c r="AH56" s="165"/>
      <c r="AI56" s="376"/>
      <c r="AJ56" s="376"/>
      <c r="AK56" s="376"/>
    </row>
    <row r="57" spans="1:38" ht="14.45" customHeight="1">
      <c r="A57" s="975">
        <v>0</v>
      </c>
      <c r="B57" s="975">
        <v>0</v>
      </c>
      <c r="C57" s="975">
        <v>0</v>
      </c>
      <c r="D57" s="975">
        <v>0</v>
      </c>
      <c r="E57" s="975">
        <v>0</v>
      </c>
      <c r="F57" s="975">
        <v>0</v>
      </c>
      <c r="G57" s="975">
        <v>0</v>
      </c>
      <c r="H57" s="975">
        <v>0</v>
      </c>
      <c r="I57" s="530"/>
      <c r="K57" s="199"/>
      <c r="L57" s="181"/>
      <c r="M57" s="201" t="s">
        <v>107</v>
      </c>
      <c r="N57" s="202"/>
      <c r="O57" s="203" t="s">
        <v>115</v>
      </c>
      <c r="P57" s="204">
        <f>'Ｈ１７（2005）'!A56</f>
        <v>0</v>
      </c>
      <c r="Q57" s="205">
        <f>'Ｈ１７（2005）'!C56</f>
        <v>0</v>
      </c>
      <c r="R57" s="205">
        <f>'Ｈ１７（2005）'!E56</f>
        <v>0</v>
      </c>
      <c r="S57" s="267">
        <f>'Ｈ１７（2005）'!F56</f>
        <v>0</v>
      </c>
      <c r="T57" s="268">
        <f>'Ｈ１７（2005）'!H56</f>
        <v>0</v>
      </c>
      <c r="U57" s="207"/>
      <c r="V57" s="200"/>
      <c r="W57" s="201" t="s">
        <v>136</v>
      </c>
      <c r="X57" s="202"/>
      <c r="Y57" s="203" t="s">
        <v>56</v>
      </c>
      <c r="Z57" s="204">
        <f>'Ｈ１７（2005）'!A199</f>
        <v>0</v>
      </c>
      <c r="AA57" s="205">
        <f>'Ｈ１７（2005）'!B199</f>
        <v>0</v>
      </c>
      <c r="AB57" s="206">
        <f>'Ｈ１７（2005）'!C199</f>
        <v>0</v>
      </c>
      <c r="AC57" s="506">
        <f>'Ｈ１７（2005）'!E199</f>
        <v>0</v>
      </c>
      <c r="AD57" s="165"/>
      <c r="AE57" s="165"/>
      <c r="AF57" s="165"/>
      <c r="AG57" s="165"/>
      <c r="AH57" s="165"/>
      <c r="AI57" s="376"/>
      <c r="AJ57" s="376"/>
      <c r="AK57" s="376"/>
    </row>
    <row r="58" spans="1:38" ht="14.45" customHeight="1" thickBot="1">
      <c r="A58" s="975">
        <v>0</v>
      </c>
      <c r="B58" s="975">
        <v>0</v>
      </c>
      <c r="C58" s="975">
        <v>0</v>
      </c>
      <c r="D58" s="975">
        <v>0</v>
      </c>
      <c r="E58" s="975">
        <v>0</v>
      </c>
      <c r="F58" s="975">
        <v>0</v>
      </c>
      <c r="G58" s="975">
        <v>0</v>
      </c>
      <c r="H58" s="975">
        <v>0</v>
      </c>
      <c r="I58" s="530"/>
      <c r="K58" s="199"/>
      <c r="L58" s="181" t="s">
        <v>41</v>
      </c>
      <c r="M58" s="201" t="s">
        <v>108</v>
      </c>
      <c r="N58" s="202"/>
      <c r="O58" s="203" t="s">
        <v>116</v>
      </c>
      <c r="P58" s="204">
        <f>'Ｈ１７（2005）'!A57</f>
        <v>0</v>
      </c>
      <c r="Q58" s="205">
        <f>'Ｈ１７（2005）'!C57</f>
        <v>0</v>
      </c>
      <c r="R58" s="205">
        <f>'Ｈ１７（2005）'!E57</f>
        <v>0</v>
      </c>
      <c r="S58" s="267">
        <f>'Ｈ１７（2005）'!F57</f>
        <v>0</v>
      </c>
      <c r="T58" s="268">
        <f>'Ｈ１７（2005）'!H57</f>
        <v>0</v>
      </c>
      <c r="U58" s="207"/>
      <c r="V58" s="181" t="s">
        <v>669</v>
      </c>
      <c r="W58" s="201" t="s">
        <v>138</v>
      </c>
      <c r="X58" s="202"/>
      <c r="Y58" s="203" t="s">
        <v>58</v>
      </c>
      <c r="Z58" s="204">
        <f>'Ｈ１７（2005）'!A200</f>
        <v>0</v>
      </c>
      <c r="AA58" s="205">
        <f>'Ｈ１７（2005）'!B200</f>
        <v>0</v>
      </c>
      <c r="AB58" s="206">
        <f>'Ｈ１７（2005）'!C200</f>
        <v>0</v>
      </c>
      <c r="AC58" s="506">
        <f>'Ｈ１７（2005）'!E200</f>
        <v>0</v>
      </c>
      <c r="AD58" s="165"/>
      <c r="AE58" s="165"/>
      <c r="AF58" s="165"/>
      <c r="AG58" s="165"/>
      <c r="AH58" s="165"/>
      <c r="AI58" s="376"/>
      <c r="AJ58" s="376"/>
      <c r="AK58" s="376"/>
    </row>
    <row r="59" spans="1:38" ht="14.45" customHeight="1" thickTop="1">
      <c r="A59" s="975">
        <v>0</v>
      </c>
      <c r="B59" s="975">
        <v>0</v>
      </c>
      <c r="C59" s="975">
        <v>0</v>
      </c>
      <c r="D59" s="975">
        <v>0</v>
      </c>
      <c r="E59" s="975">
        <v>0</v>
      </c>
      <c r="F59" s="975">
        <v>0</v>
      </c>
      <c r="G59" s="975">
        <v>0</v>
      </c>
      <c r="H59" s="975">
        <v>0</v>
      </c>
      <c r="I59" s="530"/>
      <c r="K59" s="199"/>
      <c r="L59" s="221"/>
      <c r="M59" s="201" t="s">
        <v>13</v>
      </c>
      <c r="N59" s="202"/>
      <c r="O59" s="203" t="s">
        <v>117</v>
      </c>
      <c r="P59" s="204">
        <f>'Ｈ１７（2005）'!A58</f>
        <v>0</v>
      </c>
      <c r="Q59" s="205">
        <f>'Ｈ１７（2005）'!C58</f>
        <v>0</v>
      </c>
      <c r="R59" s="205">
        <f>'Ｈ１７（2005）'!E58</f>
        <v>0</v>
      </c>
      <c r="S59" s="267">
        <f>'Ｈ１７（2005）'!F58</f>
        <v>0</v>
      </c>
      <c r="T59" s="268">
        <f>'Ｈ１７（2005）'!H58</f>
        <v>0</v>
      </c>
      <c r="U59" s="207"/>
      <c r="V59" s="221"/>
      <c r="W59" s="221" t="s">
        <v>13</v>
      </c>
      <c r="X59" s="222"/>
      <c r="Y59" s="223" t="s">
        <v>61</v>
      </c>
      <c r="Z59" s="204">
        <f>'Ｈ１７（2005）'!A201</f>
        <v>0</v>
      </c>
      <c r="AA59" s="205">
        <f>'Ｈ１７（2005）'!B201</f>
        <v>0</v>
      </c>
      <c r="AB59" s="206">
        <f>'Ｈ１７（2005）'!C201</f>
        <v>0</v>
      </c>
      <c r="AC59" s="506">
        <f>'Ｈ１７（2005）'!E201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'Ｈ１７（2005）'!A59</f>
        <v>0</v>
      </c>
      <c r="Q60" s="205">
        <f>'Ｈ１７（2005）'!C59</f>
        <v>0</v>
      </c>
      <c r="R60" s="205">
        <f>'Ｈ１７（2005）'!E59</f>
        <v>0</v>
      </c>
      <c r="S60" s="267">
        <f>'Ｈ１７（2005）'!F59</f>
        <v>0</v>
      </c>
      <c r="T60" s="268">
        <f>'Ｈ１７（2005）'!H59</f>
        <v>0</v>
      </c>
      <c r="U60" s="207"/>
      <c r="V60" s="221" t="s">
        <v>13</v>
      </c>
      <c r="W60" s="222"/>
      <c r="X60" s="222"/>
      <c r="Y60" s="223" t="s">
        <v>63</v>
      </c>
      <c r="Z60" s="462">
        <f>'Ｈ１７（2005）'!A202</f>
        <v>0</v>
      </c>
      <c r="AA60" s="449">
        <f>'Ｈ１７（2005）'!B202</f>
        <v>0</v>
      </c>
      <c r="AB60" s="463">
        <f>'Ｈ１７（2005）'!C202</f>
        <v>0</v>
      </c>
      <c r="AC60" s="515">
        <f>'Ｈ１７（2005）'!E202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143472</v>
      </c>
      <c r="Q61" s="247">
        <f>SUM(Q8:Q60)-Q9-Q10-Q12-Q13-Q15-Q16-Q17-Q30-Q31-Q32-Q40-Q41-Q42-Q43-Q44-Q49-Q50</f>
        <v>138078</v>
      </c>
      <c r="R61" s="247">
        <f>SUM(R8:R60)-R9-R10-R12-R13-R15-R16-R17-R30-R31-R32-R40-R41-R42-R43-R44-R49-R50</f>
        <v>22725</v>
      </c>
      <c r="S61" s="336">
        <f>SUM(S8:S60)-S9-S10-S12-S13-S15-S16-S17-S30-S31-S32-S40-S41-S42-S43-S44-S49-S50</f>
        <v>46197</v>
      </c>
      <c r="T61" s="337">
        <f>SUM(T8:T60)-T9-T10-T12-T13-T15-T16-T17-T30-T31-T32-T40-T41-T42-T43-T44-T49-T50</f>
        <v>45300</v>
      </c>
      <c r="U61" s="249"/>
      <c r="V61" s="243" t="s">
        <v>82</v>
      </c>
      <c r="W61" s="244"/>
      <c r="X61" s="244"/>
      <c r="Y61" s="245"/>
      <c r="Z61" s="250">
        <f>SUM(Z8:Z60)-Z9-Z10-Z25-Z28-Z40-Z41-Z42-Z43-Z44</f>
        <v>24690</v>
      </c>
      <c r="AA61" s="247">
        <f>SUM(AA8:AA60)-AA9-AA10-AA25-AA28-AA40-AA41-AA42-AA43-AA44</f>
        <v>0</v>
      </c>
      <c r="AB61" s="251">
        <f>SUM(AB8:AB60)-AB9-AB10-AB25-AB28-AB40-AB41-AB42-AB43-AB44</f>
        <v>0</v>
      </c>
      <c r="AC61" s="516">
        <f>SUM(AC8:AC60)-AC9-AC10-AC25-AC28-AC40-AC41-AC42-AC43-AC44</f>
        <v>472</v>
      </c>
      <c r="AD61" s="1046"/>
      <c r="AE61" s="1046"/>
      <c r="AF61" s="1046"/>
      <c r="AG61" s="1011"/>
      <c r="AH61" s="1011"/>
      <c r="AI61" s="1012" t="s">
        <v>5</v>
      </c>
      <c r="AJ61" s="1009" t="s">
        <v>6</v>
      </c>
      <c r="AK61" s="1009" t="s">
        <v>7</v>
      </c>
      <c r="AL61" s="1013" t="s">
        <v>398</v>
      </c>
    </row>
    <row r="62" spans="1:38" ht="14.45" customHeight="1">
      <c r="A62" s="979">
        <v>337389</v>
      </c>
      <c r="B62" s="979">
        <v>327680</v>
      </c>
      <c r="C62" s="979">
        <v>9709</v>
      </c>
      <c r="D62" s="979">
        <v>62846</v>
      </c>
      <c r="E62" s="979">
        <v>37</v>
      </c>
      <c r="F62" s="979">
        <v>33900</v>
      </c>
      <c r="G62" s="536"/>
      <c r="H62" s="535"/>
      <c r="I62" s="535"/>
      <c r="K62" s="188"/>
      <c r="L62" s="189" t="s">
        <v>8</v>
      </c>
      <c r="M62" s="190"/>
      <c r="N62" s="190"/>
      <c r="O62" s="191" t="s">
        <v>9</v>
      </c>
      <c r="P62" s="257">
        <f>'Ｈ１７（2005）'!A63</f>
        <v>19138</v>
      </c>
      <c r="Q62" s="258">
        <f>'Ｈ１７（2005）'!B63</f>
        <v>19138</v>
      </c>
      <c r="R62" s="259"/>
      <c r="S62" s="260">
        <f>'Ｈ１７（2005）'!D63</f>
        <v>0</v>
      </c>
      <c r="T62" s="261">
        <f>'Ｈ１７（2005）'!F63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79">
        <v>19138</v>
      </c>
      <c r="B63" s="979">
        <v>19138</v>
      </c>
      <c r="C63" s="979">
        <v>0</v>
      </c>
      <c r="D63" s="979">
        <v>0</v>
      </c>
      <c r="E63" s="979">
        <v>0</v>
      </c>
      <c r="F63" s="979">
        <v>0</v>
      </c>
      <c r="G63" s="536"/>
      <c r="H63" s="535"/>
      <c r="I63" s="535"/>
      <c r="K63" s="199"/>
      <c r="L63" s="200"/>
      <c r="M63" s="201" t="s">
        <v>11</v>
      </c>
      <c r="N63" s="202"/>
      <c r="O63" s="203" t="s">
        <v>12</v>
      </c>
      <c r="P63" s="204">
        <f>'Ｈ１７（2005）'!A64</f>
        <v>2458</v>
      </c>
      <c r="Q63" s="205">
        <f>'Ｈ１７（2005）'!B64</f>
        <v>2458</v>
      </c>
      <c r="R63" s="225"/>
      <c r="S63" s="267">
        <f>'Ｈ１７（2005）'!D64</f>
        <v>0</v>
      </c>
      <c r="T63" s="268">
        <f>'Ｈ１７（2005）'!F64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79">
        <v>2458</v>
      </c>
      <c r="B64" s="979">
        <v>2458</v>
      </c>
      <c r="C64" s="979">
        <v>0</v>
      </c>
      <c r="D64" s="979">
        <v>0</v>
      </c>
      <c r="E64" s="979">
        <v>0</v>
      </c>
      <c r="F64" s="979">
        <v>0</v>
      </c>
      <c r="G64" s="536"/>
      <c r="H64" s="535"/>
      <c r="I64" s="535"/>
      <c r="K64" s="199"/>
      <c r="L64" s="200"/>
      <c r="M64" s="201" t="s">
        <v>13</v>
      </c>
      <c r="N64" s="172"/>
      <c r="O64" s="212"/>
      <c r="P64" s="213">
        <f>P62-P63</f>
        <v>16680</v>
      </c>
      <c r="Q64" s="214">
        <f>Q62-Q63</f>
        <v>16680</v>
      </c>
      <c r="R64" s="214"/>
      <c r="S64" s="274">
        <f>S62-S63</f>
        <v>0</v>
      </c>
      <c r="T64" s="275">
        <f>T62-T63</f>
        <v>0</v>
      </c>
      <c r="U64" s="269"/>
      <c r="V64" s="200"/>
      <c r="W64" s="201" t="s">
        <v>13</v>
      </c>
      <c r="X64" s="172"/>
      <c r="Y64" s="212" t="s">
        <v>9</v>
      </c>
      <c r="Z64" s="276">
        <f>'Ｈ１７（2005）'!A117</f>
        <v>0</v>
      </c>
      <c r="AA64" s="277">
        <f>'Ｈ１７（2005）'!B117</f>
        <v>0</v>
      </c>
      <c r="AB64" s="278"/>
      <c r="AC64" s="279">
        <f>'Ｈ１７（2005）'!E117</f>
        <v>0</v>
      </c>
      <c r="AD64" s="269"/>
      <c r="AE64" s="200"/>
      <c r="AF64" s="201" t="s">
        <v>13</v>
      </c>
      <c r="AG64" s="172"/>
      <c r="AH64" s="212" t="s">
        <v>399</v>
      </c>
      <c r="AI64" s="276">
        <f>'Ｈ１７（2005）'!A140</f>
        <v>0</v>
      </c>
      <c r="AJ64" s="277">
        <f>'Ｈ１７（2005）'!B140</f>
        <v>0</v>
      </c>
      <c r="AK64" s="280">
        <f>'Ｈ１７（2005）'!C140</f>
        <v>0</v>
      </c>
      <c r="AL64" s="281">
        <f>'Ｈ１７（2005）'!E140</f>
        <v>0</v>
      </c>
    </row>
    <row r="65" spans="1:38" ht="14.45" customHeight="1">
      <c r="A65" s="979">
        <v>133</v>
      </c>
      <c r="B65" s="979">
        <v>0</v>
      </c>
      <c r="C65" s="979">
        <v>133</v>
      </c>
      <c r="D65" s="979">
        <v>0</v>
      </c>
      <c r="E65" s="979">
        <v>0</v>
      </c>
      <c r="F65" s="979">
        <v>0</v>
      </c>
      <c r="G65" s="536"/>
      <c r="H65" s="535"/>
      <c r="I65" s="535"/>
      <c r="K65" s="199" t="s">
        <v>4</v>
      </c>
      <c r="L65" s="178" t="s">
        <v>14</v>
      </c>
      <c r="M65" s="175"/>
      <c r="N65" s="175"/>
      <c r="O65" s="216" t="s">
        <v>15</v>
      </c>
      <c r="P65" s="217">
        <f>'Ｈ１７（2005）'!A65</f>
        <v>133</v>
      </c>
      <c r="Q65" s="218">
        <f>'Ｈ１７（2005）'!B65</f>
        <v>0</v>
      </c>
      <c r="R65" s="282"/>
      <c r="S65" s="283">
        <f>'Ｈ１７（2005）'!D65</f>
        <v>0</v>
      </c>
      <c r="T65" s="268">
        <f>'Ｈ１７（2005）'!F65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79">
        <v>0</v>
      </c>
      <c r="B66" s="979">
        <v>0</v>
      </c>
      <c r="C66" s="979">
        <v>0</v>
      </c>
      <c r="D66" s="979">
        <v>0</v>
      </c>
      <c r="E66" s="979">
        <v>0</v>
      </c>
      <c r="F66" s="979">
        <v>0</v>
      </c>
      <c r="G66" s="536"/>
      <c r="H66" s="535"/>
      <c r="I66" s="535"/>
      <c r="K66" s="199"/>
      <c r="L66" s="200"/>
      <c r="M66" s="201" t="s">
        <v>16</v>
      </c>
      <c r="N66" s="202"/>
      <c r="O66" s="203" t="s">
        <v>17</v>
      </c>
      <c r="P66" s="204">
        <f>'Ｈ１７（2005）'!A66</f>
        <v>0</v>
      </c>
      <c r="Q66" s="205">
        <f>'Ｈ１７（2005）'!B66</f>
        <v>0</v>
      </c>
      <c r="R66" s="225"/>
      <c r="S66" s="267">
        <f>'Ｈ１７（2005）'!D66</f>
        <v>0</v>
      </c>
      <c r="T66" s="268">
        <f>'Ｈ１７（2005）'!F66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79">
        <v>3695</v>
      </c>
      <c r="B67" s="979">
        <v>3695</v>
      </c>
      <c r="C67" s="979">
        <v>0</v>
      </c>
      <c r="D67" s="979">
        <v>0</v>
      </c>
      <c r="E67" s="979">
        <v>0</v>
      </c>
      <c r="F67" s="979">
        <v>0</v>
      </c>
      <c r="G67" s="536"/>
      <c r="H67" s="535"/>
      <c r="I67" s="535"/>
      <c r="K67" s="199"/>
      <c r="L67" s="221"/>
      <c r="M67" s="201" t="s">
        <v>13</v>
      </c>
      <c r="N67" s="222"/>
      <c r="O67" s="223"/>
      <c r="P67" s="213">
        <f>P65-P66</f>
        <v>133</v>
      </c>
      <c r="Q67" s="214">
        <f>Q65-Q66</f>
        <v>0</v>
      </c>
      <c r="R67" s="214"/>
      <c r="S67" s="274">
        <f>S65-S66</f>
        <v>0</v>
      </c>
      <c r="T67" s="275">
        <f>T65-T66</f>
        <v>0</v>
      </c>
      <c r="U67" s="269"/>
      <c r="V67" s="221"/>
      <c r="W67" s="201" t="s">
        <v>13</v>
      </c>
      <c r="X67" s="222"/>
      <c r="Y67" s="212" t="s">
        <v>400</v>
      </c>
      <c r="Z67" s="276">
        <f>'Ｈ１７（2005）'!A118</f>
        <v>0</v>
      </c>
      <c r="AA67" s="277">
        <f>'Ｈ１７（2005）'!B118</f>
        <v>0</v>
      </c>
      <c r="AB67" s="278"/>
      <c r="AC67" s="279">
        <f>'Ｈ１７（2005）'!E118</f>
        <v>0</v>
      </c>
      <c r="AD67" s="269"/>
      <c r="AE67" s="221"/>
      <c r="AF67" s="201" t="s">
        <v>13</v>
      </c>
      <c r="AG67" s="222"/>
      <c r="AH67" s="212" t="s">
        <v>401</v>
      </c>
      <c r="AI67" s="276">
        <f>'Ｈ１７（2005）'!A141</f>
        <v>0</v>
      </c>
      <c r="AJ67" s="277">
        <f>'Ｈ１７（2005）'!B141</f>
        <v>0</v>
      </c>
      <c r="AK67" s="280">
        <f>'Ｈ１７（2005）'!C141</f>
        <v>0</v>
      </c>
      <c r="AL67" s="281">
        <f>'Ｈ１７（2005）'!E141</f>
        <v>0</v>
      </c>
    </row>
    <row r="68" spans="1:38" ht="14.45" customHeight="1">
      <c r="A68" s="979">
        <v>3695</v>
      </c>
      <c r="B68" s="979">
        <v>3695</v>
      </c>
      <c r="C68" s="979">
        <v>0</v>
      </c>
      <c r="D68" s="979">
        <v>0</v>
      </c>
      <c r="E68" s="979">
        <v>0</v>
      </c>
      <c r="F68" s="979">
        <v>0</v>
      </c>
      <c r="G68" s="536"/>
      <c r="H68" s="535"/>
      <c r="I68" s="535"/>
      <c r="K68" s="199" t="s">
        <v>4</v>
      </c>
      <c r="L68" s="174"/>
      <c r="M68" s="200" t="s">
        <v>94</v>
      </c>
      <c r="N68" s="202"/>
      <c r="O68" s="203" t="s">
        <v>93</v>
      </c>
      <c r="P68" s="204">
        <f>'Ｈ１７（2005）'!A68</f>
        <v>3695</v>
      </c>
      <c r="Q68" s="205">
        <f>'Ｈ１７（2005）'!B68</f>
        <v>3695</v>
      </c>
      <c r="R68" s="225"/>
      <c r="S68" s="267">
        <f>'Ｈ１７（2005）'!D68</f>
        <v>0</v>
      </c>
      <c r="T68" s="268">
        <f>'Ｈ１７（2005）'!F68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79">
        <v>0</v>
      </c>
      <c r="B69" s="979">
        <v>0</v>
      </c>
      <c r="C69" s="979">
        <v>0</v>
      </c>
      <c r="D69" s="979">
        <v>0</v>
      </c>
      <c r="E69" s="979">
        <v>0</v>
      </c>
      <c r="F69" s="979">
        <v>0</v>
      </c>
      <c r="G69" s="536"/>
      <c r="H69" s="535"/>
      <c r="I69" s="535"/>
      <c r="K69" s="199"/>
      <c r="L69" s="181" t="s">
        <v>102</v>
      </c>
      <c r="M69" s="200"/>
      <c r="N69" s="201" t="s">
        <v>148</v>
      </c>
      <c r="O69" s="203" t="s">
        <v>97</v>
      </c>
      <c r="P69" s="204">
        <f>'Ｈ１７（2005）'!A69</f>
        <v>0</v>
      </c>
      <c r="Q69" s="205">
        <f>'Ｈ１７（2005）'!B69</f>
        <v>0</v>
      </c>
      <c r="R69" s="225"/>
      <c r="S69" s="267">
        <f>'Ｈ１７（2005）'!D69</f>
        <v>0</v>
      </c>
      <c r="T69" s="268">
        <f>'Ｈ１７（2005）'!F69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79">
        <v>3695</v>
      </c>
      <c r="B70" s="979">
        <v>3695</v>
      </c>
      <c r="C70" s="979">
        <v>0</v>
      </c>
      <c r="D70" s="979">
        <v>0</v>
      </c>
      <c r="E70" s="979">
        <v>0</v>
      </c>
      <c r="F70" s="979">
        <v>0</v>
      </c>
      <c r="G70" s="536"/>
      <c r="H70" s="535"/>
      <c r="I70" s="535"/>
      <c r="K70" s="199"/>
      <c r="L70" s="181" t="s">
        <v>103</v>
      </c>
      <c r="M70" s="181"/>
      <c r="N70" s="201" t="s">
        <v>96</v>
      </c>
      <c r="O70" s="203" t="s">
        <v>34</v>
      </c>
      <c r="P70" s="204">
        <f>'Ｈ１７（2005）'!A70</f>
        <v>3695</v>
      </c>
      <c r="Q70" s="205">
        <f>'Ｈ１７（2005）'!B70</f>
        <v>3695</v>
      </c>
      <c r="R70" s="225"/>
      <c r="S70" s="267">
        <f>'Ｈ１７（2005）'!D70</f>
        <v>0</v>
      </c>
      <c r="T70" s="268">
        <f>'Ｈ１７（2005）'!F70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79">
        <v>0</v>
      </c>
      <c r="B71" s="979">
        <v>0</v>
      </c>
      <c r="C71" s="979">
        <v>0</v>
      </c>
      <c r="D71" s="979">
        <v>0</v>
      </c>
      <c r="E71" s="979">
        <v>0</v>
      </c>
      <c r="F71" s="979">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79">
        <v>0</v>
      </c>
      <c r="B72" s="979">
        <v>0</v>
      </c>
      <c r="C72" s="979">
        <v>0</v>
      </c>
      <c r="D72" s="979">
        <v>0</v>
      </c>
      <c r="E72" s="979">
        <v>0</v>
      </c>
      <c r="F72" s="979">
        <v>0</v>
      </c>
      <c r="G72" s="536"/>
      <c r="H72" s="535"/>
      <c r="I72" s="535"/>
      <c r="K72" s="199"/>
      <c r="L72" s="181"/>
      <c r="M72" s="201" t="s">
        <v>95</v>
      </c>
      <c r="N72" s="202"/>
      <c r="O72" s="203" t="s">
        <v>98</v>
      </c>
      <c r="P72" s="204">
        <f>'Ｈ１７（2005）'!A71</f>
        <v>0</v>
      </c>
      <c r="Q72" s="205">
        <f>'Ｈ１７（2005）'!B71</f>
        <v>0</v>
      </c>
      <c r="R72" s="225"/>
      <c r="S72" s="267">
        <f>'Ｈ１７（2005）'!D71</f>
        <v>0</v>
      </c>
      <c r="T72" s="268">
        <f>'Ｈ１７（2005）'!F71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79">
        <v>0</v>
      </c>
      <c r="B73" s="979">
        <v>0</v>
      </c>
      <c r="C73" s="979">
        <v>0</v>
      </c>
      <c r="D73" s="979">
        <v>0</v>
      </c>
      <c r="E73" s="979">
        <v>0</v>
      </c>
      <c r="F73" s="979">
        <v>0</v>
      </c>
      <c r="G73" s="536"/>
      <c r="H73" s="535"/>
      <c r="I73" s="535"/>
      <c r="K73" s="199"/>
      <c r="L73" s="221"/>
      <c r="M73" s="201" t="s">
        <v>13</v>
      </c>
      <c r="N73" s="202"/>
      <c r="O73" s="203" t="s">
        <v>99</v>
      </c>
      <c r="P73" s="204">
        <f>'Ｈ１７（2005）'!A72</f>
        <v>0</v>
      </c>
      <c r="Q73" s="205">
        <f>'Ｈ１７（2005）'!B72</f>
        <v>0</v>
      </c>
      <c r="R73" s="225"/>
      <c r="S73" s="267">
        <f>'Ｈ１７（2005）'!D72</f>
        <v>0</v>
      </c>
      <c r="T73" s="268">
        <f>'Ｈ１７（2005）'!F72</f>
        <v>0</v>
      </c>
      <c r="U73" s="269"/>
      <c r="V73" s="221"/>
      <c r="W73" s="201" t="s">
        <v>13</v>
      </c>
      <c r="X73" s="202"/>
      <c r="Y73" s="216" t="s">
        <v>15</v>
      </c>
      <c r="Z73" s="276">
        <f>'Ｈ１７（2005）'!A119</f>
        <v>0</v>
      </c>
      <c r="AA73" s="277">
        <f>'Ｈ１７（2005）'!B119</f>
        <v>0</v>
      </c>
      <c r="AB73" s="278"/>
      <c r="AC73" s="279">
        <f>'Ｈ１７（2005）'!E119</f>
        <v>0</v>
      </c>
      <c r="AD73" s="269"/>
      <c r="AE73" s="221"/>
      <c r="AF73" s="201" t="s">
        <v>13</v>
      </c>
      <c r="AG73" s="202"/>
      <c r="AH73" s="216" t="s">
        <v>402</v>
      </c>
      <c r="AI73" s="276">
        <f>'Ｈ１７（2005）'!A142</f>
        <v>0</v>
      </c>
      <c r="AJ73" s="277">
        <f>'Ｈ１７（2005）'!B142</f>
        <v>0</v>
      </c>
      <c r="AK73" s="280">
        <f>'Ｈ１７（2005）'!C142</f>
        <v>0</v>
      </c>
      <c r="AL73" s="281">
        <f>'Ｈ１７（2005）'!E142</f>
        <v>0</v>
      </c>
    </row>
    <row r="74" spans="1:38" ht="14.45" customHeight="1">
      <c r="A74" s="979">
        <v>64206</v>
      </c>
      <c r="B74" s="979">
        <v>54630</v>
      </c>
      <c r="C74" s="979">
        <v>9576</v>
      </c>
      <c r="D74" s="979">
        <v>5708</v>
      </c>
      <c r="E74" s="979">
        <v>37</v>
      </c>
      <c r="F74" s="979">
        <v>24100</v>
      </c>
      <c r="G74" s="536"/>
      <c r="H74" s="535"/>
      <c r="I74" s="535"/>
      <c r="K74" s="199"/>
      <c r="L74" s="201" t="s">
        <v>19</v>
      </c>
      <c r="M74" s="202"/>
      <c r="N74" s="202"/>
      <c r="O74" s="203" t="s">
        <v>20</v>
      </c>
      <c r="P74" s="204">
        <f>'Ｈ１７（2005）'!A73</f>
        <v>0</v>
      </c>
      <c r="Q74" s="205">
        <f>'Ｈ１７（2005）'!B73</f>
        <v>0</v>
      </c>
      <c r="R74" s="225"/>
      <c r="S74" s="267">
        <f>'Ｈ１７（2005）'!D73</f>
        <v>0</v>
      </c>
      <c r="T74" s="268">
        <f>'Ｈ１７（2005）'!F73</f>
        <v>0</v>
      </c>
      <c r="U74" s="269"/>
      <c r="V74" s="201" t="s">
        <v>19</v>
      </c>
      <c r="W74" s="202"/>
      <c r="X74" s="202"/>
      <c r="Y74" s="216" t="s">
        <v>142</v>
      </c>
      <c r="Z74" s="299">
        <f>'Ｈ１７（2005）'!A120</f>
        <v>0</v>
      </c>
      <c r="AA74" s="277">
        <f>'Ｈ１７（2005）'!B120</f>
        <v>0</v>
      </c>
      <c r="AB74" s="300"/>
      <c r="AC74" s="279">
        <f>'Ｈ１７（2005）'!E120</f>
        <v>0</v>
      </c>
      <c r="AD74" s="269"/>
      <c r="AE74" s="201" t="s">
        <v>19</v>
      </c>
      <c r="AF74" s="202"/>
      <c r="AG74" s="202"/>
      <c r="AH74" s="216" t="s">
        <v>403</v>
      </c>
      <c r="AI74" s="299">
        <f>'Ｈ１７（2005）'!A143</f>
        <v>0</v>
      </c>
      <c r="AJ74" s="277">
        <f>'Ｈ１７（2005）'!B143</f>
        <v>0</v>
      </c>
      <c r="AK74" s="301">
        <f>'Ｈ１７（2005）'!C143</f>
        <v>0</v>
      </c>
      <c r="AL74" s="281">
        <f>'Ｈ１７（2005）'!E143</f>
        <v>0</v>
      </c>
    </row>
    <row r="75" spans="1:38" ht="14.45" customHeight="1">
      <c r="A75" s="979">
        <v>10354</v>
      </c>
      <c r="B75" s="979">
        <v>7747</v>
      </c>
      <c r="C75" s="979">
        <v>2607</v>
      </c>
      <c r="D75" s="979">
        <v>892</v>
      </c>
      <c r="E75" s="979">
        <v>0</v>
      </c>
      <c r="F75" s="979">
        <v>0</v>
      </c>
      <c r="G75" s="536"/>
      <c r="H75" s="535"/>
      <c r="I75" s="535"/>
      <c r="K75" s="199" t="s">
        <v>83</v>
      </c>
      <c r="L75" s="200"/>
      <c r="M75" s="201" t="s">
        <v>22</v>
      </c>
      <c r="N75" s="202"/>
      <c r="O75" s="203" t="s">
        <v>23</v>
      </c>
      <c r="P75" s="204">
        <f>'Ｈ１７（2005）'!A75</f>
        <v>10354</v>
      </c>
      <c r="Q75" s="205">
        <f>'Ｈ１７（2005）'!B75</f>
        <v>7747</v>
      </c>
      <c r="R75" s="225"/>
      <c r="S75" s="267">
        <f>'Ｈ１７（2005）'!D75</f>
        <v>892</v>
      </c>
      <c r="T75" s="268">
        <f>'Ｈ１７（2005）'!F75</f>
        <v>0</v>
      </c>
      <c r="U75" s="269" t="s">
        <v>404</v>
      </c>
      <c r="V75" s="200"/>
      <c r="W75" s="201" t="s">
        <v>405</v>
      </c>
      <c r="X75" s="202"/>
      <c r="Y75" s="216" t="s">
        <v>406</v>
      </c>
      <c r="Z75" s="299">
        <f>'Ｈ１７（2005）'!A121</f>
        <v>33018</v>
      </c>
      <c r="AA75" s="277">
        <f>'Ｈ１７（2005）'!B121</f>
        <v>0</v>
      </c>
      <c r="AB75" s="300"/>
      <c r="AC75" s="279">
        <f>'Ｈ１７（2005）'!E121</f>
        <v>8300</v>
      </c>
      <c r="AD75" s="269" t="s">
        <v>407</v>
      </c>
      <c r="AE75" s="200"/>
      <c r="AF75" s="201" t="s">
        <v>405</v>
      </c>
      <c r="AG75" s="202"/>
      <c r="AH75" s="216" t="s">
        <v>408</v>
      </c>
      <c r="AI75" s="299">
        <f>'Ｈ１７（2005）'!A144</f>
        <v>0</v>
      </c>
      <c r="AJ75" s="277">
        <f>'Ｈ１７（2005）'!B144</f>
        <v>0</v>
      </c>
      <c r="AK75" s="301">
        <f>'Ｈ１７（2005）'!C144</f>
        <v>0</v>
      </c>
      <c r="AL75" s="281">
        <f>'Ｈ１７（2005）'!E144</f>
        <v>0</v>
      </c>
    </row>
    <row r="76" spans="1:38" ht="14.45" customHeight="1">
      <c r="A76" s="979">
        <v>0</v>
      </c>
      <c r="B76" s="979">
        <v>0</v>
      </c>
      <c r="C76" s="979">
        <v>0</v>
      </c>
      <c r="D76" s="979">
        <v>0</v>
      </c>
      <c r="E76" s="979">
        <v>0</v>
      </c>
      <c r="F76" s="979">
        <v>0</v>
      </c>
      <c r="G76" s="536"/>
      <c r="H76" s="535"/>
      <c r="I76" s="535"/>
      <c r="K76" s="199"/>
      <c r="L76" s="200" t="s">
        <v>25</v>
      </c>
      <c r="M76" s="201" t="s">
        <v>26</v>
      </c>
      <c r="N76" s="202"/>
      <c r="O76" s="203" t="s">
        <v>27</v>
      </c>
      <c r="P76" s="204">
        <f>'Ｈ１７（2005）'!A76</f>
        <v>0</v>
      </c>
      <c r="Q76" s="205">
        <f>'Ｈ１７（2005）'!B76</f>
        <v>0</v>
      </c>
      <c r="R76" s="225"/>
      <c r="S76" s="267">
        <f>'Ｈ１７（2005）'!D76</f>
        <v>0</v>
      </c>
      <c r="T76" s="268">
        <f>'Ｈ１７（2005）'!F76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79">
        <v>0</v>
      </c>
      <c r="B77" s="979">
        <v>0</v>
      </c>
      <c r="C77" s="979">
        <v>0</v>
      </c>
      <c r="D77" s="979">
        <v>0</v>
      </c>
      <c r="E77" s="979">
        <v>0</v>
      </c>
      <c r="F77" s="979">
        <v>0</v>
      </c>
      <c r="G77" s="536"/>
      <c r="H77" s="535"/>
      <c r="I77" s="535"/>
      <c r="K77" s="199"/>
      <c r="L77" s="200" t="s">
        <v>28</v>
      </c>
      <c r="M77" s="201" t="s">
        <v>29</v>
      </c>
      <c r="N77" s="202"/>
      <c r="O77" s="203" t="s">
        <v>30</v>
      </c>
      <c r="P77" s="204">
        <f>'Ｈ１７（2005）'!A77</f>
        <v>0</v>
      </c>
      <c r="Q77" s="205">
        <f>'Ｈ１７（2005）'!B77</f>
        <v>0</v>
      </c>
      <c r="R77" s="225"/>
      <c r="S77" s="267">
        <f>'Ｈ１７（2005）'!D77</f>
        <v>0</v>
      </c>
      <c r="T77" s="268">
        <f>'Ｈ１７（2005）'!F77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79">
        <v>0</v>
      </c>
      <c r="B78" s="979">
        <v>0</v>
      </c>
      <c r="C78" s="979">
        <v>0</v>
      </c>
      <c r="D78" s="979">
        <v>0</v>
      </c>
      <c r="E78" s="979">
        <v>0</v>
      </c>
      <c r="F78" s="979">
        <v>0</v>
      </c>
      <c r="G78" s="536"/>
      <c r="H78" s="535"/>
      <c r="I78" s="535"/>
      <c r="K78" s="199"/>
      <c r="L78" s="200" t="s">
        <v>31</v>
      </c>
      <c r="M78" s="201" t="s">
        <v>32</v>
      </c>
      <c r="N78" s="202"/>
      <c r="O78" s="203" t="s">
        <v>33</v>
      </c>
      <c r="P78" s="204">
        <f>'Ｈ１７（2005）'!A78</f>
        <v>0</v>
      </c>
      <c r="Q78" s="205">
        <f>'Ｈ１７（2005）'!B78</f>
        <v>0</v>
      </c>
      <c r="R78" s="225"/>
      <c r="S78" s="267">
        <f>'Ｈ１７（2005）'!D78</f>
        <v>0</v>
      </c>
      <c r="T78" s="268">
        <f>'Ｈ１７（2005）'!F78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79">
        <v>0</v>
      </c>
      <c r="B79" s="979">
        <v>0</v>
      </c>
      <c r="C79" s="979">
        <v>0</v>
      </c>
      <c r="D79" s="979">
        <v>0</v>
      </c>
      <c r="E79" s="979">
        <v>0</v>
      </c>
      <c r="F79" s="979">
        <v>0</v>
      </c>
      <c r="G79" s="536"/>
      <c r="H79" s="535"/>
      <c r="I79" s="535"/>
      <c r="K79" s="199"/>
      <c r="L79" s="200" t="s">
        <v>35</v>
      </c>
      <c r="M79" s="201" t="s">
        <v>36</v>
      </c>
      <c r="N79" s="202"/>
      <c r="O79" s="203" t="s">
        <v>37</v>
      </c>
      <c r="P79" s="204">
        <f>'Ｈ１７（2005）'!A79</f>
        <v>0</v>
      </c>
      <c r="Q79" s="205">
        <f>'Ｈ１７（2005）'!B79</f>
        <v>0</v>
      </c>
      <c r="R79" s="225"/>
      <c r="S79" s="267">
        <f>'Ｈ１７（2005）'!D79</f>
        <v>0</v>
      </c>
      <c r="T79" s="268">
        <f>'Ｈ１７（2005）'!F79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79">
        <v>45810</v>
      </c>
      <c r="B80" s="979">
        <v>45810</v>
      </c>
      <c r="C80" s="979">
        <v>0</v>
      </c>
      <c r="D80" s="979">
        <v>0</v>
      </c>
      <c r="E80" s="979">
        <v>37</v>
      </c>
      <c r="F80" s="979">
        <v>24100</v>
      </c>
      <c r="G80" s="536"/>
      <c r="H80" s="535"/>
      <c r="I80" s="535"/>
      <c r="K80" s="199"/>
      <c r="L80" s="200" t="s">
        <v>38</v>
      </c>
      <c r="M80" s="201" t="s">
        <v>149</v>
      </c>
      <c r="N80" s="202"/>
      <c r="O80" s="203" t="s">
        <v>40</v>
      </c>
      <c r="P80" s="204">
        <f>'Ｈ１７（2005）'!A80</f>
        <v>45810</v>
      </c>
      <c r="Q80" s="205">
        <f>'Ｈ１７（2005）'!B80</f>
        <v>45810</v>
      </c>
      <c r="R80" s="225"/>
      <c r="S80" s="267">
        <f>'Ｈ１７（2005）'!D80</f>
        <v>0</v>
      </c>
      <c r="T80" s="268">
        <f>'Ｈ１７（2005）'!F80</f>
        <v>24100</v>
      </c>
      <c r="U80" s="269"/>
      <c r="V80" s="200" t="s">
        <v>38</v>
      </c>
      <c r="W80" s="201" t="s">
        <v>149</v>
      </c>
      <c r="X80" s="202"/>
      <c r="Y80" s="203" t="s">
        <v>413</v>
      </c>
      <c r="Z80" s="276">
        <f>'Ｈ１７（2005）'!A122</f>
        <v>33018</v>
      </c>
      <c r="AA80" s="277">
        <f>'Ｈ１７（2005）'!B122</f>
        <v>0</v>
      </c>
      <c r="AB80" s="278"/>
      <c r="AC80" s="279">
        <f>'Ｈ１７（2005）'!E122</f>
        <v>8300</v>
      </c>
      <c r="AD80" s="269" t="s">
        <v>414</v>
      </c>
      <c r="AE80" s="200" t="s">
        <v>38</v>
      </c>
      <c r="AF80" s="201" t="s">
        <v>149</v>
      </c>
      <c r="AG80" s="202"/>
      <c r="AH80" s="203" t="s">
        <v>415</v>
      </c>
      <c r="AI80" s="276">
        <f>'Ｈ１７（2005）'!A145</f>
        <v>0</v>
      </c>
      <c r="AJ80" s="277">
        <f>'Ｈ１７（2005）'!B145</f>
        <v>0</v>
      </c>
      <c r="AK80" s="280">
        <f>'Ｈ１７（2005）'!C145</f>
        <v>0</v>
      </c>
      <c r="AL80" s="281">
        <f>'Ｈ１７（2005）'!E145</f>
        <v>0</v>
      </c>
    </row>
    <row r="81" spans="1:38" ht="14.45" customHeight="1">
      <c r="A81" s="979">
        <v>0</v>
      </c>
      <c r="B81" s="979">
        <v>0</v>
      </c>
      <c r="C81" s="979">
        <v>0</v>
      </c>
      <c r="D81" s="979">
        <v>0</v>
      </c>
      <c r="E81" s="979">
        <v>0</v>
      </c>
      <c r="F81" s="979">
        <v>0</v>
      </c>
      <c r="G81" s="536"/>
      <c r="H81" s="535"/>
      <c r="I81" s="535"/>
      <c r="K81" s="199"/>
      <c r="L81" s="200" t="s">
        <v>41</v>
      </c>
      <c r="M81" s="201" t="s">
        <v>42</v>
      </c>
      <c r="N81" s="202"/>
      <c r="O81" s="203" t="s">
        <v>43</v>
      </c>
      <c r="P81" s="204">
        <f>'Ｈ１７（2005）'!A81</f>
        <v>0</v>
      </c>
      <c r="Q81" s="205">
        <f>'Ｈ１７（2005）'!B81</f>
        <v>0</v>
      </c>
      <c r="R81" s="225"/>
      <c r="S81" s="267">
        <f>'Ｈ１７（2005）'!D81</f>
        <v>0</v>
      </c>
      <c r="T81" s="268">
        <f>'Ｈ１７（2005）'!F81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79">
        <v>8042</v>
      </c>
      <c r="B82" s="979">
        <v>1073</v>
      </c>
      <c r="C82" s="979">
        <v>6969</v>
      </c>
      <c r="D82" s="979">
        <v>4816</v>
      </c>
      <c r="E82" s="979">
        <v>0</v>
      </c>
      <c r="F82" s="979">
        <v>0</v>
      </c>
      <c r="G82" s="536"/>
      <c r="H82" s="535"/>
      <c r="I82" s="535"/>
      <c r="K82" s="199" t="s">
        <v>131</v>
      </c>
      <c r="L82" s="221"/>
      <c r="M82" s="201" t="s">
        <v>13</v>
      </c>
      <c r="N82" s="202"/>
      <c r="O82" s="203" t="s">
        <v>44</v>
      </c>
      <c r="P82" s="204">
        <f>'Ｈ１７（2005）'!A82</f>
        <v>8042</v>
      </c>
      <c r="Q82" s="205">
        <f>'Ｈ１７（2005）'!B82</f>
        <v>1073</v>
      </c>
      <c r="R82" s="225"/>
      <c r="S82" s="267">
        <f>'Ｈ１７（2005）'!D82</f>
        <v>4816</v>
      </c>
      <c r="T82" s="268">
        <f>'Ｈ１７（2005）'!F82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79">
        <v>164078</v>
      </c>
      <c r="B83" s="979">
        <v>164078</v>
      </c>
      <c r="C83" s="979">
        <v>0</v>
      </c>
      <c r="D83" s="979">
        <v>57138</v>
      </c>
      <c r="E83" s="979">
        <v>0</v>
      </c>
      <c r="F83" s="979">
        <v>0</v>
      </c>
      <c r="G83" s="536"/>
      <c r="H83" s="535"/>
      <c r="I83" s="535"/>
      <c r="K83" s="199" t="s">
        <v>4</v>
      </c>
      <c r="L83" s="178" t="s">
        <v>45</v>
      </c>
      <c r="M83" s="202"/>
      <c r="N83" s="202"/>
      <c r="O83" s="203" t="s">
        <v>46</v>
      </c>
      <c r="P83" s="204">
        <f>'Ｈ１７（2005）'!A83</f>
        <v>164078</v>
      </c>
      <c r="Q83" s="205">
        <f>'Ｈ１７（2005）'!B83</f>
        <v>164078</v>
      </c>
      <c r="R83" s="225"/>
      <c r="S83" s="267">
        <f>'Ｈ１７（2005）'!D83</f>
        <v>57138</v>
      </c>
      <c r="T83" s="268">
        <f>'Ｈ１７（2005）'!F83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79">
        <v>0</v>
      </c>
      <c r="B84" s="979">
        <v>0</v>
      </c>
      <c r="C84" s="979">
        <v>0</v>
      </c>
      <c r="D84" s="979">
        <v>0</v>
      </c>
      <c r="E84" s="979">
        <v>0</v>
      </c>
      <c r="F84" s="979">
        <v>0</v>
      </c>
      <c r="G84" s="536"/>
      <c r="H84" s="535"/>
      <c r="I84" s="535"/>
      <c r="K84" s="199"/>
      <c r="L84" s="200"/>
      <c r="M84" s="201" t="s">
        <v>100</v>
      </c>
      <c r="N84" s="202"/>
      <c r="O84" s="203" t="s">
        <v>75</v>
      </c>
      <c r="P84" s="204">
        <f>'Ｈ１７（2005）'!A84</f>
        <v>0</v>
      </c>
      <c r="Q84" s="205">
        <f>'Ｈ１７（2005）'!B84</f>
        <v>0</v>
      </c>
      <c r="R84" s="225"/>
      <c r="S84" s="267">
        <f>'Ｈ１７（2005）'!D84</f>
        <v>0</v>
      </c>
      <c r="T84" s="268">
        <f>'Ｈ１７（2005）'!F84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79">
        <v>164078</v>
      </c>
      <c r="B85" s="979">
        <v>164078</v>
      </c>
      <c r="C85" s="979">
        <v>0</v>
      </c>
      <c r="D85" s="979">
        <v>57138</v>
      </c>
      <c r="E85" s="979">
        <v>0</v>
      </c>
      <c r="F85" s="979">
        <v>0</v>
      </c>
      <c r="G85" s="536"/>
      <c r="H85" s="535"/>
      <c r="I85" s="535"/>
      <c r="K85" s="199"/>
      <c r="L85" s="200"/>
      <c r="M85" s="201" t="s">
        <v>101</v>
      </c>
      <c r="N85" s="202"/>
      <c r="O85" s="203" t="s">
        <v>77</v>
      </c>
      <c r="P85" s="204">
        <f>'Ｈ１７（2005）'!A85</f>
        <v>164078</v>
      </c>
      <c r="Q85" s="205">
        <f>'Ｈ１７（2005）'!B85</f>
        <v>164078</v>
      </c>
      <c r="R85" s="225"/>
      <c r="S85" s="267">
        <f>'Ｈ１７（2005）'!D85</f>
        <v>57138</v>
      </c>
      <c r="T85" s="268">
        <f>'Ｈ１７（2005）'!F85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79">
        <v>50661</v>
      </c>
      <c r="B86" s="979">
        <v>50661</v>
      </c>
      <c r="C86" s="979">
        <v>0</v>
      </c>
      <c r="D86" s="979">
        <v>0</v>
      </c>
      <c r="E86" s="979">
        <v>0</v>
      </c>
      <c r="F86" s="979">
        <v>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'Ｈ１７（2005）'!A123</f>
        <v>0</v>
      </c>
      <c r="AA86" s="277">
        <f>'Ｈ１７（2005）'!B123</f>
        <v>0</v>
      </c>
      <c r="AB86" s="278"/>
      <c r="AC86" s="279">
        <f>'Ｈ１７（2005）'!E123</f>
        <v>0</v>
      </c>
      <c r="AD86" s="269" t="s">
        <v>423</v>
      </c>
      <c r="AE86" s="200"/>
      <c r="AF86" s="201" t="s">
        <v>13</v>
      </c>
      <c r="AG86" s="202"/>
      <c r="AH86" s="203" t="s">
        <v>677</v>
      </c>
      <c r="AI86" s="276">
        <f>'Ｈ１７（2005）'!A146</f>
        <v>0</v>
      </c>
      <c r="AJ86" s="277">
        <f>'Ｈ１７（2005）'!B146</f>
        <v>0</v>
      </c>
      <c r="AK86" s="280">
        <f>'Ｈ１７（2005）'!C146</f>
        <v>0</v>
      </c>
      <c r="AL86" s="281">
        <f>'Ｈ１７（2005）'!E146</f>
        <v>0</v>
      </c>
    </row>
    <row r="87" spans="1:38" ht="14.45" customHeight="1">
      <c r="A87" s="979">
        <v>49586</v>
      </c>
      <c r="B87" s="979">
        <v>49586</v>
      </c>
      <c r="C87" s="979">
        <v>0</v>
      </c>
      <c r="D87" s="979">
        <v>0</v>
      </c>
      <c r="E87" s="979">
        <v>0</v>
      </c>
      <c r="F87" s="979">
        <v>0</v>
      </c>
      <c r="G87" s="536"/>
      <c r="H87" s="535"/>
      <c r="I87" s="535"/>
      <c r="K87" s="199"/>
      <c r="L87" s="178"/>
      <c r="M87" s="201" t="s">
        <v>47</v>
      </c>
      <c r="N87" s="202"/>
      <c r="O87" s="203" t="s">
        <v>48</v>
      </c>
      <c r="P87" s="204">
        <f>'Ｈ１７（2005）'!A87</f>
        <v>49586</v>
      </c>
      <c r="Q87" s="205">
        <f>'Ｈ１７（2005）'!B87</f>
        <v>49586</v>
      </c>
      <c r="R87" s="225"/>
      <c r="S87" s="267">
        <f>'Ｈ１７（2005）'!D87</f>
        <v>0</v>
      </c>
      <c r="T87" s="268">
        <f>'Ｈ１７（2005）'!F87</f>
        <v>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79">
        <v>0</v>
      </c>
      <c r="B88" s="979">
        <v>0</v>
      </c>
      <c r="C88" s="979">
        <v>0</v>
      </c>
      <c r="D88" s="979">
        <v>0</v>
      </c>
      <c r="E88" s="979">
        <v>0</v>
      </c>
      <c r="F88" s="979">
        <v>0</v>
      </c>
      <c r="G88" s="536"/>
      <c r="H88" s="535"/>
      <c r="I88" s="535"/>
      <c r="K88" s="199"/>
      <c r="L88" s="200"/>
      <c r="M88" s="201" t="s">
        <v>50</v>
      </c>
      <c r="N88" s="202"/>
      <c r="O88" s="203" t="s">
        <v>51</v>
      </c>
      <c r="P88" s="204">
        <f>'Ｈ１７（2005）'!A88</f>
        <v>0</v>
      </c>
      <c r="Q88" s="205">
        <f>'Ｈ１７（2005）'!B88</f>
        <v>0</v>
      </c>
      <c r="R88" s="225"/>
      <c r="S88" s="267">
        <f>'Ｈ１７（2005）'!D88</f>
        <v>0</v>
      </c>
      <c r="T88" s="268">
        <f>'Ｈ１７（2005）'!F88</f>
        <v>0</v>
      </c>
      <c r="U88" s="269"/>
      <c r="V88" s="200"/>
      <c r="W88" s="201" t="s">
        <v>426</v>
      </c>
      <c r="X88" s="202"/>
      <c r="Y88" s="203" t="s">
        <v>678</v>
      </c>
      <c r="Z88" s="276">
        <f>'Ｈ１７（2005）'!A125</f>
        <v>0</v>
      </c>
      <c r="AA88" s="277">
        <f>'Ｈ１７（2005）'!B125</f>
        <v>0</v>
      </c>
      <c r="AB88" s="278"/>
      <c r="AC88" s="279">
        <f>'Ｈ１７（2005）'!E125</f>
        <v>0</v>
      </c>
      <c r="AD88" s="269"/>
      <c r="AE88" s="200"/>
      <c r="AF88" s="201" t="s">
        <v>426</v>
      </c>
      <c r="AG88" s="202"/>
      <c r="AH88" s="203" t="s">
        <v>679</v>
      </c>
      <c r="AI88" s="276">
        <f>'Ｈ１７（2005）'!A148</f>
        <v>0</v>
      </c>
      <c r="AJ88" s="277">
        <f>'Ｈ１７（2005）'!B148</f>
        <v>0</v>
      </c>
      <c r="AK88" s="280">
        <f>'Ｈ１７（2005）'!C148</f>
        <v>0</v>
      </c>
      <c r="AL88" s="281">
        <f>'Ｈ１７（2005）'!E148</f>
        <v>0</v>
      </c>
    </row>
    <row r="89" spans="1:38" ht="14.45" customHeight="1">
      <c r="A89" s="979">
        <v>0</v>
      </c>
      <c r="B89" s="979">
        <v>0</v>
      </c>
      <c r="C89" s="979">
        <v>0</v>
      </c>
      <c r="D89" s="979">
        <v>0</v>
      </c>
      <c r="E89" s="979">
        <v>0</v>
      </c>
      <c r="F89" s="979">
        <v>0</v>
      </c>
      <c r="G89" s="536"/>
      <c r="H89" s="535"/>
      <c r="I89" s="535"/>
      <c r="K89" s="199" t="s">
        <v>129</v>
      </c>
      <c r="L89" s="200"/>
      <c r="M89" s="201" t="s">
        <v>52</v>
      </c>
      <c r="N89" s="202"/>
      <c r="O89" s="203" t="s">
        <v>53</v>
      </c>
      <c r="P89" s="204">
        <f>'Ｈ１７（2005）'!A89</f>
        <v>0</v>
      </c>
      <c r="Q89" s="205">
        <f>'Ｈ１７（2005）'!B89</f>
        <v>0</v>
      </c>
      <c r="R89" s="225"/>
      <c r="S89" s="267">
        <f>'Ｈ１７（2005）'!D89</f>
        <v>0</v>
      </c>
      <c r="T89" s="268">
        <f>'Ｈ１７（2005）'!F89</f>
        <v>0</v>
      </c>
      <c r="U89" s="269"/>
      <c r="V89" s="200"/>
      <c r="W89" s="201" t="s">
        <v>429</v>
      </c>
      <c r="X89" s="202"/>
      <c r="Y89" s="203" t="s">
        <v>680</v>
      </c>
      <c r="Z89" s="276">
        <f>'Ｈ１７（2005）'!A126</f>
        <v>0</v>
      </c>
      <c r="AA89" s="277">
        <f>'Ｈ１７（2005）'!B126</f>
        <v>0</v>
      </c>
      <c r="AB89" s="278"/>
      <c r="AC89" s="279">
        <f>'Ｈ１７（2005）'!E126</f>
        <v>0</v>
      </c>
      <c r="AD89" s="269"/>
      <c r="AE89" s="200"/>
      <c r="AF89" s="201" t="s">
        <v>429</v>
      </c>
      <c r="AG89" s="202"/>
      <c r="AH89" s="203" t="s">
        <v>681</v>
      </c>
      <c r="AI89" s="276">
        <f>'Ｈ１７（2005）'!A149</f>
        <v>0</v>
      </c>
      <c r="AJ89" s="277">
        <f>'Ｈ１７（2005）'!B149</f>
        <v>0</v>
      </c>
      <c r="AK89" s="280">
        <f>'Ｈ１７（2005）'!C149</f>
        <v>0</v>
      </c>
      <c r="AL89" s="281">
        <f>'Ｈ１７（2005）'!E149</f>
        <v>0</v>
      </c>
    </row>
    <row r="90" spans="1:38" ht="14.45" customHeight="1">
      <c r="A90" s="979">
        <v>0</v>
      </c>
      <c r="B90" s="979">
        <v>0</v>
      </c>
      <c r="C90" s="979">
        <v>0</v>
      </c>
      <c r="D90" s="979">
        <v>0</v>
      </c>
      <c r="E90" s="979">
        <v>0</v>
      </c>
      <c r="F90" s="979">
        <v>0</v>
      </c>
      <c r="G90" s="536"/>
      <c r="H90" s="535"/>
      <c r="I90" s="535"/>
      <c r="K90" s="199"/>
      <c r="L90" s="200" t="s">
        <v>54</v>
      </c>
      <c r="M90" s="201" t="s">
        <v>32</v>
      </c>
      <c r="N90" s="202"/>
      <c r="O90" s="203" t="s">
        <v>55</v>
      </c>
      <c r="P90" s="204">
        <f>'Ｈ１７（2005）'!A90</f>
        <v>0</v>
      </c>
      <c r="Q90" s="205">
        <f>'Ｈ１７（2005）'!B90</f>
        <v>0</v>
      </c>
      <c r="R90" s="225"/>
      <c r="S90" s="267">
        <f>'Ｈ１７（2005）'!D90</f>
        <v>0</v>
      </c>
      <c r="T90" s="268">
        <f>'Ｈ１７（2005）'!F90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79">
        <v>0</v>
      </c>
      <c r="B91" s="979">
        <v>0</v>
      </c>
      <c r="C91" s="979">
        <v>0</v>
      </c>
      <c r="D91" s="979">
        <v>0</v>
      </c>
      <c r="E91" s="979">
        <v>0</v>
      </c>
      <c r="F91" s="979">
        <v>0</v>
      </c>
      <c r="G91" s="536"/>
      <c r="H91" s="535"/>
      <c r="I91" s="535"/>
      <c r="K91" s="199"/>
      <c r="L91" s="200"/>
      <c r="M91" s="201" t="s">
        <v>42</v>
      </c>
      <c r="N91" s="202"/>
      <c r="O91" s="203" t="s">
        <v>56</v>
      </c>
      <c r="P91" s="204">
        <f>'Ｈ１７（2005）'!A91</f>
        <v>0</v>
      </c>
      <c r="Q91" s="205">
        <f>'Ｈ１７（2005）'!B91</f>
        <v>0</v>
      </c>
      <c r="R91" s="225"/>
      <c r="S91" s="267">
        <f>'Ｈ１７（2005）'!D91</f>
        <v>0</v>
      </c>
      <c r="T91" s="268">
        <f>'Ｈ１７（2005）'!F91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79">
        <v>0</v>
      </c>
      <c r="B92" s="979">
        <v>0</v>
      </c>
      <c r="C92" s="979">
        <v>0</v>
      </c>
      <c r="D92" s="979">
        <v>0</v>
      </c>
      <c r="E92" s="979">
        <v>0</v>
      </c>
      <c r="F92" s="979">
        <v>0</v>
      </c>
      <c r="G92" s="536"/>
      <c r="H92" s="535"/>
      <c r="I92" s="535"/>
      <c r="K92" s="199"/>
      <c r="L92" s="200"/>
      <c r="M92" s="201" t="s">
        <v>57</v>
      </c>
      <c r="N92" s="202"/>
      <c r="O92" s="203" t="s">
        <v>58</v>
      </c>
      <c r="P92" s="204">
        <f>'Ｈ１７（2005）'!A92</f>
        <v>0</v>
      </c>
      <c r="Q92" s="205">
        <f>'Ｈ１７（2005）'!B92</f>
        <v>0</v>
      </c>
      <c r="R92" s="225"/>
      <c r="S92" s="267">
        <f>'Ｈ１７（2005）'!D92</f>
        <v>0</v>
      </c>
      <c r="T92" s="268">
        <f>'Ｈ１７（2005）'!F92</f>
        <v>0</v>
      </c>
      <c r="U92" s="269"/>
      <c r="V92" s="200"/>
      <c r="W92" s="201" t="s">
        <v>57</v>
      </c>
      <c r="X92" s="202"/>
      <c r="Y92" s="203" t="s">
        <v>682</v>
      </c>
      <c r="Z92" s="276">
        <f>'Ｈ１７（2005）'!A127</f>
        <v>0</v>
      </c>
      <c r="AA92" s="277">
        <f>'Ｈ１７（2005）'!B127</f>
        <v>0</v>
      </c>
      <c r="AB92" s="278"/>
      <c r="AC92" s="279">
        <f>'Ｈ１７（2005）'!E127</f>
        <v>0</v>
      </c>
      <c r="AD92" s="269"/>
      <c r="AE92" s="200"/>
      <c r="AF92" s="201" t="s">
        <v>57</v>
      </c>
      <c r="AG92" s="202"/>
      <c r="AH92" s="203" t="s">
        <v>683</v>
      </c>
      <c r="AI92" s="276">
        <f>'Ｈ１７（2005）'!A150</f>
        <v>0</v>
      </c>
      <c r="AJ92" s="277">
        <f>'Ｈ１７（2005）'!B150</f>
        <v>0</v>
      </c>
      <c r="AK92" s="280">
        <f>'Ｈ１７（2005）'!C150</f>
        <v>0</v>
      </c>
      <c r="AL92" s="281">
        <f>'Ｈ１７（2005）'!E150</f>
        <v>0</v>
      </c>
    </row>
    <row r="93" spans="1:38" ht="14.45" customHeight="1">
      <c r="A93" s="979">
        <v>142</v>
      </c>
      <c r="B93" s="979">
        <v>142</v>
      </c>
      <c r="C93" s="979">
        <v>0</v>
      </c>
      <c r="D93" s="979">
        <v>0</v>
      </c>
      <c r="E93" s="979">
        <v>0</v>
      </c>
      <c r="F93" s="979">
        <v>0</v>
      </c>
      <c r="G93" s="536"/>
      <c r="H93" s="535"/>
      <c r="I93" s="535"/>
      <c r="K93" s="199"/>
      <c r="L93" s="200"/>
      <c r="M93" s="178" t="s">
        <v>60</v>
      </c>
      <c r="N93" s="202"/>
      <c r="O93" s="203" t="s">
        <v>61</v>
      </c>
      <c r="P93" s="204">
        <f>'Ｈ１７（2005）'!A93</f>
        <v>142</v>
      </c>
      <c r="Q93" s="205">
        <f>'Ｈ１７（2005）'!B93</f>
        <v>142</v>
      </c>
      <c r="R93" s="225"/>
      <c r="S93" s="267">
        <f>'Ｈ１７（2005）'!D93</f>
        <v>0</v>
      </c>
      <c r="T93" s="268">
        <f>'Ｈ１７（2005）'!F93</f>
        <v>0</v>
      </c>
      <c r="U93" s="269" t="s">
        <v>434</v>
      </c>
      <c r="V93" s="200"/>
      <c r="W93" s="178" t="s">
        <v>60</v>
      </c>
      <c r="X93" s="202"/>
      <c r="Y93" s="203" t="s">
        <v>684</v>
      </c>
      <c r="Z93" s="276">
        <f>'Ｈ１７（2005）'!A128</f>
        <v>0</v>
      </c>
      <c r="AA93" s="277">
        <f>'Ｈ１７（2005）'!B128</f>
        <v>0</v>
      </c>
      <c r="AB93" s="278"/>
      <c r="AC93" s="279">
        <f>'Ｈ１７（2005）'!E128</f>
        <v>0</v>
      </c>
      <c r="AD93" s="269"/>
      <c r="AE93" s="200"/>
      <c r="AF93" s="178" t="s">
        <v>60</v>
      </c>
      <c r="AG93" s="202"/>
      <c r="AH93" s="203" t="s">
        <v>685</v>
      </c>
      <c r="AI93" s="276">
        <f>'Ｈ１７（2005）'!A151</f>
        <v>1321</v>
      </c>
      <c r="AJ93" s="277">
        <f>'Ｈ１７（2005）'!B151</f>
        <v>0</v>
      </c>
      <c r="AK93" s="280">
        <f>'Ｈ１７（2005）'!C151</f>
        <v>0</v>
      </c>
      <c r="AL93" s="281">
        <f>'Ｈ１７（2005）'!E151</f>
        <v>0</v>
      </c>
    </row>
    <row r="94" spans="1:38" ht="14.45" customHeight="1">
      <c r="A94" s="979">
        <v>0</v>
      </c>
      <c r="B94" s="979">
        <v>0</v>
      </c>
      <c r="C94" s="979">
        <v>0</v>
      </c>
      <c r="D94" s="979">
        <v>0</v>
      </c>
      <c r="E94" s="979">
        <v>0</v>
      </c>
      <c r="F94" s="979">
        <v>0</v>
      </c>
      <c r="G94" s="536"/>
      <c r="H94" s="535"/>
      <c r="I94" s="535"/>
      <c r="K94" s="199"/>
      <c r="L94" s="200" t="s">
        <v>59</v>
      </c>
      <c r="M94" s="200"/>
      <c r="N94" s="201" t="s">
        <v>62</v>
      </c>
      <c r="O94" s="203" t="s">
        <v>63</v>
      </c>
      <c r="P94" s="204">
        <f>'Ｈ１７（2005）'!A94</f>
        <v>0</v>
      </c>
      <c r="Q94" s="205">
        <f>'Ｈ１７（2005）'!B94</f>
        <v>0</v>
      </c>
      <c r="R94" s="225"/>
      <c r="S94" s="267">
        <f>'Ｈ１７（2005）'!D94</f>
        <v>0</v>
      </c>
      <c r="T94" s="268">
        <f>'Ｈ１７（2005）'!F94</f>
        <v>0</v>
      </c>
      <c r="U94" s="269"/>
      <c r="V94" s="200" t="s">
        <v>59</v>
      </c>
      <c r="W94" s="200"/>
      <c r="X94" s="201" t="s">
        <v>62</v>
      </c>
      <c r="Y94" s="203" t="s">
        <v>686</v>
      </c>
      <c r="Z94" s="276">
        <f>'Ｈ１７（2005）'!A129</f>
        <v>0</v>
      </c>
      <c r="AA94" s="277">
        <f>'Ｈ１７（2005）'!B129</f>
        <v>0</v>
      </c>
      <c r="AB94" s="278"/>
      <c r="AC94" s="279">
        <f>'Ｈ１７（2005）'!E129</f>
        <v>0</v>
      </c>
      <c r="AD94" s="269"/>
      <c r="AE94" s="200" t="s">
        <v>59</v>
      </c>
      <c r="AF94" s="200"/>
      <c r="AG94" s="201" t="s">
        <v>62</v>
      </c>
      <c r="AH94" s="203" t="s">
        <v>687</v>
      </c>
      <c r="AI94" s="276">
        <f>'Ｈ１７（2005）'!A152</f>
        <v>0</v>
      </c>
      <c r="AJ94" s="277">
        <f>'Ｈ１７（2005）'!B152</f>
        <v>0</v>
      </c>
      <c r="AK94" s="280">
        <f>'Ｈ１７（2005）'!C152</f>
        <v>0</v>
      </c>
      <c r="AL94" s="281">
        <f>'Ｈ１７（2005）'!E152</f>
        <v>0</v>
      </c>
    </row>
    <row r="95" spans="1:38" ht="14.45" customHeight="1">
      <c r="A95" s="979">
        <v>0</v>
      </c>
      <c r="B95" s="979">
        <v>0</v>
      </c>
      <c r="C95" s="979">
        <v>0</v>
      </c>
      <c r="D95" s="979">
        <v>0</v>
      </c>
      <c r="E95" s="979">
        <v>0</v>
      </c>
      <c r="F95" s="979">
        <v>0</v>
      </c>
      <c r="G95" s="536"/>
      <c r="H95" s="535"/>
      <c r="I95" s="535"/>
      <c r="K95" s="199"/>
      <c r="L95" s="200"/>
      <c r="M95" s="200"/>
      <c r="N95" s="201" t="s">
        <v>64</v>
      </c>
      <c r="O95" s="203" t="s">
        <v>65</v>
      </c>
      <c r="P95" s="204">
        <f>'Ｈ１７（2005）'!A95</f>
        <v>0</v>
      </c>
      <c r="Q95" s="205">
        <f>'Ｈ１７（2005）'!B95</f>
        <v>0</v>
      </c>
      <c r="R95" s="225"/>
      <c r="S95" s="267">
        <f>'Ｈ１７（2005）'!D95</f>
        <v>0</v>
      </c>
      <c r="T95" s="268">
        <f>'Ｈ１７（2005）'!F95</f>
        <v>0</v>
      </c>
      <c r="U95" s="269"/>
      <c r="V95" s="200"/>
      <c r="W95" s="200"/>
      <c r="X95" s="201" t="s">
        <v>64</v>
      </c>
      <c r="Y95" s="203" t="s">
        <v>688</v>
      </c>
      <c r="Z95" s="276">
        <f>'Ｈ１７（2005）'!A130</f>
        <v>0</v>
      </c>
      <c r="AA95" s="277">
        <f>'Ｈ１７（2005）'!B130</f>
        <v>0</v>
      </c>
      <c r="AB95" s="278"/>
      <c r="AC95" s="279">
        <f>'Ｈ１７（2005）'!E130</f>
        <v>0</v>
      </c>
      <c r="AD95" s="269"/>
      <c r="AE95" s="200"/>
      <c r="AF95" s="200"/>
      <c r="AG95" s="201" t="s">
        <v>64</v>
      </c>
      <c r="AH95" s="203" t="s">
        <v>689</v>
      </c>
      <c r="AI95" s="276">
        <f>'Ｈ１７（2005）'!A153</f>
        <v>0</v>
      </c>
      <c r="AJ95" s="277">
        <f>'Ｈ１７（2005）'!B153</f>
        <v>0</v>
      </c>
      <c r="AK95" s="280">
        <f>'Ｈ１７（2005）'!C153</f>
        <v>0</v>
      </c>
      <c r="AL95" s="281">
        <f>'Ｈ１７（2005）'!E153</f>
        <v>0</v>
      </c>
    </row>
    <row r="96" spans="1:38" ht="14.45" customHeight="1">
      <c r="A96" s="979">
        <v>0</v>
      </c>
      <c r="B96" s="979">
        <v>0</v>
      </c>
      <c r="C96" s="979">
        <v>0</v>
      </c>
      <c r="D96" s="979">
        <v>0</v>
      </c>
      <c r="E96" s="979">
        <v>0</v>
      </c>
      <c r="F96" s="979">
        <v>0</v>
      </c>
      <c r="G96" s="536"/>
      <c r="H96" s="535"/>
      <c r="I96" s="535"/>
      <c r="K96" s="199" t="s">
        <v>38</v>
      </c>
      <c r="L96" s="200"/>
      <c r="M96" s="200"/>
      <c r="N96" s="201" t="s">
        <v>66</v>
      </c>
      <c r="O96" s="203" t="s">
        <v>67</v>
      </c>
      <c r="P96" s="204">
        <f>'Ｈ１７（2005）'!A96</f>
        <v>0</v>
      </c>
      <c r="Q96" s="205">
        <f>'Ｈ１７（2005）'!B96</f>
        <v>0</v>
      </c>
      <c r="R96" s="225"/>
      <c r="S96" s="267">
        <f>'Ｈ１７（2005）'!D96</f>
        <v>0</v>
      </c>
      <c r="T96" s="268">
        <f>'Ｈ１７（2005）'!F96</f>
        <v>0</v>
      </c>
      <c r="U96" s="269"/>
      <c r="V96" s="200"/>
      <c r="W96" s="200"/>
      <c r="X96" s="201" t="s">
        <v>66</v>
      </c>
      <c r="Y96" s="203" t="s">
        <v>690</v>
      </c>
      <c r="Z96" s="276">
        <f>'Ｈ１７（2005）'!A131</f>
        <v>0</v>
      </c>
      <c r="AA96" s="277">
        <f>'Ｈ１７（2005）'!B131</f>
        <v>0</v>
      </c>
      <c r="AB96" s="278"/>
      <c r="AC96" s="279">
        <f>'Ｈ１７（2005）'!E131</f>
        <v>0</v>
      </c>
      <c r="AD96" s="269"/>
      <c r="AE96" s="200"/>
      <c r="AF96" s="200"/>
      <c r="AG96" s="201" t="s">
        <v>66</v>
      </c>
      <c r="AH96" s="203" t="s">
        <v>691</v>
      </c>
      <c r="AI96" s="276">
        <f>'Ｈ１７（2005）'!A154</f>
        <v>0</v>
      </c>
      <c r="AJ96" s="277">
        <f>'Ｈ１７（2005）'!B154</f>
        <v>0</v>
      </c>
      <c r="AK96" s="280">
        <f>'Ｈ１７（2005）'!C154</f>
        <v>0</v>
      </c>
      <c r="AL96" s="281">
        <f>'Ｈ１７（2005）'!E154</f>
        <v>0</v>
      </c>
    </row>
    <row r="97" spans="1:38" ht="14.45" customHeight="1">
      <c r="A97" s="979">
        <v>142</v>
      </c>
      <c r="B97" s="979">
        <v>142</v>
      </c>
      <c r="C97" s="979">
        <v>0</v>
      </c>
      <c r="D97" s="979">
        <v>0</v>
      </c>
      <c r="E97" s="979">
        <v>0</v>
      </c>
      <c r="F97" s="979">
        <v>0</v>
      </c>
      <c r="G97" s="536"/>
      <c r="H97" s="535"/>
      <c r="I97" s="535"/>
      <c r="K97" s="199"/>
      <c r="L97" s="200"/>
      <c r="M97" s="200"/>
      <c r="N97" s="201" t="s">
        <v>150</v>
      </c>
      <c r="O97" s="203" t="s">
        <v>69</v>
      </c>
      <c r="P97" s="204">
        <f>'Ｈ１７（2005）'!A97</f>
        <v>142</v>
      </c>
      <c r="Q97" s="205">
        <f>'Ｈ１７（2005）'!B97</f>
        <v>142</v>
      </c>
      <c r="R97" s="225"/>
      <c r="S97" s="267">
        <f>'Ｈ１７（2005）'!D97</f>
        <v>0</v>
      </c>
      <c r="T97" s="268">
        <f>'Ｈ１７（2005）'!F97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79">
        <v>933</v>
      </c>
      <c r="B98" s="979">
        <v>933</v>
      </c>
      <c r="C98" s="979">
        <v>0</v>
      </c>
      <c r="D98" s="979">
        <v>0</v>
      </c>
      <c r="E98" s="979">
        <v>0</v>
      </c>
      <c r="F98" s="979">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'Ｈ１７（2005）'!A132</f>
        <v>0</v>
      </c>
      <c r="AA98" s="277">
        <f>'Ｈ１７（2005）'!B132</f>
        <v>0</v>
      </c>
      <c r="AB98" s="278"/>
      <c r="AC98" s="279">
        <f>'Ｈ１７（2005）'!E132</f>
        <v>0</v>
      </c>
      <c r="AD98" s="269"/>
      <c r="AE98" s="200" t="s">
        <v>41</v>
      </c>
      <c r="AF98" s="221"/>
      <c r="AG98" s="201" t="s">
        <v>13</v>
      </c>
      <c r="AH98" s="203" t="s">
        <v>693</v>
      </c>
      <c r="AI98" s="276">
        <f>'Ｈ１７（2005）'!A155</f>
        <v>1321</v>
      </c>
      <c r="AJ98" s="277">
        <f>'Ｈ１７（2005）'!B155</f>
        <v>0</v>
      </c>
      <c r="AK98" s="280">
        <f>'Ｈ１７（2005）'!C154</f>
        <v>0</v>
      </c>
      <c r="AL98" s="281">
        <f>'Ｈ１７（2005）'!E154</f>
        <v>0</v>
      </c>
    </row>
    <row r="99" spans="1:38" ht="14.45" customHeight="1">
      <c r="A99" s="979">
        <v>0</v>
      </c>
      <c r="B99" s="979">
        <v>0</v>
      </c>
      <c r="C99" s="979">
        <v>0</v>
      </c>
      <c r="D99" s="979">
        <v>0</v>
      </c>
      <c r="E99" s="979">
        <v>0</v>
      </c>
      <c r="F99" s="979">
        <v>0</v>
      </c>
      <c r="G99" s="536"/>
      <c r="H99" s="535"/>
      <c r="I99" s="535"/>
      <c r="K99" s="227" t="s">
        <v>134</v>
      </c>
      <c r="L99" s="200"/>
      <c r="M99" s="201" t="s">
        <v>70</v>
      </c>
      <c r="N99" s="202"/>
      <c r="O99" s="203" t="s">
        <v>71</v>
      </c>
      <c r="P99" s="204">
        <f>'Ｈ１７（2005）'!A98</f>
        <v>933</v>
      </c>
      <c r="Q99" s="205">
        <f>'Ｈ１７（2005）'!B98</f>
        <v>933</v>
      </c>
      <c r="R99" s="225"/>
      <c r="S99" s="267">
        <f>'Ｈ１７（2005）'!D98</f>
        <v>0</v>
      </c>
      <c r="T99" s="268">
        <f>'Ｈ１７（2005）'!F98</f>
        <v>0</v>
      </c>
      <c r="U99" s="315" t="s">
        <v>694</v>
      </c>
      <c r="V99" s="200"/>
      <c r="W99" s="201" t="s">
        <v>70</v>
      </c>
      <c r="X99" s="202"/>
      <c r="Y99" s="203" t="s">
        <v>695</v>
      </c>
      <c r="Z99" s="276">
        <f>'Ｈ１７（2005）'!A133</f>
        <v>0</v>
      </c>
      <c r="AA99" s="277">
        <f>'Ｈ１７（2005）'!B133</f>
        <v>0</v>
      </c>
      <c r="AB99" s="278"/>
      <c r="AC99" s="279">
        <f>'Ｈ１７（2005）'!E133</f>
        <v>0</v>
      </c>
      <c r="AD99" s="315" t="s">
        <v>694</v>
      </c>
      <c r="AE99" s="200"/>
      <c r="AF99" s="201" t="s">
        <v>70</v>
      </c>
      <c r="AG99" s="202"/>
      <c r="AH99" s="203" t="s">
        <v>696</v>
      </c>
      <c r="AI99" s="276">
        <f>'Ｈ１７（2005）'!A156</f>
        <v>0</v>
      </c>
      <c r="AJ99" s="277">
        <f>'Ｈ１７（2005）'!B156</f>
        <v>0</v>
      </c>
      <c r="AK99" s="280">
        <f>'Ｈ１７（2005）'!C156</f>
        <v>0</v>
      </c>
      <c r="AL99" s="281">
        <f>'Ｈ１７（2005）'!E156</f>
        <v>0</v>
      </c>
    </row>
    <row r="100" spans="1:38" ht="14.45" customHeight="1">
      <c r="A100" s="979">
        <v>0</v>
      </c>
      <c r="B100" s="979">
        <v>0</v>
      </c>
      <c r="C100" s="979">
        <v>0</v>
      </c>
      <c r="D100" s="979">
        <v>0</v>
      </c>
      <c r="E100" s="979">
        <v>0</v>
      </c>
      <c r="F100" s="979">
        <v>0</v>
      </c>
      <c r="G100" s="536"/>
      <c r="H100" s="535"/>
      <c r="I100" s="535"/>
      <c r="K100" s="199" t="s">
        <v>130</v>
      </c>
      <c r="L100" s="200"/>
      <c r="M100" s="201" t="s">
        <v>73</v>
      </c>
      <c r="N100" s="202"/>
      <c r="O100" s="203" t="s">
        <v>74</v>
      </c>
      <c r="P100" s="204">
        <f>'Ｈ１７（2005）'!A99</f>
        <v>0</v>
      </c>
      <c r="Q100" s="205">
        <f>'Ｈ１７（2005）'!B99</f>
        <v>0</v>
      </c>
      <c r="R100" s="225"/>
      <c r="S100" s="267">
        <f>'Ｈ１７（2005）'!D99</f>
        <v>0</v>
      </c>
      <c r="T100" s="268">
        <f>'Ｈ１７（2005）'!F99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79">
        <v>14986</v>
      </c>
      <c r="B101" s="979">
        <v>14986</v>
      </c>
      <c r="C101" s="979">
        <v>0</v>
      </c>
      <c r="D101" s="979">
        <v>0</v>
      </c>
      <c r="E101" s="979">
        <v>0</v>
      </c>
      <c r="F101" s="979">
        <v>9800</v>
      </c>
      <c r="G101" s="536"/>
      <c r="H101" s="535"/>
      <c r="I101" s="535"/>
      <c r="K101" s="199"/>
      <c r="L101" s="221"/>
      <c r="M101" s="201" t="s">
        <v>13</v>
      </c>
      <c r="N101" s="202"/>
      <c r="O101" s="203" t="s">
        <v>76</v>
      </c>
      <c r="P101" s="204">
        <f>'Ｈ１７（2005）'!A100</f>
        <v>0</v>
      </c>
      <c r="Q101" s="205">
        <f>'Ｈ１７（2005）'!B100</f>
        <v>0</v>
      </c>
      <c r="R101" s="225"/>
      <c r="S101" s="267">
        <f>'Ｈ１７（2005）'!D100</f>
        <v>0</v>
      </c>
      <c r="T101" s="268">
        <f>'Ｈ１７（2005）'!F100</f>
        <v>0</v>
      </c>
      <c r="U101" s="269"/>
      <c r="V101" s="221"/>
      <c r="W101" s="201" t="s">
        <v>13</v>
      </c>
      <c r="X101" s="202"/>
      <c r="Y101" s="203" t="s">
        <v>697</v>
      </c>
      <c r="Z101" s="276">
        <f>'Ｈ１７（2005）'!A134</f>
        <v>0</v>
      </c>
      <c r="AA101" s="277">
        <f>'Ｈ１７（2005）'!B134</f>
        <v>0</v>
      </c>
      <c r="AB101" s="278"/>
      <c r="AC101" s="279">
        <f>'Ｈ１７（2005）'!E134</f>
        <v>0</v>
      </c>
      <c r="AD101" s="269"/>
      <c r="AE101" s="221"/>
      <c r="AF101" s="201" t="s">
        <v>13</v>
      </c>
      <c r="AG101" s="202"/>
      <c r="AH101" s="203" t="s">
        <v>698</v>
      </c>
      <c r="AI101" s="276">
        <f>'Ｈ１７（2005）'!A157</f>
        <v>0</v>
      </c>
      <c r="AJ101" s="277">
        <f>'Ｈ１７（2005）'!B157</f>
        <v>0</v>
      </c>
      <c r="AK101" s="280">
        <f>'Ｈ１７（2005）'!C157</f>
        <v>0</v>
      </c>
      <c r="AL101" s="281">
        <f>'Ｈ１７（2005）'!E157</f>
        <v>0</v>
      </c>
    </row>
    <row r="102" spans="1:38" ht="14.45" customHeight="1">
      <c r="A102" s="979">
        <v>0</v>
      </c>
      <c r="B102" s="979">
        <v>0</v>
      </c>
      <c r="C102" s="979">
        <v>0</v>
      </c>
      <c r="D102" s="979">
        <v>0</v>
      </c>
      <c r="E102" s="979">
        <v>0</v>
      </c>
      <c r="F102" s="979">
        <v>0</v>
      </c>
      <c r="G102" s="536"/>
      <c r="H102" s="535"/>
      <c r="I102" s="535"/>
      <c r="K102" s="199" t="s">
        <v>4</v>
      </c>
      <c r="L102" s="178" t="s">
        <v>78</v>
      </c>
      <c r="M102" s="202"/>
      <c r="N102" s="202"/>
      <c r="O102" s="203" t="s">
        <v>79</v>
      </c>
      <c r="P102" s="204">
        <f>'Ｈ１７（2005）'!A101</f>
        <v>14986</v>
      </c>
      <c r="Q102" s="205">
        <f>'Ｈ１７（2005）'!B101</f>
        <v>14986</v>
      </c>
      <c r="R102" s="225"/>
      <c r="S102" s="267">
        <f>'Ｈ１７（2005）'!D101</f>
        <v>0</v>
      </c>
      <c r="T102" s="268">
        <f>'Ｈ１７（2005）'!F101</f>
        <v>9800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79">
        <v>20492</v>
      </c>
      <c r="B103" s="979">
        <v>20492</v>
      </c>
      <c r="C103" s="979">
        <v>0</v>
      </c>
      <c r="D103" s="979">
        <v>0</v>
      </c>
      <c r="E103" s="979">
        <v>0</v>
      </c>
      <c r="F103" s="979">
        <v>0</v>
      </c>
      <c r="G103" s="536"/>
      <c r="H103" s="535"/>
      <c r="I103" s="535"/>
      <c r="K103" s="199"/>
      <c r="L103" s="200"/>
      <c r="M103" s="201" t="s">
        <v>11</v>
      </c>
      <c r="N103" s="202"/>
      <c r="O103" s="203" t="s">
        <v>80</v>
      </c>
      <c r="P103" s="204">
        <f>'Ｈ１７（2005）'!A102</f>
        <v>0</v>
      </c>
      <c r="Q103" s="205">
        <f>'Ｈ１７（2005）'!B102</f>
        <v>0</v>
      </c>
      <c r="R103" s="225"/>
      <c r="S103" s="267">
        <f>'Ｈ１７（2005）'!D102</f>
        <v>0</v>
      </c>
      <c r="T103" s="268">
        <f>'Ｈ１７（2005）'!F102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79">
        <v>8102</v>
      </c>
      <c r="B104" s="979">
        <v>8102</v>
      </c>
      <c r="C104" s="979">
        <v>0</v>
      </c>
      <c r="D104" s="979">
        <v>0</v>
      </c>
      <c r="E104" s="979">
        <v>0</v>
      </c>
      <c r="F104" s="979">
        <v>0</v>
      </c>
      <c r="G104" s="536"/>
      <c r="H104" s="535"/>
      <c r="I104" s="535"/>
      <c r="K104" s="199"/>
      <c r="L104" s="221"/>
      <c r="M104" s="201" t="s">
        <v>13</v>
      </c>
      <c r="N104" s="202"/>
      <c r="O104" s="203"/>
      <c r="P104" s="224">
        <f>P102-P103</f>
        <v>14986</v>
      </c>
      <c r="Q104" s="297">
        <f>Q102-Q103</f>
        <v>14986</v>
      </c>
      <c r="R104" s="225"/>
      <c r="S104" s="297">
        <f>S102-S103</f>
        <v>0</v>
      </c>
      <c r="T104" s="275">
        <f>T102-T103</f>
        <v>9800</v>
      </c>
      <c r="U104" s="269"/>
      <c r="V104" s="221"/>
      <c r="W104" s="201" t="s">
        <v>13</v>
      </c>
      <c r="X104" s="202"/>
      <c r="Y104" s="203" t="s">
        <v>699</v>
      </c>
      <c r="Z104" s="276">
        <f>'Ｈ１７（2005）'!A135</f>
        <v>0</v>
      </c>
      <c r="AA104" s="277">
        <f>'Ｈ１７（2005）'!B135</f>
        <v>0</v>
      </c>
      <c r="AB104" s="278"/>
      <c r="AC104" s="279">
        <f>'Ｈ１７（2005）'!E135</f>
        <v>0</v>
      </c>
      <c r="AD104" s="269"/>
      <c r="AE104" s="221"/>
      <c r="AF104" s="201" t="s">
        <v>13</v>
      </c>
      <c r="AG104" s="202"/>
      <c r="AH104" s="203" t="s">
        <v>700</v>
      </c>
      <c r="AI104" s="276">
        <f>'Ｈ１７（2005）'!A158</f>
        <v>0</v>
      </c>
      <c r="AJ104" s="277">
        <f>'Ｈ１７（2005）'!B158</f>
        <v>0</v>
      </c>
      <c r="AK104" s="280">
        <f>'Ｈ１７（2005）'!C158</f>
        <v>0</v>
      </c>
      <c r="AL104" s="281">
        <f>'Ｈ１７（2005）'!E158</f>
        <v>0</v>
      </c>
    </row>
    <row r="105" spans="1:38" ht="14.45" customHeight="1">
      <c r="A105" s="979">
        <v>10448</v>
      </c>
      <c r="B105" s="979">
        <v>10448</v>
      </c>
      <c r="C105" s="979">
        <v>0</v>
      </c>
      <c r="D105" s="979">
        <v>0</v>
      </c>
      <c r="E105" s="979">
        <v>0</v>
      </c>
      <c r="F105" s="979">
        <v>0</v>
      </c>
      <c r="G105" s="536"/>
      <c r="H105" s="535"/>
      <c r="I105" s="535"/>
      <c r="K105" s="199"/>
      <c r="L105" s="174"/>
      <c r="M105" s="201" t="s">
        <v>88</v>
      </c>
      <c r="N105" s="202"/>
      <c r="O105" s="203" t="s">
        <v>109</v>
      </c>
      <c r="P105" s="204">
        <f>'Ｈ１７（2005）'!A104</f>
        <v>8102</v>
      </c>
      <c r="Q105" s="205">
        <f>'Ｈ１７（2005）'!B104</f>
        <v>8102</v>
      </c>
      <c r="R105" s="225"/>
      <c r="S105" s="267">
        <f>'Ｈ１７（2005）'!D104</f>
        <v>0</v>
      </c>
      <c r="T105" s="268">
        <f>'Ｈ１７（2005）'!F104</f>
        <v>0</v>
      </c>
      <c r="U105" s="269"/>
      <c r="V105" s="174"/>
      <c r="W105" s="201" t="s">
        <v>452</v>
      </c>
      <c r="X105" s="202"/>
      <c r="Y105" s="203" t="s">
        <v>453</v>
      </c>
      <c r="Z105" s="276">
        <f>'Ｈ１７（2005）'!A136</f>
        <v>0</v>
      </c>
      <c r="AA105" s="277">
        <f>'Ｈ１７（2005）'!B136</f>
        <v>0</v>
      </c>
      <c r="AB105" s="278"/>
      <c r="AC105" s="279">
        <f>'Ｈ１７（2005）'!E136</f>
        <v>0</v>
      </c>
      <c r="AD105" s="269"/>
      <c r="AE105" s="174"/>
      <c r="AF105" s="201" t="s">
        <v>452</v>
      </c>
      <c r="AG105" s="202"/>
      <c r="AH105" s="203" t="s">
        <v>454</v>
      </c>
      <c r="AI105" s="276">
        <f>'Ｈ１７（2005）'!A159</f>
        <v>0</v>
      </c>
      <c r="AJ105" s="277">
        <f>'Ｈ１７（2005）'!B159</f>
        <v>0</v>
      </c>
      <c r="AK105" s="280">
        <f>'Ｈ１７（2005）'!C159</f>
        <v>0</v>
      </c>
      <c r="AL105" s="281">
        <f>'Ｈ１７（2005）'!E159</f>
        <v>0</v>
      </c>
    </row>
    <row r="106" spans="1:38" ht="14.45" customHeight="1">
      <c r="A106" s="979">
        <v>0</v>
      </c>
      <c r="B106" s="979">
        <v>0</v>
      </c>
      <c r="C106" s="979">
        <v>0</v>
      </c>
      <c r="D106" s="979">
        <v>0</v>
      </c>
      <c r="E106" s="979">
        <v>0</v>
      </c>
      <c r="F106" s="979">
        <v>0</v>
      </c>
      <c r="G106" s="536"/>
      <c r="H106" s="535"/>
      <c r="I106" s="535"/>
      <c r="K106" s="199"/>
      <c r="L106" s="181" t="s">
        <v>91</v>
      </c>
      <c r="M106" s="201" t="s">
        <v>89</v>
      </c>
      <c r="N106" s="202"/>
      <c r="O106" s="203" t="s">
        <v>110</v>
      </c>
      <c r="P106" s="204">
        <f>'Ｈ１７（2005）'!A105</f>
        <v>10448</v>
      </c>
      <c r="Q106" s="205">
        <f>'Ｈ１７（2005）'!B105</f>
        <v>10448</v>
      </c>
      <c r="R106" s="225"/>
      <c r="S106" s="267">
        <f>'Ｈ１７（2005）'!D105</f>
        <v>0</v>
      </c>
      <c r="T106" s="268">
        <f>'Ｈ１７（2005）'!F105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79">
        <v>0</v>
      </c>
      <c r="B107" s="979">
        <v>0</v>
      </c>
      <c r="C107" s="979">
        <v>0</v>
      </c>
      <c r="D107" s="979">
        <v>0</v>
      </c>
      <c r="E107" s="979">
        <v>0</v>
      </c>
      <c r="F107" s="979">
        <v>0</v>
      </c>
      <c r="G107" s="536"/>
      <c r="H107" s="535"/>
      <c r="I107" s="535"/>
      <c r="K107" s="199"/>
      <c r="L107" s="181"/>
      <c r="M107" s="201" t="s">
        <v>104</v>
      </c>
      <c r="N107" s="202"/>
      <c r="O107" s="203" t="s">
        <v>111</v>
      </c>
      <c r="P107" s="204">
        <f>'Ｈ１７（2005）'!A106</f>
        <v>0</v>
      </c>
      <c r="Q107" s="205">
        <f>'Ｈ１７（2005）'!B106</f>
        <v>0</v>
      </c>
      <c r="R107" s="225"/>
      <c r="S107" s="267">
        <f>'Ｈ１７（2005）'!D106</f>
        <v>0</v>
      </c>
      <c r="T107" s="268">
        <f>'Ｈ１７（2005）'!F106</f>
        <v>0</v>
      </c>
      <c r="U107" s="269"/>
      <c r="V107" s="181"/>
      <c r="W107" s="201" t="s">
        <v>104</v>
      </c>
      <c r="X107" s="202"/>
      <c r="Y107" s="203" t="s">
        <v>701</v>
      </c>
      <c r="Z107" s="276">
        <f>'Ｈ１７（2005）'!A137</f>
        <v>0</v>
      </c>
      <c r="AA107" s="277">
        <f>'Ｈ１７（2005）'!B137</f>
        <v>0</v>
      </c>
      <c r="AB107" s="278"/>
      <c r="AC107" s="279">
        <f>'Ｈ１７（2005）'!E137</f>
        <v>0</v>
      </c>
      <c r="AD107" s="269"/>
      <c r="AE107" s="181"/>
      <c r="AF107" s="201" t="s">
        <v>104</v>
      </c>
      <c r="AG107" s="202"/>
      <c r="AH107" s="203" t="s">
        <v>702</v>
      </c>
      <c r="AI107" s="276">
        <f>'Ｈ１７（2005）'!A160</f>
        <v>0</v>
      </c>
      <c r="AJ107" s="277">
        <f>'Ｈ１７（2005）'!B160</f>
        <v>0</v>
      </c>
      <c r="AK107" s="280">
        <f>'Ｈ１７（2005）'!C160</f>
        <v>0</v>
      </c>
      <c r="AL107" s="281">
        <f>'Ｈ１７（2005）'!E160</f>
        <v>0</v>
      </c>
    </row>
    <row r="108" spans="1:38" ht="14.45" customHeight="1">
      <c r="A108" s="979">
        <v>0</v>
      </c>
      <c r="B108" s="979">
        <v>0</v>
      </c>
      <c r="C108" s="979">
        <v>0</v>
      </c>
      <c r="D108" s="979">
        <v>0</v>
      </c>
      <c r="E108" s="979">
        <v>0</v>
      </c>
      <c r="F108" s="979">
        <v>0</v>
      </c>
      <c r="G108" s="536"/>
      <c r="H108" s="535"/>
      <c r="I108" s="535"/>
      <c r="K108" s="199"/>
      <c r="L108" s="181"/>
      <c r="M108" s="201" t="s">
        <v>90</v>
      </c>
      <c r="N108" s="202"/>
      <c r="O108" s="203" t="s">
        <v>112</v>
      </c>
      <c r="P108" s="204">
        <f>'Ｈ１７（2005）'!A107</f>
        <v>0</v>
      </c>
      <c r="Q108" s="205">
        <f>'Ｈ１７（2005）'!B107</f>
        <v>0</v>
      </c>
      <c r="R108" s="225"/>
      <c r="S108" s="267">
        <f>'Ｈ１７（2005）'!D107</f>
        <v>0</v>
      </c>
      <c r="T108" s="268">
        <f>'Ｈ１７（2005）'!F107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79">
        <v>0</v>
      </c>
      <c r="B109" s="979">
        <v>0</v>
      </c>
      <c r="C109" s="979">
        <v>0</v>
      </c>
      <c r="D109" s="979">
        <v>0</v>
      </c>
      <c r="E109" s="979">
        <v>0</v>
      </c>
      <c r="F109" s="979">
        <v>0</v>
      </c>
      <c r="G109" s="536"/>
      <c r="H109" s="535"/>
      <c r="I109" s="535"/>
      <c r="K109" s="199"/>
      <c r="L109" s="181" t="s">
        <v>92</v>
      </c>
      <c r="M109" s="201" t="s">
        <v>105</v>
      </c>
      <c r="N109" s="202"/>
      <c r="O109" s="203" t="s">
        <v>113</v>
      </c>
      <c r="P109" s="204">
        <f>'Ｈ１７（2005）'!A108</f>
        <v>0</v>
      </c>
      <c r="Q109" s="205">
        <f>'Ｈ１７（2005）'!B108</f>
        <v>0</v>
      </c>
      <c r="R109" s="225"/>
      <c r="S109" s="267">
        <f>'Ｈ１７（2005）'!D108</f>
        <v>0</v>
      </c>
      <c r="T109" s="268">
        <f>'Ｈ１７（2005）'!F108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79">
        <v>0</v>
      </c>
      <c r="B110" s="979">
        <v>0</v>
      </c>
      <c r="C110" s="979">
        <v>0</v>
      </c>
      <c r="D110" s="979">
        <v>0</v>
      </c>
      <c r="E110" s="979">
        <v>0</v>
      </c>
      <c r="F110" s="979">
        <v>0</v>
      </c>
      <c r="G110" s="536"/>
      <c r="H110" s="535"/>
      <c r="I110" s="535"/>
      <c r="K110" s="199"/>
      <c r="L110" s="181"/>
      <c r="M110" s="201" t="s">
        <v>106</v>
      </c>
      <c r="N110" s="202"/>
      <c r="O110" s="203" t="s">
        <v>114</v>
      </c>
      <c r="P110" s="204">
        <f>'Ｈ１７（2005）'!A109</f>
        <v>0</v>
      </c>
      <c r="Q110" s="205">
        <f>'Ｈ１７（2005）'!B109</f>
        <v>0</v>
      </c>
      <c r="R110" s="225"/>
      <c r="S110" s="267">
        <f>'Ｈ１７（2005）'!D109</f>
        <v>0</v>
      </c>
      <c r="T110" s="268">
        <f>'Ｈ１７（2005）'!F109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79">
        <v>1260</v>
      </c>
      <c r="B111" s="979">
        <v>1260</v>
      </c>
      <c r="C111" s="979">
        <v>0</v>
      </c>
      <c r="D111" s="979">
        <v>0</v>
      </c>
      <c r="E111" s="979">
        <v>0</v>
      </c>
      <c r="F111" s="979">
        <v>0</v>
      </c>
      <c r="G111" s="536"/>
      <c r="H111" s="535"/>
      <c r="I111" s="535"/>
      <c r="K111" s="199"/>
      <c r="L111" s="181"/>
      <c r="M111" s="201" t="s">
        <v>107</v>
      </c>
      <c r="N111" s="202"/>
      <c r="O111" s="203" t="s">
        <v>115</v>
      </c>
      <c r="P111" s="204">
        <f>'Ｈ１７（2005）'!A110</f>
        <v>0</v>
      </c>
      <c r="Q111" s="205">
        <f>'Ｈ１７（2005）'!B110</f>
        <v>0</v>
      </c>
      <c r="R111" s="225"/>
      <c r="S111" s="267">
        <f>'Ｈ１７（2005）'!D110</f>
        <v>0</v>
      </c>
      <c r="T111" s="268">
        <f>'Ｈ１７（2005）'!F110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79">
        <v>682</v>
      </c>
      <c r="B112" s="979">
        <v>682</v>
      </c>
      <c r="C112" s="979">
        <v>0</v>
      </c>
      <c r="D112" s="979">
        <v>0</v>
      </c>
      <c r="E112" s="979">
        <v>0</v>
      </c>
      <c r="F112" s="979">
        <v>0</v>
      </c>
      <c r="G112" s="536"/>
      <c r="H112" s="535"/>
      <c r="I112" s="535"/>
      <c r="K112" s="199"/>
      <c r="L112" s="181" t="s">
        <v>41</v>
      </c>
      <c r="M112" s="201" t="s">
        <v>108</v>
      </c>
      <c r="N112" s="202"/>
      <c r="O112" s="203" t="s">
        <v>116</v>
      </c>
      <c r="P112" s="204">
        <f>'Ｈ１７（2005）'!A111</f>
        <v>1260</v>
      </c>
      <c r="Q112" s="205">
        <f>'Ｈ１７（2005）'!B111</f>
        <v>1260</v>
      </c>
      <c r="R112" s="225"/>
      <c r="S112" s="267">
        <f>'Ｈ１７（2005）'!D111</f>
        <v>0</v>
      </c>
      <c r="T112" s="268">
        <f>'Ｈ１７（2005）'!F111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79">
        <v>0</v>
      </c>
      <c r="B113" s="979">
        <v>0</v>
      </c>
      <c r="C113" s="979">
        <v>0</v>
      </c>
      <c r="D113" s="979">
        <v>0</v>
      </c>
      <c r="E113" s="979">
        <v>0</v>
      </c>
      <c r="F113" s="979">
        <v>0</v>
      </c>
      <c r="G113" s="536"/>
      <c r="H113" s="535"/>
      <c r="I113" s="535"/>
      <c r="K113" s="199"/>
      <c r="L113" s="221"/>
      <c r="M113" s="201" t="s">
        <v>13</v>
      </c>
      <c r="N113" s="202"/>
      <c r="O113" s="203" t="s">
        <v>117</v>
      </c>
      <c r="P113" s="204">
        <f>'Ｈ１７（2005）'!A112</f>
        <v>682</v>
      </c>
      <c r="Q113" s="205">
        <f>'Ｈ１７（2005）'!B112</f>
        <v>682</v>
      </c>
      <c r="R113" s="225"/>
      <c r="S113" s="267">
        <f>'Ｈ１７（2005）'!D112</f>
        <v>0</v>
      </c>
      <c r="T113" s="268">
        <f>'Ｈ１７（2005）'!F112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'Ｈ１７（2005）'!A113</f>
        <v>0</v>
      </c>
      <c r="Q114" s="205">
        <f>'Ｈ１７（2005）'!B113</f>
        <v>0</v>
      </c>
      <c r="R114" s="225"/>
      <c r="S114" s="267">
        <f>'Ｈ１７（2005）'!D113</f>
        <v>0</v>
      </c>
      <c r="T114" s="268">
        <f>'Ｈ１７（2005）'!F113</f>
        <v>0</v>
      </c>
      <c r="U114" s="269"/>
      <c r="V114" s="201" t="s">
        <v>13</v>
      </c>
      <c r="W114" s="202"/>
      <c r="X114" s="202"/>
      <c r="Y114" s="203" t="s">
        <v>703</v>
      </c>
      <c r="Z114" s="276">
        <f>'Ｈ１７（2005）'!A138</f>
        <v>0</v>
      </c>
      <c r="AA114" s="277">
        <f>'Ｈ１７（2005）'!B138</f>
        <v>0</v>
      </c>
      <c r="AB114" s="278"/>
      <c r="AC114" s="279">
        <f>'Ｈ１７（2005）'!E138</f>
        <v>0</v>
      </c>
      <c r="AD114" s="269"/>
      <c r="AE114" s="201" t="s">
        <v>13</v>
      </c>
      <c r="AF114" s="202"/>
      <c r="AG114" s="202"/>
      <c r="AH114" s="203" t="s">
        <v>704</v>
      </c>
      <c r="AI114" s="276">
        <f>'Ｈ１７（2005）'!A161</f>
        <v>0</v>
      </c>
      <c r="AJ114" s="277">
        <f>'Ｈ１７（2005）'!B161</f>
        <v>0</v>
      </c>
      <c r="AK114" s="280">
        <f>'Ｈ１７（2005）'!C161</f>
        <v>0</v>
      </c>
      <c r="AL114" s="281">
        <f>'Ｈ１７（2005）'!E161</f>
        <v>0</v>
      </c>
    </row>
    <row r="115" spans="1:41" ht="14.45" customHeight="1" thickBot="1">
      <c r="K115" s="316"/>
      <c r="L115" s="317" t="s">
        <v>82</v>
      </c>
      <c r="M115" s="318"/>
      <c r="N115" s="318"/>
      <c r="O115" s="319"/>
      <c r="P115" s="320">
        <f>SUM(P62:P114)-P63-P64-P66-P67-P69-P70-P71-P84-P85-P86-P94-P95-P96-P97-P98-P103-P104</f>
        <v>337389</v>
      </c>
      <c r="Q115" s="321">
        <f>SUM(Q62:Q114)-Q63-Q64-Q66-Q67-Q69-Q70-Q71-Q84-Q85-Q86-Q94-Q95-Q96-Q97-Q98-Q103-Q104</f>
        <v>327680</v>
      </c>
      <c r="R115" s="321"/>
      <c r="S115" s="322">
        <f>SUM(S62:S114)-S63-S64-S66-S67-S69-S70-S71-S84-S85-S86-S94-S95-S96-S97-S98-S103-S104</f>
        <v>62846</v>
      </c>
      <c r="T115" s="323">
        <f>SUM(T62:T114)-T63-T64-T66-T67-T69-T70-T71-T84-T85-T86-T94-T95-T96-T97-T98-T103-T104</f>
        <v>33900</v>
      </c>
      <c r="U115" s="324"/>
      <c r="V115" s="317" t="s">
        <v>82</v>
      </c>
      <c r="W115" s="318"/>
      <c r="X115" s="318"/>
      <c r="Y115" s="319"/>
      <c r="Z115" s="325">
        <f>Z64+Z67+Z73+Z74+Z75+Z86+Z88+Z89+Z92+Z93+Z99+Z101+Z104+Z105+Z114</f>
        <v>33018</v>
      </c>
      <c r="AA115" s="326">
        <f>AA64+AA67+AA73+AA74+AA75+AA86+AA88+AA89+AA92+AA93+AA99+AA101+AA104+AA105+AA114</f>
        <v>0</v>
      </c>
      <c r="AB115" s="327"/>
      <c r="AC115" s="328">
        <f>AC64+AC67+AC73+AC74+AC75+AC86+AC88+AC89+AC92+AC93+AC99+AC101+AC104+AC105+AC114</f>
        <v>8300</v>
      </c>
      <c r="AD115" s="324"/>
      <c r="AE115" s="317" t="s">
        <v>82</v>
      </c>
      <c r="AF115" s="318"/>
      <c r="AG115" s="318"/>
      <c r="AH115" s="319"/>
      <c r="AI115" s="325">
        <f>AI64+AI67+AI73+AI74+AI75+AI86+AI88+AI89+AI92+AI93+AI99+AI101+AI104+AI105+AI114</f>
        <v>1321</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83">
        <v>33018</v>
      </c>
      <c r="B116" s="983">
        <v>0</v>
      </c>
      <c r="C116" s="983">
        <v>0</v>
      </c>
      <c r="D116" s="983">
        <v>0</v>
      </c>
      <c r="E116" s="983">
        <v>8300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83">
        <v>0</v>
      </c>
      <c r="B117" s="983">
        <v>0</v>
      </c>
      <c r="C117" s="983">
        <v>0</v>
      </c>
      <c r="D117" s="983">
        <v>0</v>
      </c>
      <c r="E117" s="983">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83">
        <v>0</v>
      </c>
      <c r="B118" s="983">
        <v>0</v>
      </c>
      <c r="C118" s="983">
        <v>0</v>
      </c>
      <c r="D118" s="983">
        <v>0</v>
      </c>
      <c r="E118" s="983">
        <v>0</v>
      </c>
      <c r="K118" s="504" t="s">
        <v>723</v>
      </c>
      <c r="L118" s="339"/>
      <c r="M118" s="339"/>
      <c r="N118" s="339"/>
      <c r="O118" s="340"/>
      <c r="P118" s="341"/>
      <c r="Q118" s="341"/>
      <c r="R118" s="518" t="s">
        <v>722</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83">
        <v>0</v>
      </c>
      <c r="B119" s="983">
        <v>0</v>
      </c>
      <c r="C119" s="983">
        <v>0</v>
      </c>
      <c r="D119" s="983">
        <v>0</v>
      </c>
      <c r="E119" s="983">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1" s="376" customFormat="1" ht="14.45" customHeight="1">
      <c r="A120" s="983">
        <v>0</v>
      </c>
      <c r="B120" s="983">
        <v>0</v>
      </c>
      <c r="C120" s="983">
        <v>0</v>
      </c>
      <c r="D120" s="983">
        <v>0</v>
      </c>
      <c r="E120" s="983">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83">
        <v>33018</v>
      </c>
      <c r="B121" s="983">
        <v>0</v>
      </c>
      <c r="C121" s="983">
        <v>0</v>
      </c>
      <c r="D121" s="983">
        <v>0</v>
      </c>
      <c r="E121" s="983">
        <v>8300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83">
        <v>33018</v>
      </c>
      <c r="B122" s="983">
        <v>0</v>
      </c>
      <c r="C122" s="983">
        <v>0</v>
      </c>
      <c r="D122" s="983">
        <v>0</v>
      </c>
      <c r="E122" s="983">
        <v>8300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1" ht="14.45" customHeight="1">
      <c r="A123" s="983">
        <v>0</v>
      </c>
      <c r="B123" s="983">
        <v>0</v>
      </c>
      <c r="C123" s="983">
        <v>0</v>
      </c>
      <c r="D123" s="983">
        <v>0</v>
      </c>
      <c r="E123" s="983">
        <v>0</v>
      </c>
      <c r="K123" s="188"/>
      <c r="L123" s="189" t="s">
        <v>8</v>
      </c>
      <c r="M123" s="190"/>
      <c r="N123" s="190"/>
      <c r="O123" s="191"/>
      <c r="P123" s="365">
        <f t="shared" ref="P123:T138" si="0">P8+P62</f>
        <v>19138</v>
      </c>
      <c r="Q123" s="259">
        <f t="shared" si="0"/>
        <v>19138</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19138</v>
      </c>
      <c r="AJ123" s="259">
        <f>SUM(AJ124:AJ125)</f>
        <v>0</v>
      </c>
      <c r="AK123" s="370">
        <f>SUM(AK124:AK125)</f>
        <v>0</v>
      </c>
      <c r="AL123" s="1383">
        <f>P123-Q123</f>
        <v>0</v>
      </c>
      <c r="AM123" s="1339"/>
    </row>
    <row r="124" spans="1:41" ht="14.45" customHeight="1">
      <c r="A124" s="983">
        <v>0</v>
      </c>
      <c r="B124" s="983">
        <v>0</v>
      </c>
      <c r="C124" s="983">
        <v>0</v>
      </c>
      <c r="D124" s="983">
        <v>0</v>
      </c>
      <c r="E124" s="983">
        <v>0</v>
      </c>
      <c r="K124" s="199"/>
      <c r="L124" s="200"/>
      <c r="M124" s="201" t="s">
        <v>146</v>
      </c>
      <c r="N124" s="202"/>
      <c r="O124" s="203"/>
      <c r="P124" s="224">
        <f t="shared" si="0"/>
        <v>2458</v>
      </c>
      <c r="Q124" s="225">
        <f t="shared" si="0"/>
        <v>2458</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2458</v>
      </c>
      <c r="AJ124" s="225">
        <f>IF($P124-$Z124=0,0,ROUND((R124-AA124)*$AI124/($P124-$Z124),0))</f>
        <v>0</v>
      </c>
      <c r="AK124" s="371">
        <f>IF(P124-Z124=0,0,ROUND((S124-AB124)*AI124/(P124-Z124),0))</f>
        <v>0</v>
      </c>
      <c r="AL124" s="1383">
        <f t="shared" ref="AL124:AL175" si="3">P124-Q124</f>
        <v>0</v>
      </c>
      <c r="AM124" s="1339"/>
    </row>
    <row r="125" spans="1:41" ht="14.45" customHeight="1">
      <c r="A125" s="983">
        <v>0</v>
      </c>
      <c r="B125" s="983">
        <v>0</v>
      </c>
      <c r="C125" s="983">
        <v>0</v>
      </c>
      <c r="D125" s="983">
        <v>0</v>
      </c>
      <c r="E125" s="983">
        <v>0</v>
      </c>
      <c r="K125" s="199"/>
      <c r="L125" s="200"/>
      <c r="M125" s="201" t="s">
        <v>13</v>
      </c>
      <c r="N125" s="172"/>
      <c r="O125" s="212"/>
      <c r="P125" s="224">
        <f t="shared" si="0"/>
        <v>16680</v>
      </c>
      <c r="Q125" s="225">
        <f t="shared" si="0"/>
        <v>16680</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AC10</f>
        <v>0</v>
      </c>
      <c r="AD125" s="376"/>
      <c r="AE125" s="199"/>
      <c r="AF125" s="200"/>
      <c r="AG125" s="201" t="s">
        <v>13</v>
      </c>
      <c r="AH125" s="172"/>
      <c r="AI125" s="224">
        <f t="shared" si="2"/>
        <v>16680</v>
      </c>
      <c r="AJ125" s="225">
        <f>IF($P125-$Z125=0,0,ROUND((R125-AA125)*$AI125/($P125-$Z125),0))</f>
        <v>0</v>
      </c>
      <c r="AK125" s="371">
        <f>IF(P125-Z125=0,0,ROUND((S125-AB125)*AI125/(P125-Z125),0))</f>
        <v>0</v>
      </c>
      <c r="AL125" s="1383">
        <f t="shared" si="3"/>
        <v>0</v>
      </c>
      <c r="AM125" s="1339"/>
    </row>
    <row r="126" spans="1:41" ht="14.45" customHeight="1">
      <c r="A126" s="983">
        <v>0</v>
      </c>
      <c r="B126" s="983">
        <v>0</v>
      </c>
      <c r="C126" s="983">
        <v>0</v>
      </c>
      <c r="D126" s="983">
        <v>0</v>
      </c>
      <c r="E126" s="983">
        <v>0</v>
      </c>
      <c r="K126" s="199" t="s">
        <v>4</v>
      </c>
      <c r="L126" s="178" t="s">
        <v>14</v>
      </c>
      <c r="M126" s="175"/>
      <c r="N126" s="175"/>
      <c r="O126" s="216"/>
      <c r="P126" s="224">
        <f t="shared" si="0"/>
        <v>133</v>
      </c>
      <c r="Q126" s="225">
        <f t="shared" si="0"/>
        <v>0</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0</v>
      </c>
      <c r="AJ126" s="225">
        <f>SUM(AJ127:AJ128)</f>
        <v>0</v>
      </c>
      <c r="AK126" s="371">
        <f>SUM(AK127:AK128)</f>
        <v>0</v>
      </c>
      <c r="AL126" s="1383">
        <f t="shared" si="3"/>
        <v>133</v>
      </c>
      <c r="AM126" s="1339"/>
    </row>
    <row r="127" spans="1:41" ht="14.45" customHeight="1">
      <c r="A127" s="983">
        <v>0</v>
      </c>
      <c r="B127" s="983">
        <v>0</v>
      </c>
      <c r="C127" s="983">
        <v>0</v>
      </c>
      <c r="D127" s="983">
        <v>0</v>
      </c>
      <c r="E127" s="983">
        <v>0</v>
      </c>
      <c r="K127" s="199"/>
      <c r="L127" s="200"/>
      <c r="M127" s="201" t="s">
        <v>16</v>
      </c>
      <c r="N127" s="202"/>
      <c r="O127" s="203"/>
      <c r="P127" s="224">
        <f t="shared" si="0"/>
        <v>0</v>
      </c>
      <c r="Q127" s="225">
        <f t="shared" si="0"/>
        <v>0</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0</v>
      </c>
      <c r="AJ127" s="225">
        <f>IF($P127-$Z127=0,0,ROUND((R127-AA127)*$AI127/($P127-$Z127),0))</f>
        <v>0</v>
      </c>
      <c r="AK127" s="371">
        <f>IF(P127-Z127=0,0,ROUND((S127-AB127)*AI127/(P127-Z127),0))</f>
        <v>0</v>
      </c>
      <c r="AL127" s="1383">
        <f t="shared" si="3"/>
        <v>0</v>
      </c>
      <c r="AM127" s="1339"/>
    </row>
    <row r="128" spans="1:41" ht="14.45" customHeight="1">
      <c r="A128" s="983">
        <v>0</v>
      </c>
      <c r="B128" s="983">
        <v>0</v>
      </c>
      <c r="C128" s="983">
        <v>0</v>
      </c>
      <c r="D128" s="983">
        <v>0</v>
      </c>
      <c r="E128" s="983">
        <v>0</v>
      </c>
      <c r="K128" s="199"/>
      <c r="L128" s="221"/>
      <c r="M128" s="201" t="s">
        <v>13</v>
      </c>
      <c r="N128" s="222"/>
      <c r="O128" s="223"/>
      <c r="P128" s="224">
        <f t="shared" si="0"/>
        <v>133</v>
      </c>
      <c r="Q128" s="225">
        <f t="shared" si="0"/>
        <v>0</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0</v>
      </c>
      <c r="AJ128" s="225">
        <f>IF($P128-$Z128=0,0,ROUND((R128-AA128)*$AI128/($P128-$Z128),0))</f>
        <v>0</v>
      </c>
      <c r="AK128" s="371">
        <f>IF(P128-Z128=0,0,ROUND((S128-AB128)*AI128/(P128-Z128),0))</f>
        <v>0</v>
      </c>
      <c r="AL128" s="1383">
        <f t="shared" si="3"/>
        <v>133</v>
      </c>
      <c r="AM128" s="1339"/>
    </row>
    <row r="129" spans="1:39" ht="14.45" customHeight="1">
      <c r="A129" s="983">
        <v>0</v>
      </c>
      <c r="B129" s="983">
        <v>0</v>
      </c>
      <c r="C129" s="983">
        <v>0</v>
      </c>
      <c r="D129" s="983">
        <v>0</v>
      </c>
      <c r="E129" s="983">
        <v>0</v>
      </c>
      <c r="K129" s="199" t="s">
        <v>4</v>
      </c>
      <c r="L129" s="174"/>
      <c r="M129" s="200" t="s">
        <v>94</v>
      </c>
      <c r="N129" s="202"/>
      <c r="O129" s="203"/>
      <c r="P129" s="224">
        <f t="shared" si="0"/>
        <v>9089</v>
      </c>
      <c r="Q129" s="225">
        <f t="shared" si="0"/>
        <v>3695</v>
      </c>
      <c r="R129" s="225">
        <f t="shared" si="0"/>
        <v>1798</v>
      </c>
      <c r="S129" s="226">
        <f t="shared" si="0"/>
        <v>1798</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3695</v>
      </c>
      <c r="AJ129" s="225">
        <f>SUM(AJ130:AJ132)</f>
        <v>731</v>
      </c>
      <c r="AK129" s="371">
        <f>SUM(AK130:AK132)</f>
        <v>731</v>
      </c>
      <c r="AL129" s="1383">
        <f t="shared" si="3"/>
        <v>5394</v>
      </c>
      <c r="AM129" s="1339"/>
    </row>
    <row r="130" spans="1:39" ht="14.45" customHeight="1">
      <c r="A130" s="983">
        <v>0</v>
      </c>
      <c r="B130" s="983">
        <v>0</v>
      </c>
      <c r="C130" s="983">
        <v>0</v>
      </c>
      <c r="D130" s="983">
        <v>0</v>
      </c>
      <c r="E130" s="983">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83">
        <v>0</v>
      </c>
      <c r="B131" s="983">
        <v>0</v>
      </c>
      <c r="C131" s="983">
        <v>0</v>
      </c>
      <c r="D131" s="983">
        <v>0</v>
      </c>
      <c r="E131" s="983">
        <v>0</v>
      </c>
      <c r="K131" s="199"/>
      <c r="L131" s="181" t="s">
        <v>103</v>
      </c>
      <c r="M131" s="181"/>
      <c r="N131" s="201" t="s">
        <v>96</v>
      </c>
      <c r="O131" s="203"/>
      <c r="P131" s="224">
        <f t="shared" si="0"/>
        <v>9089</v>
      </c>
      <c r="Q131" s="225">
        <f t="shared" si="0"/>
        <v>3695</v>
      </c>
      <c r="R131" s="225">
        <f t="shared" si="0"/>
        <v>1798</v>
      </c>
      <c r="S131" s="226">
        <f t="shared" si="0"/>
        <v>1798</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3695</v>
      </c>
      <c r="AJ131" s="225">
        <f t="shared" si="5"/>
        <v>731</v>
      </c>
      <c r="AK131" s="371">
        <f t="shared" si="6"/>
        <v>731</v>
      </c>
      <c r="AL131" s="1383">
        <f t="shared" si="3"/>
        <v>5394</v>
      </c>
      <c r="AM131" s="1339"/>
    </row>
    <row r="132" spans="1:39" ht="14.45" customHeight="1">
      <c r="A132" s="983">
        <v>0</v>
      </c>
      <c r="B132" s="983">
        <v>0</v>
      </c>
      <c r="C132" s="983">
        <v>0</v>
      </c>
      <c r="D132" s="983">
        <v>0</v>
      </c>
      <c r="E132" s="983">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83">
        <v>0</v>
      </c>
      <c r="B133" s="983">
        <v>0</v>
      </c>
      <c r="C133" s="983">
        <v>0</v>
      </c>
      <c r="D133" s="983">
        <v>0</v>
      </c>
      <c r="E133" s="983">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83">
        <v>0</v>
      </c>
      <c r="B134" s="983">
        <v>0</v>
      </c>
      <c r="C134" s="983">
        <v>0</v>
      </c>
      <c r="D134" s="983">
        <v>0</v>
      </c>
      <c r="E134" s="983">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83">
        <v>0</v>
      </c>
      <c r="B135" s="983">
        <v>0</v>
      </c>
      <c r="C135" s="983">
        <v>0</v>
      </c>
      <c r="D135" s="983">
        <v>0</v>
      </c>
      <c r="E135" s="983">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83">
        <v>0</v>
      </c>
      <c r="B136" s="983">
        <v>0</v>
      </c>
      <c r="C136" s="983">
        <v>0</v>
      </c>
      <c r="D136" s="983">
        <v>0</v>
      </c>
      <c r="E136" s="983">
        <v>0</v>
      </c>
      <c r="K136" s="199"/>
      <c r="L136" s="200"/>
      <c r="M136" s="201" t="s">
        <v>22</v>
      </c>
      <c r="N136" s="202"/>
      <c r="O136" s="203"/>
      <c r="P136" s="224">
        <f t="shared" si="0"/>
        <v>26616</v>
      </c>
      <c r="Q136" s="225">
        <f t="shared" si="0"/>
        <v>24009</v>
      </c>
      <c r="R136" s="225">
        <f t="shared" si="0"/>
        <v>0</v>
      </c>
      <c r="S136" s="226">
        <f t="shared" si="0"/>
        <v>6498</v>
      </c>
      <c r="T136" s="275">
        <f t="shared" si="0"/>
        <v>0</v>
      </c>
      <c r="U136" s="207" t="s">
        <v>86</v>
      </c>
      <c r="V136" s="200"/>
      <c r="W136" s="201" t="s">
        <v>22</v>
      </c>
      <c r="X136" s="202"/>
      <c r="Y136" s="203" t="s">
        <v>156</v>
      </c>
      <c r="Z136" s="224">
        <f t="shared" ref="Z136:AC139" si="8">IF(ISERROR((Z$28)*(Q136/(Q$136+Q$137+Q$138+Q$139+Q$141+Q$142+Q$143))),0,ROUND((Z$28)*(Q136/(Q$136+Q$137+Q$138+Q$139+Q$141+Q$142+Q$143)),0))</f>
        <v>3862</v>
      </c>
      <c r="AA136" s="225">
        <f t="shared" si="8"/>
        <v>0</v>
      </c>
      <c r="AB136" s="297">
        <f t="shared" si="8"/>
        <v>0</v>
      </c>
      <c r="AC136" s="371">
        <f t="shared" si="8"/>
        <v>0</v>
      </c>
      <c r="AD136" s="376"/>
      <c r="AE136" s="199"/>
      <c r="AF136" s="200"/>
      <c r="AG136" s="201" t="s">
        <v>22</v>
      </c>
      <c r="AH136" s="202"/>
      <c r="AI136" s="224">
        <f t="shared" si="2"/>
        <v>20147</v>
      </c>
      <c r="AJ136" s="225">
        <f t="shared" si="5"/>
        <v>0</v>
      </c>
      <c r="AK136" s="371">
        <f t="shared" si="6"/>
        <v>5754</v>
      </c>
      <c r="AL136" s="1383">
        <f t="shared" si="3"/>
        <v>2607</v>
      </c>
      <c r="AM136" s="1339"/>
    </row>
    <row r="137" spans="1:39" ht="14.45" customHeight="1">
      <c r="A137" s="983">
        <v>0</v>
      </c>
      <c r="B137" s="983">
        <v>0</v>
      </c>
      <c r="C137" s="983">
        <v>0</v>
      </c>
      <c r="D137" s="983">
        <v>0</v>
      </c>
      <c r="E137" s="983">
        <v>0</v>
      </c>
      <c r="K137" s="199"/>
      <c r="L137" s="200" t="s">
        <v>25</v>
      </c>
      <c r="M137" s="201" t="s">
        <v>26</v>
      </c>
      <c r="N137" s="202"/>
      <c r="O137" s="203"/>
      <c r="P137" s="224">
        <f t="shared" si="0"/>
        <v>0</v>
      </c>
      <c r="Q137" s="225">
        <f t="shared" si="0"/>
        <v>0</v>
      </c>
      <c r="R137" s="225">
        <f t="shared" si="0"/>
        <v>0</v>
      </c>
      <c r="S137" s="226">
        <f t="shared" si="0"/>
        <v>0</v>
      </c>
      <c r="T137" s="275">
        <f t="shared" si="0"/>
        <v>0</v>
      </c>
      <c r="U137" s="207"/>
      <c r="V137" s="200" t="s">
        <v>25</v>
      </c>
      <c r="W137" s="201" t="s">
        <v>26</v>
      </c>
      <c r="X137" s="202"/>
      <c r="Y137" s="203" t="s">
        <v>156</v>
      </c>
      <c r="Z137" s="224">
        <f t="shared" si="8"/>
        <v>0</v>
      </c>
      <c r="AA137" s="225">
        <f t="shared" si="8"/>
        <v>0</v>
      </c>
      <c r="AB137" s="297">
        <f t="shared" si="8"/>
        <v>0</v>
      </c>
      <c r="AC137" s="371">
        <f t="shared" si="8"/>
        <v>0</v>
      </c>
      <c r="AD137" s="376"/>
      <c r="AE137" s="199"/>
      <c r="AF137" s="200" t="s">
        <v>25</v>
      </c>
      <c r="AG137" s="201" t="s">
        <v>26</v>
      </c>
      <c r="AH137" s="202"/>
      <c r="AI137" s="224">
        <f t="shared" si="2"/>
        <v>0</v>
      </c>
      <c r="AJ137" s="225">
        <f t="shared" si="5"/>
        <v>0</v>
      </c>
      <c r="AK137" s="371">
        <f t="shared" si="6"/>
        <v>0</v>
      </c>
      <c r="AL137" s="1383">
        <f t="shared" si="3"/>
        <v>0</v>
      </c>
      <c r="AM137" s="1339"/>
    </row>
    <row r="138" spans="1:39" ht="14.45" customHeight="1">
      <c r="A138" s="983">
        <v>0</v>
      </c>
      <c r="B138" s="983">
        <v>0</v>
      </c>
      <c r="C138" s="983">
        <v>0</v>
      </c>
      <c r="D138" s="983">
        <v>0</v>
      </c>
      <c r="E138" s="983">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83">
        <v>1321</v>
      </c>
      <c r="B139" s="983">
        <v>0</v>
      </c>
      <c r="C139" s="983">
        <v>0</v>
      </c>
      <c r="D139" s="983">
        <v>0</v>
      </c>
      <c r="E139" s="983">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83">
        <v>0</v>
      </c>
      <c r="B140" s="983">
        <v>0</v>
      </c>
      <c r="C140" s="983">
        <v>0</v>
      </c>
      <c r="D140" s="983">
        <v>0</v>
      </c>
      <c r="E140" s="983">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83">
        <v>0</v>
      </c>
      <c r="B141" s="983">
        <v>0</v>
      </c>
      <c r="C141" s="983">
        <v>0</v>
      </c>
      <c r="D141" s="983">
        <v>0</v>
      </c>
      <c r="E141" s="983">
        <v>0</v>
      </c>
      <c r="K141" s="199"/>
      <c r="L141" s="200" t="s">
        <v>38</v>
      </c>
      <c r="M141" s="201" t="s">
        <v>149</v>
      </c>
      <c r="N141" s="202"/>
      <c r="O141" s="203"/>
      <c r="P141" s="224">
        <f t="shared" si="9"/>
        <v>101386</v>
      </c>
      <c r="Q141" s="225">
        <f t="shared" si="9"/>
        <v>101386</v>
      </c>
      <c r="R141" s="225">
        <f t="shared" si="9"/>
        <v>0</v>
      </c>
      <c r="S141" s="226">
        <f t="shared" si="9"/>
        <v>38793</v>
      </c>
      <c r="T141" s="275">
        <f t="shared" si="9"/>
        <v>24100</v>
      </c>
      <c r="U141" s="207"/>
      <c r="V141" s="200" t="s">
        <v>38</v>
      </c>
      <c r="W141" s="201" t="s">
        <v>149</v>
      </c>
      <c r="X141" s="202"/>
      <c r="Y141" s="203" t="s">
        <v>156</v>
      </c>
      <c r="Z141" s="224">
        <f t="shared" ref="Z141:AC143" si="10">IF(ISERROR((Z$28)*(Q141/(Q$136+Q$137+Q$138+Q$139+Q$141+Q$142+Q$143))),0,ROUND((Z$28)*(Q141/(Q$136+Q$137+Q$138+Q$139+Q$141+Q$142+Q$143)),0))</f>
        <v>16309</v>
      </c>
      <c r="AA141" s="225">
        <f t="shared" si="10"/>
        <v>0</v>
      </c>
      <c r="AB141" s="297">
        <f t="shared" si="10"/>
        <v>0</v>
      </c>
      <c r="AC141" s="371">
        <f t="shared" si="10"/>
        <v>472</v>
      </c>
      <c r="AD141" s="376"/>
      <c r="AE141" s="199"/>
      <c r="AF141" s="200" t="s">
        <v>38</v>
      </c>
      <c r="AG141" s="201" t="s">
        <v>149</v>
      </c>
      <c r="AH141" s="202"/>
      <c r="AI141" s="224">
        <f t="shared" si="2"/>
        <v>85077</v>
      </c>
      <c r="AJ141" s="225">
        <f t="shared" si="5"/>
        <v>0</v>
      </c>
      <c r="AK141" s="371">
        <f t="shared" si="6"/>
        <v>38793</v>
      </c>
      <c r="AL141" s="1383">
        <f t="shared" si="3"/>
        <v>0</v>
      </c>
      <c r="AM141" s="1339"/>
    </row>
    <row r="142" spans="1:39" ht="14.45" customHeight="1">
      <c r="A142" s="983">
        <v>0</v>
      </c>
      <c r="B142" s="983">
        <v>0</v>
      </c>
      <c r="C142" s="983">
        <v>0</v>
      </c>
      <c r="D142" s="983">
        <v>0</v>
      </c>
      <c r="E142" s="983">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83">
        <v>0</v>
      </c>
      <c r="B143" s="983">
        <v>0</v>
      </c>
      <c r="C143" s="983">
        <v>0</v>
      </c>
      <c r="D143" s="983">
        <v>0</v>
      </c>
      <c r="E143" s="983">
        <v>0</v>
      </c>
      <c r="K143" s="199"/>
      <c r="L143" s="221"/>
      <c r="M143" s="201" t="s">
        <v>13</v>
      </c>
      <c r="N143" s="202"/>
      <c r="O143" s="203"/>
      <c r="P143" s="224">
        <f t="shared" si="9"/>
        <v>8042</v>
      </c>
      <c r="Q143" s="225">
        <f t="shared" si="9"/>
        <v>1073</v>
      </c>
      <c r="R143" s="225">
        <f t="shared" si="9"/>
        <v>0</v>
      </c>
      <c r="S143" s="226">
        <f t="shared" si="9"/>
        <v>4816</v>
      </c>
      <c r="T143" s="275">
        <f t="shared" si="9"/>
        <v>0</v>
      </c>
      <c r="U143" s="207"/>
      <c r="V143" s="221"/>
      <c r="W143" s="201" t="s">
        <v>13</v>
      </c>
      <c r="X143" s="202"/>
      <c r="Y143" s="203" t="s">
        <v>156</v>
      </c>
      <c r="Z143" s="224">
        <f t="shared" si="10"/>
        <v>173</v>
      </c>
      <c r="AA143" s="225">
        <f t="shared" si="10"/>
        <v>0</v>
      </c>
      <c r="AB143" s="297">
        <f t="shared" si="10"/>
        <v>0</v>
      </c>
      <c r="AC143" s="371">
        <f t="shared" si="10"/>
        <v>0</v>
      </c>
      <c r="AD143" s="376"/>
      <c r="AE143" s="199" t="s">
        <v>158</v>
      </c>
      <c r="AF143" s="221"/>
      <c r="AG143" s="201" t="s">
        <v>13</v>
      </c>
      <c r="AH143" s="202"/>
      <c r="AI143" s="224">
        <f t="shared" si="2"/>
        <v>900</v>
      </c>
      <c r="AJ143" s="225">
        <f t="shared" si="5"/>
        <v>0</v>
      </c>
      <c r="AK143" s="371">
        <f t="shared" si="6"/>
        <v>551</v>
      </c>
      <c r="AL143" s="1383">
        <f t="shared" si="3"/>
        <v>6969</v>
      </c>
      <c r="AM143" s="1339"/>
    </row>
    <row r="144" spans="1:39" ht="14.45" customHeight="1">
      <c r="A144" s="983">
        <v>0</v>
      </c>
      <c r="B144" s="983">
        <v>0</v>
      </c>
      <c r="C144" s="983">
        <v>0</v>
      </c>
      <c r="D144" s="983">
        <v>0</v>
      </c>
      <c r="E144" s="983">
        <v>0</v>
      </c>
      <c r="K144" s="199" t="s">
        <v>4</v>
      </c>
      <c r="L144" s="178" t="s">
        <v>45</v>
      </c>
      <c r="M144" s="202"/>
      <c r="N144" s="202"/>
      <c r="O144" s="203"/>
      <c r="P144" s="224">
        <f t="shared" si="9"/>
        <v>164078</v>
      </c>
      <c r="Q144" s="225">
        <f t="shared" si="9"/>
        <v>164078</v>
      </c>
      <c r="R144" s="225">
        <f t="shared" si="9"/>
        <v>0</v>
      </c>
      <c r="S144" s="226">
        <f t="shared" si="9"/>
        <v>57138</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164078</v>
      </c>
      <c r="AJ144" s="225">
        <f>SUM(AJ145:AJ147)</f>
        <v>0</v>
      </c>
      <c r="AK144" s="371">
        <f>SUM(AK145:AK147)</f>
        <v>57138</v>
      </c>
      <c r="AL144" s="1383">
        <f t="shared" si="3"/>
        <v>0</v>
      </c>
      <c r="AM144" s="1339"/>
    </row>
    <row r="145" spans="1:39" ht="14.45" customHeight="1">
      <c r="A145" s="983">
        <v>0</v>
      </c>
      <c r="B145" s="983">
        <v>0</v>
      </c>
      <c r="C145" s="983">
        <v>0</v>
      </c>
      <c r="D145" s="983">
        <v>0</v>
      </c>
      <c r="E145" s="983">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83">
        <v>0</v>
      </c>
      <c r="B146" s="983">
        <v>0</v>
      </c>
      <c r="C146" s="983">
        <v>0</v>
      </c>
      <c r="D146" s="983">
        <v>0</v>
      </c>
      <c r="E146" s="983">
        <v>0</v>
      </c>
      <c r="K146" s="199" t="s">
        <v>128</v>
      </c>
      <c r="L146" s="200"/>
      <c r="M146" s="201" t="s">
        <v>101</v>
      </c>
      <c r="N146" s="202"/>
      <c r="O146" s="203"/>
      <c r="P146" s="224">
        <f t="shared" si="9"/>
        <v>164078</v>
      </c>
      <c r="Q146" s="225">
        <f t="shared" si="9"/>
        <v>164078</v>
      </c>
      <c r="R146" s="225">
        <f t="shared" si="9"/>
        <v>0</v>
      </c>
      <c r="S146" s="226">
        <f t="shared" si="9"/>
        <v>57138</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164078</v>
      </c>
      <c r="AJ146" s="225">
        <f t="shared" si="12"/>
        <v>0</v>
      </c>
      <c r="AK146" s="371">
        <f t="shared" si="13"/>
        <v>57138</v>
      </c>
      <c r="AL146" s="1383">
        <f t="shared" si="3"/>
        <v>0</v>
      </c>
      <c r="AM146" s="1339"/>
    </row>
    <row r="147" spans="1:39" ht="14.45" customHeight="1">
      <c r="A147" s="983">
        <v>1321</v>
      </c>
      <c r="B147" s="983">
        <v>0</v>
      </c>
      <c r="C147" s="983">
        <v>0</v>
      </c>
      <c r="D147" s="983">
        <v>0</v>
      </c>
      <c r="E147" s="983">
        <v>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IF(ISERROR(AC$144*(T147/T$144)),0,ROUND(AC$144*(T147/T$144),0))</f>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83">
        <v>0</v>
      </c>
      <c r="B148" s="983">
        <v>0</v>
      </c>
      <c r="C148" s="983">
        <v>0</v>
      </c>
      <c r="D148" s="983">
        <v>0</v>
      </c>
      <c r="E148" s="983">
        <v>0</v>
      </c>
      <c r="K148" s="199" t="s">
        <v>83</v>
      </c>
      <c r="L148" s="178"/>
      <c r="M148" s="201" t="s">
        <v>47</v>
      </c>
      <c r="N148" s="202"/>
      <c r="O148" s="203"/>
      <c r="P148" s="224">
        <f t="shared" si="9"/>
        <v>49586</v>
      </c>
      <c r="Q148" s="225">
        <f t="shared" si="9"/>
        <v>49586</v>
      </c>
      <c r="R148" s="225">
        <f t="shared" si="9"/>
        <v>0</v>
      </c>
      <c r="S148" s="226">
        <f t="shared" si="9"/>
        <v>0</v>
      </c>
      <c r="T148" s="275">
        <f t="shared" si="9"/>
        <v>0</v>
      </c>
      <c r="U148" s="207" t="s">
        <v>4</v>
      </c>
      <c r="V148" s="178"/>
      <c r="W148" s="201" t="s">
        <v>47</v>
      </c>
      <c r="X148" s="202"/>
      <c r="Y148" s="203" t="s">
        <v>156</v>
      </c>
      <c r="Z148" s="224">
        <f>IF(ISERROR((Z$33)*(Q148/(Q148+Q149))),0,ROUND((Z$33)*(Q148/(Q148+Q149)),0))</f>
        <v>4346</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45240</v>
      </c>
      <c r="AJ148" s="225">
        <f t="shared" si="12"/>
        <v>0</v>
      </c>
      <c r="AK148" s="371">
        <f t="shared" si="13"/>
        <v>0</v>
      </c>
      <c r="AL148" s="1383">
        <f t="shared" si="3"/>
        <v>0</v>
      </c>
      <c r="AM148" s="1339"/>
    </row>
    <row r="149" spans="1:39" ht="14.45" customHeight="1">
      <c r="A149" s="983">
        <v>0</v>
      </c>
      <c r="B149" s="983">
        <v>0</v>
      </c>
      <c r="C149" s="983">
        <v>0</v>
      </c>
      <c r="D149" s="983">
        <v>0</v>
      </c>
      <c r="E149" s="983">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83">
        <v>0</v>
      </c>
      <c r="B150" s="983">
        <v>0</v>
      </c>
      <c r="C150" s="983">
        <v>0</v>
      </c>
      <c r="D150" s="983">
        <v>0</v>
      </c>
      <c r="E150" s="983">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83">
        <v>1321</v>
      </c>
      <c r="B151" s="983">
        <v>0</v>
      </c>
      <c r="C151" s="983">
        <v>0</v>
      </c>
      <c r="D151" s="983">
        <v>0</v>
      </c>
      <c r="E151" s="983">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83">
        <v>0</v>
      </c>
      <c r="B152" s="983">
        <v>0</v>
      </c>
      <c r="C152" s="983">
        <v>0</v>
      </c>
      <c r="D152" s="983">
        <v>0</v>
      </c>
      <c r="E152" s="983">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83">
        <v>0</v>
      </c>
      <c r="B153" s="983">
        <v>0</v>
      </c>
      <c r="C153" s="983">
        <v>0</v>
      </c>
      <c r="D153" s="983">
        <v>0</v>
      </c>
      <c r="E153" s="983">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83">
        <v>0</v>
      </c>
      <c r="B154" s="983">
        <v>0</v>
      </c>
      <c r="C154" s="983">
        <v>0</v>
      </c>
      <c r="D154" s="983">
        <v>0</v>
      </c>
      <c r="E154" s="983">
        <v>0</v>
      </c>
      <c r="K154" s="199"/>
      <c r="L154" s="200"/>
      <c r="M154" s="178" t="s">
        <v>60</v>
      </c>
      <c r="N154" s="202"/>
      <c r="O154" s="203"/>
      <c r="P154" s="224">
        <f t="shared" si="9"/>
        <v>142</v>
      </c>
      <c r="Q154" s="225">
        <f t="shared" si="9"/>
        <v>142</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142</v>
      </c>
      <c r="AJ154" s="225">
        <f>SUM(AJ155:AJ159)</f>
        <v>0</v>
      </c>
      <c r="AK154" s="371">
        <f>SUM(AK155:AK159)</f>
        <v>0</v>
      </c>
      <c r="AL154" s="1383">
        <f t="shared" si="3"/>
        <v>0</v>
      </c>
      <c r="AM154" s="1339"/>
    </row>
    <row r="155" spans="1:39" ht="14.45" customHeight="1">
      <c r="A155" s="983">
        <v>1321</v>
      </c>
      <c r="B155" s="983">
        <v>0</v>
      </c>
      <c r="C155" s="983">
        <v>0</v>
      </c>
      <c r="D155" s="983">
        <v>0</v>
      </c>
      <c r="E155" s="983">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83">
        <v>0</v>
      </c>
      <c r="B156" s="983">
        <v>0</v>
      </c>
      <c r="C156" s="983">
        <v>0</v>
      </c>
      <c r="D156" s="983">
        <v>0</v>
      </c>
      <c r="E156" s="983">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83">
        <v>0</v>
      </c>
      <c r="B157" s="983">
        <v>0</v>
      </c>
      <c r="C157" s="983">
        <v>0</v>
      </c>
      <c r="D157" s="983">
        <v>0</v>
      </c>
      <c r="E157" s="983">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83">
        <v>0</v>
      </c>
      <c r="B158" s="983">
        <v>0</v>
      </c>
      <c r="C158" s="983">
        <v>0</v>
      </c>
      <c r="D158" s="983">
        <v>0</v>
      </c>
      <c r="E158" s="983">
        <v>0</v>
      </c>
      <c r="K158" s="199"/>
      <c r="L158" s="200"/>
      <c r="M158" s="200"/>
      <c r="N158" s="201" t="s">
        <v>150</v>
      </c>
      <c r="O158" s="203"/>
      <c r="P158" s="224">
        <f t="shared" si="16"/>
        <v>142</v>
      </c>
      <c r="Q158" s="225">
        <f t="shared" si="16"/>
        <v>142</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142</v>
      </c>
      <c r="AJ158" s="225">
        <f t="shared" si="17"/>
        <v>0</v>
      </c>
      <c r="AK158" s="371">
        <f t="shared" si="18"/>
        <v>0</v>
      </c>
      <c r="AL158" s="1383">
        <f t="shared" si="3"/>
        <v>0</v>
      </c>
      <c r="AM158" s="1339"/>
    </row>
    <row r="159" spans="1:39" ht="14.45" customHeight="1">
      <c r="A159" s="983">
        <v>0</v>
      </c>
      <c r="B159" s="983">
        <v>0</v>
      </c>
      <c r="C159" s="983">
        <v>0</v>
      </c>
      <c r="D159" s="983">
        <v>0</v>
      </c>
      <c r="E159" s="983">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AC44</f>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83">
        <v>0</v>
      </c>
      <c r="B160" s="983">
        <v>0</v>
      </c>
      <c r="C160" s="983">
        <v>0</v>
      </c>
      <c r="D160" s="983">
        <v>0</v>
      </c>
      <c r="E160" s="983">
        <v>0</v>
      </c>
      <c r="K160" s="199"/>
      <c r="L160" s="200"/>
      <c r="M160" s="201" t="s">
        <v>70</v>
      </c>
      <c r="N160" s="202"/>
      <c r="O160" s="203"/>
      <c r="P160" s="224">
        <f t="shared" si="16"/>
        <v>933</v>
      </c>
      <c r="Q160" s="225">
        <f t="shared" si="16"/>
        <v>933</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933</v>
      </c>
      <c r="AJ160" s="225">
        <f t="shared" si="17"/>
        <v>0</v>
      </c>
      <c r="AK160" s="371">
        <f t="shared" si="18"/>
        <v>0</v>
      </c>
      <c r="AL160" s="1383">
        <f t="shared" si="3"/>
        <v>0</v>
      </c>
      <c r="AM160" s="1339"/>
    </row>
    <row r="161" spans="1:39" ht="14.45" customHeight="1">
      <c r="A161" s="983">
        <v>0</v>
      </c>
      <c r="B161" s="983">
        <v>0</v>
      </c>
      <c r="C161" s="983">
        <v>0</v>
      </c>
      <c r="D161" s="983">
        <v>0</v>
      </c>
      <c r="E161" s="983">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83">
        <v>0</v>
      </c>
      <c r="B162" s="983">
        <v>0</v>
      </c>
      <c r="C162" s="983">
        <v>0</v>
      </c>
      <c r="D162" s="983">
        <v>0</v>
      </c>
      <c r="E162" s="983">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83">
        <v>0</v>
      </c>
      <c r="B163" s="983">
        <v>0</v>
      </c>
      <c r="C163" s="983">
        <v>0</v>
      </c>
      <c r="D163" s="983">
        <v>0</v>
      </c>
      <c r="E163" s="983">
        <v>0</v>
      </c>
      <c r="K163" s="199" t="s">
        <v>4</v>
      </c>
      <c r="L163" s="178" t="s">
        <v>78</v>
      </c>
      <c r="M163" s="202"/>
      <c r="N163" s="202"/>
      <c r="O163" s="203"/>
      <c r="P163" s="224">
        <f t="shared" si="16"/>
        <v>14986</v>
      </c>
      <c r="Q163" s="225">
        <f t="shared" si="16"/>
        <v>14986</v>
      </c>
      <c r="R163" s="225">
        <f t="shared" si="16"/>
        <v>0</v>
      </c>
      <c r="S163" s="226">
        <f t="shared" si="16"/>
        <v>0</v>
      </c>
      <c r="T163" s="275">
        <f t="shared" si="16"/>
        <v>9800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14986</v>
      </c>
      <c r="AJ163" s="225">
        <f>SUM(AJ164:AJ165)</f>
        <v>0</v>
      </c>
      <c r="AK163" s="371">
        <f>SUM(AK164:AK165)</f>
        <v>0</v>
      </c>
      <c r="AL163" s="1383">
        <f t="shared" si="3"/>
        <v>0</v>
      </c>
      <c r="AM163" s="1339"/>
    </row>
    <row r="164" spans="1:39" ht="14.45" customHeight="1">
      <c r="A164" s="983">
        <v>0</v>
      </c>
      <c r="B164" s="983">
        <v>0</v>
      </c>
      <c r="C164" s="983">
        <v>0</v>
      </c>
      <c r="D164" s="983">
        <v>0</v>
      </c>
      <c r="E164" s="983">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75" si="19">IF($P164-$Z164=0,0,ROUND((R164-AA164)*$AI164/($P164-$Z164),0))</f>
        <v>0</v>
      </c>
      <c r="AK164" s="371">
        <f t="shared" ref="AK164:AK175" si="20">IF(P164-Z164=0,0,ROUND((S164-AB164)*AI164/(P164-Z164),0))</f>
        <v>0</v>
      </c>
      <c r="AL164" s="1383">
        <f t="shared" si="3"/>
        <v>0</v>
      </c>
      <c r="AM164" s="1339"/>
    </row>
    <row r="165" spans="1:39" ht="14.45" customHeight="1">
      <c r="A165" s="983">
        <v>0</v>
      </c>
      <c r="B165" s="983">
        <v>0</v>
      </c>
      <c r="C165" s="983">
        <v>0</v>
      </c>
      <c r="D165" s="983">
        <v>0</v>
      </c>
      <c r="E165" s="983">
        <v>0</v>
      </c>
      <c r="K165" s="199"/>
      <c r="L165" s="221"/>
      <c r="M165" s="201" t="s">
        <v>13</v>
      </c>
      <c r="N165" s="202"/>
      <c r="O165" s="203"/>
      <c r="P165" s="224">
        <f t="shared" si="16"/>
        <v>14986</v>
      </c>
      <c r="Q165" s="225">
        <f t="shared" si="16"/>
        <v>14986</v>
      </c>
      <c r="R165" s="225">
        <f t="shared" si="16"/>
        <v>0</v>
      </c>
      <c r="S165" s="226">
        <f t="shared" si="16"/>
        <v>0</v>
      </c>
      <c r="T165" s="275">
        <f t="shared" si="16"/>
        <v>9800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14986</v>
      </c>
      <c r="AJ165" s="225">
        <f t="shared" si="19"/>
        <v>0</v>
      </c>
      <c r="AK165" s="371">
        <f t="shared" si="20"/>
        <v>0</v>
      </c>
      <c r="AL165" s="1383">
        <f t="shared" si="3"/>
        <v>0</v>
      </c>
      <c r="AM165" s="1339"/>
    </row>
    <row r="166" spans="1:39" ht="14.45" customHeight="1">
      <c r="A166" s="983">
        <v>1321</v>
      </c>
      <c r="B166" s="983">
        <v>0</v>
      </c>
      <c r="C166" s="983">
        <v>0</v>
      </c>
      <c r="D166" s="983">
        <v>0</v>
      </c>
      <c r="E166" s="983">
        <v>0</v>
      </c>
      <c r="K166" s="199"/>
      <c r="L166" s="174"/>
      <c r="M166" s="201" t="s">
        <v>88</v>
      </c>
      <c r="N166" s="202"/>
      <c r="O166" s="203"/>
      <c r="P166" s="224">
        <f t="shared" si="16"/>
        <v>8102</v>
      </c>
      <c r="Q166" s="225">
        <f t="shared" si="16"/>
        <v>8102</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8102</v>
      </c>
      <c r="AJ166" s="225">
        <f t="shared" si="19"/>
        <v>0</v>
      </c>
      <c r="AK166" s="371">
        <f t="shared" si="20"/>
        <v>0</v>
      </c>
      <c r="AL166" s="1383">
        <f t="shared" si="3"/>
        <v>0</v>
      </c>
      <c r="AM166" s="1339"/>
    </row>
    <row r="167" spans="1:39" ht="14.45" customHeight="1">
      <c r="A167" s="983">
        <v>1321</v>
      </c>
      <c r="B167" s="983">
        <v>0</v>
      </c>
      <c r="C167" s="983">
        <v>0</v>
      </c>
      <c r="D167" s="983">
        <v>0</v>
      </c>
      <c r="E167" s="983">
        <v>0</v>
      </c>
      <c r="K167" s="199"/>
      <c r="L167" s="181" t="s">
        <v>91</v>
      </c>
      <c r="M167" s="201" t="s">
        <v>89</v>
      </c>
      <c r="N167" s="202"/>
      <c r="O167" s="203"/>
      <c r="P167" s="224">
        <f t="shared" si="16"/>
        <v>76688</v>
      </c>
      <c r="Q167" s="225">
        <f t="shared" si="16"/>
        <v>76688</v>
      </c>
      <c r="R167" s="225">
        <f t="shared" si="16"/>
        <v>20927</v>
      </c>
      <c r="S167" s="226">
        <f t="shared" si="16"/>
        <v>0</v>
      </c>
      <c r="T167" s="275">
        <f t="shared" si="16"/>
        <v>45300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76688</v>
      </c>
      <c r="AJ167" s="225">
        <f t="shared" si="19"/>
        <v>20927</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87">
        <v>0</v>
      </c>
      <c r="B170" s="987">
        <v>0</v>
      </c>
      <c r="C170" s="987">
        <v>0</v>
      </c>
      <c r="D170" s="987">
        <v>0</v>
      </c>
      <c r="E170" s="987">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si="19"/>
        <v>0</v>
      </c>
      <c r="AK170" s="371">
        <f t="shared" si="20"/>
        <v>0</v>
      </c>
      <c r="AL170" s="1383">
        <f t="shared" si="3"/>
        <v>0</v>
      </c>
      <c r="AM170" s="1339"/>
    </row>
    <row r="171" spans="1:39" ht="14.45" customHeight="1">
      <c r="A171" s="987">
        <v>0</v>
      </c>
      <c r="B171" s="987">
        <v>0</v>
      </c>
      <c r="C171" s="987">
        <v>0</v>
      </c>
      <c r="D171" s="987">
        <v>0</v>
      </c>
      <c r="E171" s="987">
        <v>0</v>
      </c>
      <c r="K171" s="199"/>
      <c r="L171" s="181"/>
      <c r="M171" s="201" t="s">
        <v>106</v>
      </c>
      <c r="N171" s="202"/>
      <c r="O171" s="203"/>
      <c r="P171" s="224">
        <f t="shared" ref="P171:T176" si="23">P56+P110</f>
        <v>0</v>
      </c>
      <c r="Q171" s="225">
        <f t="shared" si="23"/>
        <v>0</v>
      </c>
      <c r="R171" s="225">
        <f t="shared" si="23"/>
        <v>0</v>
      </c>
      <c r="S171" s="226">
        <f t="shared" si="23"/>
        <v>0</v>
      </c>
      <c r="T171" s="275">
        <f t="shared" si="23"/>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19"/>
        <v>0</v>
      </c>
      <c r="AK171" s="371">
        <f t="shared" si="20"/>
        <v>0</v>
      </c>
      <c r="AL171" s="1383">
        <f t="shared" si="3"/>
        <v>0</v>
      </c>
      <c r="AM171" s="1339"/>
    </row>
    <row r="172" spans="1:39" ht="14.45" customHeight="1">
      <c r="A172" s="987">
        <v>0</v>
      </c>
      <c r="B172" s="987">
        <v>0</v>
      </c>
      <c r="C172" s="987">
        <v>0</v>
      </c>
      <c r="D172" s="987">
        <v>0</v>
      </c>
      <c r="E172" s="987">
        <v>0</v>
      </c>
      <c r="K172" s="199"/>
      <c r="L172" s="181"/>
      <c r="M172" s="201" t="s">
        <v>107</v>
      </c>
      <c r="N172" s="202"/>
      <c r="O172" s="203"/>
      <c r="P172" s="224">
        <f t="shared" si="23"/>
        <v>0</v>
      </c>
      <c r="Q172" s="225">
        <f t="shared" si="23"/>
        <v>0</v>
      </c>
      <c r="R172" s="225">
        <f t="shared" si="23"/>
        <v>0</v>
      </c>
      <c r="S172" s="226">
        <f t="shared" si="23"/>
        <v>0</v>
      </c>
      <c r="T172" s="275">
        <f t="shared" si="23"/>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19"/>
        <v>0</v>
      </c>
      <c r="AK172" s="371">
        <f t="shared" si="20"/>
        <v>0</v>
      </c>
      <c r="AL172" s="1383">
        <f t="shared" si="3"/>
        <v>0</v>
      </c>
      <c r="AM172" s="1339"/>
    </row>
    <row r="173" spans="1:39" ht="14.45" customHeight="1">
      <c r="A173" s="987">
        <v>0</v>
      </c>
      <c r="B173" s="987">
        <v>0</v>
      </c>
      <c r="C173" s="987">
        <v>0</v>
      </c>
      <c r="D173" s="987">
        <v>0</v>
      </c>
      <c r="E173" s="987">
        <v>0</v>
      </c>
      <c r="K173" s="199"/>
      <c r="L173" s="181" t="s">
        <v>41</v>
      </c>
      <c r="M173" s="201" t="s">
        <v>108</v>
      </c>
      <c r="N173" s="202"/>
      <c r="O173" s="203"/>
      <c r="P173" s="224">
        <f t="shared" si="23"/>
        <v>1260</v>
      </c>
      <c r="Q173" s="225">
        <f t="shared" si="23"/>
        <v>1260</v>
      </c>
      <c r="R173" s="225">
        <f t="shared" si="23"/>
        <v>0</v>
      </c>
      <c r="S173" s="226">
        <f t="shared" si="23"/>
        <v>0</v>
      </c>
      <c r="T173" s="275">
        <f t="shared" si="23"/>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1260</v>
      </c>
      <c r="AJ173" s="225">
        <f t="shared" si="19"/>
        <v>0</v>
      </c>
      <c r="AK173" s="371">
        <f t="shared" si="20"/>
        <v>0</v>
      </c>
      <c r="AL173" s="1383">
        <f t="shared" si="3"/>
        <v>0</v>
      </c>
      <c r="AM173" s="1339"/>
    </row>
    <row r="174" spans="1:39" ht="14.45" customHeight="1">
      <c r="A174" s="987">
        <v>0</v>
      </c>
      <c r="B174" s="987">
        <v>0</v>
      </c>
      <c r="C174" s="987">
        <v>0</v>
      </c>
      <c r="D174" s="987">
        <v>0</v>
      </c>
      <c r="E174" s="987">
        <v>0</v>
      </c>
      <c r="K174" s="199"/>
      <c r="L174" s="221"/>
      <c r="M174" s="201" t="s">
        <v>13</v>
      </c>
      <c r="N174" s="202"/>
      <c r="O174" s="203"/>
      <c r="P174" s="224">
        <f t="shared" si="23"/>
        <v>682</v>
      </c>
      <c r="Q174" s="225">
        <f t="shared" si="23"/>
        <v>682</v>
      </c>
      <c r="R174" s="225">
        <f t="shared" si="23"/>
        <v>0</v>
      </c>
      <c r="S174" s="226">
        <f t="shared" si="23"/>
        <v>0</v>
      </c>
      <c r="T174" s="275">
        <f t="shared" si="23"/>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682</v>
      </c>
      <c r="AJ174" s="225">
        <f t="shared" si="19"/>
        <v>0</v>
      </c>
      <c r="AK174" s="371">
        <f t="shared" si="20"/>
        <v>0</v>
      </c>
      <c r="AL174" s="1383">
        <f t="shared" si="3"/>
        <v>0</v>
      </c>
      <c r="AM174" s="1339"/>
    </row>
    <row r="175" spans="1:39" ht="14.45" customHeight="1">
      <c r="A175" s="987">
        <v>0</v>
      </c>
      <c r="B175" s="987">
        <v>0</v>
      </c>
      <c r="C175" s="987">
        <v>0</v>
      </c>
      <c r="D175" s="987">
        <v>0</v>
      </c>
      <c r="E175" s="987">
        <v>0</v>
      </c>
      <c r="K175" s="199"/>
      <c r="L175" s="201" t="s">
        <v>13</v>
      </c>
      <c r="M175" s="202"/>
      <c r="N175" s="202"/>
      <c r="O175" s="203"/>
      <c r="P175" s="224">
        <f t="shared" si="23"/>
        <v>0</v>
      </c>
      <c r="Q175" s="225">
        <f t="shared" si="23"/>
        <v>0</v>
      </c>
      <c r="R175" s="225">
        <f t="shared" si="23"/>
        <v>0</v>
      </c>
      <c r="S175" s="226">
        <f t="shared" si="23"/>
        <v>0</v>
      </c>
      <c r="T175" s="275">
        <f t="shared" si="23"/>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19"/>
        <v>0</v>
      </c>
      <c r="AK175" s="371">
        <f t="shared" si="20"/>
        <v>0</v>
      </c>
      <c r="AL175" s="1383">
        <f t="shared" si="3"/>
        <v>0</v>
      </c>
      <c r="AM175" s="1387" t="s">
        <v>1277</v>
      </c>
    </row>
    <row r="176" spans="1:39" ht="14.45" customHeight="1" thickBot="1">
      <c r="A176" s="987">
        <v>0</v>
      </c>
      <c r="B176" s="987">
        <v>0</v>
      </c>
      <c r="C176" s="987">
        <v>0</v>
      </c>
      <c r="D176" s="987">
        <v>0</v>
      </c>
      <c r="E176" s="987">
        <v>0</v>
      </c>
      <c r="K176" s="316"/>
      <c r="L176" s="317" t="s">
        <v>82</v>
      </c>
      <c r="M176" s="318"/>
      <c r="N176" s="318"/>
      <c r="O176" s="319"/>
      <c r="P176" s="320">
        <f t="shared" si="23"/>
        <v>480861</v>
      </c>
      <c r="Q176" s="321">
        <f t="shared" si="23"/>
        <v>465758</v>
      </c>
      <c r="R176" s="321">
        <f t="shared" si="23"/>
        <v>22725</v>
      </c>
      <c r="S176" s="322">
        <f t="shared" si="23"/>
        <v>109043</v>
      </c>
      <c r="T176" s="323">
        <f t="shared" si="23"/>
        <v>79200</v>
      </c>
      <c r="U176" s="372"/>
      <c r="V176" s="317" t="s">
        <v>82</v>
      </c>
      <c r="W176" s="318"/>
      <c r="X176" s="318"/>
      <c r="Y176" s="319"/>
      <c r="Z176" s="320">
        <f>Z61</f>
        <v>24690</v>
      </c>
      <c r="AA176" s="321">
        <f>AA61</f>
        <v>0</v>
      </c>
      <c r="AB176" s="500">
        <f>AB61</f>
        <v>0</v>
      </c>
      <c r="AC176" s="373">
        <f>AC61</f>
        <v>472</v>
      </c>
      <c r="AD176" s="376"/>
      <c r="AE176" s="374"/>
      <c r="AF176" s="317" t="s">
        <v>82</v>
      </c>
      <c r="AG176" s="318"/>
      <c r="AH176" s="318"/>
      <c r="AI176" s="375">
        <f t="shared" si="2"/>
        <v>441068</v>
      </c>
      <c r="AJ176" s="321">
        <f>SUM(AJ123,AJ126,AJ129,AJ133:AJ144,AJ148:AJ154,AJ160:AJ163,AJ166:AJ175)</f>
        <v>21658</v>
      </c>
      <c r="AK176" s="373">
        <f>SUM(AK123,AK126,AK129,AK133:AK144,AK148:AK154,AK160:AK163,AK166:AK175)</f>
        <v>102967</v>
      </c>
      <c r="AL176" s="1340">
        <f>SUM(AL123,AL126,AL129,AL133:AL144,AL148:AL154,AL160:AL163,AL166:AL175)</f>
        <v>15103</v>
      </c>
      <c r="AM176" s="1388">
        <f>P176-Q176</f>
        <v>15103</v>
      </c>
    </row>
    <row r="177" spans="1:29" ht="14.25" thickTop="1">
      <c r="A177" s="987">
        <v>0</v>
      </c>
      <c r="B177" s="987">
        <v>0</v>
      </c>
      <c r="C177" s="987">
        <v>0</v>
      </c>
      <c r="D177" s="987">
        <v>0</v>
      </c>
      <c r="E177" s="987">
        <v>0</v>
      </c>
      <c r="AC177" s="489"/>
    </row>
    <row r="178" spans="1:29">
      <c r="A178" s="987">
        <v>20344</v>
      </c>
      <c r="B178" s="987">
        <v>0</v>
      </c>
      <c r="C178" s="987">
        <v>0</v>
      </c>
      <c r="D178" s="987">
        <v>0</v>
      </c>
      <c r="E178" s="987">
        <v>472</v>
      </c>
      <c r="AC178" s="489"/>
    </row>
    <row r="179" spans="1:29">
      <c r="A179" s="987">
        <v>20344</v>
      </c>
      <c r="B179" s="987">
        <v>0</v>
      </c>
      <c r="C179" s="987">
        <v>0</v>
      </c>
      <c r="D179" s="987">
        <v>0</v>
      </c>
      <c r="E179" s="987">
        <v>472</v>
      </c>
      <c r="AC179" s="489"/>
    </row>
    <row r="180" spans="1:29">
      <c r="A180" s="987">
        <v>0</v>
      </c>
      <c r="B180" s="987">
        <v>0</v>
      </c>
      <c r="C180" s="987">
        <v>0</v>
      </c>
      <c r="D180" s="987">
        <v>0</v>
      </c>
      <c r="E180" s="987">
        <v>0</v>
      </c>
      <c r="AC180" s="489"/>
    </row>
    <row r="181" spans="1:29">
      <c r="A181" s="987">
        <v>0</v>
      </c>
      <c r="B181" s="987">
        <v>0</v>
      </c>
      <c r="C181" s="987">
        <v>0</v>
      </c>
      <c r="D181" s="987">
        <v>0</v>
      </c>
      <c r="E181" s="987">
        <v>0</v>
      </c>
      <c r="AC181" s="489"/>
    </row>
    <row r="182" spans="1:29">
      <c r="A182" s="987">
        <v>4346</v>
      </c>
      <c r="B182" s="987">
        <v>0</v>
      </c>
      <c r="C182" s="987">
        <v>0</v>
      </c>
      <c r="D182" s="987">
        <v>0</v>
      </c>
      <c r="E182" s="987">
        <v>0</v>
      </c>
      <c r="AC182" s="489"/>
    </row>
    <row r="183" spans="1:29">
      <c r="A183" s="987">
        <v>4346</v>
      </c>
      <c r="B183" s="987">
        <v>0</v>
      </c>
      <c r="C183" s="987">
        <v>0</v>
      </c>
      <c r="D183" s="987">
        <v>0</v>
      </c>
      <c r="E183" s="987">
        <v>0</v>
      </c>
      <c r="AC183" s="489"/>
    </row>
    <row r="184" spans="1:29">
      <c r="A184" s="987">
        <v>0</v>
      </c>
      <c r="B184" s="987">
        <v>0</v>
      </c>
      <c r="C184" s="987">
        <v>0</v>
      </c>
      <c r="D184" s="987">
        <v>0</v>
      </c>
      <c r="E184" s="987">
        <v>0</v>
      </c>
      <c r="AC184" s="489"/>
    </row>
    <row r="185" spans="1:29">
      <c r="A185" s="987">
        <v>0</v>
      </c>
      <c r="B185" s="987">
        <v>0</v>
      </c>
      <c r="C185" s="987">
        <v>0</v>
      </c>
      <c r="D185" s="987">
        <v>0</v>
      </c>
      <c r="E185" s="987">
        <v>0</v>
      </c>
      <c r="AC185" s="489"/>
    </row>
    <row r="186" spans="1:29">
      <c r="A186" s="987">
        <v>0</v>
      </c>
      <c r="B186" s="987">
        <v>0</v>
      </c>
      <c r="C186" s="987">
        <v>0</v>
      </c>
      <c r="D186" s="987">
        <v>0</v>
      </c>
      <c r="E186" s="987">
        <v>0</v>
      </c>
      <c r="AC186" s="489"/>
    </row>
    <row r="187" spans="1:29">
      <c r="A187" s="987">
        <v>0</v>
      </c>
      <c r="B187" s="987">
        <v>0</v>
      </c>
      <c r="C187" s="987">
        <v>0</v>
      </c>
      <c r="D187" s="987">
        <v>0</v>
      </c>
      <c r="E187" s="987">
        <v>0</v>
      </c>
      <c r="AC187" s="489"/>
    </row>
    <row r="188" spans="1:29">
      <c r="A188" s="987">
        <v>0</v>
      </c>
      <c r="B188" s="987">
        <v>0</v>
      </c>
      <c r="C188" s="987">
        <v>0</v>
      </c>
      <c r="D188" s="987">
        <v>0</v>
      </c>
      <c r="E188" s="987">
        <v>0</v>
      </c>
      <c r="AC188" s="489"/>
    </row>
    <row r="189" spans="1:29">
      <c r="A189" s="987">
        <v>0</v>
      </c>
      <c r="B189" s="987">
        <v>0</v>
      </c>
      <c r="C189" s="987">
        <v>0</v>
      </c>
      <c r="D189" s="987">
        <v>0</v>
      </c>
      <c r="E189" s="987">
        <v>0</v>
      </c>
      <c r="AC189" s="489"/>
    </row>
    <row r="190" spans="1:29">
      <c r="A190" s="987">
        <v>0</v>
      </c>
      <c r="B190" s="987">
        <v>0</v>
      </c>
      <c r="C190" s="987">
        <v>0</v>
      </c>
      <c r="D190" s="987">
        <v>0</v>
      </c>
      <c r="E190" s="987">
        <v>0</v>
      </c>
      <c r="AC190" s="489"/>
    </row>
    <row r="191" spans="1:29">
      <c r="A191" s="987">
        <v>0</v>
      </c>
      <c r="B191" s="987">
        <v>0</v>
      </c>
      <c r="C191" s="987">
        <v>0</v>
      </c>
      <c r="D191" s="987">
        <v>0</v>
      </c>
      <c r="E191" s="987">
        <v>0</v>
      </c>
      <c r="AC191" s="489"/>
    </row>
    <row r="192" spans="1:29">
      <c r="A192" s="987">
        <v>0</v>
      </c>
      <c r="B192" s="987">
        <v>0</v>
      </c>
      <c r="C192" s="987">
        <v>0</v>
      </c>
      <c r="D192" s="987">
        <v>0</v>
      </c>
      <c r="E192" s="987">
        <v>0</v>
      </c>
      <c r="AC192" s="489"/>
    </row>
    <row r="193" spans="1:29">
      <c r="A193" s="987">
        <v>0</v>
      </c>
      <c r="B193" s="987">
        <v>0</v>
      </c>
      <c r="C193" s="987">
        <v>0</v>
      </c>
      <c r="D193" s="987">
        <v>0</v>
      </c>
      <c r="E193" s="987">
        <v>0</v>
      </c>
      <c r="AC193" s="489"/>
    </row>
    <row r="194" spans="1:29">
      <c r="A194" s="987">
        <v>0</v>
      </c>
      <c r="B194" s="987">
        <v>0</v>
      </c>
      <c r="C194" s="987">
        <v>0</v>
      </c>
      <c r="D194" s="987">
        <v>0</v>
      </c>
      <c r="E194" s="987">
        <v>0</v>
      </c>
      <c r="AC194" s="489"/>
    </row>
    <row r="195" spans="1:29">
      <c r="A195" s="987">
        <v>0</v>
      </c>
      <c r="B195" s="987">
        <v>0</v>
      </c>
      <c r="C195" s="987">
        <v>0</v>
      </c>
      <c r="D195" s="987">
        <v>0</v>
      </c>
      <c r="E195" s="987">
        <v>0</v>
      </c>
      <c r="AC195" s="489"/>
    </row>
    <row r="196" spans="1:29">
      <c r="A196" s="987">
        <v>0</v>
      </c>
      <c r="B196" s="987">
        <v>0</v>
      </c>
      <c r="C196" s="987">
        <v>0</v>
      </c>
      <c r="D196" s="987">
        <v>0</v>
      </c>
      <c r="E196" s="987">
        <v>0</v>
      </c>
      <c r="AC196" s="489"/>
    </row>
    <row r="197" spans="1:29">
      <c r="A197" s="987">
        <v>0</v>
      </c>
      <c r="B197" s="987">
        <v>0</v>
      </c>
      <c r="C197" s="987">
        <v>0</v>
      </c>
      <c r="D197" s="987">
        <v>0</v>
      </c>
      <c r="E197" s="987">
        <v>0</v>
      </c>
      <c r="AC197" s="489"/>
    </row>
    <row r="198" spans="1:29">
      <c r="A198" s="987">
        <v>0</v>
      </c>
      <c r="B198" s="987">
        <v>0</v>
      </c>
      <c r="C198" s="987">
        <v>0</v>
      </c>
      <c r="D198" s="987">
        <v>0</v>
      </c>
      <c r="E198" s="987">
        <v>0</v>
      </c>
      <c r="AC198" s="489"/>
    </row>
    <row r="199" spans="1:29">
      <c r="A199" s="987">
        <v>0</v>
      </c>
      <c r="B199" s="987">
        <v>0</v>
      </c>
      <c r="C199" s="987">
        <v>0</v>
      </c>
      <c r="D199" s="987">
        <v>0</v>
      </c>
      <c r="E199" s="987">
        <v>0</v>
      </c>
      <c r="AC199" s="489"/>
    </row>
    <row r="200" spans="1:29">
      <c r="A200" s="987">
        <v>0</v>
      </c>
      <c r="B200" s="987">
        <v>0</v>
      </c>
      <c r="C200" s="987">
        <v>0</v>
      </c>
      <c r="D200" s="987">
        <v>0</v>
      </c>
      <c r="E200" s="987">
        <v>0</v>
      </c>
      <c r="AC200" s="489"/>
    </row>
    <row r="201" spans="1:29">
      <c r="A201" s="987">
        <v>0</v>
      </c>
      <c r="B201" s="987">
        <v>0</v>
      </c>
      <c r="C201" s="987">
        <v>0</v>
      </c>
      <c r="D201" s="987">
        <v>0</v>
      </c>
      <c r="E201" s="987">
        <v>0</v>
      </c>
      <c r="AC201" s="489"/>
    </row>
    <row r="202" spans="1:29">
      <c r="A202" s="987">
        <v>0</v>
      </c>
      <c r="B202" s="987">
        <v>0</v>
      </c>
      <c r="C202" s="987">
        <v>0</v>
      </c>
      <c r="D202" s="987">
        <v>0</v>
      </c>
      <c r="E202" s="987">
        <v>0</v>
      </c>
      <c r="AC202" s="489"/>
    </row>
    <row r="203" spans="1:29" ht="14.25" thickBot="1">
      <c r="A203" s="987">
        <v>24690</v>
      </c>
      <c r="B203" s="987">
        <v>0</v>
      </c>
      <c r="C203" s="987">
        <v>0</v>
      </c>
      <c r="D203" s="987">
        <v>0</v>
      </c>
      <c r="E203" s="987">
        <v>472</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27.xml><?xml version="1.0" encoding="utf-8"?>
<worksheet xmlns="http://schemas.openxmlformats.org/spreadsheetml/2006/main" xmlns:r="http://schemas.openxmlformats.org/officeDocument/2006/relationships">
  <dimension ref="A1:AM245"/>
  <sheetViews>
    <sheetView topLeftCell="Y167"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16384" width="9" style="437"/>
  </cols>
  <sheetData>
    <row r="1" spans="1:37" s="376" customFormat="1" ht="9" customHeight="1"/>
    <row r="2" spans="1:37" s="376" customFormat="1" ht="14.45" customHeight="1">
      <c r="J2" s="164"/>
      <c r="K2" s="164" t="s">
        <v>721</v>
      </c>
      <c r="R2" s="376" t="s">
        <v>671</v>
      </c>
      <c r="AA2" s="165"/>
      <c r="AB2" s="165" t="s">
        <v>1</v>
      </c>
      <c r="AC2" s="165"/>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523</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524</v>
      </c>
      <c r="U7" s="1001"/>
      <c r="V7" s="1011"/>
      <c r="W7" s="1011"/>
      <c r="X7" s="1011"/>
      <c r="Y7" s="1011"/>
      <c r="Z7" s="1012" t="s">
        <v>5</v>
      </c>
      <c r="AA7" s="1009" t="s">
        <v>6</v>
      </c>
      <c r="AB7" s="1009" t="s">
        <v>7</v>
      </c>
      <c r="AC7" s="1013"/>
      <c r="AD7" s="165"/>
      <c r="AE7" s="165"/>
      <c r="AF7" s="165"/>
      <c r="AG7" s="165"/>
      <c r="AH7" s="165"/>
    </row>
    <row r="8" spans="1:37" ht="14.45" customHeight="1">
      <c r="A8" s="974">
        <v>348715</v>
      </c>
      <c r="B8" s="974">
        <v>348715</v>
      </c>
      <c r="C8" s="974">
        <v>342139</v>
      </c>
      <c r="D8" s="974">
        <v>6576</v>
      </c>
      <c r="E8" s="974">
        <v>111695</v>
      </c>
      <c r="F8" s="974">
        <v>72651</v>
      </c>
      <c r="G8" s="974">
        <v>450</v>
      </c>
      <c r="H8" s="974">
        <v>138300</v>
      </c>
      <c r="I8" s="524"/>
      <c r="K8" s="188"/>
      <c r="L8" s="189" t="s">
        <v>8</v>
      </c>
      <c r="M8" s="190"/>
      <c r="N8" s="190"/>
      <c r="O8" s="191" t="s">
        <v>9</v>
      </c>
      <c r="P8" s="192">
        <f>'Ｈ１６（2004）'!A9</f>
        <v>5534</v>
      </c>
      <c r="Q8" s="258">
        <f>'Ｈ１６（2004）'!C9</f>
        <v>5534</v>
      </c>
      <c r="R8" s="258">
        <f>'Ｈ１６（2004）'!E9</f>
        <v>0</v>
      </c>
      <c r="S8" s="260">
        <f>'Ｈ１６（2004）'!F9</f>
        <v>4427</v>
      </c>
      <c r="T8" s="261">
        <f>'Ｈ１６（2004）'!H9</f>
        <v>0</v>
      </c>
      <c r="U8" s="195"/>
      <c r="V8" s="200" t="s">
        <v>145</v>
      </c>
      <c r="W8" s="222"/>
      <c r="X8" s="222"/>
      <c r="Y8" s="298" t="s">
        <v>10</v>
      </c>
      <c r="Z8" s="231">
        <f>'Ｈ１６（2004）'!A170</f>
        <v>0</v>
      </c>
      <c r="AA8" s="232">
        <f>'Ｈ１６（2004）'!B170</f>
        <v>0</v>
      </c>
      <c r="AB8" s="233">
        <f>'Ｈ１６（2004）'!C170</f>
        <v>0</v>
      </c>
      <c r="AC8" s="505">
        <f>'Ｈ１６（2004）'!E170</f>
        <v>0</v>
      </c>
      <c r="AD8" s="165"/>
      <c r="AE8" s="165"/>
      <c r="AF8" s="165"/>
      <c r="AG8" s="165"/>
      <c r="AH8" s="165"/>
      <c r="AI8" s="376"/>
      <c r="AJ8" s="376"/>
      <c r="AK8" s="376"/>
    </row>
    <row r="9" spans="1:37" ht="14.45" customHeight="1">
      <c r="A9" s="974">
        <v>5534</v>
      </c>
      <c r="B9" s="974">
        <v>5534</v>
      </c>
      <c r="C9" s="974">
        <v>5534</v>
      </c>
      <c r="D9" s="974">
        <v>0</v>
      </c>
      <c r="E9" s="974">
        <v>0</v>
      </c>
      <c r="F9" s="974">
        <v>4427</v>
      </c>
      <c r="G9" s="974">
        <v>0</v>
      </c>
      <c r="H9" s="974">
        <v>0</v>
      </c>
      <c r="I9" s="524"/>
      <c r="K9" s="199"/>
      <c r="L9" s="200"/>
      <c r="M9" s="201" t="s">
        <v>146</v>
      </c>
      <c r="N9" s="202"/>
      <c r="O9" s="203" t="s">
        <v>12</v>
      </c>
      <c r="P9" s="204">
        <f>'Ｈ１６（2004）'!A10</f>
        <v>0</v>
      </c>
      <c r="Q9" s="205">
        <f>'Ｈ１６（2004）'!C10</f>
        <v>0</v>
      </c>
      <c r="R9" s="205">
        <f>'Ｈ１６（2004）'!E10</f>
        <v>0</v>
      </c>
      <c r="S9" s="267">
        <f>'Ｈ１６（2004）'!F10</f>
        <v>0</v>
      </c>
      <c r="T9" s="268">
        <f>'Ｈ１６（2004）'!H10</f>
        <v>0</v>
      </c>
      <c r="U9" s="207"/>
      <c r="V9" s="181"/>
      <c r="W9" s="201" t="s">
        <v>11</v>
      </c>
      <c r="X9" s="202"/>
      <c r="Y9" s="220" t="s">
        <v>9</v>
      </c>
      <c r="Z9" s="204">
        <f>'Ｈ１６（2004）'!A171</f>
        <v>0</v>
      </c>
      <c r="AA9" s="205">
        <f>'Ｈ１６（2004）'!B171</f>
        <v>0</v>
      </c>
      <c r="AB9" s="206">
        <f>'Ｈ１６（2004）'!C171</f>
        <v>0</v>
      </c>
      <c r="AC9" s="506">
        <f>'Ｈ１６（2004）'!E171</f>
        <v>0</v>
      </c>
      <c r="AD9" s="165"/>
      <c r="AE9" s="165"/>
      <c r="AF9" s="165"/>
      <c r="AG9" s="165"/>
      <c r="AH9" s="165"/>
      <c r="AI9" s="376"/>
      <c r="AJ9" s="376"/>
      <c r="AK9" s="376"/>
    </row>
    <row r="10" spans="1:37" ht="14.45" customHeight="1">
      <c r="A10" s="974">
        <v>0</v>
      </c>
      <c r="B10" s="974">
        <v>0</v>
      </c>
      <c r="C10" s="974">
        <v>0</v>
      </c>
      <c r="D10" s="974">
        <v>0</v>
      </c>
      <c r="E10" s="974">
        <v>0</v>
      </c>
      <c r="F10" s="974">
        <v>0</v>
      </c>
      <c r="G10" s="974">
        <v>0</v>
      </c>
      <c r="H10" s="974">
        <v>0</v>
      </c>
      <c r="I10" s="524"/>
      <c r="K10" s="199"/>
      <c r="L10" s="200"/>
      <c r="M10" s="201" t="s">
        <v>13</v>
      </c>
      <c r="N10" s="172"/>
      <c r="O10" s="212"/>
      <c r="P10" s="213">
        <f>P8-P9</f>
        <v>5534</v>
      </c>
      <c r="Q10" s="214">
        <f>Q8-Q9</f>
        <v>5534</v>
      </c>
      <c r="R10" s="214">
        <f>R8-R9</f>
        <v>0</v>
      </c>
      <c r="S10" s="274">
        <f>S8-S9</f>
        <v>4427</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74">
        <v>0</v>
      </c>
      <c r="B11" s="974">
        <v>0</v>
      </c>
      <c r="C11" s="974">
        <v>0</v>
      </c>
      <c r="D11" s="974">
        <v>0</v>
      </c>
      <c r="E11" s="974">
        <v>0</v>
      </c>
      <c r="F11" s="974">
        <v>0</v>
      </c>
      <c r="G11" s="974">
        <v>0</v>
      </c>
      <c r="H11" s="974">
        <v>0</v>
      </c>
      <c r="I11" s="524"/>
      <c r="K11" s="199" t="s">
        <v>4</v>
      </c>
      <c r="L11" s="178" t="s">
        <v>14</v>
      </c>
      <c r="M11" s="175"/>
      <c r="N11" s="175"/>
      <c r="O11" s="216" t="s">
        <v>15</v>
      </c>
      <c r="P11" s="217">
        <f>'Ｈ１６（2004）'!A11</f>
        <v>0</v>
      </c>
      <c r="Q11" s="218">
        <f>'Ｈ１６（2004）'!C11</f>
        <v>0</v>
      </c>
      <c r="R11" s="218">
        <f>'Ｈ１６（2004）'!E11</f>
        <v>0</v>
      </c>
      <c r="S11" s="283">
        <f>'Ｈ１６（2004）'!F11</f>
        <v>0</v>
      </c>
      <c r="T11" s="268">
        <f>'Ｈ１６（2004）'!H11</f>
        <v>0</v>
      </c>
      <c r="U11" s="207"/>
      <c r="V11" s="201" t="s">
        <v>147</v>
      </c>
      <c r="W11" s="202"/>
      <c r="X11" s="202"/>
      <c r="Y11" s="220" t="s">
        <v>12</v>
      </c>
      <c r="Z11" s="204">
        <f>'Ｈ１６（2004）'!A172</f>
        <v>0</v>
      </c>
      <c r="AA11" s="205">
        <f>'Ｈ１６（2004）'!B172</f>
        <v>0</v>
      </c>
      <c r="AB11" s="206">
        <f>'Ｈ１６（2004）'!C172</f>
        <v>0</v>
      </c>
      <c r="AC11" s="506">
        <f>'Ｈ１６（2004）'!E172</f>
        <v>0</v>
      </c>
      <c r="AD11" s="165"/>
      <c r="AE11" s="165"/>
      <c r="AF11" s="165"/>
      <c r="AG11" s="165"/>
      <c r="AH11" s="165"/>
      <c r="AI11" s="376"/>
      <c r="AJ11" s="376"/>
      <c r="AK11" s="376"/>
    </row>
    <row r="12" spans="1:37" ht="14.45" customHeight="1">
      <c r="A12" s="974">
        <v>0</v>
      </c>
      <c r="B12" s="974">
        <v>0</v>
      </c>
      <c r="C12" s="974">
        <v>0</v>
      </c>
      <c r="D12" s="974">
        <v>0</v>
      </c>
      <c r="E12" s="974">
        <v>0</v>
      </c>
      <c r="F12" s="974">
        <v>0</v>
      </c>
      <c r="G12" s="974">
        <v>0</v>
      </c>
      <c r="H12" s="974">
        <v>0</v>
      </c>
      <c r="I12" s="524"/>
      <c r="K12" s="199"/>
      <c r="L12" s="200"/>
      <c r="M12" s="201" t="s">
        <v>16</v>
      </c>
      <c r="N12" s="202"/>
      <c r="O12" s="203" t="s">
        <v>17</v>
      </c>
      <c r="P12" s="204">
        <f>'Ｈ１６（2004）'!A12</f>
        <v>0</v>
      </c>
      <c r="Q12" s="205">
        <f>'Ｈ１６（2004）'!C12</f>
        <v>0</v>
      </c>
      <c r="R12" s="205">
        <f>'Ｈ１６（2004）'!E12</f>
        <v>0</v>
      </c>
      <c r="S12" s="267">
        <f>'Ｈ１６（2004）'!F12</f>
        <v>0</v>
      </c>
      <c r="T12" s="268">
        <f>'Ｈ１６（2004）'!H12</f>
        <v>0</v>
      </c>
      <c r="U12" s="207"/>
      <c r="V12" s="200"/>
      <c r="W12" s="452"/>
      <c r="X12" s="452"/>
      <c r="Y12" s="453"/>
      <c r="Z12" s="454"/>
      <c r="AA12" s="455"/>
      <c r="AB12" s="455"/>
      <c r="AC12" s="508"/>
      <c r="AD12" s="165"/>
      <c r="AE12" s="165"/>
      <c r="AF12" s="165"/>
      <c r="AG12" s="165"/>
      <c r="AH12" s="165"/>
      <c r="AI12" s="376"/>
      <c r="AJ12" s="376"/>
      <c r="AK12" s="376"/>
    </row>
    <row r="13" spans="1:37" ht="14.45" customHeight="1">
      <c r="A13" s="974">
        <v>6576</v>
      </c>
      <c r="B13" s="974">
        <v>6576</v>
      </c>
      <c r="C13" s="974">
        <v>0</v>
      </c>
      <c r="D13" s="974">
        <v>6576</v>
      </c>
      <c r="E13" s="974">
        <v>2192</v>
      </c>
      <c r="F13" s="974">
        <v>2192</v>
      </c>
      <c r="G13" s="974">
        <v>0</v>
      </c>
      <c r="H13" s="974">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74">
        <v>6576</v>
      </c>
      <c r="B14" s="974">
        <v>6576</v>
      </c>
      <c r="C14" s="974">
        <v>0</v>
      </c>
      <c r="D14" s="974">
        <v>6576</v>
      </c>
      <c r="E14" s="974">
        <v>2192</v>
      </c>
      <c r="F14" s="974">
        <v>2192</v>
      </c>
      <c r="G14" s="974">
        <v>0</v>
      </c>
      <c r="H14" s="974">
        <v>0</v>
      </c>
      <c r="I14" s="524"/>
      <c r="K14" s="199" t="s">
        <v>4</v>
      </c>
      <c r="L14" s="174"/>
      <c r="M14" s="200" t="s">
        <v>94</v>
      </c>
      <c r="N14" s="202"/>
      <c r="O14" s="203" t="s">
        <v>93</v>
      </c>
      <c r="P14" s="204">
        <f>'Ｈ１６（2004）'!A14</f>
        <v>6576</v>
      </c>
      <c r="Q14" s="205">
        <f>'Ｈ１６（2004）'!C14</f>
        <v>0</v>
      </c>
      <c r="R14" s="205">
        <f>'Ｈ１６（2004）'!E14</f>
        <v>2192</v>
      </c>
      <c r="S14" s="267">
        <f>'Ｈ１６（2004）'!F14</f>
        <v>2192</v>
      </c>
      <c r="T14" s="268">
        <f>'Ｈ１６（2004）'!H14</f>
        <v>0</v>
      </c>
      <c r="U14" s="207"/>
      <c r="V14" s="178"/>
      <c r="W14" s="201" t="s">
        <v>135</v>
      </c>
      <c r="X14" s="202"/>
      <c r="Y14" s="220" t="s">
        <v>93</v>
      </c>
      <c r="Z14" s="204">
        <f>'Ｈ１６（2004）'!A176</f>
        <v>0</v>
      </c>
      <c r="AA14" s="205">
        <f>'Ｈ１６（2004）'!B176</f>
        <v>0</v>
      </c>
      <c r="AB14" s="206">
        <f>'Ｈ１６（2004）'!C176</f>
        <v>0</v>
      </c>
      <c r="AC14" s="506">
        <f>'Ｈ１６（2004）'!E176</f>
        <v>0</v>
      </c>
      <c r="AD14" s="165"/>
      <c r="AE14" s="165"/>
      <c r="AF14" s="165"/>
      <c r="AG14" s="165"/>
      <c r="AH14" s="165"/>
      <c r="AI14" s="376"/>
      <c r="AJ14" s="376"/>
      <c r="AK14" s="376"/>
    </row>
    <row r="15" spans="1:37" ht="14.45" customHeight="1">
      <c r="A15" s="974">
        <v>0</v>
      </c>
      <c r="B15" s="974">
        <v>0</v>
      </c>
      <c r="C15" s="974">
        <v>0</v>
      </c>
      <c r="D15" s="974">
        <v>0</v>
      </c>
      <c r="E15" s="974">
        <v>0</v>
      </c>
      <c r="F15" s="974">
        <v>0</v>
      </c>
      <c r="G15" s="974">
        <v>0</v>
      </c>
      <c r="H15" s="974">
        <v>0</v>
      </c>
      <c r="I15" s="524"/>
      <c r="K15" s="199"/>
      <c r="L15" s="181" t="s">
        <v>102</v>
      </c>
      <c r="M15" s="200"/>
      <c r="N15" s="201" t="s">
        <v>148</v>
      </c>
      <c r="O15" s="203" t="s">
        <v>97</v>
      </c>
      <c r="P15" s="204">
        <f>'Ｈ１６（2004）'!A15</f>
        <v>0</v>
      </c>
      <c r="Q15" s="205">
        <f>'Ｈ１６（2004）'!C15</f>
        <v>0</v>
      </c>
      <c r="R15" s="205">
        <f>'Ｈ１６（2004）'!E15</f>
        <v>0</v>
      </c>
      <c r="S15" s="267">
        <f>'Ｈ１６（2004）'!F15</f>
        <v>0</v>
      </c>
      <c r="T15" s="268">
        <f>'Ｈ１６（2004）'!H15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74">
        <v>6576</v>
      </c>
      <c r="B16" s="974">
        <v>6576</v>
      </c>
      <c r="C16" s="974">
        <v>0</v>
      </c>
      <c r="D16" s="974">
        <v>6576</v>
      </c>
      <c r="E16" s="974">
        <v>2192</v>
      </c>
      <c r="F16" s="974">
        <v>2192</v>
      </c>
      <c r="G16" s="974">
        <v>0</v>
      </c>
      <c r="H16" s="974">
        <v>0</v>
      </c>
      <c r="I16" s="524"/>
      <c r="K16" s="199"/>
      <c r="L16" s="181" t="s">
        <v>103</v>
      </c>
      <c r="M16" s="181"/>
      <c r="N16" s="201" t="s">
        <v>96</v>
      </c>
      <c r="O16" s="203" t="s">
        <v>34</v>
      </c>
      <c r="P16" s="204">
        <f>'Ｈ１６（2004）'!A16</f>
        <v>6576</v>
      </c>
      <c r="Q16" s="205">
        <f>'Ｈ１６（2004）'!C16</f>
        <v>0</v>
      </c>
      <c r="R16" s="205">
        <f>'Ｈ１６（2004）'!E16</f>
        <v>2192</v>
      </c>
      <c r="S16" s="267">
        <f>'Ｈ１６（2004）'!F16</f>
        <v>2192</v>
      </c>
      <c r="T16" s="268">
        <f>'Ｈ１６（2004）'!H16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74">
        <v>0</v>
      </c>
      <c r="B17" s="974">
        <v>0</v>
      </c>
      <c r="C17" s="974">
        <v>0</v>
      </c>
      <c r="D17" s="974">
        <v>0</v>
      </c>
      <c r="E17" s="974">
        <v>0</v>
      </c>
      <c r="F17" s="974">
        <v>0</v>
      </c>
      <c r="G17" s="974">
        <v>0</v>
      </c>
      <c r="H17" s="974">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74">
        <v>0</v>
      </c>
      <c r="B18" s="974">
        <v>0</v>
      </c>
      <c r="C18" s="974">
        <v>0</v>
      </c>
      <c r="D18" s="974">
        <v>0</v>
      </c>
      <c r="E18" s="974">
        <v>0</v>
      </c>
      <c r="F18" s="974">
        <v>0</v>
      </c>
      <c r="G18" s="974">
        <v>0</v>
      </c>
      <c r="H18" s="974">
        <v>0</v>
      </c>
      <c r="I18" s="524"/>
      <c r="K18" s="199"/>
      <c r="L18" s="181"/>
      <c r="M18" s="201" t="s">
        <v>95</v>
      </c>
      <c r="N18" s="202"/>
      <c r="O18" s="203" t="s">
        <v>98</v>
      </c>
      <c r="P18" s="204">
        <f>'Ｈ１６（2004）'!A17</f>
        <v>0</v>
      </c>
      <c r="Q18" s="205">
        <f>'Ｈ１６（2004）'!C17</f>
        <v>0</v>
      </c>
      <c r="R18" s="205">
        <f>'Ｈ１６（2004）'!E17</f>
        <v>0</v>
      </c>
      <c r="S18" s="267">
        <f>'Ｈ１６（2004）'!F17</f>
        <v>0</v>
      </c>
      <c r="T18" s="268">
        <f>'Ｈ１６（2004）'!H17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74">
        <v>0</v>
      </c>
      <c r="B19" s="974">
        <v>0</v>
      </c>
      <c r="C19" s="974">
        <v>0</v>
      </c>
      <c r="D19" s="974">
        <v>0</v>
      </c>
      <c r="E19" s="974">
        <v>0</v>
      </c>
      <c r="F19" s="974">
        <v>0</v>
      </c>
      <c r="G19" s="974">
        <v>0</v>
      </c>
      <c r="H19" s="974">
        <v>0</v>
      </c>
      <c r="I19" s="524"/>
      <c r="K19" s="199"/>
      <c r="L19" s="221"/>
      <c r="M19" s="201" t="s">
        <v>13</v>
      </c>
      <c r="N19" s="202"/>
      <c r="O19" s="203" t="s">
        <v>99</v>
      </c>
      <c r="P19" s="204">
        <f>'Ｈ１６（2004）'!A18</f>
        <v>0</v>
      </c>
      <c r="Q19" s="205">
        <f>'Ｈ１６（2004）'!C18</f>
        <v>0</v>
      </c>
      <c r="R19" s="205">
        <f>'Ｈ１６（2004）'!E18</f>
        <v>0</v>
      </c>
      <c r="S19" s="267">
        <f>'Ｈ１６（2004）'!F18</f>
        <v>0</v>
      </c>
      <c r="T19" s="268">
        <f>'Ｈ１６（2004）'!H18</f>
        <v>0</v>
      </c>
      <c r="U19" s="207"/>
      <c r="V19" s="461"/>
      <c r="W19" s="202" t="s">
        <v>13</v>
      </c>
      <c r="X19" s="202"/>
      <c r="Y19" s="220" t="s">
        <v>97</v>
      </c>
      <c r="Z19" s="204">
        <f>'Ｈ１６（2004）'!A177</f>
        <v>0</v>
      </c>
      <c r="AA19" s="205">
        <f>'Ｈ１６（2004）'!B177</f>
        <v>0</v>
      </c>
      <c r="AB19" s="206">
        <f>'Ｈ１６（2004）'!C177</f>
        <v>0</v>
      </c>
      <c r="AC19" s="506">
        <f>'Ｈ１６（2004）'!E177</f>
        <v>0</v>
      </c>
      <c r="AD19" s="165"/>
      <c r="AE19" s="165"/>
      <c r="AF19" s="165"/>
      <c r="AG19" s="165"/>
      <c r="AH19" s="165"/>
      <c r="AI19" s="376"/>
      <c r="AJ19" s="376"/>
      <c r="AK19" s="376"/>
    </row>
    <row r="20" spans="1:37" ht="14.45" customHeight="1">
      <c r="A20" s="974">
        <v>93200</v>
      </c>
      <c r="B20" s="974">
        <v>93200</v>
      </c>
      <c r="C20" s="974">
        <v>93200</v>
      </c>
      <c r="D20" s="974">
        <v>0</v>
      </c>
      <c r="E20" s="974">
        <v>0</v>
      </c>
      <c r="F20" s="974">
        <v>62867</v>
      </c>
      <c r="G20" s="974">
        <v>450</v>
      </c>
      <c r="H20" s="974">
        <v>13800</v>
      </c>
      <c r="I20" s="524"/>
      <c r="K20" s="199"/>
      <c r="L20" s="201" t="s">
        <v>19</v>
      </c>
      <c r="M20" s="202"/>
      <c r="N20" s="202"/>
      <c r="O20" s="203" t="s">
        <v>20</v>
      </c>
      <c r="P20" s="204">
        <f>'Ｈ１６（2004）'!A19</f>
        <v>0</v>
      </c>
      <c r="Q20" s="205">
        <f>'Ｈ１６（2004）'!C19</f>
        <v>0</v>
      </c>
      <c r="R20" s="449">
        <f>'Ｈ１６（2004）'!E19</f>
        <v>0</v>
      </c>
      <c r="S20" s="267">
        <f>'Ｈ１６（2004）'!F19</f>
        <v>0</v>
      </c>
      <c r="T20" s="268">
        <f>'Ｈ１６（2004）'!H19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74">
        <v>14542</v>
      </c>
      <c r="B21" s="974">
        <v>14542</v>
      </c>
      <c r="C21" s="974">
        <v>14542</v>
      </c>
      <c r="D21" s="974">
        <v>0</v>
      </c>
      <c r="E21" s="974">
        <v>0</v>
      </c>
      <c r="F21" s="974">
        <v>8743</v>
      </c>
      <c r="G21" s="974">
        <v>0</v>
      </c>
      <c r="H21" s="974">
        <v>0</v>
      </c>
      <c r="I21" s="524"/>
      <c r="K21" s="199" t="s">
        <v>21</v>
      </c>
      <c r="L21" s="200"/>
      <c r="M21" s="201" t="s">
        <v>22</v>
      </c>
      <c r="N21" s="202"/>
      <c r="O21" s="203" t="s">
        <v>23</v>
      </c>
      <c r="P21" s="204">
        <f>'Ｈ１６（2004）'!A21</f>
        <v>14542</v>
      </c>
      <c r="Q21" s="205">
        <f>'Ｈ１６（2004）'!C21</f>
        <v>14542</v>
      </c>
      <c r="R21" s="205">
        <f>'Ｈ１６（2004）'!E21</f>
        <v>0</v>
      </c>
      <c r="S21" s="267">
        <f>'Ｈ１６（2004）'!F21</f>
        <v>8743</v>
      </c>
      <c r="T21" s="268">
        <f>'Ｈ１６（2004）'!H21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74">
        <v>43299</v>
      </c>
      <c r="B22" s="974">
        <v>43299</v>
      </c>
      <c r="C22" s="974">
        <v>43299</v>
      </c>
      <c r="D22" s="974">
        <v>0</v>
      </c>
      <c r="E22" s="974">
        <v>0</v>
      </c>
      <c r="F22" s="974">
        <v>29444</v>
      </c>
      <c r="G22" s="974">
        <v>0</v>
      </c>
      <c r="H22" s="974">
        <v>13800</v>
      </c>
      <c r="I22" s="524"/>
      <c r="K22" s="199"/>
      <c r="L22" s="200" t="s">
        <v>25</v>
      </c>
      <c r="M22" s="201" t="s">
        <v>26</v>
      </c>
      <c r="N22" s="202"/>
      <c r="O22" s="203" t="s">
        <v>27</v>
      </c>
      <c r="P22" s="204">
        <f>'Ｈ１６（2004）'!A22</f>
        <v>43299</v>
      </c>
      <c r="Q22" s="205">
        <f>'Ｈ１６（2004）'!C22</f>
        <v>43299</v>
      </c>
      <c r="R22" s="205">
        <f>'Ｈ１６（2004）'!E22</f>
        <v>0</v>
      </c>
      <c r="S22" s="267">
        <f>'Ｈ１６（2004）'!F22</f>
        <v>29444</v>
      </c>
      <c r="T22" s="268">
        <f>'Ｈ１６（2004）'!H22</f>
        <v>13800</v>
      </c>
      <c r="U22" s="207"/>
      <c r="V22" s="200"/>
      <c r="W22" s="172"/>
      <c r="X22" s="172"/>
      <c r="Y22" s="212"/>
      <c r="Z22" s="209"/>
      <c r="AA22" s="210"/>
      <c r="AB22" s="210"/>
      <c r="AC22" s="510"/>
      <c r="AD22" s="165"/>
      <c r="AE22" s="165"/>
      <c r="AF22" s="165"/>
      <c r="AG22" s="165"/>
      <c r="AH22" s="165"/>
      <c r="AI22" s="376"/>
      <c r="AJ22" s="376"/>
      <c r="AK22" s="376"/>
    </row>
    <row r="23" spans="1:37" ht="14.45" customHeight="1">
      <c r="A23" s="974">
        <v>0</v>
      </c>
      <c r="B23" s="974">
        <v>0</v>
      </c>
      <c r="C23" s="974">
        <v>0</v>
      </c>
      <c r="D23" s="974">
        <v>0</v>
      </c>
      <c r="E23" s="974">
        <v>0</v>
      </c>
      <c r="F23" s="974">
        <v>0</v>
      </c>
      <c r="G23" s="974">
        <v>0</v>
      </c>
      <c r="H23" s="974">
        <v>0</v>
      </c>
      <c r="I23" s="524"/>
      <c r="K23" s="199"/>
      <c r="L23" s="200" t="s">
        <v>28</v>
      </c>
      <c r="M23" s="201" t="s">
        <v>29</v>
      </c>
      <c r="N23" s="202"/>
      <c r="O23" s="203" t="s">
        <v>30</v>
      </c>
      <c r="P23" s="204">
        <f>'Ｈ１６（2004）'!A23</f>
        <v>0</v>
      </c>
      <c r="Q23" s="205">
        <f>'Ｈ１６（2004）'!C23</f>
        <v>0</v>
      </c>
      <c r="R23" s="205">
        <f>'Ｈ１６（2004）'!E23</f>
        <v>0</v>
      </c>
      <c r="S23" s="267">
        <f>'Ｈ１６（2004）'!F23</f>
        <v>0</v>
      </c>
      <c r="T23" s="268">
        <f>'Ｈ１６（2004）'!H23</f>
        <v>0</v>
      </c>
      <c r="U23" s="207"/>
      <c r="V23" s="200"/>
      <c r="W23" s="212"/>
      <c r="X23" s="212"/>
      <c r="Y23" s="212"/>
      <c r="Z23" s="209"/>
      <c r="AA23" s="210"/>
      <c r="AB23" s="210"/>
      <c r="AC23" s="510"/>
      <c r="AD23" s="165"/>
      <c r="AE23" s="165"/>
      <c r="AF23" s="165"/>
      <c r="AG23" s="165"/>
      <c r="AH23" s="165"/>
      <c r="AI23" s="376"/>
      <c r="AJ23" s="376"/>
      <c r="AK23" s="376"/>
    </row>
    <row r="24" spans="1:37" ht="14.45" customHeight="1">
      <c r="A24" s="974">
        <v>0</v>
      </c>
      <c r="B24" s="974">
        <v>0</v>
      </c>
      <c r="C24" s="974">
        <v>0</v>
      </c>
      <c r="D24" s="974">
        <v>0</v>
      </c>
      <c r="E24" s="974">
        <v>0</v>
      </c>
      <c r="F24" s="974">
        <v>0</v>
      </c>
      <c r="G24" s="974">
        <v>0</v>
      </c>
      <c r="H24" s="974">
        <v>0</v>
      </c>
      <c r="I24" s="524"/>
      <c r="K24" s="199"/>
      <c r="L24" s="200" t="s">
        <v>31</v>
      </c>
      <c r="M24" s="201" t="s">
        <v>32</v>
      </c>
      <c r="N24" s="202"/>
      <c r="O24" s="203" t="s">
        <v>33</v>
      </c>
      <c r="P24" s="204">
        <f>'Ｈ１６（2004）'!A24</f>
        <v>0</v>
      </c>
      <c r="Q24" s="205">
        <f>'Ｈ１６（2004）'!C24</f>
        <v>0</v>
      </c>
      <c r="R24" s="205">
        <f>'Ｈ１６（2004）'!E24</f>
        <v>0</v>
      </c>
      <c r="S24" s="267">
        <f>'Ｈ１６（2004）'!F24</f>
        <v>0</v>
      </c>
      <c r="T24" s="268">
        <f>'Ｈ１６（2004）'!H24</f>
        <v>0</v>
      </c>
      <c r="U24" s="207"/>
      <c r="V24" s="178" t="s">
        <v>670</v>
      </c>
      <c r="W24" s="202"/>
      <c r="X24" s="202"/>
      <c r="Y24" s="220" t="s">
        <v>34</v>
      </c>
      <c r="Z24" s="204">
        <f>'Ｈ１６（2004）'!A178</f>
        <v>10597</v>
      </c>
      <c r="AA24" s="205">
        <f>'Ｈ１６（2004）'!B178</f>
        <v>0</v>
      </c>
      <c r="AB24" s="206">
        <f>'Ｈ１６（2004）'!C178</f>
        <v>972</v>
      </c>
      <c r="AC24" s="506">
        <f>'Ｈ１６（2004）'!E178</f>
        <v>8287</v>
      </c>
      <c r="AD24" s="165"/>
      <c r="AE24" s="165"/>
      <c r="AF24" s="165"/>
      <c r="AG24" s="165"/>
      <c r="AH24" s="165"/>
      <c r="AI24" s="376"/>
      <c r="AJ24" s="376"/>
      <c r="AK24" s="376"/>
    </row>
    <row r="25" spans="1:37" ht="14.45" customHeight="1">
      <c r="A25" s="974">
        <v>0</v>
      </c>
      <c r="B25" s="974">
        <v>0</v>
      </c>
      <c r="C25" s="974">
        <v>0</v>
      </c>
      <c r="D25" s="974">
        <v>0</v>
      </c>
      <c r="E25" s="974">
        <v>0</v>
      </c>
      <c r="F25" s="974">
        <v>0</v>
      </c>
      <c r="G25" s="974">
        <v>0</v>
      </c>
      <c r="H25" s="974">
        <v>0</v>
      </c>
      <c r="I25" s="524"/>
      <c r="K25" s="199"/>
      <c r="L25" s="200" t="s">
        <v>35</v>
      </c>
      <c r="M25" s="201" t="s">
        <v>36</v>
      </c>
      <c r="N25" s="202"/>
      <c r="O25" s="203" t="s">
        <v>37</v>
      </c>
      <c r="P25" s="204">
        <f>'Ｈ１６（2004）'!A25</f>
        <v>0</v>
      </c>
      <c r="Q25" s="205">
        <f>'Ｈ１６（2004）'!C25</f>
        <v>0</v>
      </c>
      <c r="R25" s="205">
        <f>'Ｈ１６（2004）'!E25</f>
        <v>0</v>
      </c>
      <c r="S25" s="267">
        <f>'Ｈ１６（2004）'!F25</f>
        <v>0</v>
      </c>
      <c r="T25" s="268">
        <f>'Ｈ１６（2004）'!H25</f>
        <v>0</v>
      </c>
      <c r="U25" s="207"/>
      <c r="V25" s="181"/>
      <c r="W25" s="201" t="s">
        <v>36</v>
      </c>
      <c r="X25" s="202"/>
      <c r="Y25" s="220" t="s">
        <v>20</v>
      </c>
      <c r="Z25" s="204">
        <f>'Ｈ１６（2004）'!A181</f>
        <v>0</v>
      </c>
      <c r="AA25" s="205">
        <f>'Ｈ１６（2004）'!B181</f>
        <v>0</v>
      </c>
      <c r="AB25" s="206">
        <f>'Ｈ１６（2004）'!C181</f>
        <v>0</v>
      </c>
      <c r="AC25" s="506">
        <f>'Ｈ１６（2004）'!E181</f>
        <v>0</v>
      </c>
      <c r="AD25" s="165"/>
      <c r="AE25" s="165"/>
      <c r="AF25" s="165"/>
      <c r="AG25" s="165"/>
      <c r="AH25" s="165"/>
      <c r="AI25" s="376"/>
      <c r="AJ25" s="376"/>
      <c r="AK25" s="376"/>
    </row>
    <row r="26" spans="1:37" ht="14.45" customHeight="1">
      <c r="A26" s="974">
        <v>35359</v>
      </c>
      <c r="B26" s="974">
        <v>35359</v>
      </c>
      <c r="C26" s="974">
        <v>35359</v>
      </c>
      <c r="D26" s="974">
        <v>0</v>
      </c>
      <c r="E26" s="974">
        <v>0</v>
      </c>
      <c r="F26" s="974">
        <v>24680</v>
      </c>
      <c r="G26" s="974">
        <v>450</v>
      </c>
      <c r="H26" s="974">
        <v>0</v>
      </c>
      <c r="I26" s="527"/>
      <c r="K26" s="199"/>
      <c r="L26" s="200" t="s">
        <v>38</v>
      </c>
      <c r="M26" s="201" t="s">
        <v>149</v>
      </c>
      <c r="N26" s="202"/>
      <c r="O26" s="203" t="s">
        <v>40</v>
      </c>
      <c r="P26" s="204">
        <f>'Ｈ１６（2004）'!A26</f>
        <v>35359</v>
      </c>
      <c r="Q26" s="205">
        <f>'Ｈ１６（2004）'!C26</f>
        <v>35359</v>
      </c>
      <c r="R26" s="205">
        <f>'Ｈ１６（2004）'!E26</f>
        <v>0</v>
      </c>
      <c r="S26" s="267">
        <f>'Ｈ１６（2004）'!F26</f>
        <v>24680</v>
      </c>
      <c r="T26" s="268">
        <f>'Ｈ１６（2004）'!H26</f>
        <v>0</v>
      </c>
      <c r="U26" s="207"/>
      <c r="V26" s="450"/>
      <c r="W26" s="451"/>
      <c r="X26" s="452"/>
      <c r="Y26" s="453"/>
      <c r="Z26" s="454"/>
      <c r="AA26" s="455"/>
      <c r="AB26" s="455"/>
      <c r="AC26" s="508"/>
      <c r="AD26" s="165"/>
      <c r="AE26" s="165"/>
      <c r="AF26" s="165"/>
      <c r="AG26" s="165"/>
      <c r="AH26" s="165"/>
      <c r="AI26" s="376"/>
      <c r="AJ26" s="376"/>
      <c r="AK26" s="376"/>
    </row>
    <row r="27" spans="1:37" ht="14.45" customHeight="1">
      <c r="A27" s="974">
        <v>0</v>
      </c>
      <c r="B27" s="974">
        <v>0</v>
      </c>
      <c r="C27" s="974">
        <v>0</v>
      </c>
      <c r="D27" s="974">
        <v>0</v>
      </c>
      <c r="E27" s="974">
        <v>0</v>
      </c>
      <c r="F27" s="974">
        <v>0</v>
      </c>
      <c r="G27" s="974">
        <v>0</v>
      </c>
      <c r="H27" s="974">
        <v>0</v>
      </c>
      <c r="I27" s="527"/>
      <c r="K27" s="199"/>
      <c r="L27" s="200" t="s">
        <v>41</v>
      </c>
      <c r="M27" s="201" t="s">
        <v>42</v>
      </c>
      <c r="N27" s="202"/>
      <c r="O27" s="203" t="s">
        <v>43</v>
      </c>
      <c r="P27" s="204">
        <f>'Ｈ１６（2004）'!A27</f>
        <v>0</v>
      </c>
      <c r="Q27" s="205">
        <f>'Ｈ１６（2004）'!C27</f>
        <v>0</v>
      </c>
      <c r="R27" s="205">
        <f>'Ｈ１６（2004）'!E27</f>
        <v>0</v>
      </c>
      <c r="S27" s="267">
        <f>'Ｈ１６（2004）'!F27</f>
        <v>0</v>
      </c>
      <c r="T27" s="268">
        <f>'Ｈ１６（2004）'!H27</f>
        <v>0</v>
      </c>
      <c r="U27" s="207"/>
      <c r="V27" s="450"/>
      <c r="W27" s="456"/>
      <c r="X27" s="457"/>
      <c r="Y27" s="458"/>
      <c r="Z27" s="447"/>
      <c r="AA27" s="459"/>
      <c r="AB27" s="459"/>
      <c r="AC27" s="509"/>
      <c r="AD27" s="165"/>
      <c r="AE27" s="165"/>
      <c r="AF27" s="165"/>
      <c r="AG27" s="165"/>
      <c r="AH27" s="165"/>
      <c r="AI27" s="376"/>
      <c r="AJ27" s="376"/>
      <c r="AK27" s="376"/>
    </row>
    <row r="28" spans="1:37" ht="14.45" customHeight="1">
      <c r="A28" s="974">
        <v>0</v>
      </c>
      <c r="B28" s="974">
        <v>0</v>
      </c>
      <c r="C28" s="974">
        <v>0</v>
      </c>
      <c r="D28" s="974">
        <v>0</v>
      </c>
      <c r="E28" s="974">
        <v>0</v>
      </c>
      <c r="F28" s="974">
        <v>0</v>
      </c>
      <c r="G28" s="974">
        <v>0</v>
      </c>
      <c r="H28" s="974">
        <v>0</v>
      </c>
      <c r="I28" s="527"/>
      <c r="K28" s="199" t="s">
        <v>128</v>
      </c>
      <c r="L28" s="221"/>
      <c r="M28" s="201" t="s">
        <v>13</v>
      </c>
      <c r="N28" s="202"/>
      <c r="O28" s="203" t="s">
        <v>44</v>
      </c>
      <c r="P28" s="204">
        <f>'Ｈ１６（2004）'!A28</f>
        <v>0</v>
      </c>
      <c r="Q28" s="205">
        <f>'Ｈ１６（2004）'!C28</f>
        <v>0</v>
      </c>
      <c r="R28" s="205">
        <f>'Ｈ１６（2004）'!E28</f>
        <v>0</v>
      </c>
      <c r="S28" s="267">
        <f>'Ｈ１６（2004）'!F28</f>
        <v>0</v>
      </c>
      <c r="T28" s="268">
        <f>'Ｈ１６（2004）'!H28</f>
        <v>0</v>
      </c>
      <c r="U28" s="207"/>
      <c r="V28" s="221"/>
      <c r="W28" s="201" t="s">
        <v>13</v>
      </c>
      <c r="X28" s="202"/>
      <c r="Y28" s="220"/>
      <c r="Z28" s="224">
        <f>Z24-Z25</f>
        <v>10597</v>
      </c>
      <c r="AA28" s="225">
        <f>AA24-AA25</f>
        <v>0</v>
      </c>
      <c r="AB28" s="297">
        <f>AB24-AB25</f>
        <v>972</v>
      </c>
      <c r="AC28" s="511">
        <f>AC24-AC25</f>
        <v>8287</v>
      </c>
      <c r="AD28" s="165"/>
      <c r="AE28" s="165"/>
      <c r="AF28" s="165"/>
      <c r="AG28" s="165"/>
      <c r="AH28" s="165"/>
      <c r="AI28" s="376"/>
      <c r="AJ28" s="376"/>
      <c r="AK28" s="376"/>
    </row>
    <row r="29" spans="1:37" ht="14.45" customHeight="1">
      <c r="A29" s="974">
        <v>0</v>
      </c>
      <c r="B29" s="974">
        <v>0</v>
      </c>
      <c r="C29" s="974">
        <v>0</v>
      </c>
      <c r="D29" s="974">
        <v>0</v>
      </c>
      <c r="E29" s="974">
        <v>0</v>
      </c>
      <c r="F29" s="974">
        <v>0</v>
      </c>
      <c r="G29" s="974">
        <v>0</v>
      </c>
      <c r="H29" s="974">
        <v>0</v>
      </c>
      <c r="I29" s="527"/>
      <c r="K29" s="199" t="s">
        <v>4</v>
      </c>
      <c r="L29" s="178" t="s">
        <v>45</v>
      </c>
      <c r="M29" s="202"/>
      <c r="N29" s="202"/>
      <c r="O29" s="203" t="s">
        <v>46</v>
      </c>
      <c r="P29" s="204">
        <f>'Ｈ１６（2004）'!A29</f>
        <v>0</v>
      </c>
      <c r="Q29" s="205">
        <f>'Ｈ１６（2004）'!C29</f>
        <v>0</v>
      </c>
      <c r="R29" s="205">
        <f>'Ｈ１６（2004）'!E29</f>
        <v>0</v>
      </c>
      <c r="S29" s="267">
        <f>'Ｈ１６（2004）'!F29</f>
        <v>0</v>
      </c>
      <c r="T29" s="268">
        <f>'Ｈ１６（2004）'!H29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74">
        <v>0</v>
      </c>
      <c r="B30" s="974">
        <v>0</v>
      </c>
      <c r="C30" s="974">
        <v>0</v>
      </c>
      <c r="D30" s="974">
        <v>0</v>
      </c>
      <c r="E30" s="974">
        <v>0</v>
      </c>
      <c r="F30" s="974">
        <v>0</v>
      </c>
      <c r="G30" s="974">
        <v>0</v>
      </c>
      <c r="H30" s="974">
        <v>0</v>
      </c>
      <c r="I30" s="527"/>
      <c r="K30" s="199"/>
      <c r="L30" s="200"/>
      <c r="M30" s="201" t="s">
        <v>100</v>
      </c>
      <c r="N30" s="202"/>
      <c r="O30" s="203" t="s">
        <v>75</v>
      </c>
      <c r="P30" s="204">
        <f>'Ｈ１６（2004）'!A30</f>
        <v>0</v>
      </c>
      <c r="Q30" s="205">
        <f>'Ｈ１６（2004）'!C30</f>
        <v>0</v>
      </c>
      <c r="R30" s="205">
        <f>'Ｈ１６（2004）'!E30</f>
        <v>0</v>
      </c>
      <c r="S30" s="267">
        <f>'Ｈ１６（2004）'!F30</f>
        <v>0</v>
      </c>
      <c r="T30" s="268">
        <f>'Ｈ１６（2004）'!H30</f>
        <v>0</v>
      </c>
      <c r="U30" s="207"/>
      <c r="V30" s="200"/>
      <c r="W30" s="172"/>
      <c r="X30" s="172"/>
      <c r="Y30" s="212"/>
      <c r="Z30" s="209"/>
      <c r="AA30" s="210"/>
      <c r="AB30" s="210"/>
      <c r="AC30" s="510"/>
      <c r="AD30" s="165"/>
      <c r="AE30" s="165"/>
      <c r="AF30" s="165"/>
      <c r="AG30" s="165"/>
      <c r="AH30" s="165"/>
      <c r="AI30" s="376"/>
      <c r="AJ30" s="376"/>
      <c r="AK30" s="376"/>
    </row>
    <row r="31" spans="1:37" ht="14.45" customHeight="1">
      <c r="A31" s="974">
        <v>0</v>
      </c>
      <c r="B31" s="974">
        <v>0</v>
      </c>
      <c r="C31" s="974">
        <v>0</v>
      </c>
      <c r="D31" s="974">
        <v>0</v>
      </c>
      <c r="E31" s="974">
        <v>0</v>
      </c>
      <c r="F31" s="974">
        <v>0</v>
      </c>
      <c r="G31" s="974">
        <v>0</v>
      </c>
      <c r="H31" s="974">
        <v>0</v>
      </c>
      <c r="I31" s="527"/>
      <c r="K31" s="199"/>
      <c r="L31" s="200"/>
      <c r="M31" s="201" t="s">
        <v>101</v>
      </c>
      <c r="N31" s="202"/>
      <c r="O31" s="203" t="s">
        <v>77</v>
      </c>
      <c r="P31" s="204">
        <f>'Ｈ１６（2004）'!A31</f>
        <v>0</v>
      </c>
      <c r="Q31" s="205">
        <f>'Ｈ１６（2004）'!C31</f>
        <v>0</v>
      </c>
      <c r="R31" s="205">
        <f>'Ｈ１６（2004）'!E31</f>
        <v>0</v>
      </c>
      <c r="S31" s="267">
        <f>'Ｈ１６（2004）'!F31</f>
        <v>0</v>
      </c>
      <c r="T31" s="268">
        <f>'Ｈ１６（2004）'!H31</f>
        <v>0</v>
      </c>
      <c r="U31" s="207"/>
      <c r="V31" s="200"/>
      <c r="W31" s="172"/>
      <c r="X31" s="172"/>
      <c r="Y31" s="212"/>
      <c r="Z31" s="209"/>
      <c r="AA31" s="210"/>
      <c r="AB31" s="210"/>
      <c r="AC31" s="510"/>
      <c r="AD31" s="165"/>
      <c r="AE31" s="165"/>
      <c r="AF31" s="165"/>
      <c r="AG31" s="165"/>
      <c r="AH31" s="165"/>
      <c r="AI31" s="376"/>
      <c r="AJ31" s="376"/>
      <c r="AK31" s="376"/>
    </row>
    <row r="32" spans="1:37" ht="14.45" customHeight="1">
      <c r="A32" s="974">
        <v>196415</v>
      </c>
      <c r="B32" s="974">
        <v>196415</v>
      </c>
      <c r="C32" s="974">
        <v>196415</v>
      </c>
      <c r="D32" s="974">
        <v>0</v>
      </c>
      <c r="E32" s="974">
        <v>96625</v>
      </c>
      <c r="F32" s="974">
        <v>3165</v>
      </c>
      <c r="G32" s="974">
        <v>0</v>
      </c>
      <c r="H32" s="974">
        <v>96600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74">
        <v>196415</v>
      </c>
      <c r="B33" s="974">
        <v>196415</v>
      </c>
      <c r="C33" s="974">
        <v>196415</v>
      </c>
      <c r="D33" s="974">
        <v>0</v>
      </c>
      <c r="E33" s="974">
        <v>96625</v>
      </c>
      <c r="F33" s="974">
        <v>3165</v>
      </c>
      <c r="G33" s="974">
        <v>0</v>
      </c>
      <c r="H33" s="974">
        <v>96600</v>
      </c>
      <c r="I33" s="527"/>
      <c r="K33" s="199"/>
      <c r="L33" s="178"/>
      <c r="M33" s="201" t="s">
        <v>47</v>
      </c>
      <c r="N33" s="202"/>
      <c r="O33" s="203" t="s">
        <v>48</v>
      </c>
      <c r="P33" s="204">
        <f>'Ｈ１６（2004）'!A33</f>
        <v>196415</v>
      </c>
      <c r="Q33" s="205">
        <f>'Ｈ１６（2004）'!C33</f>
        <v>196415</v>
      </c>
      <c r="R33" s="205">
        <f>'Ｈ１６（2004）'!E33</f>
        <v>96625</v>
      </c>
      <c r="S33" s="267">
        <f>'Ｈ１６（2004）'!F33</f>
        <v>3165</v>
      </c>
      <c r="T33" s="268">
        <f>'Ｈ１６（2004）'!H33</f>
        <v>96600</v>
      </c>
      <c r="U33" s="207" t="s">
        <v>4</v>
      </c>
      <c r="V33" s="178"/>
      <c r="W33" s="201" t="s">
        <v>49</v>
      </c>
      <c r="X33" s="202"/>
      <c r="Y33" s="203" t="s">
        <v>23</v>
      </c>
      <c r="Z33" s="204">
        <f>'Ｈ１６（2004）'!A183</f>
        <v>0</v>
      </c>
      <c r="AA33" s="205">
        <f>'Ｈ１６（2004）'!B183</f>
        <v>0</v>
      </c>
      <c r="AB33" s="206">
        <f>'Ｈ１６（2004）'!C183</f>
        <v>0</v>
      </c>
      <c r="AC33" s="506">
        <f>'Ｈ１６（2004）'!E183</f>
        <v>0</v>
      </c>
      <c r="AD33" s="165"/>
      <c r="AE33" s="165"/>
      <c r="AF33" s="165"/>
      <c r="AG33" s="165"/>
      <c r="AH33" s="165"/>
      <c r="AI33" s="376"/>
      <c r="AJ33" s="376"/>
      <c r="AK33" s="376"/>
    </row>
    <row r="34" spans="1:37" ht="14.45" customHeight="1">
      <c r="A34" s="974">
        <v>0</v>
      </c>
      <c r="B34" s="974">
        <v>0</v>
      </c>
      <c r="C34" s="974">
        <v>0</v>
      </c>
      <c r="D34" s="974">
        <v>0</v>
      </c>
      <c r="E34" s="974">
        <v>0</v>
      </c>
      <c r="F34" s="974">
        <v>0</v>
      </c>
      <c r="G34" s="974">
        <v>0</v>
      </c>
      <c r="H34" s="974">
        <v>0</v>
      </c>
      <c r="I34" s="527"/>
      <c r="K34" s="199"/>
      <c r="L34" s="200"/>
      <c r="M34" s="201" t="s">
        <v>50</v>
      </c>
      <c r="N34" s="202"/>
      <c r="O34" s="203" t="s">
        <v>51</v>
      </c>
      <c r="P34" s="204">
        <f>'Ｈ１６（2004）'!A34</f>
        <v>0</v>
      </c>
      <c r="Q34" s="205">
        <f>'Ｈ１６（2004）'!C34</f>
        <v>0</v>
      </c>
      <c r="R34" s="205">
        <f>'Ｈ１６（2004）'!E34</f>
        <v>0</v>
      </c>
      <c r="S34" s="267">
        <f>'Ｈ１６（2004）'!F34</f>
        <v>0</v>
      </c>
      <c r="T34" s="268">
        <f>'Ｈ１６（2004）'!H34</f>
        <v>0</v>
      </c>
      <c r="U34" s="207"/>
      <c r="V34" s="200"/>
      <c r="W34" s="200"/>
      <c r="X34" s="172"/>
      <c r="Y34" s="212"/>
      <c r="Z34" s="209"/>
      <c r="AA34" s="210"/>
      <c r="AB34" s="210"/>
      <c r="AC34" s="510"/>
      <c r="AD34" s="165"/>
      <c r="AE34" s="165"/>
      <c r="AF34" s="165"/>
      <c r="AG34" s="165"/>
      <c r="AH34" s="165"/>
      <c r="AI34" s="376"/>
      <c r="AJ34" s="376"/>
      <c r="AK34" s="376"/>
    </row>
    <row r="35" spans="1:37" ht="14.45" customHeight="1">
      <c r="A35" s="974">
        <v>0</v>
      </c>
      <c r="B35" s="974">
        <v>0</v>
      </c>
      <c r="C35" s="974">
        <v>0</v>
      </c>
      <c r="D35" s="974">
        <v>0</v>
      </c>
      <c r="E35" s="974">
        <v>0</v>
      </c>
      <c r="F35" s="974">
        <v>0</v>
      </c>
      <c r="G35" s="974">
        <v>0</v>
      </c>
      <c r="H35" s="974">
        <v>0</v>
      </c>
      <c r="I35" s="527"/>
      <c r="K35" s="199" t="s">
        <v>129</v>
      </c>
      <c r="L35" s="200"/>
      <c r="M35" s="201" t="s">
        <v>52</v>
      </c>
      <c r="N35" s="202"/>
      <c r="O35" s="203" t="s">
        <v>53</v>
      </c>
      <c r="P35" s="204">
        <f>'Ｈ１６（2004）'!A35</f>
        <v>0</v>
      </c>
      <c r="Q35" s="205">
        <f>'Ｈ１６（2004）'!C35</f>
        <v>0</v>
      </c>
      <c r="R35" s="205">
        <f>'Ｈ１６（2004）'!E35</f>
        <v>0</v>
      </c>
      <c r="S35" s="267">
        <f>'Ｈ１６（2004）'!F35</f>
        <v>0</v>
      </c>
      <c r="T35" s="268">
        <f>'Ｈ１６（2004）'!H35</f>
        <v>0</v>
      </c>
      <c r="U35" s="207"/>
      <c r="V35" s="200"/>
      <c r="W35" s="201" t="s">
        <v>52</v>
      </c>
      <c r="X35" s="202"/>
      <c r="Y35" s="203" t="s">
        <v>27</v>
      </c>
      <c r="Z35" s="204">
        <f>'Ｈ１６（2004）'!A184</f>
        <v>0</v>
      </c>
      <c r="AA35" s="205">
        <f>'Ｈ１６（2004）'!B184</f>
        <v>0</v>
      </c>
      <c r="AB35" s="206">
        <f>'Ｈ１６（2004）'!C184</f>
        <v>0</v>
      </c>
      <c r="AC35" s="506">
        <f>'Ｈ１６（2004）'!E184</f>
        <v>0</v>
      </c>
      <c r="AD35" s="165"/>
      <c r="AE35" s="165"/>
      <c r="AF35" s="165"/>
      <c r="AG35" s="165"/>
      <c r="AH35" s="165"/>
      <c r="AI35" s="376"/>
      <c r="AJ35" s="376"/>
      <c r="AK35" s="376"/>
    </row>
    <row r="36" spans="1:37" ht="14.45" customHeight="1">
      <c r="A36" s="974">
        <v>0</v>
      </c>
      <c r="B36" s="974">
        <v>0</v>
      </c>
      <c r="C36" s="974">
        <v>0</v>
      </c>
      <c r="D36" s="974">
        <v>0</v>
      </c>
      <c r="E36" s="974">
        <v>0</v>
      </c>
      <c r="F36" s="974">
        <v>0</v>
      </c>
      <c r="G36" s="974">
        <v>0</v>
      </c>
      <c r="H36" s="974">
        <v>0</v>
      </c>
      <c r="I36" s="527"/>
      <c r="K36" s="199"/>
      <c r="L36" s="200" t="s">
        <v>54</v>
      </c>
      <c r="M36" s="201" t="s">
        <v>32</v>
      </c>
      <c r="N36" s="202"/>
      <c r="O36" s="203" t="s">
        <v>55</v>
      </c>
      <c r="P36" s="204">
        <f>'Ｈ１６（2004）'!A36</f>
        <v>0</v>
      </c>
      <c r="Q36" s="205">
        <f>'Ｈ１６（2004）'!C36</f>
        <v>0</v>
      </c>
      <c r="R36" s="205">
        <f>'Ｈ１６（2004）'!E36</f>
        <v>0</v>
      </c>
      <c r="S36" s="267">
        <f>'Ｈ１６（2004）'!F36</f>
        <v>0</v>
      </c>
      <c r="T36" s="268">
        <f>'Ｈ１６（2004）'!H36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74">
        <v>0</v>
      </c>
      <c r="B37" s="974">
        <v>0</v>
      </c>
      <c r="C37" s="974">
        <v>0</v>
      </c>
      <c r="D37" s="974">
        <v>0</v>
      </c>
      <c r="E37" s="974">
        <v>0</v>
      </c>
      <c r="F37" s="974">
        <v>0</v>
      </c>
      <c r="G37" s="974">
        <v>0</v>
      </c>
      <c r="H37" s="974">
        <v>0</v>
      </c>
      <c r="I37" s="527"/>
      <c r="K37" s="199"/>
      <c r="L37" s="200"/>
      <c r="M37" s="201" t="s">
        <v>42</v>
      </c>
      <c r="N37" s="202"/>
      <c r="O37" s="203" t="s">
        <v>56</v>
      </c>
      <c r="P37" s="204">
        <f>'Ｈ１６（2004）'!A37</f>
        <v>0</v>
      </c>
      <c r="Q37" s="205">
        <f>'Ｈ１６（2004）'!C37</f>
        <v>0</v>
      </c>
      <c r="R37" s="205">
        <f>'Ｈ１６（2004）'!E37</f>
        <v>0</v>
      </c>
      <c r="S37" s="267">
        <f>'Ｈ１６（2004）'!F37</f>
        <v>0</v>
      </c>
      <c r="T37" s="268">
        <f>'Ｈ１６（2004）'!H37</f>
        <v>0</v>
      </c>
      <c r="U37" s="207"/>
      <c r="V37" s="200"/>
      <c r="W37" s="200"/>
      <c r="X37" s="172"/>
      <c r="Y37" s="212"/>
      <c r="Z37" s="209"/>
      <c r="AA37" s="210"/>
      <c r="AB37" s="210"/>
      <c r="AC37" s="510"/>
      <c r="AD37" s="165"/>
      <c r="AE37" s="165"/>
      <c r="AF37" s="165"/>
      <c r="AG37" s="165"/>
      <c r="AH37" s="165"/>
      <c r="AI37" s="376"/>
      <c r="AJ37" s="376"/>
      <c r="AK37" s="376"/>
    </row>
    <row r="38" spans="1:37" ht="14.45" customHeight="1">
      <c r="A38" s="974">
        <v>0</v>
      </c>
      <c r="B38" s="974">
        <v>0</v>
      </c>
      <c r="C38" s="974">
        <v>0</v>
      </c>
      <c r="D38" s="974">
        <v>0</v>
      </c>
      <c r="E38" s="974">
        <v>0</v>
      </c>
      <c r="F38" s="974">
        <v>0</v>
      </c>
      <c r="G38" s="974">
        <v>0</v>
      </c>
      <c r="H38" s="974">
        <v>0</v>
      </c>
      <c r="I38" s="527"/>
      <c r="K38" s="199"/>
      <c r="L38" s="200"/>
      <c r="M38" s="201" t="s">
        <v>57</v>
      </c>
      <c r="N38" s="202"/>
      <c r="O38" s="203" t="s">
        <v>58</v>
      </c>
      <c r="P38" s="204">
        <f>'Ｈ１６（2004）'!A38</f>
        <v>0</v>
      </c>
      <c r="Q38" s="205">
        <f>'Ｈ１６（2004）'!C38</f>
        <v>0</v>
      </c>
      <c r="R38" s="205">
        <f>'Ｈ１６（2004）'!E38</f>
        <v>0</v>
      </c>
      <c r="S38" s="267">
        <f>'Ｈ１６（2004）'!F38</f>
        <v>0</v>
      </c>
      <c r="T38" s="268">
        <f>'Ｈ１６（2004）'!H38</f>
        <v>0</v>
      </c>
      <c r="U38" s="207"/>
      <c r="V38" s="200"/>
      <c r="W38" s="201" t="s">
        <v>57</v>
      </c>
      <c r="X38" s="202"/>
      <c r="Y38" s="203" t="s">
        <v>30</v>
      </c>
      <c r="Z38" s="204">
        <f>'Ｈ１６（2004）'!A185</f>
        <v>0</v>
      </c>
      <c r="AA38" s="205">
        <f>'Ｈ１６（2004）'!B185</f>
        <v>0</v>
      </c>
      <c r="AB38" s="206">
        <f>'Ｈ１６（2004）'!C185</f>
        <v>0</v>
      </c>
      <c r="AC38" s="506">
        <f>'Ｈ１６（2004）'!E185</f>
        <v>0</v>
      </c>
      <c r="AD38" s="165"/>
      <c r="AE38" s="165"/>
      <c r="AF38" s="165"/>
      <c r="AG38" s="165"/>
      <c r="AH38" s="165"/>
      <c r="AI38" s="376"/>
      <c r="AJ38" s="376"/>
      <c r="AK38" s="376"/>
    </row>
    <row r="39" spans="1:37" ht="14.45" customHeight="1">
      <c r="A39" s="974">
        <v>0</v>
      </c>
      <c r="B39" s="974">
        <v>0</v>
      </c>
      <c r="C39" s="974">
        <v>0</v>
      </c>
      <c r="D39" s="974">
        <v>0</v>
      </c>
      <c r="E39" s="974">
        <v>0</v>
      </c>
      <c r="F39" s="974">
        <v>0</v>
      </c>
      <c r="G39" s="974">
        <v>0</v>
      </c>
      <c r="H39" s="974">
        <v>0</v>
      </c>
      <c r="I39" s="527"/>
      <c r="K39" s="199"/>
      <c r="L39" s="200"/>
      <c r="M39" s="178" t="s">
        <v>60</v>
      </c>
      <c r="N39" s="202"/>
      <c r="O39" s="203" t="s">
        <v>61</v>
      </c>
      <c r="P39" s="204">
        <f>'Ｈ１６（2004）'!A39</f>
        <v>0</v>
      </c>
      <c r="Q39" s="205">
        <f>'Ｈ１６（2004）'!C39</f>
        <v>0</v>
      </c>
      <c r="R39" s="205">
        <f>'Ｈ１６（2004）'!E39</f>
        <v>0</v>
      </c>
      <c r="S39" s="267">
        <f>'Ｈ１６（2004）'!F39</f>
        <v>0</v>
      </c>
      <c r="T39" s="268">
        <f>'Ｈ１６（2004）'!H39</f>
        <v>0</v>
      </c>
      <c r="U39" s="207"/>
      <c r="V39" s="200" t="s">
        <v>59</v>
      </c>
      <c r="W39" s="178" t="s">
        <v>60</v>
      </c>
      <c r="X39" s="202"/>
      <c r="Y39" s="203" t="s">
        <v>33</v>
      </c>
      <c r="Z39" s="204">
        <f>'Ｈ１６（2004）'!A186</f>
        <v>0</v>
      </c>
      <c r="AA39" s="205">
        <f>'Ｈ１６（2004）'!B186</f>
        <v>0</v>
      </c>
      <c r="AB39" s="206">
        <f>'Ｈ１６（2004）'!C186</f>
        <v>0</v>
      </c>
      <c r="AC39" s="506">
        <f>'Ｈ１６（2004）'!E186</f>
        <v>0</v>
      </c>
      <c r="AD39" s="165"/>
      <c r="AE39" s="165"/>
      <c r="AF39" s="165"/>
      <c r="AG39" s="165"/>
      <c r="AH39" s="165"/>
      <c r="AI39" s="376"/>
      <c r="AJ39" s="376"/>
      <c r="AK39" s="376"/>
    </row>
    <row r="40" spans="1:37" ht="14.45" customHeight="1">
      <c r="A40" s="974">
        <v>0</v>
      </c>
      <c r="B40" s="974">
        <v>0</v>
      </c>
      <c r="C40" s="974">
        <v>0</v>
      </c>
      <c r="D40" s="974">
        <v>0</v>
      </c>
      <c r="E40" s="974">
        <v>0</v>
      </c>
      <c r="F40" s="974">
        <v>0</v>
      </c>
      <c r="G40" s="974">
        <v>0</v>
      </c>
      <c r="H40" s="974">
        <v>0</v>
      </c>
      <c r="I40" s="527"/>
      <c r="K40" s="199"/>
      <c r="L40" s="200" t="s">
        <v>59</v>
      </c>
      <c r="M40" s="200"/>
      <c r="N40" s="201" t="s">
        <v>62</v>
      </c>
      <c r="O40" s="203" t="s">
        <v>63</v>
      </c>
      <c r="P40" s="204">
        <f>'Ｈ１６（2004）'!A40</f>
        <v>0</v>
      </c>
      <c r="Q40" s="205">
        <f>'Ｈ１６（2004）'!C40</f>
        <v>0</v>
      </c>
      <c r="R40" s="205">
        <f>'Ｈ１６（2004）'!E40</f>
        <v>0</v>
      </c>
      <c r="S40" s="267">
        <f>'Ｈ１６（2004）'!F40</f>
        <v>0</v>
      </c>
      <c r="T40" s="268">
        <f>'Ｈ１６（2004）'!H40</f>
        <v>0</v>
      </c>
      <c r="U40" s="207"/>
      <c r="V40" s="200"/>
      <c r="W40" s="200"/>
      <c r="X40" s="201" t="s">
        <v>62</v>
      </c>
      <c r="Y40" s="203" t="s">
        <v>37</v>
      </c>
      <c r="Z40" s="204">
        <f>'Ｈ１６（2004）'!A187</f>
        <v>0</v>
      </c>
      <c r="AA40" s="205">
        <f>'Ｈ１６（2004）'!B187</f>
        <v>0</v>
      </c>
      <c r="AB40" s="206">
        <f>'Ｈ１６（2004）'!C187</f>
        <v>0</v>
      </c>
      <c r="AC40" s="506">
        <f>'Ｈ１６（2004）'!E187</f>
        <v>0</v>
      </c>
      <c r="AD40" s="165"/>
      <c r="AE40" s="165"/>
      <c r="AF40" s="165"/>
      <c r="AG40" s="165"/>
      <c r="AH40" s="165"/>
      <c r="AI40" s="376"/>
      <c r="AJ40" s="376"/>
      <c r="AK40" s="376"/>
    </row>
    <row r="41" spans="1:37" ht="14.45" customHeight="1">
      <c r="A41" s="974">
        <v>0</v>
      </c>
      <c r="B41" s="974">
        <v>0</v>
      </c>
      <c r="C41" s="974">
        <v>0</v>
      </c>
      <c r="D41" s="974">
        <v>0</v>
      </c>
      <c r="E41" s="974">
        <v>0</v>
      </c>
      <c r="F41" s="974">
        <v>0</v>
      </c>
      <c r="G41" s="974">
        <v>0</v>
      </c>
      <c r="H41" s="974">
        <v>0</v>
      </c>
      <c r="I41" s="527"/>
      <c r="K41" s="199"/>
      <c r="L41" s="200"/>
      <c r="M41" s="200"/>
      <c r="N41" s="201" t="s">
        <v>64</v>
      </c>
      <c r="O41" s="203" t="s">
        <v>65</v>
      </c>
      <c r="P41" s="204">
        <f>'Ｈ１６（2004）'!A41</f>
        <v>0</v>
      </c>
      <c r="Q41" s="205">
        <f>'Ｈ１６（2004）'!C41</f>
        <v>0</v>
      </c>
      <c r="R41" s="205">
        <f>'Ｈ１６（2004）'!E41</f>
        <v>0</v>
      </c>
      <c r="S41" s="267">
        <f>'Ｈ１６（2004）'!F41</f>
        <v>0</v>
      </c>
      <c r="T41" s="268">
        <f>'Ｈ１６（2004）'!H41</f>
        <v>0</v>
      </c>
      <c r="U41" s="207"/>
      <c r="V41" s="200"/>
      <c r="W41" s="200"/>
      <c r="X41" s="201" t="s">
        <v>64</v>
      </c>
      <c r="Y41" s="203" t="s">
        <v>40</v>
      </c>
      <c r="Z41" s="204">
        <f>'Ｈ１６（2004）'!A188</f>
        <v>0</v>
      </c>
      <c r="AA41" s="205">
        <f>'Ｈ１６（2004）'!B188</f>
        <v>0</v>
      </c>
      <c r="AB41" s="206">
        <f>'Ｈ１６（2004）'!C188</f>
        <v>0</v>
      </c>
      <c r="AC41" s="506">
        <f>'Ｈ１６（2004）'!E188</f>
        <v>0</v>
      </c>
      <c r="AD41" s="165"/>
      <c r="AE41" s="165"/>
      <c r="AF41" s="165"/>
      <c r="AG41" s="165"/>
      <c r="AH41" s="165"/>
      <c r="AI41" s="376"/>
      <c r="AJ41" s="376"/>
      <c r="AK41" s="376"/>
    </row>
    <row r="42" spans="1:37" ht="14.45" customHeight="1">
      <c r="A42" s="974">
        <v>0</v>
      </c>
      <c r="B42" s="974">
        <v>0</v>
      </c>
      <c r="C42" s="974">
        <v>0</v>
      </c>
      <c r="D42" s="974">
        <v>0</v>
      </c>
      <c r="E42" s="974">
        <v>0</v>
      </c>
      <c r="F42" s="974">
        <v>0</v>
      </c>
      <c r="G42" s="974">
        <v>0</v>
      </c>
      <c r="H42" s="974">
        <v>0</v>
      </c>
      <c r="I42" s="527"/>
      <c r="K42" s="199" t="s">
        <v>38</v>
      </c>
      <c r="L42" s="200"/>
      <c r="M42" s="200"/>
      <c r="N42" s="201" t="s">
        <v>66</v>
      </c>
      <c r="O42" s="203" t="s">
        <v>67</v>
      </c>
      <c r="P42" s="204">
        <f>'Ｈ１６（2004）'!A42</f>
        <v>0</v>
      </c>
      <c r="Q42" s="205">
        <f>'Ｈ１６（2004）'!C42</f>
        <v>0</v>
      </c>
      <c r="R42" s="205">
        <f>'Ｈ１６（2004）'!E42</f>
        <v>0</v>
      </c>
      <c r="S42" s="267">
        <f>'Ｈ１６（2004）'!F42</f>
        <v>0</v>
      </c>
      <c r="T42" s="268">
        <f>'Ｈ１６（2004）'!H42</f>
        <v>0</v>
      </c>
      <c r="U42" s="207"/>
      <c r="V42" s="200" t="s">
        <v>668</v>
      </c>
      <c r="W42" s="200"/>
      <c r="X42" s="201" t="s">
        <v>66</v>
      </c>
      <c r="Y42" s="203" t="s">
        <v>43</v>
      </c>
      <c r="Z42" s="204">
        <f>'Ｈ１６（2004）'!A189</f>
        <v>0</v>
      </c>
      <c r="AA42" s="205">
        <f>'Ｈ１６（2004）'!B189</f>
        <v>0</v>
      </c>
      <c r="AB42" s="206">
        <f>'Ｈ１６（2004）'!C189</f>
        <v>0</v>
      </c>
      <c r="AC42" s="506">
        <f>'Ｈ１６（2004）'!E189</f>
        <v>0</v>
      </c>
      <c r="AD42" s="165"/>
      <c r="AE42" s="165"/>
      <c r="AF42" s="165"/>
      <c r="AG42" s="165"/>
      <c r="AH42" s="165"/>
      <c r="AI42" s="376"/>
      <c r="AJ42" s="376"/>
      <c r="AK42" s="376"/>
    </row>
    <row r="43" spans="1:37" ht="14.45" customHeight="1">
      <c r="A43" s="974">
        <v>0</v>
      </c>
      <c r="B43" s="974">
        <v>0</v>
      </c>
      <c r="C43" s="974">
        <v>0</v>
      </c>
      <c r="D43" s="974">
        <v>0</v>
      </c>
      <c r="E43" s="974">
        <v>0</v>
      </c>
      <c r="F43" s="974">
        <v>0</v>
      </c>
      <c r="G43" s="974">
        <v>0</v>
      </c>
      <c r="H43" s="974">
        <v>0</v>
      </c>
      <c r="I43" s="527"/>
      <c r="K43" s="199"/>
      <c r="L43" s="200"/>
      <c r="M43" s="200"/>
      <c r="N43" s="201" t="s">
        <v>150</v>
      </c>
      <c r="O43" s="203" t="s">
        <v>69</v>
      </c>
      <c r="P43" s="204">
        <f>'Ｈ１６（2004）'!A43</f>
        <v>0</v>
      </c>
      <c r="Q43" s="205">
        <f>'Ｈ１６（2004）'!C43</f>
        <v>0</v>
      </c>
      <c r="R43" s="205">
        <f>'Ｈ１６（2004）'!E43</f>
        <v>0</v>
      </c>
      <c r="S43" s="267">
        <f>'Ｈ１６（2004）'!F43</f>
        <v>0</v>
      </c>
      <c r="T43" s="268">
        <f>'Ｈ１６（2004）'!H43</f>
        <v>0</v>
      </c>
      <c r="U43" s="207"/>
      <c r="V43" s="200"/>
      <c r="W43" s="200"/>
      <c r="X43" s="201" t="s">
        <v>150</v>
      </c>
      <c r="Y43" s="203" t="s">
        <v>44</v>
      </c>
      <c r="Z43" s="204">
        <f>'Ｈ１６（2004）'!A190</f>
        <v>0</v>
      </c>
      <c r="AA43" s="205">
        <f>'Ｈ１６（2004）'!B190</f>
        <v>0</v>
      </c>
      <c r="AB43" s="206">
        <f>'Ｈ１６（2004）'!C190</f>
        <v>0</v>
      </c>
      <c r="AC43" s="506">
        <f>'Ｈ１６（2004）'!E190</f>
        <v>0</v>
      </c>
      <c r="AD43" s="165"/>
      <c r="AE43" s="165"/>
      <c r="AF43" s="165"/>
      <c r="AG43" s="165"/>
      <c r="AH43" s="165"/>
      <c r="AI43" s="376"/>
      <c r="AJ43" s="376"/>
      <c r="AK43" s="376"/>
    </row>
    <row r="44" spans="1:37" ht="14.45" customHeight="1">
      <c r="A44" s="974">
        <v>0</v>
      </c>
      <c r="B44" s="974">
        <v>0</v>
      </c>
      <c r="C44" s="974">
        <v>0</v>
      </c>
      <c r="D44" s="974">
        <v>0</v>
      </c>
      <c r="E44" s="974">
        <v>0</v>
      </c>
      <c r="F44" s="974">
        <v>0</v>
      </c>
      <c r="G44" s="974">
        <v>0</v>
      </c>
      <c r="H44" s="974">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74">
        <v>0</v>
      </c>
      <c r="B45" s="974">
        <v>0</v>
      </c>
      <c r="C45" s="974">
        <v>0</v>
      </c>
      <c r="D45" s="974">
        <v>0</v>
      </c>
      <c r="E45" s="974">
        <v>0</v>
      </c>
      <c r="F45" s="974">
        <v>0</v>
      </c>
      <c r="G45" s="974">
        <v>0</v>
      </c>
      <c r="H45" s="974">
        <v>0</v>
      </c>
      <c r="I45" s="530"/>
      <c r="K45" s="227" t="s">
        <v>132</v>
      </c>
      <c r="L45" s="200"/>
      <c r="M45" s="201" t="s">
        <v>70</v>
      </c>
      <c r="N45" s="202"/>
      <c r="O45" s="203" t="s">
        <v>71</v>
      </c>
      <c r="P45" s="204">
        <f>'Ｈ１６（2004）'!A44</f>
        <v>0</v>
      </c>
      <c r="Q45" s="205">
        <f>'Ｈ１６（2004）'!C44</f>
        <v>0</v>
      </c>
      <c r="R45" s="205">
        <f>'Ｈ１６（2004）'!E44</f>
        <v>0</v>
      </c>
      <c r="S45" s="267">
        <f>'Ｈ１６（2004）'!F44</f>
        <v>0</v>
      </c>
      <c r="T45" s="268">
        <f>'Ｈ１６（2004）'!H44</f>
        <v>0</v>
      </c>
      <c r="U45" s="207" t="s">
        <v>72</v>
      </c>
      <c r="V45" s="200" t="s">
        <v>669</v>
      </c>
      <c r="W45" s="201" t="s">
        <v>87</v>
      </c>
      <c r="X45" s="202"/>
      <c r="Y45" s="203" t="s">
        <v>46</v>
      </c>
      <c r="Z45" s="204">
        <f>'Ｈ１６（2004）'!A191</f>
        <v>0</v>
      </c>
      <c r="AA45" s="205">
        <f>'Ｈ１６（2004）'!B191</f>
        <v>0</v>
      </c>
      <c r="AB45" s="206">
        <f>'Ｈ１６（2004）'!C191</f>
        <v>0</v>
      </c>
      <c r="AC45" s="506">
        <f>'Ｈ１６（2004）'!E191</f>
        <v>0</v>
      </c>
      <c r="AD45" s="165"/>
      <c r="AE45" s="165"/>
      <c r="AF45" s="165"/>
      <c r="AG45" s="165"/>
      <c r="AH45" s="165"/>
      <c r="AI45" s="376"/>
      <c r="AJ45" s="376"/>
      <c r="AK45" s="376"/>
    </row>
    <row r="46" spans="1:37" ht="14.45" customHeight="1">
      <c r="A46" s="974">
        <v>0</v>
      </c>
      <c r="B46" s="974">
        <v>0</v>
      </c>
      <c r="C46" s="974">
        <v>0</v>
      </c>
      <c r="D46" s="974">
        <v>0</v>
      </c>
      <c r="E46" s="974">
        <v>0</v>
      </c>
      <c r="F46" s="974">
        <v>0</v>
      </c>
      <c r="G46" s="974">
        <v>0</v>
      </c>
      <c r="H46" s="974">
        <v>0</v>
      </c>
      <c r="I46" s="530"/>
      <c r="K46" s="199" t="s">
        <v>130</v>
      </c>
      <c r="L46" s="200"/>
      <c r="M46" s="201" t="s">
        <v>73</v>
      </c>
      <c r="N46" s="202"/>
      <c r="O46" s="203" t="s">
        <v>74</v>
      </c>
      <c r="P46" s="204">
        <f>'Ｈ１６（2004）'!A45</f>
        <v>0</v>
      </c>
      <c r="Q46" s="205">
        <f>'Ｈ１６（2004）'!C45</f>
        <v>0</v>
      </c>
      <c r="R46" s="205">
        <f>'Ｈ１６（2004）'!E45</f>
        <v>0</v>
      </c>
      <c r="S46" s="267">
        <f>'Ｈ１６（2004）'!F45</f>
        <v>0</v>
      </c>
      <c r="T46" s="268">
        <f>'Ｈ１６（2004）'!H45</f>
        <v>0</v>
      </c>
      <c r="U46" s="207"/>
      <c r="V46" s="200"/>
      <c r="W46" s="201" t="s">
        <v>73</v>
      </c>
      <c r="X46" s="202"/>
      <c r="Y46" s="203" t="s">
        <v>75</v>
      </c>
      <c r="Z46" s="204">
        <f>'Ｈ１６（2004）'!A192</f>
        <v>0</v>
      </c>
      <c r="AA46" s="205">
        <f>'Ｈ１６（2004）'!B192</f>
        <v>0</v>
      </c>
      <c r="AB46" s="206">
        <f>'Ｈ１６（2004）'!C192</f>
        <v>0</v>
      </c>
      <c r="AC46" s="506">
        <f>'Ｈ１６（2004）'!E192</f>
        <v>0</v>
      </c>
      <c r="AD46" s="165"/>
      <c r="AE46" s="165"/>
      <c r="AF46" s="165"/>
      <c r="AG46" s="165"/>
      <c r="AH46" s="165"/>
      <c r="AI46" s="376"/>
      <c r="AJ46" s="376"/>
      <c r="AK46" s="376"/>
    </row>
    <row r="47" spans="1:37" ht="14.45" customHeight="1">
      <c r="A47" s="974">
        <v>0</v>
      </c>
      <c r="B47" s="974">
        <v>0</v>
      </c>
      <c r="C47" s="974">
        <v>0</v>
      </c>
      <c r="D47" s="974">
        <v>0</v>
      </c>
      <c r="E47" s="974">
        <v>0</v>
      </c>
      <c r="F47" s="974">
        <v>0</v>
      </c>
      <c r="G47" s="974">
        <v>0</v>
      </c>
      <c r="H47" s="974">
        <v>0</v>
      </c>
      <c r="I47" s="530"/>
      <c r="K47" s="199"/>
      <c r="L47" s="221"/>
      <c r="M47" s="201" t="s">
        <v>13</v>
      </c>
      <c r="N47" s="202"/>
      <c r="O47" s="203" t="s">
        <v>76</v>
      </c>
      <c r="P47" s="204">
        <f>'Ｈ１６（2004）'!A46</f>
        <v>0</v>
      </c>
      <c r="Q47" s="205">
        <f>'Ｈ１６（2004）'!C46</f>
        <v>0</v>
      </c>
      <c r="R47" s="205">
        <f>'Ｈ１６（2004）'!E46</f>
        <v>0</v>
      </c>
      <c r="S47" s="267">
        <f>'Ｈ１６（2004）'!F46</f>
        <v>0</v>
      </c>
      <c r="T47" s="268">
        <f>'Ｈ１６（2004）'!H46</f>
        <v>0</v>
      </c>
      <c r="U47" s="207"/>
      <c r="V47" s="461"/>
      <c r="W47" s="201" t="s">
        <v>13</v>
      </c>
      <c r="X47" s="202"/>
      <c r="Y47" s="203" t="s">
        <v>77</v>
      </c>
      <c r="Z47" s="204">
        <f>'Ｈ１６（2004）'!A193</f>
        <v>0</v>
      </c>
      <c r="AA47" s="205">
        <f>'Ｈ１６（2004）'!B193</f>
        <v>0</v>
      </c>
      <c r="AB47" s="206">
        <f>'Ｈ１６（2004）'!C193</f>
        <v>0</v>
      </c>
      <c r="AC47" s="506">
        <f>'Ｈ１６（2004）'!E193</f>
        <v>0</v>
      </c>
      <c r="AD47" s="165"/>
      <c r="AE47" s="165"/>
      <c r="AF47" s="165"/>
      <c r="AG47" s="165"/>
      <c r="AH47" s="165"/>
      <c r="AI47" s="376"/>
      <c r="AJ47" s="376"/>
      <c r="AK47" s="376"/>
    </row>
    <row r="48" spans="1:37" ht="14.45" customHeight="1">
      <c r="A48" s="974">
        <v>0</v>
      </c>
      <c r="B48" s="974">
        <v>0</v>
      </c>
      <c r="C48" s="974">
        <v>0</v>
      </c>
      <c r="D48" s="974">
        <v>0</v>
      </c>
      <c r="E48" s="974">
        <v>0</v>
      </c>
      <c r="F48" s="974">
        <v>0</v>
      </c>
      <c r="G48" s="974">
        <v>0</v>
      </c>
      <c r="H48" s="974">
        <v>0</v>
      </c>
      <c r="I48" s="530"/>
      <c r="K48" s="199" t="s">
        <v>4</v>
      </c>
      <c r="L48" s="178" t="s">
        <v>78</v>
      </c>
      <c r="M48" s="202"/>
      <c r="N48" s="202"/>
      <c r="O48" s="203" t="s">
        <v>79</v>
      </c>
      <c r="P48" s="204">
        <f>'Ｈ１６（2004）'!A47</f>
        <v>0</v>
      </c>
      <c r="Q48" s="205">
        <f>'Ｈ１６（2004）'!C47</f>
        <v>0</v>
      </c>
      <c r="R48" s="205">
        <f>'Ｈ１６（2004）'!E47</f>
        <v>0</v>
      </c>
      <c r="S48" s="267">
        <f>'Ｈ１６（2004）'!F47</f>
        <v>0</v>
      </c>
      <c r="T48" s="268">
        <f>'Ｈ１６（2004）'!H47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74">
        <v>46990</v>
      </c>
      <c r="B49" s="974">
        <v>46990</v>
      </c>
      <c r="C49" s="974">
        <v>46990</v>
      </c>
      <c r="D49" s="974">
        <v>0</v>
      </c>
      <c r="E49" s="974">
        <v>12878</v>
      </c>
      <c r="F49" s="974">
        <v>0</v>
      </c>
      <c r="G49" s="974">
        <v>0</v>
      </c>
      <c r="H49" s="974">
        <v>27900</v>
      </c>
      <c r="I49" s="530"/>
      <c r="K49" s="199"/>
      <c r="L49" s="200"/>
      <c r="M49" s="201" t="s">
        <v>11</v>
      </c>
      <c r="N49" s="202"/>
      <c r="O49" s="203" t="s">
        <v>80</v>
      </c>
      <c r="P49" s="204">
        <f>'Ｈ１６（2004）'!A48</f>
        <v>0</v>
      </c>
      <c r="Q49" s="205">
        <f>'Ｈ１６（2004）'!C48</f>
        <v>0</v>
      </c>
      <c r="R49" s="205">
        <f>'Ｈ１６（2004）'!E48</f>
        <v>0</v>
      </c>
      <c r="S49" s="267">
        <f>'Ｈ１６（2004）'!F48</f>
        <v>0</v>
      </c>
      <c r="T49" s="268">
        <f>'Ｈ１６（2004）'!H48</f>
        <v>0</v>
      </c>
      <c r="U49" s="207"/>
      <c r="V49" s="200"/>
      <c r="W49" s="172"/>
      <c r="X49" s="172"/>
      <c r="Y49" s="212"/>
      <c r="Z49" s="209"/>
      <c r="AA49" s="210"/>
      <c r="AB49" s="210"/>
      <c r="AC49" s="510"/>
      <c r="AD49" s="165"/>
      <c r="AE49" s="165"/>
      <c r="AF49" s="165"/>
      <c r="AG49" s="165"/>
      <c r="AH49" s="165"/>
      <c r="AI49" s="376"/>
      <c r="AJ49" s="376"/>
      <c r="AK49" s="376"/>
    </row>
    <row r="50" spans="1:38" ht="14.45" customHeight="1">
      <c r="A50" s="974">
        <v>0</v>
      </c>
      <c r="B50" s="974">
        <v>0</v>
      </c>
      <c r="C50" s="974">
        <v>0</v>
      </c>
      <c r="D50" s="974">
        <v>0</v>
      </c>
      <c r="E50" s="974">
        <v>0</v>
      </c>
      <c r="F50" s="974">
        <v>0</v>
      </c>
      <c r="G50" s="974">
        <v>0</v>
      </c>
      <c r="H50" s="974">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74">
        <v>46990</v>
      </c>
      <c r="B51" s="974">
        <v>46990</v>
      </c>
      <c r="C51" s="974">
        <v>46990</v>
      </c>
      <c r="D51" s="974">
        <v>0</v>
      </c>
      <c r="E51" s="974">
        <v>12878</v>
      </c>
      <c r="F51" s="974">
        <v>0</v>
      </c>
      <c r="G51" s="974">
        <v>0</v>
      </c>
      <c r="H51" s="974">
        <v>27900</v>
      </c>
      <c r="I51" s="530"/>
      <c r="K51" s="199"/>
      <c r="L51" s="174"/>
      <c r="M51" s="201" t="s">
        <v>88</v>
      </c>
      <c r="N51" s="202"/>
      <c r="O51" s="203" t="s">
        <v>109</v>
      </c>
      <c r="P51" s="204">
        <f>'Ｈ１６（2004）'!A50</f>
        <v>0</v>
      </c>
      <c r="Q51" s="205">
        <f>'Ｈ１６（2004）'!C50</f>
        <v>0</v>
      </c>
      <c r="R51" s="205">
        <f>'Ｈ１６（2004）'!E50</f>
        <v>0</v>
      </c>
      <c r="S51" s="267">
        <f>'Ｈ１６（2004）'!F50</f>
        <v>0</v>
      </c>
      <c r="T51" s="268">
        <f>'Ｈ１６（2004）'!H50</f>
        <v>0</v>
      </c>
      <c r="U51" s="207"/>
      <c r="V51" s="178"/>
      <c r="W51" s="201" t="s">
        <v>88</v>
      </c>
      <c r="X51" s="222"/>
      <c r="Y51" s="223" t="s">
        <v>48</v>
      </c>
      <c r="Z51" s="231">
        <f>'Ｈ１６（2004）'!A195</f>
        <v>0</v>
      </c>
      <c r="AA51" s="232">
        <f>'Ｈ１６（2004）'!B195</f>
        <v>0</v>
      </c>
      <c r="AB51" s="233">
        <f>'Ｈ１６（2004）'!C195</f>
        <v>0</v>
      </c>
      <c r="AC51" s="513">
        <f>'Ｈ１６（2004）'!E195</f>
        <v>0</v>
      </c>
      <c r="AD51" s="165"/>
      <c r="AE51" s="165"/>
      <c r="AF51" s="165"/>
      <c r="AG51" s="165"/>
      <c r="AH51" s="165"/>
      <c r="AI51" s="376"/>
      <c r="AJ51" s="376"/>
      <c r="AK51" s="376"/>
    </row>
    <row r="52" spans="1:38" ht="14.45" customHeight="1">
      <c r="A52" s="974">
        <v>0</v>
      </c>
      <c r="B52" s="974">
        <v>0</v>
      </c>
      <c r="C52" s="974">
        <v>0</v>
      </c>
      <c r="D52" s="974">
        <v>0</v>
      </c>
      <c r="E52" s="974">
        <v>0</v>
      </c>
      <c r="F52" s="974">
        <v>0</v>
      </c>
      <c r="G52" s="974">
        <v>0</v>
      </c>
      <c r="H52" s="974">
        <v>0</v>
      </c>
      <c r="I52" s="530"/>
      <c r="K52" s="199"/>
      <c r="L52" s="181" t="s">
        <v>91</v>
      </c>
      <c r="M52" s="201" t="s">
        <v>89</v>
      </c>
      <c r="N52" s="202"/>
      <c r="O52" s="203" t="s">
        <v>110</v>
      </c>
      <c r="P52" s="204">
        <f>'Ｈ１６（2004）'!A51</f>
        <v>46990</v>
      </c>
      <c r="Q52" s="205">
        <f>'Ｈ１６（2004）'!C51</f>
        <v>46990</v>
      </c>
      <c r="R52" s="205">
        <f>'Ｈ１６（2004）'!E51</f>
        <v>12878</v>
      </c>
      <c r="S52" s="267">
        <f>'Ｈ１６（2004）'!F51</f>
        <v>0</v>
      </c>
      <c r="T52" s="268">
        <f>'Ｈ１６（2004）'!H51</f>
        <v>27900</v>
      </c>
      <c r="U52" s="207"/>
      <c r="V52" s="200" t="s">
        <v>91</v>
      </c>
      <c r="W52" s="221" t="s">
        <v>89</v>
      </c>
      <c r="X52" s="222"/>
      <c r="Y52" s="223" t="s">
        <v>51</v>
      </c>
      <c r="Z52" s="231">
        <f>'Ｈ１６（2004）'!A196</f>
        <v>0</v>
      </c>
      <c r="AA52" s="232">
        <f>'Ｈ１６（2004）'!B196</f>
        <v>0</v>
      </c>
      <c r="AB52" s="233">
        <f>'Ｈ１６（2004）'!C196</f>
        <v>0</v>
      </c>
      <c r="AC52" s="513">
        <f>'Ｈ１６（2004）'!E196</f>
        <v>0</v>
      </c>
      <c r="AD52" s="165"/>
      <c r="AE52" s="165"/>
      <c r="AF52" s="165"/>
      <c r="AG52" s="165"/>
      <c r="AH52" s="165"/>
      <c r="AI52" s="376"/>
      <c r="AJ52" s="376"/>
      <c r="AK52" s="376"/>
    </row>
    <row r="53" spans="1:38" ht="14.45" customHeight="1">
      <c r="A53" s="974">
        <v>0</v>
      </c>
      <c r="B53" s="974">
        <v>0</v>
      </c>
      <c r="C53" s="974">
        <v>0</v>
      </c>
      <c r="D53" s="974">
        <v>0</v>
      </c>
      <c r="E53" s="974">
        <v>0</v>
      </c>
      <c r="F53" s="974">
        <v>0</v>
      </c>
      <c r="G53" s="974">
        <v>0</v>
      </c>
      <c r="H53" s="974">
        <v>0</v>
      </c>
      <c r="I53" s="530"/>
      <c r="K53" s="199"/>
      <c r="L53" s="181"/>
      <c r="M53" s="201" t="s">
        <v>104</v>
      </c>
      <c r="N53" s="202"/>
      <c r="O53" s="203" t="s">
        <v>111</v>
      </c>
      <c r="P53" s="204">
        <f>'Ｈ１６（2004）'!A52</f>
        <v>0</v>
      </c>
      <c r="Q53" s="205">
        <f>'Ｈ１６（2004）'!C52</f>
        <v>0</v>
      </c>
      <c r="R53" s="205">
        <f>'Ｈ１６（2004）'!E52</f>
        <v>0</v>
      </c>
      <c r="S53" s="267">
        <f>'Ｈ１６（2004）'!F52</f>
        <v>0</v>
      </c>
      <c r="T53" s="268">
        <f>'Ｈ１６（2004）'!H52</f>
        <v>0</v>
      </c>
      <c r="U53" s="207"/>
      <c r="V53" s="200"/>
      <c r="W53" s="221" t="s">
        <v>104</v>
      </c>
      <c r="X53" s="222"/>
      <c r="Y53" s="223" t="s">
        <v>53</v>
      </c>
      <c r="Z53" s="231">
        <f>'Ｈ１６（2004）'!A197</f>
        <v>0</v>
      </c>
      <c r="AA53" s="232">
        <f>'Ｈ１６（2004）'!B197</f>
        <v>0</v>
      </c>
      <c r="AB53" s="233">
        <f>'Ｈ１６（2004）'!C197</f>
        <v>0</v>
      </c>
      <c r="AC53" s="513">
        <f>'Ｈ１６（2004）'!E197</f>
        <v>0</v>
      </c>
      <c r="AD53" s="165"/>
      <c r="AE53" s="165"/>
      <c r="AF53" s="165"/>
      <c r="AG53" s="165"/>
      <c r="AH53" s="165"/>
      <c r="AI53" s="376"/>
      <c r="AJ53" s="376"/>
      <c r="AK53" s="376"/>
    </row>
    <row r="54" spans="1:38" ht="14.45" customHeight="1">
      <c r="A54" s="974">
        <v>0</v>
      </c>
      <c r="B54" s="974">
        <v>0</v>
      </c>
      <c r="C54" s="974">
        <v>0</v>
      </c>
      <c r="D54" s="974">
        <v>0</v>
      </c>
      <c r="E54" s="974">
        <v>0</v>
      </c>
      <c r="F54" s="974">
        <v>0</v>
      </c>
      <c r="G54" s="974">
        <v>0</v>
      </c>
      <c r="H54" s="974">
        <v>0</v>
      </c>
      <c r="I54" s="530"/>
      <c r="K54" s="199"/>
      <c r="L54" s="181"/>
      <c r="M54" s="201" t="s">
        <v>90</v>
      </c>
      <c r="N54" s="202"/>
      <c r="O54" s="203" t="s">
        <v>112</v>
      </c>
      <c r="P54" s="204">
        <f>'Ｈ１６（2004）'!A53</f>
        <v>0</v>
      </c>
      <c r="Q54" s="205">
        <f>'Ｈ１６（2004）'!C53</f>
        <v>0</v>
      </c>
      <c r="R54" s="205">
        <f>'Ｈ１６（2004）'!E53</f>
        <v>0</v>
      </c>
      <c r="S54" s="267">
        <f>'Ｈ１６（2004）'!F53</f>
        <v>0</v>
      </c>
      <c r="T54" s="268">
        <f>'Ｈ１６（2004）'!H53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74">
        <v>0</v>
      </c>
      <c r="B55" s="974">
        <v>0</v>
      </c>
      <c r="C55" s="974">
        <v>0</v>
      </c>
      <c r="D55" s="974">
        <v>0</v>
      </c>
      <c r="E55" s="974">
        <v>0</v>
      </c>
      <c r="F55" s="974">
        <v>0</v>
      </c>
      <c r="G55" s="974">
        <v>0</v>
      </c>
      <c r="H55" s="974">
        <v>0</v>
      </c>
      <c r="I55" s="530"/>
      <c r="K55" s="199"/>
      <c r="L55" s="181" t="s">
        <v>92</v>
      </c>
      <c r="M55" s="201" t="s">
        <v>105</v>
      </c>
      <c r="N55" s="202"/>
      <c r="O55" s="203" t="s">
        <v>113</v>
      </c>
      <c r="P55" s="204">
        <f>'Ｈ１６（2004）'!A54</f>
        <v>0</v>
      </c>
      <c r="Q55" s="205">
        <f>'Ｈ１６（2004）'!C54</f>
        <v>0</v>
      </c>
      <c r="R55" s="205">
        <f>'Ｈ１６（2004）'!E54</f>
        <v>0</v>
      </c>
      <c r="S55" s="267">
        <f>'Ｈ１６（2004）'!F54</f>
        <v>0</v>
      </c>
      <c r="T55" s="268">
        <f>'Ｈ１６（2004）'!H54</f>
        <v>0</v>
      </c>
      <c r="U55" s="207"/>
      <c r="V55" s="200"/>
      <c r="W55" s="200"/>
      <c r="X55" s="172"/>
      <c r="Y55" s="212"/>
      <c r="Z55" s="209"/>
      <c r="AA55" s="210"/>
      <c r="AB55" s="210"/>
      <c r="AC55" s="510"/>
      <c r="AD55" s="165"/>
      <c r="AE55" s="165"/>
      <c r="AF55" s="165"/>
      <c r="AG55" s="165"/>
      <c r="AH55" s="165"/>
      <c r="AI55" s="376"/>
      <c r="AJ55" s="376"/>
      <c r="AK55" s="376"/>
    </row>
    <row r="56" spans="1:38" ht="14.45" customHeight="1">
      <c r="A56" s="974">
        <v>0</v>
      </c>
      <c r="B56" s="974">
        <v>0</v>
      </c>
      <c r="C56" s="974">
        <v>0</v>
      </c>
      <c r="D56" s="974">
        <v>0</v>
      </c>
      <c r="E56" s="974">
        <v>0</v>
      </c>
      <c r="F56" s="974">
        <v>0</v>
      </c>
      <c r="G56" s="974">
        <v>0</v>
      </c>
      <c r="H56" s="974">
        <v>0</v>
      </c>
      <c r="I56" s="530"/>
      <c r="K56" s="199"/>
      <c r="L56" s="181"/>
      <c r="M56" s="201" t="s">
        <v>106</v>
      </c>
      <c r="N56" s="202"/>
      <c r="O56" s="203" t="s">
        <v>114</v>
      </c>
      <c r="P56" s="204">
        <f>'Ｈ１６（2004）'!A55</f>
        <v>0</v>
      </c>
      <c r="Q56" s="205">
        <f>'Ｈ１６（2004）'!C55</f>
        <v>0</v>
      </c>
      <c r="R56" s="205">
        <f>'Ｈ１６（2004）'!E55</f>
        <v>0</v>
      </c>
      <c r="S56" s="267">
        <f>'Ｈ１６（2004）'!F55</f>
        <v>0</v>
      </c>
      <c r="T56" s="268">
        <f>'Ｈ１６（2004）'!H55</f>
        <v>0</v>
      </c>
      <c r="U56" s="207"/>
      <c r="V56" s="200" t="s">
        <v>668</v>
      </c>
      <c r="W56" s="201" t="s">
        <v>106</v>
      </c>
      <c r="X56" s="202"/>
      <c r="Y56" s="203" t="s">
        <v>55</v>
      </c>
      <c r="Z56" s="204">
        <f>'Ｈ１６（2004）'!A198</f>
        <v>0</v>
      </c>
      <c r="AA56" s="205">
        <f>'Ｈ１６（2004）'!B198</f>
        <v>0</v>
      </c>
      <c r="AB56" s="206">
        <f>'Ｈ１６（2004）'!C198</f>
        <v>0</v>
      </c>
      <c r="AC56" s="506">
        <f>'Ｈ１６（2004）'!E198</f>
        <v>0</v>
      </c>
      <c r="AD56" s="165"/>
      <c r="AE56" s="165"/>
      <c r="AF56" s="165"/>
      <c r="AG56" s="165"/>
      <c r="AH56" s="165"/>
      <c r="AI56" s="376"/>
      <c r="AJ56" s="376"/>
      <c r="AK56" s="376"/>
    </row>
    <row r="57" spans="1:38" ht="14.45" customHeight="1">
      <c r="A57" s="974">
        <v>0</v>
      </c>
      <c r="B57" s="974">
        <v>0</v>
      </c>
      <c r="C57" s="974">
        <v>0</v>
      </c>
      <c r="D57" s="974">
        <v>0</v>
      </c>
      <c r="E57" s="974">
        <v>0</v>
      </c>
      <c r="F57" s="974">
        <v>0</v>
      </c>
      <c r="G57" s="974">
        <v>0</v>
      </c>
      <c r="H57" s="974">
        <v>0</v>
      </c>
      <c r="I57" s="530"/>
      <c r="K57" s="199"/>
      <c r="L57" s="181"/>
      <c r="M57" s="201" t="s">
        <v>107</v>
      </c>
      <c r="N57" s="202"/>
      <c r="O57" s="203" t="s">
        <v>115</v>
      </c>
      <c r="P57" s="204">
        <f>'Ｈ１６（2004）'!A56</f>
        <v>0</v>
      </c>
      <c r="Q57" s="205">
        <f>'Ｈ１６（2004）'!C56</f>
        <v>0</v>
      </c>
      <c r="R57" s="205">
        <f>'Ｈ１６（2004）'!E56</f>
        <v>0</v>
      </c>
      <c r="S57" s="267">
        <f>'Ｈ１６（2004）'!F56</f>
        <v>0</v>
      </c>
      <c r="T57" s="268">
        <f>'Ｈ１６（2004）'!H56</f>
        <v>0</v>
      </c>
      <c r="U57" s="207"/>
      <c r="V57" s="200"/>
      <c r="W57" s="201" t="s">
        <v>136</v>
      </c>
      <c r="X57" s="202"/>
      <c r="Y57" s="203" t="s">
        <v>56</v>
      </c>
      <c r="Z57" s="204">
        <f>'Ｈ１６（2004）'!A199</f>
        <v>0</v>
      </c>
      <c r="AA57" s="205">
        <f>'Ｈ１６（2004）'!B199</f>
        <v>0</v>
      </c>
      <c r="AB57" s="206">
        <f>'Ｈ１６（2004）'!C199</f>
        <v>0</v>
      </c>
      <c r="AC57" s="506">
        <f>'Ｈ１６（2004）'!E199</f>
        <v>0</v>
      </c>
      <c r="AD57" s="165"/>
      <c r="AE57" s="165"/>
      <c r="AF57" s="165"/>
      <c r="AG57" s="165"/>
      <c r="AH57" s="165"/>
      <c r="AI57" s="376"/>
      <c r="AJ57" s="376"/>
      <c r="AK57" s="376"/>
    </row>
    <row r="58" spans="1:38" ht="14.45" customHeight="1" thickBot="1">
      <c r="A58" s="974">
        <v>0</v>
      </c>
      <c r="B58" s="974">
        <v>0</v>
      </c>
      <c r="C58" s="974">
        <v>0</v>
      </c>
      <c r="D58" s="974">
        <v>0</v>
      </c>
      <c r="E58" s="974">
        <v>0</v>
      </c>
      <c r="F58" s="974">
        <v>0</v>
      </c>
      <c r="G58" s="974">
        <v>0</v>
      </c>
      <c r="H58" s="974">
        <v>0</v>
      </c>
      <c r="I58" s="530"/>
      <c r="K58" s="199"/>
      <c r="L58" s="181" t="s">
        <v>41</v>
      </c>
      <c r="M58" s="201" t="s">
        <v>108</v>
      </c>
      <c r="N58" s="202"/>
      <c r="O58" s="203" t="s">
        <v>116</v>
      </c>
      <c r="P58" s="204">
        <f>'Ｈ１６（2004）'!A57</f>
        <v>0</v>
      </c>
      <c r="Q58" s="205">
        <f>'Ｈ１６（2004）'!C57</f>
        <v>0</v>
      </c>
      <c r="R58" s="205">
        <f>'Ｈ１６（2004）'!E57</f>
        <v>0</v>
      </c>
      <c r="S58" s="267">
        <f>'Ｈ１６（2004）'!F57</f>
        <v>0</v>
      </c>
      <c r="T58" s="268">
        <f>'Ｈ１６（2004）'!H57</f>
        <v>0</v>
      </c>
      <c r="U58" s="207"/>
      <c r="V58" s="181" t="s">
        <v>669</v>
      </c>
      <c r="W58" s="201" t="s">
        <v>138</v>
      </c>
      <c r="X58" s="202"/>
      <c r="Y58" s="203" t="s">
        <v>58</v>
      </c>
      <c r="Z58" s="204">
        <f>'Ｈ１６（2004）'!A200</f>
        <v>0</v>
      </c>
      <c r="AA58" s="205">
        <f>'Ｈ１６（2004）'!B200</f>
        <v>0</v>
      </c>
      <c r="AB58" s="206">
        <f>'Ｈ１６（2004）'!C200</f>
        <v>0</v>
      </c>
      <c r="AC58" s="506">
        <f>'Ｈ１６（2004）'!E200</f>
        <v>0</v>
      </c>
      <c r="AD58" s="165"/>
      <c r="AE58" s="165"/>
      <c r="AF58" s="165"/>
      <c r="AG58" s="165"/>
      <c r="AH58" s="165"/>
      <c r="AI58" s="376"/>
      <c r="AJ58" s="376"/>
      <c r="AK58" s="376"/>
    </row>
    <row r="59" spans="1:38" ht="14.45" customHeight="1" thickTop="1">
      <c r="A59" s="974">
        <v>0</v>
      </c>
      <c r="B59" s="974">
        <v>0</v>
      </c>
      <c r="C59" s="974">
        <v>0</v>
      </c>
      <c r="D59" s="974">
        <v>0</v>
      </c>
      <c r="E59" s="974">
        <v>0</v>
      </c>
      <c r="F59" s="974">
        <v>0</v>
      </c>
      <c r="G59" s="974">
        <v>0</v>
      </c>
      <c r="H59" s="974">
        <v>0</v>
      </c>
      <c r="I59" s="530"/>
      <c r="K59" s="199"/>
      <c r="L59" s="221"/>
      <c r="M59" s="201" t="s">
        <v>13</v>
      </c>
      <c r="N59" s="202"/>
      <c r="O59" s="203" t="s">
        <v>117</v>
      </c>
      <c r="P59" s="204">
        <f>'Ｈ１６（2004）'!A58</f>
        <v>0</v>
      </c>
      <c r="Q59" s="205">
        <f>'Ｈ１６（2004）'!C58</f>
        <v>0</v>
      </c>
      <c r="R59" s="205">
        <f>'Ｈ１６（2004）'!E58</f>
        <v>0</v>
      </c>
      <c r="S59" s="267">
        <f>'Ｈ１６（2004）'!F58</f>
        <v>0</v>
      </c>
      <c r="T59" s="268">
        <f>'Ｈ１６（2004）'!H58</f>
        <v>0</v>
      </c>
      <c r="U59" s="207"/>
      <c r="V59" s="221"/>
      <c r="W59" s="221" t="s">
        <v>13</v>
      </c>
      <c r="X59" s="222"/>
      <c r="Y59" s="223" t="s">
        <v>61</v>
      </c>
      <c r="Z59" s="204">
        <f>'Ｈ１６（2004）'!A201</f>
        <v>0</v>
      </c>
      <c r="AA59" s="205">
        <f>'Ｈ１６（2004）'!B201</f>
        <v>0</v>
      </c>
      <c r="AB59" s="206">
        <f>'Ｈ１６（2004）'!C201</f>
        <v>0</v>
      </c>
      <c r="AC59" s="506">
        <f>'Ｈ１６（2004）'!E201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'Ｈ１６（2004）'!A59</f>
        <v>0</v>
      </c>
      <c r="Q60" s="205">
        <f>'Ｈ１６（2004）'!C59</f>
        <v>0</v>
      </c>
      <c r="R60" s="205">
        <f>'Ｈ１６（2004）'!E59</f>
        <v>0</v>
      </c>
      <c r="S60" s="267">
        <f>'Ｈ１６（2004）'!F59</f>
        <v>0</v>
      </c>
      <c r="T60" s="268">
        <f>'Ｈ１６（2004）'!H59</f>
        <v>0</v>
      </c>
      <c r="U60" s="207"/>
      <c r="V60" s="221" t="s">
        <v>13</v>
      </c>
      <c r="W60" s="222"/>
      <c r="X60" s="222"/>
      <c r="Y60" s="223" t="s">
        <v>63</v>
      </c>
      <c r="Z60" s="462">
        <f>'Ｈ１６（2004）'!A202</f>
        <v>45141</v>
      </c>
      <c r="AA60" s="449">
        <f>'Ｈ１６（2004）'!B202</f>
        <v>0</v>
      </c>
      <c r="AB60" s="463">
        <f>'Ｈ１６（2004）'!C202</f>
        <v>0</v>
      </c>
      <c r="AC60" s="515">
        <f>'Ｈ１６（2004）'!E202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348715</v>
      </c>
      <c r="Q61" s="247">
        <f>SUM(Q8:Q60)-Q9-Q10-Q12-Q13-Q15-Q16-Q17-Q30-Q31-Q32-Q40-Q41-Q42-Q43-Q44-Q49-Q50</f>
        <v>342139</v>
      </c>
      <c r="R61" s="247">
        <f>SUM(R8:R60)-R9-R10-R12-R13-R15-R16-R17-R30-R31-R32-R40-R41-R42-R43-R44-R49-R50</f>
        <v>111695</v>
      </c>
      <c r="S61" s="336">
        <f>SUM(S8:S60)-S9-S10-S12-S13-S15-S16-S17-S30-S31-S32-S40-S41-S42-S43-S44-S49-S50</f>
        <v>72651</v>
      </c>
      <c r="T61" s="337">
        <f>SUM(T8:T60)-T9-T10-T12-T13-T15-T16-T17-T30-T31-T32-T40-T41-T42-T43-T44-T49-T50</f>
        <v>138300</v>
      </c>
      <c r="U61" s="249"/>
      <c r="V61" s="243" t="s">
        <v>82</v>
      </c>
      <c r="W61" s="244"/>
      <c r="X61" s="244"/>
      <c r="Y61" s="245"/>
      <c r="Z61" s="250">
        <f>SUM(Z8:Z60)-Z9-Z10-Z25-Z28-Z40-Z41-Z42-Z43-Z44</f>
        <v>55738</v>
      </c>
      <c r="AA61" s="247">
        <f>SUM(AA8:AA60)-AA9-AA10-AA25-AA28-AA40-AA41-AA42-AA43-AA44</f>
        <v>0</v>
      </c>
      <c r="AB61" s="251">
        <f>SUM(AB8:AB60)-AB9-AB10-AB25-AB28-AB40-AB41-AB42-AB43-AB44</f>
        <v>972</v>
      </c>
      <c r="AC61" s="516">
        <f>SUM(AC8:AC60)-AC9-AC10-AC25-AC28-AC40-AC41-AC42-AC43-AC44</f>
        <v>8287</v>
      </c>
      <c r="AD61" s="1046"/>
      <c r="AE61" s="1046"/>
      <c r="AF61" s="1046"/>
      <c r="AG61" s="1011"/>
      <c r="AH61" s="1011"/>
      <c r="AI61" s="1012" t="s">
        <v>5</v>
      </c>
      <c r="AJ61" s="1009" t="s">
        <v>6</v>
      </c>
      <c r="AK61" s="1009" t="s">
        <v>7</v>
      </c>
      <c r="AL61" s="1013" t="s">
        <v>398</v>
      </c>
    </row>
    <row r="62" spans="1:38" ht="14.45" customHeight="1">
      <c r="A62" s="978">
        <v>439579</v>
      </c>
      <c r="B62" s="978">
        <v>431372</v>
      </c>
      <c r="C62" s="978">
        <v>8207</v>
      </c>
      <c r="D62" s="978">
        <v>8043</v>
      </c>
      <c r="E62" s="978">
        <v>8230</v>
      </c>
      <c r="F62" s="978">
        <v>143800</v>
      </c>
      <c r="G62" s="536"/>
      <c r="H62" s="535"/>
      <c r="I62" s="535"/>
      <c r="K62" s="188"/>
      <c r="L62" s="189" t="s">
        <v>8</v>
      </c>
      <c r="M62" s="190"/>
      <c r="N62" s="190"/>
      <c r="O62" s="191" t="s">
        <v>9</v>
      </c>
      <c r="P62" s="257">
        <f>'Ｈ１６（2004）'!A63</f>
        <v>6425</v>
      </c>
      <c r="Q62" s="258">
        <f>'Ｈ１６（2004）'!B63</f>
        <v>6425</v>
      </c>
      <c r="R62" s="259"/>
      <c r="S62" s="260">
        <f>'Ｈ１６（2004）'!D63</f>
        <v>0</v>
      </c>
      <c r="T62" s="261">
        <f>'Ｈ１６（2004）'!F63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78">
        <v>6425</v>
      </c>
      <c r="B63" s="978">
        <v>6425</v>
      </c>
      <c r="C63" s="978">
        <v>0</v>
      </c>
      <c r="D63" s="978">
        <v>0</v>
      </c>
      <c r="E63" s="978">
        <v>0</v>
      </c>
      <c r="F63" s="978">
        <v>0</v>
      </c>
      <c r="G63" s="536"/>
      <c r="H63" s="535"/>
      <c r="I63" s="535"/>
      <c r="K63" s="199"/>
      <c r="L63" s="200"/>
      <c r="M63" s="201" t="s">
        <v>11</v>
      </c>
      <c r="N63" s="202"/>
      <c r="O63" s="203" t="s">
        <v>12</v>
      </c>
      <c r="P63" s="204">
        <f>'Ｈ１６（2004）'!A64</f>
        <v>3295</v>
      </c>
      <c r="Q63" s="205">
        <f>'Ｈ１６（2004）'!B64</f>
        <v>3295</v>
      </c>
      <c r="R63" s="225"/>
      <c r="S63" s="267">
        <f>'Ｈ１６（2004）'!D64</f>
        <v>0</v>
      </c>
      <c r="T63" s="268">
        <f>'Ｈ１６（2004）'!F64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78">
        <v>3295</v>
      </c>
      <c r="B64" s="978">
        <v>3295</v>
      </c>
      <c r="C64" s="978">
        <v>0</v>
      </c>
      <c r="D64" s="978">
        <v>0</v>
      </c>
      <c r="E64" s="978">
        <v>0</v>
      </c>
      <c r="F64" s="978">
        <v>0</v>
      </c>
      <c r="G64" s="536"/>
      <c r="H64" s="535"/>
      <c r="I64" s="535"/>
      <c r="K64" s="199"/>
      <c r="L64" s="200"/>
      <c r="M64" s="201" t="s">
        <v>13</v>
      </c>
      <c r="N64" s="172"/>
      <c r="O64" s="212"/>
      <c r="P64" s="213">
        <f>P62-P63</f>
        <v>3130</v>
      </c>
      <c r="Q64" s="214">
        <f>Q62-Q63</f>
        <v>3130</v>
      </c>
      <c r="R64" s="214"/>
      <c r="S64" s="274">
        <f>S62-S63</f>
        <v>0</v>
      </c>
      <c r="T64" s="275">
        <f>T62-T63</f>
        <v>0</v>
      </c>
      <c r="U64" s="269"/>
      <c r="V64" s="200"/>
      <c r="W64" s="201" t="s">
        <v>13</v>
      </c>
      <c r="X64" s="172"/>
      <c r="Y64" s="212" t="s">
        <v>9</v>
      </c>
      <c r="Z64" s="276">
        <f>'Ｈ１６（2004）'!A117</f>
        <v>0</v>
      </c>
      <c r="AA64" s="277">
        <f>'Ｈ１６（2004）'!B117</f>
        <v>0</v>
      </c>
      <c r="AB64" s="278"/>
      <c r="AC64" s="279">
        <f>'Ｈ１６（2004）'!E117</f>
        <v>0</v>
      </c>
      <c r="AD64" s="269"/>
      <c r="AE64" s="200"/>
      <c r="AF64" s="201" t="s">
        <v>13</v>
      </c>
      <c r="AG64" s="172"/>
      <c r="AH64" s="212" t="s">
        <v>399</v>
      </c>
      <c r="AI64" s="276">
        <f>'Ｈ１６（2004）'!A140</f>
        <v>0</v>
      </c>
      <c r="AJ64" s="277">
        <f>'Ｈ１６（2004）'!B140</f>
        <v>0</v>
      </c>
      <c r="AK64" s="280">
        <f>'Ｈ１６（2004）'!C140</f>
        <v>0</v>
      </c>
      <c r="AL64" s="281">
        <f>'Ｈ１６（2004）'!E140</f>
        <v>0</v>
      </c>
    </row>
    <row r="65" spans="1:38" ht="14.45" customHeight="1">
      <c r="A65" s="978">
        <v>35237</v>
      </c>
      <c r="B65" s="978">
        <v>34522</v>
      </c>
      <c r="C65" s="978">
        <v>715</v>
      </c>
      <c r="D65" s="978">
        <v>0</v>
      </c>
      <c r="E65" s="978">
        <v>7250</v>
      </c>
      <c r="F65" s="978">
        <v>0</v>
      </c>
      <c r="G65" s="536"/>
      <c r="H65" s="535"/>
      <c r="I65" s="535"/>
      <c r="K65" s="199" t="s">
        <v>4</v>
      </c>
      <c r="L65" s="178" t="s">
        <v>14</v>
      </c>
      <c r="M65" s="175"/>
      <c r="N65" s="175"/>
      <c r="O65" s="216" t="s">
        <v>15</v>
      </c>
      <c r="P65" s="217">
        <f>'Ｈ１６（2004）'!A65</f>
        <v>35237</v>
      </c>
      <c r="Q65" s="218">
        <f>'Ｈ１６（2004）'!B65</f>
        <v>34522</v>
      </c>
      <c r="R65" s="282"/>
      <c r="S65" s="283">
        <f>'Ｈ１６（2004）'!D65</f>
        <v>0</v>
      </c>
      <c r="T65" s="268">
        <f>'Ｈ１６（2004）'!F65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78">
        <v>556</v>
      </c>
      <c r="B66" s="978">
        <v>556</v>
      </c>
      <c r="C66" s="978">
        <v>0</v>
      </c>
      <c r="D66" s="978">
        <v>0</v>
      </c>
      <c r="E66" s="978">
        <v>0</v>
      </c>
      <c r="F66" s="978">
        <v>0</v>
      </c>
      <c r="G66" s="536"/>
      <c r="H66" s="535"/>
      <c r="I66" s="535"/>
      <c r="K66" s="199"/>
      <c r="L66" s="200"/>
      <c r="M66" s="201" t="s">
        <v>16</v>
      </c>
      <c r="N66" s="202"/>
      <c r="O66" s="203" t="s">
        <v>17</v>
      </c>
      <c r="P66" s="204">
        <f>'Ｈ１６（2004）'!A66</f>
        <v>556</v>
      </c>
      <c r="Q66" s="205">
        <f>'Ｈ１６（2004）'!B66</f>
        <v>556</v>
      </c>
      <c r="R66" s="225"/>
      <c r="S66" s="267">
        <f>'Ｈ１６（2004）'!D66</f>
        <v>0</v>
      </c>
      <c r="T66" s="268">
        <f>'Ｈ１６（2004）'!F66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78">
        <v>2253</v>
      </c>
      <c r="B67" s="978">
        <v>2253</v>
      </c>
      <c r="C67" s="978">
        <v>0</v>
      </c>
      <c r="D67" s="978">
        <v>0</v>
      </c>
      <c r="E67" s="978">
        <v>0</v>
      </c>
      <c r="F67" s="978">
        <v>0</v>
      </c>
      <c r="G67" s="536"/>
      <c r="H67" s="535"/>
      <c r="I67" s="535"/>
      <c r="K67" s="199"/>
      <c r="L67" s="221"/>
      <c r="M67" s="201" t="s">
        <v>13</v>
      </c>
      <c r="N67" s="222"/>
      <c r="O67" s="223"/>
      <c r="P67" s="213">
        <f>P65-P66</f>
        <v>34681</v>
      </c>
      <c r="Q67" s="214">
        <f>Q65-Q66</f>
        <v>33966</v>
      </c>
      <c r="R67" s="214"/>
      <c r="S67" s="274">
        <f>S65-S66</f>
        <v>0</v>
      </c>
      <c r="T67" s="275">
        <f>T65-T66</f>
        <v>0</v>
      </c>
      <c r="U67" s="269"/>
      <c r="V67" s="221"/>
      <c r="W67" s="201" t="s">
        <v>13</v>
      </c>
      <c r="X67" s="222"/>
      <c r="Y67" s="212" t="s">
        <v>400</v>
      </c>
      <c r="Z67" s="276">
        <f>'Ｈ１６（2004）'!A118</f>
        <v>0</v>
      </c>
      <c r="AA67" s="277">
        <f>'Ｈ１６（2004）'!B118</f>
        <v>0</v>
      </c>
      <c r="AB67" s="278"/>
      <c r="AC67" s="279">
        <f>'Ｈ１６（2004）'!E118</f>
        <v>0</v>
      </c>
      <c r="AD67" s="269"/>
      <c r="AE67" s="221"/>
      <c r="AF67" s="201" t="s">
        <v>13</v>
      </c>
      <c r="AG67" s="222"/>
      <c r="AH67" s="212" t="s">
        <v>401</v>
      </c>
      <c r="AI67" s="276">
        <f>'Ｈ１６（2004）'!A141</f>
        <v>1121</v>
      </c>
      <c r="AJ67" s="277">
        <f>'Ｈ１６（2004）'!B141</f>
        <v>0</v>
      </c>
      <c r="AK67" s="280">
        <f>'Ｈ１６（2004）'!C141</f>
        <v>0</v>
      </c>
      <c r="AL67" s="281">
        <f>'Ｈ１６（2004）'!E141</f>
        <v>0</v>
      </c>
    </row>
    <row r="68" spans="1:38" ht="14.45" customHeight="1">
      <c r="A68" s="978">
        <v>2253</v>
      </c>
      <c r="B68" s="978">
        <v>2253</v>
      </c>
      <c r="C68" s="978">
        <v>0</v>
      </c>
      <c r="D68" s="978">
        <v>0</v>
      </c>
      <c r="E68" s="978">
        <v>0</v>
      </c>
      <c r="F68" s="978">
        <v>0</v>
      </c>
      <c r="G68" s="536"/>
      <c r="H68" s="535"/>
      <c r="I68" s="535"/>
      <c r="K68" s="199" t="s">
        <v>4</v>
      </c>
      <c r="L68" s="174"/>
      <c r="M68" s="200" t="s">
        <v>94</v>
      </c>
      <c r="N68" s="202"/>
      <c r="O68" s="203" t="s">
        <v>93</v>
      </c>
      <c r="P68" s="204">
        <f>'Ｈ１６（2004）'!A68</f>
        <v>2253</v>
      </c>
      <c r="Q68" s="205">
        <f>'Ｈ１６（2004）'!B68</f>
        <v>2253</v>
      </c>
      <c r="R68" s="225"/>
      <c r="S68" s="267">
        <f>'Ｈ１６（2004）'!D68</f>
        <v>0</v>
      </c>
      <c r="T68" s="268">
        <f>'Ｈ１６（2004）'!F68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78">
        <v>0</v>
      </c>
      <c r="B69" s="978">
        <v>0</v>
      </c>
      <c r="C69" s="978">
        <v>0</v>
      </c>
      <c r="D69" s="978">
        <v>0</v>
      </c>
      <c r="E69" s="978">
        <v>0</v>
      </c>
      <c r="F69" s="978">
        <v>0</v>
      </c>
      <c r="G69" s="536"/>
      <c r="H69" s="535"/>
      <c r="I69" s="535"/>
      <c r="K69" s="199"/>
      <c r="L69" s="181" t="s">
        <v>102</v>
      </c>
      <c r="M69" s="200"/>
      <c r="N69" s="201" t="s">
        <v>148</v>
      </c>
      <c r="O69" s="203" t="s">
        <v>97</v>
      </c>
      <c r="P69" s="204">
        <f>'Ｈ１６（2004）'!A69</f>
        <v>0</v>
      </c>
      <c r="Q69" s="205">
        <f>'Ｈ１６（2004）'!B69</f>
        <v>0</v>
      </c>
      <c r="R69" s="225"/>
      <c r="S69" s="267">
        <f>'Ｈ１６（2004）'!D69</f>
        <v>0</v>
      </c>
      <c r="T69" s="268">
        <f>'Ｈ１６（2004）'!F69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78">
        <v>0</v>
      </c>
      <c r="B70" s="978">
        <v>0</v>
      </c>
      <c r="C70" s="978">
        <v>0</v>
      </c>
      <c r="D70" s="978">
        <v>0</v>
      </c>
      <c r="E70" s="978">
        <v>0</v>
      </c>
      <c r="F70" s="978">
        <v>0</v>
      </c>
      <c r="G70" s="536"/>
      <c r="H70" s="535"/>
      <c r="I70" s="535"/>
      <c r="K70" s="199"/>
      <c r="L70" s="181" t="s">
        <v>103</v>
      </c>
      <c r="M70" s="181"/>
      <c r="N70" s="201" t="s">
        <v>96</v>
      </c>
      <c r="O70" s="203" t="s">
        <v>34</v>
      </c>
      <c r="P70" s="204">
        <f>'Ｈ１６（2004）'!A70</f>
        <v>0</v>
      </c>
      <c r="Q70" s="205">
        <f>'Ｈ１６（2004）'!B70</f>
        <v>0</v>
      </c>
      <c r="R70" s="225"/>
      <c r="S70" s="267">
        <f>'Ｈ１６（2004）'!D70</f>
        <v>0</v>
      </c>
      <c r="T70" s="268">
        <f>'Ｈ１６（2004）'!F70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78">
        <v>0</v>
      </c>
      <c r="B71" s="978">
        <v>0</v>
      </c>
      <c r="C71" s="978">
        <v>0</v>
      </c>
      <c r="D71" s="978">
        <v>0</v>
      </c>
      <c r="E71" s="978">
        <v>0</v>
      </c>
      <c r="F71" s="978">
        <v>0</v>
      </c>
      <c r="G71" s="536"/>
      <c r="H71" s="535"/>
      <c r="I71" s="535"/>
      <c r="K71" s="199"/>
      <c r="L71" s="181" t="s">
        <v>41</v>
      </c>
      <c r="M71" s="221"/>
      <c r="N71" s="201" t="s">
        <v>13</v>
      </c>
      <c r="O71" s="203"/>
      <c r="P71" s="224">
        <f>P68-P69-P70</f>
        <v>2253</v>
      </c>
      <c r="Q71" s="225">
        <f>Q68-Q69-Q70</f>
        <v>2253</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78">
        <v>0</v>
      </c>
      <c r="B72" s="978">
        <v>0</v>
      </c>
      <c r="C72" s="978">
        <v>0</v>
      </c>
      <c r="D72" s="978">
        <v>0</v>
      </c>
      <c r="E72" s="978">
        <v>0</v>
      </c>
      <c r="F72" s="978">
        <v>0</v>
      </c>
      <c r="G72" s="536"/>
      <c r="H72" s="535"/>
      <c r="I72" s="535"/>
      <c r="K72" s="199"/>
      <c r="L72" s="181"/>
      <c r="M72" s="201" t="s">
        <v>95</v>
      </c>
      <c r="N72" s="202"/>
      <c r="O72" s="203" t="s">
        <v>98</v>
      </c>
      <c r="P72" s="204">
        <f>'Ｈ１６（2004）'!A71</f>
        <v>0</v>
      </c>
      <c r="Q72" s="205">
        <f>'Ｈ１６（2004）'!B71</f>
        <v>0</v>
      </c>
      <c r="R72" s="225"/>
      <c r="S72" s="267">
        <f>'Ｈ１６（2004）'!D71</f>
        <v>0</v>
      </c>
      <c r="T72" s="268">
        <f>'Ｈ１６（2004）'!F71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78">
        <v>0</v>
      </c>
      <c r="B73" s="978">
        <v>0</v>
      </c>
      <c r="C73" s="978">
        <v>0</v>
      </c>
      <c r="D73" s="978">
        <v>0</v>
      </c>
      <c r="E73" s="978">
        <v>0</v>
      </c>
      <c r="F73" s="978">
        <v>0</v>
      </c>
      <c r="G73" s="536"/>
      <c r="H73" s="535"/>
      <c r="I73" s="535"/>
      <c r="K73" s="199"/>
      <c r="L73" s="221"/>
      <c r="M73" s="201" t="s">
        <v>13</v>
      </c>
      <c r="N73" s="202"/>
      <c r="O73" s="203" t="s">
        <v>99</v>
      </c>
      <c r="P73" s="204">
        <f>'Ｈ１６（2004）'!A72</f>
        <v>0</v>
      </c>
      <c r="Q73" s="205">
        <f>'Ｈ１６（2004）'!B72</f>
        <v>0</v>
      </c>
      <c r="R73" s="225"/>
      <c r="S73" s="267">
        <f>'Ｈ１６（2004）'!D72</f>
        <v>0</v>
      </c>
      <c r="T73" s="268">
        <f>'Ｈ１６（2004）'!F72</f>
        <v>0</v>
      </c>
      <c r="U73" s="269"/>
      <c r="V73" s="221"/>
      <c r="W73" s="201" t="s">
        <v>13</v>
      </c>
      <c r="X73" s="202"/>
      <c r="Y73" s="216" t="s">
        <v>15</v>
      </c>
      <c r="Z73" s="276">
        <f>'Ｈ１６（2004）'!A119</f>
        <v>0</v>
      </c>
      <c r="AA73" s="277">
        <f>'Ｈ１６（2004）'!B119</f>
        <v>0</v>
      </c>
      <c r="AB73" s="278"/>
      <c r="AC73" s="279">
        <f>'Ｈ１６（2004）'!E119</f>
        <v>0</v>
      </c>
      <c r="AD73" s="269"/>
      <c r="AE73" s="221"/>
      <c r="AF73" s="201" t="s">
        <v>13</v>
      </c>
      <c r="AG73" s="202"/>
      <c r="AH73" s="216" t="s">
        <v>402</v>
      </c>
      <c r="AI73" s="276">
        <f>'Ｈ１６（2004）'!A142</f>
        <v>0</v>
      </c>
      <c r="AJ73" s="277">
        <f>'Ｈ１６（2004）'!B142</f>
        <v>0</v>
      </c>
      <c r="AK73" s="280">
        <f>'Ｈ１６（2004）'!C142</f>
        <v>0</v>
      </c>
      <c r="AL73" s="281">
        <f>'Ｈ１６（2004）'!E142</f>
        <v>0</v>
      </c>
    </row>
    <row r="74" spans="1:38" ht="14.45" customHeight="1">
      <c r="A74" s="978">
        <v>114517</v>
      </c>
      <c r="B74" s="978">
        <v>107306</v>
      </c>
      <c r="C74" s="978">
        <v>7211</v>
      </c>
      <c r="D74" s="978">
        <v>5058</v>
      </c>
      <c r="E74" s="978">
        <v>980</v>
      </c>
      <c r="F74" s="978">
        <v>24300</v>
      </c>
      <c r="G74" s="536"/>
      <c r="H74" s="535"/>
      <c r="I74" s="535"/>
      <c r="K74" s="199"/>
      <c r="L74" s="201" t="s">
        <v>19</v>
      </c>
      <c r="M74" s="202"/>
      <c r="N74" s="202"/>
      <c r="O74" s="203" t="s">
        <v>20</v>
      </c>
      <c r="P74" s="204">
        <f>'Ｈ１６（2004）'!A73</f>
        <v>0</v>
      </c>
      <c r="Q74" s="205">
        <f>'Ｈ１６（2004）'!B73</f>
        <v>0</v>
      </c>
      <c r="R74" s="225"/>
      <c r="S74" s="267">
        <f>'Ｈ１６（2004）'!D73</f>
        <v>0</v>
      </c>
      <c r="T74" s="268">
        <f>'Ｈ１６（2004）'!F73</f>
        <v>0</v>
      </c>
      <c r="U74" s="269"/>
      <c r="V74" s="201" t="s">
        <v>19</v>
      </c>
      <c r="W74" s="202"/>
      <c r="X74" s="202"/>
      <c r="Y74" s="216" t="s">
        <v>142</v>
      </c>
      <c r="Z74" s="299">
        <f>'Ｈ１６（2004）'!A120</f>
        <v>0</v>
      </c>
      <c r="AA74" s="277">
        <f>'Ｈ１６（2004）'!B120</f>
        <v>0</v>
      </c>
      <c r="AB74" s="300"/>
      <c r="AC74" s="279">
        <f>'Ｈ１６（2004）'!E120</f>
        <v>0</v>
      </c>
      <c r="AD74" s="269"/>
      <c r="AE74" s="201" t="s">
        <v>19</v>
      </c>
      <c r="AF74" s="202"/>
      <c r="AG74" s="202"/>
      <c r="AH74" s="216" t="s">
        <v>403</v>
      </c>
      <c r="AI74" s="299">
        <f>'Ｈ１６（2004）'!A143</f>
        <v>0</v>
      </c>
      <c r="AJ74" s="277">
        <f>'Ｈ１６（2004）'!B143</f>
        <v>0</v>
      </c>
      <c r="AK74" s="301">
        <f>'Ｈ１６（2004）'!C143</f>
        <v>0</v>
      </c>
      <c r="AL74" s="281">
        <f>'Ｈ１６（2004）'!E143</f>
        <v>0</v>
      </c>
    </row>
    <row r="75" spans="1:38" ht="14.45" customHeight="1">
      <c r="A75" s="978">
        <v>20873</v>
      </c>
      <c r="B75" s="978">
        <v>19376</v>
      </c>
      <c r="C75" s="978">
        <v>1497</v>
      </c>
      <c r="D75" s="978">
        <v>1354</v>
      </c>
      <c r="E75" s="978">
        <v>0</v>
      </c>
      <c r="F75" s="978">
        <v>0</v>
      </c>
      <c r="G75" s="536"/>
      <c r="H75" s="535"/>
      <c r="I75" s="535"/>
      <c r="K75" s="199" t="s">
        <v>83</v>
      </c>
      <c r="L75" s="200"/>
      <c r="M75" s="201" t="s">
        <v>22</v>
      </c>
      <c r="N75" s="202"/>
      <c r="O75" s="203" t="s">
        <v>23</v>
      </c>
      <c r="P75" s="204">
        <f>'Ｈ１６（2004）'!A75</f>
        <v>20873</v>
      </c>
      <c r="Q75" s="205">
        <f>'Ｈ１６（2004）'!B75</f>
        <v>19376</v>
      </c>
      <c r="R75" s="225"/>
      <c r="S75" s="267">
        <f>'Ｈ１６（2004）'!D75</f>
        <v>1354</v>
      </c>
      <c r="T75" s="268">
        <f>'Ｈ１６（2004）'!F75</f>
        <v>0</v>
      </c>
      <c r="U75" s="269" t="s">
        <v>404</v>
      </c>
      <c r="V75" s="200"/>
      <c r="W75" s="201" t="s">
        <v>405</v>
      </c>
      <c r="X75" s="202"/>
      <c r="Y75" s="216" t="s">
        <v>406</v>
      </c>
      <c r="Z75" s="299">
        <f>'Ｈ１６（2004）'!A121</f>
        <v>28172</v>
      </c>
      <c r="AA75" s="277">
        <f>'Ｈ１６（2004）'!B121</f>
        <v>0</v>
      </c>
      <c r="AB75" s="300"/>
      <c r="AC75" s="279">
        <f>'Ｈ１６（2004）'!E121</f>
        <v>9800</v>
      </c>
      <c r="AD75" s="269" t="s">
        <v>407</v>
      </c>
      <c r="AE75" s="200"/>
      <c r="AF75" s="201" t="s">
        <v>405</v>
      </c>
      <c r="AG75" s="202"/>
      <c r="AH75" s="216" t="s">
        <v>408</v>
      </c>
      <c r="AI75" s="299">
        <f>'Ｈ１６（2004）'!A144</f>
        <v>0</v>
      </c>
      <c r="AJ75" s="277">
        <f>'Ｈ１６（2004）'!B144</f>
        <v>0</v>
      </c>
      <c r="AK75" s="301">
        <f>'Ｈ１６（2004）'!C144</f>
        <v>0</v>
      </c>
      <c r="AL75" s="281">
        <f>'Ｈ１６（2004）'!E144</f>
        <v>0</v>
      </c>
    </row>
    <row r="76" spans="1:38" ht="14.45" customHeight="1">
      <c r="A76" s="978">
        <v>0</v>
      </c>
      <c r="B76" s="978">
        <v>0</v>
      </c>
      <c r="C76" s="978">
        <v>0</v>
      </c>
      <c r="D76" s="978">
        <v>0</v>
      </c>
      <c r="E76" s="978">
        <v>0</v>
      </c>
      <c r="F76" s="978">
        <v>0</v>
      </c>
      <c r="G76" s="536"/>
      <c r="H76" s="535"/>
      <c r="I76" s="535"/>
      <c r="K76" s="199"/>
      <c r="L76" s="200" t="s">
        <v>25</v>
      </c>
      <c r="M76" s="201" t="s">
        <v>26</v>
      </c>
      <c r="N76" s="202"/>
      <c r="O76" s="203" t="s">
        <v>27</v>
      </c>
      <c r="P76" s="204">
        <f>'Ｈ１６（2004）'!A76</f>
        <v>0</v>
      </c>
      <c r="Q76" s="205">
        <f>'Ｈ１６（2004）'!B76</f>
        <v>0</v>
      </c>
      <c r="R76" s="225"/>
      <c r="S76" s="267">
        <f>'Ｈ１６（2004）'!D76</f>
        <v>0</v>
      </c>
      <c r="T76" s="268">
        <f>'Ｈ１６（2004）'!F76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78">
        <v>0</v>
      </c>
      <c r="B77" s="978">
        <v>0</v>
      </c>
      <c r="C77" s="978">
        <v>0</v>
      </c>
      <c r="D77" s="978">
        <v>0</v>
      </c>
      <c r="E77" s="978">
        <v>0</v>
      </c>
      <c r="F77" s="978">
        <v>0</v>
      </c>
      <c r="G77" s="536"/>
      <c r="H77" s="535"/>
      <c r="I77" s="535"/>
      <c r="K77" s="199"/>
      <c r="L77" s="200" t="s">
        <v>28</v>
      </c>
      <c r="M77" s="201" t="s">
        <v>29</v>
      </c>
      <c r="N77" s="202"/>
      <c r="O77" s="203" t="s">
        <v>30</v>
      </c>
      <c r="P77" s="204">
        <f>'Ｈ１６（2004）'!A77</f>
        <v>0</v>
      </c>
      <c r="Q77" s="205">
        <f>'Ｈ１６（2004）'!B77</f>
        <v>0</v>
      </c>
      <c r="R77" s="225"/>
      <c r="S77" s="267">
        <f>'Ｈ１６（2004）'!D77</f>
        <v>0</v>
      </c>
      <c r="T77" s="268">
        <f>'Ｈ１６（2004）'!F77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78">
        <v>0</v>
      </c>
      <c r="B78" s="978">
        <v>0</v>
      </c>
      <c r="C78" s="978">
        <v>0</v>
      </c>
      <c r="D78" s="978">
        <v>0</v>
      </c>
      <c r="E78" s="978">
        <v>0</v>
      </c>
      <c r="F78" s="978">
        <v>0</v>
      </c>
      <c r="G78" s="536"/>
      <c r="H78" s="535"/>
      <c r="I78" s="535"/>
      <c r="K78" s="199"/>
      <c r="L78" s="200" t="s">
        <v>31</v>
      </c>
      <c r="M78" s="201" t="s">
        <v>32</v>
      </c>
      <c r="N78" s="202"/>
      <c r="O78" s="203" t="s">
        <v>33</v>
      </c>
      <c r="P78" s="204">
        <f>'Ｈ１６（2004）'!A78</f>
        <v>0</v>
      </c>
      <c r="Q78" s="205">
        <f>'Ｈ１６（2004）'!B78</f>
        <v>0</v>
      </c>
      <c r="R78" s="225"/>
      <c r="S78" s="267">
        <f>'Ｈ１６（2004）'!D78</f>
        <v>0</v>
      </c>
      <c r="T78" s="268">
        <f>'Ｈ１６（2004）'!F78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78">
        <v>0</v>
      </c>
      <c r="B79" s="978">
        <v>0</v>
      </c>
      <c r="C79" s="978">
        <v>0</v>
      </c>
      <c r="D79" s="978">
        <v>0</v>
      </c>
      <c r="E79" s="978">
        <v>0</v>
      </c>
      <c r="F79" s="978">
        <v>0</v>
      </c>
      <c r="G79" s="536"/>
      <c r="H79" s="535"/>
      <c r="I79" s="535"/>
      <c r="K79" s="199"/>
      <c r="L79" s="200" t="s">
        <v>35</v>
      </c>
      <c r="M79" s="201" t="s">
        <v>36</v>
      </c>
      <c r="N79" s="202"/>
      <c r="O79" s="203" t="s">
        <v>37</v>
      </c>
      <c r="P79" s="204">
        <f>'Ｈ１６（2004）'!A79</f>
        <v>0</v>
      </c>
      <c r="Q79" s="205">
        <f>'Ｈ１６（2004）'!B79</f>
        <v>0</v>
      </c>
      <c r="R79" s="225"/>
      <c r="S79" s="267">
        <f>'Ｈ１６（2004）'!D79</f>
        <v>0</v>
      </c>
      <c r="T79" s="268">
        <f>'Ｈ１６（2004）'!F79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78">
        <v>49179</v>
      </c>
      <c r="B80" s="978">
        <v>49179</v>
      </c>
      <c r="C80" s="978">
        <v>0</v>
      </c>
      <c r="D80" s="978">
        <v>3704</v>
      </c>
      <c r="E80" s="978">
        <v>980</v>
      </c>
      <c r="F80" s="978">
        <v>24300</v>
      </c>
      <c r="G80" s="536"/>
      <c r="H80" s="535"/>
      <c r="I80" s="535"/>
      <c r="K80" s="199"/>
      <c r="L80" s="200" t="s">
        <v>38</v>
      </c>
      <c r="M80" s="201" t="s">
        <v>149</v>
      </c>
      <c r="N80" s="202"/>
      <c r="O80" s="203" t="s">
        <v>40</v>
      </c>
      <c r="P80" s="204">
        <f>'Ｈ１６（2004）'!A80</f>
        <v>49179</v>
      </c>
      <c r="Q80" s="205">
        <f>'Ｈ１６（2004）'!B80</f>
        <v>49179</v>
      </c>
      <c r="R80" s="225"/>
      <c r="S80" s="267">
        <f>'Ｈ１６（2004）'!D80</f>
        <v>3704</v>
      </c>
      <c r="T80" s="268">
        <f>'Ｈ１６（2004）'!F80</f>
        <v>24300</v>
      </c>
      <c r="U80" s="269"/>
      <c r="V80" s="200" t="s">
        <v>38</v>
      </c>
      <c r="W80" s="201" t="s">
        <v>149</v>
      </c>
      <c r="X80" s="202"/>
      <c r="Y80" s="203" t="s">
        <v>413</v>
      </c>
      <c r="Z80" s="276">
        <f>'Ｈ１６（2004）'!A122</f>
        <v>28172</v>
      </c>
      <c r="AA80" s="277">
        <f>'Ｈ１６（2004）'!B122</f>
        <v>0</v>
      </c>
      <c r="AB80" s="278"/>
      <c r="AC80" s="279">
        <f>'Ｈ１６（2004）'!E122</f>
        <v>9800</v>
      </c>
      <c r="AD80" s="269" t="s">
        <v>414</v>
      </c>
      <c r="AE80" s="200" t="s">
        <v>38</v>
      </c>
      <c r="AF80" s="201" t="s">
        <v>149</v>
      </c>
      <c r="AG80" s="202"/>
      <c r="AH80" s="203" t="s">
        <v>415</v>
      </c>
      <c r="AI80" s="276">
        <f>'Ｈ１６（2004）'!A145</f>
        <v>0</v>
      </c>
      <c r="AJ80" s="277">
        <f>'Ｈ１６（2004）'!B145</f>
        <v>0</v>
      </c>
      <c r="AK80" s="280">
        <f>'Ｈ１６（2004）'!C145</f>
        <v>0</v>
      </c>
      <c r="AL80" s="281">
        <f>'Ｈ１６（2004）'!E145</f>
        <v>0</v>
      </c>
    </row>
    <row r="81" spans="1:38" ht="14.45" customHeight="1">
      <c r="A81" s="978">
        <v>0</v>
      </c>
      <c r="B81" s="978">
        <v>0</v>
      </c>
      <c r="C81" s="978">
        <v>0</v>
      </c>
      <c r="D81" s="978">
        <v>0</v>
      </c>
      <c r="E81" s="978">
        <v>0</v>
      </c>
      <c r="F81" s="978">
        <v>0</v>
      </c>
      <c r="G81" s="536"/>
      <c r="H81" s="535"/>
      <c r="I81" s="535"/>
      <c r="K81" s="199"/>
      <c r="L81" s="200" t="s">
        <v>41</v>
      </c>
      <c r="M81" s="201" t="s">
        <v>42</v>
      </c>
      <c r="N81" s="202"/>
      <c r="O81" s="203" t="s">
        <v>43</v>
      </c>
      <c r="P81" s="204">
        <f>'Ｈ１６（2004）'!A81</f>
        <v>0</v>
      </c>
      <c r="Q81" s="205">
        <f>'Ｈ１６（2004）'!B81</f>
        <v>0</v>
      </c>
      <c r="R81" s="225"/>
      <c r="S81" s="267">
        <f>'Ｈ１６（2004）'!D81</f>
        <v>0</v>
      </c>
      <c r="T81" s="268">
        <f>'Ｈ１６（2004）'!F81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78">
        <v>44465</v>
      </c>
      <c r="B82" s="978">
        <v>38751</v>
      </c>
      <c r="C82" s="978">
        <v>5714</v>
      </c>
      <c r="D82" s="978">
        <v>0</v>
      </c>
      <c r="E82" s="978">
        <v>0</v>
      </c>
      <c r="F82" s="978">
        <v>0</v>
      </c>
      <c r="G82" s="536"/>
      <c r="H82" s="535"/>
      <c r="I82" s="535"/>
      <c r="K82" s="199" t="s">
        <v>131</v>
      </c>
      <c r="L82" s="221"/>
      <c r="M82" s="201" t="s">
        <v>13</v>
      </c>
      <c r="N82" s="202"/>
      <c r="O82" s="203" t="s">
        <v>44</v>
      </c>
      <c r="P82" s="204">
        <f>'Ｈ１６（2004）'!A82</f>
        <v>44465</v>
      </c>
      <c r="Q82" s="205">
        <f>'Ｈ１６（2004）'!B82</f>
        <v>38751</v>
      </c>
      <c r="R82" s="225"/>
      <c r="S82" s="267">
        <f>'Ｈ１６（2004）'!D82</f>
        <v>0</v>
      </c>
      <c r="T82" s="268">
        <f>'Ｈ１６（2004）'!F82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78">
        <v>98913</v>
      </c>
      <c r="B83" s="978">
        <v>98913</v>
      </c>
      <c r="C83" s="978">
        <v>0</v>
      </c>
      <c r="D83" s="978">
        <v>2860</v>
      </c>
      <c r="E83" s="978">
        <v>0</v>
      </c>
      <c r="F83" s="978">
        <v>32100</v>
      </c>
      <c r="G83" s="536"/>
      <c r="H83" s="535"/>
      <c r="I83" s="535"/>
      <c r="K83" s="199" t="s">
        <v>4</v>
      </c>
      <c r="L83" s="178" t="s">
        <v>45</v>
      </c>
      <c r="M83" s="202"/>
      <c r="N83" s="202"/>
      <c r="O83" s="203" t="s">
        <v>46</v>
      </c>
      <c r="P83" s="204">
        <f>'Ｈ１６（2004）'!A83</f>
        <v>98913</v>
      </c>
      <c r="Q83" s="205">
        <f>'Ｈ１６（2004）'!B83</f>
        <v>98913</v>
      </c>
      <c r="R83" s="225"/>
      <c r="S83" s="267">
        <f>'Ｈ１６（2004）'!D83</f>
        <v>2860</v>
      </c>
      <c r="T83" s="268">
        <f>'Ｈ１６（2004）'!F83</f>
        <v>32100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78">
        <v>74</v>
      </c>
      <c r="B84" s="978">
        <v>74</v>
      </c>
      <c r="C84" s="978">
        <v>0</v>
      </c>
      <c r="D84" s="978">
        <v>0</v>
      </c>
      <c r="E84" s="978">
        <v>0</v>
      </c>
      <c r="F84" s="978">
        <v>0</v>
      </c>
      <c r="G84" s="536"/>
      <c r="H84" s="535"/>
      <c r="I84" s="535"/>
      <c r="K84" s="199"/>
      <c r="L84" s="200"/>
      <c r="M84" s="201" t="s">
        <v>100</v>
      </c>
      <c r="N84" s="202"/>
      <c r="O84" s="203" t="s">
        <v>75</v>
      </c>
      <c r="P84" s="204">
        <f>'Ｈ１６（2004）'!A84</f>
        <v>74</v>
      </c>
      <c r="Q84" s="205">
        <f>'Ｈ１６（2004）'!B84</f>
        <v>74</v>
      </c>
      <c r="R84" s="225"/>
      <c r="S84" s="267">
        <f>'Ｈ１６（2004）'!D84</f>
        <v>0</v>
      </c>
      <c r="T84" s="268">
        <f>'Ｈ１６（2004）'!F84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78">
        <v>98839</v>
      </c>
      <c r="B85" s="978">
        <v>98839</v>
      </c>
      <c r="C85" s="978">
        <v>0</v>
      </c>
      <c r="D85" s="978">
        <v>2860</v>
      </c>
      <c r="E85" s="978">
        <v>0</v>
      </c>
      <c r="F85" s="978">
        <v>32100</v>
      </c>
      <c r="G85" s="536"/>
      <c r="H85" s="535"/>
      <c r="I85" s="535"/>
      <c r="K85" s="199"/>
      <c r="L85" s="200"/>
      <c r="M85" s="201" t="s">
        <v>101</v>
      </c>
      <c r="N85" s="202"/>
      <c r="O85" s="203" t="s">
        <v>77</v>
      </c>
      <c r="P85" s="204">
        <f>'Ｈ１６（2004）'!A85</f>
        <v>98839</v>
      </c>
      <c r="Q85" s="205">
        <f>'Ｈ１６（2004）'!B85</f>
        <v>98839</v>
      </c>
      <c r="R85" s="225"/>
      <c r="S85" s="267">
        <f>'Ｈ１６（2004）'!D85</f>
        <v>2860</v>
      </c>
      <c r="T85" s="268">
        <f>'Ｈ１６（2004）'!F85</f>
        <v>32100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78">
        <v>128923</v>
      </c>
      <c r="B86" s="978">
        <v>128673</v>
      </c>
      <c r="C86" s="978">
        <v>250</v>
      </c>
      <c r="D86" s="978">
        <v>125</v>
      </c>
      <c r="E86" s="978">
        <v>0</v>
      </c>
      <c r="F86" s="978">
        <v>81300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'Ｈ１６（2004）'!A123</f>
        <v>0</v>
      </c>
      <c r="AA86" s="277">
        <f>'Ｈ１６（2004）'!B123</f>
        <v>0</v>
      </c>
      <c r="AB86" s="278"/>
      <c r="AC86" s="279">
        <f>'Ｈ１６（2004）'!E123</f>
        <v>0</v>
      </c>
      <c r="AD86" s="269" t="s">
        <v>423</v>
      </c>
      <c r="AE86" s="200"/>
      <c r="AF86" s="201" t="s">
        <v>13</v>
      </c>
      <c r="AG86" s="202"/>
      <c r="AH86" s="203" t="s">
        <v>677</v>
      </c>
      <c r="AI86" s="276">
        <f>'Ｈ１６（2004）'!A146</f>
        <v>0</v>
      </c>
      <c r="AJ86" s="277">
        <f>'Ｈ１６（2004）'!B146</f>
        <v>0</v>
      </c>
      <c r="AK86" s="280">
        <f>'Ｈ１６（2004）'!C146</f>
        <v>0</v>
      </c>
      <c r="AL86" s="281">
        <f>'Ｈ１６（2004）'!E146</f>
        <v>0</v>
      </c>
    </row>
    <row r="87" spans="1:38" ht="14.45" customHeight="1">
      <c r="A87" s="978">
        <v>115463</v>
      </c>
      <c r="B87" s="978">
        <v>115463</v>
      </c>
      <c r="C87" s="978">
        <v>0</v>
      </c>
      <c r="D87" s="978">
        <v>0</v>
      </c>
      <c r="E87" s="978">
        <v>0</v>
      </c>
      <c r="F87" s="978">
        <v>81300</v>
      </c>
      <c r="G87" s="536"/>
      <c r="H87" s="535"/>
      <c r="I87" s="535"/>
      <c r="K87" s="199"/>
      <c r="L87" s="178"/>
      <c r="M87" s="201" t="s">
        <v>47</v>
      </c>
      <c r="N87" s="202"/>
      <c r="O87" s="203" t="s">
        <v>48</v>
      </c>
      <c r="P87" s="204">
        <f>'Ｈ１６（2004）'!A87</f>
        <v>115463</v>
      </c>
      <c r="Q87" s="205">
        <f>'Ｈ１６（2004）'!B87</f>
        <v>115463</v>
      </c>
      <c r="R87" s="225"/>
      <c r="S87" s="267">
        <f>'Ｈ１６（2004）'!D87</f>
        <v>0</v>
      </c>
      <c r="T87" s="268">
        <f>'Ｈ１６（2004）'!F87</f>
        <v>81300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78">
        <v>10624</v>
      </c>
      <c r="B88" s="978">
        <v>10624</v>
      </c>
      <c r="C88" s="978">
        <v>0</v>
      </c>
      <c r="D88" s="978">
        <v>0</v>
      </c>
      <c r="E88" s="978">
        <v>0</v>
      </c>
      <c r="F88" s="978">
        <v>0</v>
      </c>
      <c r="G88" s="536"/>
      <c r="H88" s="535"/>
      <c r="I88" s="535"/>
      <c r="K88" s="199"/>
      <c r="L88" s="200"/>
      <c r="M88" s="201" t="s">
        <v>50</v>
      </c>
      <c r="N88" s="202"/>
      <c r="O88" s="203" t="s">
        <v>51</v>
      </c>
      <c r="P88" s="204">
        <f>'Ｈ１６（2004）'!A88</f>
        <v>10624</v>
      </c>
      <c r="Q88" s="205">
        <f>'Ｈ１６（2004）'!B88</f>
        <v>10624</v>
      </c>
      <c r="R88" s="225"/>
      <c r="S88" s="267">
        <f>'Ｈ１６（2004）'!D88</f>
        <v>0</v>
      </c>
      <c r="T88" s="268">
        <f>'Ｈ１６（2004）'!F88</f>
        <v>0</v>
      </c>
      <c r="U88" s="269"/>
      <c r="V88" s="200"/>
      <c r="W88" s="201" t="s">
        <v>426</v>
      </c>
      <c r="X88" s="202"/>
      <c r="Y88" s="203" t="s">
        <v>678</v>
      </c>
      <c r="Z88" s="276">
        <f>'Ｈ１６（2004）'!A125</f>
        <v>0</v>
      </c>
      <c r="AA88" s="277">
        <f>'Ｈ１６（2004）'!B125</f>
        <v>0</v>
      </c>
      <c r="AB88" s="278"/>
      <c r="AC88" s="279">
        <f>'Ｈ１６（2004）'!E125</f>
        <v>0</v>
      </c>
      <c r="AD88" s="269"/>
      <c r="AE88" s="200"/>
      <c r="AF88" s="201" t="s">
        <v>426</v>
      </c>
      <c r="AG88" s="202"/>
      <c r="AH88" s="203" t="s">
        <v>679</v>
      </c>
      <c r="AI88" s="276">
        <f>'Ｈ１６（2004）'!A148</f>
        <v>0</v>
      </c>
      <c r="AJ88" s="277">
        <f>'Ｈ１６（2004）'!B148</f>
        <v>0</v>
      </c>
      <c r="AK88" s="280">
        <f>'Ｈ１６（2004）'!C148</f>
        <v>0</v>
      </c>
      <c r="AL88" s="281">
        <f>'Ｈ１６（2004）'!E148</f>
        <v>0</v>
      </c>
    </row>
    <row r="89" spans="1:38" ht="14.45" customHeight="1">
      <c r="A89" s="978">
        <v>0</v>
      </c>
      <c r="B89" s="978">
        <v>0</v>
      </c>
      <c r="C89" s="978">
        <v>0</v>
      </c>
      <c r="D89" s="978">
        <v>0</v>
      </c>
      <c r="E89" s="978">
        <v>0</v>
      </c>
      <c r="F89" s="978">
        <v>0</v>
      </c>
      <c r="G89" s="536"/>
      <c r="H89" s="535"/>
      <c r="I89" s="535"/>
      <c r="K89" s="199" t="s">
        <v>129</v>
      </c>
      <c r="L89" s="200"/>
      <c r="M89" s="201" t="s">
        <v>52</v>
      </c>
      <c r="N89" s="202"/>
      <c r="O89" s="203" t="s">
        <v>53</v>
      </c>
      <c r="P89" s="204">
        <f>'Ｈ１６（2004）'!A89</f>
        <v>0</v>
      </c>
      <c r="Q89" s="205">
        <f>'Ｈ１６（2004）'!B89</f>
        <v>0</v>
      </c>
      <c r="R89" s="225"/>
      <c r="S89" s="267">
        <f>'Ｈ１６（2004）'!D89</f>
        <v>0</v>
      </c>
      <c r="T89" s="268">
        <f>'Ｈ１６（2004）'!F89</f>
        <v>0</v>
      </c>
      <c r="U89" s="269"/>
      <c r="V89" s="200"/>
      <c r="W89" s="201" t="s">
        <v>429</v>
      </c>
      <c r="X89" s="202"/>
      <c r="Y89" s="203" t="s">
        <v>680</v>
      </c>
      <c r="Z89" s="276">
        <f>'Ｈ１６（2004）'!A126</f>
        <v>0</v>
      </c>
      <c r="AA89" s="277">
        <f>'Ｈ１６（2004）'!B126</f>
        <v>0</v>
      </c>
      <c r="AB89" s="278"/>
      <c r="AC89" s="279">
        <f>'Ｈ１６（2004）'!E126</f>
        <v>0</v>
      </c>
      <c r="AD89" s="269"/>
      <c r="AE89" s="200"/>
      <c r="AF89" s="201" t="s">
        <v>429</v>
      </c>
      <c r="AG89" s="202"/>
      <c r="AH89" s="203" t="s">
        <v>681</v>
      </c>
      <c r="AI89" s="276">
        <f>'Ｈ１６（2004）'!A149</f>
        <v>0</v>
      </c>
      <c r="AJ89" s="277">
        <f>'Ｈ１６（2004）'!B149</f>
        <v>0</v>
      </c>
      <c r="AK89" s="280">
        <f>'Ｈ１６（2004）'!C149</f>
        <v>0</v>
      </c>
      <c r="AL89" s="281">
        <f>'Ｈ１６（2004）'!E149</f>
        <v>0</v>
      </c>
    </row>
    <row r="90" spans="1:38" ht="14.45" customHeight="1">
      <c r="A90" s="978">
        <v>0</v>
      </c>
      <c r="B90" s="978">
        <v>0</v>
      </c>
      <c r="C90" s="978">
        <v>0</v>
      </c>
      <c r="D90" s="978">
        <v>0</v>
      </c>
      <c r="E90" s="978">
        <v>0</v>
      </c>
      <c r="F90" s="978">
        <v>0</v>
      </c>
      <c r="G90" s="536"/>
      <c r="H90" s="535"/>
      <c r="I90" s="535"/>
      <c r="K90" s="199"/>
      <c r="L90" s="200" t="s">
        <v>54</v>
      </c>
      <c r="M90" s="201" t="s">
        <v>32</v>
      </c>
      <c r="N90" s="202"/>
      <c r="O90" s="203" t="s">
        <v>55</v>
      </c>
      <c r="P90" s="204">
        <f>'Ｈ１６（2004）'!A90</f>
        <v>0</v>
      </c>
      <c r="Q90" s="205">
        <f>'Ｈ１６（2004）'!B90</f>
        <v>0</v>
      </c>
      <c r="R90" s="225"/>
      <c r="S90" s="267">
        <f>'Ｈ１６（2004）'!D90</f>
        <v>0</v>
      </c>
      <c r="T90" s="268">
        <f>'Ｈ１６（2004）'!F90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78">
        <v>0</v>
      </c>
      <c r="B91" s="978">
        <v>0</v>
      </c>
      <c r="C91" s="978">
        <v>0</v>
      </c>
      <c r="D91" s="978">
        <v>0</v>
      </c>
      <c r="E91" s="978">
        <v>0</v>
      </c>
      <c r="F91" s="978">
        <v>0</v>
      </c>
      <c r="G91" s="536"/>
      <c r="H91" s="535"/>
      <c r="I91" s="535"/>
      <c r="K91" s="199"/>
      <c r="L91" s="200"/>
      <c r="M91" s="201" t="s">
        <v>42</v>
      </c>
      <c r="N91" s="202"/>
      <c r="O91" s="203" t="s">
        <v>56</v>
      </c>
      <c r="P91" s="204">
        <f>'Ｈ１６（2004）'!A91</f>
        <v>0</v>
      </c>
      <c r="Q91" s="205">
        <f>'Ｈ１６（2004）'!B91</f>
        <v>0</v>
      </c>
      <c r="R91" s="225"/>
      <c r="S91" s="267">
        <f>'Ｈ１６（2004）'!D91</f>
        <v>0</v>
      </c>
      <c r="T91" s="268">
        <f>'Ｈ１６（2004）'!F91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78">
        <v>0</v>
      </c>
      <c r="B92" s="978">
        <v>0</v>
      </c>
      <c r="C92" s="978">
        <v>0</v>
      </c>
      <c r="D92" s="978">
        <v>0</v>
      </c>
      <c r="E92" s="978">
        <v>0</v>
      </c>
      <c r="F92" s="978">
        <v>0</v>
      </c>
      <c r="G92" s="536"/>
      <c r="H92" s="535"/>
      <c r="I92" s="535"/>
      <c r="K92" s="199"/>
      <c r="L92" s="200"/>
      <c r="M92" s="201" t="s">
        <v>57</v>
      </c>
      <c r="N92" s="202"/>
      <c r="O92" s="203" t="s">
        <v>58</v>
      </c>
      <c r="P92" s="204">
        <f>'Ｈ１６（2004）'!A92</f>
        <v>0</v>
      </c>
      <c r="Q92" s="205">
        <f>'Ｈ１６（2004）'!B92</f>
        <v>0</v>
      </c>
      <c r="R92" s="225"/>
      <c r="S92" s="267">
        <f>'Ｈ１６（2004）'!D92</f>
        <v>0</v>
      </c>
      <c r="T92" s="268">
        <f>'Ｈ１６（2004）'!F92</f>
        <v>0</v>
      </c>
      <c r="U92" s="269"/>
      <c r="V92" s="200"/>
      <c r="W92" s="201" t="s">
        <v>57</v>
      </c>
      <c r="X92" s="202"/>
      <c r="Y92" s="203" t="s">
        <v>682</v>
      </c>
      <c r="Z92" s="276">
        <f>'Ｈ１６（2004）'!A127</f>
        <v>0</v>
      </c>
      <c r="AA92" s="277">
        <f>'Ｈ１６（2004）'!B127</f>
        <v>0</v>
      </c>
      <c r="AB92" s="278"/>
      <c r="AC92" s="279">
        <f>'Ｈ１６（2004）'!E127</f>
        <v>0</v>
      </c>
      <c r="AD92" s="269"/>
      <c r="AE92" s="200"/>
      <c r="AF92" s="201" t="s">
        <v>57</v>
      </c>
      <c r="AG92" s="202"/>
      <c r="AH92" s="203" t="s">
        <v>683</v>
      </c>
      <c r="AI92" s="276">
        <f>'Ｈ１６（2004）'!A150</f>
        <v>0</v>
      </c>
      <c r="AJ92" s="277">
        <f>'Ｈ１６（2004）'!B150</f>
        <v>0</v>
      </c>
      <c r="AK92" s="280">
        <f>'Ｈ１６（2004）'!C150</f>
        <v>0</v>
      </c>
      <c r="AL92" s="281">
        <f>'Ｈ１６（2004）'!E150</f>
        <v>0</v>
      </c>
    </row>
    <row r="93" spans="1:38" ht="14.45" customHeight="1">
      <c r="A93" s="978">
        <v>1475</v>
      </c>
      <c r="B93" s="978">
        <v>1475</v>
      </c>
      <c r="C93" s="978">
        <v>0</v>
      </c>
      <c r="D93" s="978">
        <v>0</v>
      </c>
      <c r="E93" s="978">
        <v>0</v>
      </c>
      <c r="F93" s="978">
        <v>0</v>
      </c>
      <c r="G93" s="536"/>
      <c r="H93" s="535"/>
      <c r="I93" s="535"/>
      <c r="K93" s="199"/>
      <c r="L93" s="200"/>
      <c r="M93" s="178" t="s">
        <v>60</v>
      </c>
      <c r="N93" s="202"/>
      <c r="O93" s="203" t="s">
        <v>61</v>
      </c>
      <c r="P93" s="204">
        <f>'Ｈ１６（2004）'!A93</f>
        <v>1475</v>
      </c>
      <c r="Q93" s="205">
        <f>'Ｈ１６（2004）'!B93</f>
        <v>1475</v>
      </c>
      <c r="R93" s="225"/>
      <c r="S93" s="267">
        <f>'Ｈ１６（2004）'!D93</f>
        <v>0</v>
      </c>
      <c r="T93" s="268">
        <f>'Ｈ１６（2004）'!F93</f>
        <v>0</v>
      </c>
      <c r="U93" s="269" t="s">
        <v>434</v>
      </c>
      <c r="V93" s="200"/>
      <c r="W93" s="178" t="s">
        <v>60</v>
      </c>
      <c r="X93" s="202"/>
      <c r="Y93" s="203" t="s">
        <v>684</v>
      </c>
      <c r="Z93" s="276">
        <f>'Ｈ１６（2004）'!A128</f>
        <v>0</v>
      </c>
      <c r="AA93" s="277">
        <f>'Ｈ１６（2004）'!B128</f>
        <v>0</v>
      </c>
      <c r="AB93" s="278"/>
      <c r="AC93" s="279">
        <f>'Ｈ１６（2004）'!E128</f>
        <v>0</v>
      </c>
      <c r="AD93" s="269"/>
      <c r="AE93" s="200"/>
      <c r="AF93" s="178" t="s">
        <v>60</v>
      </c>
      <c r="AG93" s="202"/>
      <c r="AH93" s="203" t="s">
        <v>685</v>
      </c>
      <c r="AI93" s="276">
        <f>'Ｈ１６（2004）'!A151</f>
        <v>2134</v>
      </c>
      <c r="AJ93" s="277">
        <f>'Ｈ１６（2004）'!B151</f>
        <v>0</v>
      </c>
      <c r="AK93" s="280">
        <f>'Ｈ１６（2004）'!C151</f>
        <v>0</v>
      </c>
      <c r="AL93" s="281">
        <f>'Ｈ１６（2004）'!E151</f>
        <v>2100</v>
      </c>
    </row>
    <row r="94" spans="1:38" ht="14.45" customHeight="1">
      <c r="A94" s="978">
        <v>0</v>
      </c>
      <c r="B94" s="978">
        <v>0</v>
      </c>
      <c r="C94" s="978">
        <v>0</v>
      </c>
      <c r="D94" s="978">
        <v>0</v>
      </c>
      <c r="E94" s="978">
        <v>0</v>
      </c>
      <c r="F94" s="978">
        <v>0</v>
      </c>
      <c r="G94" s="536"/>
      <c r="H94" s="535"/>
      <c r="I94" s="535"/>
      <c r="K94" s="199"/>
      <c r="L94" s="200" t="s">
        <v>59</v>
      </c>
      <c r="M94" s="200"/>
      <c r="N94" s="201" t="s">
        <v>62</v>
      </c>
      <c r="O94" s="203" t="s">
        <v>63</v>
      </c>
      <c r="P94" s="204">
        <f>'Ｈ１６（2004）'!A94</f>
        <v>0</v>
      </c>
      <c r="Q94" s="205">
        <f>'Ｈ１６（2004）'!B94</f>
        <v>0</v>
      </c>
      <c r="R94" s="225"/>
      <c r="S94" s="267">
        <f>'Ｈ１６（2004）'!D94</f>
        <v>0</v>
      </c>
      <c r="T94" s="268">
        <f>'Ｈ１６（2004）'!F94</f>
        <v>0</v>
      </c>
      <c r="U94" s="269"/>
      <c r="V94" s="200" t="s">
        <v>59</v>
      </c>
      <c r="W94" s="200"/>
      <c r="X94" s="201" t="s">
        <v>62</v>
      </c>
      <c r="Y94" s="203" t="s">
        <v>686</v>
      </c>
      <c r="Z94" s="276">
        <f>'Ｈ１６（2004）'!A129</f>
        <v>0</v>
      </c>
      <c r="AA94" s="277">
        <f>'Ｈ１６（2004）'!B129</f>
        <v>0</v>
      </c>
      <c r="AB94" s="278"/>
      <c r="AC94" s="279">
        <f>'Ｈ１６（2004）'!E129</f>
        <v>0</v>
      </c>
      <c r="AD94" s="269"/>
      <c r="AE94" s="200" t="s">
        <v>59</v>
      </c>
      <c r="AF94" s="200"/>
      <c r="AG94" s="201" t="s">
        <v>62</v>
      </c>
      <c r="AH94" s="203" t="s">
        <v>687</v>
      </c>
      <c r="AI94" s="276">
        <f>'Ｈ１６（2004）'!A152</f>
        <v>0</v>
      </c>
      <c r="AJ94" s="277">
        <f>'Ｈ１６（2004）'!B152</f>
        <v>0</v>
      </c>
      <c r="AK94" s="280">
        <f>'Ｈ１６（2004）'!C152</f>
        <v>0</v>
      </c>
      <c r="AL94" s="281">
        <f>'Ｈ１６（2004）'!E152</f>
        <v>0</v>
      </c>
    </row>
    <row r="95" spans="1:38" ht="14.45" customHeight="1">
      <c r="A95" s="978">
        <v>0</v>
      </c>
      <c r="B95" s="978">
        <v>0</v>
      </c>
      <c r="C95" s="978">
        <v>0</v>
      </c>
      <c r="D95" s="978">
        <v>0</v>
      </c>
      <c r="E95" s="978">
        <v>0</v>
      </c>
      <c r="F95" s="978">
        <v>0</v>
      </c>
      <c r="G95" s="536"/>
      <c r="H95" s="535"/>
      <c r="I95" s="535"/>
      <c r="K95" s="199"/>
      <c r="L95" s="200"/>
      <c r="M95" s="200"/>
      <c r="N95" s="201" t="s">
        <v>64</v>
      </c>
      <c r="O95" s="203" t="s">
        <v>65</v>
      </c>
      <c r="P95" s="204">
        <f>'Ｈ１６（2004）'!A95</f>
        <v>0</v>
      </c>
      <c r="Q95" s="205">
        <f>'Ｈ１６（2004）'!B95</f>
        <v>0</v>
      </c>
      <c r="R95" s="225"/>
      <c r="S95" s="267">
        <f>'Ｈ１６（2004）'!D95</f>
        <v>0</v>
      </c>
      <c r="T95" s="268">
        <f>'Ｈ１６（2004）'!F95</f>
        <v>0</v>
      </c>
      <c r="U95" s="269"/>
      <c r="V95" s="200"/>
      <c r="W95" s="200"/>
      <c r="X95" s="201" t="s">
        <v>64</v>
      </c>
      <c r="Y95" s="203" t="s">
        <v>688</v>
      </c>
      <c r="Z95" s="276">
        <f>'Ｈ１６（2004）'!A130</f>
        <v>0</v>
      </c>
      <c r="AA95" s="277">
        <f>'Ｈ１６（2004）'!B130</f>
        <v>0</v>
      </c>
      <c r="AB95" s="278"/>
      <c r="AC95" s="279">
        <f>'Ｈ１６（2004）'!E130</f>
        <v>0</v>
      </c>
      <c r="AD95" s="269"/>
      <c r="AE95" s="200"/>
      <c r="AF95" s="200"/>
      <c r="AG95" s="201" t="s">
        <v>64</v>
      </c>
      <c r="AH95" s="203" t="s">
        <v>689</v>
      </c>
      <c r="AI95" s="276">
        <f>'Ｈ１６（2004）'!A153</f>
        <v>0</v>
      </c>
      <c r="AJ95" s="277">
        <f>'Ｈ１６（2004）'!B153</f>
        <v>0</v>
      </c>
      <c r="AK95" s="280">
        <f>'Ｈ１６（2004）'!C153</f>
        <v>0</v>
      </c>
      <c r="AL95" s="281">
        <f>'Ｈ１６（2004）'!E153</f>
        <v>0</v>
      </c>
    </row>
    <row r="96" spans="1:38" ht="14.45" customHeight="1">
      <c r="A96" s="978">
        <v>0</v>
      </c>
      <c r="B96" s="978">
        <v>0</v>
      </c>
      <c r="C96" s="978">
        <v>0</v>
      </c>
      <c r="D96" s="978">
        <v>0</v>
      </c>
      <c r="E96" s="978">
        <v>0</v>
      </c>
      <c r="F96" s="978">
        <v>0</v>
      </c>
      <c r="G96" s="536"/>
      <c r="H96" s="535"/>
      <c r="I96" s="535"/>
      <c r="K96" s="199" t="s">
        <v>38</v>
      </c>
      <c r="L96" s="200"/>
      <c r="M96" s="200"/>
      <c r="N96" s="201" t="s">
        <v>66</v>
      </c>
      <c r="O96" s="203" t="s">
        <v>67</v>
      </c>
      <c r="P96" s="204">
        <f>'Ｈ１６（2004）'!A96</f>
        <v>0</v>
      </c>
      <c r="Q96" s="205">
        <f>'Ｈ１６（2004）'!B96</f>
        <v>0</v>
      </c>
      <c r="R96" s="225"/>
      <c r="S96" s="267">
        <f>'Ｈ１６（2004）'!D96</f>
        <v>0</v>
      </c>
      <c r="T96" s="268">
        <f>'Ｈ１６（2004）'!F96</f>
        <v>0</v>
      </c>
      <c r="U96" s="269"/>
      <c r="V96" s="200"/>
      <c r="W96" s="200"/>
      <c r="X96" s="201" t="s">
        <v>66</v>
      </c>
      <c r="Y96" s="203" t="s">
        <v>690</v>
      </c>
      <c r="Z96" s="276">
        <f>'Ｈ１６（2004）'!A131</f>
        <v>0</v>
      </c>
      <c r="AA96" s="277">
        <f>'Ｈ１６（2004）'!B131</f>
        <v>0</v>
      </c>
      <c r="AB96" s="278"/>
      <c r="AC96" s="279">
        <f>'Ｈ１６（2004）'!E131</f>
        <v>0</v>
      </c>
      <c r="AD96" s="269"/>
      <c r="AE96" s="200"/>
      <c r="AF96" s="200"/>
      <c r="AG96" s="201" t="s">
        <v>66</v>
      </c>
      <c r="AH96" s="203" t="s">
        <v>691</v>
      </c>
      <c r="AI96" s="276">
        <f>'Ｈ１６（2004）'!A154</f>
        <v>0</v>
      </c>
      <c r="AJ96" s="277">
        <f>'Ｈ１６（2004）'!B154</f>
        <v>0</v>
      </c>
      <c r="AK96" s="280">
        <f>'Ｈ１６（2004）'!C154</f>
        <v>0</v>
      </c>
      <c r="AL96" s="281">
        <f>'Ｈ１６（2004）'!E154</f>
        <v>0</v>
      </c>
    </row>
    <row r="97" spans="1:38" ht="14.45" customHeight="1">
      <c r="A97" s="978">
        <v>1475</v>
      </c>
      <c r="B97" s="978">
        <v>1475</v>
      </c>
      <c r="C97" s="978">
        <v>0</v>
      </c>
      <c r="D97" s="978">
        <v>0</v>
      </c>
      <c r="E97" s="978">
        <v>0</v>
      </c>
      <c r="F97" s="978">
        <v>0</v>
      </c>
      <c r="G97" s="536"/>
      <c r="H97" s="535"/>
      <c r="I97" s="535"/>
      <c r="K97" s="199"/>
      <c r="L97" s="200"/>
      <c r="M97" s="200"/>
      <c r="N97" s="201" t="s">
        <v>150</v>
      </c>
      <c r="O97" s="203" t="s">
        <v>69</v>
      </c>
      <c r="P97" s="204">
        <f>'Ｈ１６（2004）'!A97</f>
        <v>1475</v>
      </c>
      <c r="Q97" s="205">
        <f>'Ｈ１６（2004）'!B97</f>
        <v>1475</v>
      </c>
      <c r="R97" s="225"/>
      <c r="S97" s="267">
        <f>'Ｈ１６（2004）'!D97</f>
        <v>0</v>
      </c>
      <c r="T97" s="268">
        <f>'Ｈ１６（2004）'!F97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78">
        <v>1103</v>
      </c>
      <c r="B98" s="978">
        <v>1103</v>
      </c>
      <c r="C98" s="978">
        <v>0</v>
      </c>
      <c r="D98" s="978">
        <v>0</v>
      </c>
      <c r="E98" s="978">
        <v>0</v>
      </c>
      <c r="F98" s="978">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'Ｈ１６（2004）'!A132</f>
        <v>0</v>
      </c>
      <c r="AA98" s="277">
        <f>'Ｈ１６（2004）'!B132</f>
        <v>0</v>
      </c>
      <c r="AB98" s="278"/>
      <c r="AC98" s="279">
        <f>'Ｈ１６（2004）'!E132</f>
        <v>0</v>
      </c>
      <c r="AD98" s="269"/>
      <c r="AE98" s="200" t="s">
        <v>41</v>
      </c>
      <c r="AF98" s="221"/>
      <c r="AG98" s="201" t="s">
        <v>13</v>
      </c>
      <c r="AH98" s="203" t="s">
        <v>693</v>
      </c>
      <c r="AI98" s="276">
        <f>'Ｈ１６（2004）'!A155</f>
        <v>2134</v>
      </c>
      <c r="AJ98" s="277">
        <f>'Ｈ１６（2004）'!B155</f>
        <v>0</v>
      </c>
      <c r="AK98" s="280">
        <f>'Ｈ１６（2004）'!C154</f>
        <v>0</v>
      </c>
      <c r="AL98" s="281">
        <f>'Ｈ１６（2004）'!E154</f>
        <v>0</v>
      </c>
    </row>
    <row r="99" spans="1:38" ht="14.45" customHeight="1">
      <c r="A99" s="978">
        <v>0</v>
      </c>
      <c r="B99" s="978">
        <v>0</v>
      </c>
      <c r="C99" s="978">
        <v>0</v>
      </c>
      <c r="D99" s="978">
        <v>0</v>
      </c>
      <c r="E99" s="978">
        <v>0</v>
      </c>
      <c r="F99" s="978">
        <v>0</v>
      </c>
      <c r="G99" s="536"/>
      <c r="H99" s="535"/>
      <c r="I99" s="535"/>
      <c r="K99" s="227" t="s">
        <v>134</v>
      </c>
      <c r="L99" s="200"/>
      <c r="M99" s="201" t="s">
        <v>70</v>
      </c>
      <c r="N99" s="202"/>
      <c r="O99" s="203" t="s">
        <v>71</v>
      </c>
      <c r="P99" s="204">
        <f>'Ｈ１６（2004）'!A98</f>
        <v>1103</v>
      </c>
      <c r="Q99" s="205">
        <f>'Ｈ１６（2004）'!B98</f>
        <v>1103</v>
      </c>
      <c r="R99" s="225"/>
      <c r="S99" s="267">
        <f>'Ｈ１６（2004）'!D98</f>
        <v>0</v>
      </c>
      <c r="T99" s="268">
        <f>'Ｈ１６（2004）'!F98</f>
        <v>0</v>
      </c>
      <c r="U99" s="315" t="s">
        <v>694</v>
      </c>
      <c r="V99" s="200"/>
      <c r="W99" s="201" t="s">
        <v>70</v>
      </c>
      <c r="X99" s="202"/>
      <c r="Y99" s="203" t="s">
        <v>695</v>
      </c>
      <c r="Z99" s="276">
        <f>'Ｈ１６（2004）'!A133</f>
        <v>0</v>
      </c>
      <c r="AA99" s="277">
        <f>'Ｈ１６（2004）'!B133</f>
        <v>0</v>
      </c>
      <c r="AB99" s="278"/>
      <c r="AC99" s="279">
        <f>'Ｈ１６（2004）'!E133</f>
        <v>0</v>
      </c>
      <c r="AD99" s="315" t="s">
        <v>694</v>
      </c>
      <c r="AE99" s="200"/>
      <c r="AF99" s="201" t="s">
        <v>70</v>
      </c>
      <c r="AG99" s="202"/>
      <c r="AH99" s="203" t="s">
        <v>696</v>
      </c>
      <c r="AI99" s="276">
        <f>'Ｈ１６（2004）'!A156</f>
        <v>0</v>
      </c>
      <c r="AJ99" s="277">
        <f>'Ｈ１６（2004）'!B156</f>
        <v>0</v>
      </c>
      <c r="AK99" s="280">
        <f>'Ｈ１６（2004）'!C156</f>
        <v>0</v>
      </c>
      <c r="AL99" s="281">
        <f>'Ｈ１６（2004）'!E156</f>
        <v>0</v>
      </c>
    </row>
    <row r="100" spans="1:38" ht="14.45" customHeight="1">
      <c r="A100" s="978">
        <v>258</v>
      </c>
      <c r="B100" s="978">
        <v>8</v>
      </c>
      <c r="C100" s="978">
        <v>250</v>
      </c>
      <c r="D100" s="978">
        <v>125</v>
      </c>
      <c r="E100" s="978">
        <v>0</v>
      </c>
      <c r="F100" s="978">
        <v>0</v>
      </c>
      <c r="G100" s="536"/>
      <c r="H100" s="535"/>
      <c r="I100" s="535"/>
      <c r="K100" s="199" t="s">
        <v>130</v>
      </c>
      <c r="L100" s="200"/>
      <c r="M100" s="201" t="s">
        <v>73</v>
      </c>
      <c r="N100" s="202"/>
      <c r="O100" s="203" t="s">
        <v>74</v>
      </c>
      <c r="P100" s="204">
        <f>'Ｈ１６（2004）'!A99</f>
        <v>0</v>
      </c>
      <c r="Q100" s="205">
        <f>'Ｈ１６（2004）'!B99</f>
        <v>0</v>
      </c>
      <c r="R100" s="225"/>
      <c r="S100" s="267">
        <f>'Ｈ１６（2004）'!D99</f>
        <v>0</v>
      </c>
      <c r="T100" s="268">
        <f>'Ｈ１６（2004）'!F99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78">
        <v>17882</v>
      </c>
      <c r="B101" s="978">
        <v>17851</v>
      </c>
      <c r="C101" s="978">
        <v>31</v>
      </c>
      <c r="D101" s="978">
        <v>0</v>
      </c>
      <c r="E101" s="978">
        <v>0</v>
      </c>
      <c r="F101" s="978">
        <v>6100</v>
      </c>
      <c r="G101" s="536"/>
      <c r="H101" s="535"/>
      <c r="I101" s="535"/>
      <c r="K101" s="199"/>
      <c r="L101" s="221"/>
      <c r="M101" s="201" t="s">
        <v>13</v>
      </c>
      <c r="N101" s="202"/>
      <c r="O101" s="203" t="s">
        <v>76</v>
      </c>
      <c r="P101" s="204">
        <f>'Ｈ１６（2004）'!A100</f>
        <v>258</v>
      </c>
      <c r="Q101" s="205">
        <f>'Ｈ１６（2004）'!B100</f>
        <v>8</v>
      </c>
      <c r="R101" s="225"/>
      <c r="S101" s="267">
        <f>'Ｈ１６（2004）'!D100</f>
        <v>125</v>
      </c>
      <c r="T101" s="268">
        <f>'Ｈ１６（2004）'!F100</f>
        <v>0</v>
      </c>
      <c r="U101" s="269"/>
      <c r="V101" s="221"/>
      <c r="W101" s="201" t="s">
        <v>13</v>
      </c>
      <c r="X101" s="202"/>
      <c r="Y101" s="203" t="s">
        <v>697</v>
      </c>
      <c r="Z101" s="276">
        <f>'Ｈ１６（2004）'!A134</f>
        <v>0</v>
      </c>
      <c r="AA101" s="277">
        <f>'Ｈ１６（2004）'!B134</f>
        <v>0</v>
      </c>
      <c r="AB101" s="278"/>
      <c r="AC101" s="279">
        <f>'Ｈ１６（2004）'!E134</f>
        <v>0</v>
      </c>
      <c r="AD101" s="269"/>
      <c r="AE101" s="221"/>
      <c r="AF101" s="201" t="s">
        <v>13</v>
      </c>
      <c r="AG101" s="202"/>
      <c r="AH101" s="203" t="s">
        <v>698</v>
      </c>
      <c r="AI101" s="276">
        <f>'Ｈ１６（2004）'!A157</f>
        <v>0</v>
      </c>
      <c r="AJ101" s="277">
        <f>'Ｈ１６（2004）'!B157</f>
        <v>0</v>
      </c>
      <c r="AK101" s="280">
        <f>'Ｈ１６（2004）'!C157</f>
        <v>0</v>
      </c>
      <c r="AL101" s="281">
        <f>'Ｈ１６（2004）'!E157</f>
        <v>0</v>
      </c>
    </row>
    <row r="102" spans="1:38" ht="14.45" customHeight="1">
      <c r="A102" s="978">
        <v>0</v>
      </c>
      <c r="B102" s="978">
        <v>0</v>
      </c>
      <c r="C102" s="978">
        <v>0</v>
      </c>
      <c r="D102" s="978">
        <v>0</v>
      </c>
      <c r="E102" s="978">
        <v>0</v>
      </c>
      <c r="F102" s="978">
        <v>0</v>
      </c>
      <c r="G102" s="536"/>
      <c r="H102" s="535"/>
      <c r="I102" s="535"/>
      <c r="K102" s="199" t="s">
        <v>4</v>
      </c>
      <c r="L102" s="178" t="s">
        <v>78</v>
      </c>
      <c r="M102" s="202"/>
      <c r="N102" s="202"/>
      <c r="O102" s="203" t="s">
        <v>79</v>
      </c>
      <c r="P102" s="204">
        <f>'Ｈ１６（2004）'!A101</f>
        <v>17882</v>
      </c>
      <c r="Q102" s="205">
        <f>'Ｈ１６（2004）'!B101</f>
        <v>17851</v>
      </c>
      <c r="R102" s="225"/>
      <c r="S102" s="267">
        <f>'Ｈ１６（2004）'!D101</f>
        <v>0</v>
      </c>
      <c r="T102" s="268">
        <f>'Ｈ１６（2004）'!F101</f>
        <v>6100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78">
        <v>35429</v>
      </c>
      <c r="B103" s="978">
        <v>35429</v>
      </c>
      <c r="C103" s="978">
        <v>0</v>
      </c>
      <c r="D103" s="978">
        <v>0</v>
      </c>
      <c r="E103" s="978">
        <v>0</v>
      </c>
      <c r="F103" s="978">
        <v>0</v>
      </c>
      <c r="G103" s="536"/>
      <c r="H103" s="535"/>
      <c r="I103" s="535"/>
      <c r="K103" s="199"/>
      <c r="L103" s="200"/>
      <c r="M103" s="201" t="s">
        <v>11</v>
      </c>
      <c r="N103" s="202"/>
      <c r="O103" s="203" t="s">
        <v>80</v>
      </c>
      <c r="P103" s="204">
        <f>'Ｈ１６（2004）'!A102</f>
        <v>0</v>
      </c>
      <c r="Q103" s="205">
        <f>'Ｈ１６（2004）'!B102</f>
        <v>0</v>
      </c>
      <c r="R103" s="225"/>
      <c r="S103" s="267">
        <f>'Ｈ１６（2004）'!D102</f>
        <v>0</v>
      </c>
      <c r="T103" s="268">
        <f>'Ｈ１６（2004）'!F102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78">
        <v>11234</v>
      </c>
      <c r="B104" s="978">
        <v>11234</v>
      </c>
      <c r="C104" s="978">
        <v>0</v>
      </c>
      <c r="D104" s="978">
        <v>0</v>
      </c>
      <c r="E104" s="978">
        <v>0</v>
      </c>
      <c r="F104" s="978">
        <v>0</v>
      </c>
      <c r="G104" s="536"/>
      <c r="H104" s="535"/>
      <c r="I104" s="535"/>
      <c r="K104" s="199"/>
      <c r="L104" s="221"/>
      <c r="M104" s="201" t="s">
        <v>13</v>
      </c>
      <c r="N104" s="202"/>
      <c r="O104" s="203"/>
      <c r="P104" s="224">
        <f>P102-P103</f>
        <v>17882</v>
      </c>
      <c r="Q104" s="297">
        <f>Q102-Q103</f>
        <v>17851</v>
      </c>
      <c r="R104" s="225"/>
      <c r="S104" s="297">
        <f>S102-S103</f>
        <v>0</v>
      </c>
      <c r="T104" s="275">
        <f>T102-T103</f>
        <v>6100</v>
      </c>
      <c r="U104" s="269"/>
      <c r="V104" s="221"/>
      <c r="W104" s="201" t="s">
        <v>13</v>
      </c>
      <c r="X104" s="202"/>
      <c r="Y104" s="203" t="s">
        <v>699</v>
      </c>
      <c r="Z104" s="276">
        <f>'Ｈ１６（2004）'!A135</f>
        <v>0</v>
      </c>
      <c r="AA104" s="277">
        <f>'Ｈ１６（2004）'!B135</f>
        <v>0</v>
      </c>
      <c r="AB104" s="278"/>
      <c r="AC104" s="279">
        <f>'Ｈ１６（2004）'!E135</f>
        <v>0</v>
      </c>
      <c r="AD104" s="269"/>
      <c r="AE104" s="221"/>
      <c r="AF104" s="201" t="s">
        <v>13</v>
      </c>
      <c r="AG104" s="202"/>
      <c r="AH104" s="203" t="s">
        <v>700</v>
      </c>
      <c r="AI104" s="276">
        <f>'Ｈ１６（2004）'!A158</f>
        <v>0</v>
      </c>
      <c r="AJ104" s="277">
        <f>'Ｈ１６（2004）'!B158</f>
        <v>0</v>
      </c>
      <c r="AK104" s="280">
        <f>'Ｈ１６（2004）'!C158</f>
        <v>0</v>
      </c>
      <c r="AL104" s="281">
        <f>'Ｈ１６（2004）'!E158</f>
        <v>0</v>
      </c>
    </row>
    <row r="105" spans="1:38" ht="14.45" customHeight="1">
      <c r="A105" s="978">
        <v>599</v>
      </c>
      <c r="B105" s="978">
        <v>599</v>
      </c>
      <c r="C105" s="978">
        <v>0</v>
      </c>
      <c r="D105" s="978">
        <v>0</v>
      </c>
      <c r="E105" s="978">
        <v>0</v>
      </c>
      <c r="F105" s="978">
        <v>0</v>
      </c>
      <c r="G105" s="536"/>
      <c r="H105" s="535"/>
      <c r="I105" s="535"/>
      <c r="K105" s="199"/>
      <c r="L105" s="174"/>
      <c r="M105" s="201" t="s">
        <v>88</v>
      </c>
      <c r="N105" s="202"/>
      <c r="O105" s="203" t="s">
        <v>109</v>
      </c>
      <c r="P105" s="204">
        <f>'Ｈ１６（2004）'!A104</f>
        <v>11234</v>
      </c>
      <c r="Q105" s="205">
        <f>'Ｈ１６（2004）'!B104</f>
        <v>11234</v>
      </c>
      <c r="R105" s="225"/>
      <c r="S105" s="267">
        <f>'Ｈ１６（2004）'!D104</f>
        <v>0</v>
      </c>
      <c r="T105" s="268">
        <f>'Ｈ１６（2004）'!F104</f>
        <v>0</v>
      </c>
      <c r="U105" s="269"/>
      <c r="V105" s="174"/>
      <c r="W105" s="201" t="s">
        <v>452</v>
      </c>
      <c r="X105" s="202"/>
      <c r="Y105" s="203" t="s">
        <v>453</v>
      </c>
      <c r="Z105" s="276">
        <f>'Ｈ１６（2004）'!A136</f>
        <v>0</v>
      </c>
      <c r="AA105" s="277">
        <f>'Ｈ１６（2004）'!B136</f>
        <v>0</v>
      </c>
      <c r="AB105" s="278"/>
      <c r="AC105" s="279">
        <f>'Ｈ１６（2004）'!E136</f>
        <v>0</v>
      </c>
      <c r="AD105" s="269"/>
      <c r="AE105" s="174"/>
      <c r="AF105" s="201" t="s">
        <v>452</v>
      </c>
      <c r="AG105" s="202"/>
      <c r="AH105" s="203" t="s">
        <v>454</v>
      </c>
      <c r="AI105" s="276">
        <f>'Ｈ１６（2004）'!A159</f>
        <v>0</v>
      </c>
      <c r="AJ105" s="277">
        <f>'Ｈ１６（2004）'!B159</f>
        <v>0</v>
      </c>
      <c r="AK105" s="280">
        <f>'Ｈ１６（2004）'!C159</f>
        <v>0</v>
      </c>
      <c r="AL105" s="281">
        <f>'Ｈ１６（2004）'!E159</f>
        <v>0</v>
      </c>
    </row>
    <row r="106" spans="1:38" ht="14.45" customHeight="1">
      <c r="A106" s="978">
        <v>0</v>
      </c>
      <c r="B106" s="978">
        <v>0</v>
      </c>
      <c r="C106" s="978">
        <v>0</v>
      </c>
      <c r="D106" s="978">
        <v>0</v>
      </c>
      <c r="E106" s="978">
        <v>0</v>
      </c>
      <c r="F106" s="978">
        <v>0</v>
      </c>
      <c r="G106" s="536"/>
      <c r="H106" s="535"/>
      <c r="I106" s="535"/>
      <c r="K106" s="199"/>
      <c r="L106" s="181" t="s">
        <v>91</v>
      </c>
      <c r="M106" s="201" t="s">
        <v>89</v>
      </c>
      <c r="N106" s="202"/>
      <c r="O106" s="203" t="s">
        <v>110</v>
      </c>
      <c r="P106" s="204">
        <f>'Ｈ１６（2004）'!A105</f>
        <v>599</v>
      </c>
      <c r="Q106" s="205">
        <f>'Ｈ１６（2004）'!B105</f>
        <v>599</v>
      </c>
      <c r="R106" s="225"/>
      <c r="S106" s="267">
        <f>'Ｈ１６（2004）'!D105</f>
        <v>0</v>
      </c>
      <c r="T106" s="268">
        <f>'Ｈ１６（2004）'!F105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78">
        <v>210</v>
      </c>
      <c r="B107" s="978">
        <v>210</v>
      </c>
      <c r="C107" s="978">
        <v>0</v>
      </c>
      <c r="D107" s="978">
        <v>0</v>
      </c>
      <c r="E107" s="978">
        <v>0</v>
      </c>
      <c r="F107" s="978">
        <v>0</v>
      </c>
      <c r="G107" s="536"/>
      <c r="H107" s="535"/>
      <c r="I107" s="535"/>
      <c r="K107" s="199"/>
      <c r="L107" s="181"/>
      <c r="M107" s="201" t="s">
        <v>104</v>
      </c>
      <c r="N107" s="202"/>
      <c r="O107" s="203" t="s">
        <v>111</v>
      </c>
      <c r="P107" s="204">
        <f>'Ｈ１６（2004）'!A106</f>
        <v>0</v>
      </c>
      <c r="Q107" s="205">
        <f>'Ｈ１６（2004）'!B106</f>
        <v>0</v>
      </c>
      <c r="R107" s="225"/>
      <c r="S107" s="267">
        <f>'Ｈ１６（2004）'!D106</f>
        <v>0</v>
      </c>
      <c r="T107" s="268">
        <f>'Ｈ１６（2004）'!F106</f>
        <v>0</v>
      </c>
      <c r="U107" s="269"/>
      <c r="V107" s="181"/>
      <c r="W107" s="201" t="s">
        <v>104</v>
      </c>
      <c r="X107" s="202"/>
      <c r="Y107" s="203" t="s">
        <v>701</v>
      </c>
      <c r="Z107" s="276">
        <f>'Ｈ１６（2004）'!A137</f>
        <v>0</v>
      </c>
      <c r="AA107" s="277">
        <f>'Ｈ１６（2004）'!B137</f>
        <v>0</v>
      </c>
      <c r="AB107" s="278"/>
      <c r="AC107" s="279">
        <f>'Ｈ１６（2004）'!E137</f>
        <v>0</v>
      </c>
      <c r="AD107" s="269"/>
      <c r="AE107" s="181"/>
      <c r="AF107" s="201" t="s">
        <v>104</v>
      </c>
      <c r="AG107" s="202"/>
      <c r="AH107" s="203" t="s">
        <v>702</v>
      </c>
      <c r="AI107" s="276">
        <f>'Ｈ１６（2004）'!A160</f>
        <v>0</v>
      </c>
      <c r="AJ107" s="277">
        <f>'Ｈ１６（2004）'!B160</f>
        <v>0</v>
      </c>
      <c r="AK107" s="280">
        <f>'Ｈ１６（2004）'!C160</f>
        <v>0</v>
      </c>
      <c r="AL107" s="281">
        <f>'Ｈ１６（2004）'!E160</f>
        <v>0</v>
      </c>
    </row>
    <row r="108" spans="1:38" ht="14.45" customHeight="1">
      <c r="A108" s="978">
        <v>0</v>
      </c>
      <c r="B108" s="978">
        <v>0</v>
      </c>
      <c r="C108" s="978">
        <v>0</v>
      </c>
      <c r="D108" s="978">
        <v>0</v>
      </c>
      <c r="E108" s="978">
        <v>0</v>
      </c>
      <c r="F108" s="978">
        <v>0</v>
      </c>
      <c r="G108" s="536"/>
      <c r="H108" s="535"/>
      <c r="I108" s="535"/>
      <c r="K108" s="199"/>
      <c r="L108" s="181"/>
      <c r="M108" s="201" t="s">
        <v>90</v>
      </c>
      <c r="N108" s="202"/>
      <c r="O108" s="203" t="s">
        <v>112</v>
      </c>
      <c r="P108" s="204">
        <f>'Ｈ１６（2004）'!A107</f>
        <v>210</v>
      </c>
      <c r="Q108" s="205">
        <f>'Ｈ１６（2004）'!B107</f>
        <v>210</v>
      </c>
      <c r="R108" s="225"/>
      <c r="S108" s="267">
        <f>'Ｈ１６（2004）'!D107</f>
        <v>0</v>
      </c>
      <c r="T108" s="268">
        <f>'Ｈ１６（2004）'!F107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78">
        <v>0</v>
      </c>
      <c r="B109" s="978">
        <v>0</v>
      </c>
      <c r="C109" s="978">
        <v>0</v>
      </c>
      <c r="D109" s="978">
        <v>0</v>
      </c>
      <c r="E109" s="978">
        <v>0</v>
      </c>
      <c r="F109" s="978">
        <v>0</v>
      </c>
      <c r="G109" s="536"/>
      <c r="H109" s="535"/>
      <c r="I109" s="535"/>
      <c r="K109" s="199"/>
      <c r="L109" s="181" t="s">
        <v>92</v>
      </c>
      <c r="M109" s="201" t="s">
        <v>105</v>
      </c>
      <c r="N109" s="202"/>
      <c r="O109" s="203" t="s">
        <v>113</v>
      </c>
      <c r="P109" s="204">
        <f>'Ｈ１６（2004）'!A108</f>
        <v>0</v>
      </c>
      <c r="Q109" s="205">
        <f>'Ｈ１６（2004）'!B108</f>
        <v>0</v>
      </c>
      <c r="R109" s="225"/>
      <c r="S109" s="267">
        <f>'Ｈ１６（2004）'!D108</f>
        <v>0</v>
      </c>
      <c r="T109" s="268">
        <f>'Ｈ１６（2004）'!F108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78">
        <v>0</v>
      </c>
      <c r="B110" s="978">
        <v>0</v>
      </c>
      <c r="C110" s="978">
        <v>0</v>
      </c>
      <c r="D110" s="978">
        <v>0</v>
      </c>
      <c r="E110" s="978">
        <v>0</v>
      </c>
      <c r="F110" s="978">
        <v>0</v>
      </c>
      <c r="G110" s="536"/>
      <c r="H110" s="535"/>
      <c r="I110" s="535"/>
      <c r="K110" s="199"/>
      <c r="L110" s="181"/>
      <c r="M110" s="201" t="s">
        <v>106</v>
      </c>
      <c r="N110" s="202"/>
      <c r="O110" s="203" t="s">
        <v>114</v>
      </c>
      <c r="P110" s="204">
        <f>'Ｈ１６（2004）'!A109</f>
        <v>0</v>
      </c>
      <c r="Q110" s="205">
        <f>'Ｈ１６（2004）'!B109</f>
        <v>0</v>
      </c>
      <c r="R110" s="225"/>
      <c r="S110" s="267">
        <f>'Ｈ１６（2004）'!D109</f>
        <v>0</v>
      </c>
      <c r="T110" s="268">
        <f>'Ｈ１６（2004）'!F109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78">
        <v>11229</v>
      </c>
      <c r="B111" s="978">
        <v>11229</v>
      </c>
      <c r="C111" s="978">
        <v>0</v>
      </c>
      <c r="D111" s="978">
        <v>0</v>
      </c>
      <c r="E111" s="978">
        <v>0</v>
      </c>
      <c r="F111" s="978">
        <v>0</v>
      </c>
      <c r="G111" s="536"/>
      <c r="H111" s="535"/>
      <c r="I111" s="535"/>
      <c r="K111" s="199"/>
      <c r="L111" s="181"/>
      <c r="M111" s="201" t="s">
        <v>107</v>
      </c>
      <c r="N111" s="202"/>
      <c r="O111" s="203" t="s">
        <v>115</v>
      </c>
      <c r="P111" s="204">
        <f>'Ｈ１６（2004）'!A110</f>
        <v>0</v>
      </c>
      <c r="Q111" s="205">
        <f>'Ｈ１６（2004）'!B110</f>
        <v>0</v>
      </c>
      <c r="R111" s="225"/>
      <c r="S111" s="267">
        <f>'Ｈ１６（2004）'!D110</f>
        <v>0</v>
      </c>
      <c r="T111" s="268">
        <f>'Ｈ１６（2004）'!F110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78">
        <v>12157</v>
      </c>
      <c r="B112" s="978">
        <v>12157</v>
      </c>
      <c r="C112" s="978">
        <v>0</v>
      </c>
      <c r="D112" s="978">
        <v>0</v>
      </c>
      <c r="E112" s="978">
        <v>0</v>
      </c>
      <c r="F112" s="978">
        <v>0</v>
      </c>
      <c r="G112" s="536"/>
      <c r="H112" s="535"/>
      <c r="I112" s="535"/>
      <c r="K112" s="199"/>
      <c r="L112" s="181" t="s">
        <v>41</v>
      </c>
      <c r="M112" s="201" t="s">
        <v>108</v>
      </c>
      <c r="N112" s="202"/>
      <c r="O112" s="203" t="s">
        <v>116</v>
      </c>
      <c r="P112" s="204">
        <f>'Ｈ１６（2004）'!A111</f>
        <v>11229</v>
      </c>
      <c r="Q112" s="205">
        <f>'Ｈ１６（2004）'!B111</f>
        <v>11229</v>
      </c>
      <c r="R112" s="225"/>
      <c r="S112" s="267">
        <f>'Ｈ１６（2004）'!D111</f>
        <v>0</v>
      </c>
      <c r="T112" s="268">
        <f>'Ｈ１６（2004）'!F111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c r="A113" s="978">
        <v>0</v>
      </c>
      <c r="B113" s="978">
        <v>0</v>
      </c>
      <c r="C113" s="978">
        <v>0</v>
      </c>
      <c r="D113" s="978">
        <v>0</v>
      </c>
      <c r="E113" s="978">
        <v>0</v>
      </c>
      <c r="F113" s="978">
        <v>0</v>
      </c>
      <c r="G113" s="536"/>
      <c r="H113" s="535"/>
      <c r="I113" s="535"/>
      <c r="K113" s="199"/>
      <c r="L113" s="221"/>
      <c r="M113" s="201" t="s">
        <v>13</v>
      </c>
      <c r="N113" s="202"/>
      <c r="O113" s="203" t="s">
        <v>117</v>
      </c>
      <c r="P113" s="204">
        <f>'Ｈ１６（2004）'!A112</f>
        <v>12157</v>
      </c>
      <c r="Q113" s="205">
        <f>'Ｈ１６（2004）'!B112</f>
        <v>12157</v>
      </c>
      <c r="R113" s="225"/>
      <c r="S113" s="267">
        <f>'Ｈ１６（2004）'!D112</f>
        <v>0</v>
      </c>
      <c r="T113" s="268">
        <f>'Ｈ１６（2004）'!F112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'Ｈ１６（2004）'!A113</f>
        <v>0</v>
      </c>
      <c r="Q114" s="205">
        <f>'Ｈ１６（2004）'!B113</f>
        <v>0</v>
      </c>
      <c r="R114" s="225"/>
      <c r="S114" s="267">
        <f>'Ｈ１６（2004）'!D113</f>
        <v>0</v>
      </c>
      <c r="T114" s="268">
        <f>'Ｈ１６（2004）'!F113</f>
        <v>0</v>
      </c>
      <c r="U114" s="269"/>
      <c r="V114" s="201" t="s">
        <v>13</v>
      </c>
      <c r="W114" s="202"/>
      <c r="X114" s="202"/>
      <c r="Y114" s="203" t="s">
        <v>703</v>
      </c>
      <c r="Z114" s="276">
        <f>'Ｈ１６（2004）'!A138</f>
        <v>0</v>
      </c>
      <c r="AA114" s="277">
        <f>'Ｈ１６（2004）'!B138</f>
        <v>0</v>
      </c>
      <c r="AB114" s="278"/>
      <c r="AC114" s="279">
        <f>'Ｈ１６（2004）'!E138</f>
        <v>0</v>
      </c>
      <c r="AD114" s="269"/>
      <c r="AE114" s="201" t="s">
        <v>13</v>
      </c>
      <c r="AF114" s="202"/>
      <c r="AG114" s="202"/>
      <c r="AH114" s="203" t="s">
        <v>704</v>
      </c>
      <c r="AI114" s="276">
        <f>'Ｈ１６（2004）'!A161</f>
        <v>0</v>
      </c>
      <c r="AJ114" s="277">
        <f>'Ｈ１６（2004）'!B161</f>
        <v>0</v>
      </c>
      <c r="AK114" s="280">
        <f>'Ｈ１６（2004）'!C161</f>
        <v>0</v>
      </c>
      <c r="AL114" s="281">
        <f>'Ｈ１６（2004）'!E161</f>
        <v>0</v>
      </c>
    </row>
    <row r="115" spans="1:39" ht="14.45" customHeight="1" thickBot="1">
      <c r="K115" s="316"/>
      <c r="L115" s="317" t="s">
        <v>82</v>
      </c>
      <c r="M115" s="318"/>
      <c r="N115" s="318"/>
      <c r="O115" s="319"/>
      <c r="P115" s="320">
        <f>SUM(P62:P114)-P63-P64-P66-P67-P69-P70-P71-P84-P85-P86-P94-P95-P96-P97-P98-P103-P104</f>
        <v>439579</v>
      </c>
      <c r="Q115" s="321">
        <f>SUM(Q62:Q114)-Q63-Q64-Q66-Q67-Q69-Q70-Q71-Q84-Q85-Q86-Q94-Q95-Q96-Q97-Q98-Q103-Q104</f>
        <v>431372</v>
      </c>
      <c r="R115" s="321"/>
      <c r="S115" s="322">
        <f>SUM(S62:S114)-S63-S64-S66-S67-S69-S70-S71-S84-S85-S86-S94-S95-S96-S97-S98-S103-S104</f>
        <v>8043</v>
      </c>
      <c r="T115" s="323">
        <f>SUM(T62:T114)-T63-T64-T66-T67-T69-T70-T71-T84-T85-T86-T94-T95-T96-T97-T98-T103-T104</f>
        <v>143800</v>
      </c>
      <c r="U115" s="324"/>
      <c r="V115" s="317" t="s">
        <v>82</v>
      </c>
      <c r="W115" s="318"/>
      <c r="X115" s="318"/>
      <c r="Y115" s="319"/>
      <c r="Z115" s="325">
        <f>Z64+Z67+Z73+Z74+Z75+Z86+Z88+Z89+Z92+Z93+Z99+Z101+Z104+Z105+Z114</f>
        <v>28172</v>
      </c>
      <c r="AA115" s="326">
        <f>AA64+AA67+AA73+AA74+AA75+AA86+AA88+AA89+AA92+AA93+AA99+AA101+AA104+AA105+AA114</f>
        <v>0</v>
      </c>
      <c r="AB115" s="327"/>
      <c r="AC115" s="328">
        <f>AC64+AC67+AC73+AC74+AC75+AC86+AC88+AC89+AC92+AC93+AC99+AC101+AC104+AC105+AC114</f>
        <v>9800</v>
      </c>
      <c r="AD115" s="324"/>
      <c r="AE115" s="317" t="s">
        <v>82</v>
      </c>
      <c r="AF115" s="318"/>
      <c r="AG115" s="318"/>
      <c r="AH115" s="319"/>
      <c r="AI115" s="325">
        <f>AI64+AI67+AI73+AI74+AI75+AI86+AI88+AI89+AI92+AI93+AI99+AI101+AI104+AI105+AI114</f>
        <v>3255</v>
      </c>
      <c r="AJ115" s="326">
        <f>AJ64+AJ67+AJ73+AJ74+AJ75+AJ86+AJ88+AJ89+AJ92+AJ93+AJ99+AJ101+AJ104+AJ105+AJ114</f>
        <v>0</v>
      </c>
      <c r="AK115" s="327">
        <f>AK64+AK67+AK73+AK74+AK75+AK86+AK88+AK89+AK92+AK93+AK99+AK101+AK104+AK105+AK114</f>
        <v>0</v>
      </c>
      <c r="AL115" s="329">
        <f>AL64+AL67+AL73+AL74+AL75+AL86+AL88+AL89+AL92+AL93+AL99+AL101+AL104+AL105+AL114</f>
        <v>2100</v>
      </c>
    </row>
    <row r="116" spans="1:39" ht="14.45" customHeight="1" thickTop="1">
      <c r="A116" s="982">
        <v>28172</v>
      </c>
      <c r="B116" s="982">
        <v>0</v>
      </c>
      <c r="C116" s="982">
        <v>0</v>
      </c>
      <c r="D116" s="982">
        <v>0</v>
      </c>
      <c r="E116" s="982">
        <v>9800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39" ht="14.45" customHeight="1">
      <c r="A117" s="982">
        <v>0</v>
      </c>
      <c r="B117" s="982">
        <v>0</v>
      </c>
      <c r="C117" s="982">
        <v>0</v>
      </c>
      <c r="D117" s="982">
        <v>0</v>
      </c>
      <c r="E117" s="982">
        <v>0</v>
      </c>
      <c r="F117" s="376"/>
      <c r="G117" s="376"/>
      <c r="H117" s="376"/>
      <c r="I117" s="376"/>
      <c r="K117" s="269"/>
      <c r="L117" s="172"/>
      <c r="M117" s="172"/>
      <c r="N117" s="172"/>
      <c r="O117" s="212"/>
      <c r="P117" s="330"/>
      <c r="Q117" s="330"/>
      <c r="R117" s="330"/>
      <c r="S117" s="330"/>
      <c r="T117" s="330"/>
      <c r="U117" s="472"/>
      <c r="V117" s="425"/>
      <c r="W117" s="425"/>
      <c r="X117" s="425"/>
      <c r="Y117" s="425"/>
      <c r="Z117" s="480"/>
      <c r="AA117" s="480"/>
      <c r="AB117" s="425"/>
      <c r="AC117" s="425"/>
      <c r="AD117" s="376"/>
      <c r="AE117" s="376"/>
      <c r="AF117" s="376"/>
      <c r="AG117" s="376"/>
      <c r="AH117" s="376"/>
      <c r="AI117" s="376"/>
      <c r="AJ117" s="376"/>
      <c r="AK117" s="376"/>
    </row>
    <row r="118" spans="1:39" ht="14.45" customHeight="1" thickBot="1">
      <c r="A118" s="982">
        <v>0</v>
      </c>
      <c r="B118" s="982">
        <v>0</v>
      </c>
      <c r="C118" s="982">
        <v>0</v>
      </c>
      <c r="D118" s="982">
        <v>0</v>
      </c>
      <c r="E118" s="982">
        <v>0</v>
      </c>
      <c r="F118" s="376"/>
      <c r="G118" s="376"/>
      <c r="H118" s="376"/>
      <c r="I118" s="376"/>
      <c r="K118" s="164" t="s">
        <v>719</v>
      </c>
      <c r="L118" s="339"/>
      <c r="M118" s="339"/>
      <c r="N118" s="339"/>
      <c r="O118" s="340"/>
      <c r="P118" s="341"/>
      <c r="Q118" s="341"/>
      <c r="R118" s="518" t="s">
        <v>919</v>
      </c>
      <c r="S118" s="341"/>
      <c r="T118" s="341"/>
      <c r="U118" s="474"/>
      <c r="V118" s="473"/>
      <c r="W118" s="473"/>
      <c r="X118" s="473"/>
      <c r="Y118" s="473"/>
      <c r="Z118" s="488"/>
      <c r="AA118" s="488"/>
      <c r="AB118" s="473"/>
      <c r="AC118" s="425"/>
      <c r="AD118" s="376"/>
      <c r="AE118" s="376"/>
      <c r="AF118" s="376"/>
      <c r="AG118" s="376"/>
      <c r="AH118" s="376"/>
      <c r="AI118" s="376"/>
      <c r="AJ118" s="376"/>
      <c r="AK118" s="376"/>
    </row>
    <row r="119" spans="1:39" ht="14.45" customHeight="1" thickTop="1">
      <c r="A119" s="982">
        <v>0</v>
      </c>
      <c r="B119" s="982">
        <v>0</v>
      </c>
      <c r="C119" s="982">
        <v>0</v>
      </c>
      <c r="D119" s="982">
        <v>0</v>
      </c>
      <c r="E119" s="982">
        <v>0</v>
      </c>
      <c r="F119" s="376"/>
      <c r="G119" s="376"/>
      <c r="H119" s="376"/>
      <c r="I119" s="376"/>
      <c r="K119" s="990"/>
      <c r="L119" s="991"/>
      <c r="M119" s="991"/>
      <c r="N119" s="991"/>
      <c r="O119" s="991"/>
      <c r="P119" s="992" t="s">
        <v>119</v>
      </c>
      <c r="Q119" s="991"/>
      <c r="R119" s="991"/>
      <c r="S119" s="991"/>
      <c r="T119" s="991"/>
      <c r="U119" s="993"/>
      <c r="V119" s="991"/>
      <c r="W119" s="991"/>
      <c r="X119" s="991"/>
      <c r="Y119" s="991"/>
      <c r="Z119" s="992" t="s">
        <v>151</v>
      </c>
      <c r="AA119" s="991"/>
      <c r="AB119" s="991"/>
      <c r="AC119" s="1014"/>
      <c r="AD119" s="376"/>
      <c r="AE119" s="1028"/>
      <c r="AF119" s="1029"/>
      <c r="AG119" s="1029"/>
      <c r="AH119" s="1029"/>
      <c r="AI119" s="1030" t="s">
        <v>84</v>
      </c>
      <c r="AJ119" s="1031" t="s">
        <v>85</v>
      </c>
      <c r="AK119" s="1032" t="s">
        <v>85</v>
      </c>
      <c r="AL119" s="1340" t="s">
        <v>1276</v>
      </c>
      <c r="AM119" s="1339"/>
    </row>
    <row r="120" spans="1:39" ht="14.45" customHeight="1">
      <c r="A120" s="982">
        <v>0</v>
      </c>
      <c r="B120" s="982">
        <v>0</v>
      </c>
      <c r="C120" s="982">
        <v>0</v>
      </c>
      <c r="D120" s="982">
        <v>0</v>
      </c>
      <c r="E120" s="982">
        <v>0</v>
      </c>
      <c r="F120" s="376"/>
      <c r="G120" s="376"/>
      <c r="H120" s="376"/>
      <c r="I120" s="376"/>
      <c r="K120" s="995"/>
      <c r="L120" s="996"/>
      <c r="M120" s="996"/>
      <c r="N120" s="996"/>
      <c r="O120" s="996"/>
      <c r="P120" s="997" t="s">
        <v>529</v>
      </c>
      <c r="Q120" s="998" t="s">
        <v>143</v>
      </c>
      <c r="R120" s="999" t="s">
        <v>122</v>
      </c>
      <c r="S120" s="999"/>
      <c r="T120" s="1000"/>
      <c r="U120" s="1001"/>
      <c r="V120" s="996"/>
      <c r="W120" s="996"/>
      <c r="X120" s="996"/>
      <c r="Y120" s="996"/>
      <c r="Z120" s="997" t="s">
        <v>530</v>
      </c>
      <c r="AA120" s="1002" t="s">
        <v>124</v>
      </c>
      <c r="AB120" s="999"/>
      <c r="AC120" s="1015"/>
      <c r="AD120" s="376"/>
      <c r="AE120" s="1033"/>
      <c r="AF120" s="1034"/>
      <c r="AG120" s="1034"/>
      <c r="AH120" s="1034"/>
      <c r="AI120" s="1035" t="s">
        <v>152</v>
      </c>
      <c r="AJ120" s="1036" t="s">
        <v>2</v>
      </c>
      <c r="AK120" s="1037" t="s">
        <v>133</v>
      </c>
      <c r="AL120" s="1340"/>
      <c r="AM120" s="1339"/>
    </row>
    <row r="121" spans="1:39" ht="14.45" customHeight="1">
      <c r="A121" s="982">
        <v>28172</v>
      </c>
      <c r="B121" s="982">
        <v>0</v>
      </c>
      <c r="C121" s="982">
        <v>0</v>
      </c>
      <c r="D121" s="982">
        <v>0</v>
      </c>
      <c r="E121" s="982">
        <v>9800</v>
      </c>
      <c r="F121" s="376"/>
      <c r="G121" s="376"/>
      <c r="H121" s="376"/>
      <c r="I121" s="376"/>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17" t="s">
        <v>393</v>
      </c>
      <c r="AD121" s="376"/>
      <c r="AE121" s="1033"/>
      <c r="AF121" s="1034"/>
      <c r="AG121" s="1034"/>
      <c r="AH121" s="1034"/>
      <c r="AI121" s="1038" t="s">
        <v>924</v>
      </c>
      <c r="AJ121" s="1036" t="s">
        <v>708</v>
      </c>
      <c r="AK121" s="1037" t="s">
        <v>709</v>
      </c>
      <c r="AL121" s="1340"/>
      <c r="AM121" s="1339"/>
    </row>
    <row r="122" spans="1:39" ht="14.45" customHeight="1" thickBot="1">
      <c r="A122" s="982">
        <v>28172</v>
      </c>
      <c r="B122" s="982">
        <v>0</v>
      </c>
      <c r="C122" s="982">
        <v>0</v>
      </c>
      <c r="D122" s="982">
        <v>0</v>
      </c>
      <c r="E122" s="982">
        <v>9800</v>
      </c>
      <c r="F122" s="376"/>
      <c r="G122" s="376"/>
      <c r="H122" s="376"/>
      <c r="I122" s="376"/>
      <c r="K122" s="1018"/>
      <c r="L122" s="1019"/>
      <c r="M122" s="1019"/>
      <c r="N122" s="1019"/>
      <c r="O122" s="1019"/>
      <c r="P122" s="1020" t="s">
        <v>532</v>
      </c>
      <c r="Q122" s="1021" t="s">
        <v>153</v>
      </c>
      <c r="R122" s="1021" t="s">
        <v>154</v>
      </c>
      <c r="S122" s="1022" t="s">
        <v>155</v>
      </c>
      <c r="T122" s="1023" t="s">
        <v>533</v>
      </c>
      <c r="U122" s="1024"/>
      <c r="V122" s="1025"/>
      <c r="W122" s="1025"/>
      <c r="X122" s="1025"/>
      <c r="Y122" s="1025"/>
      <c r="Z122" s="1020" t="s">
        <v>534</v>
      </c>
      <c r="AA122" s="1021" t="s">
        <v>535</v>
      </c>
      <c r="AB122" s="1026" t="s">
        <v>536</v>
      </c>
      <c r="AC122" s="1027" t="s">
        <v>462</v>
      </c>
      <c r="AD122" s="165"/>
      <c r="AE122" s="1039"/>
      <c r="AF122" s="1011"/>
      <c r="AG122" s="1011"/>
      <c r="AH122" s="1011"/>
      <c r="AI122" s="1040" t="s">
        <v>537</v>
      </c>
      <c r="AJ122" s="1041" t="s">
        <v>538</v>
      </c>
      <c r="AK122" s="1042" t="s">
        <v>539</v>
      </c>
      <c r="AL122" s="1363" t="s">
        <v>1272</v>
      </c>
      <c r="AM122" s="1339"/>
    </row>
    <row r="123" spans="1:39" ht="14.45" customHeight="1">
      <c r="A123" s="982">
        <v>0</v>
      </c>
      <c r="B123" s="982">
        <v>0</v>
      </c>
      <c r="C123" s="982">
        <v>0</v>
      </c>
      <c r="D123" s="982">
        <v>0</v>
      </c>
      <c r="E123" s="982">
        <v>0</v>
      </c>
      <c r="K123" s="188"/>
      <c r="L123" s="189" t="s">
        <v>8</v>
      </c>
      <c r="M123" s="190"/>
      <c r="N123" s="190"/>
      <c r="O123" s="191"/>
      <c r="P123" s="365">
        <f t="shared" ref="P123:T132" si="0">P8+P62</f>
        <v>11959</v>
      </c>
      <c r="Q123" s="259">
        <f t="shared" si="0"/>
        <v>11959</v>
      </c>
      <c r="R123" s="259">
        <f t="shared" si="0"/>
        <v>0</v>
      </c>
      <c r="S123" s="333">
        <f t="shared" si="0"/>
        <v>4427</v>
      </c>
      <c r="T123" s="366">
        <f t="shared" si="0"/>
        <v>0</v>
      </c>
      <c r="U123" s="195"/>
      <c r="V123" s="189" t="s">
        <v>8</v>
      </c>
      <c r="W123" s="190"/>
      <c r="X123" s="190"/>
      <c r="Y123" s="191"/>
      <c r="Z123" s="367">
        <f t="shared" ref="Z123:AB126" si="1">Z8</f>
        <v>0</v>
      </c>
      <c r="AA123" s="368">
        <f t="shared" si="1"/>
        <v>0</v>
      </c>
      <c r="AB123" s="369">
        <f t="shared" si="1"/>
        <v>0</v>
      </c>
      <c r="AC123" s="334"/>
      <c r="AD123" s="376"/>
      <c r="AE123" s="188"/>
      <c r="AF123" s="189" t="s">
        <v>8</v>
      </c>
      <c r="AG123" s="190"/>
      <c r="AH123" s="190"/>
      <c r="AI123" s="365">
        <f t="shared" ref="AI123:AI176" si="2">Q123-Z123</f>
        <v>11959</v>
      </c>
      <c r="AJ123" s="259">
        <f>SUM(AJ124:AJ125)</f>
        <v>0</v>
      </c>
      <c r="AK123" s="370">
        <f>SUM(AK124:AK125)</f>
        <v>4427</v>
      </c>
      <c r="AL123" s="1383">
        <f>P123-Q123</f>
        <v>0</v>
      </c>
      <c r="AM123" s="1339"/>
    </row>
    <row r="124" spans="1:39" ht="14.45" customHeight="1">
      <c r="A124" s="982">
        <v>0</v>
      </c>
      <c r="B124" s="982">
        <v>0</v>
      </c>
      <c r="C124" s="982">
        <v>0</v>
      </c>
      <c r="D124" s="982">
        <v>0</v>
      </c>
      <c r="E124" s="982">
        <v>0</v>
      </c>
      <c r="K124" s="199"/>
      <c r="L124" s="200"/>
      <c r="M124" s="201" t="s">
        <v>146</v>
      </c>
      <c r="N124" s="202"/>
      <c r="O124" s="203"/>
      <c r="P124" s="224">
        <f t="shared" si="0"/>
        <v>3295</v>
      </c>
      <c r="Q124" s="225">
        <f t="shared" si="0"/>
        <v>3295</v>
      </c>
      <c r="R124" s="225">
        <f t="shared" si="0"/>
        <v>0</v>
      </c>
      <c r="S124" s="226">
        <f t="shared" si="0"/>
        <v>0</v>
      </c>
      <c r="T124" s="275">
        <f t="shared" si="0"/>
        <v>0</v>
      </c>
      <c r="U124" s="207"/>
      <c r="V124" s="200"/>
      <c r="W124" s="201" t="s">
        <v>146</v>
      </c>
      <c r="X124" s="202"/>
      <c r="Y124" s="203"/>
      <c r="Z124" s="224">
        <f t="shared" si="1"/>
        <v>0</v>
      </c>
      <c r="AA124" s="225">
        <f t="shared" si="1"/>
        <v>0</v>
      </c>
      <c r="AB124" s="371">
        <f t="shared" si="1"/>
        <v>0</v>
      </c>
      <c r="AC124" s="334"/>
      <c r="AD124" s="376"/>
      <c r="AE124" s="199"/>
      <c r="AF124" s="200"/>
      <c r="AG124" s="201" t="s">
        <v>146</v>
      </c>
      <c r="AH124" s="202"/>
      <c r="AI124" s="224">
        <f t="shared" si="2"/>
        <v>3295</v>
      </c>
      <c r="AJ124" s="225">
        <f>IF($P124-$Z124=0,0,ROUND((R124-AA124)*$AI124/($P124-$Z124),0))</f>
        <v>0</v>
      </c>
      <c r="AK124" s="371">
        <f>IF(P124-Z124=0,0,ROUND((S124-AB124)*AI124/(P124-Z124),0))</f>
        <v>0</v>
      </c>
      <c r="AL124" s="1383">
        <f t="shared" ref="AL124:AL175" si="3">P124-Q124</f>
        <v>0</v>
      </c>
      <c r="AM124" s="1339"/>
    </row>
    <row r="125" spans="1:39" ht="14.45" customHeight="1">
      <c r="A125" s="982">
        <v>0</v>
      </c>
      <c r="B125" s="982">
        <v>0</v>
      </c>
      <c r="C125" s="982">
        <v>0</v>
      </c>
      <c r="D125" s="982">
        <v>0</v>
      </c>
      <c r="E125" s="982">
        <v>0</v>
      </c>
      <c r="K125" s="199"/>
      <c r="L125" s="200"/>
      <c r="M125" s="201" t="s">
        <v>13</v>
      </c>
      <c r="N125" s="172"/>
      <c r="O125" s="212"/>
      <c r="P125" s="224">
        <f t="shared" si="0"/>
        <v>8664</v>
      </c>
      <c r="Q125" s="225">
        <f t="shared" si="0"/>
        <v>8664</v>
      </c>
      <c r="R125" s="225">
        <f t="shared" si="0"/>
        <v>0</v>
      </c>
      <c r="S125" s="226">
        <f t="shared" si="0"/>
        <v>4427</v>
      </c>
      <c r="T125" s="275">
        <f t="shared" si="0"/>
        <v>0</v>
      </c>
      <c r="U125" s="207"/>
      <c r="V125" s="200"/>
      <c r="W125" s="201" t="s">
        <v>13</v>
      </c>
      <c r="X125" s="172"/>
      <c r="Y125" s="212"/>
      <c r="Z125" s="224">
        <f t="shared" si="1"/>
        <v>0</v>
      </c>
      <c r="AA125" s="225">
        <f t="shared" si="1"/>
        <v>0</v>
      </c>
      <c r="AB125" s="371">
        <f t="shared" si="1"/>
        <v>0</v>
      </c>
      <c r="AC125" s="334"/>
      <c r="AD125" s="376"/>
      <c r="AE125" s="199"/>
      <c r="AF125" s="200"/>
      <c r="AG125" s="201" t="s">
        <v>13</v>
      </c>
      <c r="AH125" s="172"/>
      <c r="AI125" s="224">
        <f t="shared" si="2"/>
        <v>8664</v>
      </c>
      <c r="AJ125" s="225">
        <f>IF($P125-$Z125=0,0,ROUND((R125-AA125)*$AI125/($P125-$Z125),0))</f>
        <v>0</v>
      </c>
      <c r="AK125" s="371">
        <f>IF(P125-Z125=0,0,ROUND((S125-AB125)*AI125/(P125-Z125),0))</f>
        <v>4427</v>
      </c>
      <c r="AL125" s="1383">
        <f t="shared" si="3"/>
        <v>0</v>
      </c>
      <c r="AM125" s="1339"/>
    </row>
    <row r="126" spans="1:39" ht="14.45" customHeight="1">
      <c r="A126" s="982">
        <v>0</v>
      </c>
      <c r="B126" s="982">
        <v>0</v>
      </c>
      <c r="C126" s="982">
        <v>0</v>
      </c>
      <c r="D126" s="982">
        <v>0</v>
      </c>
      <c r="E126" s="982">
        <v>0</v>
      </c>
      <c r="K126" s="199" t="s">
        <v>4</v>
      </c>
      <c r="L126" s="178" t="s">
        <v>14</v>
      </c>
      <c r="M126" s="175"/>
      <c r="N126" s="175"/>
      <c r="O126" s="216"/>
      <c r="P126" s="224">
        <f t="shared" si="0"/>
        <v>35237</v>
      </c>
      <c r="Q126" s="225">
        <f t="shared" si="0"/>
        <v>34522</v>
      </c>
      <c r="R126" s="225">
        <f t="shared" si="0"/>
        <v>0</v>
      </c>
      <c r="S126" s="226">
        <f t="shared" si="0"/>
        <v>0</v>
      </c>
      <c r="T126" s="275">
        <f t="shared" si="0"/>
        <v>0</v>
      </c>
      <c r="U126" s="207"/>
      <c r="V126" s="178" t="s">
        <v>14</v>
      </c>
      <c r="W126" s="175"/>
      <c r="X126" s="175"/>
      <c r="Y126" s="216"/>
      <c r="Z126" s="224">
        <f t="shared" si="1"/>
        <v>0</v>
      </c>
      <c r="AA126" s="225">
        <f t="shared" si="1"/>
        <v>0</v>
      </c>
      <c r="AB126" s="371">
        <f t="shared" si="1"/>
        <v>0</v>
      </c>
      <c r="AC126" s="334"/>
      <c r="AD126" s="376"/>
      <c r="AE126" s="199"/>
      <c r="AF126" s="178" t="s">
        <v>14</v>
      </c>
      <c r="AG126" s="175"/>
      <c r="AH126" s="175"/>
      <c r="AI126" s="224">
        <f t="shared" si="2"/>
        <v>34522</v>
      </c>
      <c r="AJ126" s="225">
        <f>SUM(AJ127:AJ128)</f>
        <v>0</v>
      </c>
      <c r="AK126" s="371">
        <f>SUM(AK127:AK128)</f>
        <v>0</v>
      </c>
      <c r="AL126" s="1383">
        <f t="shared" si="3"/>
        <v>715</v>
      </c>
      <c r="AM126" s="1339"/>
    </row>
    <row r="127" spans="1:39" ht="14.45" customHeight="1">
      <c r="A127" s="982">
        <v>0</v>
      </c>
      <c r="B127" s="982">
        <v>0</v>
      </c>
      <c r="C127" s="982">
        <v>0</v>
      </c>
      <c r="D127" s="982">
        <v>0</v>
      </c>
      <c r="E127" s="982">
        <v>0</v>
      </c>
      <c r="K127" s="199"/>
      <c r="L127" s="200"/>
      <c r="M127" s="201" t="s">
        <v>16</v>
      </c>
      <c r="N127" s="202"/>
      <c r="O127" s="203"/>
      <c r="P127" s="224">
        <f t="shared" si="0"/>
        <v>556</v>
      </c>
      <c r="Q127" s="225">
        <f t="shared" si="0"/>
        <v>556</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371">
        <f>IF(ISERROR(AB126*(S$127/S$126)),0,ROUND(AB126*(S$127/S$126),0))</f>
        <v>0</v>
      </c>
      <c r="AC127" s="334"/>
      <c r="AD127" s="376"/>
      <c r="AE127" s="199"/>
      <c r="AF127" s="200"/>
      <c r="AG127" s="201" t="s">
        <v>16</v>
      </c>
      <c r="AH127" s="202"/>
      <c r="AI127" s="224">
        <f t="shared" si="2"/>
        <v>556</v>
      </c>
      <c r="AJ127" s="225">
        <f>IF($P127-$Z127=0,0,ROUND((R127-AA127)*$AI127/($P127-$Z127),0))</f>
        <v>0</v>
      </c>
      <c r="AK127" s="371">
        <f>IF(P127-Z127=0,0,ROUND((S127-AB127)*AI127/(P127-Z127),0))</f>
        <v>0</v>
      </c>
      <c r="AL127" s="1383">
        <f t="shared" si="3"/>
        <v>0</v>
      </c>
      <c r="AM127" s="1339"/>
    </row>
    <row r="128" spans="1:39" ht="14.45" customHeight="1">
      <c r="A128" s="982">
        <v>0</v>
      </c>
      <c r="B128" s="982">
        <v>0</v>
      </c>
      <c r="C128" s="982">
        <v>0</v>
      </c>
      <c r="D128" s="982">
        <v>0</v>
      </c>
      <c r="E128" s="982">
        <v>0</v>
      </c>
      <c r="K128" s="199"/>
      <c r="L128" s="221"/>
      <c r="M128" s="201" t="s">
        <v>13</v>
      </c>
      <c r="N128" s="222"/>
      <c r="O128" s="223"/>
      <c r="P128" s="224">
        <f t="shared" si="0"/>
        <v>34681</v>
      </c>
      <c r="Q128" s="225">
        <f t="shared" si="0"/>
        <v>33966</v>
      </c>
      <c r="R128" s="225">
        <f t="shared" si="0"/>
        <v>0</v>
      </c>
      <c r="S128" s="226">
        <f t="shared" si="0"/>
        <v>0</v>
      </c>
      <c r="T128" s="275">
        <f t="shared" si="0"/>
        <v>0</v>
      </c>
      <c r="U128" s="207"/>
      <c r="V128" s="221"/>
      <c r="W128" s="201" t="s">
        <v>13</v>
      </c>
      <c r="X128" s="222"/>
      <c r="Y128" s="223" t="s">
        <v>156</v>
      </c>
      <c r="Z128" s="224">
        <f>Z126-Z127</f>
        <v>0</v>
      </c>
      <c r="AA128" s="225">
        <f>AA126-AA127</f>
        <v>0</v>
      </c>
      <c r="AB128" s="371">
        <f>AB126-AB127</f>
        <v>0</v>
      </c>
      <c r="AC128" s="334"/>
      <c r="AD128" s="376"/>
      <c r="AE128" s="199"/>
      <c r="AF128" s="221"/>
      <c r="AG128" s="201" t="s">
        <v>13</v>
      </c>
      <c r="AH128" s="222"/>
      <c r="AI128" s="224">
        <f t="shared" si="2"/>
        <v>33966</v>
      </c>
      <c r="AJ128" s="225">
        <f>IF($P128-$Z128=0,0,ROUND((R128-AA128)*$AI128/($P128-$Z128),0))</f>
        <v>0</v>
      </c>
      <c r="AK128" s="371">
        <f>IF(P128-Z128=0,0,ROUND((S128-AB128)*AI128/(P128-Z128),0))</f>
        <v>0</v>
      </c>
      <c r="AL128" s="1383">
        <f t="shared" si="3"/>
        <v>715</v>
      </c>
      <c r="AM128" s="1339"/>
    </row>
    <row r="129" spans="1:39" ht="14.45" customHeight="1">
      <c r="A129" s="982">
        <v>0</v>
      </c>
      <c r="B129" s="982">
        <v>0</v>
      </c>
      <c r="C129" s="982">
        <v>0</v>
      </c>
      <c r="D129" s="982">
        <v>0</v>
      </c>
      <c r="E129" s="982">
        <v>0</v>
      </c>
      <c r="K129" s="199" t="s">
        <v>4</v>
      </c>
      <c r="L129" s="174"/>
      <c r="M129" s="200" t="s">
        <v>94</v>
      </c>
      <c r="N129" s="202"/>
      <c r="O129" s="203"/>
      <c r="P129" s="224">
        <f t="shared" si="0"/>
        <v>8829</v>
      </c>
      <c r="Q129" s="225">
        <f t="shared" si="0"/>
        <v>2253</v>
      </c>
      <c r="R129" s="225">
        <f t="shared" si="0"/>
        <v>2192</v>
      </c>
      <c r="S129" s="226">
        <f t="shared" si="0"/>
        <v>2192</v>
      </c>
      <c r="T129" s="275">
        <f t="shared" si="0"/>
        <v>0</v>
      </c>
      <c r="U129" s="207"/>
      <c r="V129" s="174"/>
      <c r="W129" s="200" t="s">
        <v>94</v>
      </c>
      <c r="X129" s="202"/>
      <c r="Y129" s="203"/>
      <c r="Z129" s="224">
        <f>Z14</f>
        <v>0</v>
      </c>
      <c r="AA129" s="225">
        <f>AA14</f>
        <v>0</v>
      </c>
      <c r="AB129" s="371">
        <f>AB14</f>
        <v>0</v>
      </c>
      <c r="AC129" s="334"/>
      <c r="AD129" s="376"/>
      <c r="AE129" s="199"/>
      <c r="AF129" s="174"/>
      <c r="AG129" s="200" t="s">
        <v>94</v>
      </c>
      <c r="AH129" s="202"/>
      <c r="AI129" s="224">
        <f t="shared" si="2"/>
        <v>2253</v>
      </c>
      <c r="AJ129" s="225">
        <f>SUM(AJ130:AJ132)</f>
        <v>0</v>
      </c>
      <c r="AK129" s="371">
        <f>SUM(AK130:AK132)</f>
        <v>0</v>
      </c>
      <c r="AL129" s="1383">
        <f t="shared" si="3"/>
        <v>6576</v>
      </c>
      <c r="AM129" s="1339"/>
    </row>
    <row r="130" spans="1:39" ht="14.45" customHeight="1">
      <c r="A130" s="982">
        <v>0</v>
      </c>
      <c r="B130" s="982">
        <v>0</v>
      </c>
      <c r="C130" s="982">
        <v>0</v>
      </c>
      <c r="D130" s="982">
        <v>0</v>
      </c>
      <c r="E130" s="982">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B132" si="4">IF(ISERROR(Z$129*(Q130/Q$129)),0,ROUND(Z$129*(Q130/Q$129),0))</f>
        <v>0</v>
      </c>
      <c r="AA130" s="225">
        <f t="shared" si="4"/>
        <v>0</v>
      </c>
      <c r="AB130" s="371">
        <f t="shared" si="4"/>
        <v>0</v>
      </c>
      <c r="AC130" s="334"/>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82">
        <v>0</v>
      </c>
      <c r="B131" s="982">
        <v>0</v>
      </c>
      <c r="C131" s="982">
        <v>0</v>
      </c>
      <c r="D131" s="982">
        <v>0</v>
      </c>
      <c r="E131" s="982">
        <v>0</v>
      </c>
      <c r="K131" s="199"/>
      <c r="L131" s="181" t="s">
        <v>103</v>
      </c>
      <c r="M131" s="181"/>
      <c r="N131" s="201" t="s">
        <v>96</v>
      </c>
      <c r="O131" s="203"/>
      <c r="P131" s="224">
        <f t="shared" si="0"/>
        <v>6576</v>
      </c>
      <c r="Q131" s="225">
        <f t="shared" si="0"/>
        <v>0</v>
      </c>
      <c r="R131" s="225">
        <f t="shared" si="0"/>
        <v>2192</v>
      </c>
      <c r="S131" s="226">
        <f t="shared" si="0"/>
        <v>2192</v>
      </c>
      <c r="T131" s="275">
        <f t="shared" si="0"/>
        <v>0</v>
      </c>
      <c r="U131" s="207"/>
      <c r="V131" s="181" t="s">
        <v>103</v>
      </c>
      <c r="W131" s="181"/>
      <c r="X131" s="201" t="s">
        <v>96</v>
      </c>
      <c r="Y131" s="203" t="s">
        <v>156</v>
      </c>
      <c r="Z131" s="224">
        <f t="shared" si="4"/>
        <v>0</v>
      </c>
      <c r="AA131" s="225">
        <f t="shared" si="4"/>
        <v>0</v>
      </c>
      <c r="AB131" s="371">
        <f t="shared" si="4"/>
        <v>0</v>
      </c>
      <c r="AC131" s="334"/>
      <c r="AD131" s="376"/>
      <c r="AE131" s="199"/>
      <c r="AF131" s="181" t="s">
        <v>103</v>
      </c>
      <c r="AG131" s="181"/>
      <c r="AH131" s="201" t="s">
        <v>96</v>
      </c>
      <c r="AI131" s="224">
        <f t="shared" si="2"/>
        <v>0</v>
      </c>
      <c r="AJ131" s="225">
        <f t="shared" si="5"/>
        <v>0</v>
      </c>
      <c r="AK131" s="371">
        <f t="shared" si="6"/>
        <v>0</v>
      </c>
      <c r="AL131" s="1383">
        <f t="shared" si="3"/>
        <v>6576</v>
      </c>
      <c r="AM131" s="1339"/>
    </row>
    <row r="132" spans="1:39" ht="14.45" customHeight="1">
      <c r="A132" s="982">
        <v>0</v>
      </c>
      <c r="B132" s="982">
        <v>0</v>
      </c>
      <c r="C132" s="982">
        <v>0</v>
      </c>
      <c r="D132" s="982">
        <v>0</v>
      </c>
      <c r="E132" s="982">
        <v>0</v>
      </c>
      <c r="K132" s="199"/>
      <c r="L132" s="181" t="s">
        <v>41</v>
      </c>
      <c r="M132" s="221"/>
      <c r="N132" s="201" t="s">
        <v>13</v>
      </c>
      <c r="O132" s="203"/>
      <c r="P132" s="224">
        <f t="shared" si="0"/>
        <v>2253</v>
      </c>
      <c r="Q132" s="225">
        <f t="shared" si="0"/>
        <v>2253</v>
      </c>
      <c r="R132" s="225">
        <f t="shared" si="0"/>
        <v>0</v>
      </c>
      <c r="S132" s="226">
        <f t="shared" si="0"/>
        <v>0</v>
      </c>
      <c r="T132" s="275">
        <f t="shared" si="0"/>
        <v>0</v>
      </c>
      <c r="U132" s="207"/>
      <c r="V132" s="181" t="s">
        <v>41</v>
      </c>
      <c r="W132" s="221"/>
      <c r="X132" s="201" t="s">
        <v>13</v>
      </c>
      <c r="Y132" s="203" t="s">
        <v>156</v>
      </c>
      <c r="Z132" s="246">
        <f t="shared" si="4"/>
        <v>0</v>
      </c>
      <c r="AA132" s="282">
        <f t="shared" si="4"/>
        <v>0</v>
      </c>
      <c r="AB132" s="448">
        <f t="shared" si="4"/>
        <v>0</v>
      </c>
      <c r="AC132" s="334"/>
      <c r="AD132" s="376"/>
      <c r="AE132" s="199"/>
      <c r="AF132" s="181" t="s">
        <v>41</v>
      </c>
      <c r="AG132" s="221"/>
      <c r="AH132" s="201" t="s">
        <v>13</v>
      </c>
      <c r="AI132" s="224">
        <f t="shared" si="2"/>
        <v>2253</v>
      </c>
      <c r="AJ132" s="225">
        <f t="shared" si="5"/>
        <v>0</v>
      </c>
      <c r="AK132" s="371">
        <f t="shared" si="6"/>
        <v>0</v>
      </c>
      <c r="AL132" s="1383">
        <f t="shared" si="3"/>
        <v>0</v>
      </c>
      <c r="AM132" s="1339"/>
    </row>
    <row r="133" spans="1:39" ht="14.45" customHeight="1">
      <c r="A133" s="982">
        <v>0</v>
      </c>
      <c r="B133" s="982">
        <v>0</v>
      </c>
      <c r="C133" s="982">
        <v>0</v>
      </c>
      <c r="D133" s="982">
        <v>0</v>
      </c>
      <c r="E133" s="982">
        <v>0</v>
      </c>
      <c r="K133" s="199"/>
      <c r="L133" s="181"/>
      <c r="M133" s="201" t="s">
        <v>95</v>
      </c>
      <c r="N133" s="202"/>
      <c r="O133" s="203"/>
      <c r="P133" s="224">
        <f t="shared" ref="P133:T142" si="7">P18+P72</f>
        <v>0</v>
      </c>
      <c r="Q133" s="225">
        <f t="shared" si="7"/>
        <v>0</v>
      </c>
      <c r="R133" s="225">
        <f t="shared" si="7"/>
        <v>0</v>
      </c>
      <c r="S133" s="226">
        <f t="shared" si="7"/>
        <v>0</v>
      </c>
      <c r="T133" s="275">
        <f t="shared" si="7"/>
        <v>0</v>
      </c>
      <c r="U133" s="207"/>
      <c r="V133" s="181"/>
      <c r="W133" s="201" t="s">
        <v>95</v>
      </c>
      <c r="X133" s="202"/>
      <c r="Y133" s="203" t="s">
        <v>156</v>
      </c>
      <c r="Z133" s="224">
        <f t="shared" ref="Z133:AB134" si="8">IF(ISERROR(Z$19*(Q133/(Q$133+Q$134))),0,ROUND(Z$19*(Q133/(Q$133+Q$134)),0))</f>
        <v>0</v>
      </c>
      <c r="AA133" s="225">
        <f t="shared" si="8"/>
        <v>0</v>
      </c>
      <c r="AB133" s="371">
        <f t="shared" si="8"/>
        <v>0</v>
      </c>
      <c r="AC133" s="334"/>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82">
        <v>0</v>
      </c>
      <c r="B134" s="982">
        <v>0</v>
      </c>
      <c r="C134" s="982">
        <v>0</v>
      </c>
      <c r="D134" s="982">
        <v>0</v>
      </c>
      <c r="E134" s="982">
        <v>0</v>
      </c>
      <c r="K134" s="199"/>
      <c r="L134" s="221"/>
      <c r="M134" s="201" t="s">
        <v>13</v>
      </c>
      <c r="N134" s="202"/>
      <c r="O134" s="203"/>
      <c r="P134" s="224">
        <f t="shared" si="7"/>
        <v>0</v>
      </c>
      <c r="Q134" s="225">
        <f t="shared" si="7"/>
        <v>0</v>
      </c>
      <c r="R134" s="225">
        <f t="shared" si="7"/>
        <v>0</v>
      </c>
      <c r="S134" s="226">
        <f t="shared" si="7"/>
        <v>0</v>
      </c>
      <c r="T134" s="275">
        <f t="shared" si="7"/>
        <v>0</v>
      </c>
      <c r="U134" s="207"/>
      <c r="V134" s="221"/>
      <c r="W134" s="201" t="s">
        <v>13</v>
      </c>
      <c r="X134" s="202"/>
      <c r="Y134" s="203" t="s">
        <v>156</v>
      </c>
      <c r="Z134" s="224">
        <f t="shared" si="8"/>
        <v>0</v>
      </c>
      <c r="AA134" s="225">
        <f t="shared" si="8"/>
        <v>0</v>
      </c>
      <c r="AB134" s="371">
        <f t="shared" si="8"/>
        <v>0</v>
      </c>
      <c r="AC134" s="334"/>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82">
        <v>0</v>
      </c>
      <c r="B135" s="982">
        <v>0</v>
      </c>
      <c r="C135" s="982">
        <v>0</v>
      </c>
      <c r="D135" s="982">
        <v>0</v>
      </c>
      <c r="E135" s="982">
        <v>0</v>
      </c>
      <c r="K135" s="199"/>
      <c r="L135" s="201" t="s">
        <v>19</v>
      </c>
      <c r="M135" s="202"/>
      <c r="N135" s="202"/>
      <c r="O135" s="203"/>
      <c r="P135" s="224">
        <f t="shared" si="7"/>
        <v>0</v>
      </c>
      <c r="Q135" s="225">
        <f t="shared" si="7"/>
        <v>0</v>
      </c>
      <c r="R135" s="225">
        <f t="shared" si="7"/>
        <v>0</v>
      </c>
      <c r="S135" s="226">
        <f t="shared" si="7"/>
        <v>0</v>
      </c>
      <c r="T135" s="275">
        <f t="shared" si="7"/>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371">
        <f>IF(ISERROR(AB$60*(S135/(S$135+S$144+S$163+S$175))),0,ROUND(AB$60*(S135/(S$135+S$144+S$163+S$175)),0))</f>
        <v>0</v>
      </c>
      <c r="AC135" s="334"/>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82">
        <v>0</v>
      </c>
      <c r="B136" s="982">
        <v>0</v>
      </c>
      <c r="C136" s="982">
        <v>0</v>
      </c>
      <c r="D136" s="982">
        <v>0</v>
      </c>
      <c r="E136" s="982">
        <v>0</v>
      </c>
      <c r="K136" s="199"/>
      <c r="L136" s="200"/>
      <c r="M136" s="201" t="s">
        <v>22</v>
      </c>
      <c r="N136" s="202"/>
      <c r="O136" s="203"/>
      <c r="P136" s="224">
        <f t="shared" si="7"/>
        <v>35415</v>
      </c>
      <c r="Q136" s="225">
        <f t="shared" si="7"/>
        <v>33918</v>
      </c>
      <c r="R136" s="225">
        <f t="shared" si="7"/>
        <v>0</v>
      </c>
      <c r="S136" s="226">
        <f t="shared" si="7"/>
        <v>10097</v>
      </c>
      <c r="T136" s="275">
        <f t="shared" si="7"/>
        <v>0</v>
      </c>
      <c r="U136" s="207" t="s">
        <v>86</v>
      </c>
      <c r="V136" s="200"/>
      <c r="W136" s="201" t="s">
        <v>22</v>
      </c>
      <c r="X136" s="202"/>
      <c r="Y136" s="203" t="s">
        <v>156</v>
      </c>
      <c r="Z136" s="224">
        <f t="shared" ref="Z136:AB139" si="9">IF(ISERROR(Z$28*(Q136/(Q$136+Q$137+Q$138+Q$139+Q$141+Q$142+Q$143))),0,ROUND(Z$28*(Q136/(Q$136+Q$137+Q$138+Q$139+Q$141+Q$142+Q$143)),0))</f>
        <v>1793</v>
      </c>
      <c r="AA136" s="225">
        <f t="shared" si="9"/>
        <v>0</v>
      </c>
      <c r="AB136" s="371">
        <f t="shared" si="9"/>
        <v>144</v>
      </c>
      <c r="AC136" s="334"/>
      <c r="AD136" s="376"/>
      <c r="AE136" s="199"/>
      <c r="AF136" s="200"/>
      <c r="AG136" s="201" t="s">
        <v>22</v>
      </c>
      <c r="AH136" s="202"/>
      <c r="AI136" s="224">
        <f t="shared" si="2"/>
        <v>32125</v>
      </c>
      <c r="AJ136" s="225">
        <f t="shared" si="5"/>
        <v>0</v>
      </c>
      <c r="AK136" s="371">
        <f t="shared" si="6"/>
        <v>9510</v>
      </c>
      <c r="AL136" s="1383">
        <f t="shared" si="3"/>
        <v>1497</v>
      </c>
      <c r="AM136" s="1339"/>
    </row>
    <row r="137" spans="1:39" ht="14.45" customHeight="1">
      <c r="A137" s="982">
        <v>0</v>
      </c>
      <c r="B137" s="982">
        <v>0</v>
      </c>
      <c r="C137" s="982">
        <v>0</v>
      </c>
      <c r="D137" s="982">
        <v>0</v>
      </c>
      <c r="E137" s="982">
        <v>0</v>
      </c>
      <c r="K137" s="199"/>
      <c r="L137" s="200" t="s">
        <v>25</v>
      </c>
      <c r="M137" s="201" t="s">
        <v>26</v>
      </c>
      <c r="N137" s="202"/>
      <c r="O137" s="203"/>
      <c r="P137" s="224">
        <f t="shared" si="7"/>
        <v>43299</v>
      </c>
      <c r="Q137" s="225">
        <f t="shared" si="7"/>
        <v>43299</v>
      </c>
      <c r="R137" s="225">
        <f t="shared" si="7"/>
        <v>0</v>
      </c>
      <c r="S137" s="226">
        <f t="shared" si="7"/>
        <v>29444</v>
      </c>
      <c r="T137" s="275">
        <f t="shared" si="7"/>
        <v>13800</v>
      </c>
      <c r="U137" s="207"/>
      <c r="V137" s="200" t="s">
        <v>25</v>
      </c>
      <c r="W137" s="201" t="s">
        <v>26</v>
      </c>
      <c r="X137" s="202"/>
      <c r="Y137" s="203" t="s">
        <v>156</v>
      </c>
      <c r="Z137" s="224">
        <f t="shared" si="9"/>
        <v>2288</v>
      </c>
      <c r="AA137" s="225">
        <f t="shared" si="9"/>
        <v>0</v>
      </c>
      <c r="AB137" s="371">
        <f t="shared" si="9"/>
        <v>421</v>
      </c>
      <c r="AC137" s="334"/>
      <c r="AD137" s="376"/>
      <c r="AE137" s="199"/>
      <c r="AF137" s="200" t="s">
        <v>25</v>
      </c>
      <c r="AG137" s="201" t="s">
        <v>26</v>
      </c>
      <c r="AH137" s="202"/>
      <c r="AI137" s="224">
        <f t="shared" si="2"/>
        <v>41011</v>
      </c>
      <c r="AJ137" s="225">
        <f t="shared" si="5"/>
        <v>0</v>
      </c>
      <c r="AK137" s="371">
        <f t="shared" si="6"/>
        <v>29023</v>
      </c>
      <c r="AL137" s="1383">
        <f t="shared" si="3"/>
        <v>0</v>
      </c>
      <c r="AM137" s="1339"/>
    </row>
    <row r="138" spans="1:39" ht="14.45" customHeight="1">
      <c r="A138" s="982">
        <v>0</v>
      </c>
      <c r="B138" s="982">
        <v>0</v>
      </c>
      <c r="C138" s="982">
        <v>0</v>
      </c>
      <c r="D138" s="982">
        <v>0</v>
      </c>
      <c r="E138" s="982">
        <v>0</v>
      </c>
      <c r="K138" s="199"/>
      <c r="L138" s="200" t="s">
        <v>28</v>
      </c>
      <c r="M138" s="201" t="s">
        <v>29</v>
      </c>
      <c r="N138" s="202"/>
      <c r="O138" s="203"/>
      <c r="P138" s="224">
        <f t="shared" si="7"/>
        <v>0</v>
      </c>
      <c r="Q138" s="225">
        <f t="shared" si="7"/>
        <v>0</v>
      </c>
      <c r="R138" s="225">
        <f t="shared" si="7"/>
        <v>0</v>
      </c>
      <c r="S138" s="226">
        <f t="shared" si="7"/>
        <v>0</v>
      </c>
      <c r="T138" s="275">
        <f t="shared" si="7"/>
        <v>0</v>
      </c>
      <c r="U138" s="207"/>
      <c r="V138" s="200" t="s">
        <v>28</v>
      </c>
      <c r="W138" s="201" t="s">
        <v>29</v>
      </c>
      <c r="X138" s="202"/>
      <c r="Y138" s="203" t="s">
        <v>156</v>
      </c>
      <c r="Z138" s="224">
        <f t="shared" si="9"/>
        <v>0</v>
      </c>
      <c r="AA138" s="225">
        <f t="shared" si="9"/>
        <v>0</v>
      </c>
      <c r="AB138" s="371">
        <f t="shared" si="9"/>
        <v>0</v>
      </c>
      <c r="AC138" s="334"/>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82">
        <v>3255</v>
      </c>
      <c r="B139" s="982">
        <v>0</v>
      </c>
      <c r="C139" s="982">
        <v>0</v>
      </c>
      <c r="D139" s="982">
        <v>0</v>
      </c>
      <c r="E139" s="982">
        <v>2100</v>
      </c>
      <c r="K139" s="199"/>
      <c r="L139" s="200" t="s">
        <v>31</v>
      </c>
      <c r="M139" s="201" t="s">
        <v>32</v>
      </c>
      <c r="N139" s="202"/>
      <c r="O139" s="203"/>
      <c r="P139" s="224">
        <f t="shared" si="7"/>
        <v>0</v>
      </c>
      <c r="Q139" s="225">
        <f t="shared" si="7"/>
        <v>0</v>
      </c>
      <c r="R139" s="225">
        <f t="shared" si="7"/>
        <v>0</v>
      </c>
      <c r="S139" s="226">
        <f t="shared" si="7"/>
        <v>0</v>
      </c>
      <c r="T139" s="275">
        <f t="shared" si="7"/>
        <v>0</v>
      </c>
      <c r="U139" s="207"/>
      <c r="V139" s="200" t="s">
        <v>31</v>
      </c>
      <c r="W139" s="201" t="s">
        <v>32</v>
      </c>
      <c r="X139" s="202"/>
      <c r="Y139" s="203" t="s">
        <v>156</v>
      </c>
      <c r="Z139" s="224">
        <f t="shared" si="9"/>
        <v>0</v>
      </c>
      <c r="AA139" s="225">
        <f t="shared" si="9"/>
        <v>0</v>
      </c>
      <c r="AB139" s="371">
        <f t="shared" si="9"/>
        <v>0</v>
      </c>
      <c r="AC139" s="334"/>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82">
        <v>0</v>
      </c>
      <c r="B140" s="982">
        <v>0</v>
      </c>
      <c r="C140" s="982">
        <v>0</v>
      </c>
      <c r="D140" s="982">
        <v>0</v>
      </c>
      <c r="E140" s="982">
        <v>0</v>
      </c>
      <c r="K140" s="199"/>
      <c r="L140" s="200" t="s">
        <v>35</v>
      </c>
      <c r="M140" s="201" t="s">
        <v>36</v>
      </c>
      <c r="N140" s="202"/>
      <c r="O140" s="203"/>
      <c r="P140" s="224">
        <f t="shared" si="7"/>
        <v>0</v>
      </c>
      <c r="Q140" s="225">
        <f t="shared" si="7"/>
        <v>0</v>
      </c>
      <c r="R140" s="225">
        <f t="shared" si="7"/>
        <v>0</v>
      </c>
      <c r="S140" s="226">
        <f t="shared" si="7"/>
        <v>0</v>
      </c>
      <c r="T140" s="275">
        <f t="shared" si="7"/>
        <v>0</v>
      </c>
      <c r="U140" s="207"/>
      <c r="V140" s="200" t="s">
        <v>35</v>
      </c>
      <c r="W140" s="201" t="s">
        <v>36</v>
      </c>
      <c r="X140" s="202"/>
      <c r="Y140" s="203"/>
      <c r="Z140" s="224">
        <f>Z25</f>
        <v>0</v>
      </c>
      <c r="AA140" s="225">
        <f>AA25</f>
        <v>0</v>
      </c>
      <c r="AB140" s="371">
        <f>AB25</f>
        <v>0</v>
      </c>
      <c r="AC140" s="334"/>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82">
        <v>1121</v>
      </c>
      <c r="B141" s="982">
        <v>0</v>
      </c>
      <c r="C141" s="982">
        <v>0</v>
      </c>
      <c r="D141" s="982">
        <v>0</v>
      </c>
      <c r="E141" s="982">
        <v>0</v>
      </c>
      <c r="K141" s="199"/>
      <c r="L141" s="200" t="s">
        <v>38</v>
      </c>
      <c r="M141" s="201" t="s">
        <v>149</v>
      </c>
      <c r="N141" s="202"/>
      <c r="O141" s="203"/>
      <c r="P141" s="224">
        <f t="shared" si="7"/>
        <v>84538</v>
      </c>
      <c r="Q141" s="225">
        <f t="shared" si="7"/>
        <v>84538</v>
      </c>
      <c r="R141" s="225">
        <f t="shared" si="7"/>
        <v>0</v>
      </c>
      <c r="S141" s="226">
        <f t="shared" si="7"/>
        <v>28384</v>
      </c>
      <c r="T141" s="275">
        <f t="shared" si="7"/>
        <v>24300</v>
      </c>
      <c r="U141" s="207"/>
      <c r="V141" s="200" t="s">
        <v>38</v>
      </c>
      <c r="W141" s="201" t="s">
        <v>149</v>
      </c>
      <c r="X141" s="202"/>
      <c r="Y141" s="203" t="s">
        <v>156</v>
      </c>
      <c r="Z141" s="224">
        <f t="shared" ref="Z141:AB143" si="10">IF(ISERROR(Z$28*(Q141/(Q$136+Q$137+Q$138+Q$139+Q$141+Q$142+Q$143))),0,ROUND(Z$28*(Q141/(Q$136+Q$137+Q$138+Q$139+Q$141+Q$142+Q$143)),0))</f>
        <v>4468</v>
      </c>
      <c r="AA141" s="225">
        <f t="shared" si="10"/>
        <v>0</v>
      </c>
      <c r="AB141" s="371">
        <f t="shared" si="10"/>
        <v>406</v>
      </c>
      <c r="AC141" s="334"/>
      <c r="AD141" s="376"/>
      <c r="AE141" s="199"/>
      <c r="AF141" s="200" t="s">
        <v>38</v>
      </c>
      <c r="AG141" s="201" t="s">
        <v>149</v>
      </c>
      <c r="AH141" s="202"/>
      <c r="AI141" s="224">
        <f t="shared" si="2"/>
        <v>80070</v>
      </c>
      <c r="AJ141" s="225">
        <f t="shared" si="5"/>
        <v>0</v>
      </c>
      <c r="AK141" s="371">
        <f t="shared" si="6"/>
        <v>27978</v>
      </c>
      <c r="AL141" s="1383">
        <f t="shared" si="3"/>
        <v>0</v>
      </c>
      <c r="AM141" s="1339"/>
    </row>
    <row r="142" spans="1:39" ht="14.45" customHeight="1">
      <c r="A142" s="982">
        <v>0</v>
      </c>
      <c r="B142" s="982">
        <v>0</v>
      </c>
      <c r="C142" s="982">
        <v>0</v>
      </c>
      <c r="D142" s="982">
        <v>0</v>
      </c>
      <c r="E142" s="982">
        <v>0</v>
      </c>
      <c r="K142" s="199"/>
      <c r="L142" s="200" t="s">
        <v>41</v>
      </c>
      <c r="M142" s="201" t="s">
        <v>42</v>
      </c>
      <c r="N142" s="202"/>
      <c r="O142" s="203"/>
      <c r="P142" s="224">
        <f t="shared" si="7"/>
        <v>0</v>
      </c>
      <c r="Q142" s="225">
        <f t="shared" si="7"/>
        <v>0</v>
      </c>
      <c r="R142" s="225">
        <f t="shared" si="7"/>
        <v>0</v>
      </c>
      <c r="S142" s="226">
        <f t="shared" si="7"/>
        <v>0</v>
      </c>
      <c r="T142" s="275">
        <f t="shared" si="7"/>
        <v>0</v>
      </c>
      <c r="U142" s="207"/>
      <c r="V142" s="200" t="s">
        <v>41</v>
      </c>
      <c r="W142" s="201" t="s">
        <v>42</v>
      </c>
      <c r="X142" s="202"/>
      <c r="Y142" s="203" t="s">
        <v>156</v>
      </c>
      <c r="Z142" s="224">
        <f t="shared" si="10"/>
        <v>0</v>
      </c>
      <c r="AA142" s="225">
        <f t="shared" si="10"/>
        <v>0</v>
      </c>
      <c r="AB142" s="371">
        <f t="shared" si="10"/>
        <v>0</v>
      </c>
      <c r="AC142" s="334"/>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82">
        <v>0</v>
      </c>
      <c r="B143" s="982">
        <v>0</v>
      </c>
      <c r="C143" s="982">
        <v>0</v>
      </c>
      <c r="D143" s="982">
        <v>0</v>
      </c>
      <c r="E143" s="982">
        <v>0</v>
      </c>
      <c r="K143" s="199"/>
      <c r="L143" s="221"/>
      <c r="M143" s="201" t="s">
        <v>13</v>
      </c>
      <c r="N143" s="202"/>
      <c r="O143" s="203"/>
      <c r="P143" s="224">
        <f t="shared" ref="P143:T152" si="11">P28+P82</f>
        <v>44465</v>
      </c>
      <c r="Q143" s="225">
        <f t="shared" si="11"/>
        <v>38751</v>
      </c>
      <c r="R143" s="225">
        <f t="shared" si="11"/>
        <v>0</v>
      </c>
      <c r="S143" s="226">
        <f t="shared" si="11"/>
        <v>0</v>
      </c>
      <c r="T143" s="275">
        <f t="shared" si="11"/>
        <v>0</v>
      </c>
      <c r="U143" s="207"/>
      <c r="V143" s="221"/>
      <c r="W143" s="201" t="s">
        <v>13</v>
      </c>
      <c r="X143" s="202"/>
      <c r="Y143" s="203" t="s">
        <v>156</v>
      </c>
      <c r="Z143" s="224">
        <f t="shared" si="10"/>
        <v>2048</v>
      </c>
      <c r="AA143" s="225">
        <f t="shared" si="10"/>
        <v>0</v>
      </c>
      <c r="AB143" s="371">
        <f t="shared" si="10"/>
        <v>0</v>
      </c>
      <c r="AC143" s="334"/>
      <c r="AD143" s="376"/>
      <c r="AE143" s="199" t="s">
        <v>158</v>
      </c>
      <c r="AF143" s="221"/>
      <c r="AG143" s="201" t="s">
        <v>13</v>
      </c>
      <c r="AH143" s="202"/>
      <c r="AI143" s="224">
        <f t="shared" si="2"/>
        <v>36703</v>
      </c>
      <c r="AJ143" s="225">
        <f t="shared" si="5"/>
        <v>0</v>
      </c>
      <c r="AK143" s="371">
        <f t="shared" si="6"/>
        <v>0</v>
      </c>
      <c r="AL143" s="1383">
        <f t="shared" si="3"/>
        <v>5714</v>
      </c>
      <c r="AM143" s="1339"/>
    </row>
    <row r="144" spans="1:39" ht="14.45" customHeight="1">
      <c r="A144" s="982">
        <v>0</v>
      </c>
      <c r="B144" s="982">
        <v>0</v>
      </c>
      <c r="C144" s="982">
        <v>0</v>
      </c>
      <c r="D144" s="982">
        <v>0</v>
      </c>
      <c r="E144" s="982">
        <v>0</v>
      </c>
      <c r="K144" s="199" t="s">
        <v>4</v>
      </c>
      <c r="L144" s="178" t="s">
        <v>45</v>
      </c>
      <c r="M144" s="202"/>
      <c r="N144" s="202"/>
      <c r="O144" s="203"/>
      <c r="P144" s="224">
        <f t="shared" si="11"/>
        <v>98913</v>
      </c>
      <c r="Q144" s="225">
        <f t="shared" si="11"/>
        <v>98913</v>
      </c>
      <c r="R144" s="225">
        <f t="shared" si="11"/>
        <v>0</v>
      </c>
      <c r="S144" s="226">
        <f t="shared" si="11"/>
        <v>2860</v>
      </c>
      <c r="T144" s="275">
        <f t="shared" si="11"/>
        <v>32100</v>
      </c>
      <c r="U144" s="207" t="s">
        <v>4</v>
      </c>
      <c r="V144" s="178" t="s">
        <v>45</v>
      </c>
      <c r="W144" s="202"/>
      <c r="X144" s="202"/>
      <c r="Y144" s="203" t="s">
        <v>156</v>
      </c>
      <c r="Z144" s="224">
        <f>IF(ISERROR(Z$60*(Q144/(Q$135+Q$144+Q$163+Q$175))),0,ROUND(Z$60*(Q144/(Q$135+Q$144+Q$163+Q$175)),0))</f>
        <v>38240</v>
      </c>
      <c r="AA144" s="225">
        <f>IF(ISERROR(AA$60*(R144/(R$135+R$144+R$163+R$175))),0,ROUND(AA$60*(R144/(R$135+R$144+R$163+R$175)),0))</f>
        <v>0</v>
      </c>
      <c r="AB144" s="371">
        <f>IF(ISERROR(AB$60*(S144/(S$135+S$144+S$163+S$175))),0,ROUND(AB$60*(S144/(S$135+S$144+S$163+S$175)),0))</f>
        <v>0</v>
      </c>
      <c r="AC144" s="334"/>
      <c r="AD144" s="376"/>
      <c r="AE144" s="199" t="s">
        <v>159</v>
      </c>
      <c r="AF144" s="178" t="s">
        <v>45</v>
      </c>
      <c r="AG144" s="202"/>
      <c r="AH144" s="202"/>
      <c r="AI144" s="224">
        <f t="shared" si="2"/>
        <v>60673</v>
      </c>
      <c r="AJ144" s="225">
        <f>SUM(AJ145:AJ147)</f>
        <v>0</v>
      </c>
      <c r="AK144" s="371">
        <f>SUM(AK145:AK147)</f>
        <v>2860</v>
      </c>
      <c r="AL144" s="1383">
        <f t="shared" si="3"/>
        <v>0</v>
      </c>
      <c r="AM144" s="1339"/>
    </row>
    <row r="145" spans="1:39" ht="14.45" customHeight="1">
      <c r="A145" s="982">
        <v>0</v>
      </c>
      <c r="B145" s="982">
        <v>0</v>
      </c>
      <c r="C145" s="982">
        <v>0</v>
      </c>
      <c r="D145" s="982">
        <v>0</v>
      </c>
      <c r="E145" s="982">
        <v>0</v>
      </c>
      <c r="K145" s="199" t="s">
        <v>21</v>
      </c>
      <c r="L145" s="200"/>
      <c r="M145" s="201" t="s">
        <v>100</v>
      </c>
      <c r="N145" s="202"/>
      <c r="O145" s="203"/>
      <c r="P145" s="224">
        <f t="shared" si="11"/>
        <v>74</v>
      </c>
      <c r="Q145" s="225">
        <f t="shared" si="11"/>
        <v>74</v>
      </c>
      <c r="R145" s="225">
        <f t="shared" si="11"/>
        <v>0</v>
      </c>
      <c r="S145" s="226">
        <f t="shared" si="11"/>
        <v>0</v>
      </c>
      <c r="T145" s="275">
        <f t="shared" si="11"/>
        <v>0</v>
      </c>
      <c r="U145" s="207"/>
      <c r="V145" s="200"/>
      <c r="W145" s="201" t="s">
        <v>100</v>
      </c>
      <c r="X145" s="202"/>
      <c r="Y145" s="203" t="s">
        <v>156</v>
      </c>
      <c r="Z145" s="224">
        <f t="shared" ref="Z145:AB147" si="12">IF(ISERROR(Z$144*(Q145/Q$144)),0,ROUND(Z$144*(Q145/Q$144),0))</f>
        <v>29</v>
      </c>
      <c r="AA145" s="225">
        <f t="shared" si="12"/>
        <v>0</v>
      </c>
      <c r="AB145" s="371">
        <f t="shared" si="12"/>
        <v>0</v>
      </c>
      <c r="AC145" s="334"/>
      <c r="AD145" s="376"/>
      <c r="AE145" s="199" t="s">
        <v>160</v>
      </c>
      <c r="AF145" s="200"/>
      <c r="AG145" s="201" t="s">
        <v>100</v>
      </c>
      <c r="AH145" s="202"/>
      <c r="AI145" s="224">
        <f t="shared" si="2"/>
        <v>45</v>
      </c>
      <c r="AJ145" s="225">
        <f t="shared" ref="AJ145:AJ153" si="13">IF($P145-$Z145=0,0,ROUND((R145-AA145)*$AI145/($P145-$Z145),0))</f>
        <v>0</v>
      </c>
      <c r="AK145" s="371">
        <f t="shared" ref="AK145:AK153" si="14">IF(P145-Z145=0,0,ROUND((S145-AB145)*AI145/(P145-Z145),0))</f>
        <v>0</v>
      </c>
      <c r="AL145" s="1383">
        <f t="shared" si="3"/>
        <v>0</v>
      </c>
      <c r="AM145" s="1339"/>
    </row>
    <row r="146" spans="1:39" ht="14.45" customHeight="1">
      <c r="A146" s="982">
        <v>0</v>
      </c>
      <c r="B146" s="982">
        <v>0</v>
      </c>
      <c r="C146" s="982">
        <v>0</v>
      </c>
      <c r="D146" s="982">
        <v>0</v>
      </c>
      <c r="E146" s="982">
        <v>0</v>
      </c>
      <c r="K146" s="199" t="s">
        <v>128</v>
      </c>
      <c r="L146" s="200"/>
      <c r="M146" s="201" t="s">
        <v>101</v>
      </c>
      <c r="N146" s="202"/>
      <c r="O146" s="203"/>
      <c r="P146" s="224">
        <f t="shared" si="11"/>
        <v>98839</v>
      </c>
      <c r="Q146" s="225">
        <f t="shared" si="11"/>
        <v>98839</v>
      </c>
      <c r="R146" s="225">
        <f t="shared" si="11"/>
        <v>0</v>
      </c>
      <c r="S146" s="226">
        <f t="shared" si="11"/>
        <v>2860</v>
      </c>
      <c r="T146" s="275">
        <f t="shared" si="11"/>
        <v>32100</v>
      </c>
      <c r="U146" s="207"/>
      <c r="V146" s="200"/>
      <c r="W146" s="201" t="s">
        <v>101</v>
      </c>
      <c r="X146" s="202"/>
      <c r="Y146" s="203" t="s">
        <v>156</v>
      </c>
      <c r="Z146" s="224">
        <f t="shared" si="12"/>
        <v>38211</v>
      </c>
      <c r="AA146" s="225">
        <f t="shared" si="12"/>
        <v>0</v>
      </c>
      <c r="AB146" s="371">
        <f t="shared" si="12"/>
        <v>0</v>
      </c>
      <c r="AC146" s="334"/>
      <c r="AD146" s="376"/>
      <c r="AE146" s="199" t="s">
        <v>41</v>
      </c>
      <c r="AF146" s="200"/>
      <c r="AG146" s="201" t="s">
        <v>101</v>
      </c>
      <c r="AH146" s="202"/>
      <c r="AI146" s="224">
        <f t="shared" si="2"/>
        <v>60628</v>
      </c>
      <c r="AJ146" s="225">
        <f t="shared" si="13"/>
        <v>0</v>
      </c>
      <c r="AK146" s="371">
        <f t="shared" si="14"/>
        <v>2860</v>
      </c>
      <c r="AL146" s="1383">
        <f t="shared" si="3"/>
        <v>0</v>
      </c>
      <c r="AM146" s="1339"/>
    </row>
    <row r="147" spans="1:39" ht="14.45" customHeight="1">
      <c r="A147" s="982">
        <v>2134</v>
      </c>
      <c r="B147" s="982">
        <v>0</v>
      </c>
      <c r="C147" s="982">
        <v>0</v>
      </c>
      <c r="D147" s="982">
        <v>0</v>
      </c>
      <c r="E147" s="982">
        <v>2100</v>
      </c>
      <c r="K147" s="199" t="s">
        <v>161</v>
      </c>
      <c r="L147" s="200"/>
      <c r="M147" s="201" t="s">
        <v>13</v>
      </c>
      <c r="N147" s="202"/>
      <c r="O147" s="203"/>
      <c r="P147" s="224">
        <f t="shared" si="11"/>
        <v>0</v>
      </c>
      <c r="Q147" s="225">
        <f t="shared" si="11"/>
        <v>0</v>
      </c>
      <c r="R147" s="225">
        <f t="shared" si="11"/>
        <v>0</v>
      </c>
      <c r="S147" s="226">
        <f t="shared" si="11"/>
        <v>0</v>
      </c>
      <c r="T147" s="275">
        <f t="shared" si="11"/>
        <v>0</v>
      </c>
      <c r="U147" s="207"/>
      <c r="V147" s="200"/>
      <c r="W147" s="201" t="s">
        <v>13</v>
      </c>
      <c r="X147" s="202"/>
      <c r="Y147" s="203" t="s">
        <v>156</v>
      </c>
      <c r="Z147" s="224">
        <f t="shared" si="12"/>
        <v>0</v>
      </c>
      <c r="AA147" s="225">
        <f t="shared" si="12"/>
        <v>0</v>
      </c>
      <c r="AB147" s="371">
        <f t="shared" si="12"/>
        <v>0</v>
      </c>
      <c r="AC147" s="334"/>
      <c r="AD147" s="376"/>
      <c r="AE147" s="199" t="s">
        <v>162</v>
      </c>
      <c r="AF147" s="200"/>
      <c r="AG147" s="201" t="s">
        <v>13</v>
      </c>
      <c r="AH147" s="202"/>
      <c r="AI147" s="224">
        <f t="shared" si="2"/>
        <v>0</v>
      </c>
      <c r="AJ147" s="225">
        <f t="shared" si="13"/>
        <v>0</v>
      </c>
      <c r="AK147" s="371">
        <f t="shared" si="14"/>
        <v>0</v>
      </c>
      <c r="AL147" s="1383">
        <f t="shared" si="3"/>
        <v>0</v>
      </c>
      <c r="AM147" s="1339"/>
    </row>
    <row r="148" spans="1:39" ht="14.45" customHeight="1">
      <c r="A148" s="982">
        <v>0</v>
      </c>
      <c r="B148" s="982">
        <v>0</v>
      </c>
      <c r="C148" s="982">
        <v>0</v>
      </c>
      <c r="D148" s="982">
        <v>0</v>
      </c>
      <c r="E148" s="982">
        <v>0</v>
      </c>
      <c r="K148" s="199" t="s">
        <v>83</v>
      </c>
      <c r="L148" s="178"/>
      <c r="M148" s="201" t="s">
        <v>47</v>
      </c>
      <c r="N148" s="202"/>
      <c r="O148" s="203"/>
      <c r="P148" s="224">
        <f t="shared" si="11"/>
        <v>311878</v>
      </c>
      <c r="Q148" s="225">
        <f t="shared" si="11"/>
        <v>311878</v>
      </c>
      <c r="R148" s="225">
        <f t="shared" si="11"/>
        <v>96625</v>
      </c>
      <c r="S148" s="226">
        <f t="shared" si="11"/>
        <v>3165</v>
      </c>
      <c r="T148" s="275">
        <f t="shared" si="11"/>
        <v>177900</v>
      </c>
      <c r="U148" s="207" t="s">
        <v>4</v>
      </c>
      <c r="V148" s="178"/>
      <c r="W148" s="201" t="s">
        <v>47</v>
      </c>
      <c r="X148" s="202"/>
      <c r="Y148" s="203" t="s">
        <v>156</v>
      </c>
      <c r="Z148" s="224">
        <f>IF(ISERROR(Z$33*(Q148/(Q148+Q149))),0,ROUND(Z$33*(Q148/(Q148+Q149)),0))</f>
        <v>0</v>
      </c>
      <c r="AA148" s="225">
        <f>IF(ISERROR(AA$33*(R148/(R148+R149))),0,ROUND(AA$33*(R148/(R148+R149)),0))</f>
        <v>0</v>
      </c>
      <c r="AB148" s="371">
        <f>IF(ISERROR(AB$33*(S148/(S148+S149))),0,ROUND(AB$33*(S148/(S148+S149)),0))</f>
        <v>0</v>
      </c>
      <c r="AC148" s="334"/>
      <c r="AD148" s="376"/>
      <c r="AE148" s="199" t="s">
        <v>163</v>
      </c>
      <c r="AF148" s="178"/>
      <c r="AG148" s="201" t="s">
        <v>47</v>
      </c>
      <c r="AH148" s="202"/>
      <c r="AI148" s="224">
        <f t="shared" si="2"/>
        <v>311878</v>
      </c>
      <c r="AJ148" s="225">
        <f t="shared" si="13"/>
        <v>96625</v>
      </c>
      <c r="AK148" s="371">
        <f t="shared" si="14"/>
        <v>3165</v>
      </c>
      <c r="AL148" s="1383">
        <f t="shared" si="3"/>
        <v>0</v>
      </c>
      <c r="AM148" s="1339"/>
    </row>
    <row r="149" spans="1:39" ht="14.45" customHeight="1">
      <c r="A149" s="982">
        <v>0</v>
      </c>
      <c r="B149" s="982">
        <v>0</v>
      </c>
      <c r="C149" s="982">
        <v>0</v>
      </c>
      <c r="D149" s="982">
        <v>0</v>
      </c>
      <c r="E149" s="982">
        <v>0</v>
      </c>
      <c r="K149" s="199" t="s">
        <v>131</v>
      </c>
      <c r="L149" s="200"/>
      <c r="M149" s="201" t="s">
        <v>50</v>
      </c>
      <c r="N149" s="202"/>
      <c r="O149" s="203"/>
      <c r="P149" s="224">
        <f t="shared" si="11"/>
        <v>10624</v>
      </c>
      <c r="Q149" s="225">
        <f t="shared" si="11"/>
        <v>10624</v>
      </c>
      <c r="R149" s="225">
        <f t="shared" si="11"/>
        <v>0</v>
      </c>
      <c r="S149" s="226">
        <f t="shared" si="11"/>
        <v>0</v>
      </c>
      <c r="T149" s="275">
        <f t="shared" si="11"/>
        <v>0</v>
      </c>
      <c r="U149" s="207"/>
      <c r="V149" s="200"/>
      <c r="W149" s="201" t="s">
        <v>50</v>
      </c>
      <c r="X149" s="202"/>
      <c r="Y149" s="203" t="s">
        <v>156</v>
      </c>
      <c r="Z149" s="224">
        <f>Z33-Z148</f>
        <v>0</v>
      </c>
      <c r="AA149" s="225">
        <f>AA33-AA148</f>
        <v>0</v>
      </c>
      <c r="AB149" s="371">
        <f>AB33-AB148</f>
        <v>0</v>
      </c>
      <c r="AC149" s="334"/>
      <c r="AD149" s="376"/>
      <c r="AE149" s="199" t="s">
        <v>164</v>
      </c>
      <c r="AF149" s="200"/>
      <c r="AG149" s="201" t="s">
        <v>50</v>
      </c>
      <c r="AH149" s="202"/>
      <c r="AI149" s="224">
        <f t="shared" si="2"/>
        <v>10624</v>
      </c>
      <c r="AJ149" s="225">
        <f t="shared" si="13"/>
        <v>0</v>
      </c>
      <c r="AK149" s="371">
        <f t="shared" si="14"/>
        <v>0</v>
      </c>
      <c r="AL149" s="1383">
        <f t="shared" si="3"/>
        <v>0</v>
      </c>
      <c r="AM149" s="1339"/>
    </row>
    <row r="150" spans="1:39" ht="14.45" customHeight="1">
      <c r="A150" s="982">
        <v>0</v>
      </c>
      <c r="B150" s="982">
        <v>0</v>
      </c>
      <c r="C150" s="982">
        <v>0</v>
      </c>
      <c r="D150" s="982">
        <v>0</v>
      </c>
      <c r="E150" s="982">
        <v>0</v>
      </c>
      <c r="K150" s="199" t="s">
        <v>129</v>
      </c>
      <c r="L150" s="200"/>
      <c r="M150" s="201" t="s">
        <v>52</v>
      </c>
      <c r="N150" s="202"/>
      <c r="O150" s="203"/>
      <c r="P150" s="224">
        <f t="shared" si="11"/>
        <v>0</v>
      </c>
      <c r="Q150" s="225">
        <f t="shared" si="11"/>
        <v>0</v>
      </c>
      <c r="R150" s="225">
        <f t="shared" si="11"/>
        <v>0</v>
      </c>
      <c r="S150" s="226">
        <f t="shared" si="11"/>
        <v>0</v>
      </c>
      <c r="T150" s="275">
        <f t="shared" si="11"/>
        <v>0</v>
      </c>
      <c r="U150" s="207"/>
      <c r="V150" s="200"/>
      <c r="W150" s="201" t="s">
        <v>52</v>
      </c>
      <c r="X150" s="202"/>
      <c r="Y150" s="203"/>
      <c r="Z150" s="224">
        <f>Z35</f>
        <v>0</v>
      </c>
      <c r="AA150" s="225">
        <f>AA35</f>
        <v>0</v>
      </c>
      <c r="AB150" s="371">
        <f>AB35</f>
        <v>0</v>
      </c>
      <c r="AC150" s="334"/>
      <c r="AD150" s="376"/>
      <c r="AE150" s="199" t="s">
        <v>165</v>
      </c>
      <c r="AF150" s="200"/>
      <c r="AG150" s="201" t="s">
        <v>52</v>
      </c>
      <c r="AH150" s="202"/>
      <c r="AI150" s="224">
        <f t="shared" si="2"/>
        <v>0</v>
      </c>
      <c r="AJ150" s="225">
        <f t="shared" si="13"/>
        <v>0</v>
      </c>
      <c r="AK150" s="371">
        <f t="shared" si="14"/>
        <v>0</v>
      </c>
      <c r="AL150" s="1383">
        <f t="shared" si="3"/>
        <v>0</v>
      </c>
      <c r="AM150" s="1339"/>
    </row>
    <row r="151" spans="1:39" ht="14.45" customHeight="1">
      <c r="A151" s="982">
        <v>2134</v>
      </c>
      <c r="B151" s="982">
        <v>0</v>
      </c>
      <c r="C151" s="982">
        <v>0</v>
      </c>
      <c r="D151" s="982">
        <v>0</v>
      </c>
      <c r="E151" s="982">
        <v>2100</v>
      </c>
      <c r="K151" s="199" t="s">
        <v>38</v>
      </c>
      <c r="L151" s="200" t="s">
        <v>54</v>
      </c>
      <c r="M151" s="201" t="s">
        <v>32</v>
      </c>
      <c r="N151" s="202"/>
      <c r="O151" s="203"/>
      <c r="P151" s="224">
        <f t="shared" si="11"/>
        <v>0</v>
      </c>
      <c r="Q151" s="225">
        <f t="shared" si="11"/>
        <v>0</v>
      </c>
      <c r="R151" s="225">
        <f t="shared" si="11"/>
        <v>0</v>
      </c>
      <c r="S151" s="226">
        <f t="shared" si="11"/>
        <v>0</v>
      </c>
      <c r="T151" s="275">
        <f t="shared" si="11"/>
        <v>0</v>
      </c>
      <c r="U151" s="207"/>
      <c r="V151" s="200" t="s">
        <v>54</v>
      </c>
      <c r="W151" s="201" t="s">
        <v>32</v>
      </c>
      <c r="X151" s="202"/>
      <c r="Y151" s="203" t="s">
        <v>156</v>
      </c>
      <c r="Z151" s="224">
        <f t="shared" ref="Z151:AB152" si="15">IF(ISERROR(Z$47*(Q151/(Q$151+Q$152+Q$162))),0,ROUND(Z$47*(Q151/(Q$151+Q$152+Q$162)),0))</f>
        <v>0</v>
      </c>
      <c r="AA151" s="225">
        <f t="shared" si="15"/>
        <v>0</v>
      </c>
      <c r="AB151" s="371">
        <f t="shared" si="15"/>
        <v>0</v>
      </c>
      <c r="AC151" s="334"/>
      <c r="AD151" s="376"/>
      <c r="AE151" s="199" t="s">
        <v>166</v>
      </c>
      <c r="AF151" s="200" t="s">
        <v>54</v>
      </c>
      <c r="AG151" s="201" t="s">
        <v>32</v>
      </c>
      <c r="AH151" s="202"/>
      <c r="AI151" s="224">
        <f t="shared" si="2"/>
        <v>0</v>
      </c>
      <c r="AJ151" s="225">
        <f t="shared" si="13"/>
        <v>0</v>
      </c>
      <c r="AK151" s="371">
        <f t="shared" si="14"/>
        <v>0</v>
      </c>
      <c r="AL151" s="1383">
        <f t="shared" si="3"/>
        <v>0</v>
      </c>
      <c r="AM151" s="1339"/>
    </row>
    <row r="152" spans="1:39" ht="14.45" customHeight="1">
      <c r="A152" s="982">
        <v>0</v>
      </c>
      <c r="B152" s="982">
        <v>0</v>
      </c>
      <c r="C152" s="982">
        <v>0</v>
      </c>
      <c r="D152" s="982">
        <v>0</v>
      </c>
      <c r="E152" s="982">
        <v>0</v>
      </c>
      <c r="K152" s="199" t="s">
        <v>24</v>
      </c>
      <c r="L152" s="200"/>
      <c r="M152" s="201" t="s">
        <v>42</v>
      </c>
      <c r="N152" s="202"/>
      <c r="O152" s="203"/>
      <c r="P152" s="224">
        <f t="shared" si="11"/>
        <v>0</v>
      </c>
      <c r="Q152" s="225">
        <f t="shared" si="11"/>
        <v>0</v>
      </c>
      <c r="R152" s="225">
        <f t="shared" si="11"/>
        <v>0</v>
      </c>
      <c r="S152" s="226">
        <f t="shared" si="11"/>
        <v>0</v>
      </c>
      <c r="T152" s="275">
        <f t="shared" si="11"/>
        <v>0</v>
      </c>
      <c r="U152" s="207"/>
      <c r="V152" s="200"/>
      <c r="W152" s="201" t="s">
        <v>42</v>
      </c>
      <c r="X152" s="202"/>
      <c r="Y152" s="203" t="s">
        <v>156</v>
      </c>
      <c r="Z152" s="224">
        <f t="shared" si="15"/>
        <v>0</v>
      </c>
      <c r="AA152" s="225">
        <f t="shared" si="15"/>
        <v>0</v>
      </c>
      <c r="AB152" s="371">
        <f t="shared" si="15"/>
        <v>0</v>
      </c>
      <c r="AC152" s="334"/>
      <c r="AD152" s="376"/>
      <c r="AE152" s="199" t="s">
        <v>167</v>
      </c>
      <c r="AF152" s="200"/>
      <c r="AG152" s="201" t="s">
        <v>42</v>
      </c>
      <c r="AH152" s="202"/>
      <c r="AI152" s="224">
        <f t="shared" si="2"/>
        <v>0</v>
      </c>
      <c r="AJ152" s="225">
        <f t="shared" si="13"/>
        <v>0</v>
      </c>
      <c r="AK152" s="371">
        <f t="shared" si="14"/>
        <v>0</v>
      </c>
      <c r="AL152" s="1383">
        <f t="shared" si="3"/>
        <v>0</v>
      </c>
      <c r="AM152" s="1339"/>
    </row>
    <row r="153" spans="1:39" ht="14.45" customHeight="1">
      <c r="A153" s="982">
        <v>0</v>
      </c>
      <c r="B153" s="982">
        <v>0</v>
      </c>
      <c r="C153" s="982">
        <v>0</v>
      </c>
      <c r="D153" s="982">
        <v>0</v>
      </c>
      <c r="E153" s="982">
        <v>0</v>
      </c>
      <c r="K153" s="199" t="s">
        <v>72</v>
      </c>
      <c r="L153" s="200"/>
      <c r="M153" s="201" t="s">
        <v>57</v>
      </c>
      <c r="N153" s="202"/>
      <c r="O153" s="203"/>
      <c r="P153" s="224">
        <f t="shared" ref="P153:T162" si="16">P38+P92</f>
        <v>0</v>
      </c>
      <c r="Q153" s="225">
        <f t="shared" si="16"/>
        <v>0</v>
      </c>
      <c r="R153" s="225">
        <f t="shared" si="16"/>
        <v>0</v>
      </c>
      <c r="S153" s="226">
        <f t="shared" si="16"/>
        <v>0</v>
      </c>
      <c r="T153" s="275">
        <f t="shared" si="16"/>
        <v>0</v>
      </c>
      <c r="U153" s="207"/>
      <c r="V153" s="200"/>
      <c r="W153" s="201" t="s">
        <v>57</v>
      </c>
      <c r="X153" s="202"/>
      <c r="Y153" s="203"/>
      <c r="Z153" s="224">
        <f t="shared" ref="Z153:AB161" si="17">Z38</f>
        <v>0</v>
      </c>
      <c r="AA153" s="225">
        <f t="shared" si="17"/>
        <v>0</v>
      </c>
      <c r="AB153" s="371">
        <f t="shared" si="17"/>
        <v>0</v>
      </c>
      <c r="AC153" s="334"/>
      <c r="AD153" s="376"/>
      <c r="AE153" s="199" t="s">
        <v>168</v>
      </c>
      <c r="AF153" s="200"/>
      <c r="AG153" s="201" t="s">
        <v>57</v>
      </c>
      <c r="AH153" s="202"/>
      <c r="AI153" s="224">
        <f t="shared" si="2"/>
        <v>0</v>
      </c>
      <c r="AJ153" s="225">
        <f t="shared" si="13"/>
        <v>0</v>
      </c>
      <c r="AK153" s="371">
        <f t="shared" si="14"/>
        <v>0</v>
      </c>
      <c r="AL153" s="1383">
        <f t="shared" si="3"/>
        <v>0</v>
      </c>
      <c r="AM153" s="1339"/>
    </row>
    <row r="154" spans="1:39" ht="14.45" customHeight="1">
      <c r="A154" s="982">
        <v>0</v>
      </c>
      <c r="B154" s="982">
        <v>0</v>
      </c>
      <c r="C154" s="982">
        <v>0</v>
      </c>
      <c r="D154" s="982">
        <v>0</v>
      </c>
      <c r="E154" s="982">
        <v>0</v>
      </c>
      <c r="K154" s="199"/>
      <c r="L154" s="200"/>
      <c r="M154" s="178" t="s">
        <v>60</v>
      </c>
      <c r="N154" s="202"/>
      <c r="O154" s="203"/>
      <c r="P154" s="224">
        <f t="shared" si="16"/>
        <v>1475</v>
      </c>
      <c r="Q154" s="225">
        <f t="shared" si="16"/>
        <v>1475</v>
      </c>
      <c r="R154" s="225">
        <f t="shared" si="16"/>
        <v>0</v>
      </c>
      <c r="S154" s="226">
        <f t="shared" si="16"/>
        <v>0</v>
      </c>
      <c r="T154" s="275">
        <f t="shared" si="16"/>
        <v>0</v>
      </c>
      <c r="U154" s="207"/>
      <c r="V154" s="200"/>
      <c r="W154" s="178" t="s">
        <v>60</v>
      </c>
      <c r="X154" s="202"/>
      <c r="Y154" s="203"/>
      <c r="Z154" s="224">
        <f t="shared" si="17"/>
        <v>0</v>
      </c>
      <c r="AA154" s="225">
        <f t="shared" si="17"/>
        <v>0</v>
      </c>
      <c r="AB154" s="371">
        <f t="shared" si="17"/>
        <v>0</v>
      </c>
      <c r="AC154" s="334"/>
      <c r="AD154" s="376"/>
      <c r="AE154" s="199" t="s">
        <v>169</v>
      </c>
      <c r="AF154" s="200"/>
      <c r="AG154" s="178" t="s">
        <v>60</v>
      </c>
      <c r="AH154" s="202"/>
      <c r="AI154" s="224">
        <f t="shared" si="2"/>
        <v>1475</v>
      </c>
      <c r="AJ154" s="225">
        <f>SUM(AJ155:AJ159)</f>
        <v>0</v>
      </c>
      <c r="AK154" s="371">
        <f>SUM(AK155:AK159)</f>
        <v>0</v>
      </c>
      <c r="AL154" s="1383">
        <f t="shared" si="3"/>
        <v>0</v>
      </c>
      <c r="AM154" s="1339"/>
    </row>
    <row r="155" spans="1:39" ht="14.45" customHeight="1">
      <c r="A155" s="982">
        <v>2134</v>
      </c>
      <c r="B155" s="982">
        <v>0</v>
      </c>
      <c r="C155" s="982">
        <v>0</v>
      </c>
      <c r="D155" s="982">
        <v>0</v>
      </c>
      <c r="E155" s="982">
        <v>2100</v>
      </c>
      <c r="K155" s="199"/>
      <c r="L155" s="200" t="s">
        <v>59</v>
      </c>
      <c r="M155" s="200"/>
      <c r="N155" s="201" t="s">
        <v>62</v>
      </c>
      <c r="O155" s="203"/>
      <c r="P155" s="224">
        <f t="shared" si="16"/>
        <v>0</v>
      </c>
      <c r="Q155" s="225">
        <f t="shared" si="16"/>
        <v>0</v>
      </c>
      <c r="R155" s="225">
        <f t="shared" si="16"/>
        <v>0</v>
      </c>
      <c r="S155" s="226">
        <f t="shared" si="16"/>
        <v>0</v>
      </c>
      <c r="T155" s="275">
        <f t="shared" si="16"/>
        <v>0</v>
      </c>
      <c r="U155" s="207"/>
      <c r="V155" s="200" t="s">
        <v>59</v>
      </c>
      <c r="W155" s="200"/>
      <c r="X155" s="201" t="s">
        <v>62</v>
      </c>
      <c r="Y155" s="203"/>
      <c r="Z155" s="224">
        <f t="shared" si="17"/>
        <v>0</v>
      </c>
      <c r="AA155" s="225">
        <f t="shared" si="17"/>
        <v>0</v>
      </c>
      <c r="AB155" s="371">
        <f t="shared" si="17"/>
        <v>0</v>
      </c>
      <c r="AC155" s="334"/>
      <c r="AD155" s="376"/>
      <c r="AE155" s="199" t="s">
        <v>170</v>
      </c>
      <c r="AF155" s="200" t="s">
        <v>59</v>
      </c>
      <c r="AG155" s="200"/>
      <c r="AH155" s="201" t="s">
        <v>62</v>
      </c>
      <c r="AI155" s="224">
        <f t="shared" si="2"/>
        <v>0</v>
      </c>
      <c r="AJ155" s="225">
        <f t="shared" ref="AJ155:AJ162" si="18">IF($P155-$Z155=0,0,ROUND((R155-AA155)*$AI155/($P155-$Z155),0))</f>
        <v>0</v>
      </c>
      <c r="AK155" s="371">
        <f t="shared" ref="AK155:AK162" si="19">IF(P155-Z155=0,0,ROUND((S155-AB155)*AI155/(P155-Z155),0))</f>
        <v>0</v>
      </c>
      <c r="AL155" s="1383">
        <f t="shared" si="3"/>
        <v>0</v>
      </c>
      <c r="AM155" s="1339"/>
    </row>
    <row r="156" spans="1:39" ht="14.45" customHeight="1">
      <c r="A156" s="982">
        <v>0</v>
      </c>
      <c r="B156" s="982">
        <v>0</v>
      </c>
      <c r="C156" s="982">
        <v>0</v>
      </c>
      <c r="D156" s="982">
        <v>0</v>
      </c>
      <c r="E156" s="982">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7"/>
        <v>0</v>
      </c>
      <c r="AA156" s="225">
        <f t="shared" si="17"/>
        <v>0</v>
      </c>
      <c r="AB156" s="371">
        <f t="shared" si="17"/>
        <v>0</v>
      </c>
      <c r="AC156" s="334"/>
      <c r="AD156" s="376"/>
      <c r="AE156" s="199" t="s">
        <v>35</v>
      </c>
      <c r="AF156" s="200"/>
      <c r="AG156" s="200"/>
      <c r="AH156" s="201" t="s">
        <v>64</v>
      </c>
      <c r="AI156" s="224">
        <f t="shared" si="2"/>
        <v>0</v>
      </c>
      <c r="AJ156" s="225">
        <f t="shared" si="18"/>
        <v>0</v>
      </c>
      <c r="AK156" s="371">
        <f t="shared" si="19"/>
        <v>0</v>
      </c>
      <c r="AL156" s="1383">
        <f t="shared" si="3"/>
        <v>0</v>
      </c>
      <c r="AM156" s="1339"/>
    </row>
    <row r="157" spans="1:39" ht="14.45" customHeight="1">
      <c r="A157" s="982">
        <v>0</v>
      </c>
      <c r="B157" s="982">
        <v>0</v>
      </c>
      <c r="C157" s="982">
        <v>0</v>
      </c>
      <c r="D157" s="982">
        <v>0</v>
      </c>
      <c r="E157" s="982">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7"/>
        <v>0</v>
      </c>
      <c r="AA157" s="225">
        <f t="shared" si="17"/>
        <v>0</v>
      </c>
      <c r="AB157" s="371">
        <f t="shared" si="17"/>
        <v>0</v>
      </c>
      <c r="AC157" s="334"/>
      <c r="AD157" s="376"/>
      <c r="AE157" s="199" t="s">
        <v>171</v>
      </c>
      <c r="AF157" s="200"/>
      <c r="AG157" s="200"/>
      <c r="AH157" s="201" t="s">
        <v>66</v>
      </c>
      <c r="AI157" s="224">
        <f t="shared" si="2"/>
        <v>0</v>
      </c>
      <c r="AJ157" s="225">
        <f t="shared" si="18"/>
        <v>0</v>
      </c>
      <c r="AK157" s="371">
        <f t="shared" si="19"/>
        <v>0</v>
      </c>
      <c r="AL157" s="1383">
        <f t="shared" si="3"/>
        <v>0</v>
      </c>
      <c r="AM157" s="1339"/>
    </row>
    <row r="158" spans="1:39" ht="14.45" customHeight="1">
      <c r="A158" s="982">
        <v>0</v>
      </c>
      <c r="B158" s="982">
        <v>0</v>
      </c>
      <c r="C158" s="982">
        <v>0</v>
      </c>
      <c r="D158" s="982">
        <v>0</v>
      </c>
      <c r="E158" s="982">
        <v>0</v>
      </c>
      <c r="K158" s="199"/>
      <c r="L158" s="200"/>
      <c r="M158" s="200"/>
      <c r="N158" s="201" t="s">
        <v>150</v>
      </c>
      <c r="O158" s="203"/>
      <c r="P158" s="224">
        <f t="shared" si="16"/>
        <v>1475</v>
      </c>
      <c r="Q158" s="225">
        <f t="shared" si="16"/>
        <v>1475</v>
      </c>
      <c r="R158" s="225">
        <f t="shared" si="16"/>
        <v>0</v>
      </c>
      <c r="S158" s="226">
        <f t="shared" si="16"/>
        <v>0</v>
      </c>
      <c r="T158" s="275">
        <f t="shared" si="16"/>
        <v>0</v>
      </c>
      <c r="U158" s="207"/>
      <c r="V158" s="200"/>
      <c r="W158" s="200"/>
      <c r="X158" s="201" t="s">
        <v>150</v>
      </c>
      <c r="Y158" s="465"/>
      <c r="Z158" s="224">
        <f t="shared" si="17"/>
        <v>0</v>
      </c>
      <c r="AA158" s="225">
        <f t="shared" si="17"/>
        <v>0</v>
      </c>
      <c r="AB158" s="371">
        <f t="shared" si="17"/>
        <v>0</v>
      </c>
      <c r="AC158" s="334"/>
      <c r="AD158" s="376"/>
      <c r="AE158" s="199"/>
      <c r="AF158" s="200"/>
      <c r="AG158" s="200"/>
      <c r="AH158" s="201" t="s">
        <v>150</v>
      </c>
      <c r="AI158" s="224">
        <f t="shared" si="2"/>
        <v>1475</v>
      </c>
      <c r="AJ158" s="225">
        <f t="shared" si="18"/>
        <v>0</v>
      </c>
      <c r="AK158" s="371">
        <f t="shared" si="19"/>
        <v>0</v>
      </c>
      <c r="AL158" s="1383">
        <f t="shared" si="3"/>
        <v>0</v>
      </c>
      <c r="AM158" s="1339"/>
    </row>
    <row r="159" spans="1:39" ht="14.45" customHeight="1">
      <c r="A159" s="982">
        <v>0</v>
      </c>
      <c r="B159" s="982">
        <v>0</v>
      </c>
      <c r="C159" s="982">
        <v>0</v>
      </c>
      <c r="D159" s="982">
        <v>0</v>
      </c>
      <c r="E159" s="982">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7"/>
        <v>0</v>
      </c>
      <c r="AA159" s="225">
        <f t="shared" si="17"/>
        <v>0</v>
      </c>
      <c r="AB159" s="371">
        <f t="shared" si="17"/>
        <v>0</v>
      </c>
      <c r="AC159" s="334"/>
      <c r="AD159" s="376"/>
      <c r="AE159" s="199"/>
      <c r="AF159" s="200" t="s">
        <v>41</v>
      </c>
      <c r="AG159" s="221"/>
      <c r="AH159" s="201" t="s">
        <v>13</v>
      </c>
      <c r="AI159" s="224">
        <f t="shared" si="2"/>
        <v>0</v>
      </c>
      <c r="AJ159" s="225">
        <f t="shared" si="18"/>
        <v>0</v>
      </c>
      <c r="AK159" s="371">
        <f t="shared" si="19"/>
        <v>0</v>
      </c>
      <c r="AL159" s="1383">
        <f t="shared" si="3"/>
        <v>0</v>
      </c>
      <c r="AM159" s="1339"/>
    </row>
    <row r="160" spans="1:39" ht="14.45" customHeight="1">
      <c r="A160" s="982">
        <v>0</v>
      </c>
      <c r="B160" s="982">
        <v>0</v>
      </c>
      <c r="C160" s="982">
        <v>0</v>
      </c>
      <c r="D160" s="982">
        <v>0</v>
      </c>
      <c r="E160" s="982">
        <v>0</v>
      </c>
      <c r="K160" s="199"/>
      <c r="L160" s="200"/>
      <c r="M160" s="201" t="s">
        <v>70</v>
      </c>
      <c r="N160" s="202"/>
      <c r="O160" s="203"/>
      <c r="P160" s="224">
        <f t="shared" si="16"/>
        <v>1103</v>
      </c>
      <c r="Q160" s="225">
        <f t="shared" si="16"/>
        <v>1103</v>
      </c>
      <c r="R160" s="225">
        <f t="shared" si="16"/>
        <v>0</v>
      </c>
      <c r="S160" s="226">
        <f t="shared" si="16"/>
        <v>0</v>
      </c>
      <c r="T160" s="275">
        <f t="shared" si="16"/>
        <v>0</v>
      </c>
      <c r="U160" s="207" t="s">
        <v>72</v>
      </c>
      <c r="V160" s="200"/>
      <c r="W160" s="201" t="s">
        <v>70</v>
      </c>
      <c r="X160" s="202"/>
      <c r="Y160" s="203"/>
      <c r="Z160" s="224">
        <f t="shared" si="17"/>
        <v>0</v>
      </c>
      <c r="AA160" s="225">
        <f t="shared" si="17"/>
        <v>0</v>
      </c>
      <c r="AB160" s="371">
        <f t="shared" si="17"/>
        <v>0</v>
      </c>
      <c r="AC160" s="334"/>
      <c r="AD160" s="376"/>
      <c r="AE160" s="199"/>
      <c r="AF160" s="200"/>
      <c r="AG160" s="201" t="s">
        <v>70</v>
      </c>
      <c r="AH160" s="202"/>
      <c r="AI160" s="224">
        <f t="shared" si="2"/>
        <v>1103</v>
      </c>
      <c r="AJ160" s="225">
        <f t="shared" si="18"/>
        <v>0</v>
      </c>
      <c r="AK160" s="371">
        <f t="shared" si="19"/>
        <v>0</v>
      </c>
      <c r="AL160" s="1383">
        <f t="shared" si="3"/>
        <v>0</v>
      </c>
      <c r="AM160" s="1339"/>
    </row>
    <row r="161" spans="1:39" ht="14.45" customHeight="1">
      <c r="A161" s="982">
        <v>0</v>
      </c>
      <c r="B161" s="982">
        <v>0</v>
      </c>
      <c r="C161" s="982">
        <v>0</v>
      </c>
      <c r="D161" s="982">
        <v>0</v>
      </c>
      <c r="E161" s="982">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7"/>
        <v>0</v>
      </c>
      <c r="AA161" s="225">
        <f t="shared" si="17"/>
        <v>0</v>
      </c>
      <c r="AB161" s="371">
        <f t="shared" si="17"/>
        <v>0</v>
      </c>
      <c r="AC161" s="334"/>
      <c r="AD161" s="376"/>
      <c r="AE161" s="199"/>
      <c r="AF161" s="200"/>
      <c r="AG161" s="201" t="s">
        <v>73</v>
      </c>
      <c r="AH161" s="202"/>
      <c r="AI161" s="224">
        <f t="shared" si="2"/>
        <v>0</v>
      </c>
      <c r="AJ161" s="225">
        <f t="shared" si="18"/>
        <v>0</v>
      </c>
      <c r="AK161" s="371">
        <f t="shared" si="19"/>
        <v>0</v>
      </c>
      <c r="AL161" s="1383">
        <f t="shared" si="3"/>
        <v>0</v>
      </c>
      <c r="AM161" s="1339"/>
    </row>
    <row r="162" spans="1:39" ht="14.45" customHeight="1">
      <c r="A162" s="982">
        <v>0</v>
      </c>
      <c r="B162" s="982">
        <v>0</v>
      </c>
      <c r="C162" s="982">
        <v>0</v>
      </c>
      <c r="D162" s="982">
        <v>0</v>
      </c>
      <c r="E162" s="982">
        <v>0</v>
      </c>
      <c r="K162" s="199"/>
      <c r="L162" s="221"/>
      <c r="M162" s="201" t="s">
        <v>13</v>
      </c>
      <c r="N162" s="202"/>
      <c r="O162" s="203"/>
      <c r="P162" s="224">
        <f t="shared" si="16"/>
        <v>258</v>
      </c>
      <c r="Q162" s="225">
        <f t="shared" si="16"/>
        <v>8</v>
      </c>
      <c r="R162" s="225">
        <f t="shared" si="16"/>
        <v>0</v>
      </c>
      <c r="S162" s="226">
        <f t="shared" si="16"/>
        <v>125</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371">
        <f>IF(ISERROR(AB$47*(S162/(S$151+S$152+S$162))),0,ROUND(AB$47*(S162/(S$151+S$152+S$162)),0))</f>
        <v>0</v>
      </c>
      <c r="AC162" s="334"/>
      <c r="AD162" s="376"/>
      <c r="AE162" s="199"/>
      <c r="AF162" s="221"/>
      <c r="AG162" s="201" t="s">
        <v>13</v>
      </c>
      <c r="AH162" s="202"/>
      <c r="AI162" s="224">
        <f t="shared" si="2"/>
        <v>8</v>
      </c>
      <c r="AJ162" s="225">
        <f t="shared" si="18"/>
        <v>0</v>
      </c>
      <c r="AK162" s="371">
        <f t="shared" si="19"/>
        <v>4</v>
      </c>
      <c r="AL162" s="1383">
        <f t="shared" si="3"/>
        <v>250</v>
      </c>
      <c r="AM162" s="1339"/>
    </row>
    <row r="163" spans="1:39" ht="14.45" customHeight="1">
      <c r="A163" s="982">
        <v>0</v>
      </c>
      <c r="B163" s="982">
        <v>0</v>
      </c>
      <c r="C163" s="982">
        <v>0</v>
      </c>
      <c r="D163" s="982">
        <v>0</v>
      </c>
      <c r="E163" s="982">
        <v>0</v>
      </c>
      <c r="K163" s="199" t="s">
        <v>4</v>
      </c>
      <c r="L163" s="178" t="s">
        <v>78</v>
      </c>
      <c r="M163" s="202"/>
      <c r="N163" s="202"/>
      <c r="O163" s="203"/>
      <c r="P163" s="224">
        <f t="shared" ref="P163:T172" si="20">P48+P102</f>
        <v>17882</v>
      </c>
      <c r="Q163" s="225">
        <f t="shared" si="20"/>
        <v>17851</v>
      </c>
      <c r="R163" s="225">
        <f t="shared" si="20"/>
        <v>0</v>
      </c>
      <c r="S163" s="226">
        <f t="shared" si="20"/>
        <v>0</v>
      </c>
      <c r="T163" s="275">
        <f t="shared" si="20"/>
        <v>6100</v>
      </c>
      <c r="U163" s="207" t="s">
        <v>4</v>
      </c>
      <c r="V163" s="178" t="s">
        <v>78</v>
      </c>
      <c r="W163" s="202"/>
      <c r="X163" s="202"/>
      <c r="Y163" s="203" t="s">
        <v>156</v>
      </c>
      <c r="Z163" s="224">
        <f>IF(ISERROR(Z$60*(Q163/(Q$135+Q$144+Q$163+Q$175))),0,ROUND(Z$60*(Q163/(Q$135+Q$144+Q$163+Q$175)),0))</f>
        <v>6901</v>
      </c>
      <c r="AA163" s="225">
        <f>IF(ISERROR(AA$60*(R163/(R$135+R$144+R$163+R$175))),0,ROUND(AA$60*(R163/(R$135+R$144+R$163+R$175)),0))</f>
        <v>0</v>
      </c>
      <c r="AB163" s="371">
        <f>IF(ISERROR(AB$60*(S163/(S$135+S$144+S$163+S$175))),0,ROUND(AB$60*(S163/(S$135+S$144+S$163+S$175)),0))</f>
        <v>0</v>
      </c>
      <c r="AC163" s="334"/>
      <c r="AD163" s="376"/>
      <c r="AE163" s="199" t="s">
        <v>4</v>
      </c>
      <c r="AF163" s="178" t="s">
        <v>78</v>
      </c>
      <c r="AG163" s="202"/>
      <c r="AH163" s="202"/>
      <c r="AI163" s="224">
        <f t="shared" si="2"/>
        <v>10950</v>
      </c>
      <c r="AJ163" s="225">
        <f>SUM(AJ164:AJ165)</f>
        <v>0</v>
      </c>
      <c r="AK163" s="371">
        <f>SUM(AK164:AK165)</f>
        <v>0</v>
      </c>
      <c r="AL163" s="1383">
        <f t="shared" si="3"/>
        <v>31</v>
      </c>
      <c r="AM163" s="1339"/>
    </row>
    <row r="164" spans="1:39" ht="14.45" customHeight="1">
      <c r="A164" s="982">
        <v>0</v>
      </c>
      <c r="B164" s="982">
        <v>0</v>
      </c>
      <c r="C164" s="982">
        <v>0</v>
      </c>
      <c r="D164" s="982">
        <v>0</v>
      </c>
      <c r="E164" s="982">
        <v>0</v>
      </c>
      <c r="K164" s="199"/>
      <c r="L164" s="200"/>
      <c r="M164" s="201" t="s">
        <v>11</v>
      </c>
      <c r="N164" s="202"/>
      <c r="O164" s="203"/>
      <c r="P164" s="224">
        <f t="shared" si="20"/>
        <v>0</v>
      </c>
      <c r="Q164" s="225">
        <f t="shared" si="20"/>
        <v>0</v>
      </c>
      <c r="R164" s="225">
        <f t="shared" si="20"/>
        <v>0</v>
      </c>
      <c r="S164" s="226">
        <f t="shared" si="20"/>
        <v>0</v>
      </c>
      <c r="T164" s="275">
        <f t="shared" si="20"/>
        <v>0</v>
      </c>
      <c r="U164" s="207"/>
      <c r="V164" s="200"/>
      <c r="W164" s="201" t="s">
        <v>11</v>
      </c>
      <c r="X164" s="202"/>
      <c r="Y164" s="203" t="s">
        <v>156</v>
      </c>
      <c r="Z164" s="224">
        <f>IF(ISERROR(Z163*(Q$164/Q$163)),0,ROUND(Z163*(Q$164/Q$163),0))</f>
        <v>0</v>
      </c>
      <c r="AA164" s="225">
        <f>IF(ISERROR(AA163*(R$164/R$163)),0,ROUND(AA163*(R$164/R$163),0))</f>
        <v>0</v>
      </c>
      <c r="AB164" s="371">
        <f>IF(ISERROR(AB163*(S$164/S$163)),0,ROUND(AB163*(S$164/S$163),0))</f>
        <v>0</v>
      </c>
      <c r="AC164" s="334"/>
      <c r="AD164" s="376"/>
      <c r="AE164" s="199"/>
      <c r="AF164" s="200"/>
      <c r="AG164" s="201" t="s">
        <v>11</v>
      </c>
      <c r="AH164" s="202"/>
      <c r="AI164" s="224">
        <f t="shared" si="2"/>
        <v>0</v>
      </c>
      <c r="AJ164" s="225">
        <f t="shared" ref="AJ164:AJ169" si="21">IF($P164-$Z164=0,0,ROUND((R164-AA164)*$AI164/($P164-$Z164),0))</f>
        <v>0</v>
      </c>
      <c r="AK164" s="371">
        <f t="shared" ref="AK164:AK169" si="22">IF(P164-Z164=0,0,ROUND((S164-AB164)*AI164/(P164-Z164),0))</f>
        <v>0</v>
      </c>
      <c r="AL164" s="1383">
        <f t="shared" si="3"/>
        <v>0</v>
      </c>
      <c r="AM164" s="1339"/>
    </row>
    <row r="165" spans="1:39" ht="14.45" customHeight="1">
      <c r="A165" s="982">
        <v>0</v>
      </c>
      <c r="B165" s="982">
        <v>0</v>
      </c>
      <c r="C165" s="982">
        <v>0</v>
      </c>
      <c r="D165" s="982">
        <v>0</v>
      </c>
      <c r="E165" s="982">
        <v>0</v>
      </c>
      <c r="K165" s="199"/>
      <c r="L165" s="221"/>
      <c r="M165" s="201" t="s">
        <v>13</v>
      </c>
      <c r="N165" s="202"/>
      <c r="O165" s="203"/>
      <c r="P165" s="224">
        <f t="shared" si="20"/>
        <v>17882</v>
      </c>
      <c r="Q165" s="225">
        <f t="shared" si="20"/>
        <v>17851</v>
      </c>
      <c r="R165" s="225">
        <f t="shared" si="20"/>
        <v>0</v>
      </c>
      <c r="S165" s="226">
        <f t="shared" si="20"/>
        <v>0</v>
      </c>
      <c r="T165" s="275">
        <f t="shared" si="20"/>
        <v>6100</v>
      </c>
      <c r="U165" s="207"/>
      <c r="V165" s="221"/>
      <c r="W165" s="201" t="s">
        <v>13</v>
      </c>
      <c r="X165" s="202"/>
      <c r="Y165" s="203" t="s">
        <v>156</v>
      </c>
      <c r="Z165" s="224">
        <f>Z163-Z164</f>
        <v>6901</v>
      </c>
      <c r="AA165" s="225">
        <f>AA163-AA164</f>
        <v>0</v>
      </c>
      <c r="AB165" s="371">
        <f>AB163-AB164</f>
        <v>0</v>
      </c>
      <c r="AC165" s="334"/>
      <c r="AD165" s="376"/>
      <c r="AE165" s="199"/>
      <c r="AF165" s="221"/>
      <c r="AG165" s="201" t="s">
        <v>13</v>
      </c>
      <c r="AH165" s="202"/>
      <c r="AI165" s="224">
        <f t="shared" si="2"/>
        <v>10950</v>
      </c>
      <c r="AJ165" s="225">
        <f t="shared" si="21"/>
        <v>0</v>
      </c>
      <c r="AK165" s="371">
        <f t="shared" si="22"/>
        <v>0</v>
      </c>
      <c r="AL165" s="1383">
        <f t="shared" si="3"/>
        <v>31</v>
      </c>
      <c r="AM165" s="1339"/>
    </row>
    <row r="166" spans="1:39" ht="14.45" customHeight="1">
      <c r="A166" s="982">
        <v>2134</v>
      </c>
      <c r="B166" s="982">
        <v>0</v>
      </c>
      <c r="C166" s="982">
        <v>0</v>
      </c>
      <c r="D166" s="982">
        <v>0</v>
      </c>
      <c r="E166" s="982">
        <v>2100</v>
      </c>
      <c r="K166" s="199"/>
      <c r="L166" s="174"/>
      <c r="M166" s="201" t="s">
        <v>88</v>
      </c>
      <c r="N166" s="202"/>
      <c r="O166" s="203"/>
      <c r="P166" s="224">
        <f t="shared" si="20"/>
        <v>11234</v>
      </c>
      <c r="Q166" s="225">
        <f t="shared" si="20"/>
        <v>11234</v>
      </c>
      <c r="R166" s="225">
        <f t="shared" si="20"/>
        <v>0</v>
      </c>
      <c r="S166" s="226">
        <f t="shared" si="20"/>
        <v>0</v>
      </c>
      <c r="T166" s="275">
        <f t="shared" si="20"/>
        <v>0</v>
      </c>
      <c r="U166" s="207"/>
      <c r="V166" s="174"/>
      <c r="W166" s="201" t="s">
        <v>88</v>
      </c>
      <c r="X166" s="202"/>
      <c r="Y166" s="203"/>
      <c r="Z166" s="224">
        <f t="shared" ref="Z166:AB168" si="23">Z51</f>
        <v>0</v>
      </c>
      <c r="AA166" s="225">
        <f t="shared" si="23"/>
        <v>0</v>
      </c>
      <c r="AB166" s="371">
        <f t="shared" si="23"/>
        <v>0</v>
      </c>
      <c r="AC166" s="334"/>
      <c r="AD166" s="376"/>
      <c r="AE166" s="199"/>
      <c r="AF166" s="174"/>
      <c r="AG166" s="201" t="s">
        <v>88</v>
      </c>
      <c r="AH166" s="202"/>
      <c r="AI166" s="224">
        <f t="shared" si="2"/>
        <v>11234</v>
      </c>
      <c r="AJ166" s="225">
        <f t="shared" si="21"/>
        <v>0</v>
      </c>
      <c r="AK166" s="371">
        <f t="shared" si="22"/>
        <v>0</v>
      </c>
      <c r="AL166" s="1383">
        <f t="shared" si="3"/>
        <v>0</v>
      </c>
      <c r="AM166" s="1339"/>
    </row>
    <row r="167" spans="1:39" ht="14.45" customHeight="1">
      <c r="A167" s="982">
        <v>2134</v>
      </c>
      <c r="B167" s="982">
        <v>0</v>
      </c>
      <c r="C167" s="982">
        <v>0</v>
      </c>
      <c r="D167" s="982">
        <v>0</v>
      </c>
      <c r="E167" s="982">
        <v>2100</v>
      </c>
      <c r="K167" s="199"/>
      <c r="L167" s="181" t="s">
        <v>91</v>
      </c>
      <c r="M167" s="201" t="s">
        <v>89</v>
      </c>
      <c r="N167" s="202"/>
      <c r="O167" s="203"/>
      <c r="P167" s="224">
        <f t="shared" si="20"/>
        <v>47589</v>
      </c>
      <c r="Q167" s="225">
        <f t="shared" si="20"/>
        <v>47589</v>
      </c>
      <c r="R167" s="225">
        <f t="shared" si="20"/>
        <v>12878</v>
      </c>
      <c r="S167" s="226">
        <f t="shared" si="20"/>
        <v>0</v>
      </c>
      <c r="T167" s="275">
        <f t="shared" si="20"/>
        <v>27900</v>
      </c>
      <c r="U167" s="207"/>
      <c r="V167" s="181" t="s">
        <v>91</v>
      </c>
      <c r="W167" s="201" t="s">
        <v>89</v>
      </c>
      <c r="X167" s="202"/>
      <c r="Y167" s="203"/>
      <c r="Z167" s="224">
        <f t="shared" si="23"/>
        <v>0</v>
      </c>
      <c r="AA167" s="225">
        <f t="shared" si="23"/>
        <v>0</v>
      </c>
      <c r="AB167" s="371">
        <f t="shared" si="23"/>
        <v>0</v>
      </c>
      <c r="AC167" s="334"/>
      <c r="AD167" s="376"/>
      <c r="AE167" s="199"/>
      <c r="AF167" s="181" t="s">
        <v>91</v>
      </c>
      <c r="AG167" s="201" t="s">
        <v>89</v>
      </c>
      <c r="AH167" s="202"/>
      <c r="AI167" s="224">
        <f t="shared" si="2"/>
        <v>47589</v>
      </c>
      <c r="AJ167" s="225">
        <f t="shared" si="21"/>
        <v>12878</v>
      </c>
      <c r="AK167" s="371">
        <f t="shared" si="22"/>
        <v>0</v>
      </c>
      <c r="AL167" s="1383">
        <f t="shared" si="3"/>
        <v>0</v>
      </c>
      <c r="AM167" s="1339"/>
    </row>
    <row r="168" spans="1:39" ht="14.45" customHeight="1">
      <c r="K168" s="199"/>
      <c r="L168" s="181"/>
      <c r="M168" s="201" t="s">
        <v>104</v>
      </c>
      <c r="N168" s="202"/>
      <c r="O168" s="203"/>
      <c r="P168" s="224">
        <f t="shared" si="20"/>
        <v>0</v>
      </c>
      <c r="Q168" s="225">
        <f t="shared" si="20"/>
        <v>0</v>
      </c>
      <c r="R168" s="225">
        <f t="shared" si="20"/>
        <v>0</v>
      </c>
      <c r="S168" s="226">
        <f t="shared" si="20"/>
        <v>0</v>
      </c>
      <c r="T168" s="275">
        <f t="shared" si="20"/>
        <v>0</v>
      </c>
      <c r="U168" s="207"/>
      <c r="V168" s="181"/>
      <c r="W168" s="201" t="s">
        <v>104</v>
      </c>
      <c r="X168" s="202"/>
      <c r="Y168" s="203"/>
      <c r="Z168" s="224">
        <f t="shared" si="23"/>
        <v>0</v>
      </c>
      <c r="AA168" s="225">
        <f t="shared" si="23"/>
        <v>0</v>
      </c>
      <c r="AB168" s="371">
        <f t="shared" si="23"/>
        <v>0</v>
      </c>
      <c r="AC168" s="334"/>
      <c r="AD168" s="376"/>
      <c r="AE168" s="199"/>
      <c r="AF168" s="181"/>
      <c r="AG168" s="201" t="s">
        <v>104</v>
      </c>
      <c r="AH168" s="202"/>
      <c r="AI168" s="224">
        <f t="shared" si="2"/>
        <v>0</v>
      </c>
      <c r="AJ168" s="225">
        <f t="shared" si="21"/>
        <v>0</v>
      </c>
      <c r="AK168" s="371">
        <f t="shared" si="22"/>
        <v>0</v>
      </c>
      <c r="AL168" s="1383">
        <f t="shared" si="3"/>
        <v>0</v>
      </c>
      <c r="AM168" s="1339"/>
    </row>
    <row r="169" spans="1:39" ht="14.45" customHeight="1">
      <c r="K169" s="199"/>
      <c r="L169" s="181"/>
      <c r="M169" s="201" t="s">
        <v>90</v>
      </c>
      <c r="N169" s="202"/>
      <c r="O169" s="203"/>
      <c r="P169" s="224">
        <f t="shared" si="20"/>
        <v>210</v>
      </c>
      <c r="Q169" s="225">
        <f t="shared" si="20"/>
        <v>210</v>
      </c>
      <c r="R169" s="225">
        <f t="shared" si="20"/>
        <v>0</v>
      </c>
      <c r="S169" s="226">
        <f t="shared" si="20"/>
        <v>0</v>
      </c>
      <c r="T169" s="275">
        <f t="shared" si="20"/>
        <v>0</v>
      </c>
      <c r="U169" s="207"/>
      <c r="V169" s="181"/>
      <c r="W169" s="201" t="s">
        <v>90</v>
      </c>
      <c r="X169" s="202"/>
      <c r="Y169" s="203" t="s">
        <v>156</v>
      </c>
      <c r="Z169" s="224">
        <f t="shared" ref="Z169:AB170" si="24">IF(ISERROR((Z$58+Z$59)*(Q169/(Q$169+Q$170+Q$172+Q$174))),0,ROUND((Z$58+Z$59)*(Q169/(Q$169+Q$170+Q$172+Q$174)),0))</f>
        <v>0</v>
      </c>
      <c r="AA169" s="225">
        <f t="shared" si="24"/>
        <v>0</v>
      </c>
      <c r="AB169" s="371">
        <f t="shared" si="24"/>
        <v>0</v>
      </c>
      <c r="AC169" s="334"/>
      <c r="AD169" s="376"/>
      <c r="AE169" s="199"/>
      <c r="AF169" s="181"/>
      <c r="AG169" s="201" t="s">
        <v>90</v>
      </c>
      <c r="AH169" s="202"/>
      <c r="AI169" s="224">
        <f t="shared" si="2"/>
        <v>210</v>
      </c>
      <c r="AJ169" s="225">
        <f t="shared" si="21"/>
        <v>0</v>
      </c>
      <c r="AK169" s="371">
        <f t="shared" si="22"/>
        <v>0</v>
      </c>
      <c r="AL169" s="1383">
        <f t="shared" si="3"/>
        <v>0</v>
      </c>
      <c r="AM169" s="1339"/>
    </row>
    <row r="170" spans="1:39" ht="14.45" customHeight="1">
      <c r="A170" s="986">
        <v>0</v>
      </c>
      <c r="B170" s="986">
        <v>0</v>
      </c>
      <c r="C170" s="986">
        <v>0</v>
      </c>
      <c r="D170" s="986">
        <v>0</v>
      </c>
      <c r="E170" s="986">
        <v>0</v>
      </c>
      <c r="K170" s="199"/>
      <c r="L170" s="181" t="s">
        <v>92</v>
      </c>
      <c r="M170" s="201" t="s">
        <v>105</v>
      </c>
      <c r="N170" s="202"/>
      <c r="O170" s="203"/>
      <c r="P170" s="224">
        <f t="shared" si="20"/>
        <v>0</v>
      </c>
      <c r="Q170" s="225">
        <f t="shared" si="20"/>
        <v>0</v>
      </c>
      <c r="R170" s="225">
        <f t="shared" si="20"/>
        <v>0</v>
      </c>
      <c r="S170" s="226">
        <f t="shared" si="20"/>
        <v>0</v>
      </c>
      <c r="T170" s="275">
        <f t="shared" si="20"/>
        <v>0</v>
      </c>
      <c r="U170" s="207"/>
      <c r="V170" s="181" t="s">
        <v>92</v>
      </c>
      <c r="W170" s="201" t="s">
        <v>105</v>
      </c>
      <c r="X170" s="202"/>
      <c r="Y170" s="203" t="s">
        <v>156</v>
      </c>
      <c r="Z170" s="224">
        <f t="shared" si="24"/>
        <v>0</v>
      </c>
      <c r="AA170" s="225">
        <f t="shared" si="24"/>
        <v>0</v>
      </c>
      <c r="AB170" s="371">
        <f t="shared" si="24"/>
        <v>0</v>
      </c>
      <c r="AC170" s="334"/>
      <c r="AD170" s="376"/>
      <c r="AE170" s="199"/>
      <c r="AF170" s="181" t="s">
        <v>92</v>
      </c>
      <c r="AG170" s="201" t="s">
        <v>105</v>
      </c>
      <c r="AH170" s="202"/>
      <c r="AI170" s="224">
        <f t="shared" si="2"/>
        <v>0</v>
      </c>
      <c r="AJ170" s="225">
        <f t="shared" ref="AJ170:AJ175" si="25">IF($P170-$Z170=0,0,ROUND((R170-AA170)*$AI170/($P170-$Z170),0))</f>
        <v>0</v>
      </c>
      <c r="AK170" s="371">
        <f t="shared" ref="AK170:AK175" si="26">IF(P170-Z170=0,0,ROUND((S170-AB170)*AI170/(P170-Z170),0))</f>
        <v>0</v>
      </c>
      <c r="AL170" s="1383">
        <f t="shared" si="3"/>
        <v>0</v>
      </c>
      <c r="AM170" s="1339"/>
    </row>
    <row r="171" spans="1:39" ht="14.45" customHeight="1">
      <c r="A171" s="986">
        <v>0</v>
      </c>
      <c r="B171" s="986">
        <v>0</v>
      </c>
      <c r="C171" s="986">
        <v>0</v>
      </c>
      <c r="D171" s="986">
        <v>0</v>
      </c>
      <c r="E171" s="986">
        <v>0</v>
      </c>
      <c r="K171" s="199"/>
      <c r="L171" s="181"/>
      <c r="M171" s="201" t="s">
        <v>106</v>
      </c>
      <c r="N171" s="202"/>
      <c r="O171" s="203"/>
      <c r="P171" s="224">
        <f t="shared" si="20"/>
        <v>0</v>
      </c>
      <c r="Q171" s="225">
        <f t="shared" si="20"/>
        <v>0</v>
      </c>
      <c r="R171" s="225">
        <f t="shared" si="20"/>
        <v>0</v>
      </c>
      <c r="S171" s="226">
        <f t="shared" si="20"/>
        <v>0</v>
      </c>
      <c r="T171" s="275">
        <f t="shared" si="20"/>
        <v>0</v>
      </c>
      <c r="U171" s="207"/>
      <c r="V171" s="181"/>
      <c r="W171" s="201" t="s">
        <v>106</v>
      </c>
      <c r="X171" s="202"/>
      <c r="Y171" s="203"/>
      <c r="Z171" s="224">
        <f>Z56</f>
        <v>0</v>
      </c>
      <c r="AA171" s="225">
        <f>AA56</f>
        <v>0</v>
      </c>
      <c r="AB171" s="371">
        <f>AB56</f>
        <v>0</v>
      </c>
      <c r="AC171" s="334"/>
      <c r="AD171" s="376"/>
      <c r="AE171" s="199"/>
      <c r="AF171" s="181"/>
      <c r="AG171" s="201" t="s">
        <v>106</v>
      </c>
      <c r="AH171" s="202"/>
      <c r="AI171" s="224">
        <f t="shared" si="2"/>
        <v>0</v>
      </c>
      <c r="AJ171" s="225">
        <f t="shared" si="25"/>
        <v>0</v>
      </c>
      <c r="AK171" s="371">
        <f t="shared" si="26"/>
        <v>0</v>
      </c>
      <c r="AL171" s="1383">
        <f t="shared" si="3"/>
        <v>0</v>
      </c>
      <c r="AM171" s="1339"/>
    </row>
    <row r="172" spans="1:39" ht="14.45" customHeight="1">
      <c r="A172" s="986">
        <v>0</v>
      </c>
      <c r="B172" s="986">
        <v>0</v>
      </c>
      <c r="C172" s="986">
        <v>0</v>
      </c>
      <c r="D172" s="986">
        <v>0</v>
      </c>
      <c r="E172" s="986">
        <v>0</v>
      </c>
      <c r="K172" s="199"/>
      <c r="L172" s="181"/>
      <c r="M172" s="201" t="s">
        <v>107</v>
      </c>
      <c r="N172" s="202"/>
      <c r="O172" s="203"/>
      <c r="P172" s="224">
        <f t="shared" si="20"/>
        <v>0</v>
      </c>
      <c r="Q172" s="225">
        <f t="shared" si="20"/>
        <v>0</v>
      </c>
      <c r="R172" s="225">
        <f t="shared" si="20"/>
        <v>0</v>
      </c>
      <c r="S172" s="226">
        <f t="shared" si="20"/>
        <v>0</v>
      </c>
      <c r="T172" s="275">
        <f t="shared" si="20"/>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371">
        <f>IF(ISERROR((AB$58+AB$59)*(S172/(S$169+S$170+S$172+S$174))),0,ROUND((AB$58+AB$59)*(S172/(S$169+S$170+S$172+S$174)),0))</f>
        <v>0</v>
      </c>
      <c r="AC172" s="334"/>
      <c r="AD172" s="376"/>
      <c r="AE172" s="199"/>
      <c r="AF172" s="181"/>
      <c r="AG172" s="201" t="s">
        <v>107</v>
      </c>
      <c r="AH172" s="202"/>
      <c r="AI172" s="224">
        <f t="shared" si="2"/>
        <v>0</v>
      </c>
      <c r="AJ172" s="225">
        <f t="shared" si="25"/>
        <v>0</v>
      </c>
      <c r="AK172" s="371">
        <f t="shared" si="26"/>
        <v>0</v>
      </c>
      <c r="AL172" s="1383">
        <f t="shared" si="3"/>
        <v>0</v>
      </c>
      <c r="AM172" s="1339"/>
    </row>
    <row r="173" spans="1:39" ht="14.45" customHeight="1">
      <c r="A173" s="986">
        <v>0</v>
      </c>
      <c r="B173" s="986">
        <v>0</v>
      </c>
      <c r="C173" s="986">
        <v>0</v>
      </c>
      <c r="D173" s="986">
        <v>0</v>
      </c>
      <c r="E173" s="986">
        <v>0</v>
      </c>
      <c r="K173" s="199"/>
      <c r="L173" s="181" t="s">
        <v>41</v>
      </c>
      <c r="M173" s="201" t="s">
        <v>108</v>
      </c>
      <c r="N173" s="202"/>
      <c r="O173" s="203"/>
      <c r="P173" s="224">
        <f t="shared" ref="P173:T176" si="27">P58+P112</f>
        <v>11229</v>
      </c>
      <c r="Q173" s="225">
        <f t="shared" si="27"/>
        <v>11229</v>
      </c>
      <c r="R173" s="225">
        <f t="shared" si="27"/>
        <v>0</v>
      </c>
      <c r="S173" s="226">
        <f t="shared" si="27"/>
        <v>0</v>
      </c>
      <c r="T173" s="275">
        <f t="shared" si="27"/>
        <v>0</v>
      </c>
      <c r="U173" s="207"/>
      <c r="V173" s="181" t="s">
        <v>41</v>
      </c>
      <c r="W173" s="201" t="s">
        <v>108</v>
      </c>
      <c r="X173" s="202"/>
      <c r="Y173" s="203"/>
      <c r="Z173" s="224">
        <f>Z57</f>
        <v>0</v>
      </c>
      <c r="AA173" s="225">
        <f>AA57</f>
        <v>0</v>
      </c>
      <c r="AB173" s="371">
        <f>AB57</f>
        <v>0</v>
      </c>
      <c r="AC173" s="334"/>
      <c r="AD173" s="376"/>
      <c r="AE173" s="199"/>
      <c r="AF173" s="181" t="s">
        <v>41</v>
      </c>
      <c r="AG173" s="201" t="s">
        <v>108</v>
      </c>
      <c r="AH173" s="202"/>
      <c r="AI173" s="224">
        <f t="shared" si="2"/>
        <v>11229</v>
      </c>
      <c r="AJ173" s="225">
        <f t="shared" si="25"/>
        <v>0</v>
      </c>
      <c r="AK173" s="371">
        <f t="shared" si="26"/>
        <v>0</v>
      </c>
      <c r="AL173" s="1383">
        <f t="shared" si="3"/>
        <v>0</v>
      </c>
      <c r="AM173" s="1339"/>
    </row>
    <row r="174" spans="1:39" ht="14.45" customHeight="1">
      <c r="A174" s="986">
        <v>0</v>
      </c>
      <c r="B174" s="986">
        <v>0</v>
      </c>
      <c r="C174" s="986">
        <v>0</v>
      </c>
      <c r="D174" s="986">
        <v>0</v>
      </c>
      <c r="E174" s="986">
        <v>0</v>
      </c>
      <c r="K174" s="199"/>
      <c r="L174" s="221"/>
      <c r="M174" s="201" t="s">
        <v>13</v>
      </c>
      <c r="N174" s="202"/>
      <c r="O174" s="203"/>
      <c r="P174" s="224">
        <f t="shared" si="27"/>
        <v>12157</v>
      </c>
      <c r="Q174" s="225">
        <f t="shared" si="27"/>
        <v>12157</v>
      </c>
      <c r="R174" s="225">
        <f t="shared" si="27"/>
        <v>0</v>
      </c>
      <c r="S174" s="226">
        <f t="shared" si="27"/>
        <v>0</v>
      </c>
      <c r="T174" s="275">
        <f t="shared" si="27"/>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371">
        <f>IF(ISERROR((AB$58+AB$59)*(S174/(S$169+S$170+S$172+S$174))),0,ROUND((AB$58+AB$59)*(S174/(S$169+S$170+S$172+S$174)),0))</f>
        <v>0</v>
      </c>
      <c r="AC174" s="334"/>
      <c r="AD174" s="376"/>
      <c r="AE174" s="199"/>
      <c r="AF174" s="221"/>
      <c r="AG174" s="201" t="s">
        <v>13</v>
      </c>
      <c r="AH174" s="202"/>
      <c r="AI174" s="224">
        <f t="shared" si="2"/>
        <v>12157</v>
      </c>
      <c r="AJ174" s="225">
        <f t="shared" si="25"/>
        <v>0</v>
      </c>
      <c r="AK174" s="371">
        <f t="shared" si="26"/>
        <v>0</v>
      </c>
      <c r="AL174" s="1383">
        <f t="shared" si="3"/>
        <v>0</v>
      </c>
      <c r="AM174" s="1339"/>
    </row>
    <row r="175" spans="1:39" ht="14.45" customHeight="1">
      <c r="A175" s="986">
        <v>0</v>
      </c>
      <c r="B175" s="986">
        <v>0</v>
      </c>
      <c r="C175" s="986">
        <v>0</v>
      </c>
      <c r="D175" s="986">
        <v>0</v>
      </c>
      <c r="E175" s="986">
        <v>0</v>
      </c>
      <c r="K175" s="199"/>
      <c r="L175" s="201" t="s">
        <v>13</v>
      </c>
      <c r="M175" s="202"/>
      <c r="N175" s="202"/>
      <c r="O175" s="203"/>
      <c r="P175" s="224">
        <f t="shared" si="27"/>
        <v>0</v>
      </c>
      <c r="Q175" s="225">
        <f t="shared" si="27"/>
        <v>0</v>
      </c>
      <c r="R175" s="225">
        <f t="shared" si="27"/>
        <v>0</v>
      </c>
      <c r="S175" s="226">
        <f t="shared" si="27"/>
        <v>0</v>
      </c>
      <c r="T175" s="275">
        <f t="shared" si="27"/>
        <v>0</v>
      </c>
      <c r="U175" s="207"/>
      <c r="V175" s="201" t="s">
        <v>13</v>
      </c>
      <c r="W175" s="202"/>
      <c r="X175" s="202"/>
      <c r="Y175" s="203" t="s">
        <v>156</v>
      </c>
      <c r="Z175" s="224">
        <f>Z61-SUM(Z123,Z126,Z129,Z133:Z144,Z148:Z154,Z160:Z163,Z166:Z174)</f>
        <v>0</v>
      </c>
      <c r="AA175" s="225">
        <f>AA61-SUM(AA123,AA126,AA129,AA133:AA144,AA148:AA154,AA160:AA163,AA166:AA174)</f>
        <v>0</v>
      </c>
      <c r="AB175" s="371">
        <f>AB61-SUM(AB123,AB126,AB129,AB133:AB144,AB148:AB154,AB160:AB163,AB166:AB174)</f>
        <v>1</v>
      </c>
      <c r="AC175" s="334"/>
      <c r="AD175" s="376"/>
      <c r="AE175" s="199"/>
      <c r="AF175" s="201" t="s">
        <v>13</v>
      </c>
      <c r="AG175" s="202"/>
      <c r="AH175" s="202"/>
      <c r="AI175" s="224">
        <f t="shared" si="2"/>
        <v>0</v>
      </c>
      <c r="AJ175" s="225">
        <f t="shared" si="25"/>
        <v>0</v>
      </c>
      <c r="AK175" s="371">
        <f t="shared" si="26"/>
        <v>0</v>
      </c>
      <c r="AL175" s="1383">
        <f t="shared" si="3"/>
        <v>0</v>
      </c>
      <c r="AM175" s="1387" t="s">
        <v>1277</v>
      </c>
    </row>
    <row r="176" spans="1:39" ht="14.45" customHeight="1" thickBot="1">
      <c r="A176" s="986">
        <v>0</v>
      </c>
      <c r="B176" s="986">
        <v>0</v>
      </c>
      <c r="C176" s="986">
        <v>0</v>
      </c>
      <c r="D176" s="986">
        <v>0</v>
      </c>
      <c r="E176" s="986">
        <v>0</v>
      </c>
      <c r="K176" s="316"/>
      <c r="L176" s="317" t="s">
        <v>82</v>
      </c>
      <c r="M176" s="318"/>
      <c r="N176" s="318"/>
      <c r="O176" s="319"/>
      <c r="P176" s="320">
        <f t="shared" si="27"/>
        <v>788294</v>
      </c>
      <c r="Q176" s="321">
        <f t="shared" si="27"/>
        <v>773511</v>
      </c>
      <c r="R176" s="321">
        <f t="shared" si="27"/>
        <v>111695</v>
      </c>
      <c r="S176" s="322">
        <f t="shared" si="27"/>
        <v>80694</v>
      </c>
      <c r="T176" s="323">
        <f t="shared" si="27"/>
        <v>282100</v>
      </c>
      <c r="U176" s="372"/>
      <c r="V176" s="317" t="s">
        <v>82</v>
      </c>
      <c r="W176" s="318"/>
      <c r="X176" s="318"/>
      <c r="Y176" s="319"/>
      <c r="Z176" s="320">
        <f>Z61</f>
        <v>55738</v>
      </c>
      <c r="AA176" s="321">
        <f>AA61</f>
        <v>0</v>
      </c>
      <c r="AB176" s="373">
        <f>AB61</f>
        <v>972</v>
      </c>
      <c r="AC176" s="334"/>
      <c r="AD176" s="376"/>
      <c r="AE176" s="374"/>
      <c r="AF176" s="317" t="s">
        <v>82</v>
      </c>
      <c r="AG176" s="318"/>
      <c r="AH176" s="318"/>
      <c r="AI176" s="375">
        <f t="shared" si="2"/>
        <v>717773</v>
      </c>
      <c r="AJ176" s="321">
        <f>SUM(AJ123,AJ126,AJ129,AJ133:AJ144,AJ148:AJ154,AJ160:AJ163,AJ166:AJ175)</f>
        <v>109503</v>
      </c>
      <c r="AK176" s="373">
        <f>SUM(AK123,AK126,AK129,AK133:AK144,AK148:AK154,AK160:AK163,AK166:AK175)</f>
        <v>76967</v>
      </c>
      <c r="AL176" s="1340">
        <f>SUM(AL123,AL126,AL129,AL133:AL144,AL148:AL154,AL160:AL163,AL166:AL175)</f>
        <v>14783</v>
      </c>
      <c r="AM176" s="1388">
        <f>P176-Q176</f>
        <v>14783</v>
      </c>
    </row>
    <row r="177" spans="1:29" ht="14.45" customHeight="1" thickTop="1">
      <c r="A177" s="986">
        <v>0</v>
      </c>
      <c r="B177" s="986">
        <v>0</v>
      </c>
      <c r="C177" s="986">
        <v>0</v>
      </c>
      <c r="D177" s="986">
        <v>0</v>
      </c>
      <c r="E177" s="986">
        <v>0</v>
      </c>
      <c r="Z177" s="478"/>
      <c r="AA177" s="376"/>
      <c r="AB177" s="376"/>
      <c r="AC177" s="419"/>
    </row>
    <row r="178" spans="1:29" ht="14.45" customHeight="1">
      <c r="A178" s="986">
        <v>10597</v>
      </c>
      <c r="B178" s="986">
        <v>0</v>
      </c>
      <c r="C178" s="986">
        <v>972</v>
      </c>
      <c r="D178" s="986">
        <v>0</v>
      </c>
      <c r="E178" s="986">
        <v>8287</v>
      </c>
      <c r="AC178" s="489"/>
    </row>
    <row r="179" spans="1:29">
      <c r="A179" s="986">
        <v>10597</v>
      </c>
      <c r="B179" s="986">
        <v>0</v>
      </c>
      <c r="C179" s="986">
        <v>972</v>
      </c>
      <c r="D179" s="986">
        <v>0</v>
      </c>
      <c r="E179" s="986">
        <v>8287</v>
      </c>
      <c r="AC179" s="489"/>
    </row>
    <row r="180" spans="1:29">
      <c r="A180" s="986">
        <v>0</v>
      </c>
      <c r="B180" s="986">
        <v>0</v>
      </c>
      <c r="C180" s="986">
        <v>0</v>
      </c>
      <c r="D180" s="986">
        <v>0</v>
      </c>
      <c r="E180" s="986">
        <v>0</v>
      </c>
      <c r="AC180" s="489"/>
    </row>
    <row r="181" spans="1:29">
      <c r="A181" s="986">
        <v>0</v>
      </c>
      <c r="B181" s="986">
        <v>0</v>
      </c>
      <c r="C181" s="986">
        <v>0</v>
      </c>
      <c r="D181" s="986">
        <v>0</v>
      </c>
      <c r="E181" s="986">
        <v>0</v>
      </c>
      <c r="AC181" s="489"/>
    </row>
    <row r="182" spans="1:29">
      <c r="A182" s="986">
        <v>0</v>
      </c>
      <c r="B182" s="986">
        <v>0</v>
      </c>
      <c r="C182" s="986">
        <v>0</v>
      </c>
      <c r="D182" s="986">
        <v>0</v>
      </c>
      <c r="E182" s="986">
        <v>0</v>
      </c>
      <c r="AC182" s="489"/>
    </row>
    <row r="183" spans="1:29">
      <c r="A183" s="986">
        <v>0</v>
      </c>
      <c r="B183" s="986">
        <v>0</v>
      </c>
      <c r="C183" s="986">
        <v>0</v>
      </c>
      <c r="D183" s="986">
        <v>0</v>
      </c>
      <c r="E183" s="986">
        <v>0</v>
      </c>
      <c r="AC183" s="489"/>
    </row>
    <row r="184" spans="1:29">
      <c r="A184" s="986">
        <v>0</v>
      </c>
      <c r="B184" s="986">
        <v>0</v>
      </c>
      <c r="C184" s="986">
        <v>0</v>
      </c>
      <c r="D184" s="986">
        <v>0</v>
      </c>
      <c r="E184" s="986">
        <v>0</v>
      </c>
      <c r="AC184" s="489"/>
    </row>
    <row r="185" spans="1:29">
      <c r="A185" s="986">
        <v>0</v>
      </c>
      <c r="B185" s="986">
        <v>0</v>
      </c>
      <c r="C185" s="986">
        <v>0</v>
      </c>
      <c r="D185" s="986">
        <v>0</v>
      </c>
      <c r="E185" s="986">
        <v>0</v>
      </c>
      <c r="AC185" s="489"/>
    </row>
    <row r="186" spans="1:29">
      <c r="A186" s="986">
        <v>0</v>
      </c>
      <c r="B186" s="986">
        <v>0</v>
      </c>
      <c r="C186" s="986">
        <v>0</v>
      </c>
      <c r="D186" s="986">
        <v>0</v>
      </c>
      <c r="E186" s="986">
        <v>0</v>
      </c>
      <c r="AC186" s="489"/>
    </row>
    <row r="187" spans="1:29">
      <c r="A187" s="986">
        <v>0</v>
      </c>
      <c r="B187" s="986">
        <v>0</v>
      </c>
      <c r="C187" s="986">
        <v>0</v>
      </c>
      <c r="D187" s="986">
        <v>0</v>
      </c>
      <c r="E187" s="986">
        <v>0</v>
      </c>
      <c r="AC187" s="489"/>
    </row>
    <row r="188" spans="1:29">
      <c r="A188" s="986">
        <v>0</v>
      </c>
      <c r="B188" s="986">
        <v>0</v>
      </c>
      <c r="C188" s="986">
        <v>0</v>
      </c>
      <c r="D188" s="986">
        <v>0</v>
      </c>
      <c r="E188" s="986">
        <v>0</v>
      </c>
      <c r="AC188" s="489"/>
    </row>
    <row r="189" spans="1:29">
      <c r="A189" s="986">
        <v>0</v>
      </c>
      <c r="B189" s="986">
        <v>0</v>
      </c>
      <c r="C189" s="986">
        <v>0</v>
      </c>
      <c r="D189" s="986">
        <v>0</v>
      </c>
      <c r="E189" s="986">
        <v>0</v>
      </c>
      <c r="AC189" s="489"/>
    </row>
    <row r="190" spans="1:29">
      <c r="A190" s="986">
        <v>0</v>
      </c>
      <c r="B190" s="986">
        <v>0</v>
      </c>
      <c r="C190" s="986">
        <v>0</v>
      </c>
      <c r="D190" s="986">
        <v>0</v>
      </c>
      <c r="E190" s="986">
        <v>0</v>
      </c>
      <c r="AC190" s="489"/>
    </row>
    <row r="191" spans="1:29">
      <c r="A191" s="986">
        <v>0</v>
      </c>
      <c r="B191" s="986">
        <v>0</v>
      </c>
      <c r="C191" s="986">
        <v>0</v>
      </c>
      <c r="D191" s="986">
        <v>0</v>
      </c>
      <c r="E191" s="986">
        <v>0</v>
      </c>
      <c r="AC191" s="489"/>
    </row>
    <row r="192" spans="1:29">
      <c r="A192" s="986">
        <v>0</v>
      </c>
      <c r="B192" s="986">
        <v>0</v>
      </c>
      <c r="C192" s="986">
        <v>0</v>
      </c>
      <c r="D192" s="986">
        <v>0</v>
      </c>
      <c r="E192" s="986">
        <v>0</v>
      </c>
      <c r="AC192" s="489"/>
    </row>
    <row r="193" spans="1:29">
      <c r="A193" s="986">
        <v>0</v>
      </c>
      <c r="B193" s="986">
        <v>0</v>
      </c>
      <c r="C193" s="986">
        <v>0</v>
      </c>
      <c r="D193" s="986">
        <v>0</v>
      </c>
      <c r="E193" s="986">
        <v>0</v>
      </c>
      <c r="AC193" s="489"/>
    </row>
    <row r="194" spans="1:29">
      <c r="A194" s="986">
        <v>0</v>
      </c>
      <c r="B194" s="986">
        <v>0</v>
      </c>
      <c r="C194" s="986">
        <v>0</v>
      </c>
      <c r="D194" s="986">
        <v>0</v>
      </c>
      <c r="E194" s="986">
        <v>0</v>
      </c>
      <c r="AC194" s="489"/>
    </row>
    <row r="195" spans="1:29">
      <c r="A195" s="986">
        <v>0</v>
      </c>
      <c r="B195" s="986">
        <v>0</v>
      </c>
      <c r="C195" s="986">
        <v>0</v>
      </c>
      <c r="D195" s="986">
        <v>0</v>
      </c>
      <c r="E195" s="986">
        <v>0</v>
      </c>
      <c r="AC195" s="489"/>
    </row>
    <row r="196" spans="1:29">
      <c r="A196" s="986">
        <v>0</v>
      </c>
      <c r="B196" s="986">
        <v>0</v>
      </c>
      <c r="C196" s="986">
        <v>0</v>
      </c>
      <c r="D196" s="986">
        <v>0</v>
      </c>
      <c r="E196" s="986">
        <v>0</v>
      </c>
      <c r="AC196" s="489"/>
    </row>
    <row r="197" spans="1:29">
      <c r="A197" s="986">
        <v>0</v>
      </c>
      <c r="B197" s="986">
        <v>0</v>
      </c>
      <c r="C197" s="986">
        <v>0</v>
      </c>
      <c r="D197" s="986">
        <v>0</v>
      </c>
      <c r="E197" s="986">
        <v>0</v>
      </c>
      <c r="AC197" s="489"/>
    </row>
    <row r="198" spans="1:29">
      <c r="A198" s="986">
        <v>0</v>
      </c>
      <c r="B198" s="986">
        <v>0</v>
      </c>
      <c r="C198" s="986">
        <v>0</v>
      </c>
      <c r="D198" s="986">
        <v>0</v>
      </c>
      <c r="E198" s="986">
        <v>0</v>
      </c>
      <c r="AC198" s="489"/>
    </row>
    <row r="199" spans="1:29">
      <c r="A199" s="986">
        <v>0</v>
      </c>
      <c r="B199" s="986">
        <v>0</v>
      </c>
      <c r="C199" s="986">
        <v>0</v>
      </c>
      <c r="D199" s="986">
        <v>0</v>
      </c>
      <c r="E199" s="986">
        <v>0</v>
      </c>
      <c r="AC199" s="489"/>
    </row>
    <row r="200" spans="1:29">
      <c r="A200" s="986">
        <v>0</v>
      </c>
      <c r="B200" s="986">
        <v>0</v>
      </c>
      <c r="C200" s="986">
        <v>0</v>
      </c>
      <c r="D200" s="986">
        <v>0</v>
      </c>
      <c r="E200" s="986">
        <v>0</v>
      </c>
      <c r="AC200" s="489"/>
    </row>
    <row r="201" spans="1:29">
      <c r="A201" s="986">
        <v>0</v>
      </c>
      <c r="B201" s="986">
        <v>0</v>
      </c>
      <c r="C201" s="986">
        <v>0</v>
      </c>
      <c r="D201" s="986">
        <v>0</v>
      </c>
      <c r="E201" s="986">
        <v>0</v>
      </c>
      <c r="AC201" s="489"/>
    </row>
    <row r="202" spans="1:29">
      <c r="A202" s="986">
        <v>45141</v>
      </c>
      <c r="B202" s="986">
        <v>0</v>
      </c>
      <c r="C202" s="986">
        <v>0</v>
      </c>
      <c r="D202" s="986">
        <v>0</v>
      </c>
      <c r="E202" s="986">
        <v>0</v>
      </c>
      <c r="AC202" s="489"/>
    </row>
    <row r="203" spans="1:29" ht="14.25" thickBot="1">
      <c r="A203" s="986">
        <v>55738</v>
      </c>
      <c r="B203" s="986">
        <v>0</v>
      </c>
      <c r="C203" s="986">
        <v>972</v>
      </c>
      <c r="D203" s="986">
        <v>0</v>
      </c>
      <c r="E203" s="986">
        <v>8287</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row r="232" spans="29:29">
      <c r="AC232" s="489"/>
    </row>
    <row r="233" spans="29:29">
      <c r="AC233" s="489"/>
    </row>
    <row r="234" spans="29:29">
      <c r="AC234" s="489"/>
    </row>
    <row r="235" spans="29:29">
      <c r="AC235" s="489"/>
    </row>
    <row r="236" spans="29:29">
      <c r="AC236" s="489"/>
    </row>
    <row r="237" spans="29:29">
      <c r="AC237" s="489"/>
    </row>
    <row r="238" spans="29:29">
      <c r="AC238" s="489"/>
    </row>
    <row r="239" spans="29:29">
      <c r="AC239" s="489"/>
    </row>
    <row r="240" spans="29:29">
      <c r="AC240" s="489"/>
    </row>
    <row r="241" spans="29:29">
      <c r="AC241" s="489"/>
    </row>
    <row r="242" spans="29:29">
      <c r="AC242" s="489"/>
    </row>
    <row r="243" spans="29:29">
      <c r="AC243" s="489"/>
    </row>
    <row r="244" spans="29:29">
      <c r="AC244" s="489"/>
    </row>
    <row r="245" spans="29:29">
      <c r="AC245"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28.xml><?xml version="1.0" encoding="utf-8"?>
<worksheet xmlns="http://schemas.openxmlformats.org/spreadsheetml/2006/main" xmlns:r="http://schemas.openxmlformats.org/officeDocument/2006/relationships">
  <dimension ref="A1:AR245"/>
  <sheetViews>
    <sheetView topLeftCell="AB167"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376" customWidth="1"/>
    <col min="21" max="21" width="3.125" style="376" customWidth="1"/>
    <col min="22" max="23" width="2" style="376" customWidth="1"/>
    <col min="24" max="24" width="7.5" style="376" customWidth="1"/>
    <col min="25" max="25" width="3.125" style="376" customWidth="1"/>
    <col min="26" max="29" width="10.625" style="376" customWidth="1"/>
    <col min="30" max="30" width="3" style="376" customWidth="1"/>
    <col min="31" max="31" width="3.125" style="376" customWidth="1"/>
    <col min="32" max="32" width="2" style="376" customWidth="1"/>
    <col min="33" max="33" width="6.75" style="376" customWidth="1"/>
    <col min="34" max="34" width="7.75" style="376" customWidth="1"/>
    <col min="35" max="35" width="11.75" style="376" customWidth="1"/>
    <col min="36" max="38" width="11.625" style="376" customWidth="1"/>
    <col min="39" max="16384" width="9" style="376"/>
  </cols>
  <sheetData>
    <row r="1" spans="1:44" ht="9" customHeight="1">
      <c r="A1" s="376"/>
      <c r="B1" s="376"/>
      <c r="C1" s="376"/>
      <c r="D1" s="376"/>
      <c r="E1" s="376"/>
      <c r="F1" s="376"/>
      <c r="G1" s="376"/>
      <c r="H1" s="376"/>
      <c r="I1" s="376"/>
    </row>
    <row r="2" spans="1:44" ht="14.45" customHeight="1">
      <c r="A2" s="376"/>
      <c r="B2" s="376"/>
      <c r="C2" s="376"/>
      <c r="D2" s="376"/>
      <c r="E2" s="376"/>
      <c r="F2" s="376"/>
      <c r="G2" s="376"/>
      <c r="H2" s="376"/>
      <c r="I2" s="376"/>
      <c r="J2" s="164"/>
      <c r="K2" s="504" t="s">
        <v>720</v>
      </c>
      <c r="R2" s="164" t="s">
        <v>920</v>
      </c>
      <c r="AA2" s="165"/>
      <c r="AC2" s="165" t="s">
        <v>1</v>
      </c>
    </row>
    <row r="3" spans="1:44" ht="3" customHeight="1" thickBot="1">
      <c r="A3" s="376"/>
      <c r="B3" s="376"/>
      <c r="C3" s="376"/>
      <c r="D3" s="376"/>
      <c r="E3" s="376"/>
      <c r="F3" s="376"/>
      <c r="G3" s="376"/>
      <c r="H3" s="376"/>
      <c r="I3" s="376"/>
      <c r="AB3" s="165"/>
      <c r="AC3" s="165"/>
    </row>
    <row r="4" spans="1:44" ht="14.45" customHeight="1" thickTop="1">
      <c r="A4" s="376"/>
      <c r="B4" s="376"/>
      <c r="C4" s="376"/>
      <c r="D4" s="376"/>
      <c r="E4" s="376"/>
      <c r="F4" s="376"/>
      <c r="G4" s="376"/>
      <c r="H4" s="376"/>
      <c r="I4" s="376"/>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44" ht="14.45" customHeight="1">
      <c r="A5" s="376"/>
      <c r="B5" s="376"/>
      <c r="C5" s="376"/>
      <c r="D5" s="376"/>
      <c r="E5" s="376"/>
      <c r="F5" s="376"/>
      <c r="G5" s="376"/>
      <c r="H5" s="376"/>
      <c r="I5" s="376"/>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44" ht="14.45" customHeight="1">
      <c r="A6" s="376"/>
      <c r="B6" s="376"/>
      <c r="C6" s="376"/>
      <c r="D6" s="376"/>
      <c r="E6" s="376"/>
      <c r="F6" s="376"/>
      <c r="G6" s="376"/>
      <c r="H6" s="376"/>
      <c r="I6" s="376"/>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44" ht="14.45" customHeight="1" thickBot="1">
      <c r="A7" s="376"/>
      <c r="B7" s="376"/>
      <c r="C7" s="376"/>
      <c r="D7" s="376"/>
      <c r="E7" s="376"/>
      <c r="F7" s="376"/>
      <c r="G7" s="376"/>
      <c r="H7" s="376"/>
      <c r="I7" s="376"/>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44" ht="14.45" customHeight="1">
      <c r="A8" s="943">
        <v>371669</v>
      </c>
      <c r="B8" s="943">
        <v>371669</v>
      </c>
      <c r="C8" s="943">
        <v>364145</v>
      </c>
      <c r="D8" s="943">
        <v>7524</v>
      </c>
      <c r="E8" s="943">
        <v>113679</v>
      </c>
      <c r="F8" s="943">
        <v>75620</v>
      </c>
      <c r="G8" s="943">
        <v>360</v>
      </c>
      <c r="H8" s="943">
        <v>96575</v>
      </c>
      <c r="I8" s="524"/>
      <c r="K8" s="188"/>
      <c r="L8" s="189" t="s">
        <v>8</v>
      </c>
      <c r="M8" s="190"/>
      <c r="N8" s="190"/>
      <c r="O8" s="191" t="s">
        <v>9</v>
      </c>
      <c r="P8" s="192">
        <f>'Ｈ１５（2003）'!A9</f>
        <v>0</v>
      </c>
      <c r="Q8" s="258">
        <f>'Ｈ１５（2003）'!C9</f>
        <v>0</v>
      </c>
      <c r="R8" s="258">
        <f>'Ｈ１５（2003）'!E9</f>
        <v>0</v>
      </c>
      <c r="S8" s="260">
        <f>'Ｈ１５（2003）'!F9</f>
        <v>0</v>
      </c>
      <c r="T8" s="261">
        <f>'Ｈ１５（2003）'!H9</f>
        <v>0</v>
      </c>
      <c r="U8" s="195"/>
      <c r="V8" s="200" t="s">
        <v>145</v>
      </c>
      <c r="W8" s="222"/>
      <c r="X8" s="222"/>
      <c r="Y8" s="298" t="s">
        <v>10</v>
      </c>
      <c r="Z8" s="231">
        <f>'Ｈ１５（2003）'!A170</f>
        <v>4067</v>
      </c>
      <c r="AA8" s="232">
        <f>'Ｈ１５（2003）'!B170</f>
        <v>0</v>
      </c>
      <c r="AB8" s="233">
        <f>'Ｈ１５（2003）'!C170</f>
        <v>0</v>
      </c>
      <c r="AC8" s="505">
        <f>'Ｈ１５（2003）'!E170</f>
        <v>0</v>
      </c>
      <c r="AD8" s="165"/>
      <c r="AE8" s="165"/>
      <c r="AF8" s="165"/>
      <c r="AG8" s="165"/>
      <c r="AH8" s="165"/>
      <c r="AL8" s="437"/>
      <c r="AM8" s="437"/>
      <c r="AN8" s="437"/>
      <c r="AO8" s="437"/>
      <c r="AP8" s="437"/>
      <c r="AQ8" s="437"/>
      <c r="AR8" s="437"/>
    </row>
    <row r="9" spans="1:44" ht="14.45" customHeight="1">
      <c r="A9" s="943">
        <v>0</v>
      </c>
      <c r="B9" s="943">
        <v>0</v>
      </c>
      <c r="C9" s="943">
        <v>0</v>
      </c>
      <c r="D9" s="943">
        <v>0</v>
      </c>
      <c r="E9" s="943">
        <v>0</v>
      </c>
      <c r="F9" s="943">
        <v>0</v>
      </c>
      <c r="G9" s="943">
        <v>0</v>
      </c>
      <c r="H9" s="943">
        <v>0</v>
      </c>
      <c r="I9" s="524"/>
      <c r="K9" s="199"/>
      <c r="L9" s="200"/>
      <c r="M9" s="201" t="s">
        <v>146</v>
      </c>
      <c r="N9" s="202"/>
      <c r="O9" s="203" t="s">
        <v>12</v>
      </c>
      <c r="P9" s="204">
        <f>'Ｈ１５（2003）'!A10</f>
        <v>0</v>
      </c>
      <c r="Q9" s="205">
        <f>'Ｈ１５（2003）'!C10</f>
        <v>0</v>
      </c>
      <c r="R9" s="205">
        <f>'Ｈ１５（2003）'!E10</f>
        <v>0</v>
      </c>
      <c r="S9" s="267">
        <f>'Ｈ１５（2003）'!F10</f>
        <v>0</v>
      </c>
      <c r="T9" s="268">
        <f>'Ｈ１５（2003）'!H10</f>
        <v>0</v>
      </c>
      <c r="U9" s="207"/>
      <c r="V9" s="181"/>
      <c r="W9" s="201" t="s">
        <v>11</v>
      </c>
      <c r="X9" s="202"/>
      <c r="Y9" s="220" t="s">
        <v>9</v>
      </c>
      <c r="Z9" s="204">
        <f>'Ｈ１５（2003）'!A171</f>
        <v>4067</v>
      </c>
      <c r="AA9" s="205">
        <f>'Ｈ１５（2003）'!B171</f>
        <v>0</v>
      </c>
      <c r="AB9" s="206">
        <f>'Ｈ１５（2003）'!C171</f>
        <v>0</v>
      </c>
      <c r="AC9" s="506">
        <f>'Ｈ１５（2003）'!E171</f>
        <v>0</v>
      </c>
      <c r="AD9" s="165"/>
      <c r="AE9" s="165"/>
      <c r="AF9" s="165"/>
      <c r="AG9" s="165"/>
      <c r="AH9" s="165"/>
      <c r="AL9" s="437"/>
      <c r="AM9" s="437"/>
      <c r="AN9" s="437"/>
      <c r="AO9" s="437"/>
      <c r="AP9" s="437"/>
      <c r="AQ9" s="437"/>
      <c r="AR9" s="437"/>
    </row>
    <row r="10" spans="1:44" ht="14.45" customHeight="1">
      <c r="A10" s="943">
        <v>0</v>
      </c>
      <c r="B10" s="943">
        <v>0</v>
      </c>
      <c r="C10" s="943">
        <v>0</v>
      </c>
      <c r="D10" s="943">
        <v>0</v>
      </c>
      <c r="E10" s="943">
        <v>0</v>
      </c>
      <c r="F10" s="943">
        <v>0</v>
      </c>
      <c r="G10" s="943">
        <v>0</v>
      </c>
      <c r="H10" s="943">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L10" s="437"/>
      <c r="AM10" s="437"/>
      <c r="AN10" s="437"/>
      <c r="AO10" s="437"/>
      <c r="AP10" s="437"/>
      <c r="AQ10" s="437"/>
      <c r="AR10" s="437"/>
    </row>
    <row r="11" spans="1:44" ht="14.45" customHeight="1">
      <c r="A11" s="943">
        <v>0</v>
      </c>
      <c r="B11" s="943">
        <v>0</v>
      </c>
      <c r="C11" s="943">
        <v>0</v>
      </c>
      <c r="D11" s="943">
        <v>0</v>
      </c>
      <c r="E11" s="943">
        <v>0</v>
      </c>
      <c r="F11" s="943">
        <v>0</v>
      </c>
      <c r="G11" s="943">
        <v>0</v>
      </c>
      <c r="H11" s="943">
        <v>0</v>
      </c>
      <c r="I11" s="524"/>
      <c r="K11" s="199" t="s">
        <v>4</v>
      </c>
      <c r="L11" s="178" t="s">
        <v>14</v>
      </c>
      <c r="M11" s="175"/>
      <c r="N11" s="175"/>
      <c r="O11" s="216" t="s">
        <v>15</v>
      </c>
      <c r="P11" s="217">
        <f>'Ｈ１５（2003）'!A11</f>
        <v>0</v>
      </c>
      <c r="Q11" s="218">
        <f>'Ｈ１５（2003）'!C11</f>
        <v>0</v>
      </c>
      <c r="R11" s="218">
        <f>'Ｈ１５（2003）'!E11</f>
        <v>0</v>
      </c>
      <c r="S11" s="283">
        <f>'Ｈ１５（2003）'!F11</f>
        <v>0</v>
      </c>
      <c r="T11" s="268">
        <f>'Ｈ１５（2003）'!H11</f>
        <v>0</v>
      </c>
      <c r="U11" s="207"/>
      <c r="V11" s="201" t="s">
        <v>147</v>
      </c>
      <c r="W11" s="202"/>
      <c r="X11" s="202"/>
      <c r="Y11" s="220" t="s">
        <v>12</v>
      </c>
      <c r="Z11" s="204">
        <f>'Ｈ１５（2003）'!A172</f>
        <v>0</v>
      </c>
      <c r="AA11" s="205">
        <f>'Ｈ１５（2003）'!B172</f>
        <v>0</v>
      </c>
      <c r="AB11" s="206">
        <f>'Ｈ１５（2003）'!C172</f>
        <v>0</v>
      </c>
      <c r="AC11" s="506">
        <f>'Ｈ１５（2003）'!E172</f>
        <v>0</v>
      </c>
      <c r="AD11" s="165"/>
      <c r="AE11" s="165"/>
      <c r="AF11" s="165"/>
      <c r="AG11" s="165"/>
      <c r="AH11" s="165"/>
      <c r="AL11" s="437"/>
      <c r="AM11" s="437"/>
      <c r="AN11" s="437"/>
      <c r="AO11" s="437"/>
      <c r="AP11" s="437"/>
      <c r="AQ11" s="437"/>
      <c r="AR11" s="437"/>
    </row>
    <row r="12" spans="1:44" ht="14.45" customHeight="1">
      <c r="A12" s="943">
        <v>0</v>
      </c>
      <c r="B12" s="943">
        <v>0</v>
      </c>
      <c r="C12" s="943">
        <v>0</v>
      </c>
      <c r="D12" s="943">
        <v>0</v>
      </c>
      <c r="E12" s="943">
        <v>0</v>
      </c>
      <c r="F12" s="943">
        <v>0</v>
      </c>
      <c r="G12" s="943">
        <v>0</v>
      </c>
      <c r="H12" s="943">
        <v>0</v>
      </c>
      <c r="I12" s="524"/>
      <c r="K12" s="199"/>
      <c r="L12" s="200"/>
      <c r="M12" s="201" t="s">
        <v>16</v>
      </c>
      <c r="N12" s="202"/>
      <c r="O12" s="203" t="s">
        <v>17</v>
      </c>
      <c r="P12" s="204">
        <f>'Ｈ１５（2003）'!A12</f>
        <v>0</v>
      </c>
      <c r="Q12" s="205">
        <f>'Ｈ１５（2003）'!C12</f>
        <v>0</v>
      </c>
      <c r="R12" s="205">
        <f>'Ｈ１５（2003）'!E12</f>
        <v>0</v>
      </c>
      <c r="S12" s="267">
        <f>'Ｈ１５（2003）'!F12</f>
        <v>0</v>
      </c>
      <c r="T12" s="268">
        <f>'Ｈ１５（2003）'!H12</f>
        <v>0</v>
      </c>
      <c r="U12" s="207"/>
      <c r="V12" s="200"/>
      <c r="W12" s="452"/>
      <c r="X12" s="452"/>
      <c r="Y12" s="453"/>
      <c r="Z12" s="454"/>
      <c r="AA12" s="455"/>
      <c r="AB12" s="455"/>
      <c r="AC12" s="508"/>
      <c r="AD12" s="165"/>
      <c r="AE12" s="165"/>
      <c r="AF12" s="165"/>
      <c r="AG12" s="165"/>
      <c r="AH12" s="165"/>
      <c r="AL12" s="437"/>
      <c r="AM12" s="437"/>
      <c r="AN12" s="437"/>
      <c r="AO12" s="437"/>
      <c r="AP12" s="437"/>
      <c r="AQ12" s="437"/>
      <c r="AR12" s="437"/>
    </row>
    <row r="13" spans="1:44" ht="14.45" customHeight="1">
      <c r="A13" s="943">
        <v>7524</v>
      </c>
      <c r="B13" s="943">
        <v>7524</v>
      </c>
      <c r="C13" s="943">
        <v>0</v>
      </c>
      <c r="D13" s="943">
        <v>7524</v>
      </c>
      <c r="E13" s="943">
        <v>2508</v>
      </c>
      <c r="F13" s="943">
        <v>2508</v>
      </c>
      <c r="G13" s="943">
        <v>0</v>
      </c>
      <c r="H13" s="943">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L13" s="437"/>
      <c r="AM13" s="437"/>
      <c r="AN13" s="437"/>
      <c r="AO13" s="437"/>
      <c r="AP13" s="437"/>
      <c r="AQ13" s="437"/>
      <c r="AR13" s="437"/>
    </row>
    <row r="14" spans="1:44" ht="14.45" customHeight="1">
      <c r="A14" s="943">
        <v>7524</v>
      </c>
      <c r="B14" s="943">
        <v>7524</v>
      </c>
      <c r="C14" s="943">
        <v>0</v>
      </c>
      <c r="D14" s="943">
        <v>7524</v>
      </c>
      <c r="E14" s="943">
        <v>2508</v>
      </c>
      <c r="F14" s="943">
        <v>2508</v>
      </c>
      <c r="G14" s="943">
        <v>0</v>
      </c>
      <c r="H14" s="943">
        <v>0</v>
      </c>
      <c r="I14" s="524"/>
      <c r="K14" s="199" t="s">
        <v>4</v>
      </c>
      <c r="L14" s="174"/>
      <c r="M14" s="200" t="s">
        <v>94</v>
      </c>
      <c r="N14" s="202"/>
      <c r="O14" s="203" t="s">
        <v>93</v>
      </c>
      <c r="P14" s="204">
        <f>'Ｈ１５（2003）'!A14</f>
        <v>7524</v>
      </c>
      <c r="Q14" s="205">
        <f>'Ｈ１５（2003）'!C14</f>
        <v>0</v>
      </c>
      <c r="R14" s="205">
        <f>'Ｈ１５（2003）'!E14</f>
        <v>2508</v>
      </c>
      <c r="S14" s="267">
        <f>'Ｈ１５（2003）'!F14</f>
        <v>2508</v>
      </c>
      <c r="T14" s="268">
        <f>'Ｈ１５（2003）'!H14</f>
        <v>0</v>
      </c>
      <c r="U14" s="207"/>
      <c r="V14" s="178"/>
      <c r="W14" s="201" t="s">
        <v>135</v>
      </c>
      <c r="X14" s="202"/>
      <c r="Y14" s="220" t="s">
        <v>93</v>
      </c>
      <c r="Z14" s="204">
        <f>'Ｈ１５（2003）'!A176</f>
        <v>0</v>
      </c>
      <c r="AA14" s="205">
        <f>'Ｈ１５（2003）'!B176</f>
        <v>0</v>
      </c>
      <c r="AB14" s="206">
        <f>'Ｈ１５（2003）'!C176</f>
        <v>0</v>
      </c>
      <c r="AC14" s="506">
        <f>'Ｈ１５（2003）'!E176</f>
        <v>0</v>
      </c>
      <c r="AD14" s="165"/>
      <c r="AE14" s="165"/>
      <c r="AF14" s="165"/>
      <c r="AG14" s="165"/>
      <c r="AH14" s="165"/>
      <c r="AL14" s="437"/>
      <c r="AM14" s="437"/>
      <c r="AN14" s="437"/>
      <c r="AO14" s="437"/>
      <c r="AP14" s="437"/>
      <c r="AQ14" s="437"/>
      <c r="AR14" s="437"/>
    </row>
    <row r="15" spans="1:44" ht="14.45" customHeight="1">
      <c r="A15" s="943">
        <v>0</v>
      </c>
      <c r="B15" s="943">
        <v>0</v>
      </c>
      <c r="C15" s="943">
        <v>0</v>
      </c>
      <c r="D15" s="943">
        <v>0</v>
      </c>
      <c r="E15" s="943">
        <v>0</v>
      </c>
      <c r="F15" s="943">
        <v>0</v>
      </c>
      <c r="G15" s="943">
        <v>0</v>
      </c>
      <c r="H15" s="943">
        <v>0</v>
      </c>
      <c r="I15" s="524"/>
      <c r="K15" s="199"/>
      <c r="L15" s="181" t="s">
        <v>102</v>
      </c>
      <c r="M15" s="200"/>
      <c r="N15" s="201" t="s">
        <v>148</v>
      </c>
      <c r="O15" s="203" t="s">
        <v>97</v>
      </c>
      <c r="P15" s="204">
        <f>'Ｈ１５（2003）'!A15</f>
        <v>0</v>
      </c>
      <c r="Q15" s="205">
        <f>'Ｈ１５（2003）'!C15</f>
        <v>0</v>
      </c>
      <c r="R15" s="205">
        <f>'Ｈ１５（2003）'!E15</f>
        <v>0</v>
      </c>
      <c r="S15" s="267">
        <f>'Ｈ１５（2003）'!F15</f>
        <v>0</v>
      </c>
      <c r="T15" s="268">
        <f>'Ｈ１５（2003）'!H15</f>
        <v>0</v>
      </c>
      <c r="U15" s="207"/>
      <c r="V15" s="200" t="s">
        <v>102</v>
      </c>
      <c r="W15" s="200"/>
      <c r="X15" s="172"/>
      <c r="Y15" s="212"/>
      <c r="Z15" s="209"/>
      <c r="AA15" s="210"/>
      <c r="AB15" s="210"/>
      <c r="AC15" s="510"/>
      <c r="AD15" s="165"/>
      <c r="AE15" s="165"/>
      <c r="AF15" s="165"/>
      <c r="AG15" s="165"/>
      <c r="AH15" s="165"/>
      <c r="AL15" s="437"/>
      <c r="AM15" s="437"/>
      <c r="AN15" s="437"/>
      <c r="AO15" s="437"/>
      <c r="AP15" s="437"/>
      <c r="AQ15" s="437"/>
      <c r="AR15" s="437"/>
    </row>
    <row r="16" spans="1:44" ht="14.45" customHeight="1">
      <c r="A16" s="943">
        <v>7524</v>
      </c>
      <c r="B16" s="943">
        <v>7524</v>
      </c>
      <c r="C16" s="943">
        <v>0</v>
      </c>
      <c r="D16" s="943">
        <v>7524</v>
      </c>
      <c r="E16" s="943">
        <v>2508</v>
      </c>
      <c r="F16" s="943">
        <v>2508</v>
      </c>
      <c r="G16" s="943">
        <v>0</v>
      </c>
      <c r="H16" s="943">
        <v>0</v>
      </c>
      <c r="I16" s="524"/>
      <c r="K16" s="199"/>
      <c r="L16" s="181" t="s">
        <v>103</v>
      </c>
      <c r="M16" s="181"/>
      <c r="N16" s="201" t="s">
        <v>96</v>
      </c>
      <c r="O16" s="203" t="s">
        <v>34</v>
      </c>
      <c r="P16" s="204">
        <f>'Ｈ１５（2003）'!A16</f>
        <v>7524</v>
      </c>
      <c r="Q16" s="205">
        <f>'Ｈ１５（2003）'!C16</f>
        <v>0</v>
      </c>
      <c r="R16" s="205">
        <f>'Ｈ１５（2003）'!E16</f>
        <v>2508</v>
      </c>
      <c r="S16" s="267">
        <f>'Ｈ１５（2003）'!F16</f>
        <v>2508</v>
      </c>
      <c r="T16" s="268">
        <f>'Ｈ１５（2003）'!H16</f>
        <v>0</v>
      </c>
      <c r="U16" s="207"/>
      <c r="V16" s="200" t="s">
        <v>103</v>
      </c>
      <c r="W16" s="200"/>
      <c r="X16" s="172"/>
      <c r="Y16" s="212"/>
      <c r="Z16" s="209"/>
      <c r="AA16" s="210"/>
      <c r="AB16" s="210"/>
      <c r="AC16" s="510"/>
      <c r="AD16" s="165"/>
      <c r="AE16" s="165"/>
      <c r="AF16" s="165"/>
      <c r="AG16" s="165"/>
      <c r="AH16" s="165"/>
      <c r="AL16" s="437"/>
      <c r="AM16" s="437"/>
      <c r="AN16" s="437"/>
      <c r="AO16" s="437"/>
      <c r="AP16" s="437"/>
      <c r="AQ16" s="437"/>
      <c r="AR16" s="437"/>
    </row>
    <row r="17" spans="1:44" ht="14.45" customHeight="1">
      <c r="A17" s="943">
        <v>0</v>
      </c>
      <c r="B17" s="943">
        <v>0</v>
      </c>
      <c r="C17" s="943">
        <v>0</v>
      </c>
      <c r="D17" s="943">
        <v>0</v>
      </c>
      <c r="E17" s="943">
        <v>0</v>
      </c>
      <c r="F17" s="943">
        <v>0</v>
      </c>
      <c r="G17" s="943">
        <v>0</v>
      </c>
      <c r="H17" s="943">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L17" s="437"/>
      <c r="AM17" s="437"/>
      <c r="AN17" s="437"/>
      <c r="AO17" s="437"/>
      <c r="AP17" s="437"/>
      <c r="AQ17" s="437"/>
      <c r="AR17" s="437"/>
    </row>
    <row r="18" spans="1:44" ht="14.45" customHeight="1">
      <c r="A18" s="943">
        <v>0</v>
      </c>
      <c r="B18" s="943">
        <v>0</v>
      </c>
      <c r="C18" s="943">
        <v>0</v>
      </c>
      <c r="D18" s="943">
        <v>0</v>
      </c>
      <c r="E18" s="943">
        <v>0</v>
      </c>
      <c r="F18" s="943">
        <v>0</v>
      </c>
      <c r="G18" s="943">
        <v>0</v>
      </c>
      <c r="H18" s="943">
        <v>0</v>
      </c>
      <c r="I18" s="524"/>
      <c r="K18" s="199"/>
      <c r="L18" s="181"/>
      <c r="M18" s="201" t="s">
        <v>95</v>
      </c>
      <c r="N18" s="202"/>
      <c r="O18" s="203" t="s">
        <v>98</v>
      </c>
      <c r="P18" s="204">
        <f>'Ｈ１５（2003）'!A17</f>
        <v>0</v>
      </c>
      <c r="Q18" s="205">
        <f>'Ｈ１５（2003）'!C17</f>
        <v>0</v>
      </c>
      <c r="R18" s="205">
        <f>'Ｈ１５（2003）'!E17</f>
        <v>0</v>
      </c>
      <c r="S18" s="267">
        <f>'Ｈ１５（2003）'!F17</f>
        <v>0</v>
      </c>
      <c r="T18" s="268">
        <f>'Ｈ１５（2003）'!H17</f>
        <v>0</v>
      </c>
      <c r="U18" s="207"/>
      <c r="V18" s="200" t="s">
        <v>669</v>
      </c>
      <c r="W18" s="221"/>
      <c r="X18" s="172"/>
      <c r="Y18" s="212"/>
      <c r="Z18" s="209"/>
      <c r="AA18" s="210"/>
      <c r="AB18" s="210"/>
      <c r="AC18" s="510"/>
      <c r="AD18" s="165"/>
      <c r="AE18" s="165"/>
      <c r="AF18" s="165"/>
      <c r="AG18" s="165"/>
      <c r="AH18" s="165"/>
      <c r="AL18" s="437"/>
      <c r="AM18" s="437"/>
      <c r="AN18" s="437"/>
      <c r="AO18" s="437"/>
      <c r="AP18" s="437"/>
      <c r="AQ18" s="437"/>
      <c r="AR18" s="437"/>
    </row>
    <row r="19" spans="1:44" ht="14.45" customHeight="1">
      <c r="A19" s="943">
        <v>0</v>
      </c>
      <c r="B19" s="943">
        <v>0</v>
      </c>
      <c r="C19" s="943">
        <v>0</v>
      </c>
      <c r="D19" s="943">
        <v>0</v>
      </c>
      <c r="E19" s="943">
        <v>0</v>
      </c>
      <c r="F19" s="943">
        <v>0</v>
      </c>
      <c r="G19" s="943">
        <v>0</v>
      </c>
      <c r="H19" s="943">
        <v>0</v>
      </c>
      <c r="I19" s="524"/>
      <c r="K19" s="199"/>
      <c r="L19" s="221"/>
      <c r="M19" s="201" t="s">
        <v>13</v>
      </c>
      <c r="N19" s="202"/>
      <c r="O19" s="203" t="s">
        <v>99</v>
      </c>
      <c r="P19" s="204">
        <f>'Ｈ１５（2003）'!A18</f>
        <v>0</v>
      </c>
      <c r="Q19" s="205">
        <f>'Ｈ１５（2003）'!C18</f>
        <v>0</v>
      </c>
      <c r="R19" s="205">
        <f>'Ｈ１５（2003）'!E18</f>
        <v>0</v>
      </c>
      <c r="S19" s="267">
        <f>'Ｈ１５（2003）'!F18</f>
        <v>0</v>
      </c>
      <c r="T19" s="268">
        <f>'Ｈ１５（2003）'!H18</f>
        <v>0</v>
      </c>
      <c r="U19" s="207"/>
      <c r="V19" s="461"/>
      <c r="W19" s="202" t="s">
        <v>13</v>
      </c>
      <c r="X19" s="202"/>
      <c r="Y19" s="220" t="s">
        <v>97</v>
      </c>
      <c r="Z19" s="204">
        <f>'Ｈ１５（2003）'!A177</f>
        <v>0</v>
      </c>
      <c r="AA19" s="205">
        <f>'Ｈ１５（2003）'!B177</f>
        <v>0</v>
      </c>
      <c r="AB19" s="206">
        <f>'Ｈ１５（2003）'!C177</f>
        <v>0</v>
      </c>
      <c r="AC19" s="506">
        <f>'Ｈ１５（2003）'!E177</f>
        <v>0</v>
      </c>
      <c r="AD19" s="165"/>
      <c r="AE19" s="165"/>
      <c r="AF19" s="165"/>
      <c r="AG19" s="165"/>
      <c r="AH19" s="165"/>
      <c r="AL19" s="437"/>
      <c r="AM19" s="437"/>
      <c r="AN19" s="437"/>
      <c r="AO19" s="437"/>
      <c r="AP19" s="437"/>
      <c r="AQ19" s="437"/>
      <c r="AR19" s="437"/>
    </row>
    <row r="20" spans="1:44" ht="14.45" customHeight="1">
      <c r="A20" s="943">
        <v>101970</v>
      </c>
      <c r="B20" s="943">
        <v>101970</v>
      </c>
      <c r="C20" s="943">
        <v>101970</v>
      </c>
      <c r="D20" s="943">
        <v>0</v>
      </c>
      <c r="E20" s="943">
        <v>0</v>
      </c>
      <c r="F20" s="943">
        <v>69947</v>
      </c>
      <c r="G20" s="943">
        <v>360</v>
      </c>
      <c r="H20" s="943">
        <v>18200</v>
      </c>
      <c r="I20" s="524"/>
      <c r="K20" s="199"/>
      <c r="L20" s="201" t="s">
        <v>19</v>
      </c>
      <c r="M20" s="202"/>
      <c r="N20" s="202"/>
      <c r="O20" s="203" t="s">
        <v>20</v>
      </c>
      <c r="P20" s="204">
        <f>'Ｈ１５（2003）'!A19</f>
        <v>0</v>
      </c>
      <c r="Q20" s="205">
        <f>'Ｈ１５（2003）'!C19</f>
        <v>0</v>
      </c>
      <c r="R20" s="449">
        <f>'Ｈ１５（2003）'!E19</f>
        <v>0</v>
      </c>
      <c r="S20" s="267">
        <f>'Ｈ１５（2003）'!F19</f>
        <v>0</v>
      </c>
      <c r="T20" s="268">
        <f>'Ｈ１５（2003）'!H19</f>
        <v>0</v>
      </c>
      <c r="U20" s="207" t="s">
        <v>4</v>
      </c>
      <c r="V20" s="200"/>
      <c r="W20" s="172"/>
      <c r="X20" s="172"/>
      <c r="Y20" s="212"/>
      <c r="Z20" s="209"/>
      <c r="AA20" s="210"/>
      <c r="AB20" s="210"/>
      <c r="AC20" s="510"/>
      <c r="AD20" s="165"/>
      <c r="AE20" s="165"/>
      <c r="AF20" s="165"/>
      <c r="AG20" s="165"/>
      <c r="AH20" s="165"/>
      <c r="AL20" s="437"/>
      <c r="AM20" s="437"/>
      <c r="AN20" s="437"/>
      <c r="AO20" s="437"/>
      <c r="AP20" s="437"/>
      <c r="AQ20" s="437"/>
      <c r="AR20" s="437"/>
    </row>
    <row r="21" spans="1:44" ht="14.45" customHeight="1">
      <c r="A21" s="943">
        <v>8435</v>
      </c>
      <c r="B21" s="943">
        <v>8435</v>
      </c>
      <c r="C21" s="943">
        <v>8435</v>
      </c>
      <c r="D21" s="943">
        <v>0</v>
      </c>
      <c r="E21" s="943">
        <v>0</v>
      </c>
      <c r="F21" s="943">
        <v>5242</v>
      </c>
      <c r="G21" s="943">
        <v>0</v>
      </c>
      <c r="H21" s="943">
        <v>0</v>
      </c>
      <c r="I21" s="524"/>
      <c r="K21" s="199" t="s">
        <v>21</v>
      </c>
      <c r="L21" s="200"/>
      <c r="M21" s="201" t="s">
        <v>22</v>
      </c>
      <c r="N21" s="202"/>
      <c r="O21" s="203" t="s">
        <v>23</v>
      </c>
      <c r="P21" s="204">
        <f>'Ｈ１５（2003）'!A21</f>
        <v>8435</v>
      </c>
      <c r="Q21" s="205">
        <f>'Ｈ１５（2003）'!C21</f>
        <v>8435</v>
      </c>
      <c r="R21" s="205">
        <f>'Ｈ１５（2003）'!E21</f>
        <v>0</v>
      </c>
      <c r="S21" s="267">
        <f>'Ｈ１５（2003）'!F21</f>
        <v>5242</v>
      </c>
      <c r="T21" s="268">
        <f>'Ｈ１５（2003）'!H21</f>
        <v>0</v>
      </c>
      <c r="U21" s="207" t="s">
        <v>24</v>
      </c>
      <c r="V21" s="200"/>
      <c r="W21" s="212"/>
      <c r="X21" s="212"/>
      <c r="Y21" s="212"/>
      <c r="Z21" s="209"/>
      <c r="AA21" s="210"/>
      <c r="AB21" s="210"/>
      <c r="AC21" s="510"/>
      <c r="AD21" s="165"/>
      <c r="AE21" s="165"/>
      <c r="AF21" s="165"/>
      <c r="AG21" s="165"/>
      <c r="AH21" s="165"/>
      <c r="AL21" s="437"/>
      <c r="AM21" s="437"/>
      <c r="AN21" s="437"/>
      <c r="AO21" s="437"/>
      <c r="AP21" s="437"/>
      <c r="AQ21" s="437"/>
      <c r="AR21" s="437"/>
    </row>
    <row r="22" spans="1:44" ht="14.45" customHeight="1">
      <c r="A22" s="943">
        <v>58681</v>
      </c>
      <c r="B22" s="943">
        <v>58681</v>
      </c>
      <c r="C22" s="943">
        <v>58681</v>
      </c>
      <c r="D22" s="943">
        <v>0</v>
      </c>
      <c r="E22" s="943">
        <v>0</v>
      </c>
      <c r="F22" s="943">
        <v>40378</v>
      </c>
      <c r="G22" s="943">
        <v>0</v>
      </c>
      <c r="H22" s="943">
        <v>18200</v>
      </c>
      <c r="I22" s="524"/>
      <c r="K22" s="199"/>
      <c r="L22" s="200" t="s">
        <v>25</v>
      </c>
      <c r="M22" s="201" t="s">
        <v>26</v>
      </c>
      <c r="N22" s="202"/>
      <c r="O22" s="203" t="s">
        <v>27</v>
      </c>
      <c r="P22" s="204">
        <f>'Ｈ１５（2003）'!A22</f>
        <v>58681</v>
      </c>
      <c r="Q22" s="205">
        <f>'Ｈ１５（2003）'!C22</f>
        <v>58681</v>
      </c>
      <c r="R22" s="205">
        <f>'Ｈ１５（2003）'!E22</f>
        <v>0</v>
      </c>
      <c r="S22" s="267">
        <f>'Ｈ１５（2003）'!F22</f>
        <v>40378</v>
      </c>
      <c r="T22" s="268">
        <f>'Ｈ１５（2003）'!H22</f>
        <v>18200</v>
      </c>
      <c r="U22" s="207"/>
      <c r="V22" s="200"/>
      <c r="W22" s="172"/>
      <c r="X22" s="172"/>
      <c r="Y22" s="212"/>
      <c r="Z22" s="209"/>
      <c r="AA22" s="210"/>
      <c r="AB22" s="210"/>
      <c r="AC22" s="510"/>
      <c r="AD22" s="165"/>
      <c r="AE22" s="165"/>
      <c r="AF22" s="165"/>
      <c r="AG22" s="165"/>
      <c r="AH22" s="165"/>
      <c r="AL22" s="437"/>
      <c r="AM22" s="437"/>
      <c r="AN22" s="437"/>
      <c r="AO22" s="437"/>
      <c r="AP22" s="437"/>
      <c r="AQ22" s="437"/>
      <c r="AR22" s="437"/>
    </row>
    <row r="23" spans="1:44" ht="14.45" customHeight="1">
      <c r="A23" s="943">
        <v>0</v>
      </c>
      <c r="B23" s="943">
        <v>0</v>
      </c>
      <c r="C23" s="943">
        <v>0</v>
      </c>
      <c r="D23" s="943">
        <v>0</v>
      </c>
      <c r="E23" s="943">
        <v>0</v>
      </c>
      <c r="F23" s="943">
        <v>0</v>
      </c>
      <c r="G23" s="943">
        <v>0</v>
      </c>
      <c r="H23" s="943">
        <v>0</v>
      </c>
      <c r="I23" s="524"/>
      <c r="K23" s="199"/>
      <c r="L23" s="200" t="s">
        <v>28</v>
      </c>
      <c r="M23" s="201" t="s">
        <v>29</v>
      </c>
      <c r="N23" s="202"/>
      <c r="O23" s="203" t="s">
        <v>30</v>
      </c>
      <c r="P23" s="204">
        <f>'Ｈ１５（2003）'!A23</f>
        <v>0</v>
      </c>
      <c r="Q23" s="205">
        <f>'Ｈ１５（2003）'!C23</f>
        <v>0</v>
      </c>
      <c r="R23" s="205">
        <f>'Ｈ１５（2003）'!E23</f>
        <v>0</v>
      </c>
      <c r="S23" s="267">
        <f>'Ｈ１５（2003）'!F23</f>
        <v>0</v>
      </c>
      <c r="T23" s="268">
        <f>'Ｈ１５（2003）'!H23</f>
        <v>0</v>
      </c>
      <c r="U23" s="207"/>
      <c r="V23" s="200"/>
      <c r="W23" s="212"/>
      <c r="X23" s="212"/>
      <c r="Y23" s="212"/>
      <c r="Z23" s="209"/>
      <c r="AA23" s="210"/>
      <c r="AB23" s="210"/>
      <c r="AC23" s="510"/>
      <c r="AD23" s="165"/>
      <c r="AE23" s="165"/>
      <c r="AF23" s="165"/>
      <c r="AG23" s="165"/>
      <c r="AH23" s="165"/>
      <c r="AL23" s="437"/>
      <c r="AM23" s="437"/>
      <c r="AN23" s="437"/>
      <c r="AO23" s="437"/>
      <c r="AP23" s="437"/>
      <c r="AQ23" s="437"/>
      <c r="AR23" s="437"/>
    </row>
    <row r="24" spans="1:44" ht="14.45" customHeight="1">
      <c r="A24" s="943">
        <v>0</v>
      </c>
      <c r="B24" s="943">
        <v>0</v>
      </c>
      <c r="C24" s="943">
        <v>0</v>
      </c>
      <c r="D24" s="943">
        <v>0</v>
      </c>
      <c r="E24" s="943">
        <v>0</v>
      </c>
      <c r="F24" s="943">
        <v>0</v>
      </c>
      <c r="G24" s="943">
        <v>0</v>
      </c>
      <c r="H24" s="943">
        <v>0</v>
      </c>
      <c r="I24" s="524"/>
      <c r="K24" s="199"/>
      <c r="L24" s="200" t="s">
        <v>31</v>
      </c>
      <c r="M24" s="201" t="s">
        <v>32</v>
      </c>
      <c r="N24" s="202"/>
      <c r="O24" s="203" t="s">
        <v>33</v>
      </c>
      <c r="P24" s="204">
        <f>'Ｈ１５（2003）'!A24</f>
        <v>0</v>
      </c>
      <c r="Q24" s="205">
        <f>'Ｈ１５（2003）'!C24</f>
        <v>0</v>
      </c>
      <c r="R24" s="205">
        <f>'Ｈ１５（2003）'!E24</f>
        <v>0</v>
      </c>
      <c r="S24" s="267">
        <f>'Ｈ１５（2003）'!F24</f>
        <v>0</v>
      </c>
      <c r="T24" s="268">
        <f>'Ｈ１５（2003）'!H24</f>
        <v>0</v>
      </c>
      <c r="U24" s="207"/>
      <c r="V24" s="178" t="s">
        <v>670</v>
      </c>
      <c r="W24" s="202"/>
      <c r="X24" s="202"/>
      <c r="Y24" s="220" t="s">
        <v>34</v>
      </c>
      <c r="Z24" s="204">
        <f>'Ｈ１５（2003）'!A178</f>
        <v>0</v>
      </c>
      <c r="AA24" s="205">
        <f>'Ｈ１５（2003）'!B178</f>
        <v>0</v>
      </c>
      <c r="AB24" s="206">
        <f>'Ｈ１５（2003）'!C178</f>
        <v>0</v>
      </c>
      <c r="AC24" s="506">
        <f>'Ｈ１５（2003）'!E178</f>
        <v>0</v>
      </c>
      <c r="AD24" s="165"/>
      <c r="AE24" s="165"/>
      <c r="AF24" s="165"/>
      <c r="AG24" s="165"/>
      <c r="AH24" s="165"/>
      <c r="AL24" s="437"/>
      <c r="AM24" s="437"/>
      <c r="AN24" s="437"/>
      <c r="AO24" s="437"/>
      <c r="AP24" s="437"/>
      <c r="AQ24" s="437"/>
      <c r="AR24" s="437"/>
    </row>
    <row r="25" spans="1:44" ht="14.45" customHeight="1">
      <c r="A25" s="943">
        <v>0</v>
      </c>
      <c r="B25" s="943">
        <v>0</v>
      </c>
      <c r="C25" s="943">
        <v>0</v>
      </c>
      <c r="D25" s="943">
        <v>0</v>
      </c>
      <c r="E25" s="943">
        <v>0</v>
      </c>
      <c r="F25" s="943">
        <v>0</v>
      </c>
      <c r="G25" s="943">
        <v>0</v>
      </c>
      <c r="H25" s="943">
        <v>0</v>
      </c>
      <c r="I25" s="524"/>
      <c r="K25" s="199"/>
      <c r="L25" s="200" t="s">
        <v>35</v>
      </c>
      <c r="M25" s="201" t="s">
        <v>36</v>
      </c>
      <c r="N25" s="202"/>
      <c r="O25" s="203" t="s">
        <v>37</v>
      </c>
      <c r="P25" s="204">
        <f>'Ｈ１５（2003）'!A25</f>
        <v>0</v>
      </c>
      <c r="Q25" s="205">
        <f>'Ｈ１５（2003）'!C25</f>
        <v>0</v>
      </c>
      <c r="R25" s="205">
        <f>'Ｈ１５（2003）'!E25</f>
        <v>0</v>
      </c>
      <c r="S25" s="267">
        <f>'Ｈ１５（2003）'!F25</f>
        <v>0</v>
      </c>
      <c r="T25" s="268">
        <f>'Ｈ１５（2003）'!H25</f>
        <v>0</v>
      </c>
      <c r="U25" s="207"/>
      <c r="V25" s="181"/>
      <c r="W25" s="201" t="s">
        <v>36</v>
      </c>
      <c r="X25" s="202"/>
      <c r="Y25" s="220" t="s">
        <v>20</v>
      </c>
      <c r="Z25" s="204">
        <f>'Ｈ１５（2003）'!A181</f>
        <v>0</v>
      </c>
      <c r="AA25" s="205">
        <f>'Ｈ１５（2003）'!B181</f>
        <v>0</v>
      </c>
      <c r="AB25" s="206">
        <f>'Ｈ１５（2003）'!C181</f>
        <v>0</v>
      </c>
      <c r="AC25" s="506">
        <f>'Ｈ１５（2003）'!E181</f>
        <v>0</v>
      </c>
      <c r="AD25" s="165"/>
      <c r="AE25" s="165"/>
      <c r="AF25" s="165"/>
      <c r="AG25" s="165"/>
      <c r="AH25" s="165"/>
      <c r="AL25" s="437"/>
      <c r="AM25" s="437"/>
      <c r="AN25" s="437"/>
      <c r="AO25" s="437"/>
      <c r="AP25" s="437"/>
      <c r="AQ25" s="437"/>
      <c r="AR25" s="437"/>
    </row>
    <row r="26" spans="1:44" ht="14.45" customHeight="1">
      <c r="A26" s="943">
        <v>34854</v>
      </c>
      <c r="B26" s="943">
        <v>34854</v>
      </c>
      <c r="C26" s="943">
        <v>34854</v>
      </c>
      <c r="D26" s="943">
        <v>0</v>
      </c>
      <c r="E26" s="943">
        <v>0</v>
      </c>
      <c r="F26" s="943">
        <v>24327</v>
      </c>
      <c r="G26" s="943">
        <v>360</v>
      </c>
      <c r="H26" s="943">
        <v>0</v>
      </c>
      <c r="I26" s="527"/>
      <c r="K26" s="199"/>
      <c r="L26" s="200" t="s">
        <v>38</v>
      </c>
      <c r="M26" s="201" t="s">
        <v>149</v>
      </c>
      <c r="N26" s="202"/>
      <c r="O26" s="203" t="s">
        <v>40</v>
      </c>
      <c r="P26" s="204">
        <f>'Ｈ１５（2003）'!A26</f>
        <v>34854</v>
      </c>
      <c r="Q26" s="205">
        <f>'Ｈ１５（2003）'!C26</f>
        <v>34854</v>
      </c>
      <c r="R26" s="205">
        <f>'Ｈ１５（2003）'!E26</f>
        <v>0</v>
      </c>
      <c r="S26" s="267">
        <f>'Ｈ１５（2003）'!F26</f>
        <v>24327</v>
      </c>
      <c r="T26" s="268">
        <f>'Ｈ１５（2003）'!H26</f>
        <v>0</v>
      </c>
      <c r="U26" s="207"/>
      <c r="V26" s="450"/>
      <c r="W26" s="451"/>
      <c r="X26" s="452"/>
      <c r="Y26" s="453"/>
      <c r="Z26" s="454"/>
      <c r="AA26" s="455"/>
      <c r="AB26" s="455"/>
      <c r="AC26" s="508"/>
      <c r="AD26" s="165"/>
      <c r="AE26" s="165"/>
      <c r="AF26" s="165"/>
      <c r="AG26" s="165"/>
      <c r="AH26" s="165"/>
      <c r="AL26" s="437"/>
      <c r="AM26" s="437"/>
      <c r="AN26" s="437"/>
      <c r="AO26" s="437"/>
      <c r="AP26" s="437"/>
      <c r="AQ26" s="437"/>
      <c r="AR26" s="437"/>
    </row>
    <row r="27" spans="1:44" ht="14.45" customHeight="1">
      <c r="A27" s="943">
        <v>0</v>
      </c>
      <c r="B27" s="943">
        <v>0</v>
      </c>
      <c r="C27" s="943">
        <v>0</v>
      </c>
      <c r="D27" s="943">
        <v>0</v>
      </c>
      <c r="E27" s="943">
        <v>0</v>
      </c>
      <c r="F27" s="943">
        <v>0</v>
      </c>
      <c r="G27" s="943">
        <v>0</v>
      </c>
      <c r="H27" s="943">
        <v>0</v>
      </c>
      <c r="I27" s="527"/>
      <c r="K27" s="199"/>
      <c r="L27" s="200" t="s">
        <v>41</v>
      </c>
      <c r="M27" s="201" t="s">
        <v>42</v>
      </c>
      <c r="N27" s="202"/>
      <c r="O27" s="203" t="s">
        <v>43</v>
      </c>
      <c r="P27" s="204">
        <f>'Ｈ１５（2003）'!A27</f>
        <v>0</v>
      </c>
      <c r="Q27" s="205">
        <f>'Ｈ１５（2003）'!C27</f>
        <v>0</v>
      </c>
      <c r="R27" s="205">
        <f>'Ｈ１５（2003）'!E27</f>
        <v>0</v>
      </c>
      <c r="S27" s="267">
        <f>'Ｈ１５（2003）'!F27</f>
        <v>0</v>
      </c>
      <c r="T27" s="268">
        <f>'Ｈ１５（2003）'!H27</f>
        <v>0</v>
      </c>
      <c r="U27" s="207"/>
      <c r="V27" s="450"/>
      <c r="W27" s="456"/>
      <c r="X27" s="457"/>
      <c r="Y27" s="458"/>
      <c r="Z27" s="447"/>
      <c r="AA27" s="459"/>
      <c r="AB27" s="459"/>
      <c r="AC27" s="509"/>
      <c r="AD27" s="165"/>
      <c r="AE27" s="165"/>
      <c r="AF27" s="165"/>
      <c r="AG27" s="165"/>
      <c r="AH27" s="165"/>
      <c r="AL27" s="437"/>
      <c r="AM27" s="437"/>
      <c r="AN27" s="437"/>
      <c r="AO27" s="437"/>
      <c r="AP27" s="437"/>
      <c r="AQ27" s="437"/>
      <c r="AR27" s="437"/>
    </row>
    <row r="28" spans="1:44" ht="14.45" customHeight="1">
      <c r="A28" s="943">
        <v>0</v>
      </c>
      <c r="B28" s="943">
        <v>0</v>
      </c>
      <c r="C28" s="943">
        <v>0</v>
      </c>
      <c r="D28" s="943">
        <v>0</v>
      </c>
      <c r="E28" s="943">
        <v>0</v>
      </c>
      <c r="F28" s="943">
        <v>0</v>
      </c>
      <c r="G28" s="943">
        <v>0</v>
      </c>
      <c r="H28" s="943">
        <v>0</v>
      </c>
      <c r="I28" s="527"/>
      <c r="K28" s="199" t="s">
        <v>128</v>
      </c>
      <c r="L28" s="221"/>
      <c r="M28" s="201" t="s">
        <v>13</v>
      </c>
      <c r="N28" s="202"/>
      <c r="O28" s="203" t="s">
        <v>44</v>
      </c>
      <c r="P28" s="204">
        <f>'Ｈ１５（2003）'!A28</f>
        <v>0</v>
      </c>
      <c r="Q28" s="205">
        <f>'Ｈ１５（2003）'!C28</f>
        <v>0</v>
      </c>
      <c r="R28" s="205">
        <f>'Ｈ１５（2003）'!E28</f>
        <v>0</v>
      </c>
      <c r="S28" s="267">
        <f>'Ｈ１５（2003）'!F28</f>
        <v>0</v>
      </c>
      <c r="T28" s="268">
        <f>'Ｈ１５（2003）'!H28</f>
        <v>0</v>
      </c>
      <c r="U28" s="207"/>
      <c r="V28" s="221"/>
      <c r="W28" s="201" t="s">
        <v>13</v>
      </c>
      <c r="X28" s="202"/>
      <c r="Y28" s="220"/>
      <c r="Z28" s="224">
        <f>Z24-Z25</f>
        <v>0</v>
      </c>
      <c r="AA28" s="225">
        <f>AA24-AA25</f>
        <v>0</v>
      </c>
      <c r="AB28" s="297">
        <f>AB24-AB25</f>
        <v>0</v>
      </c>
      <c r="AC28" s="511">
        <f>AC24-AC25</f>
        <v>0</v>
      </c>
      <c r="AD28" s="165"/>
      <c r="AE28" s="165"/>
      <c r="AF28" s="165"/>
      <c r="AG28" s="165"/>
      <c r="AH28" s="165"/>
      <c r="AL28" s="437"/>
      <c r="AM28" s="437"/>
      <c r="AN28" s="437"/>
      <c r="AO28" s="437"/>
      <c r="AP28" s="437"/>
      <c r="AQ28" s="437"/>
      <c r="AR28" s="437"/>
    </row>
    <row r="29" spans="1:44" ht="14.45" customHeight="1">
      <c r="A29" s="943">
        <v>0</v>
      </c>
      <c r="B29" s="943">
        <v>0</v>
      </c>
      <c r="C29" s="943">
        <v>0</v>
      </c>
      <c r="D29" s="943">
        <v>0</v>
      </c>
      <c r="E29" s="943">
        <v>0</v>
      </c>
      <c r="F29" s="943">
        <v>0</v>
      </c>
      <c r="G29" s="943">
        <v>0</v>
      </c>
      <c r="H29" s="943">
        <v>0</v>
      </c>
      <c r="I29" s="527"/>
      <c r="K29" s="199" t="s">
        <v>4</v>
      </c>
      <c r="L29" s="178" t="s">
        <v>45</v>
      </c>
      <c r="M29" s="202"/>
      <c r="N29" s="202"/>
      <c r="O29" s="203" t="s">
        <v>46</v>
      </c>
      <c r="P29" s="204">
        <f>'Ｈ１５（2003）'!A29</f>
        <v>0</v>
      </c>
      <c r="Q29" s="205">
        <f>'Ｈ１５（2003）'!C29</f>
        <v>0</v>
      </c>
      <c r="R29" s="205">
        <f>'Ｈ１５（2003）'!E29</f>
        <v>0</v>
      </c>
      <c r="S29" s="267">
        <f>'Ｈ１５（2003）'!F29</f>
        <v>0</v>
      </c>
      <c r="T29" s="268">
        <f>'Ｈ１５（2003）'!H29</f>
        <v>0</v>
      </c>
      <c r="U29" s="207" t="s">
        <v>4</v>
      </c>
      <c r="V29" s="200"/>
      <c r="W29" s="172"/>
      <c r="X29" s="172"/>
      <c r="Y29" s="212"/>
      <c r="Z29" s="209"/>
      <c r="AA29" s="210"/>
      <c r="AB29" s="210"/>
      <c r="AC29" s="510"/>
      <c r="AD29" s="165"/>
      <c r="AE29" s="165"/>
      <c r="AF29" s="165"/>
      <c r="AG29" s="165"/>
      <c r="AH29" s="165"/>
      <c r="AL29" s="437"/>
      <c r="AM29" s="437"/>
      <c r="AN29" s="437"/>
      <c r="AO29" s="437"/>
      <c r="AP29" s="437"/>
      <c r="AQ29" s="437"/>
      <c r="AR29" s="437"/>
    </row>
    <row r="30" spans="1:44" ht="14.45" customHeight="1">
      <c r="A30" s="943">
        <v>0</v>
      </c>
      <c r="B30" s="943">
        <v>0</v>
      </c>
      <c r="C30" s="943">
        <v>0</v>
      </c>
      <c r="D30" s="943">
        <v>0</v>
      </c>
      <c r="E30" s="943">
        <v>0</v>
      </c>
      <c r="F30" s="943">
        <v>0</v>
      </c>
      <c r="G30" s="943">
        <v>0</v>
      </c>
      <c r="H30" s="943">
        <v>0</v>
      </c>
      <c r="I30" s="527"/>
      <c r="K30" s="199"/>
      <c r="L30" s="200"/>
      <c r="M30" s="201" t="s">
        <v>100</v>
      </c>
      <c r="N30" s="202"/>
      <c r="O30" s="203" t="s">
        <v>75</v>
      </c>
      <c r="P30" s="204">
        <f>'Ｈ１５（2003）'!A30</f>
        <v>0</v>
      </c>
      <c r="Q30" s="205">
        <f>'Ｈ１５（2003）'!C30</f>
        <v>0</v>
      </c>
      <c r="R30" s="205">
        <f>'Ｈ１５（2003）'!E30</f>
        <v>0</v>
      </c>
      <c r="S30" s="267">
        <f>'Ｈ１５（2003）'!F30</f>
        <v>0</v>
      </c>
      <c r="T30" s="268">
        <f>'Ｈ１５（2003）'!H30</f>
        <v>0</v>
      </c>
      <c r="U30" s="207"/>
      <c r="V30" s="200"/>
      <c r="W30" s="172"/>
      <c r="X30" s="172"/>
      <c r="Y30" s="212"/>
      <c r="Z30" s="209"/>
      <c r="AA30" s="210"/>
      <c r="AB30" s="210"/>
      <c r="AC30" s="510"/>
      <c r="AD30" s="165"/>
      <c r="AE30" s="165"/>
      <c r="AF30" s="165"/>
      <c r="AG30" s="165"/>
      <c r="AH30" s="165"/>
      <c r="AL30" s="437"/>
      <c r="AM30" s="437"/>
      <c r="AN30" s="437"/>
      <c r="AO30" s="437"/>
      <c r="AP30" s="437"/>
      <c r="AQ30" s="437"/>
      <c r="AR30" s="437"/>
    </row>
    <row r="31" spans="1:44" ht="14.45" customHeight="1">
      <c r="A31" s="943">
        <v>0</v>
      </c>
      <c r="B31" s="943">
        <v>0</v>
      </c>
      <c r="C31" s="943">
        <v>0</v>
      </c>
      <c r="D31" s="943">
        <v>0</v>
      </c>
      <c r="E31" s="943">
        <v>0</v>
      </c>
      <c r="F31" s="943">
        <v>0</v>
      </c>
      <c r="G31" s="943">
        <v>0</v>
      </c>
      <c r="H31" s="943">
        <v>0</v>
      </c>
      <c r="I31" s="527"/>
      <c r="K31" s="199"/>
      <c r="L31" s="200"/>
      <c r="M31" s="201" t="s">
        <v>101</v>
      </c>
      <c r="N31" s="202"/>
      <c r="O31" s="203" t="s">
        <v>77</v>
      </c>
      <c r="P31" s="204">
        <f>'Ｈ１５（2003）'!A31</f>
        <v>0</v>
      </c>
      <c r="Q31" s="205">
        <f>'Ｈ１５（2003）'!C31</f>
        <v>0</v>
      </c>
      <c r="R31" s="205">
        <f>'Ｈ１５（2003）'!E31</f>
        <v>0</v>
      </c>
      <c r="S31" s="267">
        <f>'Ｈ１５（2003）'!F31</f>
        <v>0</v>
      </c>
      <c r="T31" s="268">
        <f>'Ｈ１５（2003）'!H31</f>
        <v>0</v>
      </c>
      <c r="U31" s="207"/>
      <c r="V31" s="200"/>
      <c r="W31" s="172"/>
      <c r="X31" s="172"/>
      <c r="Y31" s="212"/>
      <c r="Z31" s="209"/>
      <c r="AA31" s="210"/>
      <c r="AB31" s="210"/>
      <c r="AC31" s="510"/>
      <c r="AD31" s="165"/>
      <c r="AE31" s="165"/>
      <c r="AF31" s="165"/>
      <c r="AG31" s="165"/>
      <c r="AH31" s="165"/>
      <c r="AL31" s="437"/>
      <c r="AM31" s="437"/>
      <c r="AN31" s="437"/>
      <c r="AO31" s="437"/>
      <c r="AP31" s="437"/>
      <c r="AQ31" s="437"/>
      <c r="AR31" s="437"/>
    </row>
    <row r="32" spans="1:44" ht="14.45" customHeight="1">
      <c r="A32" s="943">
        <v>159915</v>
      </c>
      <c r="B32" s="943">
        <v>159915</v>
      </c>
      <c r="C32" s="943">
        <v>159915</v>
      </c>
      <c r="D32" s="943">
        <v>0</v>
      </c>
      <c r="E32" s="943">
        <v>78375</v>
      </c>
      <c r="F32" s="943">
        <v>3165</v>
      </c>
      <c r="G32" s="943">
        <v>0</v>
      </c>
      <c r="H32" s="943">
        <v>78375</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L32" s="437"/>
      <c r="AM32" s="437"/>
      <c r="AN32" s="437"/>
      <c r="AO32" s="437"/>
      <c r="AP32" s="437"/>
      <c r="AQ32" s="437"/>
      <c r="AR32" s="437"/>
    </row>
    <row r="33" spans="1:44" ht="14.45" customHeight="1">
      <c r="A33" s="943">
        <v>159915</v>
      </c>
      <c r="B33" s="943">
        <v>159915</v>
      </c>
      <c r="C33" s="943">
        <v>159915</v>
      </c>
      <c r="D33" s="943">
        <v>0</v>
      </c>
      <c r="E33" s="943">
        <v>78375</v>
      </c>
      <c r="F33" s="943">
        <v>3165</v>
      </c>
      <c r="G33" s="943">
        <v>0</v>
      </c>
      <c r="H33" s="943">
        <v>78375</v>
      </c>
      <c r="I33" s="527"/>
      <c r="K33" s="199"/>
      <c r="L33" s="178"/>
      <c r="M33" s="201" t="s">
        <v>47</v>
      </c>
      <c r="N33" s="202"/>
      <c r="O33" s="203" t="s">
        <v>48</v>
      </c>
      <c r="P33" s="204">
        <f>'Ｈ１５（2003）'!A33</f>
        <v>159915</v>
      </c>
      <c r="Q33" s="205">
        <f>'Ｈ１５（2003）'!C33</f>
        <v>159915</v>
      </c>
      <c r="R33" s="205">
        <f>'Ｈ１５（2003）'!E33</f>
        <v>78375</v>
      </c>
      <c r="S33" s="267">
        <f>'Ｈ１５（2003）'!F33</f>
        <v>3165</v>
      </c>
      <c r="T33" s="268">
        <f>'Ｈ１５（2003）'!H33</f>
        <v>78375</v>
      </c>
      <c r="U33" s="207" t="s">
        <v>4</v>
      </c>
      <c r="V33" s="178"/>
      <c r="W33" s="201" t="s">
        <v>49</v>
      </c>
      <c r="X33" s="202"/>
      <c r="Y33" s="203" t="s">
        <v>23</v>
      </c>
      <c r="Z33" s="204">
        <f>'Ｈ１５（2003）'!A183</f>
        <v>21956</v>
      </c>
      <c r="AA33" s="205">
        <f>'Ｈ１５（2003）'!B183</f>
        <v>10978</v>
      </c>
      <c r="AB33" s="206">
        <f>'Ｈ１５（2003）'!C183</f>
        <v>0</v>
      </c>
      <c r="AC33" s="506">
        <f>'Ｈ１５（2003）'!E183</f>
        <v>10978</v>
      </c>
      <c r="AD33" s="165"/>
      <c r="AE33" s="165"/>
      <c r="AF33" s="165"/>
      <c r="AG33" s="165"/>
      <c r="AH33" s="165"/>
      <c r="AL33" s="437"/>
      <c r="AM33" s="437"/>
      <c r="AN33" s="437"/>
      <c r="AO33" s="437"/>
      <c r="AP33" s="437"/>
      <c r="AQ33" s="437"/>
      <c r="AR33" s="437"/>
    </row>
    <row r="34" spans="1:44" ht="14.45" customHeight="1">
      <c r="A34" s="943">
        <v>0</v>
      </c>
      <c r="B34" s="943">
        <v>0</v>
      </c>
      <c r="C34" s="943">
        <v>0</v>
      </c>
      <c r="D34" s="943">
        <v>0</v>
      </c>
      <c r="E34" s="943">
        <v>0</v>
      </c>
      <c r="F34" s="943">
        <v>0</v>
      </c>
      <c r="G34" s="943">
        <v>0</v>
      </c>
      <c r="H34" s="943">
        <v>0</v>
      </c>
      <c r="I34" s="527"/>
      <c r="K34" s="199"/>
      <c r="L34" s="200"/>
      <c r="M34" s="201" t="s">
        <v>50</v>
      </c>
      <c r="N34" s="202"/>
      <c r="O34" s="203" t="s">
        <v>51</v>
      </c>
      <c r="P34" s="204">
        <f>'Ｈ１５（2003）'!A34</f>
        <v>0</v>
      </c>
      <c r="Q34" s="205">
        <f>'Ｈ１５（2003）'!C34</f>
        <v>0</v>
      </c>
      <c r="R34" s="205">
        <f>'Ｈ１５（2003）'!E34</f>
        <v>0</v>
      </c>
      <c r="S34" s="267">
        <f>'Ｈ１５（2003）'!F34</f>
        <v>0</v>
      </c>
      <c r="T34" s="268">
        <f>'Ｈ１５（2003）'!H34</f>
        <v>0</v>
      </c>
      <c r="U34" s="207"/>
      <c r="V34" s="200"/>
      <c r="W34" s="200"/>
      <c r="X34" s="172"/>
      <c r="Y34" s="212"/>
      <c r="Z34" s="209"/>
      <c r="AA34" s="210"/>
      <c r="AB34" s="210"/>
      <c r="AC34" s="510"/>
      <c r="AD34" s="165"/>
      <c r="AE34" s="165"/>
      <c r="AF34" s="165"/>
      <c r="AG34" s="165"/>
      <c r="AH34" s="165"/>
      <c r="AL34" s="437"/>
      <c r="AM34" s="437"/>
      <c r="AN34" s="437"/>
      <c r="AO34" s="437"/>
      <c r="AP34" s="437"/>
      <c r="AQ34" s="437"/>
      <c r="AR34" s="437"/>
    </row>
    <row r="35" spans="1:44" ht="14.45" customHeight="1">
      <c r="A35" s="943">
        <v>0</v>
      </c>
      <c r="B35" s="943">
        <v>0</v>
      </c>
      <c r="C35" s="943">
        <v>0</v>
      </c>
      <c r="D35" s="943">
        <v>0</v>
      </c>
      <c r="E35" s="943">
        <v>0</v>
      </c>
      <c r="F35" s="943">
        <v>0</v>
      </c>
      <c r="G35" s="943">
        <v>0</v>
      </c>
      <c r="H35" s="943">
        <v>0</v>
      </c>
      <c r="I35" s="527"/>
      <c r="K35" s="199" t="s">
        <v>129</v>
      </c>
      <c r="L35" s="200"/>
      <c r="M35" s="201" t="s">
        <v>52</v>
      </c>
      <c r="N35" s="202"/>
      <c r="O35" s="203" t="s">
        <v>53</v>
      </c>
      <c r="P35" s="204">
        <f>'Ｈ１５（2003）'!A35</f>
        <v>0</v>
      </c>
      <c r="Q35" s="205">
        <f>'Ｈ１５（2003）'!C35</f>
        <v>0</v>
      </c>
      <c r="R35" s="205">
        <f>'Ｈ１５（2003）'!E35</f>
        <v>0</v>
      </c>
      <c r="S35" s="267">
        <f>'Ｈ１５（2003）'!F35</f>
        <v>0</v>
      </c>
      <c r="T35" s="268">
        <f>'Ｈ１５（2003）'!H35</f>
        <v>0</v>
      </c>
      <c r="U35" s="207"/>
      <c r="V35" s="200"/>
      <c r="W35" s="201" t="s">
        <v>52</v>
      </c>
      <c r="X35" s="202"/>
      <c r="Y35" s="203" t="s">
        <v>27</v>
      </c>
      <c r="Z35" s="204">
        <f>'Ｈ１５（2003）'!A184</f>
        <v>0</v>
      </c>
      <c r="AA35" s="205">
        <f>'Ｈ１５（2003）'!B184</f>
        <v>0</v>
      </c>
      <c r="AB35" s="206">
        <f>'Ｈ１５（2003）'!C184</f>
        <v>0</v>
      </c>
      <c r="AC35" s="506">
        <f>'Ｈ１５（2003）'!E184</f>
        <v>0</v>
      </c>
      <c r="AD35" s="165"/>
      <c r="AE35" s="165"/>
      <c r="AF35" s="165"/>
      <c r="AG35" s="165"/>
      <c r="AH35" s="165"/>
      <c r="AL35" s="437"/>
      <c r="AM35" s="437"/>
      <c r="AN35" s="437"/>
      <c r="AO35" s="437"/>
      <c r="AP35" s="437"/>
      <c r="AQ35" s="437"/>
      <c r="AR35" s="437"/>
    </row>
    <row r="36" spans="1:44" ht="14.45" customHeight="1">
      <c r="A36" s="943">
        <v>0</v>
      </c>
      <c r="B36" s="943">
        <v>0</v>
      </c>
      <c r="C36" s="943">
        <v>0</v>
      </c>
      <c r="D36" s="943">
        <v>0</v>
      </c>
      <c r="E36" s="943">
        <v>0</v>
      </c>
      <c r="F36" s="943">
        <v>0</v>
      </c>
      <c r="G36" s="943">
        <v>0</v>
      </c>
      <c r="H36" s="943">
        <v>0</v>
      </c>
      <c r="I36" s="527"/>
      <c r="K36" s="199"/>
      <c r="L36" s="200" t="s">
        <v>54</v>
      </c>
      <c r="M36" s="201" t="s">
        <v>32</v>
      </c>
      <c r="N36" s="202"/>
      <c r="O36" s="203" t="s">
        <v>55</v>
      </c>
      <c r="P36" s="204">
        <f>'Ｈ１５（2003）'!A36</f>
        <v>0</v>
      </c>
      <c r="Q36" s="205">
        <f>'Ｈ１５（2003）'!C36</f>
        <v>0</v>
      </c>
      <c r="R36" s="205">
        <f>'Ｈ１５（2003）'!E36</f>
        <v>0</v>
      </c>
      <c r="S36" s="267">
        <f>'Ｈ１５（2003）'!F36</f>
        <v>0</v>
      </c>
      <c r="T36" s="268">
        <f>'Ｈ１５（2003）'!H36</f>
        <v>0</v>
      </c>
      <c r="U36" s="207"/>
      <c r="V36" s="200" t="s">
        <v>54</v>
      </c>
      <c r="W36" s="200"/>
      <c r="X36" s="172"/>
      <c r="Y36" s="212"/>
      <c r="Z36" s="209"/>
      <c r="AA36" s="210"/>
      <c r="AB36" s="210"/>
      <c r="AC36" s="510"/>
      <c r="AD36" s="165"/>
      <c r="AE36" s="165"/>
      <c r="AF36" s="165"/>
      <c r="AG36" s="165"/>
      <c r="AH36" s="165"/>
      <c r="AL36" s="437"/>
      <c r="AM36" s="437"/>
      <c r="AN36" s="437"/>
      <c r="AO36" s="437"/>
      <c r="AP36" s="437"/>
      <c r="AQ36" s="437"/>
      <c r="AR36" s="437"/>
    </row>
    <row r="37" spans="1:44" ht="14.45" customHeight="1">
      <c r="A37" s="943">
        <v>0</v>
      </c>
      <c r="B37" s="943">
        <v>0</v>
      </c>
      <c r="C37" s="943">
        <v>0</v>
      </c>
      <c r="D37" s="943">
        <v>0</v>
      </c>
      <c r="E37" s="943">
        <v>0</v>
      </c>
      <c r="F37" s="943">
        <v>0</v>
      </c>
      <c r="G37" s="943">
        <v>0</v>
      </c>
      <c r="H37" s="943">
        <v>0</v>
      </c>
      <c r="I37" s="527"/>
      <c r="K37" s="199"/>
      <c r="L37" s="200"/>
      <c r="M37" s="201" t="s">
        <v>42</v>
      </c>
      <c r="N37" s="202"/>
      <c r="O37" s="203" t="s">
        <v>56</v>
      </c>
      <c r="P37" s="204">
        <f>'Ｈ１５（2003）'!A37</f>
        <v>0</v>
      </c>
      <c r="Q37" s="205">
        <f>'Ｈ１５（2003）'!C37</f>
        <v>0</v>
      </c>
      <c r="R37" s="205">
        <f>'Ｈ１５（2003）'!E37</f>
        <v>0</v>
      </c>
      <c r="S37" s="267">
        <f>'Ｈ１５（2003）'!F37</f>
        <v>0</v>
      </c>
      <c r="T37" s="268">
        <f>'Ｈ１５（2003）'!H37</f>
        <v>0</v>
      </c>
      <c r="U37" s="207"/>
      <c r="V37" s="200"/>
      <c r="W37" s="200"/>
      <c r="X37" s="172"/>
      <c r="Y37" s="212"/>
      <c r="Z37" s="209"/>
      <c r="AA37" s="210"/>
      <c r="AB37" s="210"/>
      <c r="AC37" s="510"/>
      <c r="AD37" s="165"/>
      <c r="AE37" s="165"/>
      <c r="AF37" s="165"/>
      <c r="AG37" s="165"/>
      <c r="AH37" s="165"/>
      <c r="AL37" s="437"/>
      <c r="AM37" s="437"/>
      <c r="AN37" s="437"/>
      <c r="AO37" s="437"/>
      <c r="AP37" s="437"/>
      <c r="AQ37" s="437"/>
      <c r="AR37" s="437"/>
    </row>
    <row r="38" spans="1:44" ht="14.45" customHeight="1">
      <c r="A38" s="943">
        <v>0</v>
      </c>
      <c r="B38" s="943">
        <v>0</v>
      </c>
      <c r="C38" s="943">
        <v>0</v>
      </c>
      <c r="D38" s="943">
        <v>0</v>
      </c>
      <c r="E38" s="943">
        <v>0</v>
      </c>
      <c r="F38" s="943">
        <v>0</v>
      </c>
      <c r="G38" s="943">
        <v>0</v>
      </c>
      <c r="H38" s="943">
        <v>0</v>
      </c>
      <c r="I38" s="527"/>
      <c r="K38" s="199"/>
      <c r="L38" s="200"/>
      <c r="M38" s="201" t="s">
        <v>57</v>
      </c>
      <c r="N38" s="202"/>
      <c r="O38" s="203" t="s">
        <v>58</v>
      </c>
      <c r="P38" s="204">
        <f>'Ｈ１５（2003）'!A38</f>
        <v>0</v>
      </c>
      <c r="Q38" s="205">
        <f>'Ｈ１５（2003）'!C38</f>
        <v>0</v>
      </c>
      <c r="R38" s="205">
        <f>'Ｈ１５（2003）'!E38</f>
        <v>0</v>
      </c>
      <c r="S38" s="267">
        <f>'Ｈ１５（2003）'!F38</f>
        <v>0</v>
      </c>
      <c r="T38" s="268">
        <f>'Ｈ１５（2003）'!H38</f>
        <v>0</v>
      </c>
      <c r="U38" s="207"/>
      <c r="V38" s="200"/>
      <c r="W38" s="201" t="s">
        <v>57</v>
      </c>
      <c r="X38" s="202"/>
      <c r="Y38" s="203" t="s">
        <v>30</v>
      </c>
      <c r="Z38" s="204">
        <f>'Ｈ１５（2003）'!A185</f>
        <v>0</v>
      </c>
      <c r="AA38" s="205">
        <f>'Ｈ１５（2003）'!B185</f>
        <v>0</v>
      </c>
      <c r="AB38" s="206">
        <f>'Ｈ１５（2003）'!C185</f>
        <v>0</v>
      </c>
      <c r="AC38" s="506">
        <f>'Ｈ１５（2003）'!E185</f>
        <v>0</v>
      </c>
      <c r="AD38" s="165"/>
      <c r="AE38" s="165"/>
      <c r="AF38" s="165"/>
      <c r="AG38" s="165"/>
      <c r="AH38" s="165"/>
      <c r="AL38" s="437"/>
      <c r="AM38" s="437"/>
      <c r="AN38" s="437"/>
      <c r="AO38" s="437"/>
      <c r="AP38" s="437"/>
      <c r="AQ38" s="437"/>
      <c r="AR38" s="437"/>
    </row>
    <row r="39" spans="1:44" ht="14.45" customHeight="1">
      <c r="A39" s="943">
        <v>0</v>
      </c>
      <c r="B39" s="943">
        <v>0</v>
      </c>
      <c r="C39" s="943">
        <v>0</v>
      </c>
      <c r="D39" s="943">
        <v>0</v>
      </c>
      <c r="E39" s="943">
        <v>0</v>
      </c>
      <c r="F39" s="943">
        <v>0</v>
      </c>
      <c r="G39" s="943">
        <v>0</v>
      </c>
      <c r="H39" s="943">
        <v>0</v>
      </c>
      <c r="I39" s="527"/>
      <c r="K39" s="199"/>
      <c r="L39" s="200"/>
      <c r="M39" s="178" t="s">
        <v>60</v>
      </c>
      <c r="N39" s="202"/>
      <c r="O39" s="203" t="s">
        <v>61</v>
      </c>
      <c r="P39" s="204">
        <f>'Ｈ１５（2003）'!A39</f>
        <v>0</v>
      </c>
      <c r="Q39" s="205">
        <f>'Ｈ１５（2003）'!C39</f>
        <v>0</v>
      </c>
      <c r="R39" s="205">
        <f>'Ｈ１５（2003）'!E39</f>
        <v>0</v>
      </c>
      <c r="S39" s="267">
        <f>'Ｈ１５（2003）'!F39</f>
        <v>0</v>
      </c>
      <c r="T39" s="268">
        <f>'Ｈ１５（2003）'!H39</f>
        <v>0</v>
      </c>
      <c r="U39" s="207"/>
      <c r="V39" s="200" t="s">
        <v>59</v>
      </c>
      <c r="W39" s="178" t="s">
        <v>60</v>
      </c>
      <c r="X39" s="202"/>
      <c r="Y39" s="203" t="s">
        <v>33</v>
      </c>
      <c r="Z39" s="204">
        <f>'Ｈ１５（2003）'!A186</f>
        <v>0</v>
      </c>
      <c r="AA39" s="205">
        <f>'Ｈ１５（2003）'!B186</f>
        <v>0</v>
      </c>
      <c r="AB39" s="206">
        <f>'Ｈ１５（2003）'!C186</f>
        <v>0</v>
      </c>
      <c r="AC39" s="506">
        <f>'Ｈ１５（2003）'!E186</f>
        <v>0</v>
      </c>
      <c r="AD39" s="165"/>
      <c r="AE39" s="165"/>
      <c r="AF39" s="165"/>
      <c r="AG39" s="165"/>
      <c r="AH39" s="165"/>
      <c r="AL39" s="437"/>
      <c r="AM39" s="437"/>
      <c r="AN39" s="437"/>
      <c r="AO39" s="437"/>
      <c r="AP39" s="437"/>
      <c r="AQ39" s="437"/>
      <c r="AR39" s="437"/>
    </row>
    <row r="40" spans="1:44" ht="14.45" customHeight="1">
      <c r="A40" s="943">
        <v>0</v>
      </c>
      <c r="B40" s="943">
        <v>0</v>
      </c>
      <c r="C40" s="943">
        <v>0</v>
      </c>
      <c r="D40" s="943">
        <v>0</v>
      </c>
      <c r="E40" s="943">
        <v>0</v>
      </c>
      <c r="F40" s="943">
        <v>0</v>
      </c>
      <c r="G40" s="943">
        <v>0</v>
      </c>
      <c r="H40" s="943">
        <v>0</v>
      </c>
      <c r="I40" s="527"/>
      <c r="K40" s="199"/>
      <c r="L40" s="200" t="s">
        <v>59</v>
      </c>
      <c r="M40" s="200"/>
      <c r="N40" s="201" t="s">
        <v>62</v>
      </c>
      <c r="O40" s="203" t="s">
        <v>63</v>
      </c>
      <c r="P40" s="204">
        <f>'Ｈ１５（2003）'!A40</f>
        <v>0</v>
      </c>
      <c r="Q40" s="205">
        <f>'Ｈ１５（2003）'!C40</f>
        <v>0</v>
      </c>
      <c r="R40" s="205">
        <f>'Ｈ１５（2003）'!E40</f>
        <v>0</v>
      </c>
      <c r="S40" s="267">
        <f>'Ｈ１５（2003）'!F40</f>
        <v>0</v>
      </c>
      <c r="T40" s="268">
        <f>'Ｈ１５（2003）'!H40</f>
        <v>0</v>
      </c>
      <c r="U40" s="207"/>
      <c r="V40" s="200"/>
      <c r="W40" s="200"/>
      <c r="X40" s="201" t="s">
        <v>62</v>
      </c>
      <c r="Y40" s="203" t="s">
        <v>37</v>
      </c>
      <c r="Z40" s="204">
        <f>'Ｈ１５（2003）'!A187</f>
        <v>0</v>
      </c>
      <c r="AA40" s="205">
        <f>'Ｈ１５（2003）'!B187</f>
        <v>0</v>
      </c>
      <c r="AB40" s="206">
        <f>'Ｈ１５（2003）'!C187</f>
        <v>0</v>
      </c>
      <c r="AC40" s="506">
        <f>'Ｈ１５（2003）'!E187</f>
        <v>0</v>
      </c>
      <c r="AD40" s="165"/>
      <c r="AE40" s="165"/>
      <c r="AF40" s="165"/>
      <c r="AG40" s="165"/>
      <c r="AH40" s="165"/>
      <c r="AL40" s="437"/>
      <c r="AM40" s="437"/>
      <c r="AN40" s="437"/>
      <c r="AO40" s="437"/>
      <c r="AP40" s="437"/>
      <c r="AQ40" s="437"/>
      <c r="AR40" s="437"/>
    </row>
    <row r="41" spans="1:44" ht="14.45" customHeight="1">
      <c r="A41" s="943">
        <v>0</v>
      </c>
      <c r="B41" s="943">
        <v>0</v>
      </c>
      <c r="C41" s="943">
        <v>0</v>
      </c>
      <c r="D41" s="943">
        <v>0</v>
      </c>
      <c r="E41" s="943">
        <v>0</v>
      </c>
      <c r="F41" s="943">
        <v>0</v>
      </c>
      <c r="G41" s="943">
        <v>0</v>
      </c>
      <c r="H41" s="943">
        <v>0</v>
      </c>
      <c r="I41" s="527"/>
      <c r="K41" s="199"/>
      <c r="L41" s="200"/>
      <c r="M41" s="200"/>
      <c r="N41" s="201" t="s">
        <v>64</v>
      </c>
      <c r="O41" s="203" t="s">
        <v>65</v>
      </c>
      <c r="P41" s="204">
        <f>'Ｈ１５（2003）'!A41</f>
        <v>0</v>
      </c>
      <c r="Q41" s="205">
        <f>'Ｈ１５（2003）'!C41</f>
        <v>0</v>
      </c>
      <c r="R41" s="205">
        <f>'Ｈ１５（2003）'!E41</f>
        <v>0</v>
      </c>
      <c r="S41" s="267">
        <f>'Ｈ１５（2003）'!F41</f>
        <v>0</v>
      </c>
      <c r="T41" s="268">
        <f>'Ｈ１５（2003）'!H41</f>
        <v>0</v>
      </c>
      <c r="U41" s="207"/>
      <c r="V41" s="200"/>
      <c r="W41" s="200"/>
      <c r="X41" s="201" t="s">
        <v>64</v>
      </c>
      <c r="Y41" s="203" t="s">
        <v>40</v>
      </c>
      <c r="Z41" s="204">
        <f>'Ｈ１５（2003）'!A188</f>
        <v>0</v>
      </c>
      <c r="AA41" s="205">
        <f>'Ｈ１５（2003）'!B188</f>
        <v>0</v>
      </c>
      <c r="AB41" s="206">
        <f>'Ｈ１５（2003）'!C188</f>
        <v>0</v>
      </c>
      <c r="AC41" s="506">
        <f>'Ｈ１５（2003）'!E188</f>
        <v>0</v>
      </c>
      <c r="AD41" s="165"/>
      <c r="AE41" s="165"/>
      <c r="AF41" s="165"/>
      <c r="AG41" s="165"/>
      <c r="AH41" s="165"/>
      <c r="AL41" s="437"/>
      <c r="AM41" s="437"/>
      <c r="AN41" s="437"/>
      <c r="AO41" s="437"/>
      <c r="AP41" s="437"/>
      <c r="AQ41" s="437"/>
      <c r="AR41" s="437"/>
    </row>
    <row r="42" spans="1:44" ht="14.45" customHeight="1">
      <c r="A42" s="943">
        <v>0</v>
      </c>
      <c r="B42" s="943">
        <v>0</v>
      </c>
      <c r="C42" s="943">
        <v>0</v>
      </c>
      <c r="D42" s="943">
        <v>0</v>
      </c>
      <c r="E42" s="943">
        <v>0</v>
      </c>
      <c r="F42" s="943">
        <v>0</v>
      </c>
      <c r="G42" s="943">
        <v>0</v>
      </c>
      <c r="H42" s="943">
        <v>0</v>
      </c>
      <c r="I42" s="527"/>
      <c r="K42" s="199" t="s">
        <v>38</v>
      </c>
      <c r="L42" s="200"/>
      <c r="M42" s="200"/>
      <c r="N42" s="201" t="s">
        <v>66</v>
      </c>
      <c r="O42" s="203" t="s">
        <v>67</v>
      </c>
      <c r="P42" s="204">
        <f>'Ｈ１５（2003）'!A42</f>
        <v>0</v>
      </c>
      <c r="Q42" s="205">
        <f>'Ｈ１５（2003）'!C42</f>
        <v>0</v>
      </c>
      <c r="R42" s="205">
        <f>'Ｈ１５（2003）'!E42</f>
        <v>0</v>
      </c>
      <c r="S42" s="267">
        <f>'Ｈ１５（2003）'!F42</f>
        <v>0</v>
      </c>
      <c r="T42" s="268">
        <f>'Ｈ１５（2003）'!H42</f>
        <v>0</v>
      </c>
      <c r="U42" s="207"/>
      <c r="V42" s="200" t="s">
        <v>668</v>
      </c>
      <c r="W42" s="200"/>
      <c r="X42" s="201" t="s">
        <v>66</v>
      </c>
      <c r="Y42" s="203" t="s">
        <v>43</v>
      </c>
      <c r="Z42" s="204">
        <f>'Ｈ１５（2003）'!A189</f>
        <v>0</v>
      </c>
      <c r="AA42" s="205">
        <f>'Ｈ１５（2003）'!B189</f>
        <v>0</v>
      </c>
      <c r="AB42" s="206">
        <f>'Ｈ１５（2003）'!C189</f>
        <v>0</v>
      </c>
      <c r="AC42" s="506">
        <f>'Ｈ１５（2003）'!E189</f>
        <v>0</v>
      </c>
      <c r="AD42" s="165"/>
      <c r="AE42" s="165"/>
      <c r="AF42" s="165"/>
      <c r="AG42" s="165"/>
      <c r="AH42" s="165"/>
      <c r="AL42" s="437"/>
      <c r="AM42" s="437"/>
      <c r="AN42" s="437"/>
      <c r="AO42" s="437"/>
      <c r="AP42" s="437"/>
      <c r="AQ42" s="437"/>
      <c r="AR42" s="437"/>
    </row>
    <row r="43" spans="1:44" ht="14.45" customHeight="1">
      <c r="A43" s="943">
        <v>0</v>
      </c>
      <c r="B43" s="943">
        <v>0</v>
      </c>
      <c r="C43" s="943">
        <v>0</v>
      </c>
      <c r="D43" s="943">
        <v>0</v>
      </c>
      <c r="E43" s="943">
        <v>0</v>
      </c>
      <c r="F43" s="943">
        <v>0</v>
      </c>
      <c r="G43" s="943">
        <v>0</v>
      </c>
      <c r="H43" s="943">
        <v>0</v>
      </c>
      <c r="I43" s="527"/>
      <c r="K43" s="199"/>
      <c r="L43" s="200"/>
      <c r="M43" s="200"/>
      <c r="N43" s="201" t="s">
        <v>150</v>
      </c>
      <c r="O43" s="203" t="s">
        <v>69</v>
      </c>
      <c r="P43" s="204">
        <f>'Ｈ１５（2003）'!A43</f>
        <v>0</v>
      </c>
      <c r="Q43" s="205">
        <f>'Ｈ１５（2003）'!C43</f>
        <v>0</v>
      </c>
      <c r="R43" s="205">
        <f>'Ｈ１５（2003）'!E43</f>
        <v>0</v>
      </c>
      <c r="S43" s="267">
        <f>'Ｈ１５（2003）'!F43</f>
        <v>0</v>
      </c>
      <c r="T43" s="268">
        <f>'Ｈ１５（2003）'!H43</f>
        <v>0</v>
      </c>
      <c r="U43" s="207"/>
      <c r="V43" s="200"/>
      <c r="W43" s="200"/>
      <c r="X43" s="201" t="s">
        <v>150</v>
      </c>
      <c r="Y43" s="203" t="s">
        <v>44</v>
      </c>
      <c r="Z43" s="204">
        <f>'Ｈ１５（2003）'!A190</f>
        <v>0</v>
      </c>
      <c r="AA43" s="205">
        <f>'Ｈ１５（2003）'!B190</f>
        <v>0</v>
      </c>
      <c r="AB43" s="206">
        <f>'Ｈ１５（2003）'!C190</f>
        <v>0</v>
      </c>
      <c r="AC43" s="506">
        <f>'Ｈ１５（2003）'!E190</f>
        <v>0</v>
      </c>
      <c r="AD43" s="165"/>
      <c r="AE43" s="165"/>
      <c r="AF43" s="165"/>
      <c r="AG43" s="165"/>
      <c r="AH43" s="165"/>
      <c r="AL43" s="437"/>
      <c r="AM43" s="437"/>
      <c r="AN43" s="437"/>
      <c r="AO43" s="437"/>
      <c r="AP43" s="437"/>
      <c r="AQ43" s="437"/>
      <c r="AR43" s="437"/>
    </row>
    <row r="44" spans="1:44" ht="14.45" customHeight="1">
      <c r="A44" s="943">
        <v>0</v>
      </c>
      <c r="B44" s="943">
        <v>0</v>
      </c>
      <c r="C44" s="943">
        <v>0</v>
      </c>
      <c r="D44" s="943">
        <v>0</v>
      </c>
      <c r="E44" s="943">
        <v>0</v>
      </c>
      <c r="F44" s="943">
        <v>0</v>
      </c>
      <c r="G44" s="943">
        <v>0</v>
      </c>
      <c r="H44" s="943">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L44" s="437"/>
      <c r="AM44" s="437"/>
      <c r="AN44" s="437"/>
      <c r="AO44" s="437"/>
      <c r="AP44" s="437"/>
      <c r="AQ44" s="437"/>
      <c r="AR44" s="437"/>
    </row>
    <row r="45" spans="1:44" ht="14.45" customHeight="1">
      <c r="A45" s="943">
        <v>0</v>
      </c>
      <c r="B45" s="943">
        <v>0</v>
      </c>
      <c r="C45" s="943">
        <v>0</v>
      </c>
      <c r="D45" s="943">
        <v>0</v>
      </c>
      <c r="E45" s="943">
        <v>0</v>
      </c>
      <c r="F45" s="943">
        <v>0</v>
      </c>
      <c r="G45" s="943">
        <v>0</v>
      </c>
      <c r="H45" s="943">
        <v>0</v>
      </c>
      <c r="I45" s="530"/>
      <c r="K45" s="227" t="s">
        <v>132</v>
      </c>
      <c r="L45" s="200"/>
      <c r="M45" s="201" t="s">
        <v>70</v>
      </c>
      <c r="N45" s="202"/>
      <c r="O45" s="203" t="s">
        <v>71</v>
      </c>
      <c r="P45" s="204">
        <f>'Ｈ１５（2003）'!A44</f>
        <v>0</v>
      </c>
      <c r="Q45" s="205">
        <f>'Ｈ１５（2003）'!C44</f>
        <v>0</v>
      </c>
      <c r="R45" s="205">
        <f>'Ｈ１５（2003）'!E44</f>
        <v>0</v>
      </c>
      <c r="S45" s="267">
        <f>'Ｈ１５（2003）'!F44</f>
        <v>0</v>
      </c>
      <c r="T45" s="268">
        <f>'Ｈ１５（2003）'!H44</f>
        <v>0</v>
      </c>
      <c r="U45" s="207" t="s">
        <v>72</v>
      </c>
      <c r="V45" s="200" t="s">
        <v>669</v>
      </c>
      <c r="W45" s="201" t="s">
        <v>87</v>
      </c>
      <c r="X45" s="202"/>
      <c r="Y45" s="203" t="s">
        <v>46</v>
      </c>
      <c r="Z45" s="204">
        <f>'Ｈ１５（2003）'!A191</f>
        <v>0</v>
      </c>
      <c r="AA45" s="205">
        <f>'Ｈ１５（2003）'!B191</f>
        <v>0</v>
      </c>
      <c r="AB45" s="206">
        <f>'Ｈ１５（2003）'!C191</f>
        <v>0</v>
      </c>
      <c r="AC45" s="506">
        <f>'Ｈ１５（2003）'!E191</f>
        <v>0</v>
      </c>
      <c r="AD45" s="165"/>
      <c r="AE45" s="165"/>
      <c r="AF45" s="165"/>
      <c r="AG45" s="165"/>
      <c r="AH45" s="165"/>
      <c r="AL45" s="437"/>
      <c r="AM45" s="437"/>
      <c r="AN45" s="437"/>
      <c r="AO45" s="437"/>
      <c r="AP45" s="437"/>
      <c r="AQ45" s="437"/>
      <c r="AR45" s="437"/>
    </row>
    <row r="46" spans="1:44" ht="14.45" customHeight="1">
      <c r="A46" s="943">
        <v>0</v>
      </c>
      <c r="B46" s="943">
        <v>0</v>
      </c>
      <c r="C46" s="943">
        <v>0</v>
      </c>
      <c r="D46" s="943">
        <v>0</v>
      </c>
      <c r="E46" s="943">
        <v>0</v>
      </c>
      <c r="F46" s="943">
        <v>0</v>
      </c>
      <c r="G46" s="943">
        <v>0</v>
      </c>
      <c r="H46" s="943">
        <v>0</v>
      </c>
      <c r="I46" s="530"/>
      <c r="K46" s="199" t="s">
        <v>130</v>
      </c>
      <c r="L46" s="200"/>
      <c r="M46" s="201" t="s">
        <v>73</v>
      </c>
      <c r="N46" s="202"/>
      <c r="O46" s="203" t="s">
        <v>74</v>
      </c>
      <c r="P46" s="204">
        <f>'Ｈ１５（2003）'!A45</f>
        <v>0</v>
      </c>
      <c r="Q46" s="205">
        <f>'Ｈ１５（2003）'!C45</f>
        <v>0</v>
      </c>
      <c r="R46" s="205">
        <f>'Ｈ１５（2003）'!E45</f>
        <v>0</v>
      </c>
      <c r="S46" s="267">
        <f>'Ｈ１５（2003）'!F45</f>
        <v>0</v>
      </c>
      <c r="T46" s="268">
        <f>'Ｈ１５（2003）'!H45</f>
        <v>0</v>
      </c>
      <c r="U46" s="207"/>
      <c r="V46" s="200"/>
      <c r="W46" s="201" t="s">
        <v>73</v>
      </c>
      <c r="X46" s="202"/>
      <c r="Y46" s="203" t="s">
        <v>75</v>
      </c>
      <c r="Z46" s="204">
        <f>'Ｈ１５（2003）'!A192</f>
        <v>0</v>
      </c>
      <c r="AA46" s="205">
        <f>'Ｈ１５（2003）'!B192</f>
        <v>0</v>
      </c>
      <c r="AB46" s="206">
        <f>'Ｈ１５（2003）'!C192</f>
        <v>0</v>
      </c>
      <c r="AC46" s="506">
        <f>'Ｈ１５（2003）'!E192</f>
        <v>0</v>
      </c>
      <c r="AD46" s="165"/>
      <c r="AE46" s="165"/>
      <c r="AF46" s="165"/>
      <c r="AG46" s="165"/>
      <c r="AH46" s="165"/>
      <c r="AL46" s="437"/>
      <c r="AM46" s="437"/>
      <c r="AN46" s="437"/>
      <c r="AO46" s="437"/>
      <c r="AP46" s="437"/>
      <c r="AQ46" s="437"/>
      <c r="AR46" s="437"/>
    </row>
    <row r="47" spans="1:44" ht="14.45" customHeight="1">
      <c r="A47" s="943">
        <v>0</v>
      </c>
      <c r="B47" s="943">
        <v>0</v>
      </c>
      <c r="C47" s="943">
        <v>0</v>
      </c>
      <c r="D47" s="943">
        <v>0</v>
      </c>
      <c r="E47" s="943">
        <v>0</v>
      </c>
      <c r="F47" s="943">
        <v>0</v>
      </c>
      <c r="G47" s="943">
        <v>0</v>
      </c>
      <c r="H47" s="943">
        <v>0</v>
      </c>
      <c r="I47" s="530"/>
      <c r="K47" s="199"/>
      <c r="L47" s="221"/>
      <c r="M47" s="201" t="s">
        <v>13</v>
      </c>
      <c r="N47" s="202"/>
      <c r="O47" s="203" t="s">
        <v>76</v>
      </c>
      <c r="P47" s="204">
        <f>'Ｈ１５（2003）'!A46</f>
        <v>0</v>
      </c>
      <c r="Q47" s="205">
        <f>'Ｈ１５（2003）'!C46</f>
        <v>0</v>
      </c>
      <c r="R47" s="205">
        <f>'Ｈ１５（2003）'!E46</f>
        <v>0</v>
      </c>
      <c r="S47" s="267">
        <f>'Ｈ１５（2003）'!F46</f>
        <v>0</v>
      </c>
      <c r="T47" s="268">
        <f>'Ｈ１５（2003）'!H46</f>
        <v>0</v>
      </c>
      <c r="U47" s="207"/>
      <c r="V47" s="461"/>
      <c r="W47" s="201" t="s">
        <v>13</v>
      </c>
      <c r="X47" s="202"/>
      <c r="Y47" s="203" t="s">
        <v>77</v>
      </c>
      <c r="Z47" s="204">
        <f>'Ｈ１５（2003）'!A193</f>
        <v>0</v>
      </c>
      <c r="AA47" s="205">
        <f>'Ｈ１５（2003）'!B193</f>
        <v>0</v>
      </c>
      <c r="AB47" s="206">
        <f>'Ｈ１５（2003）'!C193</f>
        <v>0</v>
      </c>
      <c r="AC47" s="506">
        <f>'Ｈ１５（2003）'!E193</f>
        <v>0</v>
      </c>
      <c r="AD47" s="165"/>
      <c r="AE47" s="165"/>
      <c r="AF47" s="165"/>
      <c r="AG47" s="165"/>
      <c r="AH47" s="165"/>
      <c r="AL47" s="437"/>
      <c r="AM47" s="437"/>
      <c r="AN47" s="437"/>
      <c r="AO47" s="437"/>
      <c r="AP47" s="437"/>
      <c r="AQ47" s="437"/>
      <c r="AR47" s="437"/>
    </row>
    <row r="48" spans="1:44" ht="14.45" customHeight="1">
      <c r="A48" s="943">
        <v>0</v>
      </c>
      <c r="B48" s="943">
        <v>0</v>
      </c>
      <c r="C48" s="943">
        <v>0</v>
      </c>
      <c r="D48" s="943">
        <v>0</v>
      </c>
      <c r="E48" s="943">
        <v>0</v>
      </c>
      <c r="F48" s="943">
        <v>0</v>
      </c>
      <c r="G48" s="943">
        <v>0</v>
      </c>
      <c r="H48" s="943">
        <v>0</v>
      </c>
      <c r="I48" s="530"/>
      <c r="K48" s="199" t="s">
        <v>4</v>
      </c>
      <c r="L48" s="178" t="s">
        <v>78</v>
      </c>
      <c r="M48" s="202"/>
      <c r="N48" s="202"/>
      <c r="O48" s="203" t="s">
        <v>79</v>
      </c>
      <c r="P48" s="204">
        <f>'Ｈ１５（2003）'!A47</f>
        <v>0</v>
      </c>
      <c r="Q48" s="205">
        <f>'Ｈ１５（2003）'!C47</f>
        <v>0</v>
      </c>
      <c r="R48" s="205">
        <f>'Ｈ１５（2003）'!E47</f>
        <v>0</v>
      </c>
      <c r="S48" s="267">
        <f>'Ｈ１５（2003）'!F47</f>
        <v>0</v>
      </c>
      <c r="T48" s="268">
        <f>'Ｈ１５（2003）'!H47</f>
        <v>0</v>
      </c>
      <c r="U48" s="207" t="s">
        <v>4</v>
      </c>
      <c r="V48" s="200"/>
      <c r="W48" s="172"/>
      <c r="X48" s="172"/>
      <c r="Y48" s="212"/>
      <c r="Z48" s="209"/>
      <c r="AA48" s="210"/>
      <c r="AB48" s="210"/>
      <c r="AC48" s="510"/>
      <c r="AD48" s="165"/>
      <c r="AE48" s="165"/>
      <c r="AF48" s="165"/>
      <c r="AG48" s="165"/>
      <c r="AH48" s="165"/>
      <c r="AL48" s="437"/>
      <c r="AM48" s="437"/>
      <c r="AN48" s="437"/>
      <c r="AO48" s="437"/>
      <c r="AP48" s="437"/>
      <c r="AQ48" s="437"/>
      <c r="AR48" s="437"/>
    </row>
    <row r="49" spans="1:44" ht="14.45" customHeight="1">
      <c r="A49" s="943">
        <v>102260</v>
      </c>
      <c r="B49" s="943">
        <v>102260</v>
      </c>
      <c r="C49" s="943">
        <v>102260</v>
      </c>
      <c r="D49" s="943">
        <v>0</v>
      </c>
      <c r="E49" s="943">
        <v>32796</v>
      </c>
      <c r="F49" s="943">
        <v>0</v>
      </c>
      <c r="G49" s="943">
        <v>0</v>
      </c>
      <c r="H49" s="943">
        <v>0</v>
      </c>
      <c r="I49" s="530"/>
      <c r="K49" s="199"/>
      <c r="L49" s="200"/>
      <c r="M49" s="201" t="s">
        <v>11</v>
      </c>
      <c r="N49" s="202"/>
      <c r="O49" s="203" t="s">
        <v>80</v>
      </c>
      <c r="P49" s="204">
        <f>'Ｈ１５（2003）'!A48</f>
        <v>0</v>
      </c>
      <c r="Q49" s="205">
        <f>'Ｈ１５（2003）'!C48</f>
        <v>0</v>
      </c>
      <c r="R49" s="205">
        <f>'Ｈ１５（2003）'!E48</f>
        <v>0</v>
      </c>
      <c r="S49" s="267">
        <f>'Ｈ１５（2003）'!F48</f>
        <v>0</v>
      </c>
      <c r="T49" s="268">
        <f>'Ｈ１５（2003）'!H48</f>
        <v>0</v>
      </c>
      <c r="U49" s="207"/>
      <c r="V49" s="200"/>
      <c r="W49" s="172"/>
      <c r="X49" s="172"/>
      <c r="Y49" s="212"/>
      <c r="Z49" s="209"/>
      <c r="AA49" s="210"/>
      <c r="AB49" s="210"/>
      <c r="AC49" s="510"/>
      <c r="AD49" s="165"/>
      <c r="AE49" s="165"/>
      <c r="AF49" s="165"/>
      <c r="AG49" s="165"/>
      <c r="AH49" s="165"/>
      <c r="AL49" s="437"/>
      <c r="AM49" s="437"/>
      <c r="AN49" s="437"/>
      <c r="AO49" s="437"/>
      <c r="AP49" s="437"/>
      <c r="AQ49" s="437"/>
      <c r="AR49" s="437"/>
    </row>
    <row r="50" spans="1:44" ht="14.45" customHeight="1">
      <c r="A50" s="943">
        <v>0</v>
      </c>
      <c r="B50" s="943">
        <v>0</v>
      </c>
      <c r="C50" s="943">
        <v>0</v>
      </c>
      <c r="D50" s="943">
        <v>0</v>
      </c>
      <c r="E50" s="943">
        <v>0</v>
      </c>
      <c r="F50" s="943">
        <v>0</v>
      </c>
      <c r="G50" s="943">
        <v>0</v>
      </c>
      <c r="H50" s="943">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L50" s="437"/>
      <c r="AM50" s="437"/>
      <c r="AN50" s="437"/>
      <c r="AO50" s="437"/>
      <c r="AP50" s="437"/>
      <c r="AQ50" s="437"/>
      <c r="AR50" s="437"/>
    </row>
    <row r="51" spans="1:44" ht="14.45" customHeight="1">
      <c r="A51" s="943">
        <v>102260</v>
      </c>
      <c r="B51" s="943">
        <v>102260</v>
      </c>
      <c r="C51" s="943">
        <v>102260</v>
      </c>
      <c r="D51" s="943">
        <v>0</v>
      </c>
      <c r="E51" s="943">
        <v>32796</v>
      </c>
      <c r="F51" s="943">
        <v>0</v>
      </c>
      <c r="G51" s="943">
        <v>0</v>
      </c>
      <c r="H51" s="943">
        <v>0</v>
      </c>
      <c r="I51" s="530"/>
      <c r="K51" s="199"/>
      <c r="L51" s="174"/>
      <c r="M51" s="201" t="s">
        <v>88</v>
      </c>
      <c r="N51" s="202"/>
      <c r="O51" s="203" t="s">
        <v>109</v>
      </c>
      <c r="P51" s="204">
        <f>'Ｈ１５（2003）'!A50</f>
        <v>0</v>
      </c>
      <c r="Q51" s="205">
        <f>'Ｈ１５（2003）'!C50</f>
        <v>0</v>
      </c>
      <c r="R51" s="205">
        <f>'Ｈ１５（2003）'!E50</f>
        <v>0</v>
      </c>
      <c r="S51" s="267">
        <f>'Ｈ１５（2003）'!F50</f>
        <v>0</v>
      </c>
      <c r="T51" s="268">
        <f>'Ｈ１５（2003）'!H50</f>
        <v>0</v>
      </c>
      <c r="U51" s="207"/>
      <c r="V51" s="178"/>
      <c r="W51" s="201" t="s">
        <v>88</v>
      </c>
      <c r="X51" s="222"/>
      <c r="Y51" s="223" t="s">
        <v>48</v>
      </c>
      <c r="Z51" s="231">
        <f>'Ｈ１５（2003）'!A195</f>
        <v>0</v>
      </c>
      <c r="AA51" s="232">
        <f>'Ｈ１５（2003）'!B195</f>
        <v>0</v>
      </c>
      <c r="AB51" s="233">
        <f>'Ｈ１５（2003）'!C195</f>
        <v>0</v>
      </c>
      <c r="AC51" s="513">
        <f>'Ｈ１５（2003）'!E195</f>
        <v>0</v>
      </c>
      <c r="AD51" s="165"/>
      <c r="AE51" s="165"/>
      <c r="AF51" s="165"/>
      <c r="AG51" s="165"/>
      <c r="AH51" s="165"/>
      <c r="AL51" s="437"/>
      <c r="AM51" s="437"/>
      <c r="AN51" s="437"/>
      <c r="AO51" s="437"/>
      <c r="AP51" s="437"/>
      <c r="AQ51" s="437"/>
      <c r="AR51" s="437"/>
    </row>
    <row r="52" spans="1:44" ht="14.45" customHeight="1">
      <c r="A52" s="943">
        <v>0</v>
      </c>
      <c r="B52" s="943">
        <v>0</v>
      </c>
      <c r="C52" s="943">
        <v>0</v>
      </c>
      <c r="D52" s="943">
        <v>0</v>
      </c>
      <c r="E52" s="943">
        <v>0</v>
      </c>
      <c r="F52" s="943">
        <v>0</v>
      </c>
      <c r="G52" s="943">
        <v>0</v>
      </c>
      <c r="H52" s="943">
        <v>0</v>
      </c>
      <c r="I52" s="530"/>
      <c r="K52" s="199"/>
      <c r="L52" s="181" t="s">
        <v>91</v>
      </c>
      <c r="M52" s="201" t="s">
        <v>89</v>
      </c>
      <c r="N52" s="202"/>
      <c r="O52" s="203" t="s">
        <v>110</v>
      </c>
      <c r="P52" s="204">
        <f>'Ｈ１５（2003）'!A51</f>
        <v>102260</v>
      </c>
      <c r="Q52" s="205">
        <f>'Ｈ１５（2003）'!C51</f>
        <v>102260</v>
      </c>
      <c r="R52" s="205">
        <f>'Ｈ１５（2003）'!E51</f>
        <v>32796</v>
      </c>
      <c r="S52" s="267">
        <f>'Ｈ１５（2003）'!F51</f>
        <v>0</v>
      </c>
      <c r="T52" s="268">
        <f>'Ｈ１５（2003）'!H51</f>
        <v>0</v>
      </c>
      <c r="U52" s="207"/>
      <c r="V52" s="200" t="s">
        <v>91</v>
      </c>
      <c r="W52" s="221" t="s">
        <v>89</v>
      </c>
      <c r="X52" s="222"/>
      <c r="Y52" s="223" t="s">
        <v>51</v>
      </c>
      <c r="Z52" s="231">
        <f>'Ｈ１５（2003）'!A196</f>
        <v>0</v>
      </c>
      <c r="AA52" s="232">
        <f>'Ｈ１５（2003）'!B196</f>
        <v>0</v>
      </c>
      <c r="AB52" s="233">
        <f>'Ｈ１５（2003）'!C196</f>
        <v>0</v>
      </c>
      <c r="AC52" s="513">
        <f>'Ｈ１５（2003）'!E196</f>
        <v>0</v>
      </c>
      <c r="AD52" s="165"/>
      <c r="AE52" s="165"/>
      <c r="AF52" s="165"/>
      <c r="AG52" s="165"/>
      <c r="AH52" s="165"/>
      <c r="AL52" s="437"/>
      <c r="AM52" s="437"/>
      <c r="AN52" s="437"/>
      <c r="AO52" s="437"/>
      <c r="AP52" s="437"/>
      <c r="AQ52" s="437"/>
      <c r="AR52" s="437"/>
    </row>
    <row r="53" spans="1:44" ht="14.45" customHeight="1">
      <c r="A53" s="943">
        <v>0</v>
      </c>
      <c r="B53" s="943">
        <v>0</v>
      </c>
      <c r="C53" s="943">
        <v>0</v>
      </c>
      <c r="D53" s="943">
        <v>0</v>
      </c>
      <c r="E53" s="943">
        <v>0</v>
      </c>
      <c r="F53" s="943">
        <v>0</v>
      </c>
      <c r="G53" s="943">
        <v>0</v>
      </c>
      <c r="H53" s="943">
        <v>0</v>
      </c>
      <c r="I53" s="530"/>
      <c r="K53" s="199"/>
      <c r="L53" s="181"/>
      <c r="M53" s="201" t="s">
        <v>104</v>
      </c>
      <c r="N53" s="202"/>
      <c r="O53" s="203" t="s">
        <v>111</v>
      </c>
      <c r="P53" s="204">
        <f>'Ｈ１５（2003）'!A52</f>
        <v>0</v>
      </c>
      <c r="Q53" s="205">
        <f>'Ｈ１５（2003）'!C52</f>
        <v>0</v>
      </c>
      <c r="R53" s="205">
        <f>'Ｈ１５（2003）'!E52</f>
        <v>0</v>
      </c>
      <c r="S53" s="267">
        <f>'Ｈ１５（2003）'!F52</f>
        <v>0</v>
      </c>
      <c r="T53" s="268">
        <f>'Ｈ１５（2003）'!H52</f>
        <v>0</v>
      </c>
      <c r="U53" s="207"/>
      <c r="V53" s="200"/>
      <c r="W53" s="221" t="s">
        <v>104</v>
      </c>
      <c r="X53" s="222"/>
      <c r="Y53" s="223" t="s">
        <v>53</v>
      </c>
      <c r="Z53" s="231">
        <f>'Ｈ１５（2003）'!A197</f>
        <v>0</v>
      </c>
      <c r="AA53" s="232">
        <f>'Ｈ１５（2003）'!B197</f>
        <v>0</v>
      </c>
      <c r="AB53" s="233">
        <f>'Ｈ１５（2003）'!C197</f>
        <v>0</v>
      </c>
      <c r="AC53" s="513">
        <f>'Ｈ１５（2003）'!E197</f>
        <v>0</v>
      </c>
      <c r="AD53" s="165"/>
      <c r="AE53" s="165"/>
      <c r="AF53" s="165"/>
      <c r="AG53" s="165"/>
      <c r="AH53" s="165"/>
      <c r="AL53" s="437"/>
      <c r="AM53" s="437"/>
      <c r="AN53" s="437"/>
      <c r="AO53" s="437"/>
      <c r="AP53" s="437"/>
      <c r="AQ53" s="437"/>
      <c r="AR53" s="437"/>
    </row>
    <row r="54" spans="1:44" ht="14.45" customHeight="1">
      <c r="A54" s="943">
        <v>0</v>
      </c>
      <c r="B54" s="943">
        <v>0</v>
      </c>
      <c r="C54" s="943">
        <v>0</v>
      </c>
      <c r="D54" s="943">
        <v>0</v>
      </c>
      <c r="E54" s="943">
        <v>0</v>
      </c>
      <c r="F54" s="943">
        <v>0</v>
      </c>
      <c r="G54" s="943">
        <v>0</v>
      </c>
      <c r="H54" s="943">
        <v>0</v>
      </c>
      <c r="I54" s="530"/>
      <c r="K54" s="199"/>
      <c r="L54" s="181"/>
      <c r="M54" s="201" t="s">
        <v>90</v>
      </c>
      <c r="N54" s="202"/>
      <c r="O54" s="203" t="s">
        <v>112</v>
      </c>
      <c r="P54" s="204">
        <f>'Ｈ１５（2003）'!A53</f>
        <v>0</v>
      </c>
      <c r="Q54" s="205">
        <f>'Ｈ１５（2003）'!C53</f>
        <v>0</v>
      </c>
      <c r="R54" s="205">
        <f>'Ｈ１５（2003）'!E53</f>
        <v>0</v>
      </c>
      <c r="S54" s="267">
        <f>'Ｈ１５（2003）'!F53</f>
        <v>0</v>
      </c>
      <c r="T54" s="268">
        <f>'Ｈ１５（2003）'!H53</f>
        <v>0</v>
      </c>
      <c r="U54" s="207"/>
      <c r="V54" s="181" t="s">
        <v>92</v>
      </c>
      <c r="W54" s="175"/>
      <c r="X54" s="175"/>
      <c r="Y54" s="175"/>
      <c r="Z54" s="313"/>
      <c r="AA54" s="314"/>
      <c r="AB54" s="237"/>
      <c r="AC54" s="514"/>
      <c r="AD54" s="165"/>
      <c r="AE54" s="165"/>
      <c r="AF54" s="165"/>
      <c r="AG54" s="165"/>
      <c r="AH54" s="165"/>
      <c r="AL54" s="437"/>
      <c r="AM54" s="437"/>
      <c r="AN54" s="437"/>
      <c r="AO54" s="437"/>
      <c r="AP54" s="437"/>
      <c r="AQ54" s="437"/>
      <c r="AR54" s="437"/>
    </row>
    <row r="55" spans="1:44" ht="14.45" customHeight="1">
      <c r="A55" s="943">
        <v>0</v>
      </c>
      <c r="B55" s="943">
        <v>0</v>
      </c>
      <c r="C55" s="943">
        <v>0</v>
      </c>
      <c r="D55" s="943">
        <v>0</v>
      </c>
      <c r="E55" s="943">
        <v>0</v>
      </c>
      <c r="F55" s="943">
        <v>0</v>
      </c>
      <c r="G55" s="943">
        <v>0</v>
      </c>
      <c r="H55" s="943">
        <v>0</v>
      </c>
      <c r="I55" s="530"/>
      <c r="K55" s="199"/>
      <c r="L55" s="181" t="s">
        <v>92</v>
      </c>
      <c r="M55" s="201" t="s">
        <v>105</v>
      </c>
      <c r="N55" s="202"/>
      <c r="O55" s="203" t="s">
        <v>113</v>
      </c>
      <c r="P55" s="204">
        <f>'Ｈ１５（2003）'!A54</f>
        <v>0</v>
      </c>
      <c r="Q55" s="205">
        <f>'Ｈ１５（2003）'!C54</f>
        <v>0</v>
      </c>
      <c r="R55" s="205">
        <f>'Ｈ１５（2003）'!E54</f>
        <v>0</v>
      </c>
      <c r="S55" s="267">
        <f>'Ｈ１５（2003）'!F54</f>
        <v>0</v>
      </c>
      <c r="T55" s="268">
        <f>'Ｈ１５（2003）'!H54</f>
        <v>0</v>
      </c>
      <c r="U55" s="207"/>
      <c r="V55" s="200"/>
      <c r="W55" s="200"/>
      <c r="X55" s="172"/>
      <c r="Y55" s="212"/>
      <c r="Z55" s="209"/>
      <c r="AA55" s="210"/>
      <c r="AB55" s="210"/>
      <c r="AC55" s="510"/>
      <c r="AD55" s="165"/>
      <c r="AE55" s="165"/>
      <c r="AF55" s="165"/>
      <c r="AG55" s="165"/>
      <c r="AH55" s="165"/>
      <c r="AL55" s="437"/>
      <c r="AM55" s="437"/>
      <c r="AN55" s="437"/>
      <c r="AO55" s="437"/>
      <c r="AP55" s="437"/>
      <c r="AQ55" s="437"/>
      <c r="AR55" s="437"/>
    </row>
    <row r="56" spans="1:44" ht="14.45" customHeight="1">
      <c r="A56" s="943">
        <v>0</v>
      </c>
      <c r="B56" s="943">
        <v>0</v>
      </c>
      <c r="C56" s="943">
        <v>0</v>
      </c>
      <c r="D56" s="943">
        <v>0</v>
      </c>
      <c r="E56" s="943">
        <v>0</v>
      </c>
      <c r="F56" s="943">
        <v>0</v>
      </c>
      <c r="G56" s="943">
        <v>0</v>
      </c>
      <c r="H56" s="943">
        <v>0</v>
      </c>
      <c r="I56" s="530"/>
      <c r="K56" s="199"/>
      <c r="L56" s="181"/>
      <c r="M56" s="201" t="s">
        <v>106</v>
      </c>
      <c r="N56" s="202"/>
      <c r="O56" s="203" t="s">
        <v>114</v>
      </c>
      <c r="P56" s="204">
        <f>'Ｈ１５（2003）'!A55</f>
        <v>0</v>
      </c>
      <c r="Q56" s="205">
        <f>'Ｈ１５（2003）'!C55</f>
        <v>0</v>
      </c>
      <c r="R56" s="205">
        <f>'Ｈ１５（2003）'!E55</f>
        <v>0</v>
      </c>
      <c r="S56" s="267">
        <f>'Ｈ１５（2003）'!F55</f>
        <v>0</v>
      </c>
      <c r="T56" s="268">
        <f>'Ｈ１５（2003）'!H55</f>
        <v>0</v>
      </c>
      <c r="U56" s="207"/>
      <c r="V56" s="200" t="s">
        <v>668</v>
      </c>
      <c r="W56" s="201" t="s">
        <v>106</v>
      </c>
      <c r="X56" s="202"/>
      <c r="Y56" s="203" t="s">
        <v>55</v>
      </c>
      <c r="Z56" s="204">
        <f>'Ｈ１５（2003）'!A198</f>
        <v>0</v>
      </c>
      <c r="AA56" s="205">
        <f>'Ｈ１５（2003）'!B198</f>
        <v>0</v>
      </c>
      <c r="AB56" s="206">
        <f>'Ｈ１５（2003）'!C198</f>
        <v>0</v>
      </c>
      <c r="AC56" s="506">
        <f>'Ｈ１５（2003）'!E198</f>
        <v>0</v>
      </c>
      <c r="AD56" s="165"/>
      <c r="AE56" s="165"/>
      <c r="AF56" s="165"/>
      <c r="AG56" s="165"/>
      <c r="AH56" s="165"/>
      <c r="AL56" s="437"/>
      <c r="AM56" s="437"/>
      <c r="AN56" s="437"/>
      <c r="AO56" s="437"/>
      <c r="AP56" s="437"/>
      <c r="AQ56" s="437"/>
      <c r="AR56" s="437"/>
    </row>
    <row r="57" spans="1:44" ht="14.45" customHeight="1">
      <c r="A57" s="943">
        <v>0</v>
      </c>
      <c r="B57" s="943">
        <v>0</v>
      </c>
      <c r="C57" s="943">
        <v>0</v>
      </c>
      <c r="D57" s="943">
        <v>0</v>
      </c>
      <c r="E57" s="943">
        <v>0</v>
      </c>
      <c r="F57" s="943">
        <v>0</v>
      </c>
      <c r="G57" s="943">
        <v>0</v>
      </c>
      <c r="H57" s="943">
        <v>0</v>
      </c>
      <c r="I57" s="530"/>
      <c r="K57" s="199"/>
      <c r="L57" s="181"/>
      <c r="M57" s="201" t="s">
        <v>107</v>
      </c>
      <c r="N57" s="202"/>
      <c r="O57" s="203" t="s">
        <v>115</v>
      </c>
      <c r="P57" s="204">
        <f>'Ｈ１５（2003）'!A56</f>
        <v>0</v>
      </c>
      <c r="Q57" s="205">
        <f>'Ｈ１５（2003）'!C56</f>
        <v>0</v>
      </c>
      <c r="R57" s="205">
        <f>'Ｈ１５（2003）'!E56</f>
        <v>0</v>
      </c>
      <c r="S57" s="267">
        <f>'Ｈ１５（2003）'!F56</f>
        <v>0</v>
      </c>
      <c r="T57" s="268">
        <f>'Ｈ１５（2003）'!H56</f>
        <v>0</v>
      </c>
      <c r="U57" s="207"/>
      <c r="V57" s="200"/>
      <c r="W57" s="201" t="s">
        <v>136</v>
      </c>
      <c r="X57" s="202"/>
      <c r="Y57" s="203" t="s">
        <v>56</v>
      </c>
      <c r="Z57" s="204">
        <f>'Ｈ１５（2003）'!A199</f>
        <v>0</v>
      </c>
      <c r="AA57" s="205">
        <f>'Ｈ１５（2003）'!B199</f>
        <v>0</v>
      </c>
      <c r="AB57" s="206">
        <f>'Ｈ１５（2003）'!C199</f>
        <v>0</v>
      </c>
      <c r="AC57" s="506">
        <f>'Ｈ１５（2003）'!E199</f>
        <v>0</v>
      </c>
      <c r="AD57" s="165"/>
      <c r="AE57" s="165"/>
      <c r="AF57" s="165"/>
      <c r="AG57" s="165"/>
      <c r="AH57" s="165"/>
      <c r="AL57" s="437"/>
      <c r="AM57" s="437"/>
      <c r="AN57" s="437"/>
      <c r="AO57" s="437"/>
      <c r="AP57" s="437"/>
      <c r="AQ57" s="437"/>
      <c r="AR57" s="437"/>
    </row>
    <row r="58" spans="1:44" ht="14.45" customHeight="1" thickBot="1">
      <c r="A58" s="943">
        <v>0</v>
      </c>
      <c r="B58" s="943">
        <v>0</v>
      </c>
      <c r="C58" s="943">
        <v>0</v>
      </c>
      <c r="D58" s="943">
        <v>0</v>
      </c>
      <c r="E58" s="943">
        <v>0</v>
      </c>
      <c r="F58" s="943">
        <v>0</v>
      </c>
      <c r="G58" s="943">
        <v>0</v>
      </c>
      <c r="H58" s="943">
        <v>0</v>
      </c>
      <c r="I58" s="530"/>
      <c r="K58" s="199"/>
      <c r="L58" s="181" t="s">
        <v>41</v>
      </c>
      <c r="M58" s="201" t="s">
        <v>108</v>
      </c>
      <c r="N58" s="202"/>
      <c r="O58" s="203" t="s">
        <v>116</v>
      </c>
      <c r="P58" s="204">
        <f>'Ｈ１５（2003）'!A57</f>
        <v>0</v>
      </c>
      <c r="Q58" s="205">
        <f>'Ｈ１５（2003）'!C57</f>
        <v>0</v>
      </c>
      <c r="R58" s="205">
        <f>'Ｈ１５（2003）'!E57</f>
        <v>0</v>
      </c>
      <c r="S58" s="267">
        <f>'Ｈ１５（2003）'!F57</f>
        <v>0</v>
      </c>
      <c r="T58" s="268">
        <f>'Ｈ１５（2003）'!H57</f>
        <v>0</v>
      </c>
      <c r="U58" s="207"/>
      <c r="V58" s="181" t="s">
        <v>669</v>
      </c>
      <c r="W58" s="201" t="s">
        <v>138</v>
      </c>
      <c r="X58" s="202"/>
      <c r="Y58" s="203" t="s">
        <v>58</v>
      </c>
      <c r="Z58" s="204">
        <f>'Ｈ１５（2003）'!A200</f>
        <v>0</v>
      </c>
      <c r="AA58" s="205">
        <f>'Ｈ１５（2003）'!B200</f>
        <v>0</v>
      </c>
      <c r="AB58" s="206">
        <f>'Ｈ１５（2003）'!C200</f>
        <v>0</v>
      </c>
      <c r="AC58" s="506">
        <f>'Ｈ１５（2003）'!E200</f>
        <v>0</v>
      </c>
      <c r="AD58" s="165"/>
      <c r="AE58" s="165"/>
      <c r="AF58" s="165"/>
      <c r="AG58" s="165"/>
      <c r="AH58" s="165"/>
      <c r="AL58" s="437"/>
      <c r="AM58" s="437"/>
      <c r="AN58" s="437"/>
      <c r="AO58" s="437"/>
      <c r="AP58" s="437"/>
      <c r="AQ58" s="437"/>
      <c r="AR58" s="437"/>
    </row>
    <row r="59" spans="1:44" ht="14.45" customHeight="1" thickTop="1" thickBot="1">
      <c r="A59" s="532"/>
      <c r="B59" s="533"/>
      <c r="C59" s="533"/>
      <c r="D59" s="533"/>
      <c r="E59" s="533"/>
      <c r="F59" s="533"/>
      <c r="G59" s="533"/>
      <c r="H59" s="534"/>
      <c r="I59" s="530"/>
      <c r="K59" s="199"/>
      <c r="L59" s="221"/>
      <c r="M59" s="201" t="s">
        <v>13</v>
      </c>
      <c r="N59" s="202"/>
      <c r="O59" s="203" t="s">
        <v>117</v>
      </c>
      <c r="P59" s="204">
        <f>'Ｈ１５（2003）'!A58</f>
        <v>0</v>
      </c>
      <c r="Q59" s="205">
        <f>'Ｈ１５（2003）'!C58</f>
        <v>0</v>
      </c>
      <c r="R59" s="205">
        <f>'Ｈ１５（2003）'!E58</f>
        <v>0</v>
      </c>
      <c r="S59" s="267">
        <f>'Ｈ１５（2003）'!F58</f>
        <v>0</v>
      </c>
      <c r="T59" s="268">
        <f>'Ｈ１５（2003）'!H58</f>
        <v>0</v>
      </c>
      <c r="U59" s="207"/>
      <c r="V59" s="221"/>
      <c r="W59" s="221" t="s">
        <v>13</v>
      </c>
      <c r="X59" s="222"/>
      <c r="Y59" s="223" t="s">
        <v>61</v>
      </c>
      <c r="Z59" s="204">
        <f>'Ｈ１５（2003）'!A201</f>
        <v>0</v>
      </c>
      <c r="AA59" s="205">
        <f>'Ｈ１５（2003）'!B201</f>
        <v>0</v>
      </c>
      <c r="AB59" s="206">
        <f>'Ｈ１５（2003）'!C201</f>
        <v>0</v>
      </c>
      <c r="AC59" s="506">
        <f>'Ｈ１５（2003）'!E201</f>
        <v>0</v>
      </c>
      <c r="AD59" s="1043"/>
      <c r="AE59" s="1043"/>
      <c r="AF59" s="1043"/>
      <c r="AG59" s="991"/>
      <c r="AH59" s="991"/>
      <c r="AI59" s="992" t="s">
        <v>396</v>
      </c>
      <c r="AJ59" s="1044" t="s">
        <v>397</v>
      </c>
      <c r="AK59" s="991"/>
      <c r="AL59" s="1014"/>
      <c r="AM59" s="437"/>
      <c r="AN59" s="437"/>
      <c r="AO59" s="437"/>
      <c r="AP59" s="437"/>
      <c r="AQ59" s="437"/>
      <c r="AR59" s="437"/>
    </row>
    <row r="60" spans="1:44" ht="14.45" customHeight="1">
      <c r="K60" s="199"/>
      <c r="L60" s="201" t="s">
        <v>13</v>
      </c>
      <c r="M60" s="202"/>
      <c r="N60" s="202"/>
      <c r="O60" s="203" t="s">
        <v>81</v>
      </c>
      <c r="P60" s="204">
        <f>'Ｈ１５（2003）'!A59</f>
        <v>0</v>
      </c>
      <c r="Q60" s="205">
        <f>'Ｈ１５（2003）'!C59</f>
        <v>0</v>
      </c>
      <c r="R60" s="205">
        <f>'Ｈ１５（2003）'!E59</f>
        <v>0</v>
      </c>
      <c r="S60" s="267">
        <f>'Ｈ１５（2003）'!F59</f>
        <v>0</v>
      </c>
      <c r="T60" s="268">
        <f>'Ｈ１５（2003）'!H59</f>
        <v>0</v>
      </c>
      <c r="U60" s="207"/>
      <c r="V60" s="221" t="s">
        <v>13</v>
      </c>
      <c r="W60" s="222"/>
      <c r="X60" s="222"/>
      <c r="Y60" s="223" t="s">
        <v>63</v>
      </c>
      <c r="Z60" s="462">
        <f>'Ｈ１５（2003）'!A202</f>
        <v>1405</v>
      </c>
      <c r="AA60" s="449">
        <f>'Ｈ１５（2003）'!B202</f>
        <v>0</v>
      </c>
      <c r="AB60" s="463">
        <f>'Ｈ１５（2003）'!C202</f>
        <v>0</v>
      </c>
      <c r="AC60" s="515">
        <f>'Ｈ１５（2003）'!E202</f>
        <v>0</v>
      </c>
      <c r="AD60" s="1045"/>
      <c r="AE60" s="1045"/>
      <c r="AF60" s="1045"/>
      <c r="AG60" s="996"/>
      <c r="AH60" s="996"/>
      <c r="AI60" s="1004"/>
      <c r="AJ60" s="1002" t="s">
        <v>2</v>
      </c>
      <c r="AK60" s="1002" t="s">
        <v>3</v>
      </c>
      <c r="AL60" s="1003" t="s">
        <v>393</v>
      </c>
      <c r="AM60" s="437"/>
      <c r="AN60" s="437"/>
      <c r="AO60" s="437"/>
      <c r="AP60" s="437"/>
      <c r="AQ60" s="437"/>
      <c r="AR60" s="437"/>
    </row>
    <row r="61" spans="1:44" ht="14.45" customHeight="1" thickBot="1">
      <c r="K61" s="199"/>
      <c r="L61" s="243" t="s">
        <v>82</v>
      </c>
      <c r="M61" s="244"/>
      <c r="N61" s="244"/>
      <c r="O61" s="245"/>
      <c r="P61" s="246">
        <f>SUM(P8:P60)-P9-P10-P12-P13-P15-P16-P17-P30-P31-P32-P40-P41-P42-P43-P44-P49-P50</f>
        <v>371669</v>
      </c>
      <c r="Q61" s="247">
        <f>SUM(Q8:Q60)-Q9-Q10-Q12-Q13-Q15-Q16-Q17-Q30-Q31-Q32-Q40-Q41-Q42-Q43-Q44-Q49-Q50</f>
        <v>364145</v>
      </c>
      <c r="R61" s="247">
        <f>SUM(R8:R60)-R9-R10-R12-R13-R15-R16-R17-R30-R31-R32-R40-R41-R42-R43-R44-R49-R50</f>
        <v>113679</v>
      </c>
      <c r="S61" s="336">
        <f>SUM(S8:S60)-S9-S10-S12-S13-S15-S16-S17-S30-S31-S32-S40-S41-S42-S43-S44-S49-S50</f>
        <v>75620</v>
      </c>
      <c r="T61" s="337">
        <f>SUM(T8:T60)-T9-T10-T12-T13-T15-T16-T17-T30-T31-T32-T40-T41-T42-T43-T44-T49-T50</f>
        <v>96575</v>
      </c>
      <c r="U61" s="249"/>
      <c r="V61" s="243" t="s">
        <v>82</v>
      </c>
      <c r="W61" s="244"/>
      <c r="X61" s="244"/>
      <c r="Y61" s="245"/>
      <c r="Z61" s="250">
        <f>SUM(Z8:Z60)-Z9-Z10-Z25-Z28-Z40-Z41-Z42-Z43-Z44</f>
        <v>27428</v>
      </c>
      <c r="AA61" s="247">
        <f>SUM(AA8:AA60)-AA9-AA10-AA25-AA28-AA40-AA41-AA42-AA43-AA44</f>
        <v>10978</v>
      </c>
      <c r="AB61" s="251">
        <f>SUM(AB8:AB60)-AB9-AB10-AB25-AB28-AB40-AB41-AB42-AB43-AB44</f>
        <v>0</v>
      </c>
      <c r="AC61" s="516">
        <f>SUM(AC8:AC60)-AC9-AC10-AC25-AC28-AC40-AC41-AC42-AC43-AC44</f>
        <v>10978</v>
      </c>
      <c r="AD61" s="1046"/>
      <c r="AE61" s="1046"/>
      <c r="AF61" s="1046"/>
      <c r="AG61" s="1011"/>
      <c r="AH61" s="1011"/>
      <c r="AI61" s="1012" t="s">
        <v>5</v>
      </c>
      <c r="AJ61" s="1009" t="s">
        <v>6</v>
      </c>
      <c r="AK61" s="1009" t="s">
        <v>7</v>
      </c>
      <c r="AL61" s="1013" t="s">
        <v>398</v>
      </c>
      <c r="AM61" s="437"/>
      <c r="AN61" s="437"/>
      <c r="AO61" s="437"/>
      <c r="AP61" s="437"/>
      <c r="AQ61" s="437"/>
      <c r="AR61" s="437"/>
    </row>
    <row r="62" spans="1:44" ht="14.45" customHeight="1">
      <c r="A62" s="953">
        <v>496832</v>
      </c>
      <c r="B62" s="953">
        <v>468194</v>
      </c>
      <c r="C62" s="953">
        <v>28638</v>
      </c>
      <c r="D62" s="953">
        <v>4966</v>
      </c>
      <c r="E62" s="953">
        <v>873</v>
      </c>
      <c r="F62" s="953">
        <v>249200</v>
      </c>
      <c r="G62" s="536"/>
      <c r="H62" s="535"/>
      <c r="I62" s="535"/>
      <c r="K62" s="188"/>
      <c r="L62" s="189" t="s">
        <v>8</v>
      </c>
      <c r="M62" s="190"/>
      <c r="N62" s="190"/>
      <c r="O62" s="191" t="s">
        <v>9</v>
      </c>
      <c r="P62" s="257">
        <f>'Ｈ１５（2003）'!A63</f>
        <v>17816</v>
      </c>
      <c r="Q62" s="258">
        <f>'Ｈ１５（2003）'!B63</f>
        <v>12428</v>
      </c>
      <c r="R62" s="259"/>
      <c r="S62" s="260">
        <f>'Ｈ１５（2003）'!D63</f>
        <v>0</v>
      </c>
      <c r="T62" s="261">
        <f>'Ｈ１５（2003）'!F63</f>
        <v>0</v>
      </c>
      <c r="U62" s="262"/>
      <c r="V62" s="189" t="s">
        <v>8</v>
      </c>
      <c r="W62" s="190"/>
      <c r="X62" s="190"/>
      <c r="Y62" s="191"/>
      <c r="Z62" s="482"/>
      <c r="AA62" s="483"/>
      <c r="AB62" s="468"/>
      <c r="AC62" s="484"/>
      <c r="AD62" s="262"/>
      <c r="AE62" s="189" t="s">
        <v>8</v>
      </c>
      <c r="AF62" s="190"/>
      <c r="AG62" s="190"/>
      <c r="AH62" s="191"/>
      <c r="AI62" s="482"/>
      <c r="AJ62" s="483"/>
      <c r="AK62" s="468"/>
      <c r="AL62" s="469"/>
      <c r="AM62" s="437"/>
      <c r="AN62" s="437"/>
      <c r="AO62" s="437"/>
      <c r="AP62" s="437"/>
      <c r="AQ62" s="437"/>
      <c r="AR62" s="437"/>
    </row>
    <row r="63" spans="1:44" ht="14.45" customHeight="1">
      <c r="A63" s="953">
        <v>17816</v>
      </c>
      <c r="B63" s="953">
        <v>12428</v>
      </c>
      <c r="C63" s="953">
        <v>5388</v>
      </c>
      <c r="D63" s="953">
        <v>0</v>
      </c>
      <c r="E63" s="953">
        <v>0</v>
      </c>
      <c r="F63" s="953">
        <v>0</v>
      </c>
      <c r="G63" s="536"/>
      <c r="H63" s="535"/>
      <c r="I63" s="535"/>
      <c r="K63" s="199"/>
      <c r="L63" s="200"/>
      <c r="M63" s="201" t="s">
        <v>11</v>
      </c>
      <c r="N63" s="202"/>
      <c r="O63" s="203" t="s">
        <v>12</v>
      </c>
      <c r="P63" s="204">
        <f>'Ｈ１５（2003）'!A64</f>
        <v>7226</v>
      </c>
      <c r="Q63" s="205">
        <f>'Ｈ１５（2003）'!B64</f>
        <v>7226</v>
      </c>
      <c r="R63" s="225"/>
      <c r="S63" s="267">
        <f>'Ｈ１５（2003）'!D64</f>
        <v>0</v>
      </c>
      <c r="T63" s="268">
        <f>'Ｈ１５（2003）'!F64</f>
        <v>0</v>
      </c>
      <c r="U63" s="269"/>
      <c r="V63" s="200"/>
      <c r="W63" s="201"/>
      <c r="X63" s="202"/>
      <c r="Y63" s="220"/>
      <c r="Z63" s="485"/>
      <c r="AA63" s="486"/>
      <c r="AB63" s="470"/>
      <c r="AC63" s="487"/>
      <c r="AD63" s="269"/>
      <c r="AE63" s="200"/>
      <c r="AF63" s="201"/>
      <c r="AG63" s="202"/>
      <c r="AH63" s="220"/>
      <c r="AI63" s="485"/>
      <c r="AJ63" s="486"/>
      <c r="AK63" s="470"/>
      <c r="AL63" s="471"/>
      <c r="AM63" s="437"/>
      <c r="AN63" s="437"/>
      <c r="AO63" s="437"/>
      <c r="AP63" s="437"/>
      <c r="AQ63" s="437"/>
      <c r="AR63" s="437"/>
    </row>
    <row r="64" spans="1:44" ht="14.45" customHeight="1">
      <c r="A64" s="953">
        <v>7226</v>
      </c>
      <c r="B64" s="953">
        <v>7226</v>
      </c>
      <c r="C64" s="953">
        <v>0</v>
      </c>
      <c r="D64" s="953">
        <v>0</v>
      </c>
      <c r="E64" s="953">
        <v>0</v>
      </c>
      <c r="F64" s="953">
        <v>0</v>
      </c>
      <c r="G64" s="536"/>
      <c r="H64" s="535"/>
      <c r="I64" s="535"/>
      <c r="K64" s="199"/>
      <c r="L64" s="200"/>
      <c r="M64" s="201" t="s">
        <v>13</v>
      </c>
      <c r="N64" s="172"/>
      <c r="O64" s="212"/>
      <c r="P64" s="213">
        <f>P62-P63</f>
        <v>10590</v>
      </c>
      <c r="Q64" s="214">
        <f>Q62-Q63</f>
        <v>5202</v>
      </c>
      <c r="R64" s="214"/>
      <c r="S64" s="274">
        <f>S62-S63</f>
        <v>0</v>
      </c>
      <c r="T64" s="275">
        <f>T62-T63</f>
        <v>0</v>
      </c>
      <c r="U64" s="269"/>
      <c r="V64" s="200"/>
      <c r="W64" s="201" t="s">
        <v>13</v>
      </c>
      <c r="X64" s="172"/>
      <c r="Y64" s="212" t="s">
        <v>9</v>
      </c>
      <c r="Z64" s="276">
        <f>'Ｈ１５（2003）'!A117</f>
        <v>0</v>
      </c>
      <c r="AA64" s="277">
        <f>'Ｈ１５（2003）'!B117</f>
        <v>0</v>
      </c>
      <c r="AB64" s="278"/>
      <c r="AC64" s="279">
        <f>'Ｈ１５（2003）'!E117</f>
        <v>0</v>
      </c>
      <c r="AD64" s="269"/>
      <c r="AE64" s="200"/>
      <c r="AF64" s="201" t="s">
        <v>13</v>
      </c>
      <c r="AG64" s="172"/>
      <c r="AH64" s="212" t="s">
        <v>399</v>
      </c>
      <c r="AI64" s="276">
        <f>'Ｈ１５（2003）'!A140</f>
        <v>0</v>
      </c>
      <c r="AJ64" s="277">
        <f>'Ｈ１５（2003）'!B140</f>
        <v>0</v>
      </c>
      <c r="AK64" s="280">
        <f>'Ｈ１５（2003）'!C140</f>
        <v>0</v>
      </c>
      <c r="AL64" s="281">
        <f>'Ｈ１５（2003）'!E140</f>
        <v>0</v>
      </c>
      <c r="AM64" s="437"/>
      <c r="AN64" s="437"/>
      <c r="AO64" s="437"/>
      <c r="AP64" s="437"/>
      <c r="AQ64" s="437"/>
      <c r="AR64" s="437"/>
    </row>
    <row r="65" spans="1:44" ht="14.45" customHeight="1">
      <c r="A65" s="953">
        <v>21907</v>
      </c>
      <c r="B65" s="953">
        <v>1727</v>
      </c>
      <c r="C65" s="953">
        <v>20180</v>
      </c>
      <c r="D65" s="953">
        <v>180</v>
      </c>
      <c r="E65" s="953">
        <v>0</v>
      </c>
      <c r="F65" s="953">
        <v>0</v>
      </c>
      <c r="G65" s="536"/>
      <c r="H65" s="535"/>
      <c r="I65" s="535"/>
      <c r="K65" s="199" t="s">
        <v>4</v>
      </c>
      <c r="L65" s="178" t="s">
        <v>14</v>
      </c>
      <c r="M65" s="175"/>
      <c r="N65" s="175"/>
      <c r="O65" s="216" t="s">
        <v>15</v>
      </c>
      <c r="P65" s="217">
        <f>'Ｈ１５（2003）'!A65</f>
        <v>21907</v>
      </c>
      <c r="Q65" s="218">
        <f>'Ｈ１５（2003）'!B65</f>
        <v>1727</v>
      </c>
      <c r="R65" s="282"/>
      <c r="S65" s="283">
        <f>'Ｈ１５（2003）'!D65</f>
        <v>180</v>
      </c>
      <c r="T65" s="268">
        <f>'Ｈ１５（2003）'!F65</f>
        <v>0</v>
      </c>
      <c r="U65" s="269" t="s">
        <v>4</v>
      </c>
      <c r="V65" s="178" t="s">
        <v>14</v>
      </c>
      <c r="W65" s="175"/>
      <c r="X65" s="175"/>
      <c r="Y65" s="216"/>
      <c r="Z65" s="284"/>
      <c r="AA65" s="285"/>
      <c r="AB65" s="285"/>
      <c r="AC65" s="286"/>
      <c r="AD65" s="269" t="s">
        <v>4</v>
      </c>
      <c r="AE65" s="178" t="s">
        <v>14</v>
      </c>
      <c r="AF65" s="175"/>
      <c r="AG65" s="175"/>
      <c r="AH65" s="216"/>
      <c r="AI65" s="284"/>
      <c r="AJ65" s="285"/>
      <c r="AK65" s="285"/>
      <c r="AL65" s="287"/>
      <c r="AM65" s="437"/>
      <c r="AN65" s="437"/>
      <c r="AO65" s="437"/>
      <c r="AP65" s="437"/>
      <c r="AQ65" s="437"/>
      <c r="AR65" s="437"/>
    </row>
    <row r="66" spans="1:44" ht="14.45" customHeight="1">
      <c r="A66" s="953">
        <v>0</v>
      </c>
      <c r="B66" s="953">
        <v>0</v>
      </c>
      <c r="C66" s="953">
        <v>0</v>
      </c>
      <c r="D66" s="953">
        <v>0</v>
      </c>
      <c r="E66" s="953">
        <v>0</v>
      </c>
      <c r="F66" s="953">
        <v>0</v>
      </c>
      <c r="G66" s="536"/>
      <c r="H66" s="535"/>
      <c r="I66" s="535"/>
      <c r="K66" s="199"/>
      <c r="L66" s="200"/>
      <c r="M66" s="201" t="s">
        <v>16</v>
      </c>
      <c r="N66" s="202"/>
      <c r="O66" s="203" t="s">
        <v>17</v>
      </c>
      <c r="P66" s="204">
        <f>'Ｈ１５（2003）'!A66</f>
        <v>0</v>
      </c>
      <c r="Q66" s="205">
        <f>'Ｈ１５（2003）'!B66</f>
        <v>0</v>
      </c>
      <c r="R66" s="225"/>
      <c r="S66" s="267">
        <f>'Ｈ１５（2003）'!D66</f>
        <v>0</v>
      </c>
      <c r="T66" s="268">
        <f>'Ｈ１５（2003）'!F66</f>
        <v>0</v>
      </c>
      <c r="U66" s="269"/>
      <c r="V66" s="200"/>
      <c r="W66" s="201"/>
      <c r="X66" s="202"/>
      <c r="Y66" s="203"/>
      <c r="Z66" s="288"/>
      <c r="AA66" s="289"/>
      <c r="AB66" s="289"/>
      <c r="AC66" s="290"/>
      <c r="AD66" s="269"/>
      <c r="AE66" s="200"/>
      <c r="AF66" s="201"/>
      <c r="AG66" s="202"/>
      <c r="AH66" s="203"/>
      <c r="AI66" s="288"/>
      <c r="AJ66" s="289"/>
      <c r="AK66" s="289"/>
      <c r="AL66" s="291"/>
      <c r="AM66" s="437"/>
      <c r="AN66" s="437"/>
      <c r="AO66" s="437"/>
      <c r="AP66" s="437"/>
      <c r="AQ66" s="437"/>
      <c r="AR66" s="437"/>
    </row>
    <row r="67" spans="1:44" ht="14.45" customHeight="1">
      <c r="A67" s="953">
        <v>0</v>
      </c>
      <c r="B67" s="953">
        <v>0</v>
      </c>
      <c r="C67" s="953">
        <v>0</v>
      </c>
      <c r="D67" s="953">
        <v>0</v>
      </c>
      <c r="E67" s="953">
        <v>0</v>
      </c>
      <c r="F67" s="953">
        <v>0</v>
      </c>
      <c r="G67" s="536"/>
      <c r="H67" s="535"/>
      <c r="I67" s="535"/>
      <c r="K67" s="199"/>
      <c r="L67" s="221"/>
      <c r="M67" s="201" t="s">
        <v>13</v>
      </c>
      <c r="N67" s="222"/>
      <c r="O67" s="223"/>
      <c r="P67" s="213">
        <f>P65-P66</f>
        <v>21907</v>
      </c>
      <c r="Q67" s="214">
        <f>Q65-Q66</f>
        <v>1727</v>
      </c>
      <c r="R67" s="214"/>
      <c r="S67" s="274">
        <f>S65-S66</f>
        <v>180</v>
      </c>
      <c r="T67" s="275">
        <f>T65-T66</f>
        <v>0</v>
      </c>
      <c r="U67" s="269"/>
      <c r="V67" s="221"/>
      <c r="W67" s="201" t="s">
        <v>13</v>
      </c>
      <c r="X67" s="222"/>
      <c r="Y67" s="212" t="s">
        <v>400</v>
      </c>
      <c r="Z67" s="276">
        <f>'Ｈ１５（2003）'!A118</f>
        <v>0</v>
      </c>
      <c r="AA67" s="277">
        <f>'Ｈ１５（2003）'!B118</f>
        <v>0</v>
      </c>
      <c r="AB67" s="278"/>
      <c r="AC67" s="279">
        <f>'Ｈ１５（2003）'!E118</f>
        <v>0</v>
      </c>
      <c r="AD67" s="269"/>
      <c r="AE67" s="221"/>
      <c r="AF67" s="201" t="s">
        <v>13</v>
      </c>
      <c r="AG67" s="222"/>
      <c r="AH67" s="212" t="s">
        <v>401</v>
      </c>
      <c r="AI67" s="276">
        <f>'Ｈ１５（2003）'!A141</f>
        <v>0</v>
      </c>
      <c r="AJ67" s="277">
        <f>'Ｈ１５（2003）'!B141</f>
        <v>0</v>
      </c>
      <c r="AK67" s="280">
        <f>'Ｈ１５（2003）'!C141</f>
        <v>0</v>
      </c>
      <c r="AL67" s="281">
        <f>'Ｈ１５（2003）'!E141</f>
        <v>0</v>
      </c>
      <c r="AM67" s="437"/>
      <c r="AN67" s="437"/>
      <c r="AO67" s="437"/>
      <c r="AP67" s="437"/>
      <c r="AQ67" s="437"/>
      <c r="AR67" s="437"/>
    </row>
    <row r="68" spans="1:44" ht="14.45" customHeight="1">
      <c r="A68" s="953">
        <v>0</v>
      </c>
      <c r="B68" s="953">
        <v>0</v>
      </c>
      <c r="C68" s="953">
        <v>0</v>
      </c>
      <c r="D68" s="953">
        <v>0</v>
      </c>
      <c r="E68" s="953">
        <v>0</v>
      </c>
      <c r="F68" s="953">
        <v>0</v>
      </c>
      <c r="G68" s="536"/>
      <c r="H68" s="535"/>
      <c r="I68" s="535"/>
      <c r="K68" s="199" t="s">
        <v>4</v>
      </c>
      <c r="L68" s="174"/>
      <c r="M68" s="200" t="s">
        <v>94</v>
      </c>
      <c r="N68" s="202"/>
      <c r="O68" s="203" t="s">
        <v>93</v>
      </c>
      <c r="P68" s="204">
        <f>'Ｈ１５（2003）'!A68</f>
        <v>0</v>
      </c>
      <c r="Q68" s="205">
        <f>'Ｈ１５（2003）'!B68</f>
        <v>0</v>
      </c>
      <c r="R68" s="225"/>
      <c r="S68" s="267">
        <f>'Ｈ１５（2003）'!D68</f>
        <v>0</v>
      </c>
      <c r="T68" s="268">
        <f>'Ｈ１５（2003）'!F68</f>
        <v>0</v>
      </c>
      <c r="U68" s="269" t="s">
        <v>4</v>
      </c>
      <c r="V68" s="174"/>
      <c r="W68" s="178"/>
      <c r="X68" s="175"/>
      <c r="Y68" s="292"/>
      <c r="Z68" s="284"/>
      <c r="AA68" s="285"/>
      <c r="AB68" s="285"/>
      <c r="AC68" s="286"/>
      <c r="AD68" s="269" t="s">
        <v>4</v>
      </c>
      <c r="AE68" s="174"/>
      <c r="AF68" s="178"/>
      <c r="AG68" s="175"/>
      <c r="AH68" s="292"/>
      <c r="AI68" s="284"/>
      <c r="AJ68" s="285"/>
      <c r="AK68" s="285"/>
      <c r="AL68" s="287"/>
      <c r="AM68" s="437"/>
      <c r="AN68" s="437"/>
      <c r="AO68" s="437"/>
      <c r="AP68" s="437"/>
      <c r="AQ68" s="437"/>
      <c r="AR68" s="437"/>
    </row>
    <row r="69" spans="1:44" ht="14.45" customHeight="1">
      <c r="A69" s="953">
        <v>0</v>
      </c>
      <c r="B69" s="953">
        <v>0</v>
      </c>
      <c r="C69" s="953">
        <v>0</v>
      </c>
      <c r="D69" s="953">
        <v>0</v>
      </c>
      <c r="E69" s="953">
        <v>0</v>
      </c>
      <c r="F69" s="953">
        <v>0</v>
      </c>
      <c r="G69" s="536"/>
      <c r="H69" s="535"/>
      <c r="I69" s="535"/>
      <c r="K69" s="199"/>
      <c r="L69" s="181" t="s">
        <v>102</v>
      </c>
      <c r="M69" s="200"/>
      <c r="N69" s="201" t="s">
        <v>148</v>
      </c>
      <c r="O69" s="203" t="s">
        <v>97</v>
      </c>
      <c r="P69" s="204">
        <f>'Ｈ１５（2003）'!A69</f>
        <v>0</v>
      </c>
      <c r="Q69" s="205">
        <f>'Ｈ１５（2003）'!B69</f>
        <v>0</v>
      </c>
      <c r="R69" s="225"/>
      <c r="S69" s="267">
        <f>'Ｈ１５（2003）'!D69</f>
        <v>0</v>
      </c>
      <c r="T69" s="268">
        <f>'Ｈ１５（2003）'!F69</f>
        <v>0</v>
      </c>
      <c r="U69" s="269"/>
      <c r="V69" s="181" t="s">
        <v>102</v>
      </c>
      <c r="W69" s="200"/>
      <c r="X69" s="172"/>
      <c r="Y69" s="208"/>
      <c r="Z69" s="293"/>
      <c r="AA69" s="294"/>
      <c r="AB69" s="294"/>
      <c r="AC69" s="295"/>
      <c r="AD69" s="269"/>
      <c r="AE69" s="181" t="s">
        <v>102</v>
      </c>
      <c r="AF69" s="200"/>
      <c r="AG69" s="172"/>
      <c r="AH69" s="208"/>
      <c r="AI69" s="293"/>
      <c r="AJ69" s="294"/>
      <c r="AK69" s="294"/>
      <c r="AL69" s="296"/>
      <c r="AM69" s="437"/>
      <c r="AN69" s="437"/>
      <c r="AO69" s="437"/>
      <c r="AP69" s="437"/>
      <c r="AQ69" s="437"/>
      <c r="AR69" s="437"/>
    </row>
    <row r="70" spans="1:44" ht="14.45" customHeight="1">
      <c r="A70" s="953">
        <v>0</v>
      </c>
      <c r="B70" s="953">
        <v>0</v>
      </c>
      <c r="C70" s="953">
        <v>0</v>
      </c>
      <c r="D70" s="953">
        <v>0</v>
      </c>
      <c r="E70" s="953">
        <v>0</v>
      </c>
      <c r="F70" s="953">
        <v>0</v>
      </c>
      <c r="G70" s="536"/>
      <c r="H70" s="535"/>
      <c r="I70" s="535"/>
      <c r="K70" s="199"/>
      <c r="L70" s="181" t="s">
        <v>103</v>
      </c>
      <c r="M70" s="181"/>
      <c r="N70" s="201" t="s">
        <v>96</v>
      </c>
      <c r="O70" s="203" t="s">
        <v>34</v>
      </c>
      <c r="P70" s="204">
        <f>'Ｈ１５（2003）'!A70</f>
        <v>0</v>
      </c>
      <c r="Q70" s="205">
        <f>'Ｈ１５（2003）'!B70</f>
        <v>0</v>
      </c>
      <c r="R70" s="225"/>
      <c r="S70" s="267">
        <f>'Ｈ１５（2003）'!D70</f>
        <v>0</v>
      </c>
      <c r="T70" s="268">
        <f>'Ｈ１５（2003）'!F70</f>
        <v>0</v>
      </c>
      <c r="U70" s="269"/>
      <c r="V70" s="181" t="s">
        <v>103</v>
      </c>
      <c r="W70" s="200"/>
      <c r="X70" s="172"/>
      <c r="Y70" s="208"/>
      <c r="Z70" s="293"/>
      <c r="AA70" s="294"/>
      <c r="AB70" s="294"/>
      <c r="AC70" s="295"/>
      <c r="AD70" s="269"/>
      <c r="AE70" s="181" t="s">
        <v>103</v>
      </c>
      <c r="AF70" s="200"/>
      <c r="AG70" s="172"/>
      <c r="AH70" s="208"/>
      <c r="AI70" s="293"/>
      <c r="AJ70" s="294"/>
      <c r="AK70" s="294"/>
      <c r="AL70" s="296"/>
      <c r="AM70" s="437"/>
      <c r="AN70" s="437"/>
      <c r="AO70" s="437"/>
      <c r="AP70" s="437"/>
      <c r="AQ70" s="437"/>
      <c r="AR70" s="437"/>
    </row>
    <row r="71" spans="1:44" ht="14.45" customHeight="1">
      <c r="A71" s="953">
        <v>0</v>
      </c>
      <c r="B71" s="953">
        <v>0</v>
      </c>
      <c r="C71" s="953">
        <v>0</v>
      </c>
      <c r="D71" s="953">
        <v>0</v>
      </c>
      <c r="E71" s="953">
        <v>0</v>
      </c>
      <c r="F71" s="953">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c r="AM71" s="437"/>
      <c r="AN71" s="437"/>
      <c r="AO71" s="437"/>
      <c r="AP71" s="437"/>
      <c r="AQ71" s="437"/>
      <c r="AR71" s="437"/>
    </row>
    <row r="72" spans="1:44" ht="14.45" customHeight="1">
      <c r="A72" s="953">
        <v>0</v>
      </c>
      <c r="B72" s="953">
        <v>0</v>
      </c>
      <c r="C72" s="953">
        <v>0</v>
      </c>
      <c r="D72" s="953">
        <v>0</v>
      </c>
      <c r="E72" s="953">
        <v>0</v>
      </c>
      <c r="F72" s="953">
        <v>0</v>
      </c>
      <c r="G72" s="536"/>
      <c r="H72" s="535"/>
      <c r="I72" s="535"/>
      <c r="K72" s="199"/>
      <c r="L72" s="181"/>
      <c r="M72" s="201" t="s">
        <v>95</v>
      </c>
      <c r="N72" s="202"/>
      <c r="O72" s="203" t="s">
        <v>98</v>
      </c>
      <c r="P72" s="204">
        <f>'Ｈ１５（2003）'!A71</f>
        <v>0</v>
      </c>
      <c r="Q72" s="205">
        <f>'Ｈ１５（2003）'!B71</f>
        <v>0</v>
      </c>
      <c r="R72" s="225"/>
      <c r="S72" s="267">
        <f>'Ｈ１５（2003）'!D71</f>
        <v>0</v>
      </c>
      <c r="T72" s="268">
        <f>'Ｈ１５（2003）'!F71</f>
        <v>0</v>
      </c>
      <c r="U72" s="269"/>
      <c r="V72" s="181"/>
      <c r="W72" s="221"/>
      <c r="X72" s="222"/>
      <c r="Y72" s="298"/>
      <c r="Z72" s="288"/>
      <c r="AA72" s="289"/>
      <c r="AB72" s="289"/>
      <c r="AC72" s="290"/>
      <c r="AD72" s="269"/>
      <c r="AE72" s="181"/>
      <c r="AF72" s="221"/>
      <c r="AG72" s="222"/>
      <c r="AH72" s="298"/>
      <c r="AI72" s="288"/>
      <c r="AJ72" s="289"/>
      <c r="AK72" s="289"/>
      <c r="AL72" s="291"/>
      <c r="AM72" s="437"/>
      <c r="AN72" s="437"/>
      <c r="AO72" s="437"/>
      <c r="AP72" s="437"/>
      <c r="AQ72" s="437"/>
      <c r="AR72" s="437"/>
    </row>
    <row r="73" spans="1:44" ht="14.45" customHeight="1">
      <c r="A73" s="953">
        <v>0</v>
      </c>
      <c r="B73" s="953">
        <v>0</v>
      </c>
      <c r="C73" s="953">
        <v>0</v>
      </c>
      <c r="D73" s="953">
        <v>0</v>
      </c>
      <c r="E73" s="953">
        <v>0</v>
      </c>
      <c r="F73" s="953">
        <v>0</v>
      </c>
      <c r="G73" s="536"/>
      <c r="H73" s="535"/>
      <c r="I73" s="535"/>
      <c r="K73" s="199"/>
      <c r="L73" s="221"/>
      <c r="M73" s="201" t="s">
        <v>13</v>
      </c>
      <c r="N73" s="202"/>
      <c r="O73" s="203" t="s">
        <v>99</v>
      </c>
      <c r="P73" s="204">
        <f>'Ｈ１５（2003）'!A72</f>
        <v>0</v>
      </c>
      <c r="Q73" s="205">
        <f>'Ｈ１５（2003）'!B72</f>
        <v>0</v>
      </c>
      <c r="R73" s="225"/>
      <c r="S73" s="267">
        <f>'Ｈ１５（2003）'!D72</f>
        <v>0</v>
      </c>
      <c r="T73" s="268">
        <f>'Ｈ１５（2003）'!F72</f>
        <v>0</v>
      </c>
      <c r="U73" s="269"/>
      <c r="V73" s="221"/>
      <c r="W73" s="201" t="s">
        <v>13</v>
      </c>
      <c r="X73" s="202"/>
      <c r="Y73" s="216" t="s">
        <v>15</v>
      </c>
      <c r="Z73" s="276">
        <f>'Ｈ１５（2003）'!A119</f>
        <v>0</v>
      </c>
      <c r="AA73" s="277">
        <f>'Ｈ１５（2003）'!B119</f>
        <v>0</v>
      </c>
      <c r="AB73" s="278"/>
      <c r="AC73" s="279">
        <f>'Ｈ１５（2003）'!E119</f>
        <v>0</v>
      </c>
      <c r="AD73" s="269"/>
      <c r="AE73" s="221"/>
      <c r="AF73" s="201" t="s">
        <v>13</v>
      </c>
      <c r="AG73" s="202"/>
      <c r="AH73" s="216" t="s">
        <v>402</v>
      </c>
      <c r="AI73" s="276">
        <f>'Ｈ１５（2003）'!A142</f>
        <v>0</v>
      </c>
      <c r="AJ73" s="277">
        <f>'Ｈ１５（2003）'!B142</f>
        <v>0</v>
      </c>
      <c r="AK73" s="280">
        <f>'Ｈ１５（2003）'!C142</f>
        <v>0</v>
      </c>
      <c r="AL73" s="281">
        <f>'Ｈ１５（2003）'!E142</f>
        <v>0</v>
      </c>
      <c r="AM73" s="437"/>
      <c r="AN73" s="437"/>
      <c r="AO73" s="437"/>
      <c r="AP73" s="437"/>
      <c r="AQ73" s="437"/>
      <c r="AR73" s="437"/>
    </row>
    <row r="74" spans="1:44" ht="14.45" customHeight="1">
      <c r="A74" s="953">
        <v>65885</v>
      </c>
      <c r="B74" s="953">
        <v>62815</v>
      </c>
      <c r="C74" s="953">
        <v>3070</v>
      </c>
      <c r="D74" s="953">
        <v>4786</v>
      </c>
      <c r="E74" s="953">
        <v>873</v>
      </c>
      <c r="F74" s="953">
        <v>16900</v>
      </c>
      <c r="G74" s="536"/>
      <c r="H74" s="535"/>
      <c r="I74" s="535"/>
      <c r="K74" s="199"/>
      <c r="L74" s="201" t="s">
        <v>19</v>
      </c>
      <c r="M74" s="202"/>
      <c r="N74" s="202"/>
      <c r="O74" s="203" t="s">
        <v>20</v>
      </c>
      <c r="P74" s="204">
        <f>'Ｈ１５（2003）'!A73</f>
        <v>0</v>
      </c>
      <c r="Q74" s="205">
        <f>'Ｈ１５（2003）'!B73</f>
        <v>0</v>
      </c>
      <c r="R74" s="225"/>
      <c r="S74" s="267">
        <f>'Ｈ１５（2003）'!D73</f>
        <v>0</v>
      </c>
      <c r="T74" s="268">
        <f>'Ｈ１５（2003）'!F73</f>
        <v>0</v>
      </c>
      <c r="U74" s="269"/>
      <c r="V74" s="201" t="s">
        <v>19</v>
      </c>
      <c r="W74" s="202"/>
      <c r="X74" s="202"/>
      <c r="Y74" s="216" t="s">
        <v>142</v>
      </c>
      <c r="Z74" s="299">
        <f>'Ｈ１５（2003）'!A120</f>
        <v>0</v>
      </c>
      <c r="AA74" s="277">
        <f>'Ｈ１５（2003）'!B120</f>
        <v>0</v>
      </c>
      <c r="AB74" s="300"/>
      <c r="AC74" s="279">
        <f>'Ｈ１５（2003）'!E120</f>
        <v>0</v>
      </c>
      <c r="AD74" s="269"/>
      <c r="AE74" s="201" t="s">
        <v>19</v>
      </c>
      <c r="AF74" s="202"/>
      <c r="AG74" s="202"/>
      <c r="AH74" s="216" t="s">
        <v>403</v>
      </c>
      <c r="AI74" s="299">
        <f>'Ｈ１５（2003）'!A143</f>
        <v>0</v>
      </c>
      <c r="AJ74" s="277">
        <f>'Ｈ１５（2003）'!B143</f>
        <v>0</v>
      </c>
      <c r="AK74" s="301">
        <f>'Ｈ１５（2003）'!C143</f>
        <v>0</v>
      </c>
      <c r="AL74" s="281">
        <f>'Ｈ１５（2003）'!E143</f>
        <v>0</v>
      </c>
      <c r="AM74" s="437"/>
      <c r="AN74" s="437"/>
      <c r="AO74" s="437"/>
      <c r="AP74" s="437"/>
      <c r="AQ74" s="437"/>
      <c r="AR74" s="437"/>
    </row>
    <row r="75" spans="1:44" ht="14.45" customHeight="1">
      <c r="A75" s="953">
        <v>21213</v>
      </c>
      <c r="B75" s="953">
        <v>20714</v>
      </c>
      <c r="C75" s="953">
        <v>499</v>
      </c>
      <c r="D75" s="953">
        <v>0</v>
      </c>
      <c r="E75" s="953">
        <v>0</v>
      </c>
      <c r="F75" s="953">
        <v>0</v>
      </c>
      <c r="G75" s="536"/>
      <c r="H75" s="535"/>
      <c r="I75" s="535"/>
      <c r="K75" s="199" t="s">
        <v>83</v>
      </c>
      <c r="L75" s="200"/>
      <c r="M75" s="201" t="s">
        <v>22</v>
      </c>
      <c r="N75" s="202"/>
      <c r="O75" s="203" t="s">
        <v>23</v>
      </c>
      <c r="P75" s="204">
        <f>'Ｈ１５（2003）'!A75</f>
        <v>21213</v>
      </c>
      <c r="Q75" s="205">
        <f>'Ｈ１５（2003）'!B75</f>
        <v>20714</v>
      </c>
      <c r="R75" s="225"/>
      <c r="S75" s="267">
        <f>'Ｈ１５（2003）'!D75</f>
        <v>0</v>
      </c>
      <c r="T75" s="268">
        <f>'Ｈ１５（2003）'!F75</f>
        <v>0</v>
      </c>
      <c r="U75" s="269" t="s">
        <v>404</v>
      </c>
      <c r="V75" s="200"/>
      <c r="W75" s="201" t="s">
        <v>405</v>
      </c>
      <c r="X75" s="202"/>
      <c r="Y75" s="216" t="s">
        <v>406</v>
      </c>
      <c r="Z75" s="299">
        <f>'Ｈ１５（2003）'!A121</f>
        <v>68681</v>
      </c>
      <c r="AA75" s="277">
        <f>'Ｈ１５（2003）'!B121</f>
        <v>0</v>
      </c>
      <c r="AB75" s="300"/>
      <c r="AC75" s="279">
        <f>'Ｈ１５（2003）'!E121</f>
        <v>44100</v>
      </c>
      <c r="AD75" s="269" t="s">
        <v>407</v>
      </c>
      <c r="AE75" s="200"/>
      <c r="AF75" s="201" t="s">
        <v>405</v>
      </c>
      <c r="AG75" s="202"/>
      <c r="AH75" s="216" t="s">
        <v>408</v>
      </c>
      <c r="AI75" s="299">
        <f>'Ｈ１５（2003）'!A144</f>
        <v>0</v>
      </c>
      <c r="AJ75" s="277">
        <f>'Ｈ１５（2003）'!B144</f>
        <v>0</v>
      </c>
      <c r="AK75" s="301">
        <f>'Ｈ１５（2003）'!C144</f>
        <v>0</v>
      </c>
      <c r="AL75" s="281">
        <f>'Ｈ１５（2003）'!E144</f>
        <v>0</v>
      </c>
      <c r="AM75" s="437"/>
      <c r="AN75" s="437"/>
      <c r="AO75" s="437"/>
      <c r="AP75" s="437"/>
      <c r="AQ75" s="437"/>
      <c r="AR75" s="437"/>
    </row>
    <row r="76" spans="1:44" ht="14.45" customHeight="1">
      <c r="A76" s="953">
        <v>2036</v>
      </c>
      <c r="B76" s="953">
        <v>2036</v>
      </c>
      <c r="C76" s="953">
        <v>0</v>
      </c>
      <c r="D76" s="953">
        <v>0</v>
      </c>
      <c r="E76" s="953">
        <v>0</v>
      </c>
      <c r="F76" s="953">
        <v>0</v>
      </c>
      <c r="G76" s="536"/>
      <c r="H76" s="535"/>
      <c r="I76" s="535"/>
      <c r="K76" s="199"/>
      <c r="L76" s="200" t="s">
        <v>25</v>
      </c>
      <c r="M76" s="201" t="s">
        <v>26</v>
      </c>
      <c r="N76" s="202"/>
      <c r="O76" s="203" t="s">
        <v>27</v>
      </c>
      <c r="P76" s="204">
        <f>'Ｈ１５（2003）'!A76</f>
        <v>2036</v>
      </c>
      <c r="Q76" s="205">
        <f>'Ｈ１５（2003）'!B76</f>
        <v>2036</v>
      </c>
      <c r="R76" s="225"/>
      <c r="S76" s="267">
        <f>'Ｈ１５（2003）'!D76</f>
        <v>0</v>
      </c>
      <c r="T76" s="268">
        <f>'Ｈ１５（2003）'!F76</f>
        <v>0</v>
      </c>
      <c r="U76" s="269"/>
      <c r="V76" s="200" t="s">
        <v>25</v>
      </c>
      <c r="W76" s="178"/>
      <c r="X76" s="175"/>
      <c r="Y76" s="292"/>
      <c r="Z76" s="303"/>
      <c r="AA76" s="304"/>
      <c r="AB76" s="294"/>
      <c r="AC76" s="295"/>
      <c r="AD76" s="269" t="s">
        <v>409</v>
      </c>
      <c r="AE76" s="200" t="s">
        <v>25</v>
      </c>
      <c r="AF76" s="178"/>
      <c r="AG76" s="175"/>
      <c r="AH76" s="292"/>
      <c r="AI76" s="303"/>
      <c r="AJ76" s="304"/>
      <c r="AK76" s="294"/>
      <c r="AL76" s="296"/>
      <c r="AM76" s="437"/>
      <c r="AN76" s="437"/>
      <c r="AO76" s="437"/>
      <c r="AP76" s="437"/>
      <c r="AQ76" s="437"/>
      <c r="AR76" s="437"/>
    </row>
    <row r="77" spans="1:44" ht="14.45" customHeight="1">
      <c r="A77" s="953">
        <v>0</v>
      </c>
      <c r="B77" s="953">
        <v>0</v>
      </c>
      <c r="C77" s="953">
        <v>0</v>
      </c>
      <c r="D77" s="953">
        <v>0</v>
      </c>
      <c r="E77" s="953">
        <v>0</v>
      </c>
      <c r="F77" s="953">
        <v>0</v>
      </c>
      <c r="G77" s="536"/>
      <c r="H77" s="535"/>
      <c r="I77" s="535"/>
      <c r="K77" s="199"/>
      <c r="L77" s="200" t="s">
        <v>28</v>
      </c>
      <c r="M77" s="201" t="s">
        <v>29</v>
      </c>
      <c r="N77" s="202"/>
      <c r="O77" s="203" t="s">
        <v>30</v>
      </c>
      <c r="P77" s="204">
        <f>'Ｈ１５（2003）'!A77</f>
        <v>0</v>
      </c>
      <c r="Q77" s="205">
        <f>'Ｈ１５（2003）'!B77</f>
        <v>0</v>
      </c>
      <c r="R77" s="225"/>
      <c r="S77" s="267">
        <f>'Ｈ１５（2003）'!D77</f>
        <v>0</v>
      </c>
      <c r="T77" s="268">
        <f>'Ｈ１５（2003）'!F77</f>
        <v>0</v>
      </c>
      <c r="U77" s="269"/>
      <c r="V77" s="200" t="s">
        <v>28</v>
      </c>
      <c r="W77" s="200"/>
      <c r="X77" s="172"/>
      <c r="Y77" s="208"/>
      <c r="Z77" s="303"/>
      <c r="AA77" s="304"/>
      <c r="AB77" s="294"/>
      <c r="AC77" s="295"/>
      <c r="AD77" s="269" t="s">
        <v>410</v>
      </c>
      <c r="AE77" s="200" t="s">
        <v>28</v>
      </c>
      <c r="AF77" s="200"/>
      <c r="AG77" s="172"/>
      <c r="AH77" s="208"/>
      <c r="AI77" s="303"/>
      <c r="AJ77" s="304"/>
      <c r="AK77" s="294"/>
      <c r="AL77" s="296"/>
      <c r="AM77" s="437"/>
      <c r="AN77" s="437"/>
      <c r="AO77" s="437"/>
      <c r="AP77" s="437"/>
      <c r="AQ77" s="437"/>
      <c r="AR77" s="437"/>
    </row>
    <row r="78" spans="1:44" ht="14.45" customHeight="1">
      <c r="A78" s="953">
        <v>0</v>
      </c>
      <c r="B78" s="953">
        <v>0</v>
      </c>
      <c r="C78" s="953">
        <v>0</v>
      </c>
      <c r="D78" s="953">
        <v>0</v>
      </c>
      <c r="E78" s="953">
        <v>0</v>
      </c>
      <c r="F78" s="953">
        <v>0</v>
      </c>
      <c r="G78" s="536"/>
      <c r="H78" s="535"/>
      <c r="I78" s="535"/>
      <c r="K78" s="199"/>
      <c r="L78" s="200" t="s">
        <v>31</v>
      </c>
      <c r="M78" s="201" t="s">
        <v>32</v>
      </c>
      <c r="N78" s="202"/>
      <c r="O78" s="203" t="s">
        <v>33</v>
      </c>
      <c r="P78" s="204">
        <f>'Ｈ１５（2003）'!A78</f>
        <v>0</v>
      </c>
      <c r="Q78" s="205">
        <f>'Ｈ１５（2003）'!B78</f>
        <v>0</v>
      </c>
      <c r="R78" s="225"/>
      <c r="S78" s="267">
        <f>'Ｈ１５（2003）'!D78</f>
        <v>0</v>
      </c>
      <c r="T78" s="268">
        <f>'Ｈ１５（2003）'!F78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c r="AM78" s="437"/>
      <c r="AN78" s="437"/>
      <c r="AO78" s="437"/>
      <c r="AP78" s="437"/>
      <c r="AQ78" s="437"/>
      <c r="AR78" s="437"/>
    </row>
    <row r="79" spans="1:44" ht="14.45" customHeight="1">
      <c r="A79" s="953">
        <v>0</v>
      </c>
      <c r="B79" s="953">
        <v>0</v>
      </c>
      <c r="C79" s="953">
        <v>0</v>
      </c>
      <c r="D79" s="953">
        <v>0</v>
      </c>
      <c r="E79" s="953">
        <v>0</v>
      </c>
      <c r="F79" s="953">
        <v>0</v>
      </c>
      <c r="G79" s="536"/>
      <c r="H79" s="535"/>
      <c r="I79" s="535"/>
      <c r="K79" s="199"/>
      <c r="L79" s="200" t="s">
        <v>35</v>
      </c>
      <c r="M79" s="201" t="s">
        <v>36</v>
      </c>
      <c r="N79" s="202"/>
      <c r="O79" s="203" t="s">
        <v>37</v>
      </c>
      <c r="P79" s="204">
        <f>'Ｈ１５（2003）'!A79</f>
        <v>0</v>
      </c>
      <c r="Q79" s="205">
        <f>'Ｈ１５（2003）'!B79</f>
        <v>0</v>
      </c>
      <c r="R79" s="225"/>
      <c r="S79" s="267">
        <f>'Ｈ１５（2003）'!D79</f>
        <v>0</v>
      </c>
      <c r="T79" s="268">
        <f>'Ｈ１５（2003）'!F79</f>
        <v>0</v>
      </c>
      <c r="U79" s="269"/>
      <c r="V79" s="200" t="s">
        <v>35</v>
      </c>
      <c r="W79" s="221"/>
      <c r="X79" s="222"/>
      <c r="Y79" s="298"/>
      <c r="Z79" s="305"/>
      <c r="AA79" s="306"/>
      <c r="AB79" s="289"/>
      <c r="AC79" s="290"/>
      <c r="AD79" s="269" t="s">
        <v>412</v>
      </c>
      <c r="AE79" s="200" t="s">
        <v>35</v>
      </c>
      <c r="AF79" s="221"/>
      <c r="AG79" s="222"/>
      <c r="AH79" s="298"/>
      <c r="AI79" s="305"/>
      <c r="AJ79" s="306"/>
      <c r="AK79" s="289"/>
      <c r="AL79" s="291"/>
      <c r="AM79" s="437"/>
      <c r="AN79" s="437"/>
      <c r="AO79" s="437"/>
      <c r="AP79" s="437"/>
      <c r="AQ79" s="437"/>
      <c r="AR79" s="437"/>
    </row>
    <row r="80" spans="1:44" ht="14.45" customHeight="1">
      <c r="A80" s="953">
        <v>41850</v>
      </c>
      <c r="B80" s="953">
        <v>40065</v>
      </c>
      <c r="C80" s="953">
        <v>1785</v>
      </c>
      <c r="D80" s="953">
        <v>4000</v>
      </c>
      <c r="E80" s="953">
        <v>873</v>
      </c>
      <c r="F80" s="953">
        <v>16900</v>
      </c>
      <c r="G80" s="536"/>
      <c r="H80" s="535"/>
      <c r="I80" s="535"/>
      <c r="K80" s="199"/>
      <c r="L80" s="200" t="s">
        <v>38</v>
      </c>
      <c r="M80" s="201" t="s">
        <v>149</v>
      </c>
      <c r="N80" s="202"/>
      <c r="O80" s="203" t="s">
        <v>40</v>
      </c>
      <c r="P80" s="204">
        <f>'Ｈ１５（2003）'!A80</f>
        <v>41850</v>
      </c>
      <c r="Q80" s="205">
        <f>'Ｈ１５（2003）'!B80</f>
        <v>40065</v>
      </c>
      <c r="R80" s="225"/>
      <c r="S80" s="267">
        <f>'Ｈ１５（2003）'!D80</f>
        <v>4000</v>
      </c>
      <c r="T80" s="268">
        <f>'Ｈ１５（2003）'!F80</f>
        <v>16900</v>
      </c>
      <c r="U80" s="269"/>
      <c r="V80" s="200" t="s">
        <v>38</v>
      </c>
      <c r="W80" s="201" t="s">
        <v>149</v>
      </c>
      <c r="X80" s="202"/>
      <c r="Y80" s="203" t="s">
        <v>413</v>
      </c>
      <c r="Z80" s="276">
        <f>'Ｈ１５（2003）'!A122</f>
        <v>68681</v>
      </c>
      <c r="AA80" s="277">
        <f>'Ｈ１５（2003）'!B122</f>
        <v>0</v>
      </c>
      <c r="AB80" s="278"/>
      <c r="AC80" s="279">
        <f>'Ｈ１５（2003）'!E122</f>
        <v>44100</v>
      </c>
      <c r="AD80" s="269" t="s">
        <v>414</v>
      </c>
      <c r="AE80" s="200" t="s">
        <v>38</v>
      </c>
      <c r="AF80" s="201" t="s">
        <v>149</v>
      </c>
      <c r="AG80" s="202"/>
      <c r="AH80" s="203" t="s">
        <v>415</v>
      </c>
      <c r="AI80" s="276">
        <f>'Ｈ１５（2003）'!A145</f>
        <v>0</v>
      </c>
      <c r="AJ80" s="277">
        <f>'Ｈ１５（2003）'!B145</f>
        <v>0</v>
      </c>
      <c r="AK80" s="280">
        <f>'Ｈ１５（2003）'!C145</f>
        <v>0</v>
      </c>
      <c r="AL80" s="281">
        <f>'Ｈ１５（2003）'!E145</f>
        <v>0</v>
      </c>
      <c r="AM80" s="437"/>
      <c r="AN80" s="437"/>
      <c r="AO80" s="437"/>
      <c r="AP80" s="437"/>
      <c r="AQ80" s="437"/>
      <c r="AR80" s="437"/>
    </row>
    <row r="81" spans="1:44" ht="14.45" customHeight="1">
      <c r="A81" s="953">
        <v>0</v>
      </c>
      <c r="B81" s="953">
        <v>0</v>
      </c>
      <c r="C81" s="953">
        <v>0</v>
      </c>
      <c r="D81" s="953">
        <v>0</v>
      </c>
      <c r="E81" s="953">
        <v>0</v>
      </c>
      <c r="F81" s="953">
        <v>0</v>
      </c>
      <c r="G81" s="536"/>
      <c r="H81" s="535"/>
      <c r="I81" s="535"/>
      <c r="K81" s="199"/>
      <c r="L81" s="200" t="s">
        <v>41</v>
      </c>
      <c r="M81" s="201" t="s">
        <v>42</v>
      </c>
      <c r="N81" s="202"/>
      <c r="O81" s="203" t="s">
        <v>43</v>
      </c>
      <c r="P81" s="204">
        <f>'Ｈ１５（2003）'!A81</f>
        <v>0</v>
      </c>
      <c r="Q81" s="205">
        <f>'Ｈ１５（2003）'!B81</f>
        <v>0</v>
      </c>
      <c r="R81" s="225"/>
      <c r="S81" s="267">
        <f>'Ｈ１５（2003）'!D81</f>
        <v>0</v>
      </c>
      <c r="T81" s="268">
        <f>'Ｈ１５（2003）'!F81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c r="AM81" s="437"/>
      <c r="AN81" s="437"/>
      <c r="AO81" s="437"/>
      <c r="AP81" s="437"/>
      <c r="AQ81" s="437"/>
      <c r="AR81" s="437"/>
    </row>
    <row r="82" spans="1:44" ht="14.45" customHeight="1">
      <c r="A82" s="953">
        <v>786</v>
      </c>
      <c r="B82" s="953">
        <v>0</v>
      </c>
      <c r="C82" s="953">
        <v>786</v>
      </c>
      <c r="D82" s="953">
        <v>786</v>
      </c>
      <c r="E82" s="953">
        <v>0</v>
      </c>
      <c r="F82" s="953">
        <v>0</v>
      </c>
      <c r="G82" s="536"/>
      <c r="H82" s="535"/>
      <c r="I82" s="535"/>
      <c r="K82" s="199" t="s">
        <v>131</v>
      </c>
      <c r="L82" s="221"/>
      <c r="M82" s="201" t="s">
        <v>13</v>
      </c>
      <c r="N82" s="202"/>
      <c r="O82" s="203" t="s">
        <v>44</v>
      </c>
      <c r="P82" s="204">
        <f>'Ｈ１５（2003）'!A82</f>
        <v>786</v>
      </c>
      <c r="Q82" s="205">
        <f>'Ｈ１５（2003）'!B82</f>
        <v>0</v>
      </c>
      <c r="R82" s="225"/>
      <c r="S82" s="267">
        <f>'Ｈ１５（2003）'!D82</f>
        <v>786</v>
      </c>
      <c r="T82" s="268">
        <f>'Ｈ１５（2003）'!F82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c r="AM82" s="437"/>
      <c r="AN82" s="437"/>
      <c r="AO82" s="437"/>
      <c r="AP82" s="437"/>
      <c r="AQ82" s="437"/>
      <c r="AR82" s="437"/>
    </row>
    <row r="83" spans="1:44" ht="14.45" customHeight="1">
      <c r="A83" s="953">
        <v>117996</v>
      </c>
      <c r="B83" s="953">
        <v>117996</v>
      </c>
      <c r="C83" s="953">
        <v>0</v>
      </c>
      <c r="D83" s="953">
        <v>0</v>
      </c>
      <c r="E83" s="953">
        <v>0</v>
      </c>
      <c r="F83" s="953">
        <v>115100</v>
      </c>
      <c r="G83" s="536"/>
      <c r="H83" s="535"/>
      <c r="I83" s="535"/>
      <c r="K83" s="199" t="s">
        <v>4</v>
      </c>
      <c r="L83" s="178" t="s">
        <v>45</v>
      </c>
      <c r="M83" s="202"/>
      <c r="N83" s="202"/>
      <c r="O83" s="203" t="s">
        <v>46</v>
      </c>
      <c r="P83" s="204">
        <f>'Ｈ１５（2003）'!A83</f>
        <v>117996</v>
      </c>
      <c r="Q83" s="205">
        <f>'Ｈ１５（2003）'!B83</f>
        <v>117996</v>
      </c>
      <c r="R83" s="225"/>
      <c r="S83" s="267">
        <f>'Ｈ１５（2003）'!D83</f>
        <v>0</v>
      </c>
      <c r="T83" s="268">
        <f>'Ｈ１５（2003）'!F83</f>
        <v>115100</v>
      </c>
      <c r="U83" s="269" t="s">
        <v>4</v>
      </c>
      <c r="V83" s="178" t="s">
        <v>45</v>
      </c>
      <c r="W83" s="202"/>
      <c r="X83" s="202"/>
      <c r="Y83" s="203"/>
      <c r="Z83" s="313"/>
      <c r="AA83" s="314"/>
      <c r="AB83" s="285"/>
      <c r="AC83" s="286"/>
      <c r="AD83" s="269" t="s">
        <v>419</v>
      </c>
      <c r="AE83" s="178" t="s">
        <v>45</v>
      </c>
      <c r="AF83" s="202"/>
      <c r="AG83" s="202"/>
      <c r="AH83" s="203"/>
      <c r="AI83" s="313"/>
      <c r="AJ83" s="314"/>
      <c r="AK83" s="285"/>
      <c r="AL83" s="287"/>
      <c r="AM83" s="437"/>
      <c r="AN83" s="437"/>
      <c r="AO83" s="437"/>
      <c r="AP83" s="437"/>
      <c r="AQ83" s="437"/>
      <c r="AR83" s="437"/>
    </row>
    <row r="84" spans="1:44" ht="14.45" customHeight="1">
      <c r="A84" s="953">
        <v>0</v>
      </c>
      <c r="B84" s="953">
        <v>0</v>
      </c>
      <c r="C84" s="953">
        <v>0</v>
      </c>
      <c r="D84" s="953">
        <v>0</v>
      </c>
      <c r="E84" s="953">
        <v>0</v>
      </c>
      <c r="F84" s="953">
        <v>0</v>
      </c>
      <c r="G84" s="536"/>
      <c r="H84" s="535"/>
      <c r="I84" s="535"/>
      <c r="K84" s="199"/>
      <c r="L84" s="200"/>
      <c r="M84" s="201" t="s">
        <v>100</v>
      </c>
      <c r="N84" s="202"/>
      <c r="O84" s="203" t="s">
        <v>75</v>
      </c>
      <c r="P84" s="204">
        <f>'Ｈ１５（2003）'!A84</f>
        <v>0</v>
      </c>
      <c r="Q84" s="205">
        <f>'Ｈ１５（2003）'!B84</f>
        <v>0</v>
      </c>
      <c r="R84" s="225"/>
      <c r="S84" s="267">
        <f>'Ｈ１５（2003）'!D84</f>
        <v>0</v>
      </c>
      <c r="T84" s="268">
        <f>'Ｈ１５（2003）'!F84</f>
        <v>0</v>
      </c>
      <c r="U84" s="269" t="s">
        <v>420</v>
      </c>
      <c r="V84" s="200"/>
      <c r="W84" s="178"/>
      <c r="X84" s="175"/>
      <c r="Y84" s="292"/>
      <c r="Z84" s="303"/>
      <c r="AA84" s="304"/>
      <c r="AB84" s="294"/>
      <c r="AC84" s="295"/>
      <c r="AD84" s="269" t="s">
        <v>675</v>
      </c>
      <c r="AE84" s="200"/>
      <c r="AF84" s="178"/>
      <c r="AG84" s="175"/>
      <c r="AH84" s="292"/>
      <c r="AI84" s="303"/>
      <c r="AJ84" s="304"/>
      <c r="AK84" s="294"/>
      <c r="AL84" s="296"/>
      <c r="AM84" s="437"/>
      <c r="AN84" s="437"/>
      <c r="AO84" s="437"/>
      <c r="AP84" s="437"/>
      <c r="AQ84" s="437"/>
      <c r="AR84" s="437"/>
    </row>
    <row r="85" spans="1:44" ht="14.45" customHeight="1">
      <c r="A85" s="953">
        <v>117996</v>
      </c>
      <c r="B85" s="953">
        <v>117996</v>
      </c>
      <c r="C85" s="953">
        <v>0</v>
      </c>
      <c r="D85" s="953">
        <v>0</v>
      </c>
      <c r="E85" s="953">
        <v>0</v>
      </c>
      <c r="F85" s="953">
        <v>115100</v>
      </c>
      <c r="G85" s="536"/>
      <c r="H85" s="535"/>
      <c r="I85" s="535"/>
      <c r="K85" s="199"/>
      <c r="L85" s="200"/>
      <c r="M85" s="201" t="s">
        <v>101</v>
      </c>
      <c r="N85" s="202"/>
      <c r="O85" s="203" t="s">
        <v>77</v>
      </c>
      <c r="P85" s="204">
        <f>'Ｈ１５（2003）'!A85</f>
        <v>117996</v>
      </c>
      <c r="Q85" s="205">
        <f>'Ｈ１５（2003）'!B85</f>
        <v>117996</v>
      </c>
      <c r="R85" s="225"/>
      <c r="S85" s="267">
        <f>'Ｈ１５（2003）'!D85</f>
        <v>0</v>
      </c>
      <c r="T85" s="268">
        <f>'Ｈ１５（2003）'!F85</f>
        <v>115100</v>
      </c>
      <c r="U85" s="269"/>
      <c r="V85" s="200"/>
      <c r="W85" s="221"/>
      <c r="X85" s="222"/>
      <c r="Y85" s="298"/>
      <c r="Z85" s="305"/>
      <c r="AA85" s="306"/>
      <c r="AB85" s="289"/>
      <c r="AC85" s="290"/>
      <c r="AD85" s="269" t="s">
        <v>421</v>
      </c>
      <c r="AE85" s="200"/>
      <c r="AF85" s="221"/>
      <c r="AG85" s="222"/>
      <c r="AH85" s="298"/>
      <c r="AI85" s="305"/>
      <c r="AJ85" s="306"/>
      <c r="AK85" s="289"/>
      <c r="AL85" s="291"/>
      <c r="AM85" s="437"/>
      <c r="AN85" s="437"/>
      <c r="AO85" s="437"/>
      <c r="AP85" s="437"/>
      <c r="AQ85" s="437"/>
      <c r="AR85" s="437"/>
    </row>
    <row r="86" spans="1:44" ht="14.45" customHeight="1">
      <c r="A86" s="953">
        <v>203920</v>
      </c>
      <c r="B86" s="953">
        <v>203920</v>
      </c>
      <c r="C86" s="953">
        <v>0</v>
      </c>
      <c r="D86" s="953">
        <v>0</v>
      </c>
      <c r="E86" s="953">
        <v>0</v>
      </c>
      <c r="F86" s="953">
        <v>108200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'Ｈ１５（2003）'!A123</f>
        <v>0</v>
      </c>
      <c r="AA86" s="277">
        <f>'Ｈ１５（2003）'!B123</f>
        <v>0</v>
      </c>
      <c r="AB86" s="278"/>
      <c r="AC86" s="279">
        <f>'Ｈ１５（2003）'!E123</f>
        <v>0</v>
      </c>
      <c r="AD86" s="269" t="s">
        <v>423</v>
      </c>
      <c r="AE86" s="200"/>
      <c r="AF86" s="201" t="s">
        <v>13</v>
      </c>
      <c r="AG86" s="202"/>
      <c r="AH86" s="203" t="s">
        <v>677</v>
      </c>
      <c r="AI86" s="276">
        <f>'Ｈ１５（2003）'!A146</f>
        <v>0</v>
      </c>
      <c r="AJ86" s="277">
        <f>'Ｈ１５（2003）'!B146</f>
        <v>0</v>
      </c>
      <c r="AK86" s="280">
        <f>'Ｈ１５（2003）'!C146</f>
        <v>0</v>
      </c>
      <c r="AL86" s="281">
        <f>'Ｈ１５（2003）'!E146</f>
        <v>0</v>
      </c>
      <c r="AM86" s="437"/>
      <c r="AN86" s="437"/>
      <c r="AO86" s="437"/>
      <c r="AP86" s="437"/>
      <c r="AQ86" s="437"/>
      <c r="AR86" s="437"/>
    </row>
    <row r="87" spans="1:44" ht="14.45" customHeight="1">
      <c r="A87" s="953">
        <v>202393</v>
      </c>
      <c r="B87" s="953">
        <v>202393</v>
      </c>
      <c r="C87" s="953">
        <v>0</v>
      </c>
      <c r="D87" s="953">
        <v>0</v>
      </c>
      <c r="E87" s="953">
        <v>0</v>
      </c>
      <c r="F87" s="953">
        <v>108200</v>
      </c>
      <c r="G87" s="536"/>
      <c r="H87" s="535"/>
      <c r="I87" s="535"/>
      <c r="K87" s="199"/>
      <c r="L87" s="178"/>
      <c r="M87" s="201" t="s">
        <v>47</v>
      </c>
      <c r="N87" s="202"/>
      <c r="O87" s="203" t="s">
        <v>48</v>
      </c>
      <c r="P87" s="204">
        <f>'Ｈ１５（2003）'!A87</f>
        <v>202393</v>
      </c>
      <c r="Q87" s="205">
        <f>'Ｈ１５（2003）'!B87</f>
        <v>202393</v>
      </c>
      <c r="R87" s="225"/>
      <c r="S87" s="267">
        <f>'Ｈ１５（2003）'!D87</f>
        <v>0</v>
      </c>
      <c r="T87" s="268">
        <f>'Ｈ１５（2003）'!F87</f>
        <v>108200</v>
      </c>
      <c r="U87" s="269" t="s">
        <v>425</v>
      </c>
      <c r="V87" s="178"/>
      <c r="W87" s="201"/>
      <c r="X87" s="202"/>
      <c r="Y87" s="203"/>
      <c r="Z87" s="307"/>
      <c r="AA87" s="308"/>
      <c r="AB87" s="301"/>
      <c r="AC87" s="309"/>
      <c r="AD87" s="269"/>
      <c r="AE87" s="178"/>
      <c r="AF87" s="201"/>
      <c r="AG87" s="202"/>
      <c r="AH87" s="203"/>
      <c r="AI87" s="307"/>
      <c r="AJ87" s="308"/>
      <c r="AK87" s="301"/>
      <c r="AL87" s="302"/>
      <c r="AM87" s="437"/>
      <c r="AN87" s="437"/>
      <c r="AO87" s="437"/>
      <c r="AP87" s="437"/>
      <c r="AQ87" s="437"/>
      <c r="AR87" s="437"/>
    </row>
    <row r="88" spans="1:44" ht="14.45" customHeight="1">
      <c r="A88" s="953">
        <v>0</v>
      </c>
      <c r="B88" s="953">
        <v>0</v>
      </c>
      <c r="C88" s="953">
        <v>0</v>
      </c>
      <c r="D88" s="953">
        <v>0</v>
      </c>
      <c r="E88" s="953">
        <v>0</v>
      </c>
      <c r="F88" s="953">
        <v>0</v>
      </c>
      <c r="G88" s="536"/>
      <c r="H88" s="535"/>
      <c r="I88" s="535"/>
      <c r="K88" s="199"/>
      <c r="L88" s="200"/>
      <c r="M88" s="201" t="s">
        <v>50</v>
      </c>
      <c r="N88" s="202"/>
      <c r="O88" s="203" t="s">
        <v>51</v>
      </c>
      <c r="P88" s="204">
        <f>'Ｈ１５（2003）'!A88</f>
        <v>0</v>
      </c>
      <c r="Q88" s="205">
        <f>'Ｈ１５（2003）'!B88</f>
        <v>0</v>
      </c>
      <c r="R88" s="225"/>
      <c r="S88" s="267">
        <f>'Ｈ１５（2003）'!D88</f>
        <v>0</v>
      </c>
      <c r="T88" s="268">
        <f>'Ｈ１５（2003）'!F88</f>
        <v>0</v>
      </c>
      <c r="U88" s="269"/>
      <c r="V88" s="200"/>
      <c r="W88" s="201" t="s">
        <v>426</v>
      </c>
      <c r="X88" s="202"/>
      <c r="Y88" s="203" t="s">
        <v>678</v>
      </c>
      <c r="Z88" s="276">
        <f>'Ｈ１５（2003）'!A125</f>
        <v>0</v>
      </c>
      <c r="AA88" s="277">
        <f>'Ｈ１５（2003）'!B125</f>
        <v>0</v>
      </c>
      <c r="AB88" s="278"/>
      <c r="AC88" s="279">
        <f>'Ｈ１５（2003）'!E125</f>
        <v>0</v>
      </c>
      <c r="AD88" s="269"/>
      <c r="AE88" s="200"/>
      <c r="AF88" s="201" t="s">
        <v>426</v>
      </c>
      <c r="AG88" s="202"/>
      <c r="AH88" s="203" t="s">
        <v>679</v>
      </c>
      <c r="AI88" s="276">
        <f>'Ｈ１５（2003）'!A148</f>
        <v>0</v>
      </c>
      <c r="AJ88" s="277">
        <f>'Ｈ１５（2003）'!B148</f>
        <v>0</v>
      </c>
      <c r="AK88" s="280">
        <f>'Ｈ１５（2003）'!C148</f>
        <v>0</v>
      </c>
      <c r="AL88" s="281">
        <f>'Ｈ１５（2003）'!E148</f>
        <v>0</v>
      </c>
      <c r="AM88" s="437"/>
      <c r="AN88" s="437"/>
      <c r="AO88" s="437"/>
      <c r="AP88" s="437"/>
      <c r="AQ88" s="437"/>
      <c r="AR88" s="437"/>
    </row>
    <row r="89" spans="1:44" ht="14.45" customHeight="1">
      <c r="A89" s="953">
        <v>0</v>
      </c>
      <c r="B89" s="953">
        <v>0</v>
      </c>
      <c r="C89" s="953">
        <v>0</v>
      </c>
      <c r="D89" s="953">
        <v>0</v>
      </c>
      <c r="E89" s="953">
        <v>0</v>
      </c>
      <c r="F89" s="953">
        <v>0</v>
      </c>
      <c r="G89" s="536"/>
      <c r="H89" s="535"/>
      <c r="I89" s="535"/>
      <c r="K89" s="199" t="s">
        <v>129</v>
      </c>
      <c r="L89" s="200"/>
      <c r="M89" s="201" t="s">
        <v>52</v>
      </c>
      <c r="N89" s="202"/>
      <c r="O89" s="203" t="s">
        <v>53</v>
      </c>
      <c r="P89" s="204">
        <f>'Ｈ１５（2003）'!A89</f>
        <v>0</v>
      </c>
      <c r="Q89" s="205">
        <f>'Ｈ１５（2003）'!B89</f>
        <v>0</v>
      </c>
      <c r="R89" s="225"/>
      <c r="S89" s="267">
        <f>'Ｈ１５（2003）'!D89</f>
        <v>0</v>
      </c>
      <c r="T89" s="268">
        <f>'Ｈ１５（2003）'!F89</f>
        <v>0</v>
      </c>
      <c r="U89" s="269"/>
      <c r="V89" s="200"/>
      <c r="W89" s="201" t="s">
        <v>429</v>
      </c>
      <c r="X89" s="202"/>
      <c r="Y89" s="203" t="s">
        <v>680</v>
      </c>
      <c r="Z89" s="276">
        <f>'Ｈ１５（2003）'!A126</f>
        <v>0</v>
      </c>
      <c r="AA89" s="277">
        <f>'Ｈ１５（2003）'!B126</f>
        <v>0</v>
      </c>
      <c r="AB89" s="278"/>
      <c r="AC89" s="279">
        <f>'Ｈ１５（2003）'!E126</f>
        <v>0</v>
      </c>
      <c r="AD89" s="269"/>
      <c r="AE89" s="200"/>
      <c r="AF89" s="201" t="s">
        <v>429</v>
      </c>
      <c r="AG89" s="202"/>
      <c r="AH89" s="203" t="s">
        <v>681</v>
      </c>
      <c r="AI89" s="276">
        <f>'Ｈ１５（2003）'!A149</f>
        <v>0</v>
      </c>
      <c r="AJ89" s="277">
        <f>'Ｈ１５（2003）'!B149</f>
        <v>0</v>
      </c>
      <c r="AK89" s="280">
        <f>'Ｈ１５（2003）'!C149</f>
        <v>0</v>
      </c>
      <c r="AL89" s="281">
        <f>'Ｈ１５（2003）'!E149</f>
        <v>0</v>
      </c>
      <c r="AM89" s="437"/>
      <c r="AN89" s="437"/>
      <c r="AO89" s="437"/>
      <c r="AP89" s="437"/>
      <c r="AQ89" s="437"/>
      <c r="AR89" s="437"/>
    </row>
    <row r="90" spans="1:44" ht="14.45" customHeight="1">
      <c r="A90" s="953">
        <v>0</v>
      </c>
      <c r="B90" s="953">
        <v>0</v>
      </c>
      <c r="C90" s="953">
        <v>0</v>
      </c>
      <c r="D90" s="953">
        <v>0</v>
      </c>
      <c r="E90" s="953">
        <v>0</v>
      </c>
      <c r="F90" s="953">
        <v>0</v>
      </c>
      <c r="G90" s="536"/>
      <c r="H90" s="535"/>
      <c r="I90" s="535"/>
      <c r="K90" s="199"/>
      <c r="L90" s="200" t="s">
        <v>54</v>
      </c>
      <c r="M90" s="201" t="s">
        <v>32</v>
      </c>
      <c r="N90" s="202"/>
      <c r="O90" s="203" t="s">
        <v>55</v>
      </c>
      <c r="P90" s="204">
        <f>'Ｈ１５（2003）'!A90</f>
        <v>0</v>
      </c>
      <c r="Q90" s="205">
        <f>'Ｈ１５（2003）'!B90</f>
        <v>0</v>
      </c>
      <c r="R90" s="225"/>
      <c r="S90" s="267">
        <f>'Ｈ１５（2003）'!D90</f>
        <v>0</v>
      </c>
      <c r="T90" s="268">
        <f>'Ｈ１５（2003）'!F90</f>
        <v>0</v>
      </c>
      <c r="U90" s="269" t="s">
        <v>432</v>
      </c>
      <c r="V90" s="200" t="s">
        <v>54</v>
      </c>
      <c r="W90" s="178"/>
      <c r="X90" s="175"/>
      <c r="Y90" s="292"/>
      <c r="Z90" s="313"/>
      <c r="AA90" s="314"/>
      <c r="AB90" s="285"/>
      <c r="AC90" s="286"/>
      <c r="AD90" s="269"/>
      <c r="AE90" s="200" t="s">
        <v>54</v>
      </c>
      <c r="AF90" s="178"/>
      <c r="AG90" s="175"/>
      <c r="AH90" s="292"/>
      <c r="AI90" s="313"/>
      <c r="AJ90" s="314"/>
      <c r="AK90" s="285"/>
      <c r="AL90" s="287"/>
      <c r="AM90" s="437"/>
      <c r="AN90" s="437"/>
      <c r="AO90" s="437"/>
      <c r="AP90" s="437"/>
      <c r="AQ90" s="437"/>
      <c r="AR90" s="437"/>
    </row>
    <row r="91" spans="1:44" ht="14.45" customHeight="1">
      <c r="A91" s="953">
        <v>0</v>
      </c>
      <c r="B91" s="953">
        <v>0</v>
      </c>
      <c r="C91" s="953">
        <v>0</v>
      </c>
      <c r="D91" s="953">
        <v>0</v>
      </c>
      <c r="E91" s="953">
        <v>0</v>
      </c>
      <c r="F91" s="953">
        <v>0</v>
      </c>
      <c r="G91" s="536"/>
      <c r="H91" s="535"/>
      <c r="I91" s="535"/>
      <c r="K91" s="199"/>
      <c r="L91" s="200"/>
      <c r="M91" s="201" t="s">
        <v>42</v>
      </c>
      <c r="N91" s="202"/>
      <c r="O91" s="203" t="s">
        <v>56</v>
      </c>
      <c r="P91" s="204">
        <f>'Ｈ１５（2003）'!A91</f>
        <v>0</v>
      </c>
      <c r="Q91" s="205">
        <f>'Ｈ１５（2003）'!B91</f>
        <v>0</v>
      </c>
      <c r="R91" s="225"/>
      <c r="S91" s="267">
        <f>'Ｈ１５（2003）'!D91</f>
        <v>0</v>
      </c>
      <c r="T91" s="268">
        <f>'Ｈ１５（2003）'!F91</f>
        <v>0</v>
      </c>
      <c r="U91" s="269"/>
      <c r="V91" s="200"/>
      <c r="W91" s="221"/>
      <c r="X91" s="222"/>
      <c r="Y91" s="298"/>
      <c r="Z91" s="305"/>
      <c r="AA91" s="306"/>
      <c r="AB91" s="289"/>
      <c r="AC91" s="290"/>
      <c r="AD91" s="269"/>
      <c r="AE91" s="200"/>
      <c r="AF91" s="221"/>
      <c r="AG91" s="222"/>
      <c r="AH91" s="298"/>
      <c r="AI91" s="305"/>
      <c r="AJ91" s="306"/>
      <c r="AK91" s="289"/>
      <c r="AL91" s="291"/>
      <c r="AM91" s="437"/>
      <c r="AN91" s="437"/>
      <c r="AO91" s="437"/>
      <c r="AP91" s="437"/>
      <c r="AQ91" s="437"/>
      <c r="AR91" s="437"/>
    </row>
    <row r="92" spans="1:44" ht="14.45" customHeight="1">
      <c r="A92" s="953">
        <v>0</v>
      </c>
      <c r="B92" s="953">
        <v>0</v>
      </c>
      <c r="C92" s="953">
        <v>0</v>
      </c>
      <c r="D92" s="953">
        <v>0</v>
      </c>
      <c r="E92" s="953">
        <v>0</v>
      </c>
      <c r="F92" s="953">
        <v>0</v>
      </c>
      <c r="G92" s="536"/>
      <c r="H92" s="535"/>
      <c r="I92" s="535"/>
      <c r="K92" s="199"/>
      <c r="L92" s="200"/>
      <c r="M92" s="201" t="s">
        <v>57</v>
      </c>
      <c r="N92" s="202"/>
      <c r="O92" s="203" t="s">
        <v>58</v>
      </c>
      <c r="P92" s="204">
        <f>'Ｈ１５（2003）'!A92</f>
        <v>0</v>
      </c>
      <c r="Q92" s="205">
        <f>'Ｈ１５（2003）'!B92</f>
        <v>0</v>
      </c>
      <c r="R92" s="225"/>
      <c r="S92" s="267">
        <f>'Ｈ１５（2003）'!D92</f>
        <v>0</v>
      </c>
      <c r="T92" s="268">
        <f>'Ｈ１５（2003）'!F92</f>
        <v>0</v>
      </c>
      <c r="U92" s="269"/>
      <c r="V92" s="200"/>
      <c r="W92" s="201" t="s">
        <v>57</v>
      </c>
      <c r="X92" s="202"/>
      <c r="Y92" s="203" t="s">
        <v>682</v>
      </c>
      <c r="Z92" s="276">
        <f>'Ｈ１５（2003）'!A127</f>
        <v>0</v>
      </c>
      <c r="AA92" s="277">
        <f>'Ｈ１５（2003）'!B127</f>
        <v>0</v>
      </c>
      <c r="AB92" s="278"/>
      <c r="AC92" s="279">
        <f>'Ｈ１５（2003）'!E127</f>
        <v>0</v>
      </c>
      <c r="AD92" s="269"/>
      <c r="AE92" s="200"/>
      <c r="AF92" s="201" t="s">
        <v>57</v>
      </c>
      <c r="AG92" s="202"/>
      <c r="AH92" s="203" t="s">
        <v>683</v>
      </c>
      <c r="AI92" s="276">
        <f>'Ｈ１５（2003）'!A150</f>
        <v>0</v>
      </c>
      <c r="AJ92" s="277">
        <f>'Ｈ１５（2003）'!B150</f>
        <v>0</v>
      </c>
      <c r="AK92" s="280">
        <f>'Ｈ１５（2003）'!C150</f>
        <v>0</v>
      </c>
      <c r="AL92" s="281">
        <f>'Ｈ１５（2003）'!E150</f>
        <v>0</v>
      </c>
      <c r="AM92" s="437"/>
      <c r="AN92" s="437"/>
      <c r="AO92" s="437"/>
      <c r="AP92" s="437"/>
      <c r="AQ92" s="437"/>
      <c r="AR92" s="437"/>
    </row>
    <row r="93" spans="1:44" ht="14.45" customHeight="1">
      <c r="A93" s="953">
        <v>1527</v>
      </c>
      <c r="B93" s="953">
        <v>1527</v>
      </c>
      <c r="C93" s="953">
        <v>0</v>
      </c>
      <c r="D93" s="953">
        <v>0</v>
      </c>
      <c r="E93" s="953">
        <v>0</v>
      </c>
      <c r="F93" s="953">
        <v>0</v>
      </c>
      <c r="G93" s="536"/>
      <c r="H93" s="535"/>
      <c r="I93" s="535"/>
      <c r="K93" s="199"/>
      <c r="L93" s="200"/>
      <c r="M93" s="178" t="s">
        <v>60</v>
      </c>
      <c r="N93" s="202"/>
      <c r="O93" s="203" t="s">
        <v>61</v>
      </c>
      <c r="P93" s="204">
        <f>'Ｈ１５（2003）'!A93</f>
        <v>1527</v>
      </c>
      <c r="Q93" s="205">
        <f>'Ｈ１５（2003）'!B93</f>
        <v>1527</v>
      </c>
      <c r="R93" s="225"/>
      <c r="S93" s="267">
        <f>'Ｈ１５（2003）'!D93</f>
        <v>0</v>
      </c>
      <c r="T93" s="268">
        <f>'Ｈ１５（2003）'!F93</f>
        <v>0</v>
      </c>
      <c r="U93" s="269" t="s">
        <v>434</v>
      </c>
      <c r="V93" s="200"/>
      <c r="W93" s="178" t="s">
        <v>60</v>
      </c>
      <c r="X93" s="202"/>
      <c r="Y93" s="203" t="s">
        <v>684</v>
      </c>
      <c r="Z93" s="276">
        <f>'Ｈ１５（2003）'!A128</f>
        <v>0</v>
      </c>
      <c r="AA93" s="277">
        <f>'Ｈ１５（2003）'!B128</f>
        <v>0</v>
      </c>
      <c r="AB93" s="278"/>
      <c r="AC93" s="279">
        <f>'Ｈ１５（2003）'!E128</f>
        <v>0</v>
      </c>
      <c r="AD93" s="269"/>
      <c r="AE93" s="200"/>
      <c r="AF93" s="178" t="s">
        <v>60</v>
      </c>
      <c r="AG93" s="202"/>
      <c r="AH93" s="203" t="s">
        <v>685</v>
      </c>
      <c r="AI93" s="276">
        <f>'Ｈ１５（2003）'!A151</f>
        <v>1566</v>
      </c>
      <c r="AJ93" s="277">
        <f>'Ｈ１５（2003）'!B151</f>
        <v>0</v>
      </c>
      <c r="AK93" s="280">
        <f>'Ｈ１５（2003）'!C151</f>
        <v>0</v>
      </c>
      <c r="AL93" s="281">
        <f>'Ｈ１５（2003）'!E151</f>
        <v>0</v>
      </c>
      <c r="AM93" s="437"/>
      <c r="AN93" s="437"/>
      <c r="AO93" s="437"/>
      <c r="AP93" s="437"/>
      <c r="AQ93" s="437"/>
      <c r="AR93" s="437"/>
    </row>
    <row r="94" spans="1:44" ht="14.45" customHeight="1">
      <c r="A94" s="953">
        <v>0</v>
      </c>
      <c r="B94" s="953">
        <v>0</v>
      </c>
      <c r="C94" s="953">
        <v>0</v>
      </c>
      <c r="D94" s="953">
        <v>0</v>
      </c>
      <c r="E94" s="953">
        <v>0</v>
      </c>
      <c r="F94" s="953">
        <v>0</v>
      </c>
      <c r="G94" s="536"/>
      <c r="H94" s="535"/>
      <c r="I94" s="535"/>
      <c r="K94" s="199"/>
      <c r="L94" s="200" t="s">
        <v>59</v>
      </c>
      <c r="M94" s="200"/>
      <c r="N94" s="201" t="s">
        <v>62</v>
      </c>
      <c r="O94" s="203" t="s">
        <v>63</v>
      </c>
      <c r="P94" s="204">
        <f>'Ｈ１５（2003）'!A94</f>
        <v>0</v>
      </c>
      <c r="Q94" s="205">
        <f>'Ｈ１５（2003）'!B94</f>
        <v>0</v>
      </c>
      <c r="R94" s="225"/>
      <c r="S94" s="267">
        <f>'Ｈ１５（2003）'!D94</f>
        <v>0</v>
      </c>
      <c r="T94" s="268">
        <f>'Ｈ１５（2003）'!F94</f>
        <v>0</v>
      </c>
      <c r="U94" s="269"/>
      <c r="V94" s="200" t="s">
        <v>59</v>
      </c>
      <c r="W94" s="200"/>
      <c r="X94" s="201" t="s">
        <v>62</v>
      </c>
      <c r="Y94" s="203" t="s">
        <v>686</v>
      </c>
      <c r="Z94" s="276">
        <f>'Ｈ１５（2003）'!A129</f>
        <v>0</v>
      </c>
      <c r="AA94" s="277">
        <f>'Ｈ１５（2003）'!B129</f>
        <v>0</v>
      </c>
      <c r="AB94" s="278"/>
      <c r="AC94" s="279">
        <f>'Ｈ１５（2003）'!E129</f>
        <v>0</v>
      </c>
      <c r="AD94" s="269"/>
      <c r="AE94" s="200" t="s">
        <v>59</v>
      </c>
      <c r="AF94" s="200"/>
      <c r="AG94" s="201" t="s">
        <v>62</v>
      </c>
      <c r="AH94" s="203" t="s">
        <v>687</v>
      </c>
      <c r="AI94" s="276">
        <f>'Ｈ１５（2003）'!A152</f>
        <v>0</v>
      </c>
      <c r="AJ94" s="277">
        <f>'Ｈ１５（2003）'!B152</f>
        <v>0</v>
      </c>
      <c r="AK94" s="280">
        <f>'Ｈ１５（2003）'!C152</f>
        <v>0</v>
      </c>
      <c r="AL94" s="281">
        <f>'Ｈ１５（2003）'!E152</f>
        <v>0</v>
      </c>
      <c r="AM94" s="437"/>
      <c r="AN94" s="437"/>
      <c r="AO94" s="437"/>
      <c r="AP94" s="437"/>
      <c r="AQ94" s="437"/>
      <c r="AR94" s="437"/>
    </row>
    <row r="95" spans="1:44" ht="14.45" customHeight="1">
      <c r="A95" s="953">
        <v>0</v>
      </c>
      <c r="B95" s="953">
        <v>0</v>
      </c>
      <c r="C95" s="953">
        <v>0</v>
      </c>
      <c r="D95" s="953">
        <v>0</v>
      </c>
      <c r="E95" s="953">
        <v>0</v>
      </c>
      <c r="F95" s="953">
        <v>0</v>
      </c>
      <c r="G95" s="536"/>
      <c r="H95" s="535"/>
      <c r="I95" s="535"/>
      <c r="K95" s="199"/>
      <c r="L95" s="200"/>
      <c r="M95" s="200"/>
      <c r="N95" s="201" t="s">
        <v>64</v>
      </c>
      <c r="O95" s="203" t="s">
        <v>65</v>
      </c>
      <c r="P95" s="204">
        <f>'Ｈ１５（2003）'!A95</f>
        <v>0</v>
      </c>
      <c r="Q95" s="205">
        <f>'Ｈ１５（2003）'!B95</f>
        <v>0</v>
      </c>
      <c r="R95" s="225"/>
      <c r="S95" s="267">
        <f>'Ｈ１５（2003）'!D95</f>
        <v>0</v>
      </c>
      <c r="T95" s="268">
        <f>'Ｈ１５（2003）'!F95</f>
        <v>0</v>
      </c>
      <c r="U95" s="269"/>
      <c r="V95" s="200"/>
      <c r="W95" s="200"/>
      <c r="X95" s="201" t="s">
        <v>64</v>
      </c>
      <c r="Y95" s="203" t="s">
        <v>688</v>
      </c>
      <c r="Z95" s="276">
        <f>'Ｈ１５（2003）'!A130</f>
        <v>0</v>
      </c>
      <c r="AA95" s="277">
        <f>'Ｈ１５（2003）'!B130</f>
        <v>0</v>
      </c>
      <c r="AB95" s="278"/>
      <c r="AC95" s="279">
        <f>'Ｈ１５（2003）'!E130</f>
        <v>0</v>
      </c>
      <c r="AD95" s="269"/>
      <c r="AE95" s="200"/>
      <c r="AF95" s="200"/>
      <c r="AG95" s="201" t="s">
        <v>64</v>
      </c>
      <c r="AH95" s="203" t="s">
        <v>689</v>
      </c>
      <c r="AI95" s="276">
        <f>'Ｈ１５（2003）'!A153</f>
        <v>0</v>
      </c>
      <c r="AJ95" s="277">
        <f>'Ｈ１５（2003）'!B153</f>
        <v>0</v>
      </c>
      <c r="AK95" s="280">
        <f>'Ｈ１５（2003）'!C153</f>
        <v>0</v>
      </c>
      <c r="AL95" s="281">
        <f>'Ｈ１５（2003）'!E153</f>
        <v>0</v>
      </c>
      <c r="AM95" s="437"/>
      <c r="AN95" s="437"/>
      <c r="AO95" s="437"/>
      <c r="AP95" s="437"/>
      <c r="AQ95" s="437"/>
      <c r="AR95" s="437"/>
    </row>
    <row r="96" spans="1:44" ht="14.45" customHeight="1">
      <c r="A96" s="953">
        <v>0</v>
      </c>
      <c r="B96" s="953">
        <v>0</v>
      </c>
      <c r="C96" s="953">
        <v>0</v>
      </c>
      <c r="D96" s="953">
        <v>0</v>
      </c>
      <c r="E96" s="953">
        <v>0</v>
      </c>
      <c r="F96" s="953">
        <v>0</v>
      </c>
      <c r="G96" s="536"/>
      <c r="H96" s="535"/>
      <c r="I96" s="535"/>
      <c r="K96" s="199" t="s">
        <v>38</v>
      </c>
      <c r="L96" s="200"/>
      <c r="M96" s="200"/>
      <c r="N96" s="201" t="s">
        <v>66</v>
      </c>
      <c r="O96" s="203" t="s">
        <v>67</v>
      </c>
      <c r="P96" s="204">
        <f>'Ｈ１５（2003）'!A96</f>
        <v>0</v>
      </c>
      <c r="Q96" s="205">
        <f>'Ｈ１５（2003）'!B96</f>
        <v>0</v>
      </c>
      <c r="R96" s="225"/>
      <c r="S96" s="267">
        <f>'Ｈ１５（2003）'!D96</f>
        <v>0</v>
      </c>
      <c r="T96" s="268">
        <f>'Ｈ１５（2003）'!F96</f>
        <v>0</v>
      </c>
      <c r="U96" s="269"/>
      <c r="V96" s="200"/>
      <c r="W96" s="200"/>
      <c r="X96" s="201" t="s">
        <v>66</v>
      </c>
      <c r="Y96" s="203" t="s">
        <v>690</v>
      </c>
      <c r="Z96" s="276">
        <f>'Ｈ１５（2003）'!A131</f>
        <v>0</v>
      </c>
      <c r="AA96" s="277">
        <f>'Ｈ１５（2003）'!B131</f>
        <v>0</v>
      </c>
      <c r="AB96" s="278"/>
      <c r="AC96" s="279">
        <f>'Ｈ１５（2003）'!E131</f>
        <v>0</v>
      </c>
      <c r="AD96" s="269"/>
      <c r="AE96" s="200"/>
      <c r="AF96" s="200"/>
      <c r="AG96" s="201" t="s">
        <v>66</v>
      </c>
      <c r="AH96" s="203" t="s">
        <v>691</v>
      </c>
      <c r="AI96" s="276">
        <f>'Ｈ１５（2003）'!A154</f>
        <v>0</v>
      </c>
      <c r="AJ96" s="277">
        <f>'Ｈ１５（2003）'!B154</f>
        <v>0</v>
      </c>
      <c r="AK96" s="280">
        <f>'Ｈ１５（2003）'!C154</f>
        <v>0</v>
      </c>
      <c r="AL96" s="281">
        <f>'Ｈ１５（2003）'!E154</f>
        <v>0</v>
      </c>
      <c r="AM96" s="437"/>
      <c r="AN96" s="437"/>
      <c r="AO96" s="437"/>
      <c r="AP96" s="437"/>
      <c r="AQ96" s="437"/>
      <c r="AR96" s="437"/>
    </row>
    <row r="97" spans="1:44" ht="14.45" customHeight="1">
      <c r="A97" s="953">
        <v>1527</v>
      </c>
      <c r="B97" s="953">
        <v>1527</v>
      </c>
      <c r="C97" s="953">
        <v>0</v>
      </c>
      <c r="D97" s="953">
        <v>0</v>
      </c>
      <c r="E97" s="953">
        <v>0</v>
      </c>
      <c r="F97" s="953">
        <v>0</v>
      </c>
      <c r="G97" s="536"/>
      <c r="H97" s="535"/>
      <c r="I97" s="535"/>
      <c r="K97" s="199"/>
      <c r="L97" s="200"/>
      <c r="M97" s="200"/>
      <c r="N97" s="201" t="s">
        <v>150</v>
      </c>
      <c r="O97" s="203" t="s">
        <v>69</v>
      </c>
      <c r="P97" s="204">
        <f>'Ｈ１５（2003）'!A97</f>
        <v>1527</v>
      </c>
      <c r="Q97" s="205">
        <f>'Ｈ１５（2003）'!B97</f>
        <v>1527</v>
      </c>
      <c r="R97" s="225"/>
      <c r="S97" s="267">
        <f>'Ｈ１５（2003）'!D97</f>
        <v>0</v>
      </c>
      <c r="T97" s="268">
        <f>'Ｈ１５（2003）'!F97</f>
        <v>0</v>
      </c>
      <c r="U97" s="269"/>
      <c r="V97" s="200"/>
      <c r="W97" s="200"/>
      <c r="X97" s="201"/>
      <c r="Y97" s="203"/>
      <c r="Z97" s="307"/>
      <c r="AA97" s="308"/>
      <c r="AB97" s="301"/>
      <c r="AC97" s="309"/>
      <c r="AD97" s="269"/>
      <c r="AE97" s="200"/>
      <c r="AF97" s="200"/>
      <c r="AG97" s="201"/>
      <c r="AH97" s="203"/>
      <c r="AI97" s="307"/>
      <c r="AJ97" s="308"/>
      <c r="AK97" s="301"/>
      <c r="AL97" s="302"/>
      <c r="AM97" s="437"/>
      <c r="AN97" s="437"/>
      <c r="AO97" s="437"/>
      <c r="AP97" s="437"/>
      <c r="AQ97" s="437"/>
      <c r="AR97" s="437"/>
    </row>
    <row r="98" spans="1:44" ht="14.45" customHeight="1">
      <c r="A98" s="953">
        <v>0</v>
      </c>
      <c r="B98" s="953">
        <v>0</v>
      </c>
      <c r="C98" s="953">
        <v>0</v>
      </c>
      <c r="D98" s="953">
        <v>0</v>
      </c>
      <c r="E98" s="953">
        <v>0</v>
      </c>
      <c r="F98" s="953">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'Ｈ１５（2003）'!A132</f>
        <v>0</v>
      </c>
      <c r="AA98" s="277">
        <f>'Ｈ１５（2003）'!B132</f>
        <v>0</v>
      </c>
      <c r="AB98" s="278"/>
      <c r="AC98" s="279">
        <f>'Ｈ１５（2003）'!E132</f>
        <v>0</v>
      </c>
      <c r="AD98" s="269"/>
      <c r="AE98" s="200" t="s">
        <v>41</v>
      </c>
      <c r="AF98" s="221"/>
      <c r="AG98" s="201" t="s">
        <v>13</v>
      </c>
      <c r="AH98" s="203" t="s">
        <v>693</v>
      </c>
      <c r="AI98" s="276">
        <f>'Ｈ１５（2003）'!A155</f>
        <v>1566</v>
      </c>
      <c r="AJ98" s="277">
        <f>'Ｈ１５（2003）'!B155</f>
        <v>0</v>
      </c>
      <c r="AK98" s="280">
        <f>'Ｈ１５（2003）'!C154</f>
        <v>0</v>
      </c>
      <c r="AL98" s="281">
        <f>'Ｈ１５（2003）'!E154</f>
        <v>0</v>
      </c>
      <c r="AM98" s="437"/>
      <c r="AN98" s="437"/>
      <c r="AO98" s="437"/>
      <c r="AP98" s="437"/>
      <c r="AQ98" s="437"/>
      <c r="AR98" s="437"/>
    </row>
    <row r="99" spans="1:44" ht="14.45" customHeight="1">
      <c r="A99" s="953">
        <v>0</v>
      </c>
      <c r="B99" s="953">
        <v>0</v>
      </c>
      <c r="C99" s="953">
        <v>0</v>
      </c>
      <c r="D99" s="953">
        <v>0</v>
      </c>
      <c r="E99" s="953">
        <v>0</v>
      </c>
      <c r="F99" s="953">
        <v>0</v>
      </c>
      <c r="G99" s="536"/>
      <c r="H99" s="535"/>
      <c r="I99" s="535"/>
      <c r="K99" s="227" t="s">
        <v>134</v>
      </c>
      <c r="L99" s="200"/>
      <c r="M99" s="201" t="s">
        <v>70</v>
      </c>
      <c r="N99" s="202"/>
      <c r="O99" s="203" t="s">
        <v>71</v>
      </c>
      <c r="P99" s="204">
        <f>'Ｈ１５（2003）'!A98</f>
        <v>0</v>
      </c>
      <c r="Q99" s="205">
        <f>'Ｈ１５（2003）'!B98</f>
        <v>0</v>
      </c>
      <c r="R99" s="225"/>
      <c r="S99" s="267">
        <f>'Ｈ１５（2003）'!D98</f>
        <v>0</v>
      </c>
      <c r="T99" s="268">
        <f>'Ｈ１５（2003）'!F98</f>
        <v>0</v>
      </c>
      <c r="U99" s="315" t="s">
        <v>694</v>
      </c>
      <c r="V99" s="200"/>
      <c r="W99" s="201" t="s">
        <v>70</v>
      </c>
      <c r="X99" s="202"/>
      <c r="Y99" s="203" t="s">
        <v>695</v>
      </c>
      <c r="Z99" s="276">
        <f>'Ｈ１５（2003）'!A133</f>
        <v>0</v>
      </c>
      <c r="AA99" s="277">
        <f>'Ｈ１５（2003）'!B133</f>
        <v>0</v>
      </c>
      <c r="AB99" s="278"/>
      <c r="AC99" s="279">
        <f>'Ｈ１５（2003）'!E133</f>
        <v>0</v>
      </c>
      <c r="AD99" s="315" t="s">
        <v>694</v>
      </c>
      <c r="AE99" s="200"/>
      <c r="AF99" s="201" t="s">
        <v>70</v>
      </c>
      <c r="AG99" s="202"/>
      <c r="AH99" s="203" t="s">
        <v>696</v>
      </c>
      <c r="AI99" s="276">
        <f>'Ｈ１５（2003）'!A156</f>
        <v>0</v>
      </c>
      <c r="AJ99" s="277">
        <f>'Ｈ１５（2003）'!B156</f>
        <v>0</v>
      </c>
      <c r="AK99" s="280">
        <f>'Ｈ１５（2003）'!C156</f>
        <v>0</v>
      </c>
      <c r="AL99" s="281">
        <f>'Ｈ１５（2003）'!E156</f>
        <v>0</v>
      </c>
      <c r="AM99" s="437"/>
      <c r="AN99" s="437"/>
      <c r="AO99" s="437"/>
      <c r="AP99" s="437"/>
      <c r="AQ99" s="437"/>
      <c r="AR99" s="437"/>
    </row>
    <row r="100" spans="1:44" ht="14.45" customHeight="1">
      <c r="A100" s="953">
        <v>0</v>
      </c>
      <c r="B100" s="953">
        <v>0</v>
      </c>
      <c r="C100" s="953">
        <v>0</v>
      </c>
      <c r="D100" s="953">
        <v>0</v>
      </c>
      <c r="E100" s="953">
        <v>0</v>
      </c>
      <c r="F100" s="953">
        <v>0</v>
      </c>
      <c r="G100" s="536"/>
      <c r="H100" s="535"/>
      <c r="I100" s="535"/>
      <c r="K100" s="199" t="s">
        <v>130</v>
      </c>
      <c r="L100" s="200"/>
      <c r="M100" s="201" t="s">
        <v>73</v>
      </c>
      <c r="N100" s="202"/>
      <c r="O100" s="203" t="s">
        <v>74</v>
      </c>
      <c r="P100" s="204">
        <f>'Ｈ１５（2003）'!A99</f>
        <v>0</v>
      </c>
      <c r="Q100" s="205">
        <f>'Ｈ１５（2003）'!B99</f>
        <v>0</v>
      </c>
      <c r="R100" s="225"/>
      <c r="S100" s="267">
        <f>'Ｈ１５（2003）'!D99</f>
        <v>0</v>
      </c>
      <c r="T100" s="268">
        <f>'Ｈ１５（2003）'!F99</f>
        <v>0</v>
      </c>
      <c r="U100" s="269" t="s">
        <v>130</v>
      </c>
      <c r="V100" s="200"/>
      <c r="W100" s="201"/>
      <c r="X100" s="202"/>
      <c r="Y100" s="203"/>
      <c r="Z100" s="307"/>
      <c r="AA100" s="308"/>
      <c r="AB100" s="301"/>
      <c r="AC100" s="309"/>
      <c r="AD100" s="269" t="s">
        <v>130</v>
      </c>
      <c r="AE100" s="200"/>
      <c r="AF100" s="201"/>
      <c r="AG100" s="202"/>
      <c r="AH100" s="203"/>
      <c r="AI100" s="307"/>
      <c r="AJ100" s="308"/>
      <c r="AK100" s="301"/>
      <c r="AL100" s="302"/>
      <c r="AM100" s="437"/>
      <c r="AN100" s="437"/>
      <c r="AO100" s="437"/>
      <c r="AP100" s="437"/>
      <c r="AQ100" s="437"/>
      <c r="AR100" s="437"/>
    </row>
    <row r="101" spans="1:44" ht="14.45" customHeight="1">
      <c r="A101" s="953">
        <v>25055</v>
      </c>
      <c r="B101" s="953">
        <v>25055</v>
      </c>
      <c r="C101" s="953">
        <v>0</v>
      </c>
      <c r="D101" s="953">
        <v>0</v>
      </c>
      <c r="E101" s="953">
        <v>0</v>
      </c>
      <c r="F101" s="953">
        <v>9000</v>
      </c>
      <c r="G101" s="536"/>
      <c r="H101" s="535"/>
      <c r="I101" s="535"/>
      <c r="K101" s="199"/>
      <c r="L101" s="221"/>
      <c r="M101" s="201" t="s">
        <v>13</v>
      </c>
      <c r="N101" s="202"/>
      <c r="O101" s="203" t="s">
        <v>76</v>
      </c>
      <c r="P101" s="204">
        <f>'Ｈ１５（2003）'!A100</f>
        <v>0</v>
      </c>
      <c r="Q101" s="205">
        <f>'Ｈ１５（2003）'!B100</f>
        <v>0</v>
      </c>
      <c r="R101" s="225"/>
      <c r="S101" s="267">
        <f>'Ｈ１５（2003）'!D100</f>
        <v>0</v>
      </c>
      <c r="T101" s="268">
        <f>'Ｈ１５（2003）'!F100</f>
        <v>0</v>
      </c>
      <c r="U101" s="269"/>
      <c r="V101" s="221"/>
      <c r="W101" s="201" t="s">
        <v>13</v>
      </c>
      <c r="X101" s="202"/>
      <c r="Y101" s="203" t="s">
        <v>697</v>
      </c>
      <c r="Z101" s="276">
        <f>'Ｈ１５（2003）'!A134</f>
        <v>0</v>
      </c>
      <c r="AA101" s="277">
        <f>'Ｈ１５（2003）'!B134</f>
        <v>0</v>
      </c>
      <c r="AB101" s="278"/>
      <c r="AC101" s="279">
        <f>'Ｈ１５（2003）'!E134</f>
        <v>0</v>
      </c>
      <c r="AD101" s="269"/>
      <c r="AE101" s="221"/>
      <c r="AF101" s="201" t="s">
        <v>13</v>
      </c>
      <c r="AG101" s="202"/>
      <c r="AH101" s="203" t="s">
        <v>698</v>
      </c>
      <c r="AI101" s="276">
        <f>'Ｈ１５（2003）'!A157</f>
        <v>0</v>
      </c>
      <c r="AJ101" s="277">
        <f>'Ｈ１５（2003）'!B157</f>
        <v>0</v>
      </c>
      <c r="AK101" s="280">
        <f>'Ｈ１５（2003）'!C157</f>
        <v>0</v>
      </c>
      <c r="AL101" s="281">
        <f>'Ｈ１５（2003）'!E157</f>
        <v>0</v>
      </c>
      <c r="AM101" s="437"/>
      <c r="AN101" s="437"/>
      <c r="AO101" s="437"/>
      <c r="AP101" s="437"/>
      <c r="AQ101" s="437"/>
      <c r="AR101" s="437"/>
    </row>
    <row r="102" spans="1:44" ht="14.45" customHeight="1">
      <c r="A102" s="953">
        <v>0</v>
      </c>
      <c r="B102" s="953">
        <v>0</v>
      </c>
      <c r="C102" s="953">
        <v>0</v>
      </c>
      <c r="D102" s="953">
        <v>0</v>
      </c>
      <c r="E102" s="953">
        <v>0</v>
      </c>
      <c r="F102" s="953">
        <v>0</v>
      </c>
      <c r="G102" s="536"/>
      <c r="H102" s="535"/>
      <c r="I102" s="535"/>
      <c r="K102" s="199" t="s">
        <v>4</v>
      </c>
      <c r="L102" s="178" t="s">
        <v>78</v>
      </c>
      <c r="M102" s="202"/>
      <c r="N102" s="202"/>
      <c r="O102" s="203" t="s">
        <v>79</v>
      </c>
      <c r="P102" s="204">
        <f>'Ｈ１５（2003）'!A101</f>
        <v>25055</v>
      </c>
      <c r="Q102" s="205">
        <f>'Ｈ１５（2003）'!B101</f>
        <v>25055</v>
      </c>
      <c r="R102" s="225"/>
      <c r="S102" s="267">
        <f>'Ｈ１５（2003）'!D101</f>
        <v>0</v>
      </c>
      <c r="T102" s="268">
        <f>'Ｈ１５（2003）'!F101</f>
        <v>9000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c r="AM102" s="437"/>
      <c r="AN102" s="437"/>
      <c r="AO102" s="437"/>
      <c r="AP102" s="437"/>
      <c r="AQ102" s="437"/>
      <c r="AR102" s="437"/>
    </row>
    <row r="103" spans="1:44" ht="14.45" customHeight="1">
      <c r="A103" s="953">
        <v>44253</v>
      </c>
      <c r="B103" s="953">
        <v>44253</v>
      </c>
      <c r="C103" s="953">
        <v>0</v>
      </c>
      <c r="D103" s="953">
        <v>0</v>
      </c>
      <c r="E103" s="953">
        <v>0</v>
      </c>
      <c r="F103" s="953">
        <v>0</v>
      </c>
      <c r="G103" s="536"/>
      <c r="H103" s="535"/>
      <c r="I103" s="535"/>
      <c r="K103" s="199"/>
      <c r="L103" s="200"/>
      <c r="M103" s="201" t="s">
        <v>11</v>
      </c>
      <c r="N103" s="202"/>
      <c r="O103" s="203" t="s">
        <v>80</v>
      </c>
      <c r="P103" s="204">
        <f>'Ｈ１５（2003）'!A102</f>
        <v>0</v>
      </c>
      <c r="Q103" s="205">
        <f>'Ｈ１５（2003）'!B102</f>
        <v>0</v>
      </c>
      <c r="R103" s="225"/>
      <c r="S103" s="267">
        <f>'Ｈ１５（2003）'!D102</f>
        <v>0</v>
      </c>
      <c r="T103" s="268">
        <f>'Ｈ１５（2003）'!F102</f>
        <v>0</v>
      </c>
      <c r="U103" s="269"/>
      <c r="V103" s="200"/>
      <c r="W103" s="201"/>
      <c r="X103" s="202"/>
      <c r="Y103" s="203"/>
      <c r="Z103" s="305"/>
      <c r="AA103" s="306"/>
      <c r="AB103" s="289"/>
      <c r="AC103" s="290"/>
      <c r="AD103" s="269"/>
      <c r="AE103" s="200"/>
      <c r="AF103" s="201"/>
      <c r="AG103" s="202"/>
      <c r="AH103" s="203"/>
      <c r="AI103" s="305"/>
      <c r="AJ103" s="306"/>
      <c r="AK103" s="289"/>
      <c r="AL103" s="291"/>
      <c r="AM103" s="437"/>
      <c r="AN103" s="437"/>
      <c r="AO103" s="437"/>
      <c r="AP103" s="437"/>
      <c r="AQ103" s="437"/>
      <c r="AR103" s="437"/>
    </row>
    <row r="104" spans="1:44" ht="14.45" customHeight="1">
      <c r="A104" s="953">
        <v>8505</v>
      </c>
      <c r="B104" s="953">
        <v>8505</v>
      </c>
      <c r="C104" s="953">
        <v>0</v>
      </c>
      <c r="D104" s="953">
        <v>0</v>
      </c>
      <c r="E104" s="953">
        <v>0</v>
      </c>
      <c r="F104" s="953">
        <v>0</v>
      </c>
      <c r="G104" s="536"/>
      <c r="H104" s="535"/>
      <c r="I104" s="535"/>
      <c r="K104" s="199"/>
      <c r="L104" s="221"/>
      <c r="M104" s="201" t="s">
        <v>13</v>
      </c>
      <c r="N104" s="202"/>
      <c r="O104" s="203"/>
      <c r="P104" s="224">
        <f>P102-P103</f>
        <v>25055</v>
      </c>
      <c r="Q104" s="297">
        <f>Q102-Q103</f>
        <v>25055</v>
      </c>
      <c r="R104" s="225"/>
      <c r="S104" s="297">
        <f>S102-S103</f>
        <v>0</v>
      </c>
      <c r="T104" s="275">
        <f>T102-T103</f>
        <v>9000</v>
      </c>
      <c r="U104" s="269"/>
      <c r="V104" s="221"/>
      <c r="W104" s="201" t="s">
        <v>13</v>
      </c>
      <c r="X104" s="202"/>
      <c r="Y104" s="203" t="s">
        <v>699</v>
      </c>
      <c r="Z104" s="276">
        <f>'Ｈ１５（2003）'!A135</f>
        <v>0</v>
      </c>
      <c r="AA104" s="277">
        <f>'Ｈ１５（2003）'!B135</f>
        <v>0</v>
      </c>
      <c r="AB104" s="278"/>
      <c r="AC104" s="279">
        <f>'Ｈ１５（2003）'!E135</f>
        <v>0</v>
      </c>
      <c r="AD104" s="269"/>
      <c r="AE104" s="221"/>
      <c r="AF104" s="201" t="s">
        <v>13</v>
      </c>
      <c r="AG104" s="202"/>
      <c r="AH104" s="203" t="s">
        <v>700</v>
      </c>
      <c r="AI104" s="276">
        <f>'Ｈ１５（2003）'!A158</f>
        <v>0</v>
      </c>
      <c r="AJ104" s="277">
        <f>'Ｈ１５（2003）'!B158</f>
        <v>0</v>
      </c>
      <c r="AK104" s="280">
        <f>'Ｈ１５（2003）'!C158</f>
        <v>0</v>
      </c>
      <c r="AL104" s="281">
        <f>'Ｈ１５（2003）'!E158</f>
        <v>0</v>
      </c>
      <c r="AM104" s="437"/>
      <c r="AN104" s="437"/>
      <c r="AO104" s="437"/>
      <c r="AP104" s="437"/>
      <c r="AQ104" s="437"/>
      <c r="AR104" s="437"/>
    </row>
    <row r="105" spans="1:44" ht="14.45" customHeight="1">
      <c r="A105" s="953">
        <v>3360</v>
      </c>
      <c r="B105" s="953">
        <v>3360</v>
      </c>
      <c r="C105" s="953">
        <v>0</v>
      </c>
      <c r="D105" s="953">
        <v>0</v>
      </c>
      <c r="E105" s="953">
        <v>0</v>
      </c>
      <c r="F105" s="953">
        <v>0</v>
      </c>
      <c r="G105" s="536"/>
      <c r="H105" s="535"/>
      <c r="I105" s="535"/>
      <c r="K105" s="199"/>
      <c r="L105" s="174"/>
      <c r="M105" s="201" t="s">
        <v>88</v>
      </c>
      <c r="N105" s="202"/>
      <c r="O105" s="203" t="s">
        <v>109</v>
      </c>
      <c r="P105" s="204">
        <f>'Ｈ１５（2003）'!A104</f>
        <v>8505</v>
      </c>
      <c r="Q105" s="205">
        <f>'Ｈ１５（2003）'!B104</f>
        <v>8505</v>
      </c>
      <c r="R105" s="225"/>
      <c r="S105" s="267">
        <f>'Ｈ１５（2003）'!D104</f>
        <v>0</v>
      </c>
      <c r="T105" s="268">
        <f>'Ｈ１５（2003）'!F104</f>
        <v>0</v>
      </c>
      <c r="U105" s="269"/>
      <c r="V105" s="174"/>
      <c r="W105" s="201" t="s">
        <v>452</v>
      </c>
      <c r="X105" s="202"/>
      <c r="Y105" s="203" t="s">
        <v>453</v>
      </c>
      <c r="Z105" s="276">
        <f>'Ｈ１５（2003）'!A136</f>
        <v>0</v>
      </c>
      <c r="AA105" s="277">
        <f>'Ｈ１５（2003）'!B136</f>
        <v>0</v>
      </c>
      <c r="AB105" s="278"/>
      <c r="AC105" s="279">
        <f>'Ｈ１５（2003）'!E136</f>
        <v>0</v>
      </c>
      <c r="AD105" s="269"/>
      <c r="AE105" s="174"/>
      <c r="AF105" s="201" t="s">
        <v>452</v>
      </c>
      <c r="AG105" s="202"/>
      <c r="AH105" s="203" t="s">
        <v>454</v>
      </c>
      <c r="AI105" s="276">
        <f>'Ｈ１５（2003）'!A159</f>
        <v>0</v>
      </c>
      <c r="AJ105" s="277">
        <f>'Ｈ１５（2003）'!B159</f>
        <v>0</v>
      </c>
      <c r="AK105" s="280">
        <f>'Ｈ１５（2003）'!C159</f>
        <v>0</v>
      </c>
      <c r="AL105" s="281">
        <f>'Ｈ１５（2003）'!E159</f>
        <v>0</v>
      </c>
      <c r="AM105" s="437"/>
      <c r="AN105" s="437"/>
      <c r="AO105" s="437"/>
      <c r="AP105" s="437"/>
      <c r="AQ105" s="437"/>
      <c r="AR105" s="437"/>
    </row>
    <row r="106" spans="1:44" ht="14.45" customHeight="1">
      <c r="A106" s="953">
        <v>0</v>
      </c>
      <c r="B106" s="953">
        <v>0</v>
      </c>
      <c r="C106" s="953">
        <v>0</v>
      </c>
      <c r="D106" s="953">
        <v>0</v>
      </c>
      <c r="E106" s="953">
        <v>0</v>
      </c>
      <c r="F106" s="953">
        <v>0</v>
      </c>
      <c r="G106" s="536"/>
      <c r="H106" s="535"/>
      <c r="I106" s="535"/>
      <c r="K106" s="199"/>
      <c r="L106" s="181" t="s">
        <v>91</v>
      </c>
      <c r="M106" s="201" t="s">
        <v>89</v>
      </c>
      <c r="N106" s="202"/>
      <c r="O106" s="203" t="s">
        <v>110</v>
      </c>
      <c r="P106" s="204">
        <f>'Ｈ１５（2003）'!A105</f>
        <v>3360</v>
      </c>
      <c r="Q106" s="205">
        <f>'Ｈ１５（2003）'!B105</f>
        <v>3360</v>
      </c>
      <c r="R106" s="225"/>
      <c r="S106" s="267">
        <f>'Ｈ１５（2003）'!D105</f>
        <v>0</v>
      </c>
      <c r="T106" s="268">
        <f>'Ｈ１５（2003）'!F105</f>
        <v>0</v>
      </c>
      <c r="U106" s="269"/>
      <c r="V106" s="181" t="s">
        <v>91</v>
      </c>
      <c r="W106" s="201"/>
      <c r="X106" s="202"/>
      <c r="Y106" s="203"/>
      <c r="Z106" s="307"/>
      <c r="AA106" s="308"/>
      <c r="AB106" s="301"/>
      <c r="AC106" s="309"/>
      <c r="AD106" s="269"/>
      <c r="AE106" s="181" t="s">
        <v>91</v>
      </c>
      <c r="AF106" s="201"/>
      <c r="AG106" s="202"/>
      <c r="AH106" s="203"/>
      <c r="AI106" s="307"/>
      <c r="AJ106" s="308"/>
      <c r="AK106" s="301"/>
      <c r="AL106" s="302"/>
      <c r="AM106" s="437"/>
      <c r="AN106" s="437"/>
      <c r="AO106" s="437"/>
      <c r="AP106" s="437"/>
      <c r="AQ106" s="437"/>
      <c r="AR106" s="437"/>
    </row>
    <row r="107" spans="1:44" ht="14.45" customHeight="1">
      <c r="A107" s="953">
        <v>1257</v>
      </c>
      <c r="B107" s="953">
        <v>1257</v>
      </c>
      <c r="C107" s="953">
        <v>0</v>
      </c>
      <c r="D107" s="953">
        <v>0</v>
      </c>
      <c r="E107" s="953">
        <v>0</v>
      </c>
      <c r="F107" s="953">
        <v>0</v>
      </c>
      <c r="G107" s="536"/>
      <c r="H107" s="535"/>
      <c r="I107" s="535"/>
      <c r="K107" s="199"/>
      <c r="L107" s="181"/>
      <c r="M107" s="201" t="s">
        <v>104</v>
      </c>
      <c r="N107" s="202"/>
      <c r="O107" s="203" t="s">
        <v>111</v>
      </c>
      <c r="P107" s="204">
        <f>'Ｈ１５（2003）'!A106</f>
        <v>0</v>
      </c>
      <c r="Q107" s="205">
        <f>'Ｈ１５（2003）'!B106</f>
        <v>0</v>
      </c>
      <c r="R107" s="225"/>
      <c r="S107" s="267">
        <f>'Ｈ１５（2003）'!D106</f>
        <v>0</v>
      </c>
      <c r="T107" s="268">
        <f>'Ｈ１５（2003）'!F106</f>
        <v>0</v>
      </c>
      <c r="U107" s="269"/>
      <c r="V107" s="181"/>
      <c r="W107" s="201" t="s">
        <v>104</v>
      </c>
      <c r="X107" s="202"/>
      <c r="Y107" s="203" t="s">
        <v>701</v>
      </c>
      <c r="Z107" s="276">
        <f>'Ｈ１５（2003）'!A137</f>
        <v>0</v>
      </c>
      <c r="AA107" s="277">
        <f>'Ｈ１５（2003）'!B137</f>
        <v>0</v>
      </c>
      <c r="AB107" s="278"/>
      <c r="AC107" s="279">
        <f>'Ｈ１５（2003）'!E137</f>
        <v>0</v>
      </c>
      <c r="AD107" s="269"/>
      <c r="AE107" s="181"/>
      <c r="AF107" s="201" t="s">
        <v>104</v>
      </c>
      <c r="AG107" s="202"/>
      <c r="AH107" s="203" t="s">
        <v>702</v>
      </c>
      <c r="AI107" s="276">
        <f>'Ｈ１５（2003）'!A160</f>
        <v>0</v>
      </c>
      <c r="AJ107" s="277">
        <f>'Ｈ１５（2003）'!B160</f>
        <v>0</v>
      </c>
      <c r="AK107" s="280">
        <f>'Ｈ１５（2003）'!C160</f>
        <v>0</v>
      </c>
      <c r="AL107" s="281">
        <f>'Ｈ１５（2003）'!E160</f>
        <v>0</v>
      </c>
      <c r="AM107" s="437"/>
      <c r="AN107" s="437"/>
      <c r="AO107" s="437"/>
      <c r="AP107" s="437"/>
      <c r="AQ107" s="437"/>
      <c r="AR107" s="437"/>
    </row>
    <row r="108" spans="1:44" ht="14.45" customHeight="1">
      <c r="A108" s="953">
        <v>0</v>
      </c>
      <c r="B108" s="953">
        <v>0</v>
      </c>
      <c r="C108" s="953">
        <v>0</v>
      </c>
      <c r="D108" s="953">
        <v>0</v>
      </c>
      <c r="E108" s="953">
        <v>0</v>
      </c>
      <c r="F108" s="953">
        <v>0</v>
      </c>
      <c r="G108" s="536"/>
      <c r="H108" s="535"/>
      <c r="I108" s="535"/>
      <c r="K108" s="199"/>
      <c r="L108" s="181"/>
      <c r="M108" s="201" t="s">
        <v>90</v>
      </c>
      <c r="N108" s="202"/>
      <c r="O108" s="203" t="s">
        <v>112</v>
      </c>
      <c r="P108" s="204">
        <f>'Ｈ１５（2003）'!A107</f>
        <v>1257</v>
      </c>
      <c r="Q108" s="205">
        <f>'Ｈ１５（2003）'!B107</f>
        <v>1257</v>
      </c>
      <c r="R108" s="225"/>
      <c r="S108" s="267">
        <f>'Ｈ１５（2003）'!D107</f>
        <v>0</v>
      </c>
      <c r="T108" s="268">
        <f>'Ｈ１５（2003）'!F107</f>
        <v>0</v>
      </c>
      <c r="U108" s="269"/>
      <c r="V108" s="181"/>
      <c r="W108" s="178"/>
      <c r="X108" s="175"/>
      <c r="Y108" s="216"/>
      <c r="Z108" s="313"/>
      <c r="AA108" s="314"/>
      <c r="AB108" s="285"/>
      <c r="AC108" s="286"/>
      <c r="AD108" s="269"/>
      <c r="AE108" s="181"/>
      <c r="AF108" s="178"/>
      <c r="AG108" s="175"/>
      <c r="AH108" s="216"/>
      <c r="AI108" s="313"/>
      <c r="AJ108" s="314"/>
      <c r="AK108" s="285"/>
      <c r="AL108" s="287"/>
      <c r="AM108" s="437"/>
      <c r="AN108" s="437"/>
      <c r="AO108" s="437"/>
      <c r="AP108" s="437"/>
      <c r="AQ108" s="437"/>
      <c r="AR108" s="437"/>
    </row>
    <row r="109" spans="1:44" ht="14.45" customHeight="1">
      <c r="A109" s="953">
        <v>0</v>
      </c>
      <c r="B109" s="953">
        <v>0</v>
      </c>
      <c r="C109" s="953">
        <v>0</v>
      </c>
      <c r="D109" s="953">
        <v>0</v>
      </c>
      <c r="E109" s="953">
        <v>0</v>
      </c>
      <c r="F109" s="953">
        <v>0</v>
      </c>
      <c r="G109" s="536"/>
      <c r="H109" s="535"/>
      <c r="I109" s="535"/>
      <c r="K109" s="199"/>
      <c r="L109" s="181" t="s">
        <v>92</v>
      </c>
      <c r="M109" s="201" t="s">
        <v>105</v>
      </c>
      <c r="N109" s="202"/>
      <c r="O109" s="203" t="s">
        <v>113</v>
      </c>
      <c r="P109" s="204">
        <f>'Ｈ１５（2003）'!A108</f>
        <v>0</v>
      </c>
      <c r="Q109" s="205">
        <f>'Ｈ１５（2003）'!B108</f>
        <v>0</v>
      </c>
      <c r="R109" s="225"/>
      <c r="S109" s="267">
        <f>'Ｈ１５（2003）'!D108</f>
        <v>0</v>
      </c>
      <c r="T109" s="268">
        <f>'Ｈ１５（2003）'!F108</f>
        <v>0</v>
      </c>
      <c r="U109" s="269"/>
      <c r="V109" s="181" t="s">
        <v>92</v>
      </c>
      <c r="W109" s="200"/>
      <c r="X109" s="172"/>
      <c r="Y109" s="212"/>
      <c r="Z109" s="303"/>
      <c r="AA109" s="304"/>
      <c r="AB109" s="294"/>
      <c r="AC109" s="295"/>
      <c r="AD109" s="269"/>
      <c r="AE109" s="181" t="s">
        <v>92</v>
      </c>
      <c r="AF109" s="200"/>
      <c r="AG109" s="172"/>
      <c r="AH109" s="212"/>
      <c r="AI109" s="303"/>
      <c r="AJ109" s="304"/>
      <c r="AK109" s="294"/>
      <c r="AL109" s="296"/>
      <c r="AM109" s="437"/>
      <c r="AN109" s="437"/>
      <c r="AO109" s="437"/>
      <c r="AP109" s="437"/>
      <c r="AQ109" s="437"/>
      <c r="AR109" s="437"/>
    </row>
    <row r="110" spans="1:44" ht="14.45" customHeight="1">
      <c r="A110" s="953">
        <v>0</v>
      </c>
      <c r="B110" s="953">
        <v>0</v>
      </c>
      <c r="C110" s="953">
        <v>0</v>
      </c>
      <c r="D110" s="953">
        <v>0</v>
      </c>
      <c r="E110" s="953">
        <v>0</v>
      </c>
      <c r="F110" s="953">
        <v>0</v>
      </c>
      <c r="G110" s="536"/>
      <c r="H110" s="535"/>
      <c r="I110" s="535"/>
      <c r="K110" s="199"/>
      <c r="L110" s="181"/>
      <c r="M110" s="201" t="s">
        <v>106</v>
      </c>
      <c r="N110" s="202"/>
      <c r="O110" s="203" t="s">
        <v>114</v>
      </c>
      <c r="P110" s="204">
        <f>'Ｈ１５（2003）'!A109</f>
        <v>0</v>
      </c>
      <c r="Q110" s="205">
        <f>'Ｈ１５（2003）'!B109</f>
        <v>0</v>
      </c>
      <c r="R110" s="225"/>
      <c r="S110" s="267">
        <f>'Ｈ１５（2003）'!D109</f>
        <v>0</v>
      </c>
      <c r="T110" s="268">
        <f>'Ｈ１５（2003）'!F109</f>
        <v>0</v>
      </c>
      <c r="U110" s="269"/>
      <c r="V110" s="181"/>
      <c r="W110" s="200"/>
      <c r="X110" s="172"/>
      <c r="Y110" s="212"/>
      <c r="Z110" s="303"/>
      <c r="AA110" s="304"/>
      <c r="AB110" s="294"/>
      <c r="AC110" s="295"/>
      <c r="AD110" s="269"/>
      <c r="AE110" s="181"/>
      <c r="AF110" s="200"/>
      <c r="AG110" s="172"/>
      <c r="AH110" s="212"/>
      <c r="AI110" s="303"/>
      <c r="AJ110" s="304"/>
      <c r="AK110" s="294"/>
      <c r="AL110" s="296"/>
      <c r="AM110" s="437"/>
      <c r="AN110" s="437"/>
      <c r="AO110" s="437"/>
      <c r="AP110" s="437"/>
      <c r="AQ110" s="437"/>
      <c r="AR110" s="437"/>
    </row>
    <row r="111" spans="1:44" ht="14.45" customHeight="1">
      <c r="A111" s="953">
        <v>3473</v>
      </c>
      <c r="B111" s="953">
        <v>3473</v>
      </c>
      <c r="C111" s="953">
        <v>0</v>
      </c>
      <c r="D111" s="953">
        <v>0</v>
      </c>
      <c r="E111" s="953">
        <v>0</v>
      </c>
      <c r="F111" s="953">
        <v>0</v>
      </c>
      <c r="G111" s="536"/>
      <c r="H111" s="535"/>
      <c r="I111" s="535"/>
      <c r="K111" s="199"/>
      <c r="L111" s="181"/>
      <c r="M111" s="201" t="s">
        <v>107</v>
      </c>
      <c r="N111" s="202"/>
      <c r="O111" s="203" t="s">
        <v>115</v>
      </c>
      <c r="P111" s="204">
        <f>'Ｈ１５（2003）'!A110</f>
        <v>0</v>
      </c>
      <c r="Q111" s="205">
        <f>'Ｈ１５（2003）'!B110</f>
        <v>0</v>
      </c>
      <c r="R111" s="225"/>
      <c r="S111" s="267">
        <f>'Ｈ１５（2003）'!D110</f>
        <v>0</v>
      </c>
      <c r="T111" s="268">
        <f>'Ｈ１５（2003）'!F110</f>
        <v>0</v>
      </c>
      <c r="U111" s="269"/>
      <c r="V111" s="181"/>
      <c r="W111" s="200"/>
      <c r="X111" s="172"/>
      <c r="Y111" s="212"/>
      <c r="Z111" s="303"/>
      <c r="AA111" s="304"/>
      <c r="AB111" s="294"/>
      <c r="AC111" s="295"/>
      <c r="AD111" s="269"/>
      <c r="AE111" s="181"/>
      <c r="AF111" s="200"/>
      <c r="AG111" s="172"/>
      <c r="AH111" s="212"/>
      <c r="AI111" s="303"/>
      <c r="AJ111" s="304"/>
      <c r="AK111" s="294"/>
      <c r="AL111" s="296"/>
      <c r="AM111" s="437"/>
      <c r="AN111" s="437"/>
      <c r="AO111" s="437"/>
      <c r="AP111" s="437"/>
      <c r="AQ111" s="437"/>
      <c r="AR111" s="437"/>
    </row>
    <row r="112" spans="1:44" ht="14.45" customHeight="1">
      <c r="A112" s="953">
        <v>27658</v>
      </c>
      <c r="B112" s="953">
        <v>27658</v>
      </c>
      <c r="C112" s="953">
        <v>0</v>
      </c>
      <c r="D112" s="953">
        <v>0</v>
      </c>
      <c r="E112" s="953">
        <v>0</v>
      </c>
      <c r="F112" s="953">
        <v>0</v>
      </c>
      <c r="G112" s="536"/>
      <c r="H112" s="535"/>
      <c r="I112" s="535"/>
      <c r="K112" s="199"/>
      <c r="L112" s="181" t="s">
        <v>41</v>
      </c>
      <c r="M112" s="201" t="s">
        <v>108</v>
      </c>
      <c r="N112" s="202"/>
      <c r="O112" s="203" t="s">
        <v>116</v>
      </c>
      <c r="P112" s="204">
        <f>'Ｈ１５（2003）'!A111</f>
        <v>3473</v>
      </c>
      <c r="Q112" s="205">
        <f>'Ｈ１５（2003）'!B111</f>
        <v>3473</v>
      </c>
      <c r="R112" s="225"/>
      <c r="S112" s="267">
        <f>'Ｈ１５（2003）'!D111</f>
        <v>0</v>
      </c>
      <c r="T112" s="268">
        <f>'Ｈ１５（2003）'!F111</f>
        <v>0</v>
      </c>
      <c r="U112" s="269"/>
      <c r="V112" s="181" t="s">
        <v>41</v>
      </c>
      <c r="W112" s="221"/>
      <c r="X112" s="222"/>
      <c r="Y112" s="223"/>
      <c r="Z112" s="305"/>
      <c r="AA112" s="306"/>
      <c r="AB112" s="289"/>
      <c r="AC112" s="290"/>
      <c r="AD112" s="269"/>
      <c r="AE112" s="181" t="s">
        <v>41</v>
      </c>
      <c r="AF112" s="221"/>
      <c r="AG112" s="222"/>
      <c r="AH112" s="223"/>
      <c r="AI112" s="305"/>
      <c r="AJ112" s="306"/>
      <c r="AK112" s="289"/>
      <c r="AL112" s="291"/>
      <c r="AM112" s="437"/>
      <c r="AN112" s="437"/>
      <c r="AO112" s="437"/>
      <c r="AP112" s="437"/>
      <c r="AQ112" s="437"/>
      <c r="AR112" s="437"/>
    </row>
    <row r="113" spans="1:44" ht="14.45" customHeight="1">
      <c r="A113" s="953">
        <v>0</v>
      </c>
      <c r="B113" s="953">
        <v>0</v>
      </c>
      <c r="C113" s="953">
        <v>0</v>
      </c>
      <c r="D113" s="953">
        <v>0</v>
      </c>
      <c r="E113" s="953">
        <v>0</v>
      </c>
      <c r="F113" s="953">
        <v>0</v>
      </c>
      <c r="G113" s="536"/>
      <c r="H113" s="535"/>
      <c r="I113" s="535"/>
      <c r="K113" s="199"/>
      <c r="L113" s="221"/>
      <c r="M113" s="201" t="s">
        <v>13</v>
      </c>
      <c r="N113" s="202"/>
      <c r="O113" s="203" t="s">
        <v>117</v>
      </c>
      <c r="P113" s="204">
        <f>'Ｈ１５（2003）'!A112</f>
        <v>27658</v>
      </c>
      <c r="Q113" s="205">
        <f>'Ｈ１５（2003）'!B112</f>
        <v>27658</v>
      </c>
      <c r="R113" s="225"/>
      <c r="S113" s="267">
        <f>'Ｈ１５（2003）'!D112</f>
        <v>0</v>
      </c>
      <c r="T113" s="268">
        <f>'Ｈ１５（2003）'!F112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c r="AM113" s="437"/>
      <c r="AN113" s="437"/>
      <c r="AO113" s="437"/>
      <c r="AP113" s="437"/>
      <c r="AQ113" s="437"/>
      <c r="AR113" s="437"/>
    </row>
    <row r="114" spans="1:44" ht="14.45" customHeight="1">
      <c r="K114" s="199"/>
      <c r="L114" s="201" t="s">
        <v>13</v>
      </c>
      <c r="M114" s="202"/>
      <c r="N114" s="202"/>
      <c r="O114" s="203" t="s">
        <v>81</v>
      </c>
      <c r="P114" s="204">
        <f>'Ｈ１５（2003）'!A113</f>
        <v>0</v>
      </c>
      <c r="Q114" s="205">
        <f>'Ｈ１５（2003）'!B113</f>
        <v>0</v>
      </c>
      <c r="R114" s="225"/>
      <c r="S114" s="267">
        <f>'Ｈ１５（2003）'!D113</f>
        <v>0</v>
      </c>
      <c r="T114" s="268">
        <f>'Ｈ１５（2003）'!F113</f>
        <v>0</v>
      </c>
      <c r="U114" s="269"/>
      <c r="V114" s="201" t="s">
        <v>13</v>
      </c>
      <c r="W114" s="202"/>
      <c r="X114" s="202"/>
      <c r="Y114" s="203" t="s">
        <v>703</v>
      </c>
      <c r="Z114" s="276">
        <f>'Ｈ１５（2003）'!A138</f>
        <v>0</v>
      </c>
      <c r="AA114" s="277">
        <f>'Ｈ１５（2003）'!B138</f>
        <v>0</v>
      </c>
      <c r="AB114" s="278"/>
      <c r="AC114" s="279">
        <f>'Ｈ１５（2003）'!E138</f>
        <v>0</v>
      </c>
      <c r="AD114" s="269"/>
      <c r="AE114" s="201" t="s">
        <v>13</v>
      </c>
      <c r="AF114" s="202"/>
      <c r="AG114" s="202"/>
      <c r="AH114" s="203" t="s">
        <v>704</v>
      </c>
      <c r="AI114" s="276">
        <f>'Ｈ１５（2003）'!A161</f>
        <v>0</v>
      </c>
      <c r="AJ114" s="277">
        <f>'Ｈ１５（2003）'!B161</f>
        <v>0</v>
      </c>
      <c r="AK114" s="280">
        <f>'Ｈ１５（2003）'!C161</f>
        <v>0</v>
      </c>
      <c r="AL114" s="281">
        <f>'Ｈ１５（2003）'!E161</f>
        <v>0</v>
      </c>
      <c r="AM114" s="437"/>
      <c r="AN114" s="437"/>
      <c r="AO114" s="437"/>
      <c r="AP114" s="437"/>
      <c r="AQ114" s="437"/>
      <c r="AR114" s="437"/>
    </row>
    <row r="115" spans="1:44" ht="14.45" customHeight="1" thickBot="1">
      <c r="K115" s="316"/>
      <c r="L115" s="317" t="s">
        <v>82</v>
      </c>
      <c r="M115" s="318"/>
      <c r="N115" s="318"/>
      <c r="O115" s="319"/>
      <c r="P115" s="320">
        <f>SUM(P62:P114)-P63-P64-P66-P67-P69-P70-P71-P84-P85-P86-P94-P95-P96-P97-P98-P103-P104</f>
        <v>496832</v>
      </c>
      <c r="Q115" s="321">
        <f>SUM(Q62:Q114)-Q63-Q64-Q66-Q67-Q69-Q70-Q71-Q84-Q85-Q86-Q94-Q95-Q96-Q97-Q98-Q103-Q104</f>
        <v>468194</v>
      </c>
      <c r="R115" s="321"/>
      <c r="S115" s="322">
        <f>SUM(S62:S114)-S63-S64-S66-S67-S69-S70-S71-S84-S85-S86-S94-S95-S96-S97-S98-S103-S104</f>
        <v>4966</v>
      </c>
      <c r="T115" s="323">
        <f>SUM(T62:T114)-T63-T64-T66-T67-T69-T70-T71-T84-T85-T86-T94-T95-T96-T97-T98-T103-T104</f>
        <v>249200</v>
      </c>
      <c r="U115" s="324"/>
      <c r="V115" s="317" t="s">
        <v>82</v>
      </c>
      <c r="W115" s="318"/>
      <c r="X115" s="318"/>
      <c r="Y115" s="319"/>
      <c r="Z115" s="325">
        <f>Z64+Z67+Z73+Z74+Z75+Z86+Z88+Z89+Z92+Z93+Z99+Z101+Z104+Z105+Z114</f>
        <v>68681</v>
      </c>
      <c r="AA115" s="326">
        <f>AA64+AA67+AA73+AA74+AA75+AA86+AA88+AA89+AA92+AA93+AA99+AA101+AA104+AA105+AA114</f>
        <v>0</v>
      </c>
      <c r="AB115" s="327"/>
      <c r="AC115" s="328">
        <f>AC64+AC67+AC73+AC74+AC75+AC86+AC88+AC89+AC92+AC93+AC99+AC101+AC104+AC105+AC114</f>
        <v>44100</v>
      </c>
      <c r="AD115" s="324"/>
      <c r="AE115" s="317" t="s">
        <v>82</v>
      </c>
      <c r="AF115" s="318"/>
      <c r="AG115" s="318"/>
      <c r="AH115" s="319"/>
      <c r="AI115" s="325">
        <f>AI64+AI67+AI73+AI74+AI75+AI86+AI88+AI89+AI92+AI93+AI99+AI101+AI104+AI105+AI114</f>
        <v>1566</v>
      </c>
      <c r="AJ115" s="326">
        <f>AJ64+AJ67+AJ73+AJ74+AJ75+AJ86+AJ88+AJ89+AJ92+AJ93+AJ99+AJ101+AJ104+AJ105+AJ114</f>
        <v>0</v>
      </c>
      <c r="AK115" s="327">
        <f>AK64+AK67+AK73+AK74+AK75+AK86+AK88+AK89+AK92+AK93+AK99+AK101+AK104+AK105+AK114</f>
        <v>0</v>
      </c>
      <c r="AL115" s="329">
        <f>AL64+AL67+AL73+AL74+AL75+AL86+AL88+AL89+AL92+AL93+AL99+AL101+AL104+AL105+AL114</f>
        <v>0</v>
      </c>
      <c r="AM115" s="437"/>
      <c r="AN115" s="437"/>
      <c r="AO115" s="437"/>
      <c r="AP115" s="437"/>
      <c r="AQ115" s="437"/>
      <c r="AR115" s="437"/>
    </row>
    <row r="116" spans="1:44" ht="14.45" customHeight="1" thickTop="1">
      <c r="A116" s="963">
        <v>68681</v>
      </c>
      <c r="B116" s="963">
        <v>0</v>
      </c>
      <c r="C116" s="963">
        <v>0</v>
      </c>
      <c r="D116" s="963">
        <v>0</v>
      </c>
      <c r="E116" s="963">
        <v>44100</v>
      </c>
      <c r="K116" s="269"/>
      <c r="L116" s="172"/>
      <c r="M116" s="172"/>
      <c r="N116" s="172"/>
      <c r="O116" s="212"/>
      <c r="P116" s="330"/>
      <c r="Q116" s="330"/>
      <c r="R116" s="330"/>
      <c r="S116" s="330"/>
      <c r="T116" s="330"/>
      <c r="U116" s="472"/>
      <c r="V116" s="425"/>
      <c r="W116" s="425"/>
      <c r="X116" s="425"/>
      <c r="Y116" s="425"/>
      <c r="Z116" s="480"/>
      <c r="AA116" s="480"/>
      <c r="AB116" s="425"/>
      <c r="AC116" s="425"/>
      <c r="AL116" s="437"/>
      <c r="AM116" s="437"/>
      <c r="AN116" s="437"/>
      <c r="AO116" s="437"/>
      <c r="AP116" s="437"/>
      <c r="AQ116" s="437"/>
      <c r="AR116" s="437"/>
    </row>
    <row r="117" spans="1:44" ht="14.45" customHeight="1">
      <c r="A117" s="963">
        <v>0</v>
      </c>
      <c r="B117" s="963">
        <v>0</v>
      </c>
      <c r="C117" s="963">
        <v>0</v>
      </c>
      <c r="D117" s="963">
        <v>0</v>
      </c>
      <c r="E117" s="963">
        <v>0</v>
      </c>
      <c r="F117" s="376"/>
      <c r="G117" s="376"/>
      <c r="H117" s="376"/>
      <c r="I117" s="376"/>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4" ht="14.45" customHeight="1" thickBot="1">
      <c r="A118" s="963">
        <v>0</v>
      </c>
      <c r="B118" s="963">
        <v>0</v>
      </c>
      <c r="C118" s="963">
        <v>0</v>
      </c>
      <c r="D118" s="963">
        <v>0</v>
      </c>
      <c r="E118" s="963">
        <v>0</v>
      </c>
      <c r="F118" s="376"/>
      <c r="G118" s="376"/>
      <c r="H118" s="376"/>
      <c r="I118" s="376"/>
      <c r="K118" s="504" t="s">
        <v>726</v>
      </c>
      <c r="L118" s="339"/>
      <c r="M118" s="339"/>
      <c r="N118" s="339"/>
      <c r="O118" s="340"/>
      <c r="P118" s="341"/>
      <c r="Q118" s="341"/>
      <c r="R118" s="518" t="s">
        <v>920</v>
      </c>
      <c r="S118" s="490"/>
      <c r="T118" s="490"/>
      <c r="U118" s="474"/>
      <c r="V118" s="473"/>
      <c r="W118" s="473"/>
      <c r="X118" s="473"/>
      <c r="Y118" s="473"/>
      <c r="Z118" s="488"/>
      <c r="AA118" s="488"/>
      <c r="AB118" s="473"/>
      <c r="AC118" s="425"/>
      <c r="AL118" s="437"/>
      <c r="AM118" s="437"/>
      <c r="AN118" s="437"/>
      <c r="AO118" s="437"/>
    </row>
    <row r="119" spans="1:44" ht="14.45" customHeight="1" thickTop="1">
      <c r="A119" s="963">
        <v>0</v>
      </c>
      <c r="B119" s="963">
        <v>0</v>
      </c>
      <c r="C119" s="963">
        <v>0</v>
      </c>
      <c r="D119" s="963">
        <v>0</v>
      </c>
      <c r="E119" s="963">
        <v>0</v>
      </c>
      <c r="F119" s="376"/>
      <c r="G119" s="376"/>
      <c r="H119" s="376"/>
      <c r="I119" s="376"/>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4" ht="14.45" customHeight="1">
      <c r="A120" s="963">
        <v>0</v>
      </c>
      <c r="B120" s="963">
        <v>0</v>
      </c>
      <c r="C120" s="963">
        <v>0</v>
      </c>
      <c r="D120" s="963">
        <v>0</v>
      </c>
      <c r="E120" s="963">
        <v>0</v>
      </c>
      <c r="F120" s="376"/>
      <c r="G120" s="376"/>
      <c r="H120" s="376"/>
      <c r="I120" s="376"/>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4" ht="14.45" customHeight="1">
      <c r="A121" s="963">
        <v>68681</v>
      </c>
      <c r="B121" s="963">
        <v>0</v>
      </c>
      <c r="C121" s="963">
        <v>0</v>
      </c>
      <c r="D121" s="963">
        <v>0</v>
      </c>
      <c r="E121" s="963">
        <v>44100</v>
      </c>
      <c r="F121" s="376"/>
      <c r="G121" s="376"/>
      <c r="H121" s="376"/>
      <c r="I121" s="376"/>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4" ht="14.45" customHeight="1" thickBot="1">
      <c r="A122" s="963">
        <v>68681</v>
      </c>
      <c r="B122" s="963">
        <v>0</v>
      </c>
      <c r="C122" s="963">
        <v>0</v>
      </c>
      <c r="D122" s="963">
        <v>0</v>
      </c>
      <c r="E122" s="963">
        <v>44100</v>
      </c>
      <c r="F122" s="376"/>
      <c r="G122" s="376"/>
      <c r="H122" s="376"/>
      <c r="I122" s="376"/>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4" ht="14.45" customHeight="1">
      <c r="A123" s="963">
        <v>0</v>
      </c>
      <c r="B123" s="963">
        <v>0</v>
      </c>
      <c r="C123" s="963">
        <v>0</v>
      </c>
      <c r="D123" s="963">
        <v>0</v>
      </c>
      <c r="E123" s="963">
        <v>0</v>
      </c>
      <c r="K123" s="188"/>
      <c r="L123" s="189" t="s">
        <v>8</v>
      </c>
      <c r="M123" s="190"/>
      <c r="N123" s="190"/>
      <c r="O123" s="191"/>
      <c r="P123" s="365">
        <f t="shared" ref="P123:T138" si="0">P8+P62</f>
        <v>17816</v>
      </c>
      <c r="Q123" s="259">
        <f t="shared" si="0"/>
        <v>12428</v>
      </c>
      <c r="R123" s="259">
        <f t="shared" si="0"/>
        <v>0</v>
      </c>
      <c r="S123" s="333">
        <f t="shared" si="0"/>
        <v>0</v>
      </c>
      <c r="T123" s="366">
        <f t="shared" si="0"/>
        <v>0</v>
      </c>
      <c r="U123" s="195"/>
      <c r="V123" s="189" t="s">
        <v>8</v>
      </c>
      <c r="W123" s="190"/>
      <c r="X123" s="190"/>
      <c r="Y123" s="191"/>
      <c r="Z123" s="367">
        <f t="shared" ref="Z123:AC126" si="1">Z8</f>
        <v>4067</v>
      </c>
      <c r="AA123" s="368">
        <f t="shared" si="1"/>
        <v>0</v>
      </c>
      <c r="AB123" s="499">
        <f t="shared" si="1"/>
        <v>0</v>
      </c>
      <c r="AC123" s="369">
        <f t="shared" si="1"/>
        <v>0</v>
      </c>
      <c r="AE123" s="188"/>
      <c r="AF123" s="189" t="s">
        <v>8</v>
      </c>
      <c r="AG123" s="190"/>
      <c r="AH123" s="190"/>
      <c r="AI123" s="365">
        <f t="shared" ref="AI123:AI176" si="2">Q123-Z123</f>
        <v>8361</v>
      </c>
      <c r="AJ123" s="259">
        <f>SUM(AJ124:AJ125)</f>
        <v>0</v>
      </c>
      <c r="AK123" s="370">
        <f>SUM(AK124:AK125)</f>
        <v>0</v>
      </c>
      <c r="AL123" s="1383">
        <f>P123-Q123</f>
        <v>5388</v>
      </c>
      <c r="AM123" s="1339"/>
      <c r="AN123" s="437"/>
      <c r="AO123" s="437"/>
      <c r="AP123" s="437"/>
      <c r="AQ123" s="437"/>
      <c r="AR123" s="437"/>
    </row>
    <row r="124" spans="1:44" ht="14.45" customHeight="1">
      <c r="A124" s="963">
        <v>0</v>
      </c>
      <c r="B124" s="963">
        <v>0</v>
      </c>
      <c r="C124" s="963">
        <v>0</v>
      </c>
      <c r="D124" s="963">
        <v>0</v>
      </c>
      <c r="E124" s="963">
        <v>0</v>
      </c>
      <c r="K124" s="199"/>
      <c r="L124" s="200"/>
      <c r="M124" s="201" t="s">
        <v>146</v>
      </c>
      <c r="N124" s="202"/>
      <c r="O124" s="203"/>
      <c r="P124" s="224">
        <f t="shared" si="0"/>
        <v>7226</v>
      </c>
      <c r="Q124" s="225">
        <f t="shared" si="0"/>
        <v>7226</v>
      </c>
      <c r="R124" s="225">
        <f t="shared" si="0"/>
        <v>0</v>
      </c>
      <c r="S124" s="226">
        <f t="shared" si="0"/>
        <v>0</v>
      </c>
      <c r="T124" s="275">
        <f t="shared" si="0"/>
        <v>0</v>
      </c>
      <c r="U124" s="207"/>
      <c r="V124" s="200"/>
      <c r="W124" s="201" t="s">
        <v>146</v>
      </c>
      <c r="X124" s="202"/>
      <c r="Y124" s="203"/>
      <c r="Z124" s="224">
        <f t="shared" si="1"/>
        <v>4067</v>
      </c>
      <c r="AA124" s="225">
        <f t="shared" si="1"/>
        <v>0</v>
      </c>
      <c r="AB124" s="297">
        <f t="shared" si="1"/>
        <v>0</v>
      </c>
      <c r="AC124" s="371">
        <f t="shared" si="1"/>
        <v>0</v>
      </c>
      <c r="AE124" s="199"/>
      <c r="AF124" s="200"/>
      <c r="AG124" s="201" t="s">
        <v>146</v>
      </c>
      <c r="AH124" s="202"/>
      <c r="AI124" s="224">
        <f t="shared" si="2"/>
        <v>3159</v>
      </c>
      <c r="AJ124" s="225">
        <f>IF($P124-$Z124=0,0,ROUND((R124-AA124)*$AI124/($P124-$Z124),0))</f>
        <v>0</v>
      </c>
      <c r="AK124" s="371">
        <f>IF(P124-Z124=0,0,ROUND((S124-AB124)*AI124/(P124-Z124),0))</f>
        <v>0</v>
      </c>
      <c r="AL124" s="1383">
        <f t="shared" ref="AL124:AL175" si="3">P124-Q124</f>
        <v>0</v>
      </c>
      <c r="AM124" s="1339"/>
      <c r="AN124" s="437"/>
      <c r="AO124" s="437"/>
      <c r="AP124" s="437"/>
      <c r="AQ124" s="437"/>
      <c r="AR124" s="437"/>
    </row>
    <row r="125" spans="1:44" ht="14.45" customHeight="1">
      <c r="A125" s="963">
        <v>0</v>
      </c>
      <c r="B125" s="963">
        <v>0</v>
      </c>
      <c r="C125" s="963">
        <v>0</v>
      </c>
      <c r="D125" s="963">
        <v>0</v>
      </c>
      <c r="E125" s="963">
        <v>0</v>
      </c>
      <c r="K125" s="199"/>
      <c r="L125" s="200"/>
      <c r="M125" s="201" t="s">
        <v>13</v>
      </c>
      <c r="N125" s="172"/>
      <c r="O125" s="212"/>
      <c r="P125" s="224">
        <f t="shared" si="0"/>
        <v>10590</v>
      </c>
      <c r="Q125" s="225">
        <f t="shared" si="0"/>
        <v>5202</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E125" s="199"/>
      <c r="AF125" s="200"/>
      <c r="AG125" s="201" t="s">
        <v>13</v>
      </c>
      <c r="AH125" s="172"/>
      <c r="AI125" s="224">
        <f t="shared" si="2"/>
        <v>5202</v>
      </c>
      <c r="AJ125" s="225">
        <f>IF($P125-$Z125=0,0,ROUND((R125-AA125)*$AI125/($P125-$Z125),0))</f>
        <v>0</v>
      </c>
      <c r="AK125" s="371">
        <f>IF(P125-Z125=0,0,ROUND((S125-AB125)*AI125/(P125-Z125),0))</f>
        <v>0</v>
      </c>
      <c r="AL125" s="1383">
        <f t="shared" si="3"/>
        <v>5388</v>
      </c>
      <c r="AM125" s="1339"/>
      <c r="AN125" s="437"/>
      <c r="AO125" s="437"/>
      <c r="AP125" s="437"/>
      <c r="AQ125" s="437"/>
      <c r="AR125" s="437"/>
    </row>
    <row r="126" spans="1:44" ht="14.45" customHeight="1">
      <c r="A126" s="963">
        <v>0</v>
      </c>
      <c r="B126" s="963">
        <v>0</v>
      </c>
      <c r="C126" s="963">
        <v>0</v>
      </c>
      <c r="D126" s="963">
        <v>0</v>
      </c>
      <c r="E126" s="963">
        <v>0</v>
      </c>
      <c r="K126" s="199" t="s">
        <v>4</v>
      </c>
      <c r="L126" s="178" t="s">
        <v>14</v>
      </c>
      <c r="M126" s="175"/>
      <c r="N126" s="175"/>
      <c r="O126" s="216"/>
      <c r="P126" s="224">
        <f t="shared" si="0"/>
        <v>21907</v>
      </c>
      <c r="Q126" s="225">
        <f t="shared" si="0"/>
        <v>1727</v>
      </c>
      <c r="R126" s="225">
        <f t="shared" si="0"/>
        <v>0</v>
      </c>
      <c r="S126" s="226">
        <f t="shared" si="0"/>
        <v>180</v>
      </c>
      <c r="T126" s="275">
        <f t="shared" si="0"/>
        <v>0</v>
      </c>
      <c r="U126" s="207"/>
      <c r="V126" s="178" t="s">
        <v>14</v>
      </c>
      <c r="W126" s="175"/>
      <c r="X126" s="175"/>
      <c r="Y126" s="216"/>
      <c r="Z126" s="224">
        <f t="shared" si="1"/>
        <v>0</v>
      </c>
      <c r="AA126" s="225">
        <f t="shared" si="1"/>
        <v>0</v>
      </c>
      <c r="AB126" s="297">
        <f t="shared" si="1"/>
        <v>0</v>
      </c>
      <c r="AC126" s="371">
        <f t="shared" si="1"/>
        <v>0</v>
      </c>
      <c r="AE126" s="199"/>
      <c r="AF126" s="178" t="s">
        <v>14</v>
      </c>
      <c r="AG126" s="175"/>
      <c r="AH126" s="175"/>
      <c r="AI126" s="224">
        <f t="shared" si="2"/>
        <v>1727</v>
      </c>
      <c r="AJ126" s="225">
        <f>SUM(AJ127:AJ128)</f>
        <v>0</v>
      </c>
      <c r="AK126" s="371">
        <f>SUM(AK127:AK128)</f>
        <v>14</v>
      </c>
      <c r="AL126" s="1383">
        <f t="shared" si="3"/>
        <v>20180</v>
      </c>
      <c r="AM126" s="1339"/>
      <c r="AN126" s="437"/>
      <c r="AO126" s="437"/>
      <c r="AP126" s="437"/>
      <c r="AQ126" s="437"/>
      <c r="AR126" s="437"/>
    </row>
    <row r="127" spans="1:44" ht="14.45" customHeight="1">
      <c r="A127" s="963">
        <v>0</v>
      </c>
      <c r="B127" s="963">
        <v>0</v>
      </c>
      <c r="C127" s="963">
        <v>0</v>
      </c>
      <c r="D127" s="963">
        <v>0</v>
      </c>
      <c r="E127" s="963">
        <v>0</v>
      </c>
      <c r="K127" s="199"/>
      <c r="L127" s="200"/>
      <c r="M127" s="201" t="s">
        <v>16</v>
      </c>
      <c r="N127" s="202"/>
      <c r="O127" s="203"/>
      <c r="P127" s="224">
        <f t="shared" si="0"/>
        <v>0</v>
      </c>
      <c r="Q127" s="225">
        <f t="shared" si="0"/>
        <v>0</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E127" s="199"/>
      <c r="AF127" s="200"/>
      <c r="AG127" s="201" t="s">
        <v>16</v>
      </c>
      <c r="AH127" s="202"/>
      <c r="AI127" s="224">
        <f t="shared" si="2"/>
        <v>0</v>
      </c>
      <c r="AJ127" s="225">
        <f>IF($P127-$Z127=0,0,ROUND((R127-AA127)*$AI127/($P127-$Z127),0))</f>
        <v>0</v>
      </c>
      <c r="AK127" s="371">
        <f>IF(P127-Z127=0,0,ROUND((S127-AB127)*AI127/(P127-Z127),0))</f>
        <v>0</v>
      </c>
      <c r="AL127" s="1383">
        <f t="shared" si="3"/>
        <v>0</v>
      </c>
      <c r="AM127" s="1339"/>
      <c r="AN127" s="437"/>
      <c r="AO127" s="437"/>
      <c r="AP127" s="437"/>
      <c r="AQ127" s="437"/>
      <c r="AR127" s="437"/>
    </row>
    <row r="128" spans="1:44" ht="14.45" customHeight="1">
      <c r="A128" s="963">
        <v>0</v>
      </c>
      <c r="B128" s="963">
        <v>0</v>
      </c>
      <c r="C128" s="963">
        <v>0</v>
      </c>
      <c r="D128" s="963">
        <v>0</v>
      </c>
      <c r="E128" s="963">
        <v>0</v>
      </c>
      <c r="K128" s="199"/>
      <c r="L128" s="221"/>
      <c r="M128" s="201" t="s">
        <v>13</v>
      </c>
      <c r="N128" s="222"/>
      <c r="O128" s="223"/>
      <c r="P128" s="224">
        <f t="shared" si="0"/>
        <v>21907</v>
      </c>
      <c r="Q128" s="225">
        <f t="shared" si="0"/>
        <v>1727</v>
      </c>
      <c r="R128" s="225">
        <f t="shared" si="0"/>
        <v>0</v>
      </c>
      <c r="S128" s="226">
        <f t="shared" si="0"/>
        <v>180</v>
      </c>
      <c r="T128" s="275">
        <f t="shared" si="0"/>
        <v>0</v>
      </c>
      <c r="U128" s="207"/>
      <c r="V128" s="221"/>
      <c r="W128" s="201" t="s">
        <v>13</v>
      </c>
      <c r="X128" s="222"/>
      <c r="Y128" s="223" t="s">
        <v>156</v>
      </c>
      <c r="Z128" s="224">
        <f>Z126-Z127</f>
        <v>0</v>
      </c>
      <c r="AA128" s="225">
        <f>AA126-AA127</f>
        <v>0</v>
      </c>
      <c r="AB128" s="297">
        <f>AB126-AB127</f>
        <v>0</v>
      </c>
      <c r="AC128" s="371">
        <f>AC126-AC127</f>
        <v>0</v>
      </c>
      <c r="AE128" s="199"/>
      <c r="AF128" s="221"/>
      <c r="AG128" s="201" t="s">
        <v>13</v>
      </c>
      <c r="AH128" s="222"/>
      <c r="AI128" s="224">
        <f t="shared" si="2"/>
        <v>1727</v>
      </c>
      <c r="AJ128" s="225">
        <f>IF($P128-$Z128=0,0,ROUND((R128-AA128)*$AI128/($P128-$Z128),0))</f>
        <v>0</v>
      </c>
      <c r="AK128" s="371">
        <f>IF(P128-Z128=0,0,ROUND((S128-AB128)*AI128/(P128-Z128),0))</f>
        <v>14</v>
      </c>
      <c r="AL128" s="1383">
        <f t="shared" si="3"/>
        <v>20180</v>
      </c>
      <c r="AM128" s="1339"/>
      <c r="AN128" s="437"/>
      <c r="AO128" s="437"/>
      <c r="AP128" s="437"/>
      <c r="AQ128" s="437"/>
      <c r="AR128" s="437"/>
    </row>
    <row r="129" spans="1:44" ht="14.45" customHeight="1">
      <c r="A129" s="963">
        <v>0</v>
      </c>
      <c r="B129" s="963">
        <v>0</v>
      </c>
      <c r="C129" s="963">
        <v>0</v>
      </c>
      <c r="D129" s="963">
        <v>0</v>
      </c>
      <c r="E129" s="963">
        <v>0</v>
      </c>
      <c r="K129" s="199" t="s">
        <v>4</v>
      </c>
      <c r="L129" s="174"/>
      <c r="M129" s="200" t="s">
        <v>94</v>
      </c>
      <c r="N129" s="202"/>
      <c r="O129" s="203"/>
      <c r="P129" s="224">
        <f t="shared" si="0"/>
        <v>7524</v>
      </c>
      <c r="Q129" s="225">
        <f t="shared" si="0"/>
        <v>0</v>
      </c>
      <c r="R129" s="225">
        <f t="shared" si="0"/>
        <v>2508</v>
      </c>
      <c r="S129" s="226">
        <f t="shared" si="0"/>
        <v>2508</v>
      </c>
      <c r="T129" s="275">
        <f t="shared" si="0"/>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2"/>
        <v>0</v>
      </c>
      <c r="AJ129" s="225">
        <f>SUM(AJ130:AJ132)</f>
        <v>0</v>
      </c>
      <c r="AK129" s="371">
        <f>SUM(AK130:AK132)</f>
        <v>0</v>
      </c>
      <c r="AL129" s="1383">
        <f t="shared" si="3"/>
        <v>7524</v>
      </c>
      <c r="AM129" s="1339"/>
      <c r="AN129" s="437"/>
      <c r="AO129" s="437"/>
      <c r="AP129" s="437"/>
      <c r="AQ129" s="437"/>
      <c r="AR129" s="437"/>
    </row>
    <row r="130" spans="1:44" ht="14.45" customHeight="1">
      <c r="A130" s="963">
        <v>0</v>
      </c>
      <c r="B130" s="963">
        <v>0</v>
      </c>
      <c r="C130" s="963">
        <v>0</v>
      </c>
      <c r="D130" s="963">
        <v>0</v>
      </c>
      <c r="E130" s="963">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c r="AN130" s="437"/>
      <c r="AO130" s="437"/>
      <c r="AP130" s="437"/>
      <c r="AQ130" s="437"/>
      <c r="AR130" s="437"/>
    </row>
    <row r="131" spans="1:44" ht="14.45" customHeight="1">
      <c r="A131" s="963">
        <v>0</v>
      </c>
      <c r="B131" s="963">
        <v>0</v>
      </c>
      <c r="C131" s="963">
        <v>0</v>
      </c>
      <c r="D131" s="963">
        <v>0</v>
      </c>
      <c r="E131" s="963">
        <v>0</v>
      </c>
      <c r="K131" s="199"/>
      <c r="L131" s="181" t="s">
        <v>103</v>
      </c>
      <c r="M131" s="181"/>
      <c r="N131" s="201" t="s">
        <v>96</v>
      </c>
      <c r="O131" s="203"/>
      <c r="P131" s="224">
        <f t="shared" si="0"/>
        <v>7524</v>
      </c>
      <c r="Q131" s="225">
        <f t="shared" si="0"/>
        <v>0</v>
      </c>
      <c r="R131" s="225">
        <f t="shared" si="0"/>
        <v>2508</v>
      </c>
      <c r="S131" s="226">
        <f t="shared" si="0"/>
        <v>2508</v>
      </c>
      <c r="T131" s="275">
        <f t="shared" si="0"/>
        <v>0</v>
      </c>
      <c r="U131" s="207"/>
      <c r="V131" s="181" t="s">
        <v>103</v>
      </c>
      <c r="W131" s="181"/>
      <c r="X131" s="201" t="s">
        <v>96</v>
      </c>
      <c r="Y131" s="203" t="s">
        <v>156</v>
      </c>
      <c r="Z131" s="224">
        <f t="shared" si="4"/>
        <v>0</v>
      </c>
      <c r="AA131" s="225">
        <f t="shared" si="4"/>
        <v>0</v>
      </c>
      <c r="AB131" s="297">
        <f t="shared" si="4"/>
        <v>0</v>
      </c>
      <c r="AC131" s="371">
        <f t="shared" si="4"/>
        <v>0</v>
      </c>
      <c r="AE131" s="199"/>
      <c r="AF131" s="181" t="s">
        <v>103</v>
      </c>
      <c r="AG131" s="181"/>
      <c r="AH131" s="201" t="s">
        <v>96</v>
      </c>
      <c r="AI131" s="224">
        <f t="shared" si="2"/>
        <v>0</v>
      </c>
      <c r="AJ131" s="225">
        <f t="shared" si="5"/>
        <v>0</v>
      </c>
      <c r="AK131" s="371">
        <f t="shared" si="6"/>
        <v>0</v>
      </c>
      <c r="AL131" s="1383">
        <f t="shared" si="3"/>
        <v>7524</v>
      </c>
      <c r="AM131" s="1339"/>
      <c r="AN131" s="437"/>
      <c r="AO131" s="437"/>
      <c r="AP131" s="437"/>
      <c r="AQ131" s="437"/>
      <c r="AR131" s="437"/>
    </row>
    <row r="132" spans="1:44" ht="14.45" customHeight="1">
      <c r="A132" s="963">
        <v>0</v>
      </c>
      <c r="B132" s="963">
        <v>0</v>
      </c>
      <c r="C132" s="963">
        <v>0</v>
      </c>
      <c r="D132" s="963">
        <v>0</v>
      </c>
      <c r="E132" s="963">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E132" s="199"/>
      <c r="AF132" s="181" t="s">
        <v>41</v>
      </c>
      <c r="AG132" s="221"/>
      <c r="AH132" s="201" t="s">
        <v>13</v>
      </c>
      <c r="AI132" s="224">
        <f t="shared" si="2"/>
        <v>0</v>
      </c>
      <c r="AJ132" s="225">
        <f t="shared" si="5"/>
        <v>0</v>
      </c>
      <c r="AK132" s="371">
        <f t="shared" si="6"/>
        <v>0</v>
      </c>
      <c r="AL132" s="1383">
        <f t="shared" si="3"/>
        <v>0</v>
      </c>
      <c r="AM132" s="1339"/>
      <c r="AN132" s="437"/>
      <c r="AO132" s="437"/>
      <c r="AP132" s="437"/>
      <c r="AQ132" s="437"/>
      <c r="AR132" s="437"/>
    </row>
    <row r="133" spans="1:44" ht="14.45" customHeight="1">
      <c r="A133" s="963">
        <v>0</v>
      </c>
      <c r="B133" s="963">
        <v>0</v>
      </c>
      <c r="C133" s="963">
        <v>0</v>
      </c>
      <c r="D133" s="963">
        <v>0</v>
      </c>
      <c r="E133" s="963">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E133" s="199"/>
      <c r="AF133" s="181"/>
      <c r="AG133" s="201" t="s">
        <v>95</v>
      </c>
      <c r="AH133" s="202"/>
      <c r="AI133" s="224">
        <f t="shared" si="2"/>
        <v>0</v>
      </c>
      <c r="AJ133" s="225">
        <f t="shared" si="5"/>
        <v>0</v>
      </c>
      <c r="AK133" s="371">
        <f t="shared" si="6"/>
        <v>0</v>
      </c>
      <c r="AL133" s="1383">
        <f t="shared" si="3"/>
        <v>0</v>
      </c>
      <c r="AM133" s="1339"/>
      <c r="AN133" s="437"/>
      <c r="AO133" s="437"/>
      <c r="AP133" s="437"/>
      <c r="AQ133" s="437"/>
      <c r="AR133" s="437"/>
    </row>
    <row r="134" spans="1:44" ht="14.45" customHeight="1">
      <c r="A134" s="963">
        <v>0</v>
      </c>
      <c r="B134" s="963">
        <v>0</v>
      </c>
      <c r="C134" s="963">
        <v>0</v>
      </c>
      <c r="D134" s="963">
        <v>0</v>
      </c>
      <c r="E134" s="963">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E134" s="199"/>
      <c r="AF134" s="221"/>
      <c r="AG134" s="201" t="s">
        <v>13</v>
      </c>
      <c r="AH134" s="202"/>
      <c r="AI134" s="224">
        <f t="shared" si="2"/>
        <v>0</v>
      </c>
      <c r="AJ134" s="225">
        <f t="shared" si="5"/>
        <v>0</v>
      </c>
      <c r="AK134" s="371">
        <f t="shared" si="6"/>
        <v>0</v>
      </c>
      <c r="AL134" s="1383">
        <f t="shared" si="3"/>
        <v>0</v>
      </c>
      <c r="AM134" s="1339"/>
      <c r="AN134" s="437"/>
      <c r="AO134" s="437"/>
      <c r="AP134" s="437"/>
      <c r="AQ134" s="437"/>
      <c r="AR134" s="437"/>
    </row>
    <row r="135" spans="1:44" ht="14.45" customHeight="1">
      <c r="A135" s="963">
        <v>0</v>
      </c>
      <c r="B135" s="963">
        <v>0</v>
      </c>
      <c r="C135" s="963">
        <v>0</v>
      </c>
      <c r="D135" s="963">
        <v>0</v>
      </c>
      <c r="E135" s="963">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E135" s="199" t="s">
        <v>4</v>
      </c>
      <c r="AF135" s="201" t="s">
        <v>19</v>
      </c>
      <c r="AG135" s="202"/>
      <c r="AH135" s="202"/>
      <c r="AI135" s="224">
        <f t="shared" si="2"/>
        <v>0</v>
      </c>
      <c r="AJ135" s="225">
        <f t="shared" si="5"/>
        <v>0</v>
      </c>
      <c r="AK135" s="371">
        <f t="shared" si="6"/>
        <v>0</v>
      </c>
      <c r="AL135" s="1383">
        <f t="shared" si="3"/>
        <v>0</v>
      </c>
      <c r="AM135" s="1339"/>
      <c r="AN135" s="437"/>
      <c r="AO135" s="437"/>
      <c r="AP135" s="437"/>
      <c r="AQ135" s="437"/>
      <c r="AR135" s="437"/>
    </row>
    <row r="136" spans="1:44" ht="14.45" customHeight="1">
      <c r="A136" s="963">
        <v>0</v>
      </c>
      <c r="B136" s="963">
        <v>0</v>
      </c>
      <c r="C136" s="963">
        <v>0</v>
      </c>
      <c r="D136" s="963">
        <v>0</v>
      </c>
      <c r="E136" s="963">
        <v>0</v>
      </c>
      <c r="K136" s="199"/>
      <c r="L136" s="200"/>
      <c r="M136" s="201" t="s">
        <v>22</v>
      </c>
      <c r="N136" s="202"/>
      <c r="O136" s="203"/>
      <c r="P136" s="224">
        <f t="shared" si="0"/>
        <v>29648</v>
      </c>
      <c r="Q136" s="225">
        <f t="shared" si="0"/>
        <v>29149</v>
      </c>
      <c r="R136" s="225">
        <f t="shared" si="0"/>
        <v>0</v>
      </c>
      <c r="S136" s="226">
        <f t="shared" si="0"/>
        <v>5242</v>
      </c>
      <c r="T136" s="275">
        <f t="shared" si="0"/>
        <v>0</v>
      </c>
      <c r="U136" s="207" t="s">
        <v>86</v>
      </c>
      <c r="V136" s="200"/>
      <c r="W136" s="201" t="s">
        <v>22</v>
      </c>
      <c r="X136" s="202"/>
      <c r="Y136" s="203" t="s">
        <v>156</v>
      </c>
      <c r="Z136" s="224">
        <f t="shared" ref="Z136:AC139" si="8">IF(ISERROR((Z$28)*(Q136/(Q$136+Q$137+Q$138+Q$139+Q$141+Q$142+Q$143))),0,ROUND((Z$28)*(Q136/(Q$136+Q$137+Q$138+Q$139+Q$141+Q$142+Q$143)),0))</f>
        <v>0</v>
      </c>
      <c r="AA136" s="225">
        <f t="shared" si="8"/>
        <v>0</v>
      </c>
      <c r="AB136" s="297">
        <f t="shared" si="8"/>
        <v>0</v>
      </c>
      <c r="AC136" s="371">
        <f t="shared" si="8"/>
        <v>0</v>
      </c>
      <c r="AE136" s="199"/>
      <c r="AF136" s="200"/>
      <c r="AG136" s="201" t="s">
        <v>22</v>
      </c>
      <c r="AH136" s="202"/>
      <c r="AI136" s="224">
        <f t="shared" si="2"/>
        <v>29149</v>
      </c>
      <c r="AJ136" s="225">
        <f t="shared" si="5"/>
        <v>0</v>
      </c>
      <c r="AK136" s="371">
        <f t="shared" si="6"/>
        <v>5154</v>
      </c>
      <c r="AL136" s="1383">
        <f t="shared" si="3"/>
        <v>499</v>
      </c>
      <c r="AM136" s="1339"/>
      <c r="AN136" s="437"/>
      <c r="AO136" s="437"/>
      <c r="AP136" s="437"/>
      <c r="AQ136" s="437"/>
      <c r="AR136" s="437"/>
    </row>
    <row r="137" spans="1:44" ht="14.45" customHeight="1">
      <c r="A137" s="963">
        <v>0</v>
      </c>
      <c r="B137" s="963">
        <v>0</v>
      </c>
      <c r="C137" s="963">
        <v>0</v>
      </c>
      <c r="D137" s="963">
        <v>0</v>
      </c>
      <c r="E137" s="963">
        <v>0</v>
      </c>
      <c r="K137" s="199"/>
      <c r="L137" s="200" t="s">
        <v>25</v>
      </c>
      <c r="M137" s="201" t="s">
        <v>26</v>
      </c>
      <c r="N137" s="202"/>
      <c r="O137" s="203"/>
      <c r="P137" s="224">
        <f t="shared" si="0"/>
        <v>60717</v>
      </c>
      <c r="Q137" s="225">
        <f t="shared" si="0"/>
        <v>60717</v>
      </c>
      <c r="R137" s="225">
        <f t="shared" si="0"/>
        <v>0</v>
      </c>
      <c r="S137" s="226">
        <f t="shared" si="0"/>
        <v>40378</v>
      </c>
      <c r="T137" s="275">
        <f t="shared" si="0"/>
        <v>18200</v>
      </c>
      <c r="U137" s="207"/>
      <c r="V137" s="200" t="s">
        <v>25</v>
      </c>
      <c r="W137" s="201" t="s">
        <v>26</v>
      </c>
      <c r="X137" s="202"/>
      <c r="Y137" s="203" t="s">
        <v>156</v>
      </c>
      <c r="Z137" s="224">
        <f t="shared" si="8"/>
        <v>0</v>
      </c>
      <c r="AA137" s="225">
        <f t="shared" si="8"/>
        <v>0</v>
      </c>
      <c r="AB137" s="297">
        <f t="shared" si="8"/>
        <v>0</v>
      </c>
      <c r="AC137" s="371">
        <f t="shared" si="8"/>
        <v>0</v>
      </c>
      <c r="AE137" s="199"/>
      <c r="AF137" s="200" t="s">
        <v>25</v>
      </c>
      <c r="AG137" s="201" t="s">
        <v>26</v>
      </c>
      <c r="AH137" s="202"/>
      <c r="AI137" s="224">
        <f t="shared" si="2"/>
        <v>60717</v>
      </c>
      <c r="AJ137" s="225">
        <f t="shared" si="5"/>
        <v>0</v>
      </c>
      <c r="AK137" s="371">
        <f t="shared" si="6"/>
        <v>40378</v>
      </c>
      <c r="AL137" s="1383">
        <f t="shared" si="3"/>
        <v>0</v>
      </c>
      <c r="AM137" s="1339"/>
      <c r="AN137" s="437"/>
      <c r="AO137" s="437"/>
      <c r="AP137" s="437"/>
      <c r="AQ137" s="437"/>
      <c r="AR137" s="437"/>
    </row>
    <row r="138" spans="1:44" ht="14.45" customHeight="1">
      <c r="A138" s="963">
        <v>0</v>
      </c>
      <c r="B138" s="963">
        <v>0</v>
      </c>
      <c r="C138" s="963">
        <v>0</v>
      </c>
      <c r="D138" s="963">
        <v>0</v>
      </c>
      <c r="E138" s="963">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E138" s="199"/>
      <c r="AF138" s="200" t="s">
        <v>28</v>
      </c>
      <c r="AG138" s="201" t="s">
        <v>29</v>
      </c>
      <c r="AH138" s="202"/>
      <c r="AI138" s="224">
        <f t="shared" si="2"/>
        <v>0</v>
      </c>
      <c r="AJ138" s="225">
        <f t="shared" si="5"/>
        <v>0</v>
      </c>
      <c r="AK138" s="371">
        <f t="shared" si="6"/>
        <v>0</v>
      </c>
      <c r="AL138" s="1383">
        <f t="shared" si="3"/>
        <v>0</v>
      </c>
      <c r="AM138" s="1339"/>
      <c r="AN138" s="437"/>
      <c r="AO138" s="437"/>
      <c r="AP138" s="437"/>
      <c r="AQ138" s="437"/>
      <c r="AR138" s="437"/>
    </row>
    <row r="139" spans="1:44" ht="14.45" customHeight="1">
      <c r="A139" s="963">
        <v>1566</v>
      </c>
      <c r="B139" s="963">
        <v>0</v>
      </c>
      <c r="C139" s="963">
        <v>0</v>
      </c>
      <c r="D139" s="963">
        <v>0</v>
      </c>
      <c r="E139" s="963">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E139" s="199"/>
      <c r="AF139" s="200" t="s">
        <v>31</v>
      </c>
      <c r="AG139" s="201" t="s">
        <v>32</v>
      </c>
      <c r="AH139" s="202"/>
      <c r="AI139" s="224">
        <f t="shared" si="2"/>
        <v>0</v>
      </c>
      <c r="AJ139" s="225">
        <f t="shared" si="5"/>
        <v>0</v>
      </c>
      <c r="AK139" s="371">
        <f t="shared" si="6"/>
        <v>0</v>
      </c>
      <c r="AL139" s="1383">
        <f t="shared" si="3"/>
        <v>0</v>
      </c>
      <c r="AM139" s="1339"/>
      <c r="AN139" s="437"/>
      <c r="AO139" s="437"/>
      <c r="AP139" s="437"/>
      <c r="AQ139" s="437"/>
      <c r="AR139" s="437"/>
    </row>
    <row r="140" spans="1:44" ht="14.45" customHeight="1">
      <c r="A140" s="963">
        <v>0</v>
      </c>
      <c r="B140" s="963">
        <v>0</v>
      </c>
      <c r="C140" s="963">
        <v>0</v>
      </c>
      <c r="D140" s="963">
        <v>0</v>
      </c>
      <c r="E140" s="963">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2"/>
        <v>0</v>
      </c>
      <c r="AJ140" s="225">
        <f t="shared" si="5"/>
        <v>0</v>
      </c>
      <c r="AK140" s="371">
        <f t="shared" si="6"/>
        <v>0</v>
      </c>
      <c r="AL140" s="1383">
        <f t="shared" si="3"/>
        <v>0</v>
      </c>
      <c r="AM140" s="1339"/>
      <c r="AN140" s="437"/>
      <c r="AO140" s="437"/>
      <c r="AP140" s="437"/>
      <c r="AQ140" s="437"/>
      <c r="AR140" s="437"/>
    </row>
    <row r="141" spans="1:44" ht="14.45" customHeight="1">
      <c r="A141" s="963">
        <v>0</v>
      </c>
      <c r="B141" s="963">
        <v>0</v>
      </c>
      <c r="C141" s="963">
        <v>0</v>
      </c>
      <c r="D141" s="963">
        <v>0</v>
      </c>
      <c r="E141" s="963">
        <v>0</v>
      </c>
      <c r="K141" s="199"/>
      <c r="L141" s="200" t="s">
        <v>38</v>
      </c>
      <c r="M141" s="201" t="s">
        <v>149</v>
      </c>
      <c r="N141" s="202"/>
      <c r="O141" s="203"/>
      <c r="P141" s="224">
        <f t="shared" si="9"/>
        <v>76704</v>
      </c>
      <c r="Q141" s="225">
        <f t="shared" si="9"/>
        <v>74919</v>
      </c>
      <c r="R141" s="225">
        <f t="shared" si="9"/>
        <v>0</v>
      </c>
      <c r="S141" s="226">
        <f t="shared" si="9"/>
        <v>28327</v>
      </c>
      <c r="T141" s="275">
        <f t="shared" si="9"/>
        <v>16900</v>
      </c>
      <c r="U141" s="207"/>
      <c r="V141" s="200" t="s">
        <v>38</v>
      </c>
      <c r="W141" s="201" t="s">
        <v>149</v>
      </c>
      <c r="X141" s="202"/>
      <c r="Y141" s="203" t="s">
        <v>156</v>
      </c>
      <c r="Z141" s="224">
        <f t="shared" ref="Z141:AC143" si="10">IF(ISERROR((Z$28)*(Q141/(Q$136+Q$137+Q$138+Q$139+Q$141+Q$142+Q$143))),0,ROUND((Z$28)*(Q141/(Q$136+Q$137+Q$138+Q$139+Q$141+Q$142+Q$143)),0))</f>
        <v>0</v>
      </c>
      <c r="AA141" s="225">
        <f t="shared" si="10"/>
        <v>0</v>
      </c>
      <c r="AB141" s="297">
        <f t="shared" si="10"/>
        <v>0</v>
      </c>
      <c r="AC141" s="371">
        <f t="shared" si="10"/>
        <v>0</v>
      </c>
      <c r="AE141" s="199"/>
      <c r="AF141" s="200" t="s">
        <v>38</v>
      </c>
      <c r="AG141" s="201" t="s">
        <v>149</v>
      </c>
      <c r="AH141" s="202"/>
      <c r="AI141" s="224">
        <f t="shared" si="2"/>
        <v>74919</v>
      </c>
      <c r="AJ141" s="225">
        <f t="shared" si="5"/>
        <v>0</v>
      </c>
      <c r="AK141" s="371">
        <f t="shared" si="6"/>
        <v>27668</v>
      </c>
      <c r="AL141" s="1383">
        <f t="shared" si="3"/>
        <v>1785</v>
      </c>
      <c r="AM141" s="1339"/>
      <c r="AN141" s="437"/>
      <c r="AO141" s="437"/>
      <c r="AP141" s="437"/>
      <c r="AQ141" s="437"/>
      <c r="AR141" s="437"/>
    </row>
    <row r="142" spans="1:44" ht="14.45" customHeight="1">
      <c r="A142" s="963">
        <v>0</v>
      </c>
      <c r="B142" s="963">
        <v>0</v>
      </c>
      <c r="C142" s="963">
        <v>0</v>
      </c>
      <c r="D142" s="963">
        <v>0</v>
      </c>
      <c r="E142" s="963">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E142" s="199" t="s">
        <v>157</v>
      </c>
      <c r="AF142" s="200" t="s">
        <v>41</v>
      </c>
      <c r="AG142" s="201" t="s">
        <v>42</v>
      </c>
      <c r="AH142" s="202"/>
      <c r="AI142" s="224">
        <f t="shared" si="2"/>
        <v>0</v>
      </c>
      <c r="AJ142" s="225">
        <f t="shared" si="5"/>
        <v>0</v>
      </c>
      <c r="AK142" s="371">
        <f t="shared" si="6"/>
        <v>0</v>
      </c>
      <c r="AL142" s="1383">
        <f t="shared" si="3"/>
        <v>0</v>
      </c>
      <c r="AM142" s="1339"/>
      <c r="AN142" s="437"/>
      <c r="AO142" s="437"/>
      <c r="AP142" s="437"/>
      <c r="AQ142" s="437"/>
      <c r="AR142" s="437"/>
    </row>
    <row r="143" spans="1:44" ht="14.45" customHeight="1">
      <c r="A143" s="963">
        <v>0</v>
      </c>
      <c r="B143" s="963">
        <v>0</v>
      </c>
      <c r="C143" s="963">
        <v>0</v>
      </c>
      <c r="D143" s="963">
        <v>0</v>
      </c>
      <c r="E143" s="963">
        <v>0</v>
      </c>
      <c r="K143" s="199"/>
      <c r="L143" s="221"/>
      <c r="M143" s="201" t="s">
        <v>13</v>
      </c>
      <c r="N143" s="202"/>
      <c r="O143" s="203"/>
      <c r="P143" s="224">
        <f t="shared" si="9"/>
        <v>786</v>
      </c>
      <c r="Q143" s="225">
        <f t="shared" si="9"/>
        <v>0</v>
      </c>
      <c r="R143" s="225">
        <f t="shared" si="9"/>
        <v>0</v>
      </c>
      <c r="S143" s="226">
        <f t="shared" si="9"/>
        <v>786</v>
      </c>
      <c r="T143" s="275">
        <f t="shared" si="9"/>
        <v>0</v>
      </c>
      <c r="U143" s="207"/>
      <c r="V143" s="221"/>
      <c r="W143" s="201" t="s">
        <v>13</v>
      </c>
      <c r="X143" s="202"/>
      <c r="Y143" s="203" t="s">
        <v>156</v>
      </c>
      <c r="Z143" s="224">
        <f t="shared" si="10"/>
        <v>0</v>
      </c>
      <c r="AA143" s="225">
        <f t="shared" si="10"/>
        <v>0</v>
      </c>
      <c r="AB143" s="297">
        <f t="shared" si="10"/>
        <v>0</v>
      </c>
      <c r="AC143" s="371">
        <f t="shared" si="10"/>
        <v>0</v>
      </c>
      <c r="AE143" s="199" t="s">
        <v>158</v>
      </c>
      <c r="AF143" s="221"/>
      <c r="AG143" s="201" t="s">
        <v>13</v>
      </c>
      <c r="AH143" s="202"/>
      <c r="AI143" s="224">
        <f t="shared" si="2"/>
        <v>0</v>
      </c>
      <c r="AJ143" s="225">
        <f t="shared" si="5"/>
        <v>0</v>
      </c>
      <c r="AK143" s="371">
        <f t="shared" si="6"/>
        <v>0</v>
      </c>
      <c r="AL143" s="1383">
        <f t="shared" si="3"/>
        <v>786</v>
      </c>
      <c r="AM143" s="1339"/>
      <c r="AN143" s="437"/>
      <c r="AO143" s="437"/>
      <c r="AP143" s="437"/>
      <c r="AQ143" s="437"/>
      <c r="AR143" s="437"/>
    </row>
    <row r="144" spans="1:44" ht="14.45" customHeight="1">
      <c r="A144" s="963">
        <v>0</v>
      </c>
      <c r="B144" s="963">
        <v>0</v>
      </c>
      <c r="C144" s="963">
        <v>0</v>
      </c>
      <c r="D144" s="963">
        <v>0</v>
      </c>
      <c r="E144" s="963">
        <v>0</v>
      </c>
      <c r="K144" s="199" t="s">
        <v>4</v>
      </c>
      <c r="L144" s="178" t="s">
        <v>45</v>
      </c>
      <c r="M144" s="202"/>
      <c r="N144" s="202"/>
      <c r="O144" s="203"/>
      <c r="P144" s="224">
        <f t="shared" si="9"/>
        <v>117996</v>
      </c>
      <c r="Q144" s="225">
        <f t="shared" si="9"/>
        <v>117996</v>
      </c>
      <c r="R144" s="225">
        <f t="shared" si="9"/>
        <v>0</v>
      </c>
      <c r="S144" s="226">
        <f t="shared" si="9"/>
        <v>0</v>
      </c>
      <c r="T144" s="275">
        <f t="shared" si="9"/>
        <v>115100</v>
      </c>
      <c r="U144" s="207" t="s">
        <v>4</v>
      </c>
      <c r="V144" s="178" t="s">
        <v>45</v>
      </c>
      <c r="W144" s="202"/>
      <c r="X144" s="202"/>
      <c r="Y144" s="203" t="s">
        <v>156</v>
      </c>
      <c r="Z144" s="224">
        <f>IF(ISERROR((Z$60)*(Q144/(Q$135+Q$144+Q$163+Q$175))),0,ROUND((Z$60)*(Q144/(Q$135+Q$144+Q$163+Q$175)),0))</f>
        <v>1159</v>
      </c>
      <c r="AA144" s="225">
        <f>IF(ISERROR((AA$60)*(R144/(R$135+R$144+R$163+R$175))),0,ROUND((AA$60)*(R144/(R$135+R$144+R$163+R$175)),0))</f>
        <v>0</v>
      </c>
      <c r="AB144" s="297">
        <f>IF(ISERROR((AB$60)*(S144/(S$135+S$144+S$163+S$175))),0,ROUND((AB$60)*(S144/(S$135+S$144+S$163+S$175)),0))</f>
        <v>0</v>
      </c>
      <c r="AC144" s="371">
        <f>IF(ISERROR((AC$60)*(T144/(T$135+T$144+T$163+T$175))),0,ROUND((AC$60)*(T144/(T$135+T$144+T$163+T$175)),0))</f>
        <v>0</v>
      </c>
      <c r="AE144" s="199" t="s">
        <v>159</v>
      </c>
      <c r="AF144" s="178" t="s">
        <v>45</v>
      </c>
      <c r="AG144" s="202"/>
      <c r="AH144" s="202"/>
      <c r="AI144" s="224">
        <f t="shared" si="2"/>
        <v>116837</v>
      </c>
      <c r="AJ144" s="225">
        <f>SUM(AJ145:AJ147)</f>
        <v>0</v>
      </c>
      <c r="AK144" s="371">
        <f>SUM(AK145:AK147)</f>
        <v>0</v>
      </c>
      <c r="AL144" s="1383">
        <f t="shared" si="3"/>
        <v>0</v>
      </c>
      <c r="AM144" s="1339"/>
      <c r="AN144" s="437"/>
      <c r="AO144" s="437"/>
      <c r="AP144" s="437"/>
      <c r="AQ144" s="437"/>
      <c r="AR144" s="437"/>
    </row>
    <row r="145" spans="1:44" ht="14.45" customHeight="1">
      <c r="A145" s="963">
        <v>0</v>
      </c>
      <c r="B145" s="963">
        <v>0</v>
      </c>
      <c r="C145" s="963">
        <v>0</v>
      </c>
      <c r="D145" s="963">
        <v>0</v>
      </c>
      <c r="E145" s="963">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c r="AN145" s="437"/>
      <c r="AO145" s="437"/>
      <c r="AP145" s="437"/>
      <c r="AQ145" s="437"/>
      <c r="AR145" s="437"/>
    </row>
    <row r="146" spans="1:44" ht="14.45" customHeight="1">
      <c r="A146" s="963">
        <v>0</v>
      </c>
      <c r="B146" s="963">
        <v>0</v>
      </c>
      <c r="C146" s="963">
        <v>0</v>
      </c>
      <c r="D146" s="963">
        <v>0</v>
      </c>
      <c r="E146" s="963">
        <v>0</v>
      </c>
      <c r="K146" s="199" t="s">
        <v>128</v>
      </c>
      <c r="L146" s="200"/>
      <c r="M146" s="201" t="s">
        <v>101</v>
      </c>
      <c r="N146" s="202"/>
      <c r="O146" s="203"/>
      <c r="P146" s="224">
        <f t="shared" si="9"/>
        <v>117996</v>
      </c>
      <c r="Q146" s="225">
        <f t="shared" si="9"/>
        <v>117996</v>
      </c>
      <c r="R146" s="225">
        <f t="shared" si="9"/>
        <v>0</v>
      </c>
      <c r="S146" s="226">
        <f t="shared" si="9"/>
        <v>0</v>
      </c>
      <c r="T146" s="275">
        <f t="shared" si="9"/>
        <v>115100</v>
      </c>
      <c r="U146" s="207"/>
      <c r="V146" s="200"/>
      <c r="W146" s="201" t="s">
        <v>101</v>
      </c>
      <c r="X146" s="202"/>
      <c r="Y146" s="203" t="s">
        <v>156</v>
      </c>
      <c r="Z146" s="224">
        <f t="shared" si="11"/>
        <v>1159</v>
      </c>
      <c r="AA146" s="225">
        <f t="shared" si="11"/>
        <v>0</v>
      </c>
      <c r="AB146" s="297">
        <f t="shared" si="11"/>
        <v>0</v>
      </c>
      <c r="AC146" s="371">
        <f t="shared" si="11"/>
        <v>0</v>
      </c>
      <c r="AE146" s="199" t="s">
        <v>41</v>
      </c>
      <c r="AF146" s="200"/>
      <c r="AG146" s="201" t="s">
        <v>101</v>
      </c>
      <c r="AH146" s="202"/>
      <c r="AI146" s="224">
        <f t="shared" si="2"/>
        <v>116837</v>
      </c>
      <c r="AJ146" s="225">
        <f t="shared" si="12"/>
        <v>0</v>
      </c>
      <c r="AK146" s="371">
        <f t="shared" si="13"/>
        <v>0</v>
      </c>
      <c r="AL146" s="1383">
        <f t="shared" si="3"/>
        <v>0</v>
      </c>
      <c r="AM146" s="1339"/>
      <c r="AN146" s="437"/>
      <c r="AO146" s="437"/>
      <c r="AP146" s="437"/>
      <c r="AQ146" s="437"/>
      <c r="AR146" s="437"/>
    </row>
    <row r="147" spans="1:44" ht="14.45" customHeight="1">
      <c r="A147" s="963">
        <v>1566</v>
      </c>
      <c r="B147" s="963">
        <v>0</v>
      </c>
      <c r="C147" s="963">
        <v>0</v>
      </c>
      <c r="D147" s="963">
        <v>0</v>
      </c>
      <c r="E147" s="963">
        <v>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E147" s="199" t="s">
        <v>162</v>
      </c>
      <c r="AF147" s="200"/>
      <c r="AG147" s="201" t="s">
        <v>13</v>
      </c>
      <c r="AH147" s="202"/>
      <c r="AI147" s="224">
        <f t="shared" si="2"/>
        <v>0</v>
      </c>
      <c r="AJ147" s="225">
        <f t="shared" si="12"/>
        <v>0</v>
      </c>
      <c r="AK147" s="371">
        <f t="shared" si="13"/>
        <v>0</v>
      </c>
      <c r="AL147" s="1383">
        <f t="shared" si="3"/>
        <v>0</v>
      </c>
      <c r="AM147" s="1339"/>
      <c r="AN147" s="437"/>
      <c r="AO147" s="437"/>
      <c r="AP147" s="437"/>
      <c r="AQ147" s="437"/>
      <c r="AR147" s="437"/>
    </row>
    <row r="148" spans="1:44" ht="14.45" customHeight="1">
      <c r="A148" s="963">
        <v>0</v>
      </c>
      <c r="B148" s="963">
        <v>0</v>
      </c>
      <c r="C148" s="963">
        <v>0</v>
      </c>
      <c r="D148" s="963">
        <v>0</v>
      </c>
      <c r="E148" s="963">
        <v>0</v>
      </c>
      <c r="K148" s="199" t="s">
        <v>83</v>
      </c>
      <c r="L148" s="178"/>
      <c r="M148" s="201" t="s">
        <v>47</v>
      </c>
      <c r="N148" s="202"/>
      <c r="O148" s="203"/>
      <c r="P148" s="224">
        <f t="shared" si="9"/>
        <v>362308</v>
      </c>
      <c r="Q148" s="225">
        <f t="shared" si="9"/>
        <v>362308</v>
      </c>
      <c r="R148" s="225">
        <f t="shared" si="9"/>
        <v>78375</v>
      </c>
      <c r="S148" s="226">
        <f t="shared" si="9"/>
        <v>3165</v>
      </c>
      <c r="T148" s="275">
        <f t="shared" si="9"/>
        <v>186575</v>
      </c>
      <c r="U148" s="207" t="s">
        <v>4</v>
      </c>
      <c r="V148" s="178"/>
      <c r="W148" s="201" t="s">
        <v>47</v>
      </c>
      <c r="X148" s="202"/>
      <c r="Y148" s="203" t="s">
        <v>156</v>
      </c>
      <c r="Z148" s="224">
        <f>IF(ISERROR((Z$33)*(Q148/(Q148+Q149))),0,ROUND((Z$33)*(Q148/(Q148+Q149)),0))</f>
        <v>21956</v>
      </c>
      <c r="AA148" s="225">
        <f>IF(ISERROR((AA$33)*(R148/(R148+R149))),0,ROUND((AA$33)*(R148/(R148+R149)),0))</f>
        <v>10978</v>
      </c>
      <c r="AB148" s="297">
        <f>IF(ISERROR((AB$33)*(S148/(S148+S149))),0,ROUND((AB$33)*(S148/(S148+S149)),0))</f>
        <v>0</v>
      </c>
      <c r="AC148" s="371">
        <f>IF(ISERROR((AC$33)*(T148/(T148+T149))),0,ROUND((AC$33)*(T148/(T148+T149)),0))</f>
        <v>10978</v>
      </c>
      <c r="AE148" s="199" t="s">
        <v>163</v>
      </c>
      <c r="AF148" s="178"/>
      <c r="AG148" s="201" t="s">
        <v>47</v>
      </c>
      <c r="AH148" s="202"/>
      <c r="AI148" s="224">
        <f t="shared" si="2"/>
        <v>340352</v>
      </c>
      <c r="AJ148" s="225">
        <f t="shared" si="12"/>
        <v>67397</v>
      </c>
      <c r="AK148" s="371">
        <f t="shared" si="13"/>
        <v>3165</v>
      </c>
      <c r="AL148" s="1383">
        <f t="shared" si="3"/>
        <v>0</v>
      </c>
      <c r="AM148" s="1339"/>
      <c r="AN148" s="437"/>
      <c r="AO148" s="437"/>
      <c r="AP148" s="437"/>
      <c r="AQ148" s="437"/>
      <c r="AR148" s="437"/>
    </row>
    <row r="149" spans="1:44" ht="14.45" customHeight="1">
      <c r="A149" s="963">
        <v>0</v>
      </c>
      <c r="B149" s="963">
        <v>0</v>
      </c>
      <c r="C149" s="963">
        <v>0</v>
      </c>
      <c r="D149" s="963">
        <v>0</v>
      </c>
      <c r="E149" s="963">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2"/>
        <v>0</v>
      </c>
      <c r="AJ149" s="225">
        <f t="shared" si="12"/>
        <v>0</v>
      </c>
      <c r="AK149" s="371">
        <f t="shared" si="13"/>
        <v>0</v>
      </c>
      <c r="AL149" s="1383">
        <f t="shared" si="3"/>
        <v>0</v>
      </c>
      <c r="AM149" s="1339"/>
      <c r="AN149" s="437"/>
      <c r="AO149" s="437"/>
      <c r="AP149" s="437"/>
      <c r="AQ149" s="437"/>
      <c r="AR149" s="437"/>
    </row>
    <row r="150" spans="1:44" ht="14.45" customHeight="1">
      <c r="A150" s="963">
        <v>0</v>
      </c>
      <c r="B150" s="963">
        <v>0</v>
      </c>
      <c r="C150" s="963">
        <v>0</v>
      </c>
      <c r="D150" s="963">
        <v>0</v>
      </c>
      <c r="E150" s="963">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E150" s="199" t="s">
        <v>165</v>
      </c>
      <c r="AF150" s="200"/>
      <c r="AG150" s="201" t="s">
        <v>52</v>
      </c>
      <c r="AH150" s="202"/>
      <c r="AI150" s="224">
        <f t="shared" si="2"/>
        <v>0</v>
      </c>
      <c r="AJ150" s="225">
        <f t="shared" si="12"/>
        <v>0</v>
      </c>
      <c r="AK150" s="371">
        <f t="shared" si="13"/>
        <v>0</v>
      </c>
      <c r="AL150" s="1383">
        <f t="shared" si="3"/>
        <v>0</v>
      </c>
      <c r="AM150" s="1339"/>
      <c r="AN150" s="437"/>
      <c r="AO150" s="437"/>
      <c r="AP150" s="437"/>
      <c r="AQ150" s="437"/>
      <c r="AR150" s="437"/>
    </row>
    <row r="151" spans="1:44" ht="14.45" customHeight="1">
      <c r="A151" s="963">
        <v>1566</v>
      </c>
      <c r="B151" s="963">
        <v>0</v>
      </c>
      <c r="C151" s="963">
        <v>0</v>
      </c>
      <c r="D151" s="963">
        <v>0</v>
      </c>
      <c r="E151" s="963">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E151" s="199" t="s">
        <v>166</v>
      </c>
      <c r="AF151" s="200" t="s">
        <v>54</v>
      </c>
      <c r="AG151" s="201" t="s">
        <v>32</v>
      </c>
      <c r="AH151" s="202"/>
      <c r="AI151" s="224">
        <f t="shared" si="2"/>
        <v>0</v>
      </c>
      <c r="AJ151" s="225">
        <f t="shared" si="12"/>
        <v>0</v>
      </c>
      <c r="AK151" s="371">
        <f t="shared" si="13"/>
        <v>0</v>
      </c>
      <c r="AL151" s="1383">
        <f t="shared" si="3"/>
        <v>0</v>
      </c>
      <c r="AM151" s="1339"/>
      <c r="AN151" s="437"/>
      <c r="AO151" s="437"/>
      <c r="AP151" s="437"/>
      <c r="AQ151" s="437"/>
      <c r="AR151" s="437"/>
    </row>
    <row r="152" spans="1:44" ht="14.45" customHeight="1">
      <c r="A152" s="963">
        <v>0</v>
      </c>
      <c r="B152" s="963">
        <v>0</v>
      </c>
      <c r="C152" s="963">
        <v>0</v>
      </c>
      <c r="D152" s="963">
        <v>0</v>
      </c>
      <c r="E152" s="963">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E152" s="199" t="s">
        <v>167</v>
      </c>
      <c r="AF152" s="200"/>
      <c r="AG152" s="201" t="s">
        <v>42</v>
      </c>
      <c r="AH152" s="202"/>
      <c r="AI152" s="224">
        <f t="shared" si="2"/>
        <v>0</v>
      </c>
      <c r="AJ152" s="225">
        <f t="shared" si="12"/>
        <v>0</v>
      </c>
      <c r="AK152" s="371">
        <f t="shared" si="13"/>
        <v>0</v>
      </c>
      <c r="AL152" s="1383">
        <f t="shared" si="3"/>
        <v>0</v>
      </c>
      <c r="AM152" s="1339"/>
      <c r="AN152" s="437"/>
      <c r="AO152" s="437"/>
      <c r="AP152" s="437"/>
      <c r="AQ152" s="437"/>
      <c r="AR152" s="437"/>
    </row>
    <row r="153" spans="1:44" ht="14.45" customHeight="1">
      <c r="A153" s="963">
        <v>0</v>
      </c>
      <c r="B153" s="963">
        <v>0</v>
      </c>
      <c r="C153" s="963">
        <v>0</v>
      </c>
      <c r="D153" s="963">
        <v>0</v>
      </c>
      <c r="E153" s="963">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E153" s="199" t="s">
        <v>168</v>
      </c>
      <c r="AF153" s="200"/>
      <c r="AG153" s="201" t="s">
        <v>57</v>
      </c>
      <c r="AH153" s="202"/>
      <c r="AI153" s="224">
        <f t="shared" si="2"/>
        <v>0</v>
      </c>
      <c r="AJ153" s="225">
        <f t="shared" si="12"/>
        <v>0</v>
      </c>
      <c r="AK153" s="371">
        <f t="shared" si="13"/>
        <v>0</v>
      </c>
      <c r="AL153" s="1383">
        <f t="shared" si="3"/>
        <v>0</v>
      </c>
      <c r="AM153" s="1339"/>
      <c r="AN153" s="437"/>
      <c r="AO153" s="437"/>
      <c r="AP153" s="437"/>
      <c r="AQ153" s="437"/>
      <c r="AR153" s="437"/>
    </row>
    <row r="154" spans="1:44" ht="14.45" customHeight="1">
      <c r="A154" s="963">
        <v>0</v>
      </c>
      <c r="B154" s="963">
        <v>0</v>
      </c>
      <c r="C154" s="963">
        <v>0</v>
      </c>
      <c r="D154" s="963">
        <v>0</v>
      </c>
      <c r="E154" s="963">
        <v>0</v>
      </c>
      <c r="K154" s="199"/>
      <c r="L154" s="200"/>
      <c r="M154" s="178" t="s">
        <v>60</v>
      </c>
      <c r="N154" s="202"/>
      <c r="O154" s="203"/>
      <c r="P154" s="224">
        <f t="shared" si="9"/>
        <v>1527</v>
      </c>
      <c r="Q154" s="225">
        <f t="shared" si="9"/>
        <v>1527</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E154" s="199" t="s">
        <v>169</v>
      </c>
      <c r="AF154" s="200"/>
      <c r="AG154" s="178" t="s">
        <v>60</v>
      </c>
      <c r="AH154" s="202"/>
      <c r="AI154" s="224">
        <f t="shared" si="2"/>
        <v>1527</v>
      </c>
      <c r="AJ154" s="225">
        <f>SUM(AJ155:AJ159)</f>
        <v>0</v>
      </c>
      <c r="AK154" s="371">
        <f>SUM(AK155:AK159)</f>
        <v>0</v>
      </c>
      <c r="AL154" s="1383">
        <f t="shared" si="3"/>
        <v>0</v>
      </c>
      <c r="AM154" s="1339"/>
      <c r="AN154" s="437"/>
      <c r="AO154" s="437"/>
      <c r="AP154" s="437"/>
      <c r="AQ154" s="437"/>
      <c r="AR154" s="437"/>
    </row>
    <row r="155" spans="1:44" ht="14.45" customHeight="1">
      <c r="A155" s="963">
        <v>1566</v>
      </c>
      <c r="B155" s="963">
        <v>0</v>
      </c>
      <c r="C155" s="963">
        <v>0</v>
      </c>
      <c r="D155" s="963">
        <v>0</v>
      </c>
      <c r="E155" s="963">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c r="AN155" s="437"/>
      <c r="AO155" s="437"/>
      <c r="AP155" s="437"/>
      <c r="AQ155" s="437"/>
      <c r="AR155" s="437"/>
    </row>
    <row r="156" spans="1:44" ht="14.45" customHeight="1">
      <c r="A156" s="963">
        <v>0</v>
      </c>
      <c r="B156" s="963">
        <v>0</v>
      </c>
      <c r="C156" s="963">
        <v>0</v>
      </c>
      <c r="D156" s="963">
        <v>0</v>
      </c>
      <c r="E156" s="963">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E156" s="199" t="s">
        <v>35</v>
      </c>
      <c r="AF156" s="200"/>
      <c r="AG156" s="200"/>
      <c r="AH156" s="201" t="s">
        <v>64</v>
      </c>
      <c r="AI156" s="224">
        <f t="shared" si="2"/>
        <v>0</v>
      </c>
      <c r="AJ156" s="225">
        <f t="shared" si="17"/>
        <v>0</v>
      </c>
      <c r="AK156" s="371">
        <f t="shared" si="18"/>
        <v>0</v>
      </c>
      <c r="AL156" s="1383">
        <f t="shared" si="3"/>
        <v>0</v>
      </c>
      <c r="AM156" s="1339"/>
      <c r="AN156" s="437"/>
      <c r="AO156" s="437"/>
      <c r="AP156" s="437"/>
      <c r="AQ156" s="437"/>
      <c r="AR156" s="437"/>
    </row>
    <row r="157" spans="1:44" ht="14.45" customHeight="1">
      <c r="A157" s="963">
        <v>0</v>
      </c>
      <c r="B157" s="963">
        <v>0</v>
      </c>
      <c r="C157" s="963">
        <v>0</v>
      </c>
      <c r="D157" s="963">
        <v>0</v>
      </c>
      <c r="E157" s="963">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E157" s="199" t="s">
        <v>171</v>
      </c>
      <c r="AF157" s="200"/>
      <c r="AG157" s="200"/>
      <c r="AH157" s="201" t="s">
        <v>66</v>
      </c>
      <c r="AI157" s="224">
        <f t="shared" si="2"/>
        <v>0</v>
      </c>
      <c r="AJ157" s="225">
        <f t="shared" si="17"/>
        <v>0</v>
      </c>
      <c r="AK157" s="371">
        <f t="shared" si="18"/>
        <v>0</v>
      </c>
      <c r="AL157" s="1383">
        <f t="shared" si="3"/>
        <v>0</v>
      </c>
      <c r="AM157" s="1339"/>
      <c r="AN157" s="437"/>
      <c r="AO157" s="437"/>
      <c r="AP157" s="437"/>
      <c r="AQ157" s="437"/>
      <c r="AR157" s="437"/>
    </row>
    <row r="158" spans="1:44" ht="14.45" customHeight="1">
      <c r="A158" s="963">
        <v>0</v>
      </c>
      <c r="B158" s="963">
        <v>0</v>
      </c>
      <c r="C158" s="963">
        <v>0</v>
      </c>
      <c r="D158" s="963">
        <v>0</v>
      </c>
      <c r="E158" s="963">
        <v>0</v>
      </c>
      <c r="K158" s="199"/>
      <c r="L158" s="200"/>
      <c r="M158" s="200"/>
      <c r="N158" s="201" t="s">
        <v>150</v>
      </c>
      <c r="O158" s="203"/>
      <c r="P158" s="224">
        <f t="shared" si="16"/>
        <v>1527</v>
      </c>
      <c r="Q158" s="225">
        <f t="shared" si="16"/>
        <v>1527</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E158" s="199"/>
      <c r="AF158" s="200"/>
      <c r="AG158" s="200"/>
      <c r="AH158" s="201" t="s">
        <v>150</v>
      </c>
      <c r="AI158" s="224">
        <f t="shared" si="2"/>
        <v>1527</v>
      </c>
      <c r="AJ158" s="225">
        <f t="shared" si="17"/>
        <v>0</v>
      </c>
      <c r="AK158" s="371">
        <f t="shared" si="18"/>
        <v>0</v>
      </c>
      <c r="AL158" s="1383">
        <f t="shared" si="3"/>
        <v>0</v>
      </c>
      <c r="AM158" s="1339"/>
      <c r="AN158" s="437"/>
      <c r="AO158" s="437"/>
      <c r="AP158" s="437"/>
      <c r="AQ158" s="437"/>
      <c r="AR158" s="437"/>
    </row>
    <row r="159" spans="1:44" ht="14.45" customHeight="1">
      <c r="A159" s="963">
        <v>0</v>
      </c>
      <c r="B159" s="963">
        <v>0</v>
      </c>
      <c r="C159" s="963">
        <v>0</v>
      </c>
      <c r="D159" s="963">
        <v>0</v>
      </c>
      <c r="E159" s="963">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E159" s="199"/>
      <c r="AF159" s="200" t="s">
        <v>41</v>
      </c>
      <c r="AG159" s="221"/>
      <c r="AH159" s="201" t="s">
        <v>13</v>
      </c>
      <c r="AI159" s="224">
        <f t="shared" si="2"/>
        <v>0</v>
      </c>
      <c r="AJ159" s="225">
        <f t="shared" si="17"/>
        <v>0</v>
      </c>
      <c r="AK159" s="371">
        <f t="shared" si="18"/>
        <v>0</v>
      </c>
      <c r="AL159" s="1383">
        <f t="shared" si="3"/>
        <v>0</v>
      </c>
      <c r="AM159" s="1339"/>
      <c r="AN159" s="437"/>
      <c r="AO159" s="437"/>
      <c r="AP159" s="437"/>
      <c r="AQ159" s="437"/>
      <c r="AR159" s="437"/>
    </row>
    <row r="160" spans="1:44" ht="14.45" customHeight="1">
      <c r="A160" s="963">
        <v>0</v>
      </c>
      <c r="B160" s="963">
        <v>0</v>
      </c>
      <c r="C160" s="963">
        <v>0</v>
      </c>
      <c r="D160" s="963">
        <v>0</v>
      </c>
      <c r="E160" s="963">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E160" s="199"/>
      <c r="AF160" s="200"/>
      <c r="AG160" s="201" t="s">
        <v>70</v>
      </c>
      <c r="AH160" s="202"/>
      <c r="AI160" s="224">
        <f t="shared" si="2"/>
        <v>0</v>
      </c>
      <c r="AJ160" s="225">
        <f t="shared" si="17"/>
        <v>0</v>
      </c>
      <c r="AK160" s="371">
        <f t="shared" si="18"/>
        <v>0</v>
      </c>
      <c r="AL160" s="1383">
        <f t="shared" si="3"/>
        <v>0</v>
      </c>
      <c r="AM160" s="1339"/>
      <c r="AN160" s="437"/>
      <c r="AO160" s="437"/>
      <c r="AP160" s="437"/>
      <c r="AQ160" s="437"/>
      <c r="AR160" s="437"/>
    </row>
    <row r="161" spans="1:44" ht="14.45" customHeight="1">
      <c r="A161" s="963">
        <v>0</v>
      </c>
      <c r="B161" s="963">
        <v>0</v>
      </c>
      <c r="C161" s="963">
        <v>0</v>
      </c>
      <c r="D161" s="963">
        <v>0</v>
      </c>
      <c r="E161" s="963">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E161" s="199"/>
      <c r="AF161" s="200"/>
      <c r="AG161" s="201" t="s">
        <v>73</v>
      </c>
      <c r="AH161" s="202"/>
      <c r="AI161" s="224">
        <f t="shared" si="2"/>
        <v>0</v>
      </c>
      <c r="AJ161" s="225">
        <f t="shared" si="17"/>
        <v>0</v>
      </c>
      <c r="AK161" s="371">
        <f t="shared" si="18"/>
        <v>0</v>
      </c>
      <c r="AL161" s="1383">
        <f t="shared" si="3"/>
        <v>0</v>
      </c>
      <c r="AM161" s="1339"/>
      <c r="AN161" s="437"/>
      <c r="AO161" s="437"/>
      <c r="AP161" s="437"/>
      <c r="AQ161" s="437"/>
      <c r="AR161" s="437"/>
    </row>
    <row r="162" spans="1:44" ht="14.45" customHeight="1">
      <c r="A162" s="963">
        <v>0</v>
      </c>
      <c r="B162" s="963">
        <v>0</v>
      </c>
      <c r="C162" s="963">
        <v>0</v>
      </c>
      <c r="D162" s="963">
        <v>0</v>
      </c>
      <c r="E162" s="963">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E162" s="199"/>
      <c r="AF162" s="221"/>
      <c r="AG162" s="201" t="s">
        <v>13</v>
      </c>
      <c r="AH162" s="202"/>
      <c r="AI162" s="224">
        <f t="shared" si="2"/>
        <v>0</v>
      </c>
      <c r="AJ162" s="225">
        <f t="shared" si="17"/>
        <v>0</v>
      </c>
      <c r="AK162" s="371">
        <f t="shared" si="18"/>
        <v>0</v>
      </c>
      <c r="AL162" s="1383">
        <f t="shared" si="3"/>
        <v>0</v>
      </c>
      <c r="AM162" s="1339"/>
      <c r="AN162" s="437"/>
      <c r="AO162" s="437"/>
      <c r="AP162" s="437"/>
      <c r="AQ162" s="437"/>
      <c r="AR162" s="437"/>
    </row>
    <row r="163" spans="1:44" ht="14.45" customHeight="1">
      <c r="A163" s="963">
        <v>0</v>
      </c>
      <c r="B163" s="963">
        <v>0</v>
      </c>
      <c r="C163" s="963">
        <v>0</v>
      </c>
      <c r="D163" s="963">
        <v>0</v>
      </c>
      <c r="E163" s="963">
        <v>0</v>
      </c>
      <c r="K163" s="199" t="s">
        <v>4</v>
      </c>
      <c r="L163" s="178" t="s">
        <v>78</v>
      </c>
      <c r="M163" s="202"/>
      <c r="N163" s="202"/>
      <c r="O163" s="203"/>
      <c r="P163" s="224">
        <f t="shared" si="16"/>
        <v>25055</v>
      </c>
      <c r="Q163" s="225">
        <f t="shared" si="16"/>
        <v>25055</v>
      </c>
      <c r="R163" s="225">
        <f t="shared" si="16"/>
        <v>0</v>
      </c>
      <c r="S163" s="226">
        <f t="shared" si="16"/>
        <v>0</v>
      </c>
      <c r="T163" s="275">
        <f t="shared" si="16"/>
        <v>9000</v>
      </c>
      <c r="U163" s="207" t="s">
        <v>4</v>
      </c>
      <c r="V163" s="178" t="s">
        <v>78</v>
      </c>
      <c r="W163" s="202"/>
      <c r="X163" s="202"/>
      <c r="Y163" s="203" t="s">
        <v>156</v>
      </c>
      <c r="Z163" s="224">
        <f>IF(ISERROR((Z$60)*(Q163/(Q$135+Q$144+Q$163+Q$175))),0,ROUND((Z$60)*(Q163/(Q$135+Q$144+Q$163+Q$175)),0))</f>
        <v>246</v>
      </c>
      <c r="AA163" s="225">
        <f>IF(ISERROR((AA$60)*(R163/(R$135+R$144+R$163+R$175))),0,ROUND((AA$60)*(R163/(R$135+R$144+R$163+R$175)),0))</f>
        <v>0</v>
      </c>
      <c r="AB163" s="297">
        <f>IF(ISERROR((AB$60)*(S163/(S$135+S$144+S$163+S$175))),0,ROUND((AB$60)*(S163/(S$135+S$144+S$163+S$175)),0))</f>
        <v>0</v>
      </c>
      <c r="AC163" s="371">
        <f>IF(ISERROR((AC$60)*(T163/(T$135+T$144+T$163+T$175))),0,ROUND((AC$60)*(T163/(T$135+T$144+T$163+T$175)),0))</f>
        <v>0</v>
      </c>
      <c r="AE163" s="199" t="s">
        <v>4</v>
      </c>
      <c r="AF163" s="178" t="s">
        <v>78</v>
      </c>
      <c r="AG163" s="202"/>
      <c r="AH163" s="202"/>
      <c r="AI163" s="224">
        <f t="shared" si="2"/>
        <v>24809</v>
      </c>
      <c r="AJ163" s="225">
        <f>SUM(AJ164:AJ165)</f>
        <v>0</v>
      </c>
      <c r="AK163" s="371">
        <f>SUM(AK164:AK165)</f>
        <v>0</v>
      </c>
      <c r="AL163" s="1383">
        <f t="shared" si="3"/>
        <v>0</v>
      </c>
      <c r="AM163" s="1339"/>
      <c r="AN163" s="437"/>
      <c r="AO163" s="437"/>
      <c r="AP163" s="437"/>
      <c r="AQ163" s="437"/>
      <c r="AR163" s="437"/>
    </row>
    <row r="164" spans="1:44" ht="14.45" customHeight="1">
      <c r="A164" s="963">
        <v>0</v>
      </c>
      <c r="B164" s="963">
        <v>0</v>
      </c>
      <c r="C164" s="963">
        <v>0</v>
      </c>
      <c r="D164" s="963">
        <v>0</v>
      </c>
      <c r="E164" s="963">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c r="AN164" s="437"/>
      <c r="AO164" s="437"/>
      <c r="AP164" s="437"/>
      <c r="AQ164" s="437"/>
      <c r="AR164" s="437"/>
    </row>
    <row r="165" spans="1:44" ht="14.45" customHeight="1">
      <c r="A165" s="963">
        <v>0</v>
      </c>
      <c r="B165" s="963">
        <v>0</v>
      </c>
      <c r="C165" s="963">
        <v>0</v>
      </c>
      <c r="D165" s="963">
        <v>0</v>
      </c>
      <c r="E165" s="963">
        <v>0</v>
      </c>
      <c r="K165" s="199"/>
      <c r="L165" s="221"/>
      <c r="M165" s="201" t="s">
        <v>13</v>
      </c>
      <c r="N165" s="202"/>
      <c r="O165" s="203"/>
      <c r="P165" s="224">
        <f t="shared" si="16"/>
        <v>25055</v>
      </c>
      <c r="Q165" s="225">
        <f t="shared" si="16"/>
        <v>25055</v>
      </c>
      <c r="R165" s="225">
        <f t="shared" si="16"/>
        <v>0</v>
      </c>
      <c r="S165" s="226">
        <f t="shared" si="16"/>
        <v>0</v>
      </c>
      <c r="T165" s="275">
        <f t="shared" si="16"/>
        <v>9000</v>
      </c>
      <c r="U165" s="207"/>
      <c r="V165" s="221"/>
      <c r="W165" s="201" t="s">
        <v>13</v>
      </c>
      <c r="X165" s="202"/>
      <c r="Y165" s="203" t="s">
        <v>156</v>
      </c>
      <c r="Z165" s="224">
        <f>Z163-Z164</f>
        <v>246</v>
      </c>
      <c r="AA165" s="225">
        <f>AA163-AA164</f>
        <v>0</v>
      </c>
      <c r="AB165" s="297">
        <f>AB163-AB164</f>
        <v>0</v>
      </c>
      <c r="AC165" s="371">
        <f>AC163-AC164</f>
        <v>0</v>
      </c>
      <c r="AE165" s="199"/>
      <c r="AF165" s="221"/>
      <c r="AG165" s="201" t="s">
        <v>13</v>
      </c>
      <c r="AH165" s="202"/>
      <c r="AI165" s="224">
        <f t="shared" si="2"/>
        <v>24809</v>
      </c>
      <c r="AJ165" s="225">
        <f t="shared" si="19"/>
        <v>0</v>
      </c>
      <c r="AK165" s="371">
        <f t="shared" si="20"/>
        <v>0</v>
      </c>
      <c r="AL165" s="1383">
        <f t="shared" si="3"/>
        <v>0</v>
      </c>
      <c r="AM165" s="1339"/>
      <c r="AN165" s="437"/>
      <c r="AO165" s="437"/>
      <c r="AP165" s="437"/>
      <c r="AQ165" s="437"/>
      <c r="AR165" s="437"/>
    </row>
    <row r="166" spans="1:44" ht="14.45" customHeight="1">
      <c r="A166" s="963">
        <v>1566</v>
      </c>
      <c r="B166" s="963">
        <v>0</v>
      </c>
      <c r="C166" s="963">
        <v>0</v>
      </c>
      <c r="D166" s="963">
        <v>0</v>
      </c>
      <c r="E166" s="963">
        <v>0</v>
      </c>
      <c r="K166" s="199"/>
      <c r="L166" s="174"/>
      <c r="M166" s="201" t="s">
        <v>88</v>
      </c>
      <c r="N166" s="202"/>
      <c r="O166" s="203"/>
      <c r="P166" s="224">
        <f t="shared" si="16"/>
        <v>8505</v>
      </c>
      <c r="Q166" s="225">
        <f t="shared" si="16"/>
        <v>8505</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E166" s="199"/>
      <c r="AF166" s="174"/>
      <c r="AG166" s="201" t="s">
        <v>88</v>
      </c>
      <c r="AH166" s="202"/>
      <c r="AI166" s="224">
        <f t="shared" si="2"/>
        <v>8505</v>
      </c>
      <c r="AJ166" s="225">
        <f t="shared" si="19"/>
        <v>0</v>
      </c>
      <c r="AK166" s="371">
        <f t="shared" si="20"/>
        <v>0</v>
      </c>
      <c r="AL166" s="1383">
        <f t="shared" si="3"/>
        <v>0</v>
      </c>
      <c r="AM166" s="1339"/>
      <c r="AN166" s="437"/>
      <c r="AO166" s="437"/>
      <c r="AP166" s="437"/>
      <c r="AQ166" s="437"/>
      <c r="AR166" s="437"/>
    </row>
    <row r="167" spans="1:44" ht="14.45" customHeight="1">
      <c r="A167" s="963">
        <v>1566</v>
      </c>
      <c r="B167" s="963">
        <v>0</v>
      </c>
      <c r="C167" s="963">
        <v>0</v>
      </c>
      <c r="D167" s="963">
        <v>0</v>
      </c>
      <c r="E167" s="963">
        <v>0</v>
      </c>
      <c r="K167" s="199"/>
      <c r="L167" s="181" t="s">
        <v>91</v>
      </c>
      <c r="M167" s="201" t="s">
        <v>89</v>
      </c>
      <c r="N167" s="202"/>
      <c r="O167" s="203"/>
      <c r="P167" s="224">
        <f t="shared" si="16"/>
        <v>105620</v>
      </c>
      <c r="Q167" s="225">
        <f t="shared" si="16"/>
        <v>105620</v>
      </c>
      <c r="R167" s="225">
        <f t="shared" si="16"/>
        <v>32796</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E167" s="199"/>
      <c r="AF167" s="181" t="s">
        <v>91</v>
      </c>
      <c r="AG167" s="201" t="s">
        <v>89</v>
      </c>
      <c r="AH167" s="202"/>
      <c r="AI167" s="224">
        <f t="shared" si="2"/>
        <v>105620</v>
      </c>
      <c r="AJ167" s="225">
        <f t="shared" si="19"/>
        <v>32796</v>
      </c>
      <c r="AK167" s="371">
        <f t="shared" si="20"/>
        <v>0</v>
      </c>
      <c r="AL167" s="1383">
        <f t="shared" si="3"/>
        <v>0</v>
      </c>
      <c r="AM167" s="1339"/>
      <c r="AN167" s="437"/>
      <c r="AO167" s="437"/>
      <c r="AP167" s="437"/>
      <c r="AQ167" s="437"/>
      <c r="AR167" s="437"/>
    </row>
    <row r="168" spans="1:44"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E168" s="199"/>
      <c r="AF168" s="181"/>
      <c r="AG168" s="201" t="s">
        <v>104</v>
      </c>
      <c r="AH168" s="202"/>
      <c r="AI168" s="224">
        <f t="shared" si="2"/>
        <v>0</v>
      </c>
      <c r="AJ168" s="225">
        <f t="shared" si="19"/>
        <v>0</v>
      </c>
      <c r="AK168" s="371">
        <f t="shared" si="20"/>
        <v>0</v>
      </c>
      <c r="AL168" s="1383">
        <f t="shared" si="3"/>
        <v>0</v>
      </c>
      <c r="AM168" s="1339"/>
      <c r="AN168" s="437"/>
      <c r="AO168" s="437"/>
      <c r="AP168" s="437"/>
      <c r="AQ168" s="437"/>
      <c r="AR168" s="437"/>
    </row>
    <row r="169" spans="1:44" ht="14.45" customHeight="1">
      <c r="K169" s="199"/>
      <c r="L169" s="181"/>
      <c r="M169" s="201" t="s">
        <v>90</v>
      </c>
      <c r="N169" s="202"/>
      <c r="O169" s="203"/>
      <c r="P169" s="224">
        <f t="shared" si="16"/>
        <v>1257</v>
      </c>
      <c r="Q169" s="225">
        <f t="shared" si="16"/>
        <v>1257</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E169" s="199"/>
      <c r="AF169" s="181"/>
      <c r="AG169" s="201" t="s">
        <v>90</v>
      </c>
      <c r="AH169" s="202"/>
      <c r="AI169" s="224">
        <f t="shared" si="2"/>
        <v>1257</v>
      </c>
      <c r="AJ169" s="225">
        <f t="shared" si="19"/>
        <v>0</v>
      </c>
      <c r="AK169" s="371">
        <f t="shared" si="20"/>
        <v>0</v>
      </c>
      <c r="AL169" s="1383">
        <f t="shared" si="3"/>
        <v>0</v>
      </c>
      <c r="AM169" s="1339"/>
      <c r="AN169" s="437"/>
      <c r="AO169" s="437"/>
      <c r="AP169" s="437"/>
      <c r="AQ169" s="437"/>
      <c r="AR169" s="437"/>
    </row>
    <row r="170" spans="1:44" ht="14.45" customHeight="1">
      <c r="A170" s="973">
        <v>4067</v>
      </c>
      <c r="B170" s="973">
        <v>0</v>
      </c>
      <c r="C170" s="973">
        <v>0</v>
      </c>
      <c r="D170" s="973">
        <v>0</v>
      </c>
      <c r="E170" s="973">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c r="AN170" s="437"/>
      <c r="AO170" s="437"/>
      <c r="AP170" s="437"/>
      <c r="AQ170" s="437"/>
      <c r="AR170" s="437"/>
    </row>
    <row r="171" spans="1:44" ht="14.45" customHeight="1">
      <c r="A171" s="973">
        <v>4067</v>
      </c>
      <c r="B171" s="973">
        <v>0</v>
      </c>
      <c r="C171" s="973">
        <v>0</v>
      </c>
      <c r="D171" s="973">
        <v>0</v>
      </c>
      <c r="E171" s="973">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E171" s="199"/>
      <c r="AF171" s="181"/>
      <c r="AG171" s="201" t="s">
        <v>106</v>
      </c>
      <c r="AH171" s="202"/>
      <c r="AI171" s="224">
        <f t="shared" si="2"/>
        <v>0</v>
      </c>
      <c r="AJ171" s="225">
        <f t="shared" si="23"/>
        <v>0</v>
      </c>
      <c r="AK171" s="371">
        <f t="shared" si="24"/>
        <v>0</v>
      </c>
      <c r="AL171" s="1383">
        <f t="shared" si="3"/>
        <v>0</v>
      </c>
      <c r="AM171" s="1339"/>
      <c r="AN171" s="437"/>
      <c r="AO171" s="437"/>
      <c r="AP171" s="437"/>
      <c r="AQ171" s="437"/>
      <c r="AR171" s="437"/>
    </row>
    <row r="172" spans="1:44" ht="14.45" customHeight="1">
      <c r="A172" s="973">
        <v>0</v>
      </c>
      <c r="B172" s="973">
        <v>0</v>
      </c>
      <c r="C172" s="973">
        <v>0</v>
      </c>
      <c r="D172" s="973">
        <v>0</v>
      </c>
      <c r="E172" s="973">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E172" s="199"/>
      <c r="AF172" s="181"/>
      <c r="AG172" s="201" t="s">
        <v>107</v>
      </c>
      <c r="AH172" s="202"/>
      <c r="AI172" s="224">
        <f t="shared" si="2"/>
        <v>0</v>
      </c>
      <c r="AJ172" s="225">
        <f t="shared" si="23"/>
        <v>0</v>
      </c>
      <c r="AK172" s="371">
        <f t="shared" si="24"/>
        <v>0</v>
      </c>
      <c r="AL172" s="1383">
        <f t="shared" si="3"/>
        <v>0</v>
      </c>
      <c r="AM172" s="1339"/>
      <c r="AN172" s="437"/>
      <c r="AO172" s="437"/>
      <c r="AP172" s="437"/>
      <c r="AQ172" s="437"/>
      <c r="AR172" s="437"/>
    </row>
    <row r="173" spans="1:44" ht="14.45" customHeight="1">
      <c r="A173" s="973">
        <v>0</v>
      </c>
      <c r="B173" s="973">
        <v>0</v>
      </c>
      <c r="C173" s="973">
        <v>0</v>
      </c>
      <c r="D173" s="973">
        <v>0</v>
      </c>
      <c r="E173" s="973">
        <v>0</v>
      </c>
      <c r="K173" s="199"/>
      <c r="L173" s="181" t="s">
        <v>41</v>
      </c>
      <c r="M173" s="201" t="s">
        <v>108</v>
      </c>
      <c r="N173" s="202"/>
      <c r="O173" s="203"/>
      <c r="P173" s="224">
        <f t="shared" si="25"/>
        <v>3473</v>
      </c>
      <c r="Q173" s="225">
        <f t="shared" si="25"/>
        <v>3473</v>
      </c>
      <c r="R173" s="225">
        <f t="shared" si="25"/>
        <v>0</v>
      </c>
      <c r="S173" s="226">
        <f t="shared" si="25"/>
        <v>0</v>
      </c>
      <c r="T173" s="275">
        <f t="shared" si="25"/>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2"/>
        <v>3473</v>
      </c>
      <c r="AJ173" s="225">
        <f t="shared" si="23"/>
        <v>0</v>
      </c>
      <c r="AK173" s="371">
        <f t="shared" si="24"/>
        <v>0</v>
      </c>
      <c r="AL173" s="1383">
        <f t="shared" si="3"/>
        <v>0</v>
      </c>
      <c r="AM173" s="1339"/>
      <c r="AN173" s="437"/>
      <c r="AO173" s="437"/>
      <c r="AP173" s="437"/>
      <c r="AQ173" s="437"/>
      <c r="AR173" s="437"/>
    </row>
    <row r="174" spans="1:44" ht="14.45" customHeight="1">
      <c r="A174" s="973">
        <v>0</v>
      </c>
      <c r="B174" s="973">
        <v>0</v>
      </c>
      <c r="C174" s="973">
        <v>0</v>
      </c>
      <c r="D174" s="973">
        <v>0</v>
      </c>
      <c r="E174" s="973">
        <v>0</v>
      </c>
      <c r="K174" s="199"/>
      <c r="L174" s="221"/>
      <c r="M174" s="201" t="s">
        <v>13</v>
      </c>
      <c r="N174" s="202"/>
      <c r="O174" s="203"/>
      <c r="P174" s="224">
        <f t="shared" si="25"/>
        <v>27658</v>
      </c>
      <c r="Q174" s="225">
        <f t="shared" si="25"/>
        <v>27658</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E174" s="199"/>
      <c r="AF174" s="221"/>
      <c r="AG174" s="201" t="s">
        <v>13</v>
      </c>
      <c r="AH174" s="202"/>
      <c r="AI174" s="224">
        <f t="shared" si="2"/>
        <v>27658</v>
      </c>
      <c r="AJ174" s="225">
        <f t="shared" si="23"/>
        <v>0</v>
      </c>
      <c r="AK174" s="371">
        <f t="shared" si="24"/>
        <v>0</v>
      </c>
      <c r="AL174" s="1383">
        <f t="shared" si="3"/>
        <v>0</v>
      </c>
      <c r="AM174" s="1339"/>
      <c r="AN174" s="437"/>
      <c r="AO174" s="437"/>
      <c r="AP174" s="437"/>
      <c r="AQ174" s="437"/>
      <c r="AR174" s="437"/>
    </row>
    <row r="175" spans="1:44" ht="14.45" customHeight="1">
      <c r="A175" s="973">
        <v>0</v>
      </c>
      <c r="B175" s="973">
        <v>0</v>
      </c>
      <c r="C175" s="973">
        <v>0</v>
      </c>
      <c r="D175" s="973">
        <v>0</v>
      </c>
      <c r="E175" s="973">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2"/>
        <v>0</v>
      </c>
      <c r="AJ175" s="225">
        <f t="shared" si="23"/>
        <v>0</v>
      </c>
      <c r="AK175" s="371">
        <f t="shared" si="24"/>
        <v>0</v>
      </c>
      <c r="AL175" s="1383">
        <f t="shared" si="3"/>
        <v>0</v>
      </c>
      <c r="AM175" s="1387" t="s">
        <v>1277</v>
      </c>
      <c r="AN175" s="437"/>
      <c r="AO175" s="437"/>
      <c r="AP175" s="437"/>
      <c r="AQ175" s="437"/>
      <c r="AR175" s="437"/>
    </row>
    <row r="176" spans="1:44" ht="14.45" customHeight="1" thickBot="1">
      <c r="A176" s="973">
        <v>0</v>
      </c>
      <c r="B176" s="973">
        <v>0</v>
      </c>
      <c r="C176" s="973">
        <v>0</v>
      </c>
      <c r="D176" s="973">
        <v>0</v>
      </c>
      <c r="E176" s="973">
        <v>0</v>
      </c>
      <c r="K176" s="316"/>
      <c r="L176" s="317" t="s">
        <v>82</v>
      </c>
      <c r="M176" s="318"/>
      <c r="N176" s="318"/>
      <c r="O176" s="319"/>
      <c r="P176" s="320">
        <f t="shared" si="25"/>
        <v>868501</v>
      </c>
      <c r="Q176" s="321">
        <f t="shared" si="25"/>
        <v>832339</v>
      </c>
      <c r="R176" s="321">
        <f t="shared" si="25"/>
        <v>113679</v>
      </c>
      <c r="S176" s="322">
        <f t="shared" si="25"/>
        <v>80586</v>
      </c>
      <c r="T176" s="323">
        <f t="shared" si="25"/>
        <v>345775</v>
      </c>
      <c r="U176" s="372"/>
      <c r="V176" s="317" t="s">
        <v>82</v>
      </c>
      <c r="W176" s="318"/>
      <c r="X176" s="318"/>
      <c r="Y176" s="319"/>
      <c r="Z176" s="320">
        <f>Z61</f>
        <v>27428</v>
      </c>
      <c r="AA176" s="321">
        <f>AA61</f>
        <v>10978</v>
      </c>
      <c r="AB176" s="500">
        <f>AB61</f>
        <v>0</v>
      </c>
      <c r="AC176" s="373">
        <f>AC61</f>
        <v>10978</v>
      </c>
      <c r="AE176" s="374"/>
      <c r="AF176" s="317" t="s">
        <v>82</v>
      </c>
      <c r="AG176" s="318"/>
      <c r="AH176" s="318"/>
      <c r="AI176" s="375">
        <f t="shared" si="2"/>
        <v>804911</v>
      </c>
      <c r="AJ176" s="321">
        <f>SUM(AJ123,AJ126,AJ129,AJ133:AJ144,AJ148:AJ154,AJ160:AJ163,AJ166:AJ175)</f>
        <v>100193</v>
      </c>
      <c r="AK176" s="373">
        <f>SUM(AK123,AK126,AK129,AK133:AK144,AK148:AK154,AK160:AK163,AK166:AK175)</f>
        <v>76379</v>
      </c>
      <c r="AL176" s="1340">
        <f>SUM(AL123,AL126,AL129,AL133:AL144,AL148:AL154,AL160:AL163,AL166:AL175)</f>
        <v>36162</v>
      </c>
      <c r="AM176" s="1388">
        <f>P176-Q176</f>
        <v>36162</v>
      </c>
      <c r="AN176" s="437"/>
      <c r="AO176" s="437"/>
      <c r="AP176" s="437"/>
      <c r="AQ176" s="437"/>
      <c r="AR176" s="437"/>
    </row>
    <row r="177" spans="1:29" ht="14.45" customHeight="1" thickTop="1">
      <c r="A177" s="973">
        <v>0</v>
      </c>
      <c r="B177" s="973">
        <v>0</v>
      </c>
      <c r="C177" s="973">
        <v>0</v>
      </c>
      <c r="D177" s="973">
        <v>0</v>
      </c>
      <c r="E177" s="973">
        <v>0</v>
      </c>
      <c r="Z177" s="478"/>
      <c r="AC177" s="419"/>
    </row>
    <row r="178" spans="1:29" ht="14.45" customHeight="1">
      <c r="A178" s="973">
        <v>0</v>
      </c>
      <c r="B178" s="973">
        <v>0</v>
      </c>
      <c r="C178" s="973">
        <v>0</v>
      </c>
      <c r="D178" s="973">
        <v>0</v>
      </c>
      <c r="E178" s="973">
        <v>0</v>
      </c>
      <c r="AC178" s="419"/>
    </row>
    <row r="179" spans="1:29">
      <c r="A179" s="973">
        <v>0</v>
      </c>
      <c r="B179" s="973">
        <v>0</v>
      </c>
      <c r="C179" s="973">
        <v>0</v>
      </c>
      <c r="D179" s="973">
        <v>0</v>
      </c>
      <c r="E179" s="973">
        <v>0</v>
      </c>
      <c r="AC179" s="419"/>
    </row>
    <row r="180" spans="1:29">
      <c r="A180" s="973">
        <v>0</v>
      </c>
      <c r="B180" s="973">
        <v>0</v>
      </c>
      <c r="C180" s="973">
        <v>0</v>
      </c>
      <c r="D180" s="973">
        <v>0</v>
      </c>
      <c r="E180" s="973">
        <v>0</v>
      </c>
      <c r="AC180" s="419"/>
    </row>
    <row r="181" spans="1:29">
      <c r="A181" s="973">
        <v>0</v>
      </c>
      <c r="B181" s="973">
        <v>0</v>
      </c>
      <c r="C181" s="973">
        <v>0</v>
      </c>
      <c r="D181" s="973">
        <v>0</v>
      </c>
      <c r="E181" s="973">
        <v>0</v>
      </c>
      <c r="AC181" s="419"/>
    </row>
    <row r="182" spans="1:29">
      <c r="A182" s="973">
        <v>21956</v>
      </c>
      <c r="B182" s="973">
        <v>10978</v>
      </c>
      <c r="C182" s="973">
        <v>0</v>
      </c>
      <c r="D182" s="973">
        <v>0</v>
      </c>
      <c r="E182" s="973">
        <v>10978</v>
      </c>
      <c r="AC182" s="419"/>
    </row>
    <row r="183" spans="1:29">
      <c r="A183" s="973">
        <v>21956</v>
      </c>
      <c r="B183" s="973">
        <v>10978</v>
      </c>
      <c r="C183" s="973">
        <v>0</v>
      </c>
      <c r="D183" s="973">
        <v>0</v>
      </c>
      <c r="E183" s="973">
        <v>10978</v>
      </c>
      <c r="AC183" s="419"/>
    </row>
    <row r="184" spans="1:29">
      <c r="A184" s="973">
        <v>0</v>
      </c>
      <c r="B184" s="973">
        <v>0</v>
      </c>
      <c r="C184" s="973">
        <v>0</v>
      </c>
      <c r="D184" s="973">
        <v>0</v>
      </c>
      <c r="E184" s="973">
        <v>0</v>
      </c>
      <c r="AC184" s="419"/>
    </row>
    <row r="185" spans="1:29">
      <c r="A185" s="973">
        <v>0</v>
      </c>
      <c r="B185" s="973">
        <v>0</v>
      </c>
      <c r="C185" s="973">
        <v>0</v>
      </c>
      <c r="D185" s="973">
        <v>0</v>
      </c>
      <c r="E185" s="973">
        <v>0</v>
      </c>
      <c r="AC185" s="419"/>
    </row>
    <row r="186" spans="1:29">
      <c r="A186" s="973">
        <v>0</v>
      </c>
      <c r="B186" s="973">
        <v>0</v>
      </c>
      <c r="C186" s="973">
        <v>0</v>
      </c>
      <c r="D186" s="973">
        <v>0</v>
      </c>
      <c r="E186" s="973">
        <v>0</v>
      </c>
      <c r="AC186" s="419"/>
    </row>
    <row r="187" spans="1:29">
      <c r="A187" s="973">
        <v>0</v>
      </c>
      <c r="B187" s="973">
        <v>0</v>
      </c>
      <c r="C187" s="973">
        <v>0</v>
      </c>
      <c r="D187" s="973">
        <v>0</v>
      </c>
      <c r="E187" s="973">
        <v>0</v>
      </c>
      <c r="AC187" s="419"/>
    </row>
    <row r="188" spans="1:29">
      <c r="A188" s="973">
        <v>0</v>
      </c>
      <c r="B188" s="973">
        <v>0</v>
      </c>
      <c r="C188" s="973">
        <v>0</v>
      </c>
      <c r="D188" s="973">
        <v>0</v>
      </c>
      <c r="E188" s="973">
        <v>0</v>
      </c>
      <c r="AC188" s="419"/>
    </row>
    <row r="189" spans="1:29">
      <c r="A189" s="973">
        <v>0</v>
      </c>
      <c r="B189" s="973">
        <v>0</v>
      </c>
      <c r="C189" s="973">
        <v>0</v>
      </c>
      <c r="D189" s="973">
        <v>0</v>
      </c>
      <c r="E189" s="973">
        <v>0</v>
      </c>
      <c r="AC189" s="419"/>
    </row>
    <row r="190" spans="1:29">
      <c r="A190" s="973">
        <v>0</v>
      </c>
      <c r="B190" s="973">
        <v>0</v>
      </c>
      <c r="C190" s="973">
        <v>0</v>
      </c>
      <c r="D190" s="973">
        <v>0</v>
      </c>
      <c r="E190" s="973">
        <v>0</v>
      </c>
      <c r="AC190" s="419"/>
    </row>
    <row r="191" spans="1:29">
      <c r="A191" s="973">
        <v>0</v>
      </c>
      <c r="B191" s="973">
        <v>0</v>
      </c>
      <c r="C191" s="973">
        <v>0</v>
      </c>
      <c r="D191" s="973">
        <v>0</v>
      </c>
      <c r="E191" s="973">
        <v>0</v>
      </c>
      <c r="AC191" s="419"/>
    </row>
    <row r="192" spans="1:29">
      <c r="A192" s="973">
        <v>0</v>
      </c>
      <c r="B192" s="973">
        <v>0</v>
      </c>
      <c r="C192" s="973">
        <v>0</v>
      </c>
      <c r="D192" s="973">
        <v>0</v>
      </c>
      <c r="E192" s="973">
        <v>0</v>
      </c>
      <c r="AC192" s="419"/>
    </row>
    <row r="193" spans="1:29">
      <c r="A193" s="973">
        <v>0</v>
      </c>
      <c r="B193" s="973">
        <v>0</v>
      </c>
      <c r="C193" s="973">
        <v>0</v>
      </c>
      <c r="D193" s="973">
        <v>0</v>
      </c>
      <c r="E193" s="973">
        <v>0</v>
      </c>
      <c r="AC193" s="419"/>
    </row>
    <row r="194" spans="1:29">
      <c r="A194" s="973">
        <v>0</v>
      </c>
      <c r="B194" s="973">
        <v>0</v>
      </c>
      <c r="C194" s="973">
        <v>0</v>
      </c>
      <c r="D194" s="973">
        <v>0</v>
      </c>
      <c r="E194" s="973">
        <v>0</v>
      </c>
      <c r="AC194" s="419"/>
    </row>
    <row r="195" spans="1:29">
      <c r="A195" s="973">
        <v>0</v>
      </c>
      <c r="B195" s="973">
        <v>0</v>
      </c>
      <c r="C195" s="973">
        <v>0</v>
      </c>
      <c r="D195" s="973">
        <v>0</v>
      </c>
      <c r="E195" s="973">
        <v>0</v>
      </c>
      <c r="AC195" s="419"/>
    </row>
    <row r="196" spans="1:29">
      <c r="A196" s="973">
        <v>0</v>
      </c>
      <c r="B196" s="973">
        <v>0</v>
      </c>
      <c r="C196" s="973">
        <v>0</v>
      </c>
      <c r="D196" s="973">
        <v>0</v>
      </c>
      <c r="E196" s="973">
        <v>0</v>
      </c>
      <c r="AC196" s="419"/>
    </row>
    <row r="197" spans="1:29">
      <c r="A197" s="973">
        <v>0</v>
      </c>
      <c r="B197" s="973">
        <v>0</v>
      </c>
      <c r="C197" s="973">
        <v>0</v>
      </c>
      <c r="D197" s="973">
        <v>0</v>
      </c>
      <c r="E197" s="973">
        <v>0</v>
      </c>
      <c r="AC197" s="419"/>
    </row>
    <row r="198" spans="1:29">
      <c r="A198" s="973">
        <v>0</v>
      </c>
      <c r="B198" s="973">
        <v>0</v>
      </c>
      <c r="C198" s="973">
        <v>0</v>
      </c>
      <c r="D198" s="973">
        <v>0</v>
      </c>
      <c r="E198" s="973">
        <v>0</v>
      </c>
      <c r="AC198" s="419"/>
    </row>
    <row r="199" spans="1:29">
      <c r="A199" s="973">
        <v>0</v>
      </c>
      <c r="B199" s="973">
        <v>0</v>
      </c>
      <c r="C199" s="973">
        <v>0</v>
      </c>
      <c r="D199" s="973">
        <v>0</v>
      </c>
      <c r="E199" s="973">
        <v>0</v>
      </c>
      <c r="AC199" s="419"/>
    </row>
    <row r="200" spans="1:29">
      <c r="A200" s="973">
        <v>0</v>
      </c>
      <c r="B200" s="973">
        <v>0</v>
      </c>
      <c r="C200" s="973">
        <v>0</v>
      </c>
      <c r="D200" s="973">
        <v>0</v>
      </c>
      <c r="E200" s="973">
        <v>0</v>
      </c>
      <c r="AC200" s="419"/>
    </row>
    <row r="201" spans="1:29">
      <c r="A201" s="973">
        <v>0</v>
      </c>
      <c r="B201" s="973">
        <v>0</v>
      </c>
      <c r="C201" s="973">
        <v>0</v>
      </c>
      <c r="D201" s="973">
        <v>0</v>
      </c>
      <c r="E201" s="973">
        <v>0</v>
      </c>
      <c r="AC201" s="419"/>
    </row>
    <row r="202" spans="1:29">
      <c r="A202" s="973">
        <v>1405</v>
      </c>
      <c r="B202" s="973">
        <v>0</v>
      </c>
      <c r="C202" s="973">
        <v>0</v>
      </c>
      <c r="D202" s="973">
        <v>0</v>
      </c>
      <c r="E202" s="973">
        <v>0</v>
      </c>
      <c r="AC202" s="419"/>
    </row>
    <row r="203" spans="1:29" ht="14.25" thickBot="1">
      <c r="A203" s="973">
        <v>27428</v>
      </c>
      <c r="B203" s="973">
        <v>10978</v>
      </c>
      <c r="C203" s="973">
        <v>0</v>
      </c>
      <c r="D203" s="973">
        <v>0</v>
      </c>
      <c r="E203" s="973">
        <v>10978</v>
      </c>
      <c r="AC203" s="419"/>
    </row>
    <row r="204" spans="1:29">
      <c r="A204" s="615"/>
      <c r="B204" s="615"/>
      <c r="C204" s="615"/>
      <c r="D204" s="615"/>
      <c r="E204" s="615"/>
      <c r="AC204" s="419"/>
    </row>
    <row r="205" spans="1:29">
      <c r="AC205" s="419"/>
    </row>
    <row r="206" spans="1:29">
      <c r="AC206" s="419"/>
    </row>
    <row r="207" spans="1:29">
      <c r="AC207" s="419"/>
    </row>
    <row r="208" spans="1:29">
      <c r="AC208" s="419"/>
    </row>
    <row r="209" spans="29:29">
      <c r="AC209" s="419"/>
    </row>
    <row r="210" spans="29:29">
      <c r="AC210" s="419"/>
    </row>
    <row r="211" spans="29:29">
      <c r="AC211" s="419"/>
    </row>
    <row r="212" spans="29:29">
      <c r="AC212" s="419"/>
    </row>
    <row r="213" spans="29:29">
      <c r="AC213" s="419"/>
    </row>
    <row r="214" spans="29:29">
      <c r="AC214" s="419"/>
    </row>
    <row r="215" spans="29:29">
      <c r="AC215" s="419"/>
    </row>
    <row r="216" spans="29:29">
      <c r="AC216" s="419"/>
    </row>
    <row r="217" spans="29:29">
      <c r="AC217" s="419"/>
    </row>
    <row r="218" spans="29:29">
      <c r="AC218" s="419"/>
    </row>
    <row r="219" spans="29:29">
      <c r="AC219" s="419"/>
    </row>
    <row r="220" spans="29:29">
      <c r="AC220" s="419"/>
    </row>
    <row r="221" spans="29:29">
      <c r="AC221" s="419"/>
    </row>
    <row r="222" spans="29:29">
      <c r="AC222" s="419"/>
    </row>
    <row r="223" spans="29:29">
      <c r="AC223" s="419"/>
    </row>
    <row r="224" spans="29:29">
      <c r="AC224" s="419"/>
    </row>
    <row r="225" spans="29:29">
      <c r="AC225" s="419"/>
    </row>
    <row r="226" spans="29:29">
      <c r="AC226" s="419"/>
    </row>
    <row r="227" spans="29:29">
      <c r="AC227" s="419"/>
    </row>
    <row r="228" spans="29:29">
      <c r="AC228" s="419"/>
    </row>
    <row r="229" spans="29:29">
      <c r="AC229" s="419"/>
    </row>
    <row r="230" spans="29:29">
      <c r="AC230" s="419"/>
    </row>
    <row r="231" spans="29:29">
      <c r="AC231" s="419"/>
    </row>
    <row r="232" spans="29:29">
      <c r="AC232" s="419"/>
    </row>
    <row r="233" spans="29:29">
      <c r="AC233" s="419"/>
    </row>
    <row r="234" spans="29:29">
      <c r="AC234" s="419"/>
    </row>
    <row r="235" spans="29:29">
      <c r="AC235" s="419"/>
    </row>
    <row r="236" spans="29:29">
      <c r="AC236" s="419"/>
    </row>
    <row r="237" spans="29:29">
      <c r="AC237" s="419"/>
    </row>
    <row r="238" spans="29:29">
      <c r="AC238" s="419"/>
    </row>
    <row r="239" spans="29:29">
      <c r="AC239" s="419"/>
    </row>
    <row r="240" spans="29:29">
      <c r="AC240" s="419"/>
    </row>
    <row r="241" spans="29:29">
      <c r="AC241" s="419"/>
    </row>
    <row r="242" spans="29:29">
      <c r="AC242" s="419"/>
    </row>
    <row r="243" spans="29:29">
      <c r="AC243" s="419"/>
    </row>
    <row r="244" spans="29:29">
      <c r="AC244" s="419"/>
    </row>
    <row r="245" spans="29:29">
      <c r="AC245" s="41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29.xml><?xml version="1.0" encoding="utf-8"?>
<worksheet xmlns="http://schemas.openxmlformats.org/spreadsheetml/2006/main" xmlns:r="http://schemas.openxmlformats.org/officeDocument/2006/relationships">
  <dimension ref="A1:AR245"/>
  <sheetViews>
    <sheetView topLeftCell="Z171" zoomScaleSheetLayoutView="100"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376" customWidth="1"/>
    <col min="21" max="21" width="3.125" style="376" customWidth="1"/>
    <col min="22" max="23" width="2" style="376" customWidth="1"/>
    <col min="24" max="24" width="7.5" style="376" customWidth="1"/>
    <col min="25" max="25" width="3.125" style="376" customWidth="1"/>
    <col min="26" max="29" width="10.625" style="376" customWidth="1"/>
    <col min="30" max="30" width="3" style="376" customWidth="1"/>
    <col min="31" max="31" width="3.125" style="376" customWidth="1"/>
    <col min="32" max="32" width="2" style="376" customWidth="1"/>
    <col min="33" max="33" width="6.75" style="376" customWidth="1"/>
    <col min="34" max="34" width="7.75" style="376" customWidth="1"/>
    <col min="35" max="35" width="11.75" style="376" customWidth="1"/>
    <col min="36" max="38" width="11.625" style="376" customWidth="1"/>
    <col min="39" max="39" width="7.25" style="376" bestFit="1" customWidth="1"/>
    <col min="40" max="40" width="2" style="376" customWidth="1"/>
    <col min="41" max="41" width="3.75" style="376" customWidth="1"/>
    <col min="42" max="42" width="7.75" style="376" customWidth="1"/>
    <col min="43" max="44" width="11.625" style="376" customWidth="1"/>
    <col min="45" max="16384" width="9" style="376"/>
  </cols>
  <sheetData>
    <row r="1" spans="1:44" ht="9" customHeight="1">
      <c r="A1" s="376"/>
      <c r="B1" s="376"/>
      <c r="C1" s="376"/>
      <c r="D1" s="376"/>
      <c r="E1" s="376"/>
      <c r="F1" s="376"/>
      <c r="G1" s="376"/>
      <c r="H1" s="376"/>
      <c r="I1" s="376"/>
    </row>
    <row r="2" spans="1:44" ht="14.45" customHeight="1">
      <c r="A2" s="376"/>
      <c r="B2" s="376"/>
      <c r="C2" s="376"/>
      <c r="D2" s="376"/>
      <c r="E2" s="376"/>
      <c r="F2" s="376"/>
      <c r="G2" s="376"/>
      <c r="H2" s="376"/>
      <c r="I2" s="376"/>
      <c r="J2" s="164"/>
      <c r="K2" s="504" t="s">
        <v>720</v>
      </c>
      <c r="R2" s="164" t="s">
        <v>725</v>
      </c>
      <c r="AA2" s="165"/>
      <c r="AC2" s="165" t="s">
        <v>1</v>
      </c>
    </row>
    <row r="3" spans="1:44" ht="3" customHeight="1" thickBot="1">
      <c r="A3" s="376"/>
      <c r="B3" s="376"/>
      <c r="C3" s="376"/>
      <c r="D3" s="376"/>
      <c r="E3" s="376"/>
      <c r="F3" s="376"/>
      <c r="G3" s="376"/>
      <c r="H3" s="376"/>
      <c r="I3" s="376"/>
      <c r="AB3" s="165"/>
      <c r="AC3" s="165"/>
    </row>
    <row r="4" spans="1:44" ht="14.45" customHeight="1" thickTop="1">
      <c r="A4" s="376"/>
      <c r="B4" s="376"/>
      <c r="C4" s="376"/>
      <c r="D4" s="376"/>
      <c r="E4" s="376"/>
      <c r="F4" s="376"/>
      <c r="G4" s="376"/>
      <c r="H4" s="376"/>
      <c r="I4" s="376"/>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44" ht="14.45" customHeight="1">
      <c r="A5" s="376"/>
      <c r="B5" s="376"/>
      <c r="C5" s="376"/>
      <c r="D5" s="376"/>
      <c r="E5" s="376"/>
      <c r="F5" s="376"/>
      <c r="G5" s="376"/>
      <c r="H5" s="376"/>
      <c r="I5" s="376"/>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44" ht="14.45" customHeight="1">
      <c r="A6" s="376"/>
      <c r="B6" s="376"/>
      <c r="C6" s="376"/>
      <c r="D6" s="376"/>
      <c r="E6" s="376"/>
      <c r="F6" s="376"/>
      <c r="G6" s="376"/>
      <c r="H6" s="376"/>
      <c r="I6" s="376"/>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44" ht="14.45" customHeight="1" thickBot="1">
      <c r="A7" s="376"/>
      <c r="B7" s="376"/>
      <c r="C7" s="376"/>
      <c r="D7" s="376"/>
      <c r="E7" s="376"/>
      <c r="F7" s="376"/>
      <c r="G7" s="376"/>
      <c r="H7" s="376"/>
      <c r="I7" s="376"/>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44" ht="14.45" customHeight="1">
      <c r="A8" s="942">
        <v>811858</v>
      </c>
      <c r="B8" s="942">
        <v>811858</v>
      </c>
      <c r="C8" s="942">
        <v>811858</v>
      </c>
      <c r="D8" s="942">
        <v>0</v>
      </c>
      <c r="E8" s="942">
        <v>269712</v>
      </c>
      <c r="F8" s="942">
        <v>71746</v>
      </c>
      <c r="G8" s="942">
        <v>1560</v>
      </c>
      <c r="H8" s="942">
        <v>171378</v>
      </c>
      <c r="I8" s="524"/>
      <c r="K8" s="188"/>
      <c r="L8" s="189" t="s">
        <v>8</v>
      </c>
      <c r="M8" s="190"/>
      <c r="N8" s="190"/>
      <c r="O8" s="191" t="s">
        <v>9</v>
      </c>
      <c r="P8" s="192">
        <f>'Ｈ１４（2002）'!A9</f>
        <v>1471</v>
      </c>
      <c r="Q8" s="258">
        <f>'Ｈ１４（2002）'!C9</f>
        <v>1471</v>
      </c>
      <c r="R8" s="258">
        <f>'Ｈ１４（2002）'!E9</f>
        <v>0</v>
      </c>
      <c r="S8" s="260">
        <f>'Ｈ１４（2002）'!F9</f>
        <v>900</v>
      </c>
      <c r="T8" s="261">
        <f>'Ｈ１４（2002）'!H9</f>
        <v>0</v>
      </c>
      <c r="U8" s="195"/>
      <c r="V8" s="200" t="s">
        <v>145</v>
      </c>
      <c r="W8" s="222"/>
      <c r="X8" s="222"/>
      <c r="Y8" s="298" t="s">
        <v>10</v>
      </c>
      <c r="Z8" s="231">
        <f>'Ｈ１４（2002）'!A170</f>
        <v>0</v>
      </c>
      <c r="AA8" s="232">
        <f>'Ｈ１４（2002）'!B170</f>
        <v>0</v>
      </c>
      <c r="AB8" s="233">
        <f>'Ｈ１４（2002）'!C170</f>
        <v>0</v>
      </c>
      <c r="AC8" s="505">
        <f>'Ｈ１４（2002）'!E170</f>
        <v>0</v>
      </c>
      <c r="AD8" s="165"/>
      <c r="AE8" s="165"/>
      <c r="AF8" s="165"/>
      <c r="AG8" s="165"/>
      <c r="AH8" s="165"/>
      <c r="AL8" s="437"/>
      <c r="AM8" s="437"/>
      <c r="AN8" s="437"/>
      <c r="AO8" s="437"/>
      <c r="AP8" s="437"/>
      <c r="AQ8" s="437"/>
      <c r="AR8" s="437"/>
    </row>
    <row r="9" spans="1:44" ht="14.45" customHeight="1">
      <c r="A9" s="942">
        <v>1471</v>
      </c>
      <c r="B9" s="942">
        <v>1471</v>
      </c>
      <c r="C9" s="942">
        <v>1471</v>
      </c>
      <c r="D9" s="942">
        <v>0</v>
      </c>
      <c r="E9" s="942">
        <v>0</v>
      </c>
      <c r="F9" s="942">
        <v>900</v>
      </c>
      <c r="G9" s="942">
        <v>0</v>
      </c>
      <c r="H9" s="942">
        <v>0</v>
      </c>
      <c r="I9" s="524"/>
      <c r="K9" s="199"/>
      <c r="L9" s="200"/>
      <c r="M9" s="201" t="s">
        <v>146</v>
      </c>
      <c r="N9" s="202"/>
      <c r="O9" s="203" t="s">
        <v>12</v>
      </c>
      <c r="P9" s="204">
        <f>'Ｈ１４（2002）'!A10</f>
        <v>0</v>
      </c>
      <c r="Q9" s="205">
        <f>'Ｈ１４（2002）'!C10</f>
        <v>0</v>
      </c>
      <c r="R9" s="205">
        <f>'Ｈ１４（2002）'!E10</f>
        <v>0</v>
      </c>
      <c r="S9" s="267">
        <f>'Ｈ１４（2002）'!F10</f>
        <v>0</v>
      </c>
      <c r="T9" s="268">
        <f>'Ｈ１４（2002）'!H10</f>
        <v>0</v>
      </c>
      <c r="U9" s="207"/>
      <c r="V9" s="181"/>
      <c r="W9" s="201" t="s">
        <v>11</v>
      </c>
      <c r="X9" s="202"/>
      <c r="Y9" s="220" t="s">
        <v>9</v>
      </c>
      <c r="Z9" s="204">
        <f>'Ｈ１４（2002）'!A171</f>
        <v>0</v>
      </c>
      <c r="AA9" s="205">
        <f>'Ｈ１４（2002）'!B171</f>
        <v>0</v>
      </c>
      <c r="AB9" s="206">
        <f>'Ｈ１４（2002）'!C171</f>
        <v>0</v>
      </c>
      <c r="AC9" s="506">
        <f>'Ｈ１４（2002）'!E171</f>
        <v>0</v>
      </c>
      <c r="AD9" s="165"/>
      <c r="AE9" s="165"/>
      <c r="AF9" s="165"/>
      <c r="AG9" s="165"/>
      <c r="AH9" s="165"/>
      <c r="AL9" s="437"/>
      <c r="AM9" s="437"/>
      <c r="AN9" s="437"/>
      <c r="AO9" s="437"/>
      <c r="AP9" s="437"/>
      <c r="AQ9" s="437"/>
      <c r="AR9" s="437"/>
    </row>
    <row r="10" spans="1:44" ht="14.45" customHeight="1">
      <c r="A10" s="942">
        <v>0</v>
      </c>
      <c r="B10" s="942">
        <v>0</v>
      </c>
      <c r="C10" s="942">
        <v>0</v>
      </c>
      <c r="D10" s="942">
        <v>0</v>
      </c>
      <c r="E10" s="942">
        <v>0</v>
      </c>
      <c r="F10" s="942">
        <v>0</v>
      </c>
      <c r="G10" s="942">
        <v>0</v>
      </c>
      <c r="H10" s="942">
        <v>0</v>
      </c>
      <c r="I10" s="524"/>
      <c r="K10" s="199"/>
      <c r="L10" s="200"/>
      <c r="M10" s="201" t="s">
        <v>13</v>
      </c>
      <c r="N10" s="172"/>
      <c r="O10" s="212"/>
      <c r="P10" s="213">
        <f>P8-P9</f>
        <v>1471</v>
      </c>
      <c r="Q10" s="214">
        <f>Q8-Q9</f>
        <v>1471</v>
      </c>
      <c r="R10" s="214">
        <f>R8-R9</f>
        <v>0</v>
      </c>
      <c r="S10" s="274">
        <f>S8-S9</f>
        <v>900</v>
      </c>
      <c r="T10" s="275">
        <f>T8-T9</f>
        <v>0</v>
      </c>
      <c r="U10" s="207"/>
      <c r="V10" s="221"/>
      <c r="W10" s="201" t="s">
        <v>13</v>
      </c>
      <c r="X10" s="202"/>
      <c r="Y10" s="220"/>
      <c r="Z10" s="224">
        <f>Z8-Z9</f>
        <v>0</v>
      </c>
      <c r="AA10" s="225">
        <f>AA8-AA9</f>
        <v>0</v>
      </c>
      <c r="AB10" s="226">
        <f>AB8-AB9</f>
        <v>0</v>
      </c>
      <c r="AC10" s="507">
        <f>AC8-AC9</f>
        <v>0</v>
      </c>
      <c r="AD10" s="165"/>
      <c r="AE10" s="165"/>
      <c r="AF10" s="165"/>
      <c r="AG10" s="165"/>
      <c r="AH10" s="165"/>
      <c r="AL10" s="437"/>
      <c r="AM10" s="437"/>
      <c r="AN10" s="437"/>
      <c r="AO10" s="437"/>
      <c r="AP10" s="437"/>
      <c r="AQ10" s="437"/>
      <c r="AR10" s="437"/>
    </row>
    <row r="11" spans="1:44" ht="14.45" customHeight="1">
      <c r="A11" s="942">
        <v>0</v>
      </c>
      <c r="B11" s="942">
        <v>0</v>
      </c>
      <c r="C11" s="942">
        <v>0</v>
      </c>
      <c r="D11" s="942">
        <v>0</v>
      </c>
      <c r="E11" s="942">
        <v>0</v>
      </c>
      <c r="F11" s="942">
        <v>0</v>
      </c>
      <c r="G11" s="942">
        <v>0</v>
      </c>
      <c r="H11" s="942">
        <v>0</v>
      </c>
      <c r="I11" s="524"/>
      <c r="K11" s="199" t="s">
        <v>4</v>
      </c>
      <c r="L11" s="178" t="s">
        <v>14</v>
      </c>
      <c r="M11" s="175"/>
      <c r="N11" s="175"/>
      <c r="O11" s="216" t="s">
        <v>15</v>
      </c>
      <c r="P11" s="217">
        <f>'Ｈ１４（2002）'!A11</f>
        <v>0</v>
      </c>
      <c r="Q11" s="218">
        <f>'Ｈ１４（2002）'!C11</f>
        <v>0</v>
      </c>
      <c r="R11" s="218">
        <f>'Ｈ１４（2002）'!E11</f>
        <v>0</v>
      </c>
      <c r="S11" s="283">
        <f>'Ｈ１４（2002）'!F11</f>
        <v>0</v>
      </c>
      <c r="T11" s="268">
        <f>'Ｈ１４（2002）'!H11</f>
        <v>0</v>
      </c>
      <c r="U11" s="207"/>
      <c r="V11" s="201" t="s">
        <v>147</v>
      </c>
      <c r="W11" s="202"/>
      <c r="X11" s="202"/>
      <c r="Y11" s="220" t="s">
        <v>12</v>
      </c>
      <c r="Z11" s="204">
        <f>'Ｈ１４（2002）'!A172</f>
        <v>0</v>
      </c>
      <c r="AA11" s="205">
        <f>'Ｈ１４（2002）'!B172</f>
        <v>0</v>
      </c>
      <c r="AB11" s="206">
        <f>'Ｈ１４（2002）'!C172</f>
        <v>0</v>
      </c>
      <c r="AC11" s="506">
        <f>'Ｈ１４（2002）'!E172</f>
        <v>0</v>
      </c>
      <c r="AD11" s="165"/>
      <c r="AE11" s="165"/>
      <c r="AF11" s="165"/>
      <c r="AG11" s="165"/>
      <c r="AH11" s="165"/>
      <c r="AL11" s="437"/>
      <c r="AM11" s="437"/>
      <c r="AN11" s="437"/>
      <c r="AO11" s="437"/>
      <c r="AP11" s="437"/>
      <c r="AQ11" s="437"/>
      <c r="AR11" s="437"/>
    </row>
    <row r="12" spans="1:44" ht="14.45" customHeight="1">
      <c r="A12" s="942">
        <v>0</v>
      </c>
      <c r="B12" s="942">
        <v>0</v>
      </c>
      <c r="C12" s="942">
        <v>0</v>
      </c>
      <c r="D12" s="942">
        <v>0</v>
      </c>
      <c r="E12" s="942">
        <v>0</v>
      </c>
      <c r="F12" s="942">
        <v>0</v>
      </c>
      <c r="G12" s="942">
        <v>0</v>
      </c>
      <c r="H12" s="942">
        <v>0</v>
      </c>
      <c r="I12" s="524"/>
      <c r="K12" s="199"/>
      <c r="L12" s="200"/>
      <c r="M12" s="201" t="s">
        <v>16</v>
      </c>
      <c r="N12" s="202"/>
      <c r="O12" s="203" t="s">
        <v>17</v>
      </c>
      <c r="P12" s="204">
        <f>'Ｈ１４（2002）'!A12</f>
        <v>0</v>
      </c>
      <c r="Q12" s="205">
        <f>'Ｈ１４（2002）'!C12</f>
        <v>0</v>
      </c>
      <c r="R12" s="205">
        <f>'Ｈ１４（2002）'!E12</f>
        <v>0</v>
      </c>
      <c r="S12" s="267">
        <f>'Ｈ１４（2002）'!F12</f>
        <v>0</v>
      </c>
      <c r="T12" s="268">
        <f>'Ｈ１４（2002）'!H12</f>
        <v>0</v>
      </c>
      <c r="U12" s="207"/>
      <c r="V12" s="200"/>
      <c r="W12" s="452"/>
      <c r="X12" s="452"/>
      <c r="Y12" s="453"/>
      <c r="Z12" s="454"/>
      <c r="AA12" s="455"/>
      <c r="AB12" s="455"/>
      <c r="AC12" s="508"/>
      <c r="AD12" s="165"/>
      <c r="AE12" s="165"/>
      <c r="AF12" s="165"/>
      <c r="AG12" s="165"/>
      <c r="AH12" s="165"/>
      <c r="AL12" s="437"/>
      <c r="AM12" s="437"/>
      <c r="AN12" s="437"/>
      <c r="AO12" s="437"/>
      <c r="AP12" s="437"/>
      <c r="AQ12" s="437"/>
      <c r="AR12" s="437"/>
    </row>
    <row r="13" spans="1:44" ht="14.45" customHeight="1">
      <c r="A13" s="942">
        <v>74048</v>
      </c>
      <c r="B13" s="942">
        <v>74048</v>
      </c>
      <c r="C13" s="942">
        <v>74048</v>
      </c>
      <c r="D13" s="942">
        <v>0</v>
      </c>
      <c r="E13" s="942">
        <v>28390</v>
      </c>
      <c r="F13" s="942">
        <v>1214</v>
      </c>
      <c r="G13" s="942">
        <v>0</v>
      </c>
      <c r="H13" s="942">
        <v>35500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L13" s="437"/>
      <c r="AM13" s="437"/>
      <c r="AN13" s="437"/>
      <c r="AO13" s="437"/>
      <c r="AP13" s="437"/>
      <c r="AQ13" s="437"/>
      <c r="AR13" s="437"/>
    </row>
    <row r="14" spans="1:44" ht="14.45" customHeight="1">
      <c r="A14" s="942">
        <v>4704</v>
      </c>
      <c r="B14" s="942">
        <v>4704</v>
      </c>
      <c r="C14" s="942">
        <v>4704</v>
      </c>
      <c r="D14" s="942">
        <v>0</v>
      </c>
      <c r="E14" s="942">
        <v>1568</v>
      </c>
      <c r="F14" s="942">
        <v>1214</v>
      </c>
      <c r="G14" s="942">
        <v>0</v>
      </c>
      <c r="H14" s="942">
        <v>0</v>
      </c>
      <c r="I14" s="524"/>
      <c r="K14" s="199" t="s">
        <v>4</v>
      </c>
      <c r="L14" s="174"/>
      <c r="M14" s="200" t="s">
        <v>94</v>
      </c>
      <c r="N14" s="202"/>
      <c r="O14" s="203" t="s">
        <v>93</v>
      </c>
      <c r="P14" s="204">
        <f>'Ｈ１４（2002）'!A14</f>
        <v>4704</v>
      </c>
      <c r="Q14" s="205">
        <f>'Ｈ１４（2002）'!C14</f>
        <v>4704</v>
      </c>
      <c r="R14" s="205">
        <f>'Ｈ１４（2002）'!E14</f>
        <v>1568</v>
      </c>
      <c r="S14" s="267">
        <f>'Ｈ１４（2002）'!F14</f>
        <v>1214</v>
      </c>
      <c r="T14" s="268">
        <f>'Ｈ１４（2002）'!H14</f>
        <v>0</v>
      </c>
      <c r="U14" s="207"/>
      <c r="V14" s="178"/>
      <c r="W14" s="201" t="s">
        <v>135</v>
      </c>
      <c r="X14" s="202"/>
      <c r="Y14" s="220" t="s">
        <v>93</v>
      </c>
      <c r="Z14" s="204">
        <f>'Ｈ１４（2002）'!A176</f>
        <v>0</v>
      </c>
      <c r="AA14" s="205">
        <f>'Ｈ１４（2002）'!B176</f>
        <v>0</v>
      </c>
      <c r="AB14" s="206">
        <f>'Ｈ１４（2002）'!C176</f>
        <v>0</v>
      </c>
      <c r="AC14" s="506">
        <f>'Ｈ１４（2002）'!E176</f>
        <v>0</v>
      </c>
      <c r="AD14" s="165"/>
      <c r="AE14" s="165"/>
      <c r="AF14" s="165"/>
      <c r="AG14" s="165"/>
      <c r="AH14" s="165"/>
      <c r="AL14" s="437"/>
      <c r="AM14" s="437"/>
      <c r="AN14" s="437"/>
      <c r="AO14" s="437"/>
      <c r="AP14" s="437"/>
      <c r="AQ14" s="437"/>
      <c r="AR14" s="437"/>
    </row>
    <row r="15" spans="1:44" ht="14.45" customHeight="1">
      <c r="A15" s="942">
        <v>0</v>
      </c>
      <c r="B15" s="942">
        <v>0</v>
      </c>
      <c r="C15" s="942">
        <v>0</v>
      </c>
      <c r="D15" s="942">
        <v>0</v>
      </c>
      <c r="E15" s="942">
        <v>0</v>
      </c>
      <c r="F15" s="942">
        <v>0</v>
      </c>
      <c r="G15" s="942">
        <v>0</v>
      </c>
      <c r="H15" s="942">
        <v>0</v>
      </c>
      <c r="I15" s="524"/>
      <c r="K15" s="199"/>
      <c r="L15" s="181" t="s">
        <v>102</v>
      </c>
      <c r="M15" s="200"/>
      <c r="N15" s="201" t="s">
        <v>148</v>
      </c>
      <c r="O15" s="203" t="s">
        <v>97</v>
      </c>
      <c r="P15" s="204">
        <f>'Ｈ１４（2002）'!A15</f>
        <v>0</v>
      </c>
      <c r="Q15" s="205">
        <f>'Ｈ１４（2002）'!C15</f>
        <v>0</v>
      </c>
      <c r="R15" s="205">
        <f>'Ｈ１４（2002）'!E15</f>
        <v>0</v>
      </c>
      <c r="S15" s="267">
        <f>'Ｈ１４（2002）'!F15</f>
        <v>0</v>
      </c>
      <c r="T15" s="268">
        <f>'Ｈ１４（2002）'!H15</f>
        <v>0</v>
      </c>
      <c r="U15" s="207"/>
      <c r="V15" s="200" t="s">
        <v>102</v>
      </c>
      <c r="W15" s="200"/>
      <c r="X15" s="172"/>
      <c r="Y15" s="212"/>
      <c r="Z15" s="209"/>
      <c r="AA15" s="210"/>
      <c r="AB15" s="210"/>
      <c r="AC15" s="510"/>
      <c r="AD15" s="165"/>
      <c r="AE15" s="165"/>
      <c r="AF15" s="165"/>
      <c r="AG15" s="165"/>
      <c r="AH15" s="165"/>
      <c r="AL15" s="437"/>
      <c r="AM15" s="437"/>
      <c r="AN15" s="437"/>
      <c r="AO15" s="437"/>
      <c r="AP15" s="437"/>
      <c r="AQ15" s="437"/>
      <c r="AR15" s="437"/>
    </row>
    <row r="16" spans="1:44" ht="14.45" customHeight="1">
      <c r="A16" s="942">
        <v>4704</v>
      </c>
      <c r="B16" s="942">
        <v>4704</v>
      </c>
      <c r="C16" s="942">
        <v>4704</v>
      </c>
      <c r="D16" s="942">
        <v>0</v>
      </c>
      <c r="E16" s="942">
        <v>1568</v>
      </c>
      <c r="F16" s="942">
        <v>1214</v>
      </c>
      <c r="G16" s="942">
        <v>0</v>
      </c>
      <c r="H16" s="942">
        <v>0</v>
      </c>
      <c r="I16" s="524"/>
      <c r="K16" s="199"/>
      <c r="L16" s="181" t="s">
        <v>103</v>
      </c>
      <c r="M16" s="181"/>
      <c r="N16" s="201" t="s">
        <v>96</v>
      </c>
      <c r="O16" s="203" t="s">
        <v>34</v>
      </c>
      <c r="P16" s="204">
        <f>'Ｈ１４（2002）'!A16</f>
        <v>4704</v>
      </c>
      <c r="Q16" s="205">
        <f>'Ｈ１４（2002）'!C16</f>
        <v>4704</v>
      </c>
      <c r="R16" s="205">
        <f>'Ｈ１４（2002）'!E16</f>
        <v>1568</v>
      </c>
      <c r="S16" s="267">
        <f>'Ｈ１４（2002）'!F16</f>
        <v>1214</v>
      </c>
      <c r="T16" s="268">
        <f>'Ｈ１４（2002）'!H16</f>
        <v>0</v>
      </c>
      <c r="U16" s="207"/>
      <c r="V16" s="200" t="s">
        <v>103</v>
      </c>
      <c r="W16" s="200"/>
      <c r="X16" s="172"/>
      <c r="Y16" s="212"/>
      <c r="Z16" s="209"/>
      <c r="AA16" s="210"/>
      <c r="AB16" s="210"/>
      <c r="AC16" s="510"/>
      <c r="AD16" s="165"/>
      <c r="AE16" s="165"/>
      <c r="AF16" s="165"/>
      <c r="AG16" s="165"/>
      <c r="AH16" s="165"/>
      <c r="AL16" s="437"/>
      <c r="AM16" s="437"/>
      <c r="AN16" s="437"/>
      <c r="AO16" s="437"/>
      <c r="AP16" s="437"/>
      <c r="AQ16" s="437"/>
      <c r="AR16" s="437"/>
    </row>
    <row r="17" spans="1:44" ht="14.45" customHeight="1">
      <c r="A17" s="942">
        <v>69344</v>
      </c>
      <c r="B17" s="942">
        <v>69344</v>
      </c>
      <c r="C17" s="942">
        <v>69344</v>
      </c>
      <c r="D17" s="942">
        <v>0</v>
      </c>
      <c r="E17" s="942">
        <v>26822</v>
      </c>
      <c r="F17" s="942">
        <v>0</v>
      </c>
      <c r="G17" s="942">
        <v>0</v>
      </c>
      <c r="H17" s="942">
        <v>35500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L17" s="437"/>
      <c r="AM17" s="437"/>
      <c r="AN17" s="437"/>
      <c r="AO17" s="437"/>
      <c r="AP17" s="437"/>
      <c r="AQ17" s="437"/>
      <c r="AR17" s="437"/>
    </row>
    <row r="18" spans="1:44" ht="14.45" customHeight="1">
      <c r="A18" s="942">
        <v>0</v>
      </c>
      <c r="B18" s="942">
        <v>0</v>
      </c>
      <c r="C18" s="942">
        <v>0</v>
      </c>
      <c r="D18" s="942">
        <v>0</v>
      </c>
      <c r="E18" s="942">
        <v>0</v>
      </c>
      <c r="F18" s="942">
        <v>0</v>
      </c>
      <c r="G18" s="942">
        <v>0</v>
      </c>
      <c r="H18" s="942">
        <v>0</v>
      </c>
      <c r="I18" s="524"/>
      <c r="K18" s="199"/>
      <c r="L18" s="181"/>
      <c r="M18" s="201" t="s">
        <v>95</v>
      </c>
      <c r="N18" s="202"/>
      <c r="O18" s="203" t="s">
        <v>98</v>
      </c>
      <c r="P18" s="204">
        <f>'Ｈ１４（2002）'!A17</f>
        <v>69344</v>
      </c>
      <c r="Q18" s="205">
        <f>'Ｈ１４（2002）'!C17</f>
        <v>69344</v>
      </c>
      <c r="R18" s="205">
        <f>'Ｈ１４（2002）'!E17</f>
        <v>26822</v>
      </c>
      <c r="S18" s="267">
        <f>'Ｈ１４（2002）'!F17</f>
        <v>0</v>
      </c>
      <c r="T18" s="268">
        <f>'Ｈ１４（2002）'!H17</f>
        <v>35500</v>
      </c>
      <c r="U18" s="207"/>
      <c r="V18" s="200" t="s">
        <v>669</v>
      </c>
      <c r="W18" s="221"/>
      <c r="X18" s="172"/>
      <c r="Y18" s="212"/>
      <c r="Z18" s="209"/>
      <c r="AA18" s="210"/>
      <c r="AB18" s="210"/>
      <c r="AC18" s="510"/>
      <c r="AD18" s="165"/>
      <c r="AE18" s="165"/>
      <c r="AF18" s="165"/>
      <c r="AG18" s="165"/>
      <c r="AH18" s="165"/>
      <c r="AL18" s="437"/>
      <c r="AM18" s="437"/>
      <c r="AN18" s="437"/>
      <c r="AO18" s="437"/>
      <c r="AP18" s="437"/>
      <c r="AQ18" s="437"/>
      <c r="AR18" s="437"/>
    </row>
    <row r="19" spans="1:44" ht="14.45" customHeight="1">
      <c r="A19" s="942">
        <v>0</v>
      </c>
      <c r="B19" s="942">
        <v>0</v>
      </c>
      <c r="C19" s="942">
        <v>0</v>
      </c>
      <c r="D19" s="942">
        <v>0</v>
      </c>
      <c r="E19" s="942">
        <v>0</v>
      </c>
      <c r="F19" s="942">
        <v>0</v>
      </c>
      <c r="G19" s="942">
        <v>0</v>
      </c>
      <c r="H19" s="942">
        <v>0</v>
      </c>
      <c r="I19" s="524"/>
      <c r="K19" s="199"/>
      <c r="L19" s="221"/>
      <c r="M19" s="201" t="s">
        <v>13</v>
      </c>
      <c r="N19" s="202"/>
      <c r="O19" s="203" t="s">
        <v>99</v>
      </c>
      <c r="P19" s="204">
        <f>'Ｈ１４（2002）'!A18</f>
        <v>0</v>
      </c>
      <c r="Q19" s="205">
        <f>'Ｈ１４（2002）'!C18</f>
        <v>0</v>
      </c>
      <c r="R19" s="205">
        <f>'Ｈ１４（2002）'!E18</f>
        <v>0</v>
      </c>
      <c r="S19" s="267">
        <f>'Ｈ１４（2002）'!F18</f>
        <v>0</v>
      </c>
      <c r="T19" s="268">
        <f>'Ｈ１４（2002）'!H18</f>
        <v>0</v>
      </c>
      <c r="U19" s="207"/>
      <c r="V19" s="461"/>
      <c r="W19" s="202" t="s">
        <v>13</v>
      </c>
      <c r="X19" s="202"/>
      <c r="Y19" s="220" t="s">
        <v>97</v>
      </c>
      <c r="Z19" s="204">
        <f>'Ｈ１４（2002）'!A177</f>
        <v>0</v>
      </c>
      <c r="AA19" s="205">
        <f>'Ｈ１４（2002）'!B177</f>
        <v>0</v>
      </c>
      <c r="AB19" s="206">
        <f>'Ｈ１４（2002）'!C177</f>
        <v>0</v>
      </c>
      <c r="AC19" s="506">
        <f>'Ｈ１４（2002）'!E177</f>
        <v>0</v>
      </c>
      <c r="AD19" s="165"/>
      <c r="AE19" s="165"/>
      <c r="AF19" s="165"/>
      <c r="AG19" s="165"/>
      <c r="AH19" s="165"/>
      <c r="AL19" s="437"/>
      <c r="AM19" s="437"/>
      <c r="AN19" s="437"/>
      <c r="AO19" s="437"/>
      <c r="AP19" s="437"/>
      <c r="AQ19" s="437"/>
      <c r="AR19" s="437"/>
    </row>
    <row r="20" spans="1:44" ht="14.45" customHeight="1">
      <c r="A20" s="942">
        <v>103705</v>
      </c>
      <c r="B20" s="942">
        <v>103705</v>
      </c>
      <c r="C20" s="942">
        <v>103705</v>
      </c>
      <c r="D20" s="942">
        <v>0</v>
      </c>
      <c r="E20" s="942">
        <v>0</v>
      </c>
      <c r="F20" s="942">
        <v>66467</v>
      </c>
      <c r="G20" s="942">
        <v>1560</v>
      </c>
      <c r="H20" s="942">
        <v>4878</v>
      </c>
      <c r="I20" s="524"/>
      <c r="K20" s="199"/>
      <c r="L20" s="201" t="s">
        <v>19</v>
      </c>
      <c r="M20" s="202"/>
      <c r="N20" s="202"/>
      <c r="O20" s="203" t="s">
        <v>20</v>
      </c>
      <c r="P20" s="204">
        <f>'Ｈ１４（2002）'!A19</f>
        <v>0</v>
      </c>
      <c r="Q20" s="205">
        <f>'Ｈ１４（2002）'!C19</f>
        <v>0</v>
      </c>
      <c r="R20" s="449">
        <f>'Ｈ１４（2002）'!E19</f>
        <v>0</v>
      </c>
      <c r="S20" s="267">
        <f>'Ｈ１４（2002）'!F19</f>
        <v>0</v>
      </c>
      <c r="T20" s="268">
        <f>'Ｈ１４（2002）'!H19</f>
        <v>0</v>
      </c>
      <c r="U20" s="207" t="s">
        <v>4</v>
      </c>
      <c r="V20" s="200"/>
      <c r="W20" s="172"/>
      <c r="X20" s="172"/>
      <c r="Y20" s="212"/>
      <c r="Z20" s="209"/>
      <c r="AA20" s="210"/>
      <c r="AB20" s="210"/>
      <c r="AC20" s="510"/>
      <c r="AD20" s="165"/>
      <c r="AE20" s="165"/>
      <c r="AF20" s="165"/>
      <c r="AG20" s="165"/>
      <c r="AH20" s="165"/>
      <c r="AL20" s="437"/>
      <c r="AM20" s="437"/>
      <c r="AN20" s="437"/>
      <c r="AO20" s="437"/>
      <c r="AP20" s="437"/>
      <c r="AQ20" s="437"/>
      <c r="AR20" s="437"/>
    </row>
    <row r="21" spans="1:44" ht="14.45" customHeight="1">
      <c r="A21" s="942">
        <v>25290</v>
      </c>
      <c r="B21" s="942">
        <v>25290</v>
      </c>
      <c r="C21" s="942">
        <v>25290</v>
      </c>
      <c r="D21" s="942">
        <v>0</v>
      </c>
      <c r="E21" s="942">
        <v>0</v>
      </c>
      <c r="F21" s="942">
        <v>12457</v>
      </c>
      <c r="G21" s="942">
        <v>0</v>
      </c>
      <c r="H21" s="942">
        <v>0</v>
      </c>
      <c r="I21" s="524"/>
      <c r="K21" s="199" t="s">
        <v>21</v>
      </c>
      <c r="L21" s="200"/>
      <c r="M21" s="201" t="s">
        <v>22</v>
      </c>
      <c r="N21" s="202"/>
      <c r="O21" s="203" t="s">
        <v>23</v>
      </c>
      <c r="P21" s="204">
        <f>'Ｈ１４（2002）'!A21</f>
        <v>25290</v>
      </c>
      <c r="Q21" s="205">
        <f>'Ｈ１４（2002）'!C21</f>
        <v>25290</v>
      </c>
      <c r="R21" s="205">
        <f>'Ｈ１４（2002）'!E21</f>
        <v>0</v>
      </c>
      <c r="S21" s="267">
        <f>'Ｈ１４（2002）'!F21</f>
        <v>12457</v>
      </c>
      <c r="T21" s="268">
        <f>'Ｈ１４（2002）'!H21</f>
        <v>0</v>
      </c>
      <c r="U21" s="207" t="s">
        <v>24</v>
      </c>
      <c r="V21" s="200"/>
      <c r="W21" s="212"/>
      <c r="X21" s="212"/>
      <c r="Y21" s="212"/>
      <c r="Z21" s="209"/>
      <c r="AA21" s="210"/>
      <c r="AB21" s="210"/>
      <c r="AC21" s="510"/>
      <c r="AD21" s="165"/>
      <c r="AE21" s="165"/>
      <c r="AF21" s="165"/>
      <c r="AG21" s="165"/>
      <c r="AH21" s="165"/>
      <c r="AL21" s="437"/>
      <c r="AM21" s="437"/>
      <c r="AN21" s="437"/>
      <c r="AO21" s="437"/>
      <c r="AP21" s="437"/>
      <c r="AQ21" s="437"/>
      <c r="AR21" s="437"/>
    </row>
    <row r="22" spans="1:44" ht="14.45" customHeight="1">
      <c r="A22" s="942">
        <v>13759</v>
      </c>
      <c r="B22" s="942">
        <v>13759</v>
      </c>
      <c r="C22" s="942">
        <v>13759</v>
      </c>
      <c r="D22" s="942">
        <v>0</v>
      </c>
      <c r="E22" s="942">
        <v>0</v>
      </c>
      <c r="F22" s="942">
        <v>8881</v>
      </c>
      <c r="G22" s="942">
        <v>0</v>
      </c>
      <c r="H22" s="942">
        <v>4878</v>
      </c>
      <c r="I22" s="524"/>
      <c r="K22" s="199"/>
      <c r="L22" s="200" t="s">
        <v>25</v>
      </c>
      <c r="M22" s="201" t="s">
        <v>26</v>
      </c>
      <c r="N22" s="202"/>
      <c r="O22" s="203" t="s">
        <v>27</v>
      </c>
      <c r="P22" s="204">
        <f>'Ｈ１４（2002）'!A22</f>
        <v>13759</v>
      </c>
      <c r="Q22" s="205">
        <f>'Ｈ１４（2002）'!C22</f>
        <v>13759</v>
      </c>
      <c r="R22" s="205">
        <f>'Ｈ１４（2002）'!E22</f>
        <v>0</v>
      </c>
      <c r="S22" s="267">
        <f>'Ｈ１４（2002）'!F22</f>
        <v>8881</v>
      </c>
      <c r="T22" s="268">
        <f>'Ｈ１４（2002）'!H22</f>
        <v>4878</v>
      </c>
      <c r="U22" s="207"/>
      <c r="V22" s="200"/>
      <c r="W22" s="172"/>
      <c r="X22" s="172"/>
      <c r="Y22" s="212"/>
      <c r="Z22" s="209"/>
      <c r="AA22" s="210"/>
      <c r="AB22" s="210"/>
      <c r="AC22" s="510"/>
      <c r="AD22" s="165"/>
      <c r="AE22" s="165"/>
      <c r="AF22" s="165"/>
      <c r="AG22" s="165"/>
      <c r="AH22" s="165"/>
      <c r="AL22" s="437"/>
      <c r="AM22" s="437"/>
      <c r="AN22" s="437"/>
      <c r="AO22" s="437"/>
      <c r="AP22" s="437"/>
      <c r="AQ22" s="437"/>
      <c r="AR22" s="437"/>
    </row>
    <row r="23" spans="1:44" ht="14.45" customHeight="1">
      <c r="A23" s="942">
        <v>0</v>
      </c>
      <c r="B23" s="942">
        <v>0</v>
      </c>
      <c r="C23" s="942">
        <v>0</v>
      </c>
      <c r="D23" s="942">
        <v>0</v>
      </c>
      <c r="E23" s="942">
        <v>0</v>
      </c>
      <c r="F23" s="942">
        <v>0</v>
      </c>
      <c r="G23" s="942">
        <v>0</v>
      </c>
      <c r="H23" s="942">
        <v>0</v>
      </c>
      <c r="I23" s="524"/>
      <c r="K23" s="199"/>
      <c r="L23" s="200" t="s">
        <v>28</v>
      </c>
      <c r="M23" s="201" t="s">
        <v>29</v>
      </c>
      <c r="N23" s="202"/>
      <c r="O23" s="203" t="s">
        <v>30</v>
      </c>
      <c r="P23" s="204">
        <f>'Ｈ１４（2002）'!A23</f>
        <v>0</v>
      </c>
      <c r="Q23" s="205">
        <f>'Ｈ１４（2002）'!C23</f>
        <v>0</v>
      </c>
      <c r="R23" s="205">
        <f>'Ｈ１４（2002）'!E23</f>
        <v>0</v>
      </c>
      <c r="S23" s="267">
        <f>'Ｈ１４（2002）'!F23</f>
        <v>0</v>
      </c>
      <c r="T23" s="268">
        <f>'Ｈ１４（2002）'!H23</f>
        <v>0</v>
      </c>
      <c r="U23" s="207"/>
      <c r="V23" s="200"/>
      <c r="W23" s="212"/>
      <c r="X23" s="212"/>
      <c r="Y23" s="212"/>
      <c r="Z23" s="209"/>
      <c r="AA23" s="210"/>
      <c r="AB23" s="210"/>
      <c r="AC23" s="510"/>
      <c r="AD23" s="165"/>
      <c r="AE23" s="165"/>
      <c r="AF23" s="165"/>
      <c r="AG23" s="165"/>
      <c r="AH23" s="165"/>
      <c r="AL23" s="437"/>
      <c r="AM23" s="437"/>
      <c r="AN23" s="437"/>
      <c r="AO23" s="437"/>
      <c r="AP23" s="437"/>
      <c r="AQ23" s="437"/>
      <c r="AR23" s="437"/>
    </row>
    <row r="24" spans="1:44" ht="14.45" customHeight="1">
      <c r="A24" s="942">
        <v>0</v>
      </c>
      <c r="B24" s="942">
        <v>0</v>
      </c>
      <c r="C24" s="942">
        <v>0</v>
      </c>
      <c r="D24" s="942">
        <v>0</v>
      </c>
      <c r="E24" s="942">
        <v>0</v>
      </c>
      <c r="F24" s="942">
        <v>0</v>
      </c>
      <c r="G24" s="942">
        <v>0</v>
      </c>
      <c r="H24" s="942">
        <v>0</v>
      </c>
      <c r="I24" s="524"/>
      <c r="K24" s="199"/>
      <c r="L24" s="200" t="s">
        <v>31</v>
      </c>
      <c r="M24" s="201" t="s">
        <v>32</v>
      </c>
      <c r="N24" s="202"/>
      <c r="O24" s="203" t="s">
        <v>33</v>
      </c>
      <c r="P24" s="204">
        <f>'Ｈ１４（2002）'!A24</f>
        <v>0</v>
      </c>
      <c r="Q24" s="205">
        <f>'Ｈ１４（2002）'!C24</f>
        <v>0</v>
      </c>
      <c r="R24" s="205">
        <f>'Ｈ１４（2002）'!E24</f>
        <v>0</v>
      </c>
      <c r="S24" s="267">
        <f>'Ｈ１４（2002）'!F24</f>
        <v>0</v>
      </c>
      <c r="T24" s="268">
        <f>'Ｈ１４（2002）'!H24</f>
        <v>0</v>
      </c>
      <c r="U24" s="207"/>
      <c r="V24" s="178" t="s">
        <v>670</v>
      </c>
      <c r="W24" s="202"/>
      <c r="X24" s="202"/>
      <c r="Y24" s="220" t="s">
        <v>34</v>
      </c>
      <c r="Z24" s="204">
        <f>'Ｈ１４（2002）'!A178</f>
        <v>0</v>
      </c>
      <c r="AA24" s="205">
        <f>'Ｈ１４（2002）'!B178</f>
        <v>0</v>
      </c>
      <c r="AB24" s="206">
        <f>'Ｈ１４（2002）'!C178</f>
        <v>0</v>
      </c>
      <c r="AC24" s="506">
        <f>'Ｈ１４（2002）'!E178</f>
        <v>0</v>
      </c>
      <c r="AD24" s="165"/>
      <c r="AE24" s="165"/>
      <c r="AF24" s="165"/>
      <c r="AG24" s="165"/>
      <c r="AH24" s="165"/>
      <c r="AL24" s="437"/>
      <c r="AM24" s="437"/>
      <c r="AN24" s="437"/>
      <c r="AO24" s="437"/>
      <c r="AP24" s="437"/>
      <c r="AQ24" s="437"/>
      <c r="AR24" s="437"/>
    </row>
    <row r="25" spans="1:44" ht="14.45" customHeight="1">
      <c r="A25" s="942">
        <v>0</v>
      </c>
      <c r="B25" s="942">
        <v>0</v>
      </c>
      <c r="C25" s="942">
        <v>0</v>
      </c>
      <c r="D25" s="942">
        <v>0</v>
      </c>
      <c r="E25" s="942">
        <v>0</v>
      </c>
      <c r="F25" s="942">
        <v>0</v>
      </c>
      <c r="G25" s="942">
        <v>0</v>
      </c>
      <c r="H25" s="942">
        <v>0</v>
      </c>
      <c r="I25" s="524"/>
      <c r="K25" s="199"/>
      <c r="L25" s="200" t="s">
        <v>35</v>
      </c>
      <c r="M25" s="201" t="s">
        <v>36</v>
      </c>
      <c r="N25" s="202"/>
      <c r="O25" s="203" t="s">
        <v>37</v>
      </c>
      <c r="P25" s="204">
        <f>'Ｈ１４（2002）'!A25</f>
        <v>0</v>
      </c>
      <c r="Q25" s="205">
        <f>'Ｈ１４（2002）'!C25</f>
        <v>0</v>
      </c>
      <c r="R25" s="205">
        <f>'Ｈ１４（2002）'!E25</f>
        <v>0</v>
      </c>
      <c r="S25" s="267">
        <f>'Ｈ１４（2002）'!F25</f>
        <v>0</v>
      </c>
      <c r="T25" s="268">
        <f>'Ｈ１４（2002）'!H25</f>
        <v>0</v>
      </c>
      <c r="U25" s="207"/>
      <c r="V25" s="181"/>
      <c r="W25" s="201" t="s">
        <v>36</v>
      </c>
      <c r="X25" s="202"/>
      <c r="Y25" s="220" t="s">
        <v>20</v>
      </c>
      <c r="Z25" s="204">
        <f>'Ｈ１４（2002）'!A181</f>
        <v>0</v>
      </c>
      <c r="AA25" s="205">
        <f>'Ｈ１４（2002）'!B181</f>
        <v>0</v>
      </c>
      <c r="AB25" s="206">
        <f>'Ｈ１４（2002）'!C181</f>
        <v>0</v>
      </c>
      <c r="AC25" s="506">
        <f>'Ｈ１４（2002）'!E181</f>
        <v>0</v>
      </c>
      <c r="AD25" s="165"/>
      <c r="AE25" s="165"/>
      <c r="AF25" s="165"/>
      <c r="AG25" s="165"/>
      <c r="AH25" s="165"/>
      <c r="AL25" s="437"/>
      <c r="AM25" s="437"/>
      <c r="AN25" s="437"/>
      <c r="AO25" s="437"/>
      <c r="AP25" s="437"/>
      <c r="AQ25" s="437"/>
      <c r="AR25" s="437"/>
    </row>
    <row r="26" spans="1:44" ht="14.45" customHeight="1">
      <c r="A26" s="942">
        <v>64656</v>
      </c>
      <c r="B26" s="942">
        <v>64656</v>
      </c>
      <c r="C26" s="942">
        <v>64656</v>
      </c>
      <c r="D26" s="942">
        <v>0</v>
      </c>
      <c r="E26" s="942">
        <v>0</v>
      </c>
      <c r="F26" s="942">
        <v>45129</v>
      </c>
      <c r="G26" s="942">
        <v>1560</v>
      </c>
      <c r="H26" s="942">
        <v>0</v>
      </c>
      <c r="I26" s="527"/>
      <c r="K26" s="199"/>
      <c r="L26" s="200" t="s">
        <v>38</v>
      </c>
      <c r="M26" s="201" t="s">
        <v>149</v>
      </c>
      <c r="N26" s="202"/>
      <c r="O26" s="203" t="s">
        <v>40</v>
      </c>
      <c r="P26" s="204">
        <f>'Ｈ１４（2002）'!A26</f>
        <v>64656</v>
      </c>
      <c r="Q26" s="205">
        <f>'Ｈ１４（2002）'!C26</f>
        <v>64656</v>
      </c>
      <c r="R26" s="205">
        <f>'Ｈ１４（2002）'!E26</f>
        <v>0</v>
      </c>
      <c r="S26" s="267">
        <f>'Ｈ１４（2002）'!F26</f>
        <v>45129</v>
      </c>
      <c r="T26" s="268">
        <f>'Ｈ１４（2002）'!H26</f>
        <v>0</v>
      </c>
      <c r="U26" s="207"/>
      <c r="V26" s="450"/>
      <c r="W26" s="451"/>
      <c r="X26" s="452"/>
      <c r="Y26" s="453"/>
      <c r="Z26" s="454"/>
      <c r="AA26" s="455"/>
      <c r="AB26" s="455"/>
      <c r="AC26" s="508"/>
      <c r="AD26" s="165"/>
      <c r="AE26" s="165"/>
      <c r="AF26" s="165"/>
      <c r="AG26" s="165"/>
      <c r="AH26" s="165"/>
      <c r="AL26" s="437"/>
      <c r="AM26" s="437"/>
      <c r="AN26" s="437"/>
      <c r="AO26" s="437"/>
      <c r="AP26" s="437"/>
      <c r="AQ26" s="437"/>
      <c r="AR26" s="437"/>
    </row>
    <row r="27" spans="1:44" ht="14.45" customHeight="1">
      <c r="A27" s="942">
        <v>0</v>
      </c>
      <c r="B27" s="942">
        <v>0</v>
      </c>
      <c r="C27" s="942">
        <v>0</v>
      </c>
      <c r="D27" s="942">
        <v>0</v>
      </c>
      <c r="E27" s="942">
        <v>0</v>
      </c>
      <c r="F27" s="942">
        <v>0</v>
      </c>
      <c r="G27" s="942">
        <v>0</v>
      </c>
      <c r="H27" s="942">
        <v>0</v>
      </c>
      <c r="I27" s="527"/>
      <c r="K27" s="199"/>
      <c r="L27" s="200" t="s">
        <v>41</v>
      </c>
      <c r="M27" s="201" t="s">
        <v>42</v>
      </c>
      <c r="N27" s="202"/>
      <c r="O27" s="203" t="s">
        <v>43</v>
      </c>
      <c r="P27" s="204">
        <f>'Ｈ１４（2002）'!A27</f>
        <v>0</v>
      </c>
      <c r="Q27" s="205">
        <f>'Ｈ１４（2002）'!C27</f>
        <v>0</v>
      </c>
      <c r="R27" s="205">
        <f>'Ｈ１４（2002）'!E27</f>
        <v>0</v>
      </c>
      <c r="S27" s="267">
        <f>'Ｈ１４（2002）'!F27</f>
        <v>0</v>
      </c>
      <c r="T27" s="268">
        <f>'Ｈ１４（2002）'!H27</f>
        <v>0</v>
      </c>
      <c r="U27" s="207"/>
      <c r="V27" s="450"/>
      <c r="W27" s="456"/>
      <c r="X27" s="457"/>
      <c r="Y27" s="458"/>
      <c r="Z27" s="447"/>
      <c r="AA27" s="459"/>
      <c r="AB27" s="459"/>
      <c r="AC27" s="509"/>
      <c r="AD27" s="165"/>
      <c r="AE27" s="165"/>
      <c r="AF27" s="165"/>
      <c r="AG27" s="165"/>
      <c r="AH27" s="165"/>
      <c r="AL27" s="437"/>
      <c r="AM27" s="437"/>
      <c r="AN27" s="437"/>
      <c r="AO27" s="437"/>
      <c r="AP27" s="437"/>
      <c r="AQ27" s="437"/>
      <c r="AR27" s="437"/>
    </row>
    <row r="28" spans="1:44" ht="14.45" customHeight="1">
      <c r="A28" s="942">
        <v>0</v>
      </c>
      <c r="B28" s="942">
        <v>0</v>
      </c>
      <c r="C28" s="942">
        <v>0</v>
      </c>
      <c r="D28" s="942">
        <v>0</v>
      </c>
      <c r="E28" s="942">
        <v>0</v>
      </c>
      <c r="F28" s="942">
        <v>0</v>
      </c>
      <c r="G28" s="942">
        <v>0</v>
      </c>
      <c r="H28" s="942">
        <v>0</v>
      </c>
      <c r="I28" s="527"/>
      <c r="K28" s="199" t="s">
        <v>128</v>
      </c>
      <c r="L28" s="221"/>
      <c r="M28" s="201" t="s">
        <v>13</v>
      </c>
      <c r="N28" s="202"/>
      <c r="O28" s="203" t="s">
        <v>44</v>
      </c>
      <c r="P28" s="204">
        <f>'Ｈ１４（2002）'!A28</f>
        <v>0</v>
      </c>
      <c r="Q28" s="205">
        <f>'Ｈ１４（2002）'!C28</f>
        <v>0</v>
      </c>
      <c r="R28" s="205">
        <f>'Ｈ１４（2002）'!E28</f>
        <v>0</v>
      </c>
      <c r="S28" s="267">
        <f>'Ｈ１４（2002）'!F28</f>
        <v>0</v>
      </c>
      <c r="T28" s="268">
        <f>'Ｈ１４（2002）'!H28</f>
        <v>0</v>
      </c>
      <c r="U28" s="207"/>
      <c r="V28" s="221"/>
      <c r="W28" s="201" t="s">
        <v>13</v>
      </c>
      <c r="X28" s="202"/>
      <c r="Y28" s="220"/>
      <c r="Z28" s="224">
        <f>Z24-Z25</f>
        <v>0</v>
      </c>
      <c r="AA28" s="225">
        <f>AA24-AA25</f>
        <v>0</v>
      </c>
      <c r="AB28" s="297">
        <f>AB24-AB25</f>
        <v>0</v>
      </c>
      <c r="AC28" s="511">
        <f>AC24-AC25</f>
        <v>0</v>
      </c>
      <c r="AD28" s="165"/>
      <c r="AE28" s="165"/>
      <c r="AF28" s="165"/>
      <c r="AG28" s="165"/>
      <c r="AH28" s="165"/>
      <c r="AL28" s="437"/>
      <c r="AM28" s="437"/>
      <c r="AN28" s="437"/>
      <c r="AO28" s="437"/>
      <c r="AP28" s="437"/>
      <c r="AQ28" s="437"/>
      <c r="AR28" s="437"/>
    </row>
    <row r="29" spans="1:44" ht="14.45" customHeight="1">
      <c r="A29" s="942">
        <v>0</v>
      </c>
      <c r="B29" s="942">
        <v>0</v>
      </c>
      <c r="C29" s="942">
        <v>0</v>
      </c>
      <c r="D29" s="942">
        <v>0</v>
      </c>
      <c r="E29" s="942">
        <v>0</v>
      </c>
      <c r="F29" s="942">
        <v>0</v>
      </c>
      <c r="G29" s="942">
        <v>0</v>
      </c>
      <c r="H29" s="942">
        <v>0</v>
      </c>
      <c r="I29" s="527"/>
      <c r="K29" s="199" t="s">
        <v>4</v>
      </c>
      <c r="L29" s="178" t="s">
        <v>45</v>
      </c>
      <c r="M29" s="202"/>
      <c r="N29" s="202"/>
      <c r="O29" s="203" t="s">
        <v>46</v>
      </c>
      <c r="P29" s="204">
        <f>'Ｈ１４（2002）'!A29</f>
        <v>0</v>
      </c>
      <c r="Q29" s="205">
        <f>'Ｈ１４（2002）'!C29</f>
        <v>0</v>
      </c>
      <c r="R29" s="205">
        <f>'Ｈ１４（2002）'!E29</f>
        <v>0</v>
      </c>
      <c r="S29" s="267">
        <f>'Ｈ１４（2002）'!F29</f>
        <v>0</v>
      </c>
      <c r="T29" s="268">
        <f>'Ｈ１４（2002）'!H29</f>
        <v>0</v>
      </c>
      <c r="U29" s="207" t="s">
        <v>4</v>
      </c>
      <c r="V29" s="200"/>
      <c r="W29" s="172"/>
      <c r="X29" s="172"/>
      <c r="Y29" s="212"/>
      <c r="Z29" s="209"/>
      <c r="AA29" s="210"/>
      <c r="AB29" s="210"/>
      <c r="AC29" s="510"/>
      <c r="AD29" s="165"/>
      <c r="AE29" s="165"/>
      <c r="AF29" s="165"/>
      <c r="AG29" s="165"/>
      <c r="AH29" s="165"/>
      <c r="AL29" s="437"/>
      <c r="AM29" s="437"/>
      <c r="AN29" s="437"/>
      <c r="AO29" s="437"/>
      <c r="AP29" s="437"/>
      <c r="AQ29" s="437"/>
      <c r="AR29" s="437"/>
    </row>
    <row r="30" spans="1:44" ht="14.45" customHeight="1">
      <c r="A30" s="942">
        <v>0</v>
      </c>
      <c r="B30" s="942">
        <v>0</v>
      </c>
      <c r="C30" s="942">
        <v>0</v>
      </c>
      <c r="D30" s="942">
        <v>0</v>
      </c>
      <c r="E30" s="942">
        <v>0</v>
      </c>
      <c r="F30" s="942">
        <v>0</v>
      </c>
      <c r="G30" s="942">
        <v>0</v>
      </c>
      <c r="H30" s="942">
        <v>0</v>
      </c>
      <c r="I30" s="527"/>
      <c r="K30" s="199"/>
      <c r="L30" s="200"/>
      <c r="M30" s="201" t="s">
        <v>100</v>
      </c>
      <c r="N30" s="202"/>
      <c r="O30" s="203" t="s">
        <v>75</v>
      </c>
      <c r="P30" s="204">
        <f>'Ｈ１４（2002）'!A30</f>
        <v>0</v>
      </c>
      <c r="Q30" s="205">
        <f>'Ｈ１４（2002）'!C30</f>
        <v>0</v>
      </c>
      <c r="R30" s="205">
        <f>'Ｈ１４（2002）'!E30</f>
        <v>0</v>
      </c>
      <c r="S30" s="267">
        <f>'Ｈ１４（2002）'!F30</f>
        <v>0</v>
      </c>
      <c r="T30" s="268">
        <f>'Ｈ１４（2002）'!H30</f>
        <v>0</v>
      </c>
      <c r="U30" s="207"/>
      <c r="V30" s="200"/>
      <c r="W30" s="172"/>
      <c r="X30" s="172"/>
      <c r="Y30" s="212"/>
      <c r="Z30" s="209"/>
      <c r="AA30" s="210"/>
      <c r="AB30" s="210"/>
      <c r="AC30" s="510"/>
      <c r="AD30" s="165"/>
      <c r="AE30" s="165"/>
      <c r="AF30" s="165"/>
      <c r="AG30" s="165"/>
      <c r="AH30" s="165"/>
      <c r="AL30" s="437"/>
      <c r="AM30" s="437"/>
      <c r="AN30" s="437"/>
      <c r="AO30" s="437"/>
      <c r="AP30" s="437"/>
      <c r="AQ30" s="437"/>
      <c r="AR30" s="437"/>
    </row>
    <row r="31" spans="1:44" ht="14.45" customHeight="1">
      <c r="A31" s="942">
        <v>0</v>
      </c>
      <c r="B31" s="942">
        <v>0</v>
      </c>
      <c r="C31" s="942">
        <v>0</v>
      </c>
      <c r="D31" s="942">
        <v>0</v>
      </c>
      <c r="E31" s="942">
        <v>0</v>
      </c>
      <c r="F31" s="942">
        <v>0</v>
      </c>
      <c r="G31" s="942">
        <v>0</v>
      </c>
      <c r="H31" s="942">
        <v>0</v>
      </c>
      <c r="I31" s="527"/>
      <c r="K31" s="199"/>
      <c r="L31" s="200"/>
      <c r="M31" s="201" t="s">
        <v>101</v>
      </c>
      <c r="N31" s="202"/>
      <c r="O31" s="203" t="s">
        <v>77</v>
      </c>
      <c r="P31" s="204">
        <f>'Ｈ１４（2002）'!A31</f>
        <v>0</v>
      </c>
      <c r="Q31" s="205">
        <f>'Ｈ１４（2002）'!C31</f>
        <v>0</v>
      </c>
      <c r="R31" s="205">
        <f>'Ｈ１４（2002）'!E31</f>
        <v>0</v>
      </c>
      <c r="S31" s="267">
        <f>'Ｈ１４（2002）'!F31</f>
        <v>0</v>
      </c>
      <c r="T31" s="268">
        <f>'Ｈ１４（2002）'!H31</f>
        <v>0</v>
      </c>
      <c r="U31" s="207"/>
      <c r="V31" s="200"/>
      <c r="W31" s="172"/>
      <c r="X31" s="172"/>
      <c r="Y31" s="212"/>
      <c r="Z31" s="209"/>
      <c r="AA31" s="210"/>
      <c r="AB31" s="210"/>
      <c r="AC31" s="510"/>
      <c r="AD31" s="165"/>
      <c r="AE31" s="165"/>
      <c r="AF31" s="165"/>
      <c r="AG31" s="165"/>
      <c r="AH31" s="165"/>
      <c r="AL31" s="437"/>
      <c r="AM31" s="437"/>
      <c r="AN31" s="437"/>
      <c r="AO31" s="437"/>
      <c r="AP31" s="437"/>
      <c r="AQ31" s="437"/>
      <c r="AR31" s="437"/>
    </row>
    <row r="32" spans="1:44" ht="14.45" customHeight="1">
      <c r="A32" s="942">
        <v>265165</v>
      </c>
      <c r="B32" s="942">
        <v>265165</v>
      </c>
      <c r="C32" s="942">
        <v>265165</v>
      </c>
      <c r="D32" s="942">
        <v>0</v>
      </c>
      <c r="E32" s="942">
        <v>131000</v>
      </c>
      <c r="F32" s="942">
        <v>3165</v>
      </c>
      <c r="G32" s="942">
        <v>0</v>
      </c>
      <c r="H32" s="942">
        <v>131000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L32" s="437"/>
      <c r="AM32" s="437"/>
      <c r="AN32" s="437"/>
      <c r="AO32" s="437"/>
      <c r="AP32" s="437"/>
      <c r="AQ32" s="437"/>
      <c r="AR32" s="437"/>
    </row>
    <row r="33" spans="1:44" ht="14.45" customHeight="1">
      <c r="A33" s="942">
        <v>15165</v>
      </c>
      <c r="B33" s="942">
        <v>15165</v>
      </c>
      <c r="C33" s="942">
        <v>15165</v>
      </c>
      <c r="D33" s="942">
        <v>0</v>
      </c>
      <c r="E33" s="942">
        <v>6000</v>
      </c>
      <c r="F33" s="942">
        <v>3165</v>
      </c>
      <c r="G33" s="942">
        <v>0</v>
      </c>
      <c r="H33" s="942">
        <v>6000</v>
      </c>
      <c r="I33" s="527"/>
      <c r="K33" s="199"/>
      <c r="L33" s="178"/>
      <c r="M33" s="201" t="s">
        <v>47</v>
      </c>
      <c r="N33" s="202"/>
      <c r="O33" s="203" t="s">
        <v>48</v>
      </c>
      <c r="P33" s="204">
        <f>'Ｈ１４（2002）'!A33</f>
        <v>15165</v>
      </c>
      <c r="Q33" s="205">
        <f>'Ｈ１４（2002）'!C33</f>
        <v>15165</v>
      </c>
      <c r="R33" s="205">
        <f>'Ｈ１４（2002）'!E33</f>
        <v>6000</v>
      </c>
      <c r="S33" s="267">
        <f>'Ｈ１４（2002）'!F33</f>
        <v>3165</v>
      </c>
      <c r="T33" s="268">
        <f>'Ｈ１４（2002）'!H33</f>
        <v>6000</v>
      </c>
      <c r="U33" s="207" t="s">
        <v>4</v>
      </c>
      <c r="V33" s="178"/>
      <c r="W33" s="201" t="s">
        <v>49</v>
      </c>
      <c r="X33" s="202"/>
      <c r="Y33" s="203" t="s">
        <v>23</v>
      </c>
      <c r="Z33" s="204">
        <f>'Ｈ１４（2002）'!A183</f>
        <v>3422</v>
      </c>
      <c r="AA33" s="205">
        <f>'Ｈ１４（2002）'!B183</f>
        <v>0</v>
      </c>
      <c r="AB33" s="206">
        <f>'Ｈ１４（2002）'!C183</f>
        <v>0</v>
      </c>
      <c r="AC33" s="506">
        <f>'Ｈ１４（2002）'!E183</f>
        <v>0</v>
      </c>
      <c r="AD33" s="165"/>
      <c r="AE33" s="165"/>
      <c r="AF33" s="165"/>
      <c r="AG33" s="165"/>
      <c r="AH33" s="165"/>
      <c r="AL33" s="437"/>
      <c r="AM33" s="437"/>
      <c r="AN33" s="437"/>
      <c r="AO33" s="437"/>
      <c r="AP33" s="437"/>
      <c r="AQ33" s="437"/>
      <c r="AR33" s="437"/>
    </row>
    <row r="34" spans="1:44" ht="14.45" customHeight="1">
      <c r="A34" s="942">
        <v>250000</v>
      </c>
      <c r="B34" s="942">
        <v>250000</v>
      </c>
      <c r="C34" s="942">
        <v>250000</v>
      </c>
      <c r="D34" s="942">
        <v>0</v>
      </c>
      <c r="E34" s="942">
        <v>125000</v>
      </c>
      <c r="F34" s="942">
        <v>0</v>
      </c>
      <c r="G34" s="942">
        <v>0</v>
      </c>
      <c r="H34" s="942">
        <v>125000</v>
      </c>
      <c r="I34" s="527"/>
      <c r="K34" s="199"/>
      <c r="L34" s="200"/>
      <c r="M34" s="201" t="s">
        <v>50</v>
      </c>
      <c r="N34" s="202"/>
      <c r="O34" s="203" t="s">
        <v>51</v>
      </c>
      <c r="P34" s="204">
        <f>'Ｈ１４（2002）'!A34</f>
        <v>250000</v>
      </c>
      <c r="Q34" s="205">
        <f>'Ｈ１４（2002）'!C34</f>
        <v>250000</v>
      </c>
      <c r="R34" s="205">
        <f>'Ｈ１４（2002）'!E34</f>
        <v>125000</v>
      </c>
      <c r="S34" s="267">
        <f>'Ｈ１４（2002）'!F34</f>
        <v>0</v>
      </c>
      <c r="T34" s="268">
        <f>'Ｈ１４（2002）'!H34</f>
        <v>125000</v>
      </c>
      <c r="U34" s="207"/>
      <c r="V34" s="200"/>
      <c r="W34" s="200"/>
      <c r="X34" s="172"/>
      <c r="Y34" s="212"/>
      <c r="Z34" s="209"/>
      <c r="AA34" s="210"/>
      <c r="AB34" s="210"/>
      <c r="AC34" s="510"/>
      <c r="AD34" s="165"/>
      <c r="AE34" s="165"/>
      <c r="AF34" s="165"/>
      <c r="AG34" s="165"/>
      <c r="AH34" s="165"/>
      <c r="AL34" s="437"/>
      <c r="AM34" s="437"/>
      <c r="AN34" s="437"/>
      <c r="AO34" s="437"/>
      <c r="AP34" s="437"/>
      <c r="AQ34" s="437"/>
      <c r="AR34" s="437"/>
    </row>
    <row r="35" spans="1:44" ht="14.45" customHeight="1">
      <c r="A35" s="942">
        <v>0</v>
      </c>
      <c r="B35" s="942">
        <v>0</v>
      </c>
      <c r="C35" s="942">
        <v>0</v>
      </c>
      <c r="D35" s="942">
        <v>0</v>
      </c>
      <c r="E35" s="942">
        <v>0</v>
      </c>
      <c r="F35" s="942">
        <v>0</v>
      </c>
      <c r="G35" s="942">
        <v>0</v>
      </c>
      <c r="H35" s="942">
        <v>0</v>
      </c>
      <c r="I35" s="527"/>
      <c r="K35" s="199" t="s">
        <v>129</v>
      </c>
      <c r="L35" s="200"/>
      <c r="M35" s="201" t="s">
        <v>52</v>
      </c>
      <c r="N35" s="202"/>
      <c r="O35" s="203" t="s">
        <v>53</v>
      </c>
      <c r="P35" s="204">
        <f>'Ｈ１４（2002）'!A35</f>
        <v>0</v>
      </c>
      <c r="Q35" s="205">
        <f>'Ｈ１４（2002）'!C35</f>
        <v>0</v>
      </c>
      <c r="R35" s="205">
        <f>'Ｈ１４（2002）'!E35</f>
        <v>0</v>
      </c>
      <c r="S35" s="267">
        <f>'Ｈ１４（2002）'!F35</f>
        <v>0</v>
      </c>
      <c r="T35" s="268">
        <f>'Ｈ１４（2002）'!H35</f>
        <v>0</v>
      </c>
      <c r="U35" s="207"/>
      <c r="V35" s="200"/>
      <c r="W35" s="201" t="s">
        <v>52</v>
      </c>
      <c r="X35" s="202"/>
      <c r="Y35" s="203" t="s">
        <v>27</v>
      </c>
      <c r="Z35" s="204">
        <f>'Ｈ１４（2002）'!A184</f>
        <v>0</v>
      </c>
      <c r="AA35" s="205">
        <f>'Ｈ１４（2002）'!B184</f>
        <v>0</v>
      </c>
      <c r="AB35" s="206">
        <f>'Ｈ１４（2002）'!C184</f>
        <v>0</v>
      </c>
      <c r="AC35" s="506">
        <f>'Ｈ１４（2002）'!E184</f>
        <v>0</v>
      </c>
      <c r="AD35" s="165"/>
      <c r="AE35" s="165"/>
      <c r="AF35" s="165"/>
      <c r="AG35" s="165"/>
      <c r="AH35" s="165"/>
      <c r="AL35" s="437"/>
      <c r="AM35" s="437"/>
      <c r="AN35" s="437"/>
      <c r="AO35" s="437"/>
      <c r="AP35" s="437"/>
      <c r="AQ35" s="437"/>
      <c r="AR35" s="437"/>
    </row>
    <row r="36" spans="1:44" ht="14.45" customHeight="1">
      <c r="A36" s="942">
        <v>0</v>
      </c>
      <c r="B36" s="942">
        <v>0</v>
      </c>
      <c r="C36" s="942">
        <v>0</v>
      </c>
      <c r="D36" s="942">
        <v>0</v>
      </c>
      <c r="E36" s="942">
        <v>0</v>
      </c>
      <c r="F36" s="942">
        <v>0</v>
      </c>
      <c r="G36" s="942">
        <v>0</v>
      </c>
      <c r="H36" s="942">
        <v>0</v>
      </c>
      <c r="I36" s="527"/>
      <c r="K36" s="199"/>
      <c r="L36" s="200" t="s">
        <v>54</v>
      </c>
      <c r="M36" s="201" t="s">
        <v>32</v>
      </c>
      <c r="N36" s="202"/>
      <c r="O36" s="203" t="s">
        <v>55</v>
      </c>
      <c r="P36" s="204">
        <f>'Ｈ１４（2002）'!A36</f>
        <v>0</v>
      </c>
      <c r="Q36" s="205">
        <f>'Ｈ１４（2002）'!C36</f>
        <v>0</v>
      </c>
      <c r="R36" s="205">
        <f>'Ｈ１４（2002）'!E36</f>
        <v>0</v>
      </c>
      <c r="S36" s="267">
        <f>'Ｈ１４（2002）'!F36</f>
        <v>0</v>
      </c>
      <c r="T36" s="268">
        <f>'Ｈ１４（2002）'!H36</f>
        <v>0</v>
      </c>
      <c r="U36" s="207"/>
      <c r="V36" s="200" t="s">
        <v>54</v>
      </c>
      <c r="W36" s="200"/>
      <c r="X36" s="172"/>
      <c r="Y36" s="212"/>
      <c r="Z36" s="209"/>
      <c r="AA36" s="210"/>
      <c r="AB36" s="210"/>
      <c r="AC36" s="510"/>
      <c r="AD36" s="165"/>
      <c r="AE36" s="165"/>
      <c r="AF36" s="165"/>
      <c r="AG36" s="165"/>
      <c r="AH36" s="165"/>
      <c r="AL36" s="437"/>
      <c r="AM36" s="437"/>
      <c r="AN36" s="437"/>
      <c r="AO36" s="437"/>
      <c r="AP36" s="437"/>
      <c r="AQ36" s="437"/>
      <c r="AR36" s="437"/>
    </row>
    <row r="37" spans="1:44" ht="14.45" customHeight="1">
      <c r="A37" s="942">
        <v>0</v>
      </c>
      <c r="B37" s="942">
        <v>0</v>
      </c>
      <c r="C37" s="942">
        <v>0</v>
      </c>
      <c r="D37" s="942">
        <v>0</v>
      </c>
      <c r="E37" s="942">
        <v>0</v>
      </c>
      <c r="F37" s="942">
        <v>0</v>
      </c>
      <c r="G37" s="942">
        <v>0</v>
      </c>
      <c r="H37" s="942">
        <v>0</v>
      </c>
      <c r="I37" s="527"/>
      <c r="K37" s="199"/>
      <c r="L37" s="200"/>
      <c r="M37" s="201" t="s">
        <v>42</v>
      </c>
      <c r="N37" s="202"/>
      <c r="O37" s="203" t="s">
        <v>56</v>
      </c>
      <c r="P37" s="204">
        <f>'Ｈ１４（2002）'!A37</f>
        <v>0</v>
      </c>
      <c r="Q37" s="205">
        <f>'Ｈ１４（2002）'!C37</f>
        <v>0</v>
      </c>
      <c r="R37" s="205">
        <f>'Ｈ１４（2002）'!E37</f>
        <v>0</v>
      </c>
      <c r="S37" s="267">
        <f>'Ｈ１４（2002）'!F37</f>
        <v>0</v>
      </c>
      <c r="T37" s="268">
        <f>'Ｈ１４（2002）'!H37</f>
        <v>0</v>
      </c>
      <c r="U37" s="207"/>
      <c r="V37" s="200"/>
      <c r="W37" s="200"/>
      <c r="X37" s="172"/>
      <c r="Y37" s="212"/>
      <c r="Z37" s="209"/>
      <c r="AA37" s="210"/>
      <c r="AB37" s="210"/>
      <c r="AC37" s="510"/>
      <c r="AD37" s="165"/>
      <c r="AE37" s="165"/>
      <c r="AF37" s="165"/>
      <c r="AG37" s="165"/>
      <c r="AH37" s="165"/>
      <c r="AL37" s="437"/>
      <c r="AM37" s="437"/>
      <c r="AN37" s="437"/>
      <c r="AO37" s="437"/>
      <c r="AP37" s="437"/>
      <c r="AQ37" s="437"/>
      <c r="AR37" s="437"/>
    </row>
    <row r="38" spans="1:44" ht="14.45" customHeight="1">
      <c r="A38" s="942">
        <v>0</v>
      </c>
      <c r="B38" s="942">
        <v>0</v>
      </c>
      <c r="C38" s="942">
        <v>0</v>
      </c>
      <c r="D38" s="942">
        <v>0</v>
      </c>
      <c r="E38" s="942">
        <v>0</v>
      </c>
      <c r="F38" s="942">
        <v>0</v>
      </c>
      <c r="G38" s="942">
        <v>0</v>
      </c>
      <c r="H38" s="942">
        <v>0</v>
      </c>
      <c r="I38" s="527"/>
      <c r="K38" s="199"/>
      <c r="L38" s="200"/>
      <c r="M38" s="201" t="s">
        <v>57</v>
      </c>
      <c r="N38" s="202"/>
      <c r="O38" s="203" t="s">
        <v>58</v>
      </c>
      <c r="P38" s="204">
        <f>'Ｈ１４（2002）'!A38</f>
        <v>0</v>
      </c>
      <c r="Q38" s="205">
        <f>'Ｈ１４（2002）'!C38</f>
        <v>0</v>
      </c>
      <c r="R38" s="205">
        <f>'Ｈ１４（2002）'!E38</f>
        <v>0</v>
      </c>
      <c r="S38" s="267">
        <f>'Ｈ１４（2002）'!F38</f>
        <v>0</v>
      </c>
      <c r="T38" s="268">
        <f>'Ｈ１４（2002）'!H38</f>
        <v>0</v>
      </c>
      <c r="U38" s="207"/>
      <c r="V38" s="200"/>
      <c r="W38" s="201" t="s">
        <v>57</v>
      </c>
      <c r="X38" s="202"/>
      <c r="Y38" s="203" t="s">
        <v>30</v>
      </c>
      <c r="Z38" s="204">
        <f>'Ｈ１４（2002）'!A185</f>
        <v>0</v>
      </c>
      <c r="AA38" s="205">
        <f>'Ｈ１４（2002）'!B185</f>
        <v>0</v>
      </c>
      <c r="AB38" s="206">
        <f>'Ｈ１４（2002）'!C185</f>
        <v>0</v>
      </c>
      <c r="AC38" s="506">
        <f>'Ｈ１４（2002）'!E185</f>
        <v>0</v>
      </c>
      <c r="AD38" s="165"/>
      <c r="AE38" s="165"/>
      <c r="AF38" s="165"/>
      <c r="AG38" s="165"/>
      <c r="AH38" s="165"/>
      <c r="AL38" s="437"/>
      <c r="AM38" s="437"/>
      <c r="AN38" s="437"/>
      <c r="AO38" s="437"/>
      <c r="AP38" s="437"/>
      <c r="AQ38" s="437"/>
      <c r="AR38" s="437"/>
    </row>
    <row r="39" spans="1:44" ht="14.45" customHeight="1">
      <c r="A39" s="942">
        <v>0</v>
      </c>
      <c r="B39" s="942">
        <v>0</v>
      </c>
      <c r="C39" s="942">
        <v>0</v>
      </c>
      <c r="D39" s="942">
        <v>0</v>
      </c>
      <c r="E39" s="942">
        <v>0</v>
      </c>
      <c r="F39" s="942">
        <v>0</v>
      </c>
      <c r="G39" s="942">
        <v>0</v>
      </c>
      <c r="H39" s="942">
        <v>0</v>
      </c>
      <c r="I39" s="527"/>
      <c r="K39" s="199"/>
      <c r="L39" s="200"/>
      <c r="M39" s="178" t="s">
        <v>60</v>
      </c>
      <c r="N39" s="202"/>
      <c r="O39" s="203" t="s">
        <v>61</v>
      </c>
      <c r="P39" s="204">
        <f>'Ｈ１４（2002）'!A39</f>
        <v>0</v>
      </c>
      <c r="Q39" s="205">
        <f>'Ｈ１４（2002）'!C39</f>
        <v>0</v>
      </c>
      <c r="R39" s="205">
        <f>'Ｈ１４（2002）'!E39</f>
        <v>0</v>
      </c>
      <c r="S39" s="267">
        <f>'Ｈ１４（2002）'!F39</f>
        <v>0</v>
      </c>
      <c r="T39" s="268">
        <f>'Ｈ１４（2002）'!H39</f>
        <v>0</v>
      </c>
      <c r="U39" s="207"/>
      <c r="V39" s="200" t="s">
        <v>59</v>
      </c>
      <c r="W39" s="178" t="s">
        <v>60</v>
      </c>
      <c r="X39" s="202"/>
      <c r="Y39" s="203" t="s">
        <v>33</v>
      </c>
      <c r="Z39" s="204">
        <f>'Ｈ１４（2002）'!A186</f>
        <v>0</v>
      </c>
      <c r="AA39" s="205">
        <f>'Ｈ１４（2002）'!B186</f>
        <v>0</v>
      </c>
      <c r="AB39" s="206">
        <f>'Ｈ１４（2002）'!C186</f>
        <v>0</v>
      </c>
      <c r="AC39" s="506">
        <f>'Ｈ１４（2002）'!E186</f>
        <v>0</v>
      </c>
      <c r="AD39" s="165"/>
      <c r="AE39" s="165"/>
      <c r="AF39" s="165"/>
      <c r="AG39" s="165"/>
      <c r="AH39" s="165"/>
      <c r="AL39" s="437"/>
      <c r="AM39" s="437"/>
      <c r="AN39" s="437"/>
      <c r="AO39" s="437"/>
      <c r="AP39" s="437"/>
      <c r="AQ39" s="437"/>
      <c r="AR39" s="437"/>
    </row>
    <row r="40" spans="1:44" ht="14.45" customHeight="1">
      <c r="A40" s="942">
        <v>0</v>
      </c>
      <c r="B40" s="942">
        <v>0</v>
      </c>
      <c r="C40" s="942">
        <v>0</v>
      </c>
      <c r="D40" s="942">
        <v>0</v>
      </c>
      <c r="E40" s="942">
        <v>0</v>
      </c>
      <c r="F40" s="942">
        <v>0</v>
      </c>
      <c r="G40" s="942">
        <v>0</v>
      </c>
      <c r="H40" s="942">
        <v>0</v>
      </c>
      <c r="I40" s="527"/>
      <c r="K40" s="199"/>
      <c r="L40" s="200" t="s">
        <v>59</v>
      </c>
      <c r="M40" s="200"/>
      <c r="N40" s="201" t="s">
        <v>62</v>
      </c>
      <c r="O40" s="203" t="s">
        <v>63</v>
      </c>
      <c r="P40" s="204">
        <f>'Ｈ１４（2002）'!A40</f>
        <v>0</v>
      </c>
      <c r="Q40" s="205">
        <f>'Ｈ１４（2002）'!C40</f>
        <v>0</v>
      </c>
      <c r="R40" s="205">
        <f>'Ｈ１４（2002）'!E40</f>
        <v>0</v>
      </c>
      <c r="S40" s="267">
        <f>'Ｈ１４（2002）'!F40</f>
        <v>0</v>
      </c>
      <c r="T40" s="268">
        <f>'Ｈ１４（2002）'!H40</f>
        <v>0</v>
      </c>
      <c r="U40" s="207"/>
      <c r="V40" s="200"/>
      <c r="W40" s="200"/>
      <c r="X40" s="201" t="s">
        <v>62</v>
      </c>
      <c r="Y40" s="203" t="s">
        <v>37</v>
      </c>
      <c r="Z40" s="204">
        <f>'Ｈ１４（2002）'!A187</f>
        <v>0</v>
      </c>
      <c r="AA40" s="205">
        <f>'Ｈ１４（2002）'!B187</f>
        <v>0</v>
      </c>
      <c r="AB40" s="206">
        <f>'Ｈ１４（2002）'!C187</f>
        <v>0</v>
      </c>
      <c r="AC40" s="506">
        <f>'Ｈ１４（2002）'!E187</f>
        <v>0</v>
      </c>
      <c r="AD40" s="165"/>
      <c r="AE40" s="165"/>
      <c r="AF40" s="165"/>
      <c r="AG40" s="165"/>
      <c r="AH40" s="165"/>
      <c r="AL40" s="437"/>
      <c r="AM40" s="437"/>
      <c r="AN40" s="437"/>
      <c r="AO40" s="437"/>
      <c r="AP40" s="437"/>
      <c r="AQ40" s="437"/>
      <c r="AR40" s="437"/>
    </row>
    <row r="41" spans="1:44" ht="14.45" customHeight="1">
      <c r="A41" s="942">
        <v>0</v>
      </c>
      <c r="B41" s="942">
        <v>0</v>
      </c>
      <c r="C41" s="942">
        <v>0</v>
      </c>
      <c r="D41" s="942">
        <v>0</v>
      </c>
      <c r="E41" s="942">
        <v>0</v>
      </c>
      <c r="F41" s="942">
        <v>0</v>
      </c>
      <c r="G41" s="942">
        <v>0</v>
      </c>
      <c r="H41" s="942">
        <v>0</v>
      </c>
      <c r="I41" s="527"/>
      <c r="K41" s="199"/>
      <c r="L41" s="200"/>
      <c r="M41" s="200"/>
      <c r="N41" s="201" t="s">
        <v>64</v>
      </c>
      <c r="O41" s="203" t="s">
        <v>65</v>
      </c>
      <c r="P41" s="204">
        <f>'Ｈ１４（2002）'!A41</f>
        <v>0</v>
      </c>
      <c r="Q41" s="205">
        <f>'Ｈ１４（2002）'!C41</f>
        <v>0</v>
      </c>
      <c r="R41" s="205">
        <f>'Ｈ１４（2002）'!E41</f>
        <v>0</v>
      </c>
      <c r="S41" s="267">
        <f>'Ｈ１４（2002）'!F41</f>
        <v>0</v>
      </c>
      <c r="T41" s="268">
        <f>'Ｈ１４（2002）'!H41</f>
        <v>0</v>
      </c>
      <c r="U41" s="207"/>
      <c r="V41" s="200"/>
      <c r="W41" s="200"/>
      <c r="X41" s="201" t="s">
        <v>64</v>
      </c>
      <c r="Y41" s="203" t="s">
        <v>40</v>
      </c>
      <c r="Z41" s="204">
        <f>'Ｈ１４（2002）'!A188</f>
        <v>0</v>
      </c>
      <c r="AA41" s="205">
        <f>'Ｈ１４（2002）'!B188</f>
        <v>0</v>
      </c>
      <c r="AB41" s="206">
        <f>'Ｈ１４（2002）'!C188</f>
        <v>0</v>
      </c>
      <c r="AC41" s="506">
        <f>'Ｈ１４（2002）'!E188</f>
        <v>0</v>
      </c>
      <c r="AD41" s="165"/>
      <c r="AE41" s="165"/>
      <c r="AF41" s="165"/>
      <c r="AG41" s="165"/>
      <c r="AH41" s="165"/>
      <c r="AL41" s="437"/>
      <c r="AM41" s="437"/>
      <c r="AN41" s="437"/>
      <c r="AO41" s="437"/>
      <c r="AP41" s="437"/>
      <c r="AQ41" s="437"/>
      <c r="AR41" s="437"/>
    </row>
    <row r="42" spans="1:44" ht="14.45" customHeight="1">
      <c r="A42" s="942">
        <v>0</v>
      </c>
      <c r="B42" s="942">
        <v>0</v>
      </c>
      <c r="C42" s="942">
        <v>0</v>
      </c>
      <c r="D42" s="942">
        <v>0</v>
      </c>
      <c r="E42" s="942">
        <v>0</v>
      </c>
      <c r="F42" s="942">
        <v>0</v>
      </c>
      <c r="G42" s="942">
        <v>0</v>
      </c>
      <c r="H42" s="942">
        <v>0</v>
      </c>
      <c r="I42" s="527"/>
      <c r="K42" s="199" t="s">
        <v>38</v>
      </c>
      <c r="L42" s="200"/>
      <c r="M42" s="200"/>
      <c r="N42" s="201" t="s">
        <v>66</v>
      </c>
      <c r="O42" s="203" t="s">
        <v>67</v>
      </c>
      <c r="P42" s="204">
        <f>'Ｈ１４（2002）'!A42</f>
        <v>0</v>
      </c>
      <c r="Q42" s="205">
        <f>'Ｈ１４（2002）'!C42</f>
        <v>0</v>
      </c>
      <c r="R42" s="205">
        <f>'Ｈ１４（2002）'!E42</f>
        <v>0</v>
      </c>
      <c r="S42" s="267">
        <f>'Ｈ１４（2002）'!F42</f>
        <v>0</v>
      </c>
      <c r="T42" s="268">
        <f>'Ｈ１４（2002）'!H42</f>
        <v>0</v>
      </c>
      <c r="U42" s="207"/>
      <c r="V42" s="200" t="s">
        <v>668</v>
      </c>
      <c r="W42" s="200"/>
      <c r="X42" s="201" t="s">
        <v>66</v>
      </c>
      <c r="Y42" s="203" t="s">
        <v>43</v>
      </c>
      <c r="Z42" s="204">
        <f>'Ｈ１４（2002）'!A189</f>
        <v>0</v>
      </c>
      <c r="AA42" s="205">
        <f>'Ｈ１４（2002）'!B189</f>
        <v>0</v>
      </c>
      <c r="AB42" s="206">
        <f>'Ｈ１４（2002）'!C189</f>
        <v>0</v>
      </c>
      <c r="AC42" s="506">
        <f>'Ｈ１４（2002）'!E189</f>
        <v>0</v>
      </c>
      <c r="AD42" s="165"/>
      <c r="AE42" s="165"/>
      <c r="AF42" s="165"/>
      <c r="AG42" s="165"/>
      <c r="AH42" s="165"/>
      <c r="AL42" s="437"/>
      <c r="AM42" s="437"/>
      <c r="AN42" s="437"/>
      <c r="AO42" s="437"/>
      <c r="AP42" s="437"/>
      <c r="AQ42" s="437"/>
      <c r="AR42" s="437"/>
    </row>
    <row r="43" spans="1:44" ht="14.45" customHeight="1">
      <c r="A43" s="942">
        <v>0</v>
      </c>
      <c r="B43" s="942">
        <v>0</v>
      </c>
      <c r="C43" s="942">
        <v>0</v>
      </c>
      <c r="D43" s="942">
        <v>0</v>
      </c>
      <c r="E43" s="942">
        <v>0</v>
      </c>
      <c r="F43" s="942">
        <v>0</v>
      </c>
      <c r="G43" s="942">
        <v>0</v>
      </c>
      <c r="H43" s="942">
        <v>0</v>
      </c>
      <c r="I43" s="527"/>
      <c r="K43" s="199"/>
      <c r="L43" s="200"/>
      <c r="M43" s="200"/>
      <c r="N43" s="201" t="s">
        <v>150</v>
      </c>
      <c r="O43" s="203" t="s">
        <v>69</v>
      </c>
      <c r="P43" s="204">
        <f>'Ｈ１４（2002）'!A43</f>
        <v>0</v>
      </c>
      <c r="Q43" s="205">
        <f>'Ｈ１４（2002）'!C43</f>
        <v>0</v>
      </c>
      <c r="R43" s="205">
        <f>'Ｈ１４（2002）'!E43</f>
        <v>0</v>
      </c>
      <c r="S43" s="267">
        <f>'Ｈ１４（2002）'!F43</f>
        <v>0</v>
      </c>
      <c r="T43" s="268">
        <f>'Ｈ１４（2002）'!H43</f>
        <v>0</v>
      </c>
      <c r="U43" s="207"/>
      <c r="V43" s="200"/>
      <c r="W43" s="200"/>
      <c r="X43" s="201" t="s">
        <v>150</v>
      </c>
      <c r="Y43" s="203" t="s">
        <v>44</v>
      </c>
      <c r="Z43" s="204">
        <f>'Ｈ１４（2002）'!A190</f>
        <v>0</v>
      </c>
      <c r="AA43" s="205">
        <f>'Ｈ１４（2002）'!B190</f>
        <v>0</v>
      </c>
      <c r="AB43" s="206">
        <f>'Ｈ１４（2002）'!C190</f>
        <v>0</v>
      </c>
      <c r="AC43" s="506">
        <f>'Ｈ１４（2002）'!E190</f>
        <v>0</v>
      </c>
      <c r="AD43" s="165"/>
      <c r="AE43" s="165"/>
      <c r="AF43" s="165"/>
      <c r="AG43" s="165"/>
      <c r="AH43" s="165"/>
      <c r="AL43" s="437"/>
      <c r="AM43" s="437"/>
      <c r="AN43" s="437"/>
      <c r="AO43" s="437"/>
      <c r="AP43" s="437"/>
      <c r="AQ43" s="437"/>
      <c r="AR43" s="437"/>
    </row>
    <row r="44" spans="1:44" ht="14.45" customHeight="1">
      <c r="A44" s="942">
        <v>0</v>
      </c>
      <c r="B44" s="942">
        <v>0</v>
      </c>
      <c r="C44" s="942">
        <v>0</v>
      </c>
      <c r="D44" s="942">
        <v>0</v>
      </c>
      <c r="E44" s="942">
        <v>0</v>
      </c>
      <c r="F44" s="942">
        <v>0</v>
      </c>
      <c r="G44" s="942">
        <v>0</v>
      </c>
      <c r="H44" s="942">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L44" s="437"/>
      <c r="AM44" s="437"/>
      <c r="AN44" s="437"/>
      <c r="AO44" s="437"/>
      <c r="AP44" s="437"/>
      <c r="AQ44" s="437"/>
      <c r="AR44" s="437"/>
    </row>
    <row r="45" spans="1:44" ht="14.45" customHeight="1">
      <c r="A45" s="942">
        <v>0</v>
      </c>
      <c r="B45" s="942">
        <v>0</v>
      </c>
      <c r="C45" s="942">
        <v>0</v>
      </c>
      <c r="D45" s="942">
        <v>0</v>
      </c>
      <c r="E45" s="942">
        <v>0</v>
      </c>
      <c r="F45" s="942">
        <v>0</v>
      </c>
      <c r="G45" s="942">
        <v>0</v>
      </c>
      <c r="H45" s="942">
        <v>0</v>
      </c>
      <c r="I45" s="530"/>
      <c r="K45" s="227" t="s">
        <v>132</v>
      </c>
      <c r="L45" s="200"/>
      <c r="M45" s="201" t="s">
        <v>70</v>
      </c>
      <c r="N45" s="202"/>
      <c r="O45" s="203" t="s">
        <v>71</v>
      </c>
      <c r="P45" s="204">
        <f>'Ｈ１４（2002）'!A44</f>
        <v>0</v>
      </c>
      <c r="Q45" s="205">
        <f>'Ｈ１４（2002）'!C44</f>
        <v>0</v>
      </c>
      <c r="R45" s="205">
        <f>'Ｈ１４（2002）'!E44</f>
        <v>0</v>
      </c>
      <c r="S45" s="267">
        <f>'Ｈ１４（2002）'!F44</f>
        <v>0</v>
      </c>
      <c r="T45" s="268">
        <f>'Ｈ１４（2002）'!H44</f>
        <v>0</v>
      </c>
      <c r="U45" s="207" t="s">
        <v>72</v>
      </c>
      <c r="V45" s="200" t="s">
        <v>669</v>
      </c>
      <c r="W45" s="201" t="s">
        <v>87</v>
      </c>
      <c r="X45" s="202"/>
      <c r="Y45" s="203" t="s">
        <v>46</v>
      </c>
      <c r="Z45" s="204">
        <f>'Ｈ１４（2002）'!A191</f>
        <v>0</v>
      </c>
      <c r="AA45" s="205">
        <f>'Ｈ１４（2002）'!B191</f>
        <v>0</v>
      </c>
      <c r="AB45" s="206">
        <f>'Ｈ１４（2002）'!C191</f>
        <v>0</v>
      </c>
      <c r="AC45" s="506">
        <f>'Ｈ１４（2002）'!E191</f>
        <v>0</v>
      </c>
      <c r="AD45" s="165"/>
      <c r="AE45" s="165"/>
      <c r="AF45" s="165"/>
      <c r="AG45" s="165"/>
      <c r="AH45" s="165"/>
      <c r="AL45" s="437"/>
      <c r="AM45" s="437"/>
      <c r="AN45" s="437"/>
      <c r="AO45" s="437"/>
      <c r="AP45" s="437"/>
      <c r="AQ45" s="437"/>
      <c r="AR45" s="437"/>
    </row>
    <row r="46" spans="1:44" ht="14.45" customHeight="1">
      <c r="A46" s="942">
        <v>0</v>
      </c>
      <c r="B46" s="942">
        <v>0</v>
      </c>
      <c r="C46" s="942">
        <v>0</v>
      </c>
      <c r="D46" s="942">
        <v>0</v>
      </c>
      <c r="E46" s="942">
        <v>0</v>
      </c>
      <c r="F46" s="942">
        <v>0</v>
      </c>
      <c r="G46" s="942">
        <v>0</v>
      </c>
      <c r="H46" s="942">
        <v>0</v>
      </c>
      <c r="I46" s="530"/>
      <c r="K46" s="199" t="s">
        <v>130</v>
      </c>
      <c r="L46" s="200"/>
      <c r="M46" s="201" t="s">
        <v>73</v>
      </c>
      <c r="N46" s="202"/>
      <c r="O46" s="203" t="s">
        <v>74</v>
      </c>
      <c r="P46" s="204">
        <f>'Ｈ１４（2002）'!A45</f>
        <v>0</v>
      </c>
      <c r="Q46" s="205">
        <f>'Ｈ１４（2002）'!C45</f>
        <v>0</v>
      </c>
      <c r="R46" s="205">
        <f>'Ｈ１４（2002）'!E45</f>
        <v>0</v>
      </c>
      <c r="S46" s="267">
        <f>'Ｈ１４（2002）'!F45</f>
        <v>0</v>
      </c>
      <c r="T46" s="268">
        <f>'Ｈ１４（2002）'!H45</f>
        <v>0</v>
      </c>
      <c r="U46" s="207"/>
      <c r="V46" s="200"/>
      <c r="W46" s="201" t="s">
        <v>73</v>
      </c>
      <c r="X46" s="202"/>
      <c r="Y46" s="203" t="s">
        <v>75</v>
      </c>
      <c r="Z46" s="204">
        <f>'Ｈ１４（2002）'!A192</f>
        <v>0</v>
      </c>
      <c r="AA46" s="205">
        <f>'Ｈ１４（2002）'!B192</f>
        <v>0</v>
      </c>
      <c r="AB46" s="206">
        <f>'Ｈ１４（2002）'!C192</f>
        <v>0</v>
      </c>
      <c r="AC46" s="506">
        <f>'Ｈ１４（2002）'!E192</f>
        <v>0</v>
      </c>
      <c r="AD46" s="165"/>
      <c r="AE46" s="165"/>
      <c r="AF46" s="165"/>
      <c r="AG46" s="165"/>
      <c r="AH46" s="165"/>
      <c r="AL46" s="437"/>
      <c r="AM46" s="437"/>
      <c r="AN46" s="437"/>
      <c r="AO46" s="437"/>
      <c r="AP46" s="437"/>
      <c r="AQ46" s="437"/>
      <c r="AR46" s="437"/>
    </row>
    <row r="47" spans="1:44" ht="14.45" customHeight="1">
      <c r="A47" s="942">
        <v>0</v>
      </c>
      <c r="B47" s="942">
        <v>0</v>
      </c>
      <c r="C47" s="942">
        <v>0</v>
      </c>
      <c r="D47" s="942">
        <v>0</v>
      </c>
      <c r="E47" s="942">
        <v>0</v>
      </c>
      <c r="F47" s="942">
        <v>0</v>
      </c>
      <c r="G47" s="942">
        <v>0</v>
      </c>
      <c r="H47" s="942">
        <v>0</v>
      </c>
      <c r="I47" s="530"/>
      <c r="K47" s="199"/>
      <c r="L47" s="221"/>
      <c r="M47" s="201" t="s">
        <v>13</v>
      </c>
      <c r="N47" s="202"/>
      <c r="O47" s="203" t="s">
        <v>76</v>
      </c>
      <c r="P47" s="204">
        <f>'Ｈ１４（2002）'!A46</f>
        <v>0</v>
      </c>
      <c r="Q47" s="205">
        <f>'Ｈ１４（2002）'!C46</f>
        <v>0</v>
      </c>
      <c r="R47" s="205">
        <f>'Ｈ１４（2002）'!E46</f>
        <v>0</v>
      </c>
      <c r="S47" s="267">
        <f>'Ｈ１４（2002）'!F46</f>
        <v>0</v>
      </c>
      <c r="T47" s="268">
        <f>'Ｈ１４（2002）'!H46</f>
        <v>0</v>
      </c>
      <c r="U47" s="207"/>
      <c r="V47" s="461"/>
      <c r="W47" s="201" t="s">
        <v>13</v>
      </c>
      <c r="X47" s="202"/>
      <c r="Y47" s="203" t="s">
        <v>77</v>
      </c>
      <c r="Z47" s="204">
        <f>'Ｈ１４（2002）'!A193</f>
        <v>0</v>
      </c>
      <c r="AA47" s="205">
        <f>'Ｈ１４（2002）'!B193</f>
        <v>0</v>
      </c>
      <c r="AB47" s="206">
        <f>'Ｈ１４（2002）'!C193</f>
        <v>0</v>
      </c>
      <c r="AC47" s="506">
        <f>'Ｈ１４（2002）'!E193</f>
        <v>0</v>
      </c>
      <c r="AD47" s="165"/>
      <c r="AE47" s="165"/>
      <c r="AF47" s="165"/>
      <c r="AG47" s="165"/>
      <c r="AH47" s="165"/>
      <c r="AL47" s="437"/>
      <c r="AM47" s="437"/>
      <c r="AN47" s="437"/>
      <c r="AO47" s="437"/>
      <c r="AP47" s="437"/>
      <c r="AQ47" s="437"/>
      <c r="AR47" s="437"/>
    </row>
    <row r="48" spans="1:44" ht="14.45" customHeight="1">
      <c r="A48" s="942">
        <v>0</v>
      </c>
      <c r="B48" s="942">
        <v>0</v>
      </c>
      <c r="C48" s="942">
        <v>0</v>
      </c>
      <c r="D48" s="942">
        <v>0</v>
      </c>
      <c r="E48" s="942">
        <v>0</v>
      </c>
      <c r="F48" s="942">
        <v>0</v>
      </c>
      <c r="G48" s="942">
        <v>0</v>
      </c>
      <c r="H48" s="942">
        <v>0</v>
      </c>
      <c r="I48" s="530"/>
      <c r="K48" s="199" t="s">
        <v>4</v>
      </c>
      <c r="L48" s="178" t="s">
        <v>78</v>
      </c>
      <c r="M48" s="202"/>
      <c r="N48" s="202"/>
      <c r="O48" s="203" t="s">
        <v>79</v>
      </c>
      <c r="P48" s="204">
        <f>'Ｈ１４（2002）'!A47</f>
        <v>0</v>
      </c>
      <c r="Q48" s="205">
        <f>'Ｈ１４（2002）'!C47</f>
        <v>0</v>
      </c>
      <c r="R48" s="205">
        <f>'Ｈ１４（2002）'!E47</f>
        <v>0</v>
      </c>
      <c r="S48" s="267">
        <f>'Ｈ１４（2002）'!F47</f>
        <v>0</v>
      </c>
      <c r="T48" s="268">
        <f>'Ｈ１４（2002）'!H47</f>
        <v>0</v>
      </c>
      <c r="U48" s="207" t="s">
        <v>4</v>
      </c>
      <c r="V48" s="200"/>
      <c r="W48" s="172"/>
      <c r="X48" s="172"/>
      <c r="Y48" s="212"/>
      <c r="Z48" s="209"/>
      <c r="AA48" s="210"/>
      <c r="AB48" s="210"/>
      <c r="AC48" s="510"/>
      <c r="AD48" s="165"/>
      <c r="AE48" s="165"/>
      <c r="AF48" s="165"/>
      <c r="AG48" s="165"/>
      <c r="AH48" s="165"/>
      <c r="AL48" s="437"/>
      <c r="AM48" s="437"/>
      <c r="AN48" s="437"/>
      <c r="AO48" s="437"/>
      <c r="AP48" s="437"/>
      <c r="AQ48" s="437"/>
      <c r="AR48" s="437"/>
    </row>
    <row r="49" spans="1:44" ht="14.45" customHeight="1">
      <c r="A49" s="942">
        <v>367469</v>
      </c>
      <c r="B49" s="942">
        <v>367469</v>
      </c>
      <c r="C49" s="942">
        <v>367469</v>
      </c>
      <c r="D49" s="942">
        <v>0</v>
      </c>
      <c r="E49" s="942">
        <v>110322</v>
      </c>
      <c r="F49" s="942">
        <v>0</v>
      </c>
      <c r="G49" s="942">
        <v>0</v>
      </c>
      <c r="H49" s="942">
        <v>0</v>
      </c>
      <c r="I49" s="530"/>
      <c r="K49" s="199"/>
      <c r="L49" s="200"/>
      <c r="M49" s="201" t="s">
        <v>11</v>
      </c>
      <c r="N49" s="202"/>
      <c r="O49" s="203" t="s">
        <v>80</v>
      </c>
      <c r="P49" s="204">
        <f>'Ｈ１４（2002）'!A48</f>
        <v>0</v>
      </c>
      <c r="Q49" s="205">
        <f>'Ｈ１４（2002）'!C48</f>
        <v>0</v>
      </c>
      <c r="R49" s="205">
        <f>'Ｈ１４（2002）'!E48</f>
        <v>0</v>
      </c>
      <c r="S49" s="267">
        <f>'Ｈ１４（2002）'!F48</f>
        <v>0</v>
      </c>
      <c r="T49" s="268">
        <f>'Ｈ１４（2002）'!H48</f>
        <v>0</v>
      </c>
      <c r="U49" s="207"/>
      <c r="V49" s="200"/>
      <c r="W49" s="172"/>
      <c r="X49" s="172"/>
      <c r="Y49" s="212"/>
      <c r="Z49" s="209"/>
      <c r="AA49" s="210"/>
      <c r="AB49" s="210"/>
      <c r="AC49" s="510"/>
      <c r="AD49" s="165"/>
      <c r="AE49" s="165"/>
      <c r="AF49" s="165"/>
      <c r="AG49" s="165"/>
      <c r="AH49" s="165"/>
      <c r="AL49" s="437"/>
      <c r="AM49" s="437"/>
      <c r="AN49" s="437"/>
      <c r="AO49" s="437"/>
      <c r="AP49" s="437"/>
      <c r="AQ49" s="437"/>
      <c r="AR49" s="437"/>
    </row>
    <row r="50" spans="1:44" ht="14.45" customHeight="1">
      <c r="A50" s="942">
        <v>47744</v>
      </c>
      <c r="B50" s="942">
        <v>47744</v>
      </c>
      <c r="C50" s="942">
        <v>47744</v>
      </c>
      <c r="D50" s="942">
        <v>0</v>
      </c>
      <c r="E50" s="942">
        <v>15610</v>
      </c>
      <c r="F50" s="942">
        <v>0</v>
      </c>
      <c r="G50" s="942">
        <v>0</v>
      </c>
      <c r="H50" s="942">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L50" s="437"/>
      <c r="AM50" s="437"/>
      <c r="AN50" s="437"/>
      <c r="AO50" s="437"/>
      <c r="AP50" s="437"/>
      <c r="AQ50" s="437"/>
      <c r="AR50" s="437"/>
    </row>
    <row r="51" spans="1:44" ht="14.45" customHeight="1">
      <c r="A51" s="942">
        <v>0</v>
      </c>
      <c r="B51" s="942">
        <v>0</v>
      </c>
      <c r="C51" s="942">
        <v>0</v>
      </c>
      <c r="D51" s="942">
        <v>0</v>
      </c>
      <c r="E51" s="942">
        <v>0</v>
      </c>
      <c r="F51" s="942">
        <v>0</v>
      </c>
      <c r="G51" s="942">
        <v>0</v>
      </c>
      <c r="H51" s="942">
        <v>0</v>
      </c>
      <c r="I51" s="530"/>
      <c r="K51" s="199"/>
      <c r="L51" s="174"/>
      <c r="M51" s="201" t="s">
        <v>88</v>
      </c>
      <c r="N51" s="202"/>
      <c r="O51" s="203" t="s">
        <v>109</v>
      </c>
      <c r="P51" s="204">
        <f>'Ｈ１４（2002）'!A50</f>
        <v>47744</v>
      </c>
      <c r="Q51" s="205">
        <f>'Ｈ１４（2002）'!C50</f>
        <v>47744</v>
      </c>
      <c r="R51" s="205">
        <f>'Ｈ１４（2002）'!E50</f>
        <v>15610</v>
      </c>
      <c r="S51" s="267">
        <f>'Ｈ１４（2002）'!F50</f>
        <v>0</v>
      </c>
      <c r="T51" s="268">
        <f>'Ｈ１４（2002）'!H50</f>
        <v>0</v>
      </c>
      <c r="U51" s="207"/>
      <c r="V51" s="178"/>
      <c r="W51" s="201" t="s">
        <v>88</v>
      </c>
      <c r="X51" s="222"/>
      <c r="Y51" s="223" t="s">
        <v>48</v>
      </c>
      <c r="Z51" s="231">
        <f>'Ｈ１４（2002）'!A195</f>
        <v>0</v>
      </c>
      <c r="AA51" s="232">
        <f>'Ｈ１４（2002）'!B195</f>
        <v>0</v>
      </c>
      <c r="AB51" s="233">
        <f>'Ｈ１４（2002）'!C195</f>
        <v>0</v>
      </c>
      <c r="AC51" s="513">
        <f>'Ｈ１４（2002）'!E195</f>
        <v>0</v>
      </c>
      <c r="AD51" s="165"/>
      <c r="AE51" s="165"/>
      <c r="AF51" s="165"/>
      <c r="AG51" s="165"/>
      <c r="AH51" s="165"/>
      <c r="AL51" s="437"/>
      <c r="AM51" s="437"/>
      <c r="AN51" s="437"/>
      <c r="AO51" s="437"/>
      <c r="AP51" s="437"/>
      <c r="AQ51" s="437"/>
      <c r="AR51" s="437"/>
    </row>
    <row r="52" spans="1:44" ht="14.45" customHeight="1">
      <c r="A52" s="942">
        <v>0</v>
      </c>
      <c r="B52" s="942">
        <v>0</v>
      </c>
      <c r="C52" s="942">
        <v>0</v>
      </c>
      <c r="D52" s="942">
        <v>0</v>
      </c>
      <c r="E52" s="942">
        <v>0</v>
      </c>
      <c r="F52" s="942">
        <v>0</v>
      </c>
      <c r="G52" s="942">
        <v>0</v>
      </c>
      <c r="H52" s="942">
        <v>0</v>
      </c>
      <c r="I52" s="530"/>
      <c r="K52" s="199"/>
      <c r="L52" s="181" t="s">
        <v>91</v>
      </c>
      <c r="M52" s="201" t="s">
        <v>89</v>
      </c>
      <c r="N52" s="202"/>
      <c r="O52" s="203" t="s">
        <v>110</v>
      </c>
      <c r="P52" s="204">
        <f>'Ｈ１４（2002）'!A51</f>
        <v>0</v>
      </c>
      <c r="Q52" s="205">
        <f>'Ｈ１４（2002）'!C51</f>
        <v>0</v>
      </c>
      <c r="R52" s="205">
        <f>'Ｈ１４（2002）'!E51</f>
        <v>0</v>
      </c>
      <c r="S52" s="267">
        <f>'Ｈ１４（2002）'!F51</f>
        <v>0</v>
      </c>
      <c r="T52" s="268">
        <f>'Ｈ１４（2002）'!H51</f>
        <v>0</v>
      </c>
      <c r="U52" s="207"/>
      <c r="V52" s="200" t="s">
        <v>91</v>
      </c>
      <c r="W52" s="221" t="s">
        <v>89</v>
      </c>
      <c r="X52" s="222"/>
      <c r="Y52" s="223" t="s">
        <v>51</v>
      </c>
      <c r="Z52" s="231">
        <f>'Ｈ１４（2002）'!A196</f>
        <v>0</v>
      </c>
      <c r="AA52" s="232">
        <f>'Ｈ１４（2002）'!B196</f>
        <v>0</v>
      </c>
      <c r="AB52" s="233">
        <f>'Ｈ１４（2002）'!C196</f>
        <v>0</v>
      </c>
      <c r="AC52" s="513">
        <f>'Ｈ１４（2002）'!E196</f>
        <v>0</v>
      </c>
      <c r="AD52" s="165"/>
      <c r="AE52" s="165"/>
      <c r="AF52" s="165"/>
      <c r="AG52" s="165"/>
      <c r="AH52" s="165"/>
      <c r="AL52" s="437"/>
      <c r="AM52" s="437"/>
      <c r="AN52" s="437"/>
      <c r="AO52" s="437"/>
      <c r="AP52" s="437"/>
      <c r="AQ52" s="437"/>
      <c r="AR52" s="437"/>
    </row>
    <row r="53" spans="1:44" ht="14.45" customHeight="1">
      <c r="A53" s="942">
        <v>319725</v>
      </c>
      <c r="B53" s="942">
        <v>319725</v>
      </c>
      <c r="C53" s="942">
        <v>319725</v>
      </c>
      <c r="D53" s="942">
        <v>0</v>
      </c>
      <c r="E53" s="942">
        <v>94712</v>
      </c>
      <c r="F53" s="942">
        <v>0</v>
      </c>
      <c r="G53" s="942">
        <v>0</v>
      </c>
      <c r="H53" s="942">
        <v>0</v>
      </c>
      <c r="I53" s="530"/>
      <c r="K53" s="199"/>
      <c r="L53" s="181"/>
      <c r="M53" s="201" t="s">
        <v>104</v>
      </c>
      <c r="N53" s="202"/>
      <c r="O53" s="203" t="s">
        <v>111</v>
      </c>
      <c r="P53" s="204">
        <f>'Ｈ１４（2002）'!A52</f>
        <v>0</v>
      </c>
      <c r="Q53" s="205">
        <f>'Ｈ１４（2002）'!C52</f>
        <v>0</v>
      </c>
      <c r="R53" s="205">
        <f>'Ｈ１４（2002）'!E52</f>
        <v>0</v>
      </c>
      <c r="S53" s="267">
        <f>'Ｈ１４（2002）'!F52</f>
        <v>0</v>
      </c>
      <c r="T53" s="268">
        <f>'Ｈ１４（2002）'!H52</f>
        <v>0</v>
      </c>
      <c r="U53" s="207"/>
      <c r="V53" s="200"/>
      <c r="W53" s="221" t="s">
        <v>104</v>
      </c>
      <c r="X53" s="222"/>
      <c r="Y53" s="223" t="s">
        <v>53</v>
      </c>
      <c r="Z53" s="231">
        <f>'Ｈ１４（2002）'!A197</f>
        <v>0</v>
      </c>
      <c r="AA53" s="232">
        <f>'Ｈ１４（2002）'!B197</f>
        <v>0</v>
      </c>
      <c r="AB53" s="233">
        <f>'Ｈ１４（2002）'!C197</f>
        <v>0</v>
      </c>
      <c r="AC53" s="513">
        <f>'Ｈ１４（2002）'!E197</f>
        <v>0</v>
      </c>
      <c r="AD53" s="165"/>
      <c r="AE53" s="165"/>
      <c r="AF53" s="165"/>
      <c r="AG53" s="165"/>
      <c r="AH53" s="165"/>
      <c r="AL53" s="437"/>
      <c r="AM53" s="437"/>
      <c r="AN53" s="437"/>
      <c r="AO53" s="437"/>
      <c r="AP53" s="437"/>
      <c r="AQ53" s="437"/>
      <c r="AR53" s="437"/>
    </row>
    <row r="54" spans="1:44" ht="14.45" customHeight="1">
      <c r="A54" s="942">
        <v>0</v>
      </c>
      <c r="B54" s="942">
        <v>0</v>
      </c>
      <c r="C54" s="942">
        <v>0</v>
      </c>
      <c r="D54" s="942">
        <v>0</v>
      </c>
      <c r="E54" s="942">
        <v>0</v>
      </c>
      <c r="F54" s="942">
        <v>0</v>
      </c>
      <c r="G54" s="942">
        <v>0</v>
      </c>
      <c r="H54" s="942">
        <v>0</v>
      </c>
      <c r="I54" s="530"/>
      <c r="K54" s="199"/>
      <c r="L54" s="181"/>
      <c r="M54" s="201" t="s">
        <v>90</v>
      </c>
      <c r="N54" s="202"/>
      <c r="O54" s="203" t="s">
        <v>112</v>
      </c>
      <c r="P54" s="204">
        <f>'Ｈ１４（2002）'!A53</f>
        <v>319725</v>
      </c>
      <c r="Q54" s="205">
        <f>'Ｈ１４（2002）'!C53</f>
        <v>319725</v>
      </c>
      <c r="R54" s="205">
        <f>'Ｈ１４（2002）'!E53</f>
        <v>94712</v>
      </c>
      <c r="S54" s="267">
        <f>'Ｈ１４（2002）'!F53</f>
        <v>0</v>
      </c>
      <c r="T54" s="268">
        <f>'Ｈ１４（2002）'!H53</f>
        <v>0</v>
      </c>
      <c r="U54" s="207"/>
      <c r="V54" s="181" t="s">
        <v>92</v>
      </c>
      <c r="W54" s="175"/>
      <c r="X54" s="175"/>
      <c r="Y54" s="175"/>
      <c r="Z54" s="313"/>
      <c r="AA54" s="314"/>
      <c r="AB54" s="237"/>
      <c r="AC54" s="514"/>
      <c r="AD54" s="165"/>
      <c r="AE54" s="165"/>
      <c r="AF54" s="165"/>
      <c r="AG54" s="165"/>
      <c r="AH54" s="165"/>
      <c r="AL54" s="437"/>
      <c r="AM54" s="437"/>
      <c r="AN54" s="437"/>
      <c r="AO54" s="437"/>
      <c r="AP54" s="437"/>
      <c r="AQ54" s="437"/>
      <c r="AR54" s="437"/>
    </row>
    <row r="55" spans="1:44" ht="14.45" customHeight="1">
      <c r="A55" s="942">
        <v>0</v>
      </c>
      <c r="B55" s="942">
        <v>0</v>
      </c>
      <c r="C55" s="942">
        <v>0</v>
      </c>
      <c r="D55" s="942">
        <v>0</v>
      </c>
      <c r="E55" s="942">
        <v>0</v>
      </c>
      <c r="F55" s="942">
        <v>0</v>
      </c>
      <c r="G55" s="942">
        <v>0</v>
      </c>
      <c r="H55" s="942">
        <v>0</v>
      </c>
      <c r="I55" s="530"/>
      <c r="K55" s="199"/>
      <c r="L55" s="181" t="s">
        <v>92</v>
      </c>
      <c r="M55" s="201" t="s">
        <v>105</v>
      </c>
      <c r="N55" s="202"/>
      <c r="O55" s="203" t="s">
        <v>113</v>
      </c>
      <c r="P55" s="204">
        <f>'Ｈ１４（2002）'!A54</f>
        <v>0</v>
      </c>
      <c r="Q55" s="205">
        <f>'Ｈ１４（2002）'!C54</f>
        <v>0</v>
      </c>
      <c r="R55" s="205">
        <f>'Ｈ１４（2002）'!E54</f>
        <v>0</v>
      </c>
      <c r="S55" s="267">
        <f>'Ｈ１４（2002）'!F54</f>
        <v>0</v>
      </c>
      <c r="T55" s="268">
        <f>'Ｈ１４（2002）'!H54</f>
        <v>0</v>
      </c>
      <c r="U55" s="207"/>
      <c r="V55" s="200"/>
      <c r="W55" s="200"/>
      <c r="X55" s="172"/>
      <c r="Y55" s="212"/>
      <c r="Z55" s="209"/>
      <c r="AA55" s="210"/>
      <c r="AB55" s="210"/>
      <c r="AC55" s="510"/>
      <c r="AD55" s="165"/>
      <c r="AE55" s="165"/>
      <c r="AF55" s="165"/>
      <c r="AG55" s="165"/>
      <c r="AH55" s="165"/>
      <c r="AL55" s="437"/>
      <c r="AM55" s="437"/>
      <c r="AN55" s="437"/>
      <c r="AO55" s="437"/>
      <c r="AP55" s="437"/>
      <c r="AQ55" s="437"/>
      <c r="AR55" s="437"/>
    </row>
    <row r="56" spans="1:44" ht="14.45" customHeight="1">
      <c r="A56" s="942">
        <v>0</v>
      </c>
      <c r="B56" s="942">
        <v>0</v>
      </c>
      <c r="C56" s="942">
        <v>0</v>
      </c>
      <c r="D56" s="942">
        <v>0</v>
      </c>
      <c r="E56" s="942">
        <v>0</v>
      </c>
      <c r="F56" s="942">
        <v>0</v>
      </c>
      <c r="G56" s="942">
        <v>0</v>
      </c>
      <c r="H56" s="942">
        <v>0</v>
      </c>
      <c r="I56" s="530"/>
      <c r="K56" s="199"/>
      <c r="L56" s="181"/>
      <c r="M56" s="201" t="s">
        <v>106</v>
      </c>
      <c r="N56" s="202"/>
      <c r="O56" s="203" t="s">
        <v>114</v>
      </c>
      <c r="P56" s="204">
        <f>'Ｈ１４（2002）'!A55</f>
        <v>0</v>
      </c>
      <c r="Q56" s="205">
        <f>'Ｈ１４（2002）'!C55</f>
        <v>0</v>
      </c>
      <c r="R56" s="205">
        <f>'Ｈ１４（2002）'!E55</f>
        <v>0</v>
      </c>
      <c r="S56" s="267">
        <f>'Ｈ１４（2002）'!F55</f>
        <v>0</v>
      </c>
      <c r="T56" s="268">
        <f>'Ｈ１４（2002）'!H55</f>
        <v>0</v>
      </c>
      <c r="U56" s="207"/>
      <c r="V56" s="200" t="s">
        <v>668</v>
      </c>
      <c r="W56" s="201" t="s">
        <v>106</v>
      </c>
      <c r="X56" s="202"/>
      <c r="Y56" s="203" t="s">
        <v>55</v>
      </c>
      <c r="Z56" s="204">
        <f>'Ｈ１４（2002）'!A198</f>
        <v>0</v>
      </c>
      <c r="AA56" s="205">
        <f>'Ｈ１４（2002）'!B198</f>
        <v>0</v>
      </c>
      <c r="AB56" s="206">
        <f>'Ｈ１４（2002）'!C198</f>
        <v>0</v>
      </c>
      <c r="AC56" s="506">
        <f>'Ｈ１４（2002）'!E198</f>
        <v>0</v>
      </c>
      <c r="AD56" s="165"/>
      <c r="AE56" s="165"/>
      <c r="AF56" s="165"/>
      <c r="AG56" s="165"/>
      <c r="AH56" s="165"/>
      <c r="AL56" s="437"/>
      <c r="AM56" s="437"/>
      <c r="AN56" s="437"/>
      <c r="AO56" s="437"/>
      <c r="AP56" s="437"/>
      <c r="AQ56" s="437"/>
      <c r="AR56" s="437"/>
    </row>
    <row r="57" spans="1:44" ht="14.45" customHeight="1">
      <c r="A57" s="942">
        <v>0</v>
      </c>
      <c r="B57" s="942">
        <v>0</v>
      </c>
      <c r="C57" s="942">
        <v>0</v>
      </c>
      <c r="D57" s="942">
        <v>0</v>
      </c>
      <c r="E57" s="942">
        <v>0</v>
      </c>
      <c r="F57" s="942">
        <v>0</v>
      </c>
      <c r="G57" s="942">
        <v>0</v>
      </c>
      <c r="H57" s="942">
        <v>0</v>
      </c>
      <c r="I57" s="530"/>
      <c r="K57" s="199"/>
      <c r="L57" s="181"/>
      <c r="M57" s="201" t="s">
        <v>107</v>
      </c>
      <c r="N57" s="202"/>
      <c r="O57" s="203" t="s">
        <v>115</v>
      </c>
      <c r="P57" s="204">
        <f>'Ｈ１４（2002）'!A56</f>
        <v>0</v>
      </c>
      <c r="Q57" s="205">
        <f>'Ｈ１４（2002）'!C56</f>
        <v>0</v>
      </c>
      <c r="R57" s="205">
        <f>'Ｈ１４（2002）'!E56</f>
        <v>0</v>
      </c>
      <c r="S57" s="267">
        <f>'Ｈ１４（2002）'!F56</f>
        <v>0</v>
      </c>
      <c r="T57" s="268">
        <f>'Ｈ１４（2002）'!H56</f>
        <v>0</v>
      </c>
      <c r="U57" s="207"/>
      <c r="V57" s="200"/>
      <c r="W57" s="201" t="s">
        <v>136</v>
      </c>
      <c r="X57" s="202"/>
      <c r="Y57" s="203" t="s">
        <v>56</v>
      </c>
      <c r="Z57" s="204">
        <f>'Ｈ１４（2002）'!A199</f>
        <v>0</v>
      </c>
      <c r="AA57" s="205">
        <f>'Ｈ１４（2002）'!B199</f>
        <v>0</v>
      </c>
      <c r="AB57" s="206">
        <f>'Ｈ１４（2002）'!C199</f>
        <v>0</v>
      </c>
      <c r="AC57" s="506">
        <f>'Ｈ１４（2002）'!E199</f>
        <v>0</v>
      </c>
      <c r="AD57" s="165"/>
      <c r="AE57" s="165"/>
      <c r="AF57" s="165"/>
      <c r="AG57" s="165"/>
      <c r="AH57" s="165"/>
      <c r="AL57" s="437"/>
      <c r="AM57" s="437"/>
      <c r="AN57" s="437"/>
      <c r="AO57" s="437"/>
      <c r="AP57" s="437"/>
      <c r="AQ57" s="437"/>
      <c r="AR57" s="437"/>
    </row>
    <row r="58" spans="1:44" ht="14.45" customHeight="1" thickBot="1">
      <c r="A58" s="942">
        <v>0</v>
      </c>
      <c r="B58" s="942">
        <v>0</v>
      </c>
      <c r="C58" s="942">
        <v>0</v>
      </c>
      <c r="D58" s="942">
        <v>0</v>
      </c>
      <c r="E58" s="942">
        <v>0</v>
      </c>
      <c r="F58" s="942">
        <v>0</v>
      </c>
      <c r="G58" s="942">
        <v>0</v>
      </c>
      <c r="H58" s="942">
        <v>0</v>
      </c>
      <c r="I58" s="530"/>
      <c r="K58" s="199"/>
      <c r="L58" s="181" t="s">
        <v>41</v>
      </c>
      <c r="M58" s="201" t="s">
        <v>108</v>
      </c>
      <c r="N58" s="202"/>
      <c r="O58" s="203" t="s">
        <v>116</v>
      </c>
      <c r="P58" s="204">
        <f>'Ｈ１４（2002）'!A57</f>
        <v>0</v>
      </c>
      <c r="Q58" s="205">
        <f>'Ｈ１４（2002）'!C57</f>
        <v>0</v>
      </c>
      <c r="R58" s="205">
        <f>'Ｈ１４（2002）'!E57</f>
        <v>0</v>
      </c>
      <c r="S58" s="267">
        <f>'Ｈ１４（2002）'!F57</f>
        <v>0</v>
      </c>
      <c r="T58" s="268">
        <f>'Ｈ１４（2002）'!H57</f>
        <v>0</v>
      </c>
      <c r="U58" s="207"/>
      <c r="V58" s="181" t="s">
        <v>669</v>
      </c>
      <c r="W58" s="201" t="s">
        <v>138</v>
      </c>
      <c r="X58" s="202"/>
      <c r="Y58" s="203" t="s">
        <v>58</v>
      </c>
      <c r="Z58" s="204">
        <f>'Ｈ１４（2002）'!A200</f>
        <v>0</v>
      </c>
      <c r="AA58" s="205">
        <f>'Ｈ１４（2002）'!B200</f>
        <v>0</v>
      </c>
      <c r="AB58" s="206">
        <f>'Ｈ１４（2002）'!C200</f>
        <v>0</v>
      </c>
      <c r="AC58" s="506">
        <f>'Ｈ１４（2002）'!E200</f>
        <v>0</v>
      </c>
      <c r="AD58" s="165"/>
      <c r="AE58" s="165"/>
      <c r="AF58" s="165"/>
      <c r="AG58" s="165"/>
      <c r="AH58" s="165"/>
      <c r="AL58" s="437"/>
      <c r="AM58" s="437"/>
      <c r="AN58" s="437"/>
      <c r="AO58" s="437"/>
      <c r="AP58" s="437"/>
      <c r="AQ58" s="437"/>
      <c r="AR58" s="437"/>
    </row>
    <row r="59" spans="1:44" ht="14.45" customHeight="1" thickTop="1" thickBot="1">
      <c r="A59" s="532"/>
      <c r="B59" s="533"/>
      <c r="C59" s="533"/>
      <c r="D59" s="533"/>
      <c r="E59" s="533"/>
      <c r="F59" s="533"/>
      <c r="G59" s="533"/>
      <c r="H59" s="534"/>
      <c r="I59" s="530"/>
      <c r="K59" s="199"/>
      <c r="L59" s="221"/>
      <c r="M59" s="201" t="s">
        <v>13</v>
      </c>
      <c r="N59" s="202"/>
      <c r="O59" s="203" t="s">
        <v>117</v>
      </c>
      <c r="P59" s="204">
        <f>'Ｈ１４（2002）'!A58</f>
        <v>0</v>
      </c>
      <c r="Q59" s="205">
        <f>'Ｈ１４（2002）'!C58</f>
        <v>0</v>
      </c>
      <c r="R59" s="205">
        <f>'Ｈ１４（2002）'!E58</f>
        <v>0</v>
      </c>
      <c r="S59" s="267">
        <f>'Ｈ１４（2002）'!F58</f>
        <v>0</v>
      </c>
      <c r="T59" s="268">
        <f>'Ｈ１４（2002）'!H58</f>
        <v>0</v>
      </c>
      <c r="U59" s="207"/>
      <c r="V59" s="221"/>
      <c r="W59" s="221" t="s">
        <v>13</v>
      </c>
      <c r="X59" s="222"/>
      <c r="Y59" s="223" t="s">
        <v>61</v>
      </c>
      <c r="Z59" s="204">
        <f>'Ｈ１４（2002）'!A201</f>
        <v>37512</v>
      </c>
      <c r="AA59" s="205">
        <f>'Ｈ１４（2002）'!B201</f>
        <v>0</v>
      </c>
      <c r="AB59" s="206">
        <f>'Ｈ１４（2002）'!C201</f>
        <v>0</v>
      </c>
      <c r="AC59" s="506">
        <f>'Ｈ１４（2002）'!E201</f>
        <v>0</v>
      </c>
      <c r="AD59" s="1043"/>
      <c r="AE59" s="1043"/>
      <c r="AF59" s="1043"/>
      <c r="AG59" s="991"/>
      <c r="AH59" s="991"/>
      <c r="AI59" s="992" t="s">
        <v>396</v>
      </c>
      <c r="AJ59" s="1044" t="s">
        <v>397</v>
      </c>
      <c r="AK59" s="991"/>
      <c r="AL59" s="1014"/>
      <c r="AM59" s="437"/>
      <c r="AN59" s="437"/>
      <c r="AO59" s="437"/>
      <c r="AP59" s="437"/>
      <c r="AQ59" s="437"/>
      <c r="AR59" s="437"/>
    </row>
    <row r="60" spans="1:44" ht="14.45" customHeight="1">
      <c r="K60" s="199"/>
      <c r="L60" s="201" t="s">
        <v>13</v>
      </c>
      <c r="M60" s="202"/>
      <c r="N60" s="202"/>
      <c r="O60" s="203" t="s">
        <v>81</v>
      </c>
      <c r="P60" s="204">
        <f>'Ｈ１４（2002）'!A59</f>
        <v>0</v>
      </c>
      <c r="Q60" s="205">
        <f>'Ｈ１４（2002）'!C59</f>
        <v>0</v>
      </c>
      <c r="R60" s="205">
        <f>'Ｈ１４（2002）'!E59</f>
        <v>0</v>
      </c>
      <c r="S60" s="267">
        <f>'Ｈ１４（2002）'!F59</f>
        <v>0</v>
      </c>
      <c r="T60" s="268">
        <f>'Ｈ１４（2002）'!H59</f>
        <v>0</v>
      </c>
      <c r="U60" s="207"/>
      <c r="V60" s="221" t="s">
        <v>13</v>
      </c>
      <c r="W60" s="222"/>
      <c r="X60" s="222"/>
      <c r="Y60" s="223" t="s">
        <v>63</v>
      </c>
      <c r="Z60" s="462">
        <f>'Ｈ１４（2002）'!A202</f>
        <v>28176</v>
      </c>
      <c r="AA60" s="449">
        <f>'Ｈ１４（2002）'!B202</f>
        <v>0</v>
      </c>
      <c r="AB60" s="463">
        <f>'Ｈ１４（2002）'!C202</f>
        <v>0</v>
      </c>
      <c r="AC60" s="515">
        <f>'Ｈ１４（2002）'!E202</f>
        <v>0</v>
      </c>
      <c r="AD60" s="1045"/>
      <c r="AE60" s="1045"/>
      <c r="AF60" s="1045"/>
      <c r="AG60" s="996"/>
      <c r="AH60" s="996"/>
      <c r="AI60" s="1004"/>
      <c r="AJ60" s="1002" t="s">
        <v>2</v>
      </c>
      <c r="AK60" s="1002" t="s">
        <v>3</v>
      </c>
      <c r="AL60" s="1003" t="s">
        <v>393</v>
      </c>
      <c r="AM60" s="437"/>
      <c r="AN60" s="437"/>
      <c r="AO60" s="437"/>
      <c r="AP60" s="437"/>
      <c r="AQ60" s="437"/>
      <c r="AR60" s="437"/>
    </row>
    <row r="61" spans="1:44" ht="14.45" customHeight="1" thickBot="1">
      <c r="K61" s="199"/>
      <c r="L61" s="243" t="s">
        <v>82</v>
      </c>
      <c r="M61" s="244"/>
      <c r="N61" s="244"/>
      <c r="O61" s="245"/>
      <c r="P61" s="246">
        <f>SUM(P8:P60)-P9-P10-P12-P13-P15-P16-P17-P30-P31-P32-P40-P41-P42-P43-P44-P49-P50</f>
        <v>811858</v>
      </c>
      <c r="Q61" s="247">
        <f>SUM(Q8:Q60)-Q9-Q10-Q12-Q13-Q15-Q16-Q17-Q30-Q31-Q32-Q40-Q41-Q42-Q43-Q44-Q49-Q50</f>
        <v>811858</v>
      </c>
      <c r="R61" s="247">
        <f>SUM(R8:R60)-R9-R10-R12-R13-R15-R16-R17-R30-R31-R32-R40-R41-R42-R43-R44-R49-R50</f>
        <v>269712</v>
      </c>
      <c r="S61" s="336">
        <f>SUM(S8:S60)-S9-S10-S12-S13-S15-S16-S17-S30-S31-S32-S40-S41-S42-S43-S44-S49-S50</f>
        <v>71746</v>
      </c>
      <c r="T61" s="337">
        <f>SUM(T8:T60)-T9-T10-T12-T13-T15-T16-T17-T30-T31-T32-T40-T41-T42-T43-T44-T49-T50</f>
        <v>171378</v>
      </c>
      <c r="U61" s="249"/>
      <c r="V61" s="243" t="s">
        <v>82</v>
      </c>
      <c r="W61" s="244"/>
      <c r="X61" s="244"/>
      <c r="Y61" s="245"/>
      <c r="Z61" s="250">
        <f>SUM(Z8:Z60)-Z9-Z10-Z25-Z28-Z40-Z41-Z42-Z43-Z44</f>
        <v>69110</v>
      </c>
      <c r="AA61" s="247">
        <f>SUM(AA8:AA60)-AA9-AA10-AA25-AA28-AA40-AA41-AA42-AA43-AA44</f>
        <v>0</v>
      </c>
      <c r="AB61" s="251">
        <f>SUM(AB8:AB60)-AB9-AB10-AB25-AB28-AB40-AB41-AB42-AB43-AB44</f>
        <v>0</v>
      </c>
      <c r="AC61" s="516">
        <f>SUM(AC8:AC60)-AC9-AC10-AC25-AC28-AC40-AC41-AC42-AC43-AC44</f>
        <v>0</v>
      </c>
      <c r="AD61" s="1046"/>
      <c r="AE61" s="1046"/>
      <c r="AF61" s="1046"/>
      <c r="AG61" s="1011"/>
      <c r="AH61" s="1011"/>
      <c r="AI61" s="1012" t="s">
        <v>5</v>
      </c>
      <c r="AJ61" s="1009" t="s">
        <v>6</v>
      </c>
      <c r="AK61" s="1009" t="s">
        <v>7</v>
      </c>
      <c r="AL61" s="1013" t="s">
        <v>398</v>
      </c>
      <c r="AM61" s="437"/>
      <c r="AN61" s="437"/>
      <c r="AO61" s="437"/>
      <c r="AP61" s="437"/>
      <c r="AQ61" s="437"/>
      <c r="AR61" s="437"/>
    </row>
    <row r="62" spans="1:44" ht="14.45" customHeight="1">
      <c r="A62" s="952">
        <v>981224</v>
      </c>
      <c r="B62" s="952">
        <v>971929</v>
      </c>
      <c r="C62" s="952">
        <v>9295</v>
      </c>
      <c r="D62" s="952">
        <v>21700</v>
      </c>
      <c r="E62" s="952">
        <v>346</v>
      </c>
      <c r="F62" s="952">
        <v>331100</v>
      </c>
      <c r="G62" s="536"/>
      <c r="H62" s="535"/>
      <c r="I62" s="535"/>
      <c r="K62" s="188"/>
      <c r="L62" s="189" t="s">
        <v>8</v>
      </c>
      <c r="M62" s="190"/>
      <c r="N62" s="190"/>
      <c r="O62" s="191" t="s">
        <v>9</v>
      </c>
      <c r="P62" s="257">
        <f>'Ｈ１４（2002）'!A63</f>
        <v>48390</v>
      </c>
      <c r="Q62" s="258">
        <f>'Ｈ１４（2002）'!B63</f>
        <v>48390</v>
      </c>
      <c r="R62" s="259"/>
      <c r="S62" s="260">
        <f>'Ｈ１４（2002）'!D63</f>
        <v>0</v>
      </c>
      <c r="T62" s="261">
        <f>'Ｈ１４（2002）'!F63</f>
        <v>0</v>
      </c>
      <c r="U62" s="262"/>
      <c r="V62" s="189" t="s">
        <v>8</v>
      </c>
      <c r="W62" s="190"/>
      <c r="X62" s="190"/>
      <c r="Y62" s="191"/>
      <c r="Z62" s="482"/>
      <c r="AA62" s="483"/>
      <c r="AB62" s="468"/>
      <c r="AC62" s="484"/>
      <c r="AD62" s="262"/>
      <c r="AE62" s="189" t="s">
        <v>8</v>
      </c>
      <c r="AF62" s="190"/>
      <c r="AG62" s="190"/>
      <c r="AH62" s="191"/>
      <c r="AI62" s="482"/>
      <c r="AJ62" s="483"/>
      <c r="AK62" s="468"/>
      <c r="AL62" s="469"/>
      <c r="AM62" s="437"/>
      <c r="AN62" s="437"/>
      <c r="AO62" s="437"/>
      <c r="AP62" s="437"/>
      <c r="AQ62" s="437"/>
      <c r="AR62" s="437"/>
    </row>
    <row r="63" spans="1:44" ht="14.45" customHeight="1">
      <c r="A63" s="952">
        <v>48390</v>
      </c>
      <c r="B63" s="952">
        <v>48390</v>
      </c>
      <c r="C63" s="952">
        <v>0</v>
      </c>
      <c r="D63" s="952">
        <v>0</v>
      </c>
      <c r="E63" s="952">
        <v>0</v>
      </c>
      <c r="F63" s="952">
        <v>0</v>
      </c>
      <c r="G63" s="536"/>
      <c r="H63" s="535"/>
      <c r="I63" s="535"/>
      <c r="K63" s="199"/>
      <c r="L63" s="200"/>
      <c r="M63" s="201" t="s">
        <v>11</v>
      </c>
      <c r="N63" s="202"/>
      <c r="O63" s="203" t="s">
        <v>12</v>
      </c>
      <c r="P63" s="204">
        <f>'Ｈ１４（2002）'!A64</f>
        <v>21956</v>
      </c>
      <c r="Q63" s="205">
        <f>'Ｈ１４（2002）'!B64</f>
        <v>21956</v>
      </c>
      <c r="R63" s="225"/>
      <c r="S63" s="267">
        <f>'Ｈ１４（2002）'!D64</f>
        <v>0</v>
      </c>
      <c r="T63" s="268">
        <f>'Ｈ１４（2002）'!F64</f>
        <v>0</v>
      </c>
      <c r="U63" s="269"/>
      <c r="V63" s="200"/>
      <c r="W63" s="201"/>
      <c r="X63" s="202"/>
      <c r="Y63" s="220"/>
      <c r="Z63" s="485"/>
      <c r="AA63" s="486"/>
      <c r="AB63" s="470"/>
      <c r="AC63" s="487"/>
      <c r="AD63" s="269"/>
      <c r="AE63" s="200"/>
      <c r="AF63" s="201"/>
      <c r="AG63" s="202"/>
      <c r="AH63" s="220"/>
      <c r="AI63" s="485"/>
      <c r="AJ63" s="486"/>
      <c r="AK63" s="470"/>
      <c r="AL63" s="471"/>
      <c r="AM63" s="437"/>
      <c r="AN63" s="437"/>
      <c r="AO63" s="437"/>
      <c r="AP63" s="437"/>
      <c r="AQ63" s="437"/>
      <c r="AR63" s="437"/>
    </row>
    <row r="64" spans="1:44" ht="14.45" customHeight="1">
      <c r="A64" s="952">
        <v>21956</v>
      </c>
      <c r="B64" s="952">
        <v>21956</v>
      </c>
      <c r="C64" s="952">
        <v>0</v>
      </c>
      <c r="D64" s="952">
        <v>0</v>
      </c>
      <c r="E64" s="952">
        <v>0</v>
      </c>
      <c r="F64" s="952">
        <v>0</v>
      </c>
      <c r="G64" s="536"/>
      <c r="H64" s="535"/>
      <c r="I64" s="535"/>
      <c r="K64" s="199"/>
      <c r="L64" s="200"/>
      <c r="M64" s="201" t="s">
        <v>13</v>
      </c>
      <c r="N64" s="172"/>
      <c r="O64" s="212"/>
      <c r="P64" s="213">
        <f>P62-P63</f>
        <v>26434</v>
      </c>
      <c r="Q64" s="214">
        <f>Q62-Q63</f>
        <v>26434</v>
      </c>
      <c r="R64" s="214"/>
      <c r="S64" s="274">
        <f>S62-S63</f>
        <v>0</v>
      </c>
      <c r="T64" s="275">
        <f>T62-T63</f>
        <v>0</v>
      </c>
      <c r="U64" s="269"/>
      <c r="V64" s="200"/>
      <c r="W64" s="201" t="s">
        <v>13</v>
      </c>
      <c r="X64" s="172"/>
      <c r="Y64" s="212" t="s">
        <v>9</v>
      </c>
      <c r="Z64" s="276">
        <f>'Ｈ１４（2002）'!A117</f>
        <v>0</v>
      </c>
      <c r="AA64" s="277">
        <f>'Ｈ１４（2002）'!B117</f>
        <v>0</v>
      </c>
      <c r="AB64" s="278"/>
      <c r="AC64" s="279">
        <f>'Ｈ１４（2002）'!E117</f>
        <v>0</v>
      </c>
      <c r="AD64" s="269"/>
      <c r="AE64" s="200"/>
      <c r="AF64" s="201" t="s">
        <v>13</v>
      </c>
      <c r="AG64" s="172"/>
      <c r="AH64" s="212" t="s">
        <v>399</v>
      </c>
      <c r="AI64" s="276">
        <f>'Ｈ１４（2002）'!A140</f>
        <v>0</v>
      </c>
      <c r="AJ64" s="277">
        <f>'Ｈ１４（2002）'!B140</f>
        <v>0</v>
      </c>
      <c r="AK64" s="280">
        <f>'Ｈ１４（2002）'!C140</f>
        <v>0</v>
      </c>
      <c r="AL64" s="281">
        <f>'Ｈ１４（2002）'!E140</f>
        <v>0</v>
      </c>
      <c r="AM64" s="437"/>
      <c r="AN64" s="437"/>
      <c r="AO64" s="437"/>
      <c r="AP64" s="437"/>
      <c r="AQ64" s="437"/>
      <c r="AR64" s="437"/>
    </row>
    <row r="65" spans="1:44" ht="14.45" customHeight="1">
      <c r="A65" s="952">
        <v>12837</v>
      </c>
      <c r="B65" s="952">
        <v>12837</v>
      </c>
      <c r="C65" s="952">
        <v>0</v>
      </c>
      <c r="D65" s="952">
        <v>0</v>
      </c>
      <c r="E65" s="952">
        <v>0</v>
      </c>
      <c r="F65" s="952">
        <v>0</v>
      </c>
      <c r="G65" s="536"/>
      <c r="H65" s="535"/>
      <c r="I65" s="535"/>
      <c r="K65" s="199" t="s">
        <v>4</v>
      </c>
      <c r="L65" s="178" t="s">
        <v>14</v>
      </c>
      <c r="M65" s="175"/>
      <c r="N65" s="175"/>
      <c r="O65" s="216" t="s">
        <v>15</v>
      </c>
      <c r="P65" s="217">
        <f>'Ｈ１４（2002）'!A65</f>
        <v>12837</v>
      </c>
      <c r="Q65" s="218">
        <f>'Ｈ１４（2002）'!B65</f>
        <v>12837</v>
      </c>
      <c r="R65" s="282"/>
      <c r="S65" s="283">
        <f>'Ｈ１４（2002）'!D65</f>
        <v>0</v>
      </c>
      <c r="T65" s="268">
        <f>'Ｈ１４（2002）'!F65</f>
        <v>0</v>
      </c>
      <c r="U65" s="269" t="s">
        <v>4</v>
      </c>
      <c r="V65" s="178" t="s">
        <v>14</v>
      </c>
      <c r="W65" s="175"/>
      <c r="X65" s="175"/>
      <c r="Y65" s="216"/>
      <c r="Z65" s="284"/>
      <c r="AA65" s="285"/>
      <c r="AB65" s="285"/>
      <c r="AC65" s="286"/>
      <c r="AD65" s="269" t="s">
        <v>4</v>
      </c>
      <c r="AE65" s="178" t="s">
        <v>14</v>
      </c>
      <c r="AF65" s="175"/>
      <c r="AG65" s="175"/>
      <c r="AH65" s="216"/>
      <c r="AI65" s="284"/>
      <c r="AJ65" s="285"/>
      <c r="AK65" s="285"/>
      <c r="AL65" s="287"/>
      <c r="AM65" s="437"/>
      <c r="AN65" s="437"/>
      <c r="AO65" s="437"/>
      <c r="AP65" s="437"/>
      <c r="AQ65" s="437"/>
      <c r="AR65" s="437"/>
    </row>
    <row r="66" spans="1:44" ht="14.45" customHeight="1">
      <c r="A66" s="952">
        <v>0</v>
      </c>
      <c r="B66" s="952">
        <v>0</v>
      </c>
      <c r="C66" s="952">
        <v>0</v>
      </c>
      <c r="D66" s="952">
        <v>0</v>
      </c>
      <c r="E66" s="952">
        <v>0</v>
      </c>
      <c r="F66" s="952">
        <v>0</v>
      </c>
      <c r="G66" s="536"/>
      <c r="H66" s="535"/>
      <c r="I66" s="535"/>
      <c r="K66" s="199"/>
      <c r="L66" s="200"/>
      <c r="M66" s="201" t="s">
        <v>16</v>
      </c>
      <c r="N66" s="202"/>
      <c r="O66" s="203" t="s">
        <v>17</v>
      </c>
      <c r="P66" s="204">
        <f>'Ｈ１４（2002）'!A66</f>
        <v>0</v>
      </c>
      <c r="Q66" s="205">
        <f>'Ｈ１４（2002）'!B66</f>
        <v>0</v>
      </c>
      <c r="R66" s="225"/>
      <c r="S66" s="267">
        <f>'Ｈ１４（2002）'!D66</f>
        <v>0</v>
      </c>
      <c r="T66" s="268">
        <f>'Ｈ１４（2002）'!F66</f>
        <v>0</v>
      </c>
      <c r="U66" s="269"/>
      <c r="V66" s="200"/>
      <c r="W66" s="201"/>
      <c r="X66" s="202"/>
      <c r="Y66" s="203"/>
      <c r="Z66" s="288"/>
      <c r="AA66" s="289"/>
      <c r="AB66" s="289"/>
      <c r="AC66" s="290"/>
      <c r="AD66" s="269"/>
      <c r="AE66" s="200"/>
      <c r="AF66" s="201"/>
      <c r="AG66" s="202"/>
      <c r="AH66" s="203"/>
      <c r="AI66" s="288"/>
      <c r="AJ66" s="289"/>
      <c r="AK66" s="289"/>
      <c r="AL66" s="291"/>
      <c r="AM66" s="437"/>
      <c r="AN66" s="437"/>
      <c r="AO66" s="437"/>
      <c r="AP66" s="437"/>
      <c r="AQ66" s="437"/>
      <c r="AR66" s="437"/>
    </row>
    <row r="67" spans="1:44" ht="14.45" customHeight="1">
      <c r="A67" s="952">
        <v>0</v>
      </c>
      <c r="B67" s="952">
        <v>0</v>
      </c>
      <c r="C67" s="952">
        <v>0</v>
      </c>
      <c r="D67" s="952">
        <v>0</v>
      </c>
      <c r="E67" s="952">
        <v>0</v>
      </c>
      <c r="F67" s="952">
        <v>0</v>
      </c>
      <c r="G67" s="536"/>
      <c r="H67" s="535"/>
      <c r="I67" s="535"/>
      <c r="K67" s="199"/>
      <c r="L67" s="221"/>
      <c r="M67" s="201" t="s">
        <v>13</v>
      </c>
      <c r="N67" s="222"/>
      <c r="O67" s="223"/>
      <c r="P67" s="213">
        <f>P65-P66</f>
        <v>12837</v>
      </c>
      <c r="Q67" s="214">
        <f>Q65-Q66</f>
        <v>12837</v>
      </c>
      <c r="R67" s="214"/>
      <c r="S67" s="274">
        <f>S65-S66</f>
        <v>0</v>
      </c>
      <c r="T67" s="275">
        <f>T65-T66</f>
        <v>0</v>
      </c>
      <c r="U67" s="269"/>
      <c r="V67" s="221"/>
      <c r="W67" s="201" t="s">
        <v>13</v>
      </c>
      <c r="X67" s="222"/>
      <c r="Y67" s="212" t="s">
        <v>400</v>
      </c>
      <c r="Z67" s="276">
        <f>'Ｈ１４（2002）'!A118</f>
        <v>0</v>
      </c>
      <c r="AA67" s="277">
        <f>'Ｈ１４（2002）'!B118</f>
        <v>0</v>
      </c>
      <c r="AB67" s="278"/>
      <c r="AC67" s="279">
        <f>'Ｈ１４（2002）'!E118</f>
        <v>0</v>
      </c>
      <c r="AD67" s="269"/>
      <c r="AE67" s="221"/>
      <c r="AF67" s="201" t="s">
        <v>13</v>
      </c>
      <c r="AG67" s="222"/>
      <c r="AH67" s="212" t="s">
        <v>401</v>
      </c>
      <c r="AI67" s="276">
        <f>'Ｈ１４（2002）'!A141</f>
        <v>0</v>
      </c>
      <c r="AJ67" s="277">
        <f>'Ｈ１４（2002）'!B141</f>
        <v>0</v>
      </c>
      <c r="AK67" s="280">
        <f>'Ｈ１４（2002）'!C141</f>
        <v>0</v>
      </c>
      <c r="AL67" s="281">
        <f>'Ｈ１４（2002）'!E141</f>
        <v>0</v>
      </c>
      <c r="AM67" s="437"/>
      <c r="AN67" s="437"/>
      <c r="AO67" s="437"/>
      <c r="AP67" s="437"/>
      <c r="AQ67" s="437"/>
      <c r="AR67" s="437"/>
    </row>
    <row r="68" spans="1:44" ht="14.45" customHeight="1">
      <c r="A68" s="952">
        <v>0</v>
      </c>
      <c r="B68" s="952">
        <v>0</v>
      </c>
      <c r="C68" s="952">
        <v>0</v>
      </c>
      <c r="D68" s="952">
        <v>0</v>
      </c>
      <c r="E68" s="952">
        <v>0</v>
      </c>
      <c r="F68" s="952">
        <v>0</v>
      </c>
      <c r="G68" s="536"/>
      <c r="H68" s="535"/>
      <c r="I68" s="535"/>
      <c r="K68" s="199" t="s">
        <v>4</v>
      </c>
      <c r="L68" s="174"/>
      <c r="M68" s="200" t="s">
        <v>94</v>
      </c>
      <c r="N68" s="202"/>
      <c r="O68" s="203" t="s">
        <v>93</v>
      </c>
      <c r="P68" s="204">
        <f>'Ｈ１４（2002）'!A68</f>
        <v>0</v>
      </c>
      <c r="Q68" s="205">
        <f>'Ｈ１４（2002）'!B68</f>
        <v>0</v>
      </c>
      <c r="R68" s="225"/>
      <c r="S68" s="267">
        <f>'Ｈ１４（2002）'!D68</f>
        <v>0</v>
      </c>
      <c r="T68" s="268">
        <f>'Ｈ１４（2002）'!F68</f>
        <v>0</v>
      </c>
      <c r="U68" s="269" t="s">
        <v>4</v>
      </c>
      <c r="V68" s="174"/>
      <c r="W68" s="178"/>
      <c r="X68" s="175"/>
      <c r="Y68" s="292"/>
      <c r="Z68" s="284"/>
      <c r="AA68" s="285"/>
      <c r="AB68" s="285"/>
      <c r="AC68" s="286"/>
      <c r="AD68" s="269" t="s">
        <v>4</v>
      </c>
      <c r="AE68" s="174"/>
      <c r="AF68" s="178"/>
      <c r="AG68" s="175"/>
      <c r="AH68" s="292"/>
      <c r="AI68" s="284"/>
      <c r="AJ68" s="285"/>
      <c r="AK68" s="285"/>
      <c r="AL68" s="287"/>
      <c r="AM68" s="437"/>
      <c r="AN68" s="437"/>
      <c r="AO68" s="437"/>
      <c r="AP68" s="437"/>
      <c r="AQ68" s="437"/>
      <c r="AR68" s="437"/>
    </row>
    <row r="69" spans="1:44" ht="14.45" customHeight="1">
      <c r="A69" s="952">
        <v>0</v>
      </c>
      <c r="B69" s="952">
        <v>0</v>
      </c>
      <c r="C69" s="952">
        <v>0</v>
      </c>
      <c r="D69" s="952">
        <v>0</v>
      </c>
      <c r="E69" s="952">
        <v>0</v>
      </c>
      <c r="F69" s="952">
        <v>0</v>
      </c>
      <c r="G69" s="536"/>
      <c r="H69" s="535"/>
      <c r="I69" s="535"/>
      <c r="K69" s="199"/>
      <c r="L69" s="181" t="s">
        <v>102</v>
      </c>
      <c r="M69" s="200"/>
      <c r="N69" s="201" t="s">
        <v>148</v>
      </c>
      <c r="O69" s="203" t="s">
        <v>97</v>
      </c>
      <c r="P69" s="204">
        <f>'Ｈ１４（2002）'!A69</f>
        <v>0</v>
      </c>
      <c r="Q69" s="205">
        <f>'Ｈ１４（2002）'!B69</f>
        <v>0</v>
      </c>
      <c r="R69" s="225"/>
      <c r="S69" s="267">
        <f>'Ｈ１４（2002）'!D69</f>
        <v>0</v>
      </c>
      <c r="T69" s="268">
        <f>'Ｈ１４（2002）'!F69</f>
        <v>0</v>
      </c>
      <c r="U69" s="269"/>
      <c r="V69" s="181" t="s">
        <v>102</v>
      </c>
      <c r="W69" s="200"/>
      <c r="X69" s="172"/>
      <c r="Y69" s="208"/>
      <c r="Z69" s="293"/>
      <c r="AA69" s="294"/>
      <c r="AB69" s="294"/>
      <c r="AC69" s="295"/>
      <c r="AD69" s="269"/>
      <c r="AE69" s="181" t="s">
        <v>102</v>
      </c>
      <c r="AF69" s="200"/>
      <c r="AG69" s="172"/>
      <c r="AH69" s="208"/>
      <c r="AI69" s="293"/>
      <c r="AJ69" s="294"/>
      <c r="AK69" s="294"/>
      <c r="AL69" s="296"/>
      <c r="AM69" s="437"/>
      <c r="AN69" s="437"/>
      <c r="AO69" s="437"/>
      <c r="AP69" s="437"/>
      <c r="AQ69" s="437"/>
      <c r="AR69" s="437"/>
    </row>
    <row r="70" spans="1:44" ht="14.45" customHeight="1">
      <c r="A70" s="952">
        <v>0</v>
      </c>
      <c r="B70" s="952">
        <v>0</v>
      </c>
      <c r="C70" s="952">
        <v>0</v>
      </c>
      <c r="D70" s="952">
        <v>0</v>
      </c>
      <c r="E70" s="952">
        <v>0</v>
      </c>
      <c r="F70" s="952">
        <v>0</v>
      </c>
      <c r="G70" s="536"/>
      <c r="H70" s="535"/>
      <c r="I70" s="535"/>
      <c r="K70" s="199"/>
      <c r="L70" s="181" t="s">
        <v>103</v>
      </c>
      <c r="M70" s="181"/>
      <c r="N70" s="201" t="s">
        <v>96</v>
      </c>
      <c r="O70" s="203" t="s">
        <v>34</v>
      </c>
      <c r="P70" s="204">
        <f>'Ｈ１４（2002）'!A70</f>
        <v>0</v>
      </c>
      <c r="Q70" s="205">
        <f>'Ｈ１４（2002）'!B70</f>
        <v>0</v>
      </c>
      <c r="R70" s="225"/>
      <c r="S70" s="267">
        <f>'Ｈ１４（2002）'!D70</f>
        <v>0</v>
      </c>
      <c r="T70" s="268">
        <f>'Ｈ１４（2002）'!F70</f>
        <v>0</v>
      </c>
      <c r="U70" s="269"/>
      <c r="V70" s="181" t="s">
        <v>103</v>
      </c>
      <c r="W70" s="200"/>
      <c r="X70" s="172"/>
      <c r="Y70" s="208"/>
      <c r="Z70" s="293"/>
      <c r="AA70" s="294"/>
      <c r="AB70" s="294"/>
      <c r="AC70" s="295"/>
      <c r="AD70" s="269"/>
      <c r="AE70" s="181" t="s">
        <v>103</v>
      </c>
      <c r="AF70" s="200"/>
      <c r="AG70" s="172"/>
      <c r="AH70" s="208"/>
      <c r="AI70" s="293"/>
      <c r="AJ70" s="294"/>
      <c r="AK70" s="294"/>
      <c r="AL70" s="296"/>
      <c r="AM70" s="437"/>
      <c r="AN70" s="437"/>
      <c r="AO70" s="437"/>
      <c r="AP70" s="437"/>
      <c r="AQ70" s="437"/>
      <c r="AR70" s="437"/>
    </row>
    <row r="71" spans="1:44" ht="14.45" customHeight="1">
      <c r="A71" s="952">
        <v>0</v>
      </c>
      <c r="B71" s="952">
        <v>0</v>
      </c>
      <c r="C71" s="952">
        <v>0</v>
      </c>
      <c r="D71" s="952">
        <v>0</v>
      </c>
      <c r="E71" s="952">
        <v>0</v>
      </c>
      <c r="F71" s="952">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c r="AM71" s="437"/>
      <c r="AN71" s="437"/>
      <c r="AO71" s="437"/>
      <c r="AP71" s="437"/>
      <c r="AQ71" s="437"/>
      <c r="AR71" s="437"/>
    </row>
    <row r="72" spans="1:44" ht="14.45" customHeight="1">
      <c r="A72" s="952">
        <v>0</v>
      </c>
      <c r="B72" s="952">
        <v>0</v>
      </c>
      <c r="C72" s="952">
        <v>0</v>
      </c>
      <c r="D72" s="952">
        <v>0</v>
      </c>
      <c r="E72" s="952">
        <v>0</v>
      </c>
      <c r="F72" s="952">
        <v>0</v>
      </c>
      <c r="G72" s="536"/>
      <c r="H72" s="535"/>
      <c r="I72" s="535"/>
      <c r="K72" s="199"/>
      <c r="L72" s="181"/>
      <c r="M72" s="201" t="s">
        <v>95</v>
      </c>
      <c r="N72" s="202"/>
      <c r="O72" s="203" t="s">
        <v>98</v>
      </c>
      <c r="P72" s="204">
        <f>'Ｈ１４（2002）'!A71</f>
        <v>0</v>
      </c>
      <c r="Q72" s="205">
        <f>'Ｈ１４（2002）'!B71</f>
        <v>0</v>
      </c>
      <c r="R72" s="225"/>
      <c r="S72" s="267">
        <f>'Ｈ１４（2002）'!D71</f>
        <v>0</v>
      </c>
      <c r="T72" s="268">
        <f>'Ｈ１４（2002）'!F71</f>
        <v>0</v>
      </c>
      <c r="U72" s="269"/>
      <c r="V72" s="181"/>
      <c r="W72" s="221"/>
      <c r="X72" s="222"/>
      <c r="Y72" s="298"/>
      <c r="Z72" s="288"/>
      <c r="AA72" s="289"/>
      <c r="AB72" s="289"/>
      <c r="AC72" s="290"/>
      <c r="AD72" s="269"/>
      <c r="AE72" s="181"/>
      <c r="AF72" s="221"/>
      <c r="AG72" s="222"/>
      <c r="AH72" s="298"/>
      <c r="AI72" s="288"/>
      <c r="AJ72" s="289"/>
      <c r="AK72" s="289"/>
      <c r="AL72" s="291"/>
      <c r="AM72" s="437"/>
      <c r="AN72" s="437"/>
      <c r="AO72" s="437"/>
      <c r="AP72" s="437"/>
      <c r="AQ72" s="437"/>
      <c r="AR72" s="437"/>
    </row>
    <row r="73" spans="1:44" ht="14.45" customHeight="1">
      <c r="A73" s="952">
        <v>0</v>
      </c>
      <c r="B73" s="952">
        <v>0</v>
      </c>
      <c r="C73" s="952">
        <v>0</v>
      </c>
      <c r="D73" s="952">
        <v>0</v>
      </c>
      <c r="E73" s="952">
        <v>0</v>
      </c>
      <c r="F73" s="952">
        <v>0</v>
      </c>
      <c r="G73" s="536"/>
      <c r="H73" s="535"/>
      <c r="I73" s="535"/>
      <c r="K73" s="199"/>
      <c r="L73" s="221"/>
      <c r="M73" s="201" t="s">
        <v>13</v>
      </c>
      <c r="N73" s="202"/>
      <c r="O73" s="203" t="s">
        <v>99</v>
      </c>
      <c r="P73" s="204">
        <f>'Ｈ１４（2002）'!A72</f>
        <v>0</v>
      </c>
      <c r="Q73" s="205">
        <f>'Ｈ１４（2002）'!B72</f>
        <v>0</v>
      </c>
      <c r="R73" s="225"/>
      <c r="S73" s="267">
        <f>'Ｈ１４（2002）'!D72</f>
        <v>0</v>
      </c>
      <c r="T73" s="268">
        <f>'Ｈ１４（2002）'!F72</f>
        <v>0</v>
      </c>
      <c r="U73" s="269"/>
      <c r="V73" s="221"/>
      <c r="W73" s="201" t="s">
        <v>13</v>
      </c>
      <c r="X73" s="202"/>
      <c r="Y73" s="216" t="s">
        <v>15</v>
      </c>
      <c r="Z73" s="276">
        <f>'Ｈ１４（2002）'!A119</f>
        <v>0</v>
      </c>
      <c r="AA73" s="277">
        <f>'Ｈ１４（2002）'!B119</f>
        <v>0</v>
      </c>
      <c r="AB73" s="278"/>
      <c r="AC73" s="279">
        <f>'Ｈ１４（2002）'!E119</f>
        <v>0</v>
      </c>
      <c r="AD73" s="269"/>
      <c r="AE73" s="221"/>
      <c r="AF73" s="201" t="s">
        <v>13</v>
      </c>
      <c r="AG73" s="202"/>
      <c r="AH73" s="216" t="s">
        <v>402</v>
      </c>
      <c r="AI73" s="276">
        <f>'Ｈ１４（2002）'!A142</f>
        <v>0</v>
      </c>
      <c r="AJ73" s="277">
        <f>'Ｈ１４（2002）'!B142</f>
        <v>0</v>
      </c>
      <c r="AK73" s="280">
        <f>'Ｈ１４（2002）'!C142</f>
        <v>0</v>
      </c>
      <c r="AL73" s="281">
        <f>'Ｈ１４（2002）'!E142</f>
        <v>0</v>
      </c>
      <c r="AM73" s="437"/>
      <c r="AN73" s="437"/>
      <c r="AO73" s="437"/>
      <c r="AP73" s="437"/>
      <c r="AQ73" s="437"/>
      <c r="AR73" s="437"/>
    </row>
    <row r="74" spans="1:44" ht="14.45" customHeight="1">
      <c r="A74" s="952">
        <v>56133</v>
      </c>
      <c r="B74" s="952">
        <v>46838</v>
      </c>
      <c r="C74" s="952">
        <v>9295</v>
      </c>
      <c r="D74" s="952">
        <v>375</v>
      </c>
      <c r="E74" s="952">
        <v>346</v>
      </c>
      <c r="F74" s="952">
        <v>0</v>
      </c>
      <c r="G74" s="536"/>
      <c r="H74" s="535"/>
      <c r="I74" s="535"/>
      <c r="K74" s="199"/>
      <c r="L74" s="201" t="s">
        <v>19</v>
      </c>
      <c r="M74" s="202"/>
      <c r="N74" s="202"/>
      <c r="O74" s="203" t="s">
        <v>20</v>
      </c>
      <c r="P74" s="204">
        <f>'Ｈ１４（2002）'!A73</f>
        <v>0</v>
      </c>
      <c r="Q74" s="205">
        <f>'Ｈ１４（2002）'!B73</f>
        <v>0</v>
      </c>
      <c r="R74" s="225"/>
      <c r="S74" s="267">
        <f>'Ｈ１４（2002）'!D73</f>
        <v>0</v>
      </c>
      <c r="T74" s="268">
        <f>'Ｈ１４（2002）'!F73</f>
        <v>0</v>
      </c>
      <c r="U74" s="269"/>
      <c r="V74" s="201" t="s">
        <v>19</v>
      </c>
      <c r="W74" s="202"/>
      <c r="X74" s="202"/>
      <c r="Y74" s="216" t="s">
        <v>142</v>
      </c>
      <c r="Z74" s="299">
        <f>'Ｈ１４（2002）'!A120</f>
        <v>0</v>
      </c>
      <c r="AA74" s="277">
        <f>'Ｈ１４（2002）'!B120</f>
        <v>0</v>
      </c>
      <c r="AB74" s="300"/>
      <c r="AC74" s="279">
        <f>'Ｈ１４（2002）'!E120</f>
        <v>0</v>
      </c>
      <c r="AD74" s="269"/>
      <c r="AE74" s="201" t="s">
        <v>19</v>
      </c>
      <c r="AF74" s="202"/>
      <c r="AG74" s="202"/>
      <c r="AH74" s="216" t="s">
        <v>403</v>
      </c>
      <c r="AI74" s="299">
        <f>'Ｈ１４（2002）'!A143</f>
        <v>0</v>
      </c>
      <c r="AJ74" s="277">
        <f>'Ｈ１４（2002）'!B143</f>
        <v>0</v>
      </c>
      <c r="AK74" s="301">
        <f>'Ｈ１４（2002）'!C143</f>
        <v>0</v>
      </c>
      <c r="AL74" s="281">
        <f>'Ｈ１４（2002）'!E143</f>
        <v>0</v>
      </c>
      <c r="AM74" s="437"/>
      <c r="AN74" s="437"/>
      <c r="AO74" s="437"/>
      <c r="AP74" s="437"/>
      <c r="AQ74" s="437"/>
      <c r="AR74" s="437"/>
    </row>
    <row r="75" spans="1:44" ht="14.45" customHeight="1">
      <c r="A75" s="952">
        <v>13130</v>
      </c>
      <c r="B75" s="952">
        <v>13130</v>
      </c>
      <c r="C75" s="952">
        <v>0</v>
      </c>
      <c r="D75" s="952">
        <v>375</v>
      </c>
      <c r="E75" s="952">
        <v>0</v>
      </c>
      <c r="F75" s="952">
        <v>0</v>
      </c>
      <c r="G75" s="536"/>
      <c r="H75" s="535"/>
      <c r="I75" s="535"/>
      <c r="K75" s="199" t="s">
        <v>83</v>
      </c>
      <c r="L75" s="200"/>
      <c r="M75" s="201" t="s">
        <v>22</v>
      </c>
      <c r="N75" s="202"/>
      <c r="O75" s="203" t="s">
        <v>23</v>
      </c>
      <c r="P75" s="204">
        <f>'Ｈ１４（2002）'!A75</f>
        <v>13130</v>
      </c>
      <c r="Q75" s="205">
        <f>'Ｈ１４（2002）'!B75</f>
        <v>13130</v>
      </c>
      <c r="R75" s="225"/>
      <c r="S75" s="267">
        <f>'Ｈ１４（2002）'!D75</f>
        <v>375</v>
      </c>
      <c r="T75" s="268">
        <f>'Ｈ１４（2002）'!F75</f>
        <v>0</v>
      </c>
      <c r="U75" s="269" t="s">
        <v>404</v>
      </c>
      <c r="V75" s="200"/>
      <c r="W75" s="201" t="s">
        <v>405</v>
      </c>
      <c r="X75" s="202"/>
      <c r="Y75" s="216" t="s">
        <v>406</v>
      </c>
      <c r="Z75" s="299">
        <f>'Ｈ１４（2002）'!A121</f>
        <v>84811</v>
      </c>
      <c r="AA75" s="277">
        <f>'Ｈ１４（2002）'!B121</f>
        <v>0</v>
      </c>
      <c r="AB75" s="300"/>
      <c r="AC75" s="279">
        <f>'Ｈ１４（2002）'!E121</f>
        <v>62700</v>
      </c>
      <c r="AD75" s="269" t="s">
        <v>407</v>
      </c>
      <c r="AE75" s="200"/>
      <c r="AF75" s="201" t="s">
        <v>405</v>
      </c>
      <c r="AG75" s="202"/>
      <c r="AH75" s="216" t="s">
        <v>408</v>
      </c>
      <c r="AI75" s="299">
        <f>'Ｈ１４（2002）'!A144</f>
        <v>0</v>
      </c>
      <c r="AJ75" s="277">
        <f>'Ｈ１４（2002）'!B144</f>
        <v>0</v>
      </c>
      <c r="AK75" s="301">
        <f>'Ｈ１４（2002）'!C144</f>
        <v>0</v>
      </c>
      <c r="AL75" s="281">
        <f>'Ｈ１４（2002）'!E144</f>
        <v>0</v>
      </c>
      <c r="AM75" s="437"/>
      <c r="AN75" s="437"/>
      <c r="AO75" s="437"/>
      <c r="AP75" s="437"/>
      <c r="AQ75" s="437"/>
      <c r="AR75" s="437"/>
    </row>
    <row r="76" spans="1:44" ht="14.45" customHeight="1">
      <c r="A76" s="952">
        <v>20341</v>
      </c>
      <c r="B76" s="952">
        <v>20341</v>
      </c>
      <c r="C76" s="952">
        <v>0</v>
      </c>
      <c r="D76" s="952">
        <v>0</v>
      </c>
      <c r="E76" s="952">
        <v>0</v>
      </c>
      <c r="F76" s="952">
        <v>0</v>
      </c>
      <c r="G76" s="536"/>
      <c r="H76" s="535"/>
      <c r="I76" s="535"/>
      <c r="K76" s="199"/>
      <c r="L76" s="200" t="s">
        <v>25</v>
      </c>
      <c r="M76" s="201" t="s">
        <v>26</v>
      </c>
      <c r="N76" s="202"/>
      <c r="O76" s="203" t="s">
        <v>27</v>
      </c>
      <c r="P76" s="204">
        <f>'Ｈ１４（2002）'!A76</f>
        <v>20341</v>
      </c>
      <c r="Q76" s="205">
        <f>'Ｈ１４（2002）'!B76</f>
        <v>20341</v>
      </c>
      <c r="R76" s="225"/>
      <c r="S76" s="267">
        <f>'Ｈ１４（2002）'!D76</f>
        <v>0</v>
      </c>
      <c r="T76" s="268">
        <f>'Ｈ１４（2002）'!F76</f>
        <v>0</v>
      </c>
      <c r="U76" s="269"/>
      <c r="V76" s="200" t="s">
        <v>25</v>
      </c>
      <c r="W76" s="178"/>
      <c r="X76" s="175"/>
      <c r="Y76" s="292"/>
      <c r="Z76" s="303"/>
      <c r="AA76" s="304"/>
      <c r="AB76" s="294"/>
      <c r="AC76" s="295"/>
      <c r="AD76" s="269" t="s">
        <v>409</v>
      </c>
      <c r="AE76" s="200" t="s">
        <v>25</v>
      </c>
      <c r="AF76" s="178"/>
      <c r="AG76" s="175"/>
      <c r="AH76" s="292"/>
      <c r="AI76" s="303"/>
      <c r="AJ76" s="304"/>
      <c r="AK76" s="294"/>
      <c r="AL76" s="296"/>
      <c r="AM76" s="437"/>
      <c r="AN76" s="437"/>
      <c r="AO76" s="437"/>
      <c r="AP76" s="437"/>
      <c r="AQ76" s="437"/>
      <c r="AR76" s="437"/>
    </row>
    <row r="77" spans="1:44" ht="14.45" customHeight="1">
      <c r="A77" s="952">
        <v>0</v>
      </c>
      <c r="B77" s="952">
        <v>0</v>
      </c>
      <c r="C77" s="952">
        <v>0</v>
      </c>
      <c r="D77" s="952">
        <v>0</v>
      </c>
      <c r="E77" s="952">
        <v>0</v>
      </c>
      <c r="F77" s="952">
        <v>0</v>
      </c>
      <c r="G77" s="536"/>
      <c r="H77" s="535"/>
      <c r="I77" s="535"/>
      <c r="K77" s="199"/>
      <c r="L77" s="200" t="s">
        <v>28</v>
      </c>
      <c r="M77" s="201" t="s">
        <v>29</v>
      </c>
      <c r="N77" s="202"/>
      <c r="O77" s="203" t="s">
        <v>30</v>
      </c>
      <c r="P77" s="204">
        <f>'Ｈ１４（2002）'!A77</f>
        <v>0</v>
      </c>
      <c r="Q77" s="205">
        <f>'Ｈ１４（2002）'!B77</f>
        <v>0</v>
      </c>
      <c r="R77" s="225"/>
      <c r="S77" s="267">
        <f>'Ｈ１４（2002）'!D77</f>
        <v>0</v>
      </c>
      <c r="T77" s="268">
        <f>'Ｈ１４（2002）'!F77</f>
        <v>0</v>
      </c>
      <c r="U77" s="269"/>
      <c r="V77" s="200" t="s">
        <v>28</v>
      </c>
      <c r="W77" s="200"/>
      <c r="X77" s="172"/>
      <c r="Y77" s="208"/>
      <c r="Z77" s="303"/>
      <c r="AA77" s="304"/>
      <c r="AB77" s="294"/>
      <c r="AC77" s="295"/>
      <c r="AD77" s="269" t="s">
        <v>410</v>
      </c>
      <c r="AE77" s="200" t="s">
        <v>28</v>
      </c>
      <c r="AF77" s="200"/>
      <c r="AG77" s="172"/>
      <c r="AH77" s="208"/>
      <c r="AI77" s="303"/>
      <c r="AJ77" s="304"/>
      <c r="AK77" s="294"/>
      <c r="AL77" s="296"/>
      <c r="AM77" s="437"/>
      <c r="AN77" s="437"/>
      <c r="AO77" s="437"/>
      <c r="AP77" s="437"/>
      <c r="AQ77" s="437"/>
      <c r="AR77" s="437"/>
    </row>
    <row r="78" spans="1:44" ht="14.45" customHeight="1">
      <c r="A78" s="952">
        <v>0</v>
      </c>
      <c r="B78" s="952">
        <v>0</v>
      </c>
      <c r="C78" s="952">
        <v>0</v>
      </c>
      <c r="D78" s="952">
        <v>0</v>
      </c>
      <c r="E78" s="952">
        <v>0</v>
      </c>
      <c r="F78" s="952">
        <v>0</v>
      </c>
      <c r="G78" s="536"/>
      <c r="H78" s="535"/>
      <c r="I78" s="535"/>
      <c r="K78" s="199"/>
      <c r="L78" s="200" t="s">
        <v>31</v>
      </c>
      <c r="M78" s="201" t="s">
        <v>32</v>
      </c>
      <c r="N78" s="202"/>
      <c r="O78" s="203" t="s">
        <v>33</v>
      </c>
      <c r="P78" s="204">
        <f>'Ｈ１４（2002）'!A78</f>
        <v>0</v>
      </c>
      <c r="Q78" s="205">
        <f>'Ｈ１４（2002）'!B78</f>
        <v>0</v>
      </c>
      <c r="R78" s="225"/>
      <c r="S78" s="267">
        <f>'Ｈ１４（2002）'!D78</f>
        <v>0</v>
      </c>
      <c r="T78" s="268">
        <f>'Ｈ１４（2002）'!F78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c r="AM78" s="437"/>
      <c r="AN78" s="437"/>
      <c r="AO78" s="437"/>
      <c r="AP78" s="437"/>
      <c r="AQ78" s="437"/>
      <c r="AR78" s="437"/>
    </row>
    <row r="79" spans="1:44" ht="14.45" customHeight="1">
      <c r="A79" s="952">
        <v>0</v>
      </c>
      <c r="B79" s="952">
        <v>0</v>
      </c>
      <c r="C79" s="952">
        <v>0</v>
      </c>
      <c r="D79" s="952">
        <v>0</v>
      </c>
      <c r="E79" s="952">
        <v>0</v>
      </c>
      <c r="F79" s="952">
        <v>0</v>
      </c>
      <c r="G79" s="536"/>
      <c r="H79" s="535"/>
      <c r="I79" s="535"/>
      <c r="K79" s="199"/>
      <c r="L79" s="200" t="s">
        <v>35</v>
      </c>
      <c r="M79" s="201" t="s">
        <v>36</v>
      </c>
      <c r="N79" s="202"/>
      <c r="O79" s="203" t="s">
        <v>37</v>
      </c>
      <c r="P79" s="204">
        <f>'Ｈ１４（2002）'!A79</f>
        <v>0</v>
      </c>
      <c r="Q79" s="205">
        <f>'Ｈ１４（2002）'!B79</f>
        <v>0</v>
      </c>
      <c r="R79" s="225"/>
      <c r="S79" s="267">
        <f>'Ｈ１４（2002）'!D79</f>
        <v>0</v>
      </c>
      <c r="T79" s="268">
        <f>'Ｈ１４（2002）'!F79</f>
        <v>0</v>
      </c>
      <c r="U79" s="269"/>
      <c r="V79" s="200" t="s">
        <v>35</v>
      </c>
      <c r="W79" s="221"/>
      <c r="X79" s="222"/>
      <c r="Y79" s="298"/>
      <c r="Z79" s="305"/>
      <c r="AA79" s="306"/>
      <c r="AB79" s="289"/>
      <c r="AC79" s="290"/>
      <c r="AD79" s="269" t="s">
        <v>412</v>
      </c>
      <c r="AE79" s="200" t="s">
        <v>35</v>
      </c>
      <c r="AF79" s="221"/>
      <c r="AG79" s="222"/>
      <c r="AH79" s="298"/>
      <c r="AI79" s="305"/>
      <c r="AJ79" s="306"/>
      <c r="AK79" s="289"/>
      <c r="AL79" s="291"/>
      <c r="AM79" s="437"/>
      <c r="AN79" s="437"/>
      <c r="AO79" s="437"/>
      <c r="AP79" s="437"/>
      <c r="AQ79" s="437"/>
      <c r="AR79" s="437"/>
    </row>
    <row r="80" spans="1:44" ht="14.45" customHeight="1">
      <c r="A80" s="952">
        <v>22662</v>
      </c>
      <c r="B80" s="952">
        <v>13367</v>
      </c>
      <c r="C80" s="952">
        <v>9295</v>
      </c>
      <c r="D80" s="952">
        <v>0</v>
      </c>
      <c r="E80" s="952">
        <v>346</v>
      </c>
      <c r="F80" s="952">
        <v>0</v>
      </c>
      <c r="G80" s="536"/>
      <c r="H80" s="535"/>
      <c r="I80" s="535"/>
      <c r="K80" s="199"/>
      <c r="L80" s="200" t="s">
        <v>38</v>
      </c>
      <c r="M80" s="201" t="s">
        <v>149</v>
      </c>
      <c r="N80" s="202"/>
      <c r="O80" s="203" t="s">
        <v>40</v>
      </c>
      <c r="P80" s="204">
        <f>'Ｈ１４（2002）'!A80</f>
        <v>22662</v>
      </c>
      <c r="Q80" s="205">
        <f>'Ｈ１４（2002）'!B80</f>
        <v>13367</v>
      </c>
      <c r="R80" s="225"/>
      <c r="S80" s="267">
        <f>'Ｈ１４（2002）'!D80</f>
        <v>0</v>
      </c>
      <c r="T80" s="268">
        <f>'Ｈ１４（2002）'!F80</f>
        <v>0</v>
      </c>
      <c r="U80" s="269"/>
      <c r="V80" s="200" t="s">
        <v>38</v>
      </c>
      <c r="W80" s="201" t="s">
        <v>149</v>
      </c>
      <c r="X80" s="202"/>
      <c r="Y80" s="203" t="s">
        <v>413</v>
      </c>
      <c r="Z80" s="276">
        <f>'Ｈ１４（2002）'!A122</f>
        <v>84811</v>
      </c>
      <c r="AA80" s="277">
        <f>'Ｈ１４（2002）'!B122</f>
        <v>0</v>
      </c>
      <c r="AB80" s="278"/>
      <c r="AC80" s="279">
        <f>'Ｈ１４（2002）'!E122</f>
        <v>62700</v>
      </c>
      <c r="AD80" s="269" t="s">
        <v>414</v>
      </c>
      <c r="AE80" s="200" t="s">
        <v>38</v>
      </c>
      <c r="AF80" s="201" t="s">
        <v>149</v>
      </c>
      <c r="AG80" s="202"/>
      <c r="AH80" s="203" t="s">
        <v>415</v>
      </c>
      <c r="AI80" s="276">
        <f>'Ｈ１４（2002）'!A145</f>
        <v>0</v>
      </c>
      <c r="AJ80" s="277">
        <f>'Ｈ１４（2002）'!B145</f>
        <v>0</v>
      </c>
      <c r="AK80" s="280">
        <f>'Ｈ１４（2002）'!C145</f>
        <v>0</v>
      </c>
      <c r="AL80" s="281">
        <f>'Ｈ１４（2002）'!E145</f>
        <v>0</v>
      </c>
      <c r="AM80" s="437"/>
      <c r="AN80" s="437"/>
      <c r="AO80" s="437"/>
      <c r="AP80" s="437"/>
      <c r="AQ80" s="437"/>
      <c r="AR80" s="437"/>
    </row>
    <row r="81" spans="1:44" ht="14.45" customHeight="1">
      <c r="A81" s="952">
        <v>0</v>
      </c>
      <c r="B81" s="952">
        <v>0</v>
      </c>
      <c r="C81" s="952">
        <v>0</v>
      </c>
      <c r="D81" s="952">
        <v>0</v>
      </c>
      <c r="E81" s="952">
        <v>0</v>
      </c>
      <c r="F81" s="952">
        <v>0</v>
      </c>
      <c r="G81" s="536"/>
      <c r="H81" s="535"/>
      <c r="I81" s="535"/>
      <c r="K81" s="199"/>
      <c r="L81" s="200" t="s">
        <v>41</v>
      </c>
      <c r="M81" s="201" t="s">
        <v>42</v>
      </c>
      <c r="N81" s="202"/>
      <c r="O81" s="203" t="s">
        <v>43</v>
      </c>
      <c r="P81" s="204">
        <f>'Ｈ１４（2002）'!A81</f>
        <v>0</v>
      </c>
      <c r="Q81" s="205">
        <f>'Ｈ１４（2002）'!B81</f>
        <v>0</v>
      </c>
      <c r="R81" s="225"/>
      <c r="S81" s="267">
        <f>'Ｈ１４（2002）'!D81</f>
        <v>0</v>
      </c>
      <c r="T81" s="268">
        <f>'Ｈ１４（2002）'!F81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c r="AM81" s="437"/>
      <c r="AN81" s="437"/>
      <c r="AO81" s="437"/>
      <c r="AP81" s="437"/>
      <c r="AQ81" s="437"/>
      <c r="AR81" s="437"/>
    </row>
    <row r="82" spans="1:44" ht="14.45" customHeight="1">
      <c r="A82" s="952">
        <v>0</v>
      </c>
      <c r="B82" s="952">
        <v>0</v>
      </c>
      <c r="C82" s="952">
        <v>0</v>
      </c>
      <c r="D82" s="952">
        <v>0</v>
      </c>
      <c r="E82" s="952">
        <v>0</v>
      </c>
      <c r="F82" s="952">
        <v>0</v>
      </c>
      <c r="G82" s="536"/>
      <c r="H82" s="535"/>
      <c r="I82" s="535"/>
      <c r="K82" s="199" t="s">
        <v>131</v>
      </c>
      <c r="L82" s="221"/>
      <c r="M82" s="201" t="s">
        <v>13</v>
      </c>
      <c r="N82" s="202"/>
      <c r="O82" s="203" t="s">
        <v>44</v>
      </c>
      <c r="P82" s="204">
        <f>'Ｈ１４（2002）'!A82</f>
        <v>0</v>
      </c>
      <c r="Q82" s="205">
        <f>'Ｈ１４（2002）'!B82</f>
        <v>0</v>
      </c>
      <c r="R82" s="225"/>
      <c r="S82" s="267">
        <f>'Ｈ１４（2002）'!D82</f>
        <v>0</v>
      </c>
      <c r="T82" s="268">
        <f>'Ｈ１４（2002）'!F82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c r="AM82" s="437"/>
      <c r="AN82" s="437"/>
      <c r="AO82" s="437"/>
      <c r="AP82" s="437"/>
      <c r="AQ82" s="437"/>
      <c r="AR82" s="437"/>
    </row>
    <row r="83" spans="1:44" ht="14.45" customHeight="1">
      <c r="A83" s="952">
        <v>240859</v>
      </c>
      <c r="B83" s="952">
        <v>240859</v>
      </c>
      <c r="C83" s="952">
        <v>0</v>
      </c>
      <c r="D83" s="952">
        <v>21325</v>
      </c>
      <c r="E83" s="952">
        <v>0</v>
      </c>
      <c r="F83" s="952">
        <v>160900</v>
      </c>
      <c r="G83" s="536"/>
      <c r="H83" s="535"/>
      <c r="I83" s="535"/>
      <c r="K83" s="199" t="s">
        <v>4</v>
      </c>
      <c r="L83" s="178" t="s">
        <v>45</v>
      </c>
      <c r="M83" s="202"/>
      <c r="N83" s="202"/>
      <c r="O83" s="203" t="s">
        <v>46</v>
      </c>
      <c r="P83" s="204">
        <f>'Ｈ１４（2002）'!A83</f>
        <v>240859</v>
      </c>
      <c r="Q83" s="205">
        <f>'Ｈ１４（2002）'!B83</f>
        <v>240859</v>
      </c>
      <c r="R83" s="225"/>
      <c r="S83" s="267">
        <f>'Ｈ１４（2002）'!D83</f>
        <v>21325</v>
      </c>
      <c r="T83" s="268">
        <f>'Ｈ１４（2002）'!F83</f>
        <v>160900</v>
      </c>
      <c r="U83" s="269" t="s">
        <v>4</v>
      </c>
      <c r="V83" s="178" t="s">
        <v>45</v>
      </c>
      <c r="W83" s="202"/>
      <c r="X83" s="202"/>
      <c r="Y83" s="203"/>
      <c r="Z83" s="313"/>
      <c r="AA83" s="314"/>
      <c r="AB83" s="285"/>
      <c r="AC83" s="286"/>
      <c r="AD83" s="269" t="s">
        <v>419</v>
      </c>
      <c r="AE83" s="178" t="s">
        <v>45</v>
      </c>
      <c r="AF83" s="202"/>
      <c r="AG83" s="202"/>
      <c r="AH83" s="203"/>
      <c r="AI83" s="313"/>
      <c r="AJ83" s="314"/>
      <c r="AK83" s="285"/>
      <c r="AL83" s="287"/>
      <c r="AM83" s="437"/>
      <c r="AN83" s="437"/>
      <c r="AO83" s="437"/>
      <c r="AP83" s="437"/>
      <c r="AQ83" s="437"/>
      <c r="AR83" s="437"/>
    </row>
    <row r="84" spans="1:44" ht="14.45" customHeight="1">
      <c r="A84" s="952">
        <v>0</v>
      </c>
      <c r="B84" s="952">
        <v>0</v>
      </c>
      <c r="C84" s="952">
        <v>0</v>
      </c>
      <c r="D84" s="952">
        <v>0</v>
      </c>
      <c r="E84" s="952">
        <v>0</v>
      </c>
      <c r="F84" s="952">
        <v>0</v>
      </c>
      <c r="G84" s="536"/>
      <c r="H84" s="535"/>
      <c r="I84" s="535"/>
      <c r="K84" s="199"/>
      <c r="L84" s="200"/>
      <c r="M84" s="201" t="s">
        <v>100</v>
      </c>
      <c r="N84" s="202"/>
      <c r="O84" s="203" t="s">
        <v>75</v>
      </c>
      <c r="P84" s="204">
        <f>'Ｈ１４（2002）'!A84</f>
        <v>0</v>
      </c>
      <c r="Q84" s="205">
        <f>'Ｈ１４（2002）'!B84</f>
        <v>0</v>
      </c>
      <c r="R84" s="225"/>
      <c r="S84" s="267">
        <f>'Ｈ１４（2002）'!D84</f>
        <v>0</v>
      </c>
      <c r="T84" s="268">
        <f>'Ｈ１４（2002）'!F84</f>
        <v>0</v>
      </c>
      <c r="U84" s="269" t="s">
        <v>420</v>
      </c>
      <c r="V84" s="200"/>
      <c r="W84" s="178"/>
      <c r="X84" s="175"/>
      <c r="Y84" s="292"/>
      <c r="Z84" s="303"/>
      <c r="AA84" s="304"/>
      <c r="AB84" s="294"/>
      <c r="AC84" s="295"/>
      <c r="AD84" s="269" t="s">
        <v>675</v>
      </c>
      <c r="AE84" s="200"/>
      <c r="AF84" s="178"/>
      <c r="AG84" s="175"/>
      <c r="AH84" s="292"/>
      <c r="AI84" s="303"/>
      <c r="AJ84" s="304"/>
      <c r="AK84" s="294"/>
      <c r="AL84" s="296"/>
      <c r="AM84" s="437"/>
      <c r="AN84" s="437"/>
      <c r="AO84" s="437"/>
      <c r="AP84" s="437"/>
      <c r="AQ84" s="437"/>
      <c r="AR84" s="437"/>
    </row>
    <row r="85" spans="1:44" ht="14.45" customHeight="1">
      <c r="A85" s="952">
        <v>240859</v>
      </c>
      <c r="B85" s="952">
        <v>240859</v>
      </c>
      <c r="C85" s="952">
        <v>0</v>
      </c>
      <c r="D85" s="952">
        <v>21325</v>
      </c>
      <c r="E85" s="952">
        <v>0</v>
      </c>
      <c r="F85" s="952">
        <v>160900</v>
      </c>
      <c r="G85" s="536"/>
      <c r="H85" s="535"/>
      <c r="I85" s="535"/>
      <c r="K85" s="199"/>
      <c r="L85" s="200"/>
      <c r="M85" s="201" t="s">
        <v>101</v>
      </c>
      <c r="N85" s="202"/>
      <c r="O85" s="203" t="s">
        <v>77</v>
      </c>
      <c r="P85" s="204">
        <f>'Ｈ１４（2002）'!A85</f>
        <v>240859</v>
      </c>
      <c r="Q85" s="205">
        <f>'Ｈ１４（2002）'!B85</f>
        <v>240859</v>
      </c>
      <c r="R85" s="225"/>
      <c r="S85" s="267">
        <f>'Ｈ１４（2002）'!D85</f>
        <v>21325</v>
      </c>
      <c r="T85" s="268">
        <f>'Ｈ１４（2002）'!F85</f>
        <v>160900</v>
      </c>
      <c r="U85" s="269"/>
      <c r="V85" s="200"/>
      <c r="W85" s="221"/>
      <c r="X85" s="222"/>
      <c r="Y85" s="298"/>
      <c r="Z85" s="305"/>
      <c r="AA85" s="306"/>
      <c r="AB85" s="289"/>
      <c r="AC85" s="290"/>
      <c r="AD85" s="269" t="s">
        <v>421</v>
      </c>
      <c r="AE85" s="200"/>
      <c r="AF85" s="221"/>
      <c r="AG85" s="222"/>
      <c r="AH85" s="298"/>
      <c r="AI85" s="305"/>
      <c r="AJ85" s="306"/>
      <c r="AK85" s="289"/>
      <c r="AL85" s="291"/>
      <c r="AM85" s="437"/>
      <c r="AN85" s="437"/>
      <c r="AO85" s="437"/>
      <c r="AP85" s="437"/>
      <c r="AQ85" s="437"/>
      <c r="AR85" s="437"/>
    </row>
    <row r="86" spans="1:44" ht="14.45" customHeight="1">
      <c r="A86" s="952">
        <v>385233</v>
      </c>
      <c r="B86" s="952">
        <v>385233</v>
      </c>
      <c r="C86" s="952">
        <v>0</v>
      </c>
      <c r="D86" s="952">
        <v>0</v>
      </c>
      <c r="E86" s="952">
        <v>0</v>
      </c>
      <c r="F86" s="952">
        <v>152200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'Ｈ１４（2002）'!A123</f>
        <v>0</v>
      </c>
      <c r="AA86" s="277">
        <f>'Ｈ１４（2002）'!B123</f>
        <v>0</v>
      </c>
      <c r="AB86" s="278"/>
      <c r="AC86" s="279">
        <f>'Ｈ１４（2002）'!E123</f>
        <v>0</v>
      </c>
      <c r="AD86" s="269" t="s">
        <v>423</v>
      </c>
      <c r="AE86" s="200"/>
      <c r="AF86" s="201" t="s">
        <v>13</v>
      </c>
      <c r="AG86" s="202"/>
      <c r="AH86" s="203" t="s">
        <v>677</v>
      </c>
      <c r="AI86" s="276">
        <f>'Ｈ１４（2002）'!A146</f>
        <v>0</v>
      </c>
      <c r="AJ86" s="277">
        <f>'Ｈ１４（2002）'!B146</f>
        <v>0</v>
      </c>
      <c r="AK86" s="280">
        <f>'Ｈ１４（2002）'!C146</f>
        <v>0</v>
      </c>
      <c r="AL86" s="281">
        <f>'Ｈ１４（2002）'!E146</f>
        <v>0</v>
      </c>
      <c r="AM86" s="437"/>
      <c r="AN86" s="437"/>
      <c r="AO86" s="437"/>
      <c r="AP86" s="437"/>
      <c r="AQ86" s="437"/>
      <c r="AR86" s="437"/>
    </row>
    <row r="87" spans="1:44" ht="14.45" customHeight="1">
      <c r="A87" s="952">
        <v>372459</v>
      </c>
      <c r="B87" s="952">
        <v>372459</v>
      </c>
      <c r="C87" s="952">
        <v>0</v>
      </c>
      <c r="D87" s="952">
        <v>0</v>
      </c>
      <c r="E87" s="952">
        <v>0</v>
      </c>
      <c r="F87" s="952">
        <v>152200</v>
      </c>
      <c r="G87" s="536"/>
      <c r="H87" s="535"/>
      <c r="I87" s="535"/>
      <c r="K87" s="199"/>
      <c r="L87" s="178"/>
      <c r="M87" s="201" t="s">
        <v>47</v>
      </c>
      <c r="N87" s="202"/>
      <c r="O87" s="203" t="s">
        <v>48</v>
      </c>
      <c r="P87" s="204">
        <f>'Ｈ１４（2002）'!A87</f>
        <v>372459</v>
      </c>
      <c r="Q87" s="205">
        <f>'Ｈ１４（2002）'!B87</f>
        <v>372459</v>
      </c>
      <c r="R87" s="225"/>
      <c r="S87" s="267">
        <f>'Ｈ１４（2002）'!D87</f>
        <v>0</v>
      </c>
      <c r="T87" s="268">
        <f>'Ｈ１４（2002）'!F87</f>
        <v>152200</v>
      </c>
      <c r="U87" s="269" t="s">
        <v>425</v>
      </c>
      <c r="V87" s="178"/>
      <c r="W87" s="201"/>
      <c r="X87" s="202"/>
      <c r="Y87" s="203"/>
      <c r="Z87" s="307"/>
      <c r="AA87" s="308"/>
      <c r="AB87" s="301"/>
      <c r="AC87" s="309"/>
      <c r="AD87" s="269"/>
      <c r="AE87" s="178"/>
      <c r="AF87" s="201"/>
      <c r="AG87" s="202"/>
      <c r="AH87" s="203"/>
      <c r="AI87" s="307"/>
      <c r="AJ87" s="308"/>
      <c r="AK87" s="301"/>
      <c r="AL87" s="302"/>
      <c r="AM87" s="437"/>
      <c r="AN87" s="437"/>
      <c r="AO87" s="437"/>
      <c r="AP87" s="437"/>
      <c r="AQ87" s="437"/>
      <c r="AR87" s="437"/>
    </row>
    <row r="88" spans="1:44" ht="14.45" customHeight="1">
      <c r="A88" s="952">
        <v>10506</v>
      </c>
      <c r="B88" s="952">
        <v>10506</v>
      </c>
      <c r="C88" s="952">
        <v>0</v>
      </c>
      <c r="D88" s="952">
        <v>0</v>
      </c>
      <c r="E88" s="952">
        <v>0</v>
      </c>
      <c r="F88" s="952">
        <v>0</v>
      </c>
      <c r="G88" s="536"/>
      <c r="H88" s="535"/>
      <c r="I88" s="535"/>
      <c r="K88" s="199"/>
      <c r="L88" s="200"/>
      <c r="M88" s="201" t="s">
        <v>50</v>
      </c>
      <c r="N88" s="202"/>
      <c r="O88" s="203" t="s">
        <v>51</v>
      </c>
      <c r="P88" s="204">
        <f>'Ｈ１４（2002）'!A88</f>
        <v>10506</v>
      </c>
      <c r="Q88" s="205">
        <f>'Ｈ１４（2002）'!B88</f>
        <v>10506</v>
      </c>
      <c r="R88" s="225"/>
      <c r="S88" s="267">
        <f>'Ｈ１４（2002）'!D88</f>
        <v>0</v>
      </c>
      <c r="T88" s="268">
        <f>'Ｈ１４（2002）'!F88</f>
        <v>0</v>
      </c>
      <c r="U88" s="269"/>
      <c r="V88" s="200"/>
      <c r="W88" s="201" t="s">
        <v>426</v>
      </c>
      <c r="X88" s="202"/>
      <c r="Y88" s="203" t="s">
        <v>678</v>
      </c>
      <c r="Z88" s="276">
        <f>'Ｈ１４（2002）'!A125</f>
        <v>2800</v>
      </c>
      <c r="AA88" s="277">
        <f>'Ｈ１４（2002）'!B125</f>
        <v>0</v>
      </c>
      <c r="AB88" s="278"/>
      <c r="AC88" s="279">
        <f>'Ｈ１４（2002）'!E125</f>
        <v>0</v>
      </c>
      <c r="AD88" s="269"/>
      <c r="AE88" s="200"/>
      <c r="AF88" s="201" t="s">
        <v>426</v>
      </c>
      <c r="AG88" s="202"/>
      <c r="AH88" s="203" t="s">
        <v>679</v>
      </c>
      <c r="AI88" s="276">
        <f>'Ｈ１４（2002）'!A148</f>
        <v>0</v>
      </c>
      <c r="AJ88" s="277">
        <f>'Ｈ１４（2002）'!B148</f>
        <v>0</v>
      </c>
      <c r="AK88" s="280">
        <f>'Ｈ１４（2002）'!C148</f>
        <v>0</v>
      </c>
      <c r="AL88" s="281">
        <f>'Ｈ１４（2002）'!E148</f>
        <v>0</v>
      </c>
      <c r="AM88" s="437"/>
      <c r="AN88" s="437"/>
      <c r="AO88" s="437"/>
      <c r="AP88" s="437"/>
      <c r="AQ88" s="437"/>
      <c r="AR88" s="437"/>
    </row>
    <row r="89" spans="1:44" ht="14.45" customHeight="1">
      <c r="A89" s="952">
        <v>0</v>
      </c>
      <c r="B89" s="952">
        <v>0</v>
      </c>
      <c r="C89" s="952">
        <v>0</v>
      </c>
      <c r="D89" s="952">
        <v>0</v>
      </c>
      <c r="E89" s="952">
        <v>0</v>
      </c>
      <c r="F89" s="952">
        <v>0</v>
      </c>
      <c r="G89" s="536"/>
      <c r="H89" s="535"/>
      <c r="I89" s="535"/>
      <c r="K89" s="199" t="s">
        <v>129</v>
      </c>
      <c r="L89" s="200"/>
      <c r="M89" s="201" t="s">
        <v>52</v>
      </c>
      <c r="N89" s="202"/>
      <c r="O89" s="203" t="s">
        <v>53</v>
      </c>
      <c r="P89" s="204">
        <f>'Ｈ１４（2002）'!A89</f>
        <v>0</v>
      </c>
      <c r="Q89" s="205">
        <f>'Ｈ１４（2002）'!B89</f>
        <v>0</v>
      </c>
      <c r="R89" s="225"/>
      <c r="S89" s="267">
        <f>'Ｈ１４（2002）'!D89</f>
        <v>0</v>
      </c>
      <c r="T89" s="268">
        <f>'Ｈ１４（2002）'!F89</f>
        <v>0</v>
      </c>
      <c r="U89" s="269"/>
      <c r="V89" s="200"/>
      <c r="W89" s="201" t="s">
        <v>429</v>
      </c>
      <c r="X89" s="202"/>
      <c r="Y89" s="203" t="s">
        <v>680</v>
      </c>
      <c r="Z89" s="276">
        <f>'Ｈ１４（2002）'!A126</f>
        <v>0</v>
      </c>
      <c r="AA89" s="277">
        <f>'Ｈ１４（2002）'!B126</f>
        <v>0</v>
      </c>
      <c r="AB89" s="278"/>
      <c r="AC89" s="279">
        <f>'Ｈ１４（2002）'!E126</f>
        <v>0</v>
      </c>
      <c r="AD89" s="269"/>
      <c r="AE89" s="200"/>
      <c r="AF89" s="201" t="s">
        <v>429</v>
      </c>
      <c r="AG89" s="202"/>
      <c r="AH89" s="203" t="s">
        <v>681</v>
      </c>
      <c r="AI89" s="276">
        <f>'Ｈ１４（2002）'!A149</f>
        <v>0</v>
      </c>
      <c r="AJ89" s="277">
        <f>'Ｈ１４（2002）'!B149</f>
        <v>0</v>
      </c>
      <c r="AK89" s="280">
        <f>'Ｈ１４（2002）'!C149</f>
        <v>0</v>
      </c>
      <c r="AL89" s="281">
        <f>'Ｈ１４（2002）'!E149</f>
        <v>0</v>
      </c>
      <c r="AM89" s="437"/>
      <c r="AN89" s="437"/>
      <c r="AO89" s="437"/>
      <c r="AP89" s="437"/>
      <c r="AQ89" s="437"/>
      <c r="AR89" s="437"/>
    </row>
    <row r="90" spans="1:44" ht="14.45" customHeight="1">
      <c r="A90" s="952">
        <v>0</v>
      </c>
      <c r="B90" s="952">
        <v>0</v>
      </c>
      <c r="C90" s="952">
        <v>0</v>
      </c>
      <c r="D90" s="952">
        <v>0</v>
      </c>
      <c r="E90" s="952">
        <v>0</v>
      </c>
      <c r="F90" s="952">
        <v>0</v>
      </c>
      <c r="G90" s="536"/>
      <c r="H90" s="535"/>
      <c r="I90" s="535"/>
      <c r="K90" s="199"/>
      <c r="L90" s="200" t="s">
        <v>54</v>
      </c>
      <c r="M90" s="201" t="s">
        <v>32</v>
      </c>
      <c r="N90" s="202"/>
      <c r="O90" s="203" t="s">
        <v>55</v>
      </c>
      <c r="P90" s="204">
        <f>'Ｈ１４（2002）'!A90</f>
        <v>0</v>
      </c>
      <c r="Q90" s="205">
        <f>'Ｈ１４（2002）'!B90</f>
        <v>0</v>
      </c>
      <c r="R90" s="225"/>
      <c r="S90" s="267">
        <f>'Ｈ１４（2002）'!D90</f>
        <v>0</v>
      </c>
      <c r="T90" s="268">
        <f>'Ｈ１４（2002）'!F90</f>
        <v>0</v>
      </c>
      <c r="U90" s="269" t="s">
        <v>432</v>
      </c>
      <c r="V90" s="200" t="s">
        <v>54</v>
      </c>
      <c r="W90" s="178"/>
      <c r="X90" s="175"/>
      <c r="Y90" s="292"/>
      <c r="Z90" s="313"/>
      <c r="AA90" s="314"/>
      <c r="AB90" s="285"/>
      <c r="AC90" s="286"/>
      <c r="AD90" s="269"/>
      <c r="AE90" s="200" t="s">
        <v>54</v>
      </c>
      <c r="AF90" s="178"/>
      <c r="AG90" s="175"/>
      <c r="AH90" s="292"/>
      <c r="AI90" s="313"/>
      <c r="AJ90" s="314"/>
      <c r="AK90" s="285"/>
      <c r="AL90" s="287"/>
      <c r="AM90" s="437"/>
      <c r="AN90" s="437"/>
      <c r="AO90" s="437"/>
      <c r="AP90" s="437"/>
      <c r="AQ90" s="437"/>
      <c r="AR90" s="437"/>
    </row>
    <row r="91" spans="1:44" ht="14.45" customHeight="1">
      <c r="A91" s="952">
        <v>0</v>
      </c>
      <c r="B91" s="952">
        <v>0</v>
      </c>
      <c r="C91" s="952">
        <v>0</v>
      </c>
      <c r="D91" s="952">
        <v>0</v>
      </c>
      <c r="E91" s="952">
        <v>0</v>
      </c>
      <c r="F91" s="952">
        <v>0</v>
      </c>
      <c r="G91" s="536"/>
      <c r="H91" s="535"/>
      <c r="I91" s="535"/>
      <c r="K91" s="199"/>
      <c r="L91" s="200"/>
      <c r="M91" s="201" t="s">
        <v>42</v>
      </c>
      <c r="N91" s="202"/>
      <c r="O91" s="203" t="s">
        <v>56</v>
      </c>
      <c r="P91" s="204">
        <f>'Ｈ１４（2002）'!A91</f>
        <v>0</v>
      </c>
      <c r="Q91" s="205">
        <f>'Ｈ１４（2002）'!B91</f>
        <v>0</v>
      </c>
      <c r="R91" s="225"/>
      <c r="S91" s="267">
        <f>'Ｈ１４（2002）'!D91</f>
        <v>0</v>
      </c>
      <c r="T91" s="268">
        <f>'Ｈ１４（2002）'!F91</f>
        <v>0</v>
      </c>
      <c r="U91" s="269"/>
      <c r="V91" s="200"/>
      <c r="W91" s="221"/>
      <c r="X91" s="222"/>
      <c r="Y91" s="298"/>
      <c r="Z91" s="305"/>
      <c r="AA91" s="306"/>
      <c r="AB91" s="289"/>
      <c r="AC91" s="290"/>
      <c r="AD91" s="269"/>
      <c r="AE91" s="200"/>
      <c r="AF91" s="221"/>
      <c r="AG91" s="222"/>
      <c r="AH91" s="298"/>
      <c r="AI91" s="305"/>
      <c r="AJ91" s="306"/>
      <c r="AK91" s="289"/>
      <c r="AL91" s="291"/>
      <c r="AM91" s="437"/>
      <c r="AN91" s="437"/>
      <c r="AO91" s="437"/>
      <c r="AP91" s="437"/>
      <c r="AQ91" s="437"/>
      <c r="AR91" s="437"/>
    </row>
    <row r="92" spans="1:44" ht="14.45" customHeight="1">
      <c r="A92" s="952">
        <v>0</v>
      </c>
      <c r="B92" s="952">
        <v>0</v>
      </c>
      <c r="C92" s="952">
        <v>0</v>
      </c>
      <c r="D92" s="952">
        <v>0</v>
      </c>
      <c r="E92" s="952">
        <v>0</v>
      </c>
      <c r="F92" s="952">
        <v>0</v>
      </c>
      <c r="G92" s="536"/>
      <c r="H92" s="535"/>
      <c r="I92" s="535"/>
      <c r="K92" s="199"/>
      <c r="L92" s="200"/>
      <c r="M92" s="201" t="s">
        <v>57</v>
      </c>
      <c r="N92" s="202"/>
      <c r="O92" s="203" t="s">
        <v>58</v>
      </c>
      <c r="P92" s="204">
        <f>'Ｈ１４（2002）'!A92</f>
        <v>0</v>
      </c>
      <c r="Q92" s="205">
        <f>'Ｈ１４（2002）'!B92</f>
        <v>0</v>
      </c>
      <c r="R92" s="225"/>
      <c r="S92" s="267">
        <f>'Ｈ１４（2002）'!D92</f>
        <v>0</v>
      </c>
      <c r="T92" s="268">
        <f>'Ｈ１４（2002）'!F92</f>
        <v>0</v>
      </c>
      <c r="U92" s="269"/>
      <c r="V92" s="200"/>
      <c r="W92" s="201" t="s">
        <v>57</v>
      </c>
      <c r="X92" s="202"/>
      <c r="Y92" s="203" t="s">
        <v>682</v>
      </c>
      <c r="Z92" s="276">
        <f>'Ｈ１４（2002）'!A127</f>
        <v>0</v>
      </c>
      <c r="AA92" s="277">
        <f>'Ｈ１４（2002）'!B127</f>
        <v>0</v>
      </c>
      <c r="AB92" s="278"/>
      <c r="AC92" s="279">
        <f>'Ｈ１４（2002）'!E127</f>
        <v>0</v>
      </c>
      <c r="AD92" s="269"/>
      <c r="AE92" s="200"/>
      <c r="AF92" s="201" t="s">
        <v>57</v>
      </c>
      <c r="AG92" s="202"/>
      <c r="AH92" s="203" t="s">
        <v>683</v>
      </c>
      <c r="AI92" s="276">
        <f>'Ｈ１４（2002）'!A150</f>
        <v>0</v>
      </c>
      <c r="AJ92" s="277">
        <f>'Ｈ１４（2002）'!B150</f>
        <v>0</v>
      </c>
      <c r="AK92" s="280">
        <f>'Ｈ１４（2002）'!C150</f>
        <v>0</v>
      </c>
      <c r="AL92" s="281">
        <f>'Ｈ１４（2002）'!E150</f>
        <v>0</v>
      </c>
      <c r="AM92" s="437"/>
      <c r="AN92" s="437"/>
      <c r="AO92" s="437"/>
      <c r="AP92" s="437"/>
      <c r="AQ92" s="437"/>
      <c r="AR92" s="437"/>
    </row>
    <row r="93" spans="1:44" ht="14.45" customHeight="1">
      <c r="A93" s="952">
        <v>2268</v>
      </c>
      <c r="B93" s="952">
        <v>2268</v>
      </c>
      <c r="C93" s="952">
        <v>0</v>
      </c>
      <c r="D93" s="952">
        <v>0</v>
      </c>
      <c r="E93" s="952">
        <v>0</v>
      </c>
      <c r="F93" s="952">
        <v>0</v>
      </c>
      <c r="G93" s="536"/>
      <c r="H93" s="535"/>
      <c r="I93" s="535"/>
      <c r="K93" s="199"/>
      <c r="L93" s="200"/>
      <c r="M93" s="178" t="s">
        <v>60</v>
      </c>
      <c r="N93" s="202"/>
      <c r="O93" s="203" t="s">
        <v>61</v>
      </c>
      <c r="P93" s="204">
        <f>'Ｈ１４（2002）'!A93</f>
        <v>2268</v>
      </c>
      <c r="Q93" s="205">
        <f>'Ｈ１４（2002）'!B93</f>
        <v>2268</v>
      </c>
      <c r="R93" s="225"/>
      <c r="S93" s="267">
        <f>'Ｈ１４（2002）'!D93</f>
        <v>0</v>
      </c>
      <c r="T93" s="268">
        <f>'Ｈ１４（2002）'!F93</f>
        <v>0</v>
      </c>
      <c r="U93" s="269" t="s">
        <v>434</v>
      </c>
      <c r="V93" s="200"/>
      <c r="W93" s="178" t="s">
        <v>60</v>
      </c>
      <c r="X93" s="202"/>
      <c r="Y93" s="203" t="s">
        <v>684</v>
      </c>
      <c r="Z93" s="276">
        <f>'Ｈ１４（2002）'!A128</f>
        <v>0</v>
      </c>
      <c r="AA93" s="277">
        <f>'Ｈ１４（2002）'!B128</f>
        <v>0</v>
      </c>
      <c r="AB93" s="278"/>
      <c r="AC93" s="279">
        <f>'Ｈ１４（2002）'!E128</f>
        <v>0</v>
      </c>
      <c r="AD93" s="269"/>
      <c r="AE93" s="200"/>
      <c r="AF93" s="178" t="s">
        <v>60</v>
      </c>
      <c r="AG93" s="202"/>
      <c r="AH93" s="203" t="s">
        <v>685</v>
      </c>
      <c r="AI93" s="276">
        <f>'Ｈ１４（2002）'!A151</f>
        <v>1348</v>
      </c>
      <c r="AJ93" s="277">
        <f>'Ｈ１４（2002）'!B151</f>
        <v>0</v>
      </c>
      <c r="AK93" s="280">
        <f>'Ｈ１４（2002）'!C151</f>
        <v>0</v>
      </c>
      <c r="AL93" s="281">
        <f>'Ｈ１４（2002）'!E151</f>
        <v>400</v>
      </c>
      <c r="AM93" s="437"/>
      <c r="AN93" s="437"/>
      <c r="AO93" s="437"/>
      <c r="AP93" s="437"/>
      <c r="AQ93" s="437"/>
      <c r="AR93" s="437"/>
    </row>
    <row r="94" spans="1:44" ht="14.45" customHeight="1">
      <c r="A94" s="952">
        <v>0</v>
      </c>
      <c r="B94" s="952">
        <v>0</v>
      </c>
      <c r="C94" s="952">
        <v>0</v>
      </c>
      <c r="D94" s="952">
        <v>0</v>
      </c>
      <c r="E94" s="952">
        <v>0</v>
      </c>
      <c r="F94" s="952">
        <v>0</v>
      </c>
      <c r="G94" s="536"/>
      <c r="H94" s="535"/>
      <c r="I94" s="535"/>
      <c r="K94" s="199"/>
      <c r="L94" s="200" t="s">
        <v>59</v>
      </c>
      <c r="M94" s="200"/>
      <c r="N94" s="201" t="s">
        <v>62</v>
      </c>
      <c r="O94" s="203" t="s">
        <v>63</v>
      </c>
      <c r="P94" s="204">
        <f>'Ｈ１４（2002）'!A94</f>
        <v>0</v>
      </c>
      <c r="Q94" s="205">
        <f>'Ｈ１４（2002）'!B94</f>
        <v>0</v>
      </c>
      <c r="R94" s="225"/>
      <c r="S94" s="267">
        <f>'Ｈ１４（2002）'!D94</f>
        <v>0</v>
      </c>
      <c r="T94" s="268">
        <f>'Ｈ１４（2002）'!F94</f>
        <v>0</v>
      </c>
      <c r="U94" s="269"/>
      <c r="V94" s="200" t="s">
        <v>59</v>
      </c>
      <c r="W94" s="200"/>
      <c r="X94" s="201" t="s">
        <v>62</v>
      </c>
      <c r="Y94" s="203" t="s">
        <v>686</v>
      </c>
      <c r="Z94" s="276">
        <f>'Ｈ１４（2002）'!A129</f>
        <v>0</v>
      </c>
      <c r="AA94" s="277">
        <f>'Ｈ１４（2002）'!B129</f>
        <v>0</v>
      </c>
      <c r="AB94" s="278"/>
      <c r="AC94" s="279">
        <f>'Ｈ１４（2002）'!E129</f>
        <v>0</v>
      </c>
      <c r="AD94" s="269"/>
      <c r="AE94" s="200" t="s">
        <v>59</v>
      </c>
      <c r="AF94" s="200"/>
      <c r="AG94" s="201" t="s">
        <v>62</v>
      </c>
      <c r="AH94" s="203" t="s">
        <v>687</v>
      </c>
      <c r="AI94" s="276">
        <f>'Ｈ１４（2002）'!A152</f>
        <v>0</v>
      </c>
      <c r="AJ94" s="277">
        <f>'Ｈ１４（2002）'!B152</f>
        <v>0</v>
      </c>
      <c r="AK94" s="280">
        <f>'Ｈ１４（2002）'!C152</f>
        <v>0</v>
      </c>
      <c r="AL94" s="281">
        <f>'Ｈ１４（2002）'!E152</f>
        <v>0</v>
      </c>
      <c r="AM94" s="437"/>
      <c r="AN94" s="437"/>
      <c r="AO94" s="437"/>
      <c r="AP94" s="437"/>
      <c r="AQ94" s="437"/>
      <c r="AR94" s="437"/>
    </row>
    <row r="95" spans="1:44" ht="14.45" customHeight="1">
      <c r="A95" s="952">
        <v>0</v>
      </c>
      <c r="B95" s="952">
        <v>0</v>
      </c>
      <c r="C95" s="952">
        <v>0</v>
      </c>
      <c r="D95" s="952">
        <v>0</v>
      </c>
      <c r="E95" s="952">
        <v>0</v>
      </c>
      <c r="F95" s="952">
        <v>0</v>
      </c>
      <c r="G95" s="536"/>
      <c r="H95" s="535"/>
      <c r="I95" s="535"/>
      <c r="K95" s="199"/>
      <c r="L95" s="200"/>
      <c r="M95" s="200"/>
      <c r="N95" s="201" t="s">
        <v>64</v>
      </c>
      <c r="O95" s="203" t="s">
        <v>65</v>
      </c>
      <c r="P95" s="204">
        <f>'Ｈ１４（2002）'!A95</f>
        <v>0</v>
      </c>
      <c r="Q95" s="205">
        <f>'Ｈ１４（2002）'!B95</f>
        <v>0</v>
      </c>
      <c r="R95" s="225"/>
      <c r="S95" s="267">
        <f>'Ｈ１４（2002）'!D95</f>
        <v>0</v>
      </c>
      <c r="T95" s="268">
        <f>'Ｈ１４（2002）'!F95</f>
        <v>0</v>
      </c>
      <c r="U95" s="269"/>
      <c r="V95" s="200"/>
      <c r="W95" s="200"/>
      <c r="X95" s="201" t="s">
        <v>64</v>
      </c>
      <c r="Y95" s="203" t="s">
        <v>688</v>
      </c>
      <c r="Z95" s="276">
        <f>'Ｈ１４（2002）'!A130</f>
        <v>0</v>
      </c>
      <c r="AA95" s="277">
        <f>'Ｈ１４（2002）'!B130</f>
        <v>0</v>
      </c>
      <c r="AB95" s="278"/>
      <c r="AC95" s="279">
        <f>'Ｈ１４（2002）'!E130</f>
        <v>0</v>
      </c>
      <c r="AD95" s="269"/>
      <c r="AE95" s="200"/>
      <c r="AF95" s="200"/>
      <c r="AG95" s="201" t="s">
        <v>64</v>
      </c>
      <c r="AH95" s="203" t="s">
        <v>689</v>
      </c>
      <c r="AI95" s="276">
        <f>'Ｈ１４（2002）'!A153</f>
        <v>0</v>
      </c>
      <c r="AJ95" s="277">
        <f>'Ｈ１４（2002）'!B153</f>
        <v>0</v>
      </c>
      <c r="AK95" s="280">
        <f>'Ｈ１４（2002）'!C153</f>
        <v>0</v>
      </c>
      <c r="AL95" s="281">
        <f>'Ｈ１４（2002）'!E153</f>
        <v>0</v>
      </c>
      <c r="AM95" s="437"/>
      <c r="AN95" s="437"/>
      <c r="AO95" s="437"/>
      <c r="AP95" s="437"/>
      <c r="AQ95" s="437"/>
      <c r="AR95" s="437"/>
    </row>
    <row r="96" spans="1:44" ht="14.45" customHeight="1">
      <c r="A96" s="952">
        <v>0</v>
      </c>
      <c r="B96" s="952">
        <v>0</v>
      </c>
      <c r="C96" s="952">
        <v>0</v>
      </c>
      <c r="D96" s="952">
        <v>0</v>
      </c>
      <c r="E96" s="952">
        <v>0</v>
      </c>
      <c r="F96" s="952">
        <v>0</v>
      </c>
      <c r="G96" s="536"/>
      <c r="H96" s="535"/>
      <c r="I96" s="535"/>
      <c r="K96" s="199" t="s">
        <v>38</v>
      </c>
      <c r="L96" s="200"/>
      <c r="M96" s="200"/>
      <c r="N96" s="201" t="s">
        <v>66</v>
      </c>
      <c r="O96" s="203" t="s">
        <v>67</v>
      </c>
      <c r="P96" s="204">
        <f>'Ｈ１４（2002）'!A96</f>
        <v>0</v>
      </c>
      <c r="Q96" s="205">
        <f>'Ｈ１４（2002）'!B96</f>
        <v>0</v>
      </c>
      <c r="R96" s="225"/>
      <c r="S96" s="267">
        <f>'Ｈ１４（2002）'!D96</f>
        <v>0</v>
      </c>
      <c r="T96" s="268">
        <f>'Ｈ１４（2002）'!F96</f>
        <v>0</v>
      </c>
      <c r="U96" s="269"/>
      <c r="V96" s="200"/>
      <c r="W96" s="200"/>
      <c r="X96" s="201" t="s">
        <v>66</v>
      </c>
      <c r="Y96" s="203" t="s">
        <v>690</v>
      </c>
      <c r="Z96" s="276">
        <f>'Ｈ１４（2002）'!A131</f>
        <v>0</v>
      </c>
      <c r="AA96" s="277">
        <f>'Ｈ１４（2002）'!B131</f>
        <v>0</v>
      </c>
      <c r="AB96" s="278"/>
      <c r="AC96" s="279">
        <f>'Ｈ１４（2002）'!E131</f>
        <v>0</v>
      </c>
      <c r="AD96" s="269"/>
      <c r="AE96" s="200"/>
      <c r="AF96" s="200"/>
      <c r="AG96" s="201" t="s">
        <v>66</v>
      </c>
      <c r="AH96" s="203" t="s">
        <v>691</v>
      </c>
      <c r="AI96" s="276">
        <f>'Ｈ１４（2002）'!A154</f>
        <v>0</v>
      </c>
      <c r="AJ96" s="277">
        <f>'Ｈ１４（2002）'!B154</f>
        <v>0</v>
      </c>
      <c r="AK96" s="280">
        <f>'Ｈ１４（2002）'!C154</f>
        <v>0</v>
      </c>
      <c r="AL96" s="281">
        <f>'Ｈ１４（2002）'!E154</f>
        <v>0</v>
      </c>
      <c r="AM96" s="437"/>
      <c r="AN96" s="437"/>
      <c r="AO96" s="437"/>
      <c r="AP96" s="437"/>
      <c r="AQ96" s="437"/>
      <c r="AR96" s="437"/>
    </row>
    <row r="97" spans="1:44" ht="14.45" customHeight="1">
      <c r="A97" s="952">
        <v>2268</v>
      </c>
      <c r="B97" s="952">
        <v>2268</v>
      </c>
      <c r="C97" s="952">
        <v>0</v>
      </c>
      <c r="D97" s="952">
        <v>0</v>
      </c>
      <c r="E97" s="952">
        <v>0</v>
      </c>
      <c r="F97" s="952">
        <v>0</v>
      </c>
      <c r="G97" s="536"/>
      <c r="H97" s="535"/>
      <c r="I97" s="535"/>
      <c r="K97" s="199"/>
      <c r="L97" s="200"/>
      <c r="M97" s="200"/>
      <c r="N97" s="201" t="s">
        <v>150</v>
      </c>
      <c r="O97" s="203" t="s">
        <v>69</v>
      </c>
      <c r="P97" s="204">
        <f>'Ｈ１４（2002）'!A97</f>
        <v>2268</v>
      </c>
      <c r="Q97" s="205">
        <f>'Ｈ１４（2002）'!B97</f>
        <v>2268</v>
      </c>
      <c r="R97" s="225"/>
      <c r="S97" s="267">
        <f>'Ｈ１４（2002）'!D97</f>
        <v>0</v>
      </c>
      <c r="T97" s="268">
        <f>'Ｈ１４（2002）'!F97</f>
        <v>0</v>
      </c>
      <c r="U97" s="269"/>
      <c r="V97" s="200"/>
      <c r="W97" s="200"/>
      <c r="X97" s="201"/>
      <c r="Y97" s="203"/>
      <c r="Z97" s="307"/>
      <c r="AA97" s="308"/>
      <c r="AB97" s="301"/>
      <c r="AC97" s="309"/>
      <c r="AD97" s="269"/>
      <c r="AE97" s="200"/>
      <c r="AF97" s="200"/>
      <c r="AG97" s="201"/>
      <c r="AH97" s="203"/>
      <c r="AI97" s="307"/>
      <c r="AJ97" s="308"/>
      <c r="AK97" s="301"/>
      <c r="AL97" s="302"/>
      <c r="AM97" s="437"/>
      <c r="AN97" s="437"/>
      <c r="AO97" s="437"/>
      <c r="AP97" s="437"/>
      <c r="AQ97" s="437"/>
      <c r="AR97" s="437"/>
    </row>
    <row r="98" spans="1:44" ht="14.45" customHeight="1">
      <c r="A98" s="952">
        <v>0</v>
      </c>
      <c r="B98" s="952">
        <v>0</v>
      </c>
      <c r="C98" s="952">
        <v>0</v>
      </c>
      <c r="D98" s="952">
        <v>0</v>
      </c>
      <c r="E98" s="952">
        <v>0</v>
      </c>
      <c r="F98" s="952">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'Ｈ１４（2002）'!A132</f>
        <v>0</v>
      </c>
      <c r="AA98" s="277">
        <f>'Ｈ１４（2002）'!B132</f>
        <v>0</v>
      </c>
      <c r="AB98" s="278"/>
      <c r="AC98" s="279">
        <f>'Ｈ１４（2002）'!E132</f>
        <v>0</v>
      </c>
      <c r="AD98" s="269"/>
      <c r="AE98" s="200" t="s">
        <v>41</v>
      </c>
      <c r="AF98" s="221"/>
      <c r="AG98" s="201" t="s">
        <v>13</v>
      </c>
      <c r="AH98" s="203" t="s">
        <v>693</v>
      </c>
      <c r="AI98" s="276">
        <f>'Ｈ１４（2002）'!A155</f>
        <v>1348</v>
      </c>
      <c r="AJ98" s="277">
        <f>'Ｈ１４（2002）'!B155</f>
        <v>0</v>
      </c>
      <c r="AK98" s="280">
        <f>'Ｈ１４（2002）'!C154</f>
        <v>0</v>
      </c>
      <c r="AL98" s="281">
        <f>'Ｈ１４（2002）'!E154</f>
        <v>0</v>
      </c>
      <c r="AM98" s="437"/>
      <c r="AN98" s="437"/>
      <c r="AO98" s="437"/>
      <c r="AP98" s="437"/>
      <c r="AQ98" s="437"/>
      <c r="AR98" s="437"/>
    </row>
    <row r="99" spans="1:44" ht="14.45" customHeight="1">
      <c r="A99" s="952">
        <v>0</v>
      </c>
      <c r="B99" s="952">
        <v>0</v>
      </c>
      <c r="C99" s="952">
        <v>0</v>
      </c>
      <c r="D99" s="952">
        <v>0</v>
      </c>
      <c r="E99" s="952">
        <v>0</v>
      </c>
      <c r="F99" s="952">
        <v>0</v>
      </c>
      <c r="G99" s="536"/>
      <c r="H99" s="535"/>
      <c r="I99" s="535"/>
      <c r="K99" s="227" t="s">
        <v>134</v>
      </c>
      <c r="L99" s="200"/>
      <c r="M99" s="201" t="s">
        <v>70</v>
      </c>
      <c r="N99" s="202"/>
      <c r="O99" s="203" t="s">
        <v>71</v>
      </c>
      <c r="P99" s="204">
        <f>'Ｈ１４（2002）'!A98</f>
        <v>0</v>
      </c>
      <c r="Q99" s="205">
        <f>'Ｈ１４（2002）'!B98</f>
        <v>0</v>
      </c>
      <c r="R99" s="225"/>
      <c r="S99" s="267">
        <f>'Ｈ１４（2002）'!D98</f>
        <v>0</v>
      </c>
      <c r="T99" s="268">
        <f>'Ｈ１４（2002）'!F98</f>
        <v>0</v>
      </c>
      <c r="U99" s="315" t="s">
        <v>694</v>
      </c>
      <c r="V99" s="200"/>
      <c r="W99" s="201" t="s">
        <v>70</v>
      </c>
      <c r="X99" s="202"/>
      <c r="Y99" s="203" t="s">
        <v>695</v>
      </c>
      <c r="Z99" s="276">
        <f>'Ｈ１４（2002）'!A133</f>
        <v>0</v>
      </c>
      <c r="AA99" s="277">
        <f>'Ｈ１４（2002）'!B133</f>
        <v>0</v>
      </c>
      <c r="AB99" s="278"/>
      <c r="AC99" s="279">
        <f>'Ｈ１４（2002）'!E133</f>
        <v>0</v>
      </c>
      <c r="AD99" s="315" t="s">
        <v>694</v>
      </c>
      <c r="AE99" s="200"/>
      <c r="AF99" s="201" t="s">
        <v>70</v>
      </c>
      <c r="AG99" s="202"/>
      <c r="AH99" s="203" t="s">
        <v>696</v>
      </c>
      <c r="AI99" s="276">
        <f>'Ｈ１４（2002）'!A156</f>
        <v>0</v>
      </c>
      <c r="AJ99" s="277">
        <f>'Ｈ１４（2002）'!B156</f>
        <v>0</v>
      </c>
      <c r="AK99" s="280">
        <f>'Ｈ１４（2002）'!C156</f>
        <v>0</v>
      </c>
      <c r="AL99" s="281">
        <f>'Ｈ１４（2002）'!E156</f>
        <v>0</v>
      </c>
      <c r="AM99" s="437"/>
      <c r="AN99" s="437"/>
      <c r="AO99" s="437"/>
      <c r="AP99" s="437"/>
      <c r="AQ99" s="437"/>
      <c r="AR99" s="437"/>
    </row>
    <row r="100" spans="1:44" ht="14.45" customHeight="1">
      <c r="A100" s="952">
        <v>0</v>
      </c>
      <c r="B100" s="952">
        <v>0</v>
      </c>
      <c r="C100" s="952">
        <v>0</v>
      </c>
      <c r="D100" s="952">
        <v>0</v>
      </c>
      <c r="E100" s="952">
        <v>0</v>
      </c>
      <c r="F100" s="952">
        <v>0</v>
      </c>
      <c r="G100" s="536"/>
      <c r="H100" s="535"/>
      <c r="I100" s="535"/>
      <c r="K100" s="199" t="s">
        <v>130</v>
      </c>
      <c r="L100" s="200"/>
      <c r="M100" s="201" t="s">
        <v>73</v>
      </c>
      <c r="N100" s="202"/>
      <c r="O100" s="203" t="s">
        <v>74</v>
      </c>
      <c r="P100" s="204">
        <f>'Ｈ１４（2002）'!A99</f>
        <v>0</v>
      </c>
      <c r="Q100" s="205">
        <f>'Ｈ１４（2002）'!B99</f>
        <v>0</v>
      </c>
      <c r="R100" s="225"/>
      <c r="S100" s="267">
        <f>'Ｈ１４（2002）'!D99</f>
        <v>0</v>
      </c>
      <c r="T100" s="268">
        <f>'Ｈ１４（2002）'!F99</f>
        <v>0</v>
      </c>
      <c r="U100" s="269" t="s">
        <v>130</v>
      </c>
      <c r="V100" s="200"/>
      <c r="W100" s="201"/>
      <c r="X100" s="202"/>
      <c r="Y100" s="203"/>
      <c r="Z100" s="307"/>
      <c r="AA100" s="308"/>
      <c r="AB100" s="301"/>
      <c r="AC100" s="309"/>
      <c r="AD100" s="269" t="s">
        <v>130</v>
      </c>
      <c r="AE100" s="200"/>
      <c r="AF100" s="201"/>
      <c r="AG100" s="202"/>
      <c r="AH100" s="203"/>
      <c r="AI100" s="307"/>
      <c r="AJ100" s="308"/>
      <c r="AK100" s="301"/>
      <c r="AL100" s="302"/>
      <c r="AM100" s="437"/>
      <c r="AN100" s="437"/>
      <c r="AO100" s="437"/>
      <c r="AP100" s="437"/>
      <c r="AQ100" s="437"/>
      <c r="AR100" s="437"/>
    </row>
    <row r="101" spans="1:44" ht="14.45" customHeight="1">
      <c r="A101" s="952">
        <v>32165</v>
      </c>
      <c r="B101" s="952">
        <v>32165</v>
      </c>
      <c r="C101" s="952">
        <v>0</v>
      </c>
      <c r="D101" s="952">
        <v>0</v>
      </c>
      <c r="E101" s="952">
        <v>0</v>
      </c>
      <c r="F101" s="952">
        <v>18000</v>
      </c>
      <c r="G101" s="536"/>
      <c r="H101" s="535"/>
      <c r="I101" s="535"/>
      <c r="K101" s="199"/>
      <c r="L101" s="221"/>
      <c r="M101" s="201" t="s">
        <v>13</v>
      </c>
      <c r="N101" s="202"/>
      <c r="O101" s="203" t="s">
        <v>76</v>
      </c>
      <c r="P101" s="204">
        <f>'Ｈ１４（2002）'!A100</f>
        <v>0</v>
      </c>
      <c r="Q101" s="205">
        <f>'Ｈ１４（2002）'!B100</f>
        <v>0</v>
      </c>
      <c r="R101" s="225"/>
      <c r="S101" s="267">
        <f>'Ｈ１４（2002）'!D100</f>
        <v>0</v>
      </c>
      <c r="T101" s="268">
        <f>'Ｈ１４（2002）'!F100</f>
        <v>0</v>
      </c>
      <c r="U101" s="269"/>
      <c r="V101" s="221"/>
      <c r="W101" s="201" t="s">
        <v>13</v>
      </c>
      <c r="X101" s="202"/>
      <c r="Y101" s="203" t="s">
        <v>697</v>
      </c>
      <c r="Z101" s="276">
        <f>'Ｈ１４（2002）'!A134</f>
        <v>0</v>
      </c>
      <c r="AA101" s="277">
        <f>'Ｈ１４（2002）'!B134</f>
        <v>0</v>
      </c>
      <c r="AB101" s="278"/>
      <c r="AC101" s="279">
        <f>'Ｈ１４（2002）'!E134</f>
        <v>0</v>
      </c>
      <c r="AD101" s="269"/>
      <c r="AE101" s="221"/>
      <c r="AF101" s="201" t="s">
        <v>13</v>
      </c>
      <c r="AG101" s="202"/>
      <c r="AH101" s="203" t="s">
        <v>698</v>
      </c>
      <c r="AI101" s="276">
        <f>'Ｈ１４（2002）'!A157</f>
        <v>0</v>
      </c>
      <c r="AJ101" s="277">
        <f>'Ｈ１４（2002）'!B157</f>
        <v>0</v>
      </c>
      <c r="AK101" s="280">
        <f>'Ｈ１４（2002）'!C157</f>
        <v>0</v>
      </c>
      <c r="AL101" s="281">
        <f>'Ｈ１４（2002）'!E157</f>
        <v>0</v>
      </c>
      <c r="AM101" s="437"/>
      <c r="AN101" s="437"/>
      <c r="AO101" s="437"/>
      <c r="AP101" s="437"/>
      <c r="AQ101" s="437"/>
      <c r="AR101" s="437"/>
    </row>
    <row r="102" spans="1:44" ht="14.45" customHeight="1">
      <c r="A102" s="952">
        <v>0</v>
      </c>
      <c r="B102" s="952">
        <v>0</v>
      </c>
      <c r="C102" s="952">
        <v>0</v>
      </c>
      <c r="D102" s="952">
        <v>0</v>
      </c>
      <c r="E102" s="952">
        <v>0</v>
      </c>
      <c r="F102" s="952">
        <v>0</v>
      </c>
      <c r="G102" s="536"/>
      <c r="H102" s="535"/>
      <c r="I102" s="535"/>
      <c r="K102" s="199" t="s">
        <v>4</v>
      </c>
      <c r="L102" s="178" t="s">
        <v>78</v>
      </c>
      <c r="M102" s="202"/>
      <c r="N102" s="202"/>
      <c r="O102" s="203" t="s">
        <v>79</v>
      </c>
      <c r="P102" s="204">
        <f>'Ｈ１４（2002）'!A101</f>
        <v>32165</v>
      </c>
      <c r="Q102" s="205">
        <f>'Ｈ１４（2002）'!B101</f>
        <v>32165</v>
      </c>
      <c r="R102" s="225"/>
      <c r="S102" s="267">
        <f>'Ｈ１４（2002）'!D101</f>
        <v>0</v>
      </c>
      <c r="T102" s="268">
        <f>'Ｈ１４（2002）'!F101</f>
        <v>18000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c r="AM102" s="437"/>
      <c r="AN102" s="437"/>
      <c r="AO102" s="437"/>
      <c r="AP102" s="437"/>
      <c r="AQ102" s="437"/>
      <c r="AR102" s="437"/>
    </row>
    <row r="103" spans="1:44" ht="14.45" customHeight="1">
      <c r="A103" s="952">
        <v>177431</v>
      </c>
      <c r="B103" s="952">
        <v>177431</v>
      </c>
      <c r="C103" s="952">
        <v>0</v>
      </c>
      <c r="D103" s="952">
        <v>0</v>
      </c>
      <c r="E103" s="952">
        <v>0</v>
      </c>
      <c r="F103" s="952">
        <v>0</v>
      </c>
      <c r="G103" s="536"/>
      <c r="H103" s="535"/>
      <c r="I103" s="535"/>
      <c r="K103" s="199"/>
      <c r="L103" s="200"/>
      <c r="M103" s="201" t="s">
        <v>11</v>
      </c>
      <c r="N103" s="202"/>
      <c r="O103" s="203" t="s">
        <v>80</v>
      </c>
      <c r="P103" s="204">
        <f>'Ｈ１４（2002）'!A102</f>
        <v>0</v>
      </c>
      <c r="Q103" s="205">
        <f>'Ｈ１４（2002）'!B102</f>
        <v>0</v>
      </c>
      <c r="R103" s="225"/>
      <c r="S103" s="267">
        <f>'Ｈ１４（2002）'!D102</f>
        <v>0</v>
      </c>
      <c r="T103" s="268">
        <f>'Ｈ１４（2002）'!F102</f>
        <v>0</v>
      </c>
      <c r="U103" s="269"/>
      <c r="V103" s="200"/>
      <c r="W103" s="201"/>
      <c r="X103" s="202"/>
      <c r="Y103" s="203"/>
      <c r="Z103" s="305"/>
      <c r="AA103" s="306"/>
      <c r="AB103" s="289"/>
      <c r="AC103" s="290"/>
      <c r="AD103" s="269"/>
      <c r="AE103" s="200"/>
      <c r="AF103" s="201"/>
      <c r="AG103" s="202"/>
      <c r="AH103" s="203"/>
      <c r="AI103" s="305"/>
      <c r="AJ103" s="306"/>
      <c r="AK103" s="289"/>
      <c r="AL103" s="291"/>
      <c r="AM103" s="437"/>
      <c r="AN103" s="437"/>
      <c r="AO103" s="437"/>
      <c r="AP103" s="437"/>
      <c r="AQ103" s="437"/>
      <c r="AR103" s="437"/>
    </row>
    <row r="104" spans="1:44" ht="14.45" customHeight="1">
      <c r="A104" s="952">
        <v>7959</v>
      </c>
      <c r="B104" s="952">
        <v>7959</v>
      </c>
      <c r="C104" s="952">
        <v>0</v>
      </c>
      <c r="D104" s="952">
        <v>0</v>
      </c>
      <c r="E104" s="952">
        <v>0</v>
      </c>
      <c r="F104" s="952">
        <v>0</v>
      </c>
      <c r="G104" s="536"/>
      <c r="H104" s="535"/>
      <c r="I104" s="535"/>
      <c r="K104" s="199"/>
      <c r="L104" s="221"/>
      <c r="M104" s="201" t="s">
        <v>13</v>
      </c>
      <c r="N104" s="202"/>
      <c r="O104" s="203"/>
      <c r="P104" s="224">
        <f>P102-P103</f>
        <v>32165</v>
      </c>
      <c r="Q104" s="297">
        <f>Q102-Q103</f>
        <v>32165</v>
      </c>
      <c r="R104" s="225"/>
      <c r="S104" s="297">
        <f>S102-S103</f>
        <v>0</v>
      </c>
      <c r="T104" s="275">
        <f>T102-T103</f>
        <v>18000</v>
      </c>
      <c r="U104" s="269"/>
      <c r="V104" s="221"/>
      <c r="W104" s="201" t="s">
        <v>13</v>
      </c>
      <c r="X104" s="202"/>
      <c r="Y104" s="203" t="s">
        <v>699</v>
      </c>
      <c r="Z104" s="276">
        <f>'Ｈ１４（2002）'!A135</f>
        <v>0</v>
      </c>
      <c r="AA104" s="277">
        <f>'Ｈ１４（2002）'!B135</f>
        <v>0</v>
      </c>
      <c r="AB104" s="278"/>
      <c r="AC104" s="279">
        <f>'Ｈ１４（2002）'!E135</f>
        <v>0</v>
      </c>
      <c r="AD104" s="269"/>
      <c r="AE104" s="221"/>
      <c r="AF104" s="201" t="s">
        <v>13</v>
      </c>
      <c r="AG104" s="202"/>
      <c r="AH104" s="203" t="s">
        <v>700</v>
      </c>
      <c r="AI104" s="276">
        <f>'Ｈ１４（2002）'!A158</f>
        <v>0</v>
      </c>
      <c r="AJ104" s="277">
        <f>'Ｈ１４（2002）'!B158</f>
        <v>0</v>
      </c>
      <c r="AK104" s="280">
        <f>'Ｈ１４（2002）'!C158</f>
        <v>0</v>
      </c>
      <c r="AL104" s="281">
        <f>'Ｈ１４（2002）'!E158</f>
        <v>0</v>
      </c>
      <c r="AM104" s="437"/>
      <c r="AN104" s="437"/>
      <c r="AO104" s="437"/>
      <c r="AP104" s="437"/>
      <c r="AQ104" s="437"/>
      <c r="AR104" s="437"/>
    </row>
    <row r="105" spans="1:44" ht="14.45" customHeight="1">
      <c r="A105" s="952">
        <v>13419</v>
      </c>
      <c r="B105" s="952">
        <v>13419</v>
      </c>
      <c r="C105" s="952">
        <v>0</v>
      </c>
      <c r="D105" s="952">
        <v>0</v>
      </c>
      <c r="E105" s="952">
        <v>0</v>
      </c>
      <c r="F105" s="952">
        <v>0</v>
      </c>
      <c r="G105" s="536"/>
      <c r="H105" s="535"/>
      <c r="I105" s="535"/>
      <c r="K105" s="199"/>
      <c r="L105" s="174"/>
      <c r="M105" s="201" t="s">
        <v>88</v>
      </c>
      <c r="N105" s="202"/>
      <c r="O105" s="203" t="s">
        <v>109</v>
      </c>
      <c r="P105" s="204">
        <f>'Ｈ１４（2002）'!A104</f>
        <v>7959</v>
      </c>
      <c r="Q105" s="205">
        <f>'Ｈ１４（2002）'!B104</f>
        <v>7959</v>
      </c>
      <c r="R105" s="225"/>
      <c r="S105" s="267">
        <f>'Ｈ１４（2002）'!D104</f>
        <v>0</v>
      </c>
      <c r="T105" s="268">
        <f>'Ｈ１４（2002）'!F104</f>
        <v>0</v>
      </c>
      <c r="U105" s="269"/>
      <c r="V105" s="174"/>
      <c r="W105" s="201" t="s">
        <v>452</v>
      </c>
      <c r="X105" s="202"/>
      <c r="Y105" s="203" t="s">
        <v>453</v>
      </c>
      <c r="Z105" s="276">
        <f>'Ｈ１４（2002）'!A136</f>
        <v>0</v>
      </c>
      <c r="AA105" s="277">
        <f>'Ｈ１４（2002）'!B136</f>
        <v>0</v>
      </c>
      <c r="AB105" s="278"/>
      <c r="AC105" s="279">
        <f>'Ｈ１４（2002）'!E136</f>
        <v>0</v>
      </c>
      <c r="AD105" s="269"/>
      <c r="AE105" s="174"/>
      <c r="AF105" s="201" t="s">
        <v>452</v>
      </c>
      <c r="AG105" s="202"/>
      <c r="AH105" s="203" t="s">
        <v>454</v>
      </c>
      <c r="AI105" s="276">
        <f>'Ｈ１４（2002）'!A159</f>
        <v>0</v>
      </c>
      <c r="AJ105" s="277">
        <f>'Ｈ１４（2002）'!B159</f>
        <v>0</v>
      </c>
      <c r="AK105" s="280">
        <f>'Ｈ１４（2002）'!C159</f>
        <v>0</v>
      </c>
      <c r="AL105" s="281">
        <f>'Ｈ１４（2002）'!E159</f>
        <v>0</v>
      </c>
      <c r="AM105" s="437"/>
      <c r="AN105" s="437"/>
      <c r="AO105" s="437"/>
      <c r="AP105" s="437"/>
      <c r="AQ105" s="437"/>
      <c r="AR105" s="437"/>
    </row>
    <row r="106" spans="1:44" ht="14.45" customHeight="1">
      <c r="A106" s="952">
        <v>0</v>
      </c>
      <c r="B106" s="952">
        <v>0</v>
      </c>
      <c r="C106" s="952">
        <v>0</v>
      </c>
      <c r="D106" s="952">
        <v>0</v>
      </c>
      <c r="E106" s="952">
        <v>0</v>
      </c>
      <c r="F106" s="952">
        <v>0</v>
      </c>
      <c r="G106" s="536"/>
      <c r="H106" s="535"/>
      <c r="I106" s="535"/>
      <c r="K106" s="199"/>
      <c r="L106" s="181" t="s">
        <v>91</v>
      </c>
      <c r="M106" s="201" t="s">
        <v>89</v>
      </c>
      <c r="N106" s="202"/>
      <c r="O106" s="203" t="s">
        <v>110</v>
      </c>
      <c r="P106" s="204">
        <f>'Ｈ１４（2002）'!A105</f>
        <v>13419</v>
      </c>
      <c r="Q106" s="205">
        <f>'Ｈ１４（2002）'!B105</f>
        <v>13419</v>
      </c>
      <c r="R106" s="225"/>
      <c r="S106" s="267">
        <f>'Ｈ１４（2002）'!D105</f>
        <v>0</v>
      </c>
      <c r="T106" s="268">
        <f>'Ｈ１４（2002）'!F105</f>
        <v>0</v>
      </c>
      <c r="U106" s="269"/>
      <c r="V106" s="181" t="s">
        <v>91</v>
      </c>
      <c r="W106" s="201"/>
      <c r="X106" s="202"/>
      <c r="Y106" s="203"/>
      <c r="Z106" s="307"/>
      <c r="AA106" s="308"/>
      <c r="AB106" s="301"/>
      <c r="AC106" s="309"/>
      <c r="AD106" s="269"/>
      <c r="AE106" s="181" t="s">
        <v>91</v>
      </c>
      <c r="AF106" s="201"/>
      <c r="AG106" s="202"/>
      <c r="AH106" s="203"/>
      <c r="AI106" s="307"/>
      <c r="AJ106" s="308"/>
      <c r="AK106" s="301"/>
      <c r="AL106" s="302"/>
      <c r="AM106" s="437"/>
      <c r="AN106" s="437"/>
      <c r="AO106" s="437"/>
      <c r="AP106" s="437"/>
      <c r="AQ106" s="437"/>
      <c r="AR106" s="437"/>
    </row>
    <row r="107" spans="1:44" ht="14.45" customHeight="1">
      <c r="A107" s="952">
        <v>114135</v>
      </c>
      <c r="B107" s="952">
        <v>114135</v>
      </c>
      <c r="C107" s="952">
        <v>0</v>
      </c>
      <c r="D107" s="952">
        <v>0</v>
      </c>
      <c r="E107" s="952">
        <v>0</v>
      </c>
      <c r="F107" s="952">
        <v>0</v>
      </c>
      <c r="G107" s="536"/>
      <c r="H107" s="535"/>
      <c r="I107" s="535"/>
      <c r="K107" s="199"/>
      <c r="L107" s="181"/>
      <c r="M107" s="201" t="s">
        <v>104</v>
      </c>
      <c r="N107" s="202"/>
      <c r="O107" s="203" t="s">
        <v>111</v>
      </c>
      <c r="P107" s="204">
        <f>'Ｈ１４（2002）'!A106</f>
        <v>0</v>
      </c>
      <c r="Q107" s="205">
        <f>'Ｈ１４（2002）'!B106</f>
        <v>0</v>
      </c>
      <c r="R107" s="225"/>
      <c r="S107" s="267">
        <f>'Ｈ１４（2002）'!D106</f>
        <v>0</v>
      </c>
      <c r="T107" s="268">
        <f>'Ｈ１４（2002）'!F106</f>
        <v>0</v>
      </c>
      <c r="U107" s="269"/>
      <c r="V107" s="181"/>
      <c r="W107" s="201" t="s">
        <v>104</v>
      </c>
      <c r="X107" s="202"/>
      <c r="Y107" s="203" t="s">
        <v>701</v>
      </c>
      <c r="Z107" s="276">
        <f>'Ｈ１４（2002）'!A137</f>
        <v>0</v>
      </c>
      <c r="AA107" s="277">
        <f>'Ｈ１４（2002）'!B137</f>
        <v>0</v>
      </c>
      <c r="AB107" s="278"/>
      <c r="AC107" s="279">
        <f>'Ｈ１４（2002）'!E137</f>
        <v>0</v>
      </c>
      <c r="AD107" s="269"/>
      <c r="AE107" s="181"/>
      <c r="AF107" s="201" t="s">
        <v>104</v>
      </c>
      <c r="AG107" s="202"/>
      <c r="AH107" s="203" t="s">
        <v>702</v>
      </c>
      <c r="AI107" s="276">
        <f>'Ｈ１４（2002）'!A160</f>
        <v>0</v>
      </c>
      <c r="AJ107" s="277">
        <f>'Ｈ１４（2002）'!B160</f>
        <v>0</v>
      </c>
      <c r="AK107" s="280">
        <f>'Ｈ１４（2002）'!C160</f>
        <v>0</v>
      </c>
      <c r="AL107" s="281">
        <f>'Ｈ１４（2002）'!E160</f>
        <v>0</v>
      </c>
      <c r="AM107" s="437"/>
      <c r="AN107" s="437"/>
      <c r="AO107" s="437"/>
      <c r="AP107" s="437"/>
      <c r="AQ107" s="437"/>
      <c r="AR107" s="437"/>
    </row>
    <row r="108" spans="1:44" ht="14.45" customHeight="1">
      <c r="A108" s="952">
        <v>0</v>
      </c>
      <c r="B108" s="952">
        <v>0</v>
      </c>
      <c r="C108" s="952">
        <v>0</v>
      </c>
      <c r="D108" s="952">
        <v>0</v>
      </c>
      <c r="E108" s="952">
        <v>0</v>
      </c>
      <c r="F108" s="952">
        <v>0</v>
      </c>
      <c r="G108" s="536"/>
      <c r="H108" s="535"/>
      <c r="I108" s="535"/>
      <c r="K108" s="199"/>
      <c r="L108" s="181"/>
      <c r="M108" s="201" t="s">
        <v>90</v>
      </c>
      <c r="N108" s="202"/>
      <c r="O108" s="203" t="s">
        <v>112</v>
      </c>
      <c r="P108" s="204">
        <f>'Ｈ１４（2002）'!A107</f>
        <v>114135</v>
      </c>
      <c r="Q108" s="205">
        <f>'Ｈ１４（2002）'!B107</f>
        <v>114135</v>
      </c>
      <c r="R108" s="225"/>
      <c r="S108" s="267">
        <f>'Ｈ１４（2002）'!D107</f>
        <v>0</v>
      </c>
      <c r="T108" s="268">
        <f>'Ｈ１４（2002）'!F107</f>
        <v>0</v>
      </c>
      <c r="U108" s="269"/>
      <c r="V108" s="181"/>
      <c r="W108" s="178"/>
      <c r="X108" s="175"/>
      <c r="Y108" s="216"/>
      <c r="Z108" s="313"/>
      <c r="AA108" s="314"/>
      <c r="AB108" s="285"/>
      <c r="AC108" s="286"/>
      <c r="AD108" s="269"/>
      <c r="AE108" s="181"/>
      <c r="AF108" s="178"/>
      <c r="AG108" s="175"/>
      <c r="AH108" s="216"/>
      <c r="AI108" s="313"/>
      <c r="AJ108" s="314"/>
      <c r="AK108" s="285"/>
      <c r="AL108" s="287"/>
      <c r="AM108" s="437"/>
      <c r="AN108" s="437"/>
      <c r="AO108" s="437"/>
      <c r="AP108" s="437"/>
      <c r="AQ108" s="437"/>
      <c r="AR108" s="437"/>
    </row>
    <row r="109" spans="1:44" ht="14.45" customHeight="1">
      <c r="A109" s="952">
        <v>0</v>
      </c>
      <c r="B109" s="952">
        <v>0</v>
      </c>
      <c r="C109" s="952">
        <v>0</v>
      </c>
      <c r="D109" s="952">
        <v>0</v>
      </c>
      <c r="E109" s="952">
        <v>0</v>
      </c>
      <c r="F109" s="952">
        <v>0</v>
      </c>
      <c r="G109" s="536"/>
      <c r="H109" s="535"/>
      <c r="I109" s="535"/>
      <c r="K109" s="199"/>
      <c r="L109" s="181" t="s">
        <v>92</v>
      </c>
      <c r="M109" s="201" t="s">
        <v>105</v>
      </c>
      <c r="N109" s="202"/>
      <c r="O109" s="203" t="s">
        <v>113</v>
      </c>
      <c r="P109" s="204">
        <f>'Ｈ１４（2002）'!A108</f>
        <v>0</v>
      </c>
      <c r="Q109" s="205">
        <f>'Ｈ１４（2002）'!B108</f>
        <v>0</v>
      </c>
      <c r="R109" s="225"/>
      <c r="S109" s="267">
        <f>'Ｈ１４（2002）'!D108</f>
        <v>0</v>
      </c>
      <c r="T109" s="268">
        <f>'Ｈ１４（2002）'!F108</f>
        <v>0</v>
      </c>
      <c r="U109" s="269"/>
      <c r="V109" s="181" t="s">
        <v>92</v>
      </c>
      <c r="W109" s="200"/>
      <c r="X109" s="172"/>
      <c r="Y109" s="212"/>
      <c r="Z109" s="303"/>
      <c r="AA109" s="304"/>
      <c r="AB109" s="294"/>
      <c r="AC109" s="295"/>
      <c r="AD109" s="269"/>
      <c r="AE109" s="181" t="s">
        <v>92</v>
      </c>
      <c r="AF109" s="200"/>
      <c r="AG109" s="172"/>
      <c r="AH109" s="212"/>
      <c r="AI109" s="303"/>
      <c r="AJ109" s="304"/>
      <c r="AK109" s="294"/>
      <c r="AL109" s="296"/>
      <c r="AM109" s="437"/>
      <c r="AN109" s="437"/>
      <c r="AO109" s="437"/>
      <c r="AP109" s="437"/>
      <c r="AQ109" s="437"/>
      <c r="AR109" s="437"/>
    </row>
    <row r="110" spans="1:44" ht="14.45" customHeight="1">
      <c r="A110" s="952">
        <v>0</v>
      </c>
      <c r="B110" s="952">
        <v>0</v>
      </c>
      <c r="C110" s="952">
        <v>0</v>
      </c>
      <c r="D110" s="952">
        <v>0</v>
      </c>
      <c r="E110" s="952">
        <v>0</v>
      </c>
      <c r="F110" s="952">
        <v>0</v>
      </c>
      <c r="G110" s="536"/>
      <c r="H110" s="535"/>
      <c r="I110" s="535"/>
      <c r="K110" s="199"/>
      <c r="L110" s="181"/>
      <c r="M110" s="201" t="s">
        <v>106</v>
      </c>
      <c r="N110" s="202"/>
      <c r="O110" s="203" t="s">
        <v>114</v>
      </c>
      <c r="P110" s="204">
        <f>'Ｈ１４（2002）'!A109</f>
        <v>0</v>
      </c>
      <c r="Q110" s="205">
        <f>'Ｈ１４（2002）'!B109</f>
        <v>0</v>
      </c>
      <c r="R110" s="225"/>
      <c r="S110" s="267">
        <f>'Ｈ１４（2002）'!D109</f>
        <v>0</v>
      </c>
      <c r="T110" s="268">
        <f>'Ｈ１４（2002）'!F109</f>
        <v>0</v>
      </c>
      <c r="U110" s="269"/>
      <c r="V110" s="181"/>
      <c r="W110" s="200"/>
      <c r="X110" s="172"/>
      <c r="Y110" s="212"/>
      <c r="Z110" s="303"/>
      <c r="AA110" s="304"/>
      <c r="AB110" s="294"/>
      <c r="AC110" s="295"/>
      <c r="AD110" s="269"/>
      <c r="AE110" s="181"/>
      <c r="AF110" s="200"/>
      <c r="AG110" s="172"/>
      <c r="AH110" s="212"/>
      <c r="AI110" s="303"/>
      <c r="AJ110" s="304"/>
      <c r="AK110" s="294"/>
      <c r="AL110" s="296"/>
      <c r="AM110" s="437"/>
      <c r="AN110" s="437"/>
      <c r="AO110" s="437"/>
      <c r="AP110" s="437"/>
      <c r="AQ110" s="437"/>
      <c r="AR110" s="437"/>
    </row>
    <row r="111" spans="1:44" ht="14.45" customHeight="1">
      <c r="A111" s="952">
        <v>41518</v>
      </c>
      <c r="B111" s="952">
        <v>41518</v>
      </c>
      <c r="C111" s="952">
        <v>0</v>
      </c>
      <c r="D111" s="952">
        <v>0</v>
      </c>
      <c r="E111" s="952">
        <v>0</v>
      </c>
      <c r="F111" s="952">
        <v>0</v>
      </c>
      <c r="G111" s="536"/>
      <c r="H111" s="535"/>
      <c r="I111" s="535"/>
      <c r="K111" s="199"/>
      <c r="L111" s="181"/>
      <c r="M111" s="201" t="s">
        <v>107</v>
      </c>
      <c r="N111" s="202"/>
      <c r="O111" s="203" t="s">
        <v>115</v>
      </c>
      <c r="P111" s="204">
        <f>'Ｈ１４（2002）'!A110</f>
        <v>0</v>
      </c>
      <c r="Q111" s="205">
        <f>'Ｈ１４（2002）'!B110</f>
        <v>0</v>
      </c>
      <c r="R111" s="225"/>
      <c r="S111" s="267">
        <f>'Ｈ１４（2002）'!D110</f>
        <v>0</v>
      </c>
      <c r="T111" s="268">
        <f>'Ｈ１４（2002）'!F110</f>
        <v>0</v>
      </c>
      <c r="U111" s="269"/>
      <c r="V111" s="181"/>
      <c r="W111" s="200"/>
      <c r="X111" s="172"/>
      <c r="Y111" s="212"/>
      <c r="Z111" s="303"/>
      <c r="AA111" s="304"/>
      <c r="AB111" s="294"/>
      <c r="AC111" s="295"/>
      <c r="AD111" s="269"/>
      <c r="AE111" s="181"/>
      <c r="AF111" s="200"/>
      <c r="AG111" s="172"/>
      <c r="AH111" s="212"/>
      <c r="AI111" s="303"/>
      <c r="AJ111" s="304"/>
      <c r="AK111" s="294"/>
      <c r="AL111" s="296"/>
      <c r="AM111" s="437"/>
      <c r="AN111" s="437"/>
      <c r="AO111" s="437"/>
      <c r="AP111" s="437"/>
      <c r="AQ111" s="437"/>
      <c r="AR111" s="437"/>
    </row>
    <row r="112" spans="1:44" ht="14.45" customHeight="1">
      <c r="A112" s="952">
        <v>400</v>
      </c>
      <c r="B112" s="952">
        <v>400</v>
      </c>
      <c r="C112" s="952">
        <v>0</v>
      </c>
      <c r="D112" s="952">
        <v>0</v>
      </c>
      <c r="E112" s="952">
        <v>0</v>
      </c>
      <c r="F112" s="952">
        <v>0</v>
      </c>
      <c r="G112" s="536"/>
      <c r="H112" s="535"/>
      <c r="I112" s="535"/>
      <c r="K112" s="199"/>
      <c r="L112" s="181" t="s">
        <v>41</v>
      </c>
      <c r="M112" s="201" t="s">
        <v>108</v>
      </c>
      <c r="N112" s="202"/>
      <c r="O112" s="203" t="s">
        <v>116</v>
      </c>
      <c r="P112" s="204">
        <f>'Ｈ１４（2002）'!A111</f>
        <v>41518</v>
      </c>
      <c r="Q112" s="205">
        <f>'Ｈ１４（2002）'!B111</f>
        <v>41518</v>
      </c>
      <c r="R112" s="225"/>
      <c r="S112" s="267">
        <f>'Ｈ１４（2002）'!D111</f>
        <v>0</v>
      </c>
      <c r="T112" s="268">
        <f>'Ｈ１４（2002）'!F111</f>
        <v>0</v>
      </c>
      <c r="U112" s="269"/>
      <c r="V112" s="181" t="s">
        <v>41</v>
      </c>
      <c r="W112" s="221"/>
      <c r="X112" s="222"/>
      <c r="Y112" s="223"/>
      <c r="Z112" s="305"/>
      <c r="AA112" s="306"/>
      <c r="AB112" s="289"/>
      <c r="AC112" s="290"/>
      <c r="AD112" s="269"/>
      <c r="AE112" s="181" t="s">
        <v>41</v>
      </c>
      <c r="AF112" s="221"/>
      <c r="AG112" s="222"/>
      <c r="AH112" s="223"/>
      <c r="AI112" s="305"/>
      <c r="AJ112" s="306"/>
      <c r="AK112" s="289"/>
      <c r="AL112" s="291"/>
      <c r="AM112" s="437"/>
      <c r="AN112" s="437"/>
      <c r="AO112" s="437"/>
      <c r="AP112" s="437"/>
      <c r="AQ112" s="437"/>
      <c r="AR112" s="437"/>
    </row>
    <row r="113" spans="1:44" ht="14.45" customHeight="1">
      <c r="A113" s="952">
        <v>28176</v>
      </c>
      <c r="B113" s="952">
        <v>28176</v>
      </c>
      <c r="C113" s="952">
        <v>0</v>
      </c>
      <c r="D113" s="952">
        <v>0</v>
      </c>
      <c r="E113" s="952">
        <v>0</v>
      </c>
      <c r="F113" s="952">
        <v>0</v>
      </c>
      <c r="G113" s="536"/>
      <c r="H113" s="535"/>
      <c r="I113" s="535"/>
      <c r="K113" s="199"/>
      <c r="L113" s="221"/>
      <c r="M113" s="201" t="s">
        <v>13</v>
      </c>
      <c r="N113" s="202"/>
      <c r="O113" s="203" t="s">
        <v>117</v>
      </c>
      <c r="P113" s="204">
        <f>'Ｈ１４（2002）'!A112</f>
        <v>400</v>
      </c>
      <c r="Q113" s="205">
        <f>'Ｈ１４（2002）'!B112</f>
        <v>400</v>
      </c>
      <c r="R113" s="225"/>
      <c r="S113" s="267">
        <f>'Ｈ１４（2002）'!D112</f>
        <v>0</v>
      </c>
      <c r="T113" s="268">
        <f>'Ｈ１４（2002）'!F112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c r="AM113" s="437"/>
      <c r="AN113" s="437"/>
      <c r="AO113" s="437"/>
      <c r="AP113" s="437"/>
      <c r="AQ113" s="437"/>
      <c r="AR113" s="437"/>
    </row>
    <row r="114" spans="1:44" ht="14.45" customHeight="1">
      <c r="K114" s="199"/>
      <c r="L114" s="201" t="s">
        <v>13</v>
      </c>
      <c r="M114" s="202"/>
      <c r="N114" s="202"/>
      <c r="O114" s="203" t="s">
        <v>81</v>
      </c>
      <c r="P114" s="204">
        <f>'Ｈ１４（2002）'!A113</f>
        <v>28176</v>
      </c>
      <c r="Q114" s="205">
        <f>'Ｈ１４（2002）'!B113</f>
        <v>28176</v>
      </c>
      <c r="R114" s="225"/>
      <c r="S114" s="267">
        <f>'Ｈ１４（2002）'!D113</f>
        <v>0</v>
      </c>
      <c r="T114" s="268">
        <f>'Ｈ１４（2002）'!F113</f>
        <v>0</v>
      </c>
      <c r="U114" s="269"/>
      <c r="V114" s="201" t="s">
        <v>13</v>
      </c>
      <c r="W114" s="202"/>
      <c r="X114" s="202"/>
      <c r="Y114" s="203" t="s">
        <v>703</v>
      </c>
      <c r="Z114" s="276">
        <f>'Ｈ１４（2002）'!A138</f>
        <v>0</v>
      </c>
      <c r="AA114" s="277">
        <f>'Ｈ１４（2002）'!B138</f>
        <v>0</v>
      </c>
      <c r="AB114" s="278"/>
      <c r="AC114" s="279">
        <f>'Ｈ１４（2002）'!E138</f>
        <v>0</v>
      </c>
      <c r="AD114" s="269"/>
      <c r="AE114" s="201" t="s">
        <v>13</v>
      </c>
      <c r="AF114" s="202"/>
      <c r="AG114" s="202"/>
      <c r="AH114" s="203" t="s">
        <v>704</v>
      </c>
      <c r="AI114" s="276">
        <f>'Ｈ１４（2002）'!A161</f>
        <v>0</v>
      </c>
      <c r="AJ114" s="277">
        <f>'Ｈ１４（2002）'!B161</f>
        <v>0</v>
      </c>
      <c r="AK114" s="280">
        <f>'Ｈ１４（2002）'!C161</f>
        <v>0</v>
      </c>
      <c r="AL114" s="281">
        <f>'Ｈ１４（2002）'!E161</f>
        <v>0</v>
      </c>
      <c r="AM114" s="437"/>
      <c r="AN114" s="437"/>
      <c r="AO114" s="437"/>
      <c r="AP114" s="437"/>
      <c r="AQ114" s="437"/>
      <c r="AR114" s="437"/>
    </row>
    <row r="115" spans="1:44" ht="14.45" customHeight="1" thickBot="1">
      <c r="K115" s="316"/>
      <c r="L115" s="317" t="s">
        <v>82</v>
      </c>
      <c r="M115" s="318"/>
      <c r="N115" s="318"/>
      <c r="O115" s="319"/>
      <c r="P115" s="320">
        <f>SUM(P62:P114)-P63-P64-P66-P67-P69-P70-P71-P84-P85-P86-P94-P95-P96-P97-P98-P103-P104</f>
        <v>981224</v>
      </c>
      <c r="Q115" s="321">
        <f>SUM(Q62:Q114)-Q63-Q64-Q66-Q67-Q69-Q70-Q71-Q84-Q85-Q86-Q94-Q95-Q96-Q97-Q98-Q103-Q104</f>
        <v>971929</v>
      </c>
      <c r="R115" s="321"/>
      <c r="S115" s="322">
        <f>SUM(S62:S114)-S63-S64-S66-S67-S69-S70-S71-S84-S85-S86-S94-S95-S96-S97-S98-S103-S104</f>
        <v>21700</v>
      </c>
      <c r="T115" s="323">
        <f>SUM(T62:T114)-T63-T64-T66-T67-T69-T70-T71-T84-T85-T86-T94-T95-T96-T97-T98-T103-T104</f>
        <v>331100</v>
      </c>
      <c r="U115" s="324"/>
      <c r="V115" s="317" t="s">
        <v>82</v>
      </c>
      <c r="W115" s="318"/>
      <c r="X115" s="318"/>
      <c r="Y115" s="319"/>
      <c r="Z115" s="325">
        <f>Z64+Z67+Z73+Z74+Z75+Z86+Z88+Z89+Z92+Z93+Z99+Z101+Z104+Z105+Z114</f>
        <v>87611</v>
      </c>
      <c r="AA115" s="326">
        <f>AA64+AA67+AA73+AA74+AA75+AA86+AA88+AA89+AA92+AA93+AA99+AA101+AA104+AA105+AA114</f>
        <v>0</v>
      </c>
      <c r="AB115" s="327"/>
      <c r="AC115" s="328">
        <f>AC64+AC67+AC73+AC74+AC75+AC86+AC88+AC89+AC92+AC93+AC99+AC101+AC104+AC105+AC114</f>
        <v>62700</v>
      </c>
      <c r="AD115" s="324"/>
      <c r="AE115" s="317" t="s">
        <v>82</v>
      </c>
      <c r="AF115" s="318"/>
      <c r="AG115" s="318"/>
      <c r="AH115" s="319"/>
      <c r="AI115" s="325">
        <f>AI64+AI67+AI73+AI74+AI75+AI86+AI88+AI89+AI92+AI93+AI99+AI101+AI104+AI105+AI114</f>
        <v>1348</v>
      </c>
      <c r="AJ115" s="326">
        <f>AJ64+AJ67+AJ73+AJ74+AJ75+AJ86+AJ88+AJ89+AJ92+AJ93+AJ99+AJ101+AJ104+AJ105+AJ114</f>
        <v>0</v>
      </c>
      <c r="AK115" s="327">
        <f>AK64+AK67+AK73+AK74+AK75+AK86+AK88+AK89+AK92+AK93+AK99+AK101+AK104+AK105+AK114</f>
        <v>0</v>
      </c>
      <c r="AL115" s="329">
        <f>AL64+AL67+AL73+AL74+AL75+AL86+AL88+AL89+AL92+AL93+AL99+AL101+AL104+AL105+AL114</f>
        <v>400</v>
      </c>
      <c r="AM115" s="437"/>
      <c r="AN115" s="437"/>
      <c r="AO115" s="437"/>
      <c r="AP115" s="437"/>
      <c r="AQ115" s="437"/>
      <c r="AR115" s="437"/>
    </row>
    <row r="116" spans="1:44" ht="14.45" customHeight="1" thickTop="1">
      <c r="A116" s="962">
        <v>87611</v>
      </c>
      <c r="B116" s="962">
        <v>0</v>
      </c>
      <c r="C116" s="962">
        <v>0</v>
      </c>
      <c r="D116" s="962">
        <v>0</v>
      </c>
      <c r="E116" s="962">
        <v>62700</v>
      </c>
      <c r="K116" s="269"/>
      <c r="L116" s="172"/>
      <c r="M116" s="172"/>
      <c r="N116" s="172"/>
      <c r="O116" s="212"/>
      <c r="P116" s="330"/>
      <c r="Q116" s="330"/>
      <c r="R116" s="330"/>
      <c r="S116" s="330"/>
      <c r="T116" s="330"/>
      <c r="U116" s="472"/>
      <c r="V116" s="425"/>
      <c r="W116" s="425"/>
      <c r="X116" s="425"/>
      <c r="Y116" s="425"/>
      <c r="Z116" s="480"/>
      <c r="AA116" s="480"/>
      <c r="AB116" s="425"/>
      <c r="AC116" s="425"/>
      <c r="AL116" s="437"/>
      <c r="AM116" s="437"/>
      <c r="AN116" s="437"/>
      <c r="AO116" s="437"/>
      <c r="AP116" s="437"/>
      <c r="AQ116" s="437"/>
      <c r="AR116" s="437"/>
    </row>
    <row r="117" spans="1:44" ht="14.45" customHeight="1">
      <c r="A117" s="962">
        <v>0</v>
      </c>
      <c r="B117" s="962">
        <v>0</v>
      </c>
      <c r="C117" s="962">
        <v>0</v>
      </c>
      <c r="D117" s="962">
        <v>0</v>
      </c>
      <c r="E117" s="962">
        <v>0</v>
      </c>
      <c r="F117" s="376"/>
      <c r="G117" s="376"/>
      <c r="H117" s="376"/>
      <c r="I117" s="376"/>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4" ht="14.45" customHeight="1" thickBot="1">
      <c r="A118" s="962">
        <v>0</v>
      </c>
      <c r="B118" s="962">
        <v>0</v>
      </c>
      <c r="C118" s="962">
        <v>0</v>
      </c>
      <c r="D118" s="962">
        <v>0</v>
      </c>
      <c r="E118" s="962">
        <v>0</v>
      </c>
      <c r="F118" s="376"/>
      <c r="G118" s="376"/>
      <c r="H118" s="376"/>
      <c r="I118" s="376"/>
      <c r="K118" s="504" t="s">
        <v>726</v>
      </c>
      <c r="L118" s="339"/>
      <c r="M118" s="339"/>
      <c r="N118" s="339"/>
      <c r="O118" s="340"/>
      <c r="P118" s="341"/>
      <c r="Q118" s="341"/>
      <c r="R118" s="518" t="s">
        <v>725</v>
      </c>
      <c r="S118" s="490"/>
      <c r="T118" s="490"/>
      <c r="U118" s="474"/>
      <c r="V118" s="473"/>
      <c r="W118" s="473"/>
      <c r="X118" s="473"/>
      <c r="Y118" s="473"/>
      <c r="Z118" s="488"/>
      <c r="AA118" s="488"/>
      <c r="AB118" s="473"/>
      <c r="AC118" s="425"/>
      <c r="AL118" s="437"/>
      <c r="AM118" s="437"/>
      <c r="AN118" s="437"/>
      <c r="AO118" s="437"/>
    </row>
    <row r="119" spans="1:44" ht="14.45" customHeight="1" thickTop="1">
      <c r="A119" s="962">
        <v>0</v>
      </c>
      <c r="B119" s="962">
        <v>0</v>
      </c>
      <c r="C119" s="962">
        <v>0</v>
      </c>
      <c r="D119" s="962">
        <v>0</v>
      </c>
      <c r="E119" s="962">
        <v>0</v>
      </c>
      <c r="F119" s="376"/>
      <c r="G119" s="376"/>
      <c r="H119" s="376"/>
      <c r="I119" s="376"/>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4" ht="14.45" customHeight="1">
      <c r="A120" s="962">
        <v>0</v>
      </c>
      <c r="B120" s="962">
        <v>0</v>
      </c>
      <c r="C120" s="962">
        <v>0</v>
      </c>
      <c r="D120" s="962">
        <v>0</v>
      </c>
      <c r="E120" s="962">
        <v>0</v>
      </c>
      <c r="F120" s="376"/>
      <c r="G120" s="376"/>
      <c r="H120" s="376"/>
      <c r="I120" s="376"/>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4" ht="14.45" customHeight="1">
      <c r="A121" s="962">
        <v>84811</v>
      </c>
      <c r="B121" s="962">
        <v>0</v>
      </c>
      <c r="C121" s="962">
        <v>0</v>
      </c>
      <c r="D121" s="962">
        <v>0</v>
      </c>
      <c r="E121" s="962">
        <v>62700</v>
      </c>
      <c r="F121" s="376"/>
      <c r="G121" s="376"/>
      <c r="H121" s="376"/>
      <c r="I121" s="376"/>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4" ht="14.45" customHeight="1" thickBot="1">
      <c r="A122" s="962">
        <v>84811</v>
      </c>
      <c r="B122" s="962">
        <v>0</v>
      </c>
      <c r="C122" s="962">
        <v>0</v>
      </c>
      <c r="D122" s="962">
        <v>0</v>
      </c>
      <c r="E122" s="962">
        <v>62700</v>
      </c>
      <c r="F122" s="376"/>
      <c r="G122" s="376"/>
      <c r="H122" s="376"/>
      <c r="I122" s="376"/>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4" ht="14.45" customHeight="1">
      <c r="A123" s="962">
        <v>0</v>
      </c>
      <c r="B123" s="962">
        <v>0</v>
      </c>
      <c r="C123" s="962">
        <v>0</v>
      </c>
      <c r="D123" s="962">
        <v>0</v>
      </c>
      <c r="E123" s="962">
        <v>0</v>
      </c>
      <c r="K123" s="188"/>
      <c r="L123" s="189" t="s">
        <v>8</v>
      </c>
      <c r="M123" s="190"/>
      <c r="N123" s="190"/>
      <c r="O123" s="191"/>
      <c r="P123" s="365">
        <f t="shared" ref="P123:T138" si="0">P8+P62</f>
        <v>49861</v>
      </c>
      <c r="Q123" s="259">
        <f t="shared" si="0"/>
        <v>49861</v>
      </c>
      <c r="R123" s="259">
        <f t="shared" si="0"/>
        <v>0</v>
      </c>
      <c r="S123" s="333">
        <f t="shared" si="0"/>
        <v>900</v>
      </c>
      <c r="T123" s="366">
        <f t="shared" si="0"/>
        <v>0</v>
      </c>
      <c r="U123" s="195"/>
      <c r="V123" s="189" t="s">
        <v>8</v>
      </c>
      <c r="W123" s="190"/>
      <c r="X123" s="190"/>
      <c r="Y123" s="191"/>
      <c r="Z123" s="367">
        <f t="shared" ref="Z123:AC126" si="1">Z8</f>
        <v>0</v>
      </c>
      <c r="AA123" s="368">
        <f t="shared" si="1"/>
        <v>0</v>
      </c>
      <c r="AB123" s="499">
        <f t="shared" si="1"/>
        <v>0</v>
      </c>
      <c r="AC123" s="369">
        <f t="shared" si="1"/>
        <v>0</v>
      </c>
      <c r="AE123" s="188"/>
      <c r="AF123" s="189" t="s">
        <v>8</v>
      </c>
      <c r="AG123" s="190"/>
      <c r="AH123" s="190"/>
      <c r="AI123" s="365">
        <f t="shared" ref="AI123:AI176" si="2">Q123-Z123</f>
        <v>49861</v>
      </c>
      <c r="AJ123" s="259">
        <f>SUM(AJ124:AJ125)</f>
        <v>0</v>
      </c>
      <c r="AK123" s="370">
        <f>SUM(AK124:AK125)</f>
        <v>900</v>
      </c>
      <c r="AL123" s="1383">
        <f>P123-Q123</f>
        <v>0</v>
      </c>
      <c r="AM123" s="1339"/>
      <c r="AN123" s="437"/>
      <c r="AO123" s="437"/>
      <c r="AP123" s="437"/>
      <c r="AQ123" s="437"/>
      <c r="AR123" s="437"/>
    </row>
    <row r="124" spans="1:44" ht="14.45" customHeight="1">
      <c r="A124" s="962">
        <v>2800</v>
      </c>
      <c r="B124" s="962">
        <v>0</v>
      </c>
      <c r="C124" s="962">
        <v>0</v>
      </c>
      <c r="D124" s="962">
        <v>0</v>
      </c>
      <c r="E124" s="962">
        <v>0</v>
      </c>
      <c r="K124" s="199"/>
      <c r="L124" s="200"/>
      <c r="M124" s="201" t="s">
        <v>146</v>
      </c>
      <c r="N124" s="202"/>
      <c r="O124" s="203"/>
      <c r="P124" s="224">
        <f t="shared" si="0"/>
        <v>21956</v>
      </c>
      <c r="Q124" s="225">
        <f t="shared" si="0"/>
        <v>21956</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E124" s="199"/>
      <c r="AF124" s="200"/>
      <c r="AG124" s="201" t="s">
        <v>146</v>
      </c>
      <c r="AH124" s="202"/>
      <c r="AI124" s="224">
        <f t="shared" si="2"/>
        <v>21956</v>
      </c>
      <c r="AJ124" s="225">
        <f>IF($P124-$Z124=0,0,ROUND((R124-AA124)*$AI124/($P124-$Z124),0))</f>
        <v>0</v>
      </c>
      <c r="AK124" s="371">
        <f>IF(P124-Z124=0,0,ROUND((S124-AB124)*AI124/(P124-Z124),0))</f>
        <v>0</v>
      </c>
      <c r="AL124" s="1383">
        <f t="shared" ref="AL124:AL175" si="3">P124-Q124</f>
        <v>0</v>
      </c>
      <c r="AM124" s="1339"/>
      <c r="AN124" s="437"/>
      <c r="AO124" s="437"/>
      <c r="AP124" s="437"/>
      <c r="AQ124" s="437"/>
      <c r="AR124" s="437"/>
    </row>
    <row r="125" spans="1:44" ht="14.45" customHeight="1">
      <c r="A125" s="962">
        <v>2800</v>
      </c>
      <c r="B125" s="962">
        <v>0</v>
      </c>
      <c r="C125" s="962">
        <v>0</v>
      </c>
      <c r="D125" s="962">
        <v>0</v>
      </c>
      <c r="E125" s="962">
        <v>0</v>
      </c>
      <c r="K125" s="199"/>
      <c r="L125" s="200"/>
      <c r="M125" s="201" t="s">
        <v>13</v>
      </c>
      <c r="N125" s="172"/>
      <c r="O125" s="212"/>
      <c r="P125" s="224">
        <f t="shared" si="0"/>
        <v>27905</v>
      </c>
      <c r="Q125" s="225">
        <f t="shared" si="0"/>
        <v>27905</v>
      </c>
      <c r="R125" s="225">
        <f t="shared" si="0"/>
        <v>0</v>
      </c>
      <c r="S125" s="226">
        <f t="shared" si="0"/>
        <v>900</v>
      </c>
      <c r="T125" s="275">
        <f t="shared" si="0"/>
        <v>0</v>
      </c>
      <c r="U125" s="207"/>
      <c r="V125" s="200"/>
      <c r="W125" s="201" t="s">
        <v>13</v>
      </c>
      <c r="X125" s="172"/>
      <c r="Y125" s="212"/>
      <c r="Z125" s="224">
        <f t="shared" si="1"/>
        <v>0</v>
      </c>
      <c r="AA125" s="225">
        <f t="shared" si="1"/>
        <v>0</v>
      </c>
      <c r="AB125" s="297">
        <f t="shared" si="1"/>
        <v>0</v>
      </c>
      <c r="AC125" s="371">
        <f t="shared" si="1"/>
        <v>0</v>
      </c>
      <c r="AE125" s="199"/>
      <c r="AF125" s="200"/>
      <c r="AG125" s="201" t="s">
        <v>13</v>
      </c>
      <c r="AH125" s="172"/>
      <c r="AI125" s="224">
        <f t="shared" si="2"/>
        <v>27905</v>
      </c>
      <c r="AJ125" s="225">
        <f>IF($P125-$Z125=0,0,ROUND((R125-AA125)*$AI125/($P125-$Z125),0))</f>
        <v>0</v>
      </c>
      <c r="AK125" s="371">
        <f>IF(P125-Z125=0,0,ROUND((S125-AB125)*AI125/(P125-Z125),0))</f>
        <v>900</v>
      </c>
      <c r="AL125" s="1383">
        <f t="shared" si="3"/>
        <v>0</v>
      </c>
      <c r="AM125" s="1339"/>
      <c r="AN125" s="437"/>
      <c r="AO125" s="437"/>
      <c r="AP125" s="437"/>
      <c r="AQ125" s="437"/>
      <c r="AR125" s="437"/>
    </row>
    <row r="126" spans="1:44" ht="14.45" customHeight="1">
      <c r="A126" s="962">
        <v>0</v>
      </c>
      <c r="B126" s="962">
        <v>0</v>
      </c>
      <c r="C126" s="962">
        <v>0</v>
      </c>
      <c r="D126" s="962">
        <v>0</v>
      </c>
      <c r="E126" s="962">
        <v>0</v>
      </c>
      <c r="K126" s="199" t="s">
        <v>4</v>
      </c>
      <c r="L126" s="178" t="s">
        <v>14</v>
      </c>
      <c r="M126" s="175"/>
      <c r="N126" s="175"/>
      <c r="O126" s="216"/>
      <c r="P126" s="224">
        <f t="shared" si="0"/>
        <v>12837</v>
      </c>
      <c r="Q126" s="225">
        <f t="shared" si="0"/>
        <v>12837</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E126" s="199"/>
      <c r="AF126" s="178" t="s">
        <v>14</v>
      </c>
      <c r="AG126" s="175"/>
      <c r="AH126" s="175"/>
      <c r="AI126" s="224">
        <f t="shared" si="2"/>
        <v>12837</v>
      </c>
      <c r="AJ126" s="225">
        <f>SUM(AJ127:AJ128)</f>
        <v>0</v>
      </c>
      <c r="AK126" s="371">
        <f>SUM(AK127:AK128)</f>
        <v>0</v>
      </c>
      <c r="AL126" s="1383">
        <f t="shared" si="3"/>
        <v>0</v>
      </c>
      <c r="AM126" s="1339"/>
      <c r="AN126" s="437"/>
      <c r="AO126" s="437"/>
      <c r="AP126" s="437"/>
      <c r="AQ126" s="437"/>
      <c r="AR126" s="437"/>
    </row>
    <row r="127" spans="1:44" ht="14.45" customHeight="1">
      <c r="A127" s="962">
        <v>0</v>
      </c>
      <c r="B127" s="962">
        <v>0</v>
      </c>
      <c r="C127" s="962">
        <v>0</v>
      </c>
      <c r="D127" s="962">
        <v>0</v>
      </c>
      <c r="E127" s="962">
        <v>0</v>
      </c>
      <c r="K127" s="199"/>
      <c r="L127" s="200"/>
      <c r="M127" s="201" t="s">
        <v>16</v>
      </c>
      <c r="N127" s="202"/>
      <c r="O127" s="203"/>
      <c r="P127" s="224">
        <f t="shared" si="0"/>
        <v>0</v>
      </c>
      <c r="Q127" s="225">
        <f t="shared" si="0"/>
        <v>0</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E127" s="199"/>
      <c r="AF127" s="200"/>
      <c r="AG127" s="201" t="s">
        <v>16</v>
      </c>
      <c r="AH127" s="202"/>
      <c r="AI127" s="224">
        <f t="shared" si="2"/>
        <v>0</v>
      </c>
      <c r="AJ127" s="225">
        <f>IF($P127-$Z127=0,0,ROUND((R127-AA127)*$AI127/($P127-$Z127),0))</f>
        <v>0</v>
      </c>
      <c r="AK127" s="371">
        <f>IF(P127-Z127=0,0,ROUND((S127-AB127)*AI127/(P127-Z127),0))</f>
        <v>0</v>
      </c>
      <c r="AL127" s="1383">
        <f t="shared" si="3"/>
        <v>0</v>
      </c>
      <c r="AM127" s="1339"/>
      <c r="AN127" s="437"/>
      <c r="AO127" s="437"/>
      <c r="AP127" s="437"/>
      <c r="AQ127" s="437"/>
      <c r="AR127" s="437"/>
    </row>
    <row r="128" spans="1:44" ht="14.45" customHeight="1">
      <c r="A128" s="962">
        <v>0</v>
      </c>
      <c r="B128" s="962">
        <v>0</v>
      </c>
      <c r="C128" s="962">
        <v>0</v>
      </c>
      <c r="D128" s="962">
        <v>0</v>
      </c>
      <c r="E128" s="962">
        <v>0</v>
      </c>
      <c r="K128" s="199"/>
      <c r="L128" s="221"/>
      <c r="M128" s="201" t="s">
        <v>13</v>
      </c>
      <c r="N128" s="222"/>
      <c r="O128" s="223"/>
      <c r="P128" s="224">
        <f t="shared" si="0"/>
        <v>12837</v>
      </c>
      <c r="Q128" s="225">
        <f t="shared" si="0"/>
        <v>12837</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E128" s="199"/>
      <c r="AF128" s="221"/>
      <c r="AG128" s="201" t="s">
        <v>13</v>
      </c>
      <c r="AH128" s="222"/>
      <c r="AI128" s="224">
        <f t="shared" si="2"/>
        <v>12837</v>
      </c>
      <c r="AJ128" s="225">
        <f>IF($P128-$Z128=0,0,ROUND((R128-AA128)*$AI128/($P128-$Z128),0))</f>
        <v>0</v>
      </c>
      <c r="AK128" s="371">
        <f>IF(P128-Z128=0,0,ROUND((S128-AB128)*AI128/(P128-Z128),0))</f>
        <v>0</v>
      </c>
      <c r="AL128" s="1383">
        <f t="shared" si="3"/>
        <v>0</v>
      </c>
      <c r="AM128" s="1339"/>
      <c r="AN128" s="437"/>
      <c r="AO128" s="437"/>
      <c r="AP128" s="437"/>
      <c r="AQ128" s="437"/>
      <c r="AR128" s="437"/>
    </row>
    <row r="129" spans="1:44" ht="14.45" customHeight="1">
      <c r="A129" s="962">
        <v>0</v>
      </c>
      <c r="B129" s="962">
        <v>0</v>
      </c>
      <c r="C129" s="962">
        <v>0</v>
      </c>
      <c r="D129" s="962">
        <v>0</v>
      </c>
      <c r="E129" s="962">
        <v>0</v>
      </c>
      <c r="K129" s="199" t="s">
        <v>4</v>
      </c>
      <c r="L129" s="174"/>
      <c r="M129" s="200" t="s">
        <v>94</v>
      </c>
      <c r="N129" s="202"/>
      <c r="O129" s="203"/>
      <c r="P129" s="224">
        <f t="shared" si="0"/>
        <v>4704</v>
      </c>
      <c r="Q129" s="225">
        <f t="shared" si="0"/>
        <v>4704</v>
      </c>
      <c r="R129" s="225">
        <f t="shared" si="0"/>
        <v>1568</v>
      </c>
      <c r="S129" s="226">
        <f t="shared" si="0"/>
        <v>1214</v>
      </c>
      <c r="T129" s="275">
        <f t="shared" si="0"/>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2"/>
        <v>4704</v>
      </c>
      <c r="AJ129" s="225">
        <f>SUM(AJ130:AJ132)</f>
        <v>1568</v>
      </c>
      <c r="AK129" s="371">
        <f>SUM(AK130:AK132)</f>
        <v>1214</v>
      </c>
      <c r="AL129" s="1383">
        <f t="shared" si="3"/>
        <v>0</v>
      </c>
      <c r="AM129" s="1339"/>
      <c r="AN129" s="437"/>
      <c r="AO129" s="437"/>
      <c r="AP129" s="437"/>
      <c r="AQ129" s="437"/>
      <c r="AR129" s="437"/>
    </row>
    <row r="130" spans="1:44" ht="14.45" customHeight="1">
      <c r="A130" s="962">
        <v>0</v>
      </c>
      <c r="B130" s="962">
        <v>0</v>
      </c>
      <c r="C130" s="962">
        <v>0</v>
      </c>
      <c r="D130" s="962">
        <v>0</v>
      </c>
      <c r="E130" s="962">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c r="AN130" s="437"/>
      <c r="AO130" s="437"/>
      <c r="AP130" s="437"/>
      <c r="AQ130" s="437"/>
      <c r="AR130" s="437"/>
    </row>
    <row r="131" spans="1:44" ht="14.45" customHeight="1">
      <c r="A131" s="962">
        <v>0</v>
      </c>
      <c r="B131" s="962">
        <v>0</v>
      </c>
      <c r="C131" s="962">
        <v>0</v>
      </c>
      <c r="D131" s="962">
        <v>0</v>
      </c>
      <c r="E131" s="962">
        <v>0</v>
      </c>
      <c r="K131" s="199"/>
      <c r="L131" s="181" t="s">
        <v>103</v>
      </c>
      <c r="M131" s="181"/>
      <c r="N131" s="201" t="s">
        <v>96</v>
      </c>
      <c r="O131" s="203"/>
      <c r="P131" s="224">
        <f t="shared" si="0"/>
        <v>4704</v>
      </c>
      <c r="Q131" s="225">
        <f t="shared" si="0"/>
        <v>4704</v>
      </c>
      <c r="R131" s="225">
        <f t="shared" si="0"/>
        <v>1568</v>
      </c>
      <c r="S131" s="226">
        <f t="shared" si="0"/>
        <v>1214</v>
      </c>
      <c r="T131" s="275">
        <f t="shared" si="0"/>
        <v>0</v>
      </c>
      <c r="U131" s="207"/>
      <c r="V131" s="181" t="s">
        <v>103</v>
      </c>
      <c r="W131" s="181"/>
      <c r="X131" s="201" t="s">
        <v>96</v>
      </c>
      <c r="Y131" s="203" t="s">
        <v>156</v>
      </c>
      <c r="Z131" s="224">
        <f t="shared" si="4"/>
        <v>0</v>
      </c>
      <c r="AA131" s="225">
        <f t="shared" si="4"/>
        <v>0</v>
      </c>
      <c r="AB131" s="297">
        <f t="shared" si="4"/>
        <v>0</v>
      </c>
      <c r="AC131" s="371">
        <f t="shared" si="4"/>
        <v>0</v>
      </c>
      <c r="AE131" s="199"/>
      <c r="AF131" s="181" t="s">
        <v>103</v>
      </c>
      <c r="AG131" s="181"/>
      <c r="AH131" s="201" t="s">
        <v>96</v>
      </c>
      <c r="AI131" s="224">
        <f t="shared" si="2"/>
        <v>4704</v>
      </c>
      <c r="AJ131" s="225">
        <f t="shared" si="5"/>
        <v>1568</v>
      </c>
      <c r="AK131" s="371">
        <f t="shared" si="6"/>
        <v>1214</v>
      </c>
      <c r="AL131" s="1383">
        <f t="shared" si="3"/>
        <v>0</v>
      </c>
      <c r="AM131" s="1339"/>
      <c r="AN131" s="437"/>
      <c r="AO131" s="437"/>
      <c r="AP131" s="437"/>
      <c r="AQ131" s="437"/>
      <c r="AR131" s="437"/>
    </row>
    <row r="132" spans="1:44" ht="14.45" customHeight="1">
      <c r="A132" s="962">
        <v>0</v>
      </c>
      <c r="B132" s="962">
        <v>0</v>
      </c>
      <c r="C132" s="962">
        <v>0</v>
      </c>
      <c r="D132" s="962">
        <v>0</v>
      </c>
      <c r="E132" s="962">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E132" s="199"/>
      <c r="AF132" s="181" t="s">
        <v>41</v>
      </c>
      <c r="AG132" s="221"/>
      <c r="AH132" s="201" t="s">
        <v>13</v>
      </c>
      <c r="AI132" s="224">
        <f t="shared" si="2"/>
        <v>0</v>
      </c>
      <c r="AJ132" s="225">
        <f t="shared" si="5"/>
        <v>0</v>
      </c>
      <c r="AK132" s="371">
        <f t="shared" si="6"/>
        <v>0</v>
      </c>
      <c r="AL132" s="1383">
        <f t="shared" si="3"/>
        <v>0</v>
      </c>
      <c r="AM132" s="1339"/>
      <c r="AN132" s="437"/>
      <c r="AO132" s="437"/>
      <c r="AP132" s="437"/>
      <c r="AQ132" s="437"/>
      <c r="AR132" s="437"/>
    </row>
    <row r="133" spans="1:44" ht="14.45" customHeight="1">
      <c r="A133" s="962">
        <v>0</v>
      </c>
      <c r="B133" s="962">
        <v>0</v>
      </c>
      <c r="C133" s="962">
        <v>0</v>
      </c>
      <c r="D133" s="962">
        <v>0</v>
      </c>
      <c r="E133" s="962">
        <v>0</v>
      </c>
      <c r="K133" s="199"/>
      <c r="L133" s="181"/>
      <c r="M133" s="201" t="s">
        <v>95</v>
      </c>
      <c r="N133" s="202"/>
      <c r="O133" s="203"/>
      <c r="P133" s="224">
        <f t="shared" si="0"/>
        <v>69344</v>
      </c>
      <c r="Q133" s="225">
        <f t="shared" si="0"/>
        <v>69344</v>
      </c>
      <c r="R133" s="225">
        <f t="shared" si="0"/>
        <v>26822</v>
      </c>
      <c r="S133" s="226">
        <f t="shared" si="0"/>
        <v>0</v>
      </c>
      <c r="T133" s="275">
        <f t="shared" si="0"/>
        <v>35500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E133" s="199"/>
      <c r="AF133" s="181"/>
      <c r="AG133" s="201" t="s">
        <v>95</v>
      </c>
      <c r="AH133" s="202"/>
      <c r="AI133" s="224">
        <f t="shared" si="2"/>
        <v>69344</v>
      </c>
      <c r="AJ133" s="225">
        <f t="shared" si="5"/>
        <v>26822</v>
      </c>
      <c r="AK133" s="371">
        <f t="shared" si="6"/>
        <v>0</v>
      </c>
      <c r="AL133" s="1383">
        <f t="shared" si="3"/>
        <v>0</v>
      </c>
      <c r="AM133" s="1339"/>
      <c r="AN133" s="437"/>
      <c r="AO133" s="437"/>
      <c r="AP133" s="437"/>
      <c r="AQ133" s="437"/>
      <c r="AR133" s="437"/>
    </row>
    <row r="134" spans="1:44" ht="14.45" customHeight="1">
      <c r="A134" s="962">
        <v>0</v>
      </c>
      <c r="B134" s="962">
        <v>0</v>
      </c>
      <c r="C134" s="962">
        <v>0</v>
      </c>
      <c r="D134" s="962">
        <v>0</v>
      </c>
      <c r="E134" s="962">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E134" s="199"/>
      <c r="AF134" s="221"/>
      <c r="AG134" s="201" t="s">
        <v>13</v>
      </c>
      <c r="AH134" s="202"/>
      <c r="AI134" s="224">
        <f t="shared" si="2"/>
        <v>0</v>
      </c>
      <c r="AJ134" s="225">
        <f t="shared" si="5"/>
        <v>0</v>
      </c>
      <c r="AK134" s="371">
        <f t="shared" si="6"/>
        <v>0</v>
      </c>
      <c r="AL134" s="1383">
        <f t="shared" si="3"/>
        <v>0</v>
      </c>
      <c r="AM134" s="1339"/>
      <c r="AN134" s="437"/>
      <c r="AO134" s="437"/>
      <c r="AP134" s="437"/>
      <c r="AQ134" s="437"/>
      <c r="AR134" s="437"/>
    </row>
    <row r="135" spans="1:44" ht="14.45" customHeight="1">
      <c r="A135" s="962">
        <v>0</v>
      </c>
      <c r="B135" s="962">
        <v>0</v>
      </c>
      <c r="C135" s="962">
        <v>0</v>
      </c>
      <c r="D135" s="962">
        <v>0</v>
      </c>
      <c r="E135" s="962">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E135" s="199" t="s">
        <v>4</v>
      </c>
      <c r="AF135" s="201" t="s">
        <v>19</v>
      </c>
      <c r="AG135" s="202"/>
      <c r="AH135" s="202"/>
      <c r="AI135" s="224">
        <f t="shared" si="2"/>
        <v>0</v>
      </c>
      <c r="AJ135" s="225">
        <f t="shared" si="5"/>
        <v>0</v>
      </c>
      <c r="AK135" s="371">
        <f t="shared" si="6"/>
        <v>0</v>
      </c>
      <c r="AL135" s="1383">
        <f t="shared" si="3"/>
        <v>0</v>
      </c>
      <c r="AM135" s="1339"/>
      <c r="AN135" s="437"/>
      <c r="AO135" s="437"/>
      <c r="AP135" s="437"/>
      <c r="AQ135" s="437"/>
      <c r="AR135" s="437"/>
    </row>
    <row r="136" spans="1:44" ht="14.45" customHeight="1">
      <c r="A136" s="962">
        <v>0</v>
      </c>
      <c r="B136" s="962">
        <v>0</v>
      </c>
      <c r="C136" s="962">
        <v>0</v>
      </c>
      <c r="D136" s="962">
        <v>0</v>
      </c>
      <c r="E136" s="962">
        <v>0</v>
      </c>
      <c r="K136" s="199"/>
      <c r="L136" s="200"/>
      <c r="M136" s="201" t="s">
        <v>22</v>
      </c>
      <c r="N136" s="202"/>
      <c r="O136" s="203"/>
      <c r="P136" s="224">
        <f t="shared" si="0"/>
        <v>38420</v>
      </c>
      <c r="Q136" s="225">
        <f t="shared" si="0"/>
        <v>38420</v>
      </c>
      <c r="R136" s="225">
        <f t="shared" si="0"/>
        <v>0</v>
      </c>
      <c r="S136" s="226">
        <f t="shared" si="0"/>
        <v>12832</v>
      </c>
      <c r="T136" s="275">
        <f t="shared" si="0"/>
        <v>0</v>
      </c>
      <c r="U136" s="207" t="s">
        <v>86</v>
      </c>
      <c r="V136" s="200"/>
      <c r="W136" s="201" t="s">
        <v>22</v>
      </c>
      <c r="X136" s="202"/>
      <c r="Y136" s="203" t="s">
        <v>156</v>
      </c>
      <c r="Z136" s="224">
        <f t="shared" ref="Z136:AC139" si="8">IF(ISERROR((Z$28)*(Q136/(Q$136+Q$137+Q$138+Q$139+Q$141+Q$142+Q$143))),0,ROUND((Z$28)*(Q136/(Q$136+Q$137+Q$138+Q$139+Q$141+Q$142+Q$143)),0))</f>
        <v>0</v>
      </c>
      <c r="AA136" s="225">
        <f t="shared" si="8"/>
        <v>0</v>
      </c>
      <c r="AB136" s="297">
        <f t="shared" si="8"/>
        <v>0</v>
      </c>
      <c r="AC136" s="371">
        <f t="shared" si="8"/>
        <v>0</v>
      </c>
      <c r="AE136" s="199"/>
      <c r="AF136" s="200"/>
      <c r="AG136" s="201" t="s">
        <v>22</v>
      </c>
      <c r="AH136" s="202"/>
      <c r="AI136" s="224">
        <f t="shared" si="2"/>
        <v>38420</v>
      </c>
      <c r="AJ136" s="225">
        <f t="shared" si="5"/>
        <v>0</v>
      </c>
      <c r="AK136" s="371">
        <f t="shared" si="6"/>
        <v>12832</v>
      </c>
      <c r="AL136" s="1383">
        <f t="shared" si="3"/>
        <v>0</v>
      </c>
      <c r="AM136" s="1339"/>
      <c r="AN136" s="437"/>
      <c r="AO136" s="437"/>
      <c r="AP136" s="437"/>
      <c r="AQ136" s="437"/>
      <c r="AR136" s="437"/>
    </row>
    <row r="137" spans="1:44" ht="14.45" customHeight="1">
      <c r="A137" s="962">
        <v>0</v>
      </c>
      <c r="B137" s="962">
        <v>0</v>
      </c>
      <c r="C137" s="962">
        <v>0</v>
      </c>
      <c r="D137" s="962">
        <v>0</v>
      </c>
      <c r="E137" s="962">
        <v>0</v>
      </c>
      <c r="K137" s="199"/>
      <c r="L137" s="200" t="s">
        <v>25</v>
      </c>
      <c r="M137" s="201" t="s">
        <v>26</v>
      </c>
      <c r="N137" s="202"/>
      <c r="O137" s="203"/>
      <c r="P137" s="224">
        <f t="shared" si="0"/>
        <v>34100</v>
      </c>
      <c r="Q137" s="225">
        <f t="shared" si="0"/>
        <v>34100</v>
      </c>
      <c r="R137" s="225">
        <f t="shared" si="0"/>
        <v>0</v>
      </c>
      <c r="S137" s="226">
        <f t="shared" si="0"/>
        <v>8881</v>
      </c>
      <c r="T137" s="275">
        <f t="shared" si="0"/>
        <v>4878</v>
      </c>
      <c r="U137" s="207"/>
      <c r="V137" s="200" t="s">
        <v>25</v>
      </c>
      <c r="W137" s="201" t="s">
        <v>26</v>
      </c>
      <c r="X137" s="202"/>
      <c r="Y137" s="203" t="s">
        <v>156</v>
      </c>
      <c r="Z137" s="224">
        <f t="shared" si="8"/>
        <v>0</v>
      </c>
      <c r="AA137" s="225">
        <f t="shared" si="8"/>
        <v>0</v>
      </c>
      <c r="AB137" s="297">
        <f t="shared" si="8"/>
        <v>0</v>
      </c>
      <c r="AC137" s="371">
        <f t="shared" si="8"/>
        <v>0</v>
      </c>
      <c r="AE137" s="199"/>
      <c r="AF137" s="200" t="s">
        <v>25</v>
      </c>
      <c r="AG137" s="201" t="s">
        <v>26</v>
      </c>
      <c r="AH137" s="202"/>
      <c r="AI137" s="224">
        <f t="shared" si="2"/>
        <v>34100</v>
      </c>
      <c r="AJ137" s="225">
        <f t="shared" si="5"/>
        <v>0</v>
      </c>
      <c r="AK137" s="371">
        <f t="shared" si="6"/>
        <v>8881</v>
      </c>
      <c r="AL137" s="1383">
        <f t="shared" si="3"/>
        <v>0</v>
      </c>
      <c r="AM137" s="1339"/>
      <c r="AN137" s="437"/>
      <c r="AO137" s="437"/>
      <c r="AP137" s="437"/>
      <c r="AQ137" s="437"/>
      <c r="AR137" s="437"/>
    </row>
    <row r="138" spans="1:44" ht="14.45" customHeight="1">
      <c r="A138" s="962">
        <v>0</v>
      </c>
      <c r="B138" s="962">
        <v>0</v>
      </c>
      <c r="C138" s="962">
        <v>0</v>
      </c>
      <c r="D138" s="962">
        <v>0</v>
      </c>
      <c r="E138" s="962">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E138" s="199"/>
      <c r="AF138" s="200" t="s">
        <v>28</v>
      </c>
      <c r="AG138" s="201" t="s">
        <v>29</v>
      </c>
      <c r="AH138" s="202"/>
      <c r="AI138" s="224">
        <f t="shared" si="2"/>
        <v>0</v>
      </c>
      <c r="AJ138" s="225">
        <f t="shared" si="5"/>
        <v>0</v>
      </c>
      <c r="AK138" s="371">
        <f t="shared" si="6"/>
        <v>0</v>
      </c>
      <c r="AL138" s="1383">
        <f t="shared" si="3"/>
        <v>0</v>
      </c>
      <c r="AM138" s="1339"/>
      <c r="AN138" s="437"/>
      <c r="AO138" s="437"/>
      <c r="AP138" s="437"/>
      <c r="AQ138" s="437"/>
      <c r="AR138" s="437"/>
    </row>
    <row r="139" spans="1:44" ht="14.45" customHeight="1">
      <c r="A139" s="962">
        <v>1348</v>
      </c>
      <c r="B139" s="962">
        <v>0</v>
      </c>
      <c r="C139" s="962">
        <v>0</v>
      </c>
      <c r="D139" s="962">
        <v>0</v>
      </c>
      <c r="E139" s="962">
        <v>400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E139" s="199"/>
      <c r="AF139" s="200" t="s">
        <v>31</v>
      </c>
      <c r="AG139" s="201" t="s">
        <v>32</v>
      </c>
      <c r="AH139" s="202"/>
      <c r="AI139" s="224">
        <f t="shared" si="2"/>
        <v>0</v>
      </c>
      <c r="AJ139" s="225">
        <f t="shared" si="5"/>
        <v>0</v>
      </c>
      <c r="AK139" s="371">
        <f t="shared" si="6"/>
        <v>0</v>
      </c>
      <c r="AL139" s="1383">
        <f t="shared" si="3"/>
        <v>0</v>
      </c>
      <c r="AM139" s="1339"/>
      <c r="AN139" s="437"/>
      <c r="AO139" s="437"/>
      <c r="AP139" s="437"/>
      <c r="AQ139" s="437"/>
      <c r="AR139" s="437"/>
    </row>
    <row r="140" spans="1:44" ht="14.45" customHeight="1">
      <c r="A140" s="962">
        <v>0</v>
      </c>
      <c r="B140" s="962">
        <v>0</v>
      </c>
      <c r="C140" s="962">
        <v>0</v>
      </c>
      <c r="D140" s="962">
        <v>0</v>
      </c>
      <c r="E140" s="962">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2"/>
        <v>0</v>
      </c>
      <c r="AJ140" s="225">
        <f t="shared" si="5"/>
        <v>0</v>
      </c>
      <c r="AK140" s="371">
        <f t="shared" si="6"/>
        <v>0</v>
      </c>
      <c r="AL140" s="1383">
        <f t="shared" si="3"/>
        <v>0</v>
      </c>
      <c r="AM140" s="1339"/>
      <c r="AN140" s="437"/>
      <c r="AO140" s="437"/>
      <c r="AP140" s="437"/>
      <c r="AQ140" s="437"/>
      <c r="AR140" s="437"/>
    </row>
    <row r="141" spans="1:44" ht="14.45" customHeight="1">
      <c r="A141" s="962">
        <v>0</v>
      </c>
      <c r="B141" s="962">
        <v>0</v>
      </c>
      <c r="C141" s="962">
        <v>0</v>
      </c>
      <c r="D141" s="962">
        <v>0</v>
      </c>
      <c r="E141" s="962">
        <v>0</v>
      </c>
      <c r="K141" s="199"/>
      <c r="L141" s="200" t="s">
        <v>38</v>
      </c>
      <c r="M141" s="201" t="s">
        <v>149</v>
      </c>
      <c r="N141" s="202"/>
      <c r="O141" s="203"/>
      <c r="P141" s="224">
        <f t="shared" si="9"/>
        <v>87318</v>
      </c>
      <c r="Q141" s="225">
        <f t="shared" si="9"/>
        <v>78023</v>
      </c>
      <c r="R141" s="225">
        <f t="shared" si="9"/>
        <v>0</v>
      </c>
      <c r="S141" s="226">
        <f t="shared" si="9"/>
        <v>45129</v>
      </c>
      <c r="T141" s="275">
        <f t="shared" si="9"/>
        <v>0</v>
      </c>
      <c r="U141" s="207"/>
      <c r="V141" s="200" t="s">
        <v>38</v>
      </c>
      <c r="W141" s="201" t="s">
        <v>149</v>
      </c>
      <c r="X141" s="202"/>
      <c r="Y141" s="203" t="s">
        <v>156</v>
      </c>
      <c r="Z141" s="224">
        <f t="shared" ref="Z141:AC143" si="10">IF(ISERROR((Z$28)*(Q141/(Q$136+Q$137+Q$138+Q$139+Q$141+Q$142+Q$143))),0,ROUND((Z$28)*(Q141/(Q$136+Q$137+Q$138+Q$139+Q$141+Q$142+Q$143)),0))</f>
        <v>0</v>
      </c>
      <c r="AA141" s="225">
        <f t="shared" si="10"/>
        <v>0</v>
      </c>
      <c r="AB141" s="297">
        <f t="shared" si="10"/>
        <v>0</v>
      </c>
      <c r="AC141" s="371">
        <f t="shared" si="10"/>
        <v>0</v>
      </c>
      <c r="AE141" s="199"/>
      <c r="AF141" s="200" t="s">
        <v>38</v>
      </c>
      <c r="AG141" s="201" t="s">
        <v>149</v>
      </c>
      <c r="AH141" s="202"/>
      <c r="AI141" s="224">
        <f t="shared" si="2"/>
        <v>78023</v>
      </c>
      <c r="AJ141" s="225">
        <f t="shared" si="5"/>
        <v>0</v>
      </c>
      <c r="AK141" s="371">
        <f t="shared" si="6"/>
        <v>40325</v>
      </c>
      <c r="AL141" s="1383">
        <f t="shared" si="3"/>
        <v>9295</v>
      </c>
      <c r="AM141" s="1339"/>
      <c r="AN141" s="437"/>
      <c r="AO141" s="437"/>
      <c r="AP141" s="437"/>
      <c r="AQ141" s="437"/>
      <c r="AR141" s="437"/>
    </row>
    <row r="142" spans="1:44" ht="14.45" customHeight="1">
      <c r="A142" s="962">
        <v>0</v>
      </c>
      <c r="B142" s="962">
        <v>0</v>
      </c>
      <c r="C142" s="962">
        <v>0</v>
      </c>
      <c r="D142" s="962">
        <v>0</v>
      </c>
      <c r="E142" s="962">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E142" s="199" t="s">
        <v>157</v>
      </c>
      <c r="AF142" s="200" t="s">
        <v>41</v>
      </c>
      <c r="AG142" s="201" t="s">
        <v>42</v>
      </c>
      <c r="AH142" s="202"/>
      <c r="AI142" s="224">
        <f t="shared" si="2"/>
        <v>0</v>
      </c>
      <c r="AJ142" s="225">
        <f t="shared" si="5"/>
        <v>0</v>
      </c>
      <c r="AK142" s="371">
        <f t="shared" si="6"/>
        <v>0</v>
      </c>
      <c r="AL142" s="1383">
        <f t="shared" si="3"/>
        <v>0</v>
      </c>
      <c r="AM142" s="1339"/>
      <c r="AN142" s="437"/>
      <c r="AO142" s="437"/>
      <c r="AP142" s="437"/>
      <c r="AQ142" s="437"/>
      <c r="AR142" s="437"/>
    </row>
    <row r="143" spans="1:44" ht="14.45" customHeight="1">
      <c r="A143" s="962">
        <v>0</v>
      </c>
      <c r="B143" s="962">
        <v>0</v>
      </c>
      <c r="C143" s="962">
        <v>0</v>
      </c>
      <c r="D143" s="962">
        <v>0</v>
      </c>
      <c r="E143" s="962">
        <v>0</v>
      </c>
      <c r="K143" s="199"/>
      <c r="L143" s="221"/>
      <c r="M143" s="201" t="s">
        <v>13</v>
      </c>
      <c r="N143" s="202"/>
      <c r="O143" s="203"/>
      <c r="P143" s="224">
        <f t="shared" si="9"/>
        <v>0</v>
      </c>
      <c r="Q143" s="225">
        <f t="shared" si="9"/>
        <v>0</v>
      </c>
      <c r="R143" s="225">
        <f t="shared" si="9"/>
        <v>0</v>
      </c>
      <c r="S143" s="226">
        <f t="shared" si="9"/>
        <v>0</v>
      </c>
      <c r="T143" s="275">
        <f t="shared" si="9"/>
        <v>0</v>
      </c>
      <c r="U143" s="207"/>
      <c r="V143" s="221"/>
      <c r="W143" s="201" t="s">
        <v>13</v>
      </c>
      <c r="X143" s="202"/>
      <c r="Y143" s="203" t="s">
        <v>156</v>
      </c>
      <c r="Z143" s="224">
        <f t="shared" si="10"/>
        <v>0</v>
      </c>
      <c r="AA143" s="225">
        <f t="shared" si="10"/>
        <v>0</v>
      </c>
      <c r="AB143" s="297">
        <f t="shared" si="10"/>
        <v>0</v>
      </c>
      <c r="AC143" s="371">
        <f t="shared" si="10"/>
        <v>0</v>
      </c>
      <c r="AE143" s="199" t="s">
        <v>158</v>
      </c>
      <c r="AF143" s="221"/>
      <c r="AG143" s="201" t="s">
        <v>13</v>
      </c>
      <c r="AH143" s="202"/>
      <c r="AI143" s="224">
        <f t="shared" si="2"/>
        <v>0</v>
      </c>
      <c r="AJ143" s="225">
        <f t="shared" si="5"/>
        <v>0</v>
      </c>
      <c r="AK143" s="371">
        <f t="shared" si="6"/>
        <v>0</v>
      </c>
      <c r="AL143" s="1383">
        <f t="shared" si="3"/>
        <v>0</v>
      </c>
      <c r="AM143" s="1339"/>
      <c r="AN143" s="437"/>
      <c r="AO143" s="437"/>
      <c r="AP143" s="437"/>
      <c r="AQ143" s="437"/>
      <c r="AR143" s="437"/>
    </row>
    <row r="144" spans="1:44" ht="14.45" customHeight="1">
      <c r="A144" s="962">
        <v>0</v>
      </c>
      <c r="B144" s="962">
        <v>0</v>
      </c>
      <c r="C144" s="962">
        <v>0</v>
      </c>
      <c r="D144" s="962">
        <v>0</v>
      </c>
      <c r="E144" s="962">
        <v>0</v>
      </c>
      <c r="K144" s="199" t="s">
        <v>4</v>
      </c>
      <c r="L144" s="178" t="s">
        <v>45</v>
      </c>
      <c r="M144" s="202"/>
      <c r="N144" s="202"/>
      <c r="O144" s="203"/>
      <c r="P144" s="224">
        <f t="shared" si="9"/>
        <v>240859</v>
      </c>
      <c r="Q144" s="225">
        <f t="shared" si="9"/>
        <v>240859</v>
      </c>
      <c r="R144" s="225">
        <f t="shared" si="9"/>
        <v>0</v>
      </c>
      <c r="S144" s="226">
        <f t="shared" si="9"/>
        <v>21325</v>
      </c>
      <c r="T144" s="275">
        <f t="shared" si="9"/>
        <v>160900</v>
      </c>
      <c r="U144" s="207" t="s">
        <v>4</v>
      </c>
      <c r="V144" s="178" t="s">
        <v>45</v>
      </c>
      <c r="W144" s="202"/>
      <c r="X144" s="202"/>
      <c r="Y144" s="203" t="s">
        <v>156</v>
      </c>
      <c r="Z144" s="224">
        <f>IF(ISERROR((Z$60)*(Q144/(Q$135+Q$144+Q$163+Q$175))),0,ROUND((Z$60)*(Q144/(Q$135+Q$144+Q$163+Q$175)),0))</f>
        <v>22531</v>
      </c>
      <c r="AA144" s="225">
        <f>IF(ISERROR((AA$60)*(R144/(R$135+R$144+R$163+R$175))),0,ROUND((AA$60)*(R144/(R$135+R$144+R$163+R$175)),0))</f>
        <v>0</v>
      </c>
      <c r="AB144" s="297">
        <f>IF(ISERROR((AB$60)*(S144/(S$135+S$144+S$163+S$175))),0,ROUND((AB$60)*(S144/(S$135+S$144+S$163+S$175)),0))</f>
        <v>0</v>
      </c>
      <c r="AC144" s="371">
        <f>IF(ISERROR((AC$60)*(T144/(T$135+T$144+T$163+T$175))),0,ROUND((AC$60)*(T144/(T$135+T$144+T$163+T$175)),0))</f>
        <v>0</v>
      </c>
      <c r="AE144" s="199" t="s">
        <v>159</v>
      </c>
      <c r="AF144" s="178" t="s">
        <v>45</v>
      </c>
      <c r="AG144" s="202"/>
      <c r="AH144" s="202"/>
      <c r="AI144" s="224">
        <f t="shared" si="2"/>
        <v>218328</v>
      </c>
      <c r="AJ144" s="225">
        <f>SUM(AJ145:AJ147)</f>
        <v>0</v>
      </c>
      <c r="AK144" s="371">
        <f>SUM(AK145:AK147)</f>
        <v>21325</v>
      </c>
      <c r="AL144" s="1383">
        <f t="shared" si="3"/>
        <v>0</v>
      </c>
      <c r="AM144" s="1339"/>
      <c r="AN144" s="437"/>
      <c r="AO144" s="437"/>
      <c r="AP144" s="437"/>
      <c r="AQ144" s="437"/>
      <c r="AR144" s="437"/>
    </row>
    <row r="145" spans="1:44" ht="14.45" customHeight="1">
      <c r="A145" s="962">
        <v>0</v>
      </c>
      <c r="B145" s="962">
        <v>0</v>
      </c>
      <c r="C145" s="962">
        <v>0</v>
      </c>
      <c r="D145" s="962">
        <v>0</v>
      </c>
      <c r="E145" s="962">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c r="AN145" s="437"/>
      <c r="AO145" s="437"/>
      <c r="AP145" s="437"/>
      <c r="AQ145" s="437"/>
      <c r="AR145" s="437"/>
    </row>
    <row r="146" spans="1:44" ht="14.45" customHeight="1">
      <c r="A146" s="962">
        <v>0</v>
      </c>
      <c r="B146" s="962">
        <v>0</v>
      </c>
      <c r="C146" s="962">
        <v>0</v>
      </c>
      <c r="D146" s="962">
        <v>0</v>
      </c>
      <c r="E146" s="962">
        <v>0</v>
      </c>
      <c r="K146" s="199" t="s">
        <v>128</v>
      </c>
      <c r="L146" s="200"/>
      <c r="M146" s="201" t="s">
        <v>101</v>
      </c>
      <c r="N146" s="202"/>
      <c r="O146" s="203"/>
      <c r="P146" s="224">
        <f t="shared" si="9"/>
        <v>240859</v>
      </c>
      <c r="Q146" s="225">
        <f t="shared" si="9"/>
        <v>240859</v>
      </c>
      <c r="R146" s="225">
        <f t="shared" si="9"/>
        <v>0</v>
      </c>
      <c r="S146" s="226">
        <f t="shared" si="9"/>
        <v>21325</v>
      </c>
      <c r="T146" s="275">
        <f t="shared" si="9"/>
        <v>160900</v>
      </c>
      <c r="U146" s="207"/>
      <c r="V146" s="200"/>
      <c r="W146" s="201" t="s">
        <v>101</v>
      </c>
      <c r="X146" s="202"/>
      <c r="Y146" s="203" t="s">
        <v>156</v>
      </c>
      <c r="Z146" s="224">
        <f t="shared" si="11"/>
        <v>22531</v>
      </c>
      <c r="AA146" s="225">
        <f t="shared" si="11"/>
        <v>0</v>
      </c>
      <c r="AB146" s="297">
        <f t="shared" si="11"/>
        <v>0</v>
      </c>
      <c r="AC146" s="371">
        <f t="shared" si="11"/>
        <v>0</v>
      </c>
      <c r="AE146" s="199" t="s">
        <v>41</v>
      </c>
      <c r="AF146" s="200"/>
      <c r="AG146" s="201" t="s">
        <v>101</v>
      </c>
      <c r="AH146" s="202"/>
      <c r="AI146" s="224">
        <f t="shared" si="2"/>
        <v>218328</v>
      </c>
      <c r="AJ146" s="225">
        <f t="shared" si="12"/>
        <v>0</v>
      </c>
      <c r="AK146" s="371">
        <f t="shared" si="13"/>
        <v>21325</v>
      </c>
      <c r="AL146" s="1383">
        <f t="shared" si="3"/>
        <v>0</v>
      </c>
      <c r="AM146" s="1339"/>
      <c r="AN146" s="437"/>
      <c r="AO146" s="437"/>
      <c r="AP146" s="437"/>
      <c r="AQ146" s="437"/>
      <c r="AR146" s="437"/>
    </row>
    <row r="147" spans="1:44" ht="14.45" customHeight="1">
      <c r="A147" s="962">
        <v>1348</v>
      </c>
      <c r="B147" s="962">
        <v>0</v>
      </c>
      <c r="C147" s="962">
        <v>0</v>
      </c>
      <c r="D147" s="962">
        <v>0</v>
      </c>
      <c r="E147" s="962">
        <v>400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E147" s="199" t="s">
        <v>162</v>
      </c>
      <c r="AF147" s="200"/>
      <c r="AG147" s="201" t="s">
        <v>13</v>
      </c>
      <c r="AH147" s="202"/>
      <c r="AI147" s="224">
        <f t="shared" si="2"/>
        <v>0</v>
      </c>
      <c r="AJ147" s="225">
        <f t="shared" si="12"/>
        <v>0</v>
      </c>
      <c r="AK147" s="371">
        <f t="shared" si="13"/>
        <v>0</v>
      </c>
      <c r="AL147" s="1383">
        <f t="shared" si="3"/>
        <v>0</v>
      </c>
      <c r="AM147" s="1339"/>
      <c r="AN147" s="437"/>
      <c r="AO147" s="437"/>
      <c r="AP147" s="437"/>
      <c r="AQ147" s="437"/>
      <c r="AR147" s="437"/>
    </row>
    <row r="148" spans="1:44" ht="14.45" customHeight="1">
      <c r="A148" s="962">
        <v>0</v>
      </c>
      <c r="B148" s="962">
        <v>0</v>
      </c>
      <c r="C148" s="962">
        <v>0</v>
      </c>
      <c r="D148" s="962">
        <v>0</v>
      </c>
      <c r="E148" s="962">
        <v>0</v>
      </c>
      <c r="K148" s="199" t="s">
        <v>83</v>
      </c>
      <c r="L148" s="178"/>
      <c r="M148" s="201" t="s">
        <v>47</v>
      </c>
      <c r="N148" s="202"/>
      <c r="O148" s="203"/>
      <c r="P148" s="224">
        <f t="shared" si="9"/>
        <v>387624</v>
      </c>
      <c r="Q148" s="225">
        <f t="shared" si="9"/>
        <v>387624</v>
      </c>
      <c r="R148" s="225">
        <f t="shared" si="9"/>
        <v>6000</v>
      </c>
      <c r="S148" s="226">
        <f t="shared" si="9"/>
        <v>3165</v>
      </c>
      <c r="T148" s="275">
        <f t="shared" si="9"/>
        <v>158200</v>
      </c>
      <c r="U148" s="207" t="s">
        <v>4</v>
      </c>
      <c r="V148" s="178"/>
      <c r="W148" s="201" t="s">
        <v>47</v>
      </c>
      <c r="X148" s="202"/>
      <c r="Y148" s="203" t="s">
        <v>156</v>
      </c>
      <c r="Z148" s="224">
        <f>IF(ISERROR((Z$33)*(Q148/(Q148+Q149))),0,ROUND((Z$33)*(Q148/(Q148+Q149)),0))</f>
        <v>2047</v>
      </c>
      <c r="AA148" s="225">
        <f>IF(ISERROR((AA$33)*(R148/(R148+R149))),0,ROUND((AA$33)*(R148/(R148+R149)),0))</f>
        <v>0</v>
      </c>
      <c r="AB148" s="297">
        <f>IF(ISERROR((AB$33)*(S148/(S148+S149))),0,ROUND((AB$33)*(S148/(S148+S149)),0))</f>
        <v>0</v>
      </c>
      <c r="AC148" s="371">
        <f>IF(ISERROR((AC$33)*(T148/(T148+T149))),0,ROUND((AC$33)*(T148/(T148+T149)),0))</f>
        <v>0</v>
      </c>
      <c r="AE148" s="199" t="s">
        <v>163</v>
      </c>
      <c r="AF148" s="178"/>
      <c r="AG148" s="201" t="s">
        <v>47</v>
      </c>
      <c r="AH148" s="202"/>
      <c r="AI148" s="224">
        <f t="shared" si="2"/>
        <v>385577</v>
      </c>
      <c r="AJ148" s="225">
        <f t="shared" si="12"/>
        <v>6000</v>
      </c>
      <c r="AK148" s="371">
        <f t="shared" si="13"/>
        <v>3165</v>
      </c>
      <c r="AL148" s="1383">
        <f t="shared" si="3"/>
        <v>0</v>
      </c>
      <c r="AM148" s="1339"/>
      <c r="AN148" s="437"/>
      <c r="AO148" s="437"/>
      <c r="AP148" s="437"/>
      <c r="AQ148" s="437"/>
      <c r="AR148" s="437"/>
    </row>
    <row r="149" spans="1:44" ht="14.45" customHeight="1">
      <c r="A149" s="962">
        <v>0</v>
      </c>
      <c r="B149" s="962">
        <v>0</v>
      </c>
      <c r="C149" s="962">
        <v>0</v>
      </c>
      <c r="D149" s="962">
        <v>0</v>
      </c>
      <c r="E149" s="962">
        <v>0</v>
      </c>
      <c r="K149" s="199" t="s">
        <v>131</v>
      </c>
      <c r="L149" s="200"/>
      <c r="M149" s="201" t="s">
        <v>50</v>
      </c>
      <c r="N149" s="202"/>
      <c r="O149" s="203"/>
      <c r="P149" s="224">
        <f t="shared" si="9"/>
        <v>260506</v>
      </c>
      <c r="Q149" s="225">
        <f t="shared" si="9"/>
        <v>260506</v>
      </c>
      <c r="R149" s="225">
        <f t="shared" si="9"/>
        <v>125000</v>
      </c>
      <c r="S149" s="226">
        <f t="shared" si="9"/>
        <v>0</v>
      </c>
      <c r="T149" s="275">
        <f t="shared" si="9"/>
        <v>125000</v>
      </c>
      <c r="U149" s="207"/>
      <c r="V149" s="200"/>
      <c r="W149" s="201" t="s">
        <v>50</v>
      </c>
      <c r="X149" s="202"/>
      <c r="Y149" s="203" t="s">
        <v>156</v>
      </c>
      <c r="Z149" s="224">
        <f>Z33-Z148</f>
        <v>1375</v>
      </c>
      <c r="AA149" s="225">
        <f>AA33-AA148</f>
        <v>0</v>
      </c>
      <c r="AB149" s="297">
        <f>AB33-AB148</f>
        <v>0</v>
      </c>
      <c r="AC149" s="371">
        <f>AC33-AC148</f>
        <v>0</v>
      </c>
      <c r="AE149" s="199" t="s">
        <v>164</v>
      </c>
      <c r="AF149" s="200"/>
      <c r="AG149" s="201" t="s">
        <v>50</v>
      </c>
      <c r="AH149" s="202"/>
      <c r="AI149" s="224">
        <f t="shared" si="2"/>
        <v>259131</v>
      </c>
      <c r="AJ149" s="225">
        <f t="shared" si="12"/>
        <v>125000</v>
      </c>
      <c r="AK149" s="371">
        <f t="shared" si="13"/>
        <v>0</v>
      </c>
      <c r="AL149" s="1383">
        <f t="shared" si="3"/>
        <v>0</v>
      </c>
      <c r="AM149" s="1339"/>
      <c r="AN149" s="437"/>
      <c r="AO149" s="437"/>
      <c r="AP149" s="437"/>
      <c r="AQ149" s="437"/>
      <c r="AR149" s="437"/>
    </row>
    <row r="150" spans="1:44" ht="14.45" customHeight="1">
      <c r="A150" s="962">
        <v>0</v>
      </c>
      <c r="B150" s="962">
        <v>0</v>
      </c>
      <c r="C150" s="962">
        <v>0</v>
      </c>
      <c r="D150" s="962">
        <v>0</v>
      </c>
      <c r="E150" s="962">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E150" s="199" t="s">
        <v>165</v>
      </c>
      <c r="AF150" s="200"/>
      <c r="AG150" s="201" t="s">
        <v>52</v>
      </c>
      <c r="AH150" s="202"/>
      <c r="AI150" s="224">
        <f t="shared" si="2"/>
        <v>0</v>
      </c>
      <c r="AJ150" s="225">
        <f t="shared" si="12"/>
        <v>0</v>
      </c>
      <c r="AK150" s="371">
        <f t="shared" si="13"/>
        <v>0</v>
      </c>
      <c r="AL150" s="1383">
        <f t="shared" si="3"/>
        <v>0</v>
      </c>
      <c r="AM150" s="1339"/>
      <c r="AN150" s="437"/>
      <c r="AO150" s="437"/>
      <c r="AP150" s="437"/>
      <c r="AQ150" s="437"/>
      <c r="AR150" s="437"/>
    </row>
    <row r="151" spans="1:44" ht="14.45" customHeight="1">
      <c r="A151" s="962">
        <v>1348</v>
      </c>
      <c r="B151" s="962">
        <v>0</v>
      </c>
      <c r="C151" s="962">
        <v>0</v>
      </c>
      <c r="D151" s="962">
        <v>0</v>
      </c>
      <c r="E151" s="962">
        <v>400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E151" s="199" t="s">
        <v>166</v>
      </c>
      <c r="AF151" s="200" t="s">
        <v>54</v>
      </c>
      <c r="AG151" s="201" t="s">
        <v>32</v>
      </c>
      <c r="AH151" s="202"/>
      <c r="AI151" s="224">
        <f t="shared" si="2"/>
        <v>0</v>
      </c>
      <c r="AJ151" s="225">
        <f t="shared" si="12"/>
        <v>0</v>
      </c>
      <c r="AK151" s="371">
        <f t="shared" si="13"/>
        <v>0</v>
      </c>
      <c r="AL151" s="1383">
        <f t="shared" si="3"/>
        <v>0</v>
      </c>
      <c r="AM151" s="1339"/>
      <c r="AN151" s="437"/>
      <c r="AO151" s="437"/>
      <c r="AP151" s="437"/>
      <c r="AQ151" s="437"/>
      <c r="AR151" s="437"/>
    </row>
    <row r="152" spans="1:44" ht="14.45" customHeight="1">
      <c r="A152" s="962">
        <v>0</v>
      </c>
      <c r="B152" s="962">
        <v>0</v>
      </c>
      <c r="C152" s="962">
        <v>0</v>
      </c>
      <c r="D152" s="962">
        <v>0</v>
      </c>
      <c r="E152" s="962">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E152" s="199" t="s">
        <v>167</v>
      </c>
      <c r="AF152" s="200"/>
      <c r="AG152" s="201" t="s">
        <v>42</v>
      </c>
      <c r="AH152" s="202"/>
      <c r="AI152" s="224">
        <f t="shared" si="2"/>
        <v>0</v>
      </c>
      <c r="AJ152" s="225">
        <f t="shared" si="12"/>
        <v>0</v>
      </c>
      <c r="AK152" s="371">
        <f t="shared" si="13"/>
        <v>0</v>
      </c>
      <c r="AL152" s="1383">
        <f t="shared" si="3"/>
        <v>0</v>
      </c>
      <c r="AM152" s="1339"/>
      <c r="AN152" s="437"/>
      <c r="AO152" s="437"/>
      <c r="AP152" s="437"/>
      <c r="AQ152" s="437"/>
      <c r="AR152" s="437"/>
    </row>
    <row r="153" spans="1:44" ht="14.45" customHeight="1">
      <c r="A153" s="962">
        <v>0</v>
      </c>
      <c r="B153" s="962">
        <v>0</v>
      </c>
      <c r="C153" s="962">
        <v>0</v>
      </c>
      <c r="D153" s="962">
        <v>0</v>
      </c>
      <c r="E153" s="962">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E153" s="199" t="s">
        <v>168</v>
      </c>
      <c r="AF153" s="200"/>
      <c r="AG153" s="201" t="s">
        <v>57</v>
      </c>
      <c r="AH153" s="202"/>
      <c r="AI153" s="224">
        <f t="shared" si="2"/>
        <v>0</v>
      </c>
      <c r="AJ153" s="225">
        <f t="shared" si="12"/>
        <v>0</v>
      </c>
      <c r="AK153" s="371">
        <f t="shared" si="13"/>
        <v>0</v>
      </c>
      <c r="AL153" s="1383">
        <f t="shared" si="3"/>
        <v>0</v>
      </c>
      <c r="AM153" s="1339"/>
      <c r="AN153" s="437"/>
      <c r="AO153" s="437"/>
      <c r="AP153" s="437"/>
      <c r="AQ153" s="437"/>
      <c r="AR153" s="437"/>
    </row>
    <row r="154" spans="1:44" ht="14.45" customHeight="1">
      <c r="A154" s="962">
        <v>0</v>
      </c>
      <c r="B154" s="962">
        <v>0</v>
      </c>
      <c r="C154" s="962">
        <v>0</v>
      </c>
      <c r="D154" s="962">
        <v>0</v>
      </c>
      <c r="E154" s="962">
        <v>0</v>
      </c>
      <c r="K154" s="199"/>
      <c r="L154" s="200"/>
      <c r="M154" s="178" t="s">
        <v>60</v>
      </c>
      <c r="N154" s="202"/>
      <c r="O154" s="203"/>
      <c r="P154" s="224">
        <f t="shared" si="9"/>
        <v>2268</v>
      </c>
      <c r="Q154" s="225">
        <f t="shared" si="9"/>
        <v>2268</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E154" s="199" t="s">
        <v>169</v>
      </c>
      <c r="AF154" s="200"/>
      <c r="AG154" s="178" t="s">
        <v>60</v>
      </c>
      <c r="AH154" s="202"/>
      <c r="AI154" s="224">
        <f t="shared" si="2"/>
        <v>2268</v>
      </c>
      <c r="AJ154" s="225">
        <f>SUM(AJ155:AJ159)</f>
        <v>0</v>
      </c>
      <c r="AK154" s="371">
        <f>SUM(AK155:AK159)</f>
        <v>0</v>
      </c>
      <c r="AL154" s="1383">
        <f t="shared" si="3"/>
        <v>0</v>
      </c>
      <c r="AM154" s="1339"/>
      <c r="AN154" s="437"/>
      <c r="AO154" s="437"/>
      <c r="AP154" s="437"/>
      <c r="AQ154" s="437"/>
      <c r="AR154" s="437"/>
    </row>
    <row r="155" spans="1:44" ht="14.45" customHeight="1">
      <c r="A155" s="962">
        <v>1348</v>
      </c>
      <c r="B155" s="962">
        <v>0</v>
      </c>
      <c r="C155" s="962">
        <v>0</v>
      </c>
      <c r="D155" s="962">
        <v>0</v>
      </c>
      <c r="E155" s="962">
        <v>400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c r="AN155" s="437"/>
      <c r="AO155" s="437"/>
      <c r="AP155" s="437"/>
      <c r="AQ155" s="437"/>
      <c r="AR155" s="437"/>
    </row>
    <row r="156" spans="1:44" ht="14.45" customHeight="1">
      <c r="A156" s="962">
        <v>0</v>
      </c>
      <c r="B156" s="962">
        <v>0</v>
      </c>
      <c r="C156" s="962">
        <v>0</v>
      </c>
      <c r="D156" s="962">
        <v>0</v>
      </c>
      <c r="E156" s="962">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E156" s="199" t="s">
        <v>35</v>
      </c>
      <c r="AF156" s="200"/>
      <c r="AG156" s="200"/>
      <c r="AH156" s="201" t="s">
        <v>64</v>
      </c>
      <c r="AI156" s="224">
        <f t="shared" si="2"/>
        <v>0</v>
      </c>
      <c r="AJ156" s="225">
        <f t="shared" si="17"/>
        <v>0</v>
      </c>
      <c r="AK156" s="371">
        <f t="shared" si="18"/>
        <v>0</v>
      </c>
      <c r="AL156" s="1383">
        <f t="shared" si="3"/>
        <v>0</v>
      </c>
      <c r="AM156" s="1339"/>
      <c r="AN156" s="437"/>
      <c r="AO156" s="437"/>
      <c r="AP156" s="437"/>
      <c r="AQ156" s="437"/>
      <c r="AR156" s="437"/>
    </row>
    <row r="157" spans="1:44" ht="14.45" customHeight="1">
      <c r="A157" s="962">
        <v>0</v>
      </c>
      <c r="B157" s="962">
        <v>0</v>
      </c>
      <c r="C157" s="962">
        <v>0</v>
      </c>
      <c r="D157" s="962">
        <v>0</v>
      </c>
      <c r="E157" s="962">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E157" s="199" t="s">
        <v>171</v>
      </c>
      <c r="AF157" s="200"/>
      <c r="AG157" s="200"/>
      <c r="AH157" s="201" t="s">
        <v>66</v>
      </c>
      <c r="AI157" s="224">
        <f t="shared" si="2"/>
        <v>0</v>
      </c>
      <c r="AJ157" s="225">
        <f t="shared" si="17"/>
        <v>0</v>
      </c>
      <c r="AK157" s="371">
        <f t="shared" si="18"/>
        <v>0</v>
      </c>
      <c r="AL157" s="1383">
        <f t="shared" si="3"/>
        <v>0</v>
      </c>
      <c r="AM157" s="1339"/>
      <c r="AN157" s="437"/>
      <c r="AO157" s="437"/>
      <c r="AP157" s="437"/>
      <c r="AQ157" s="437"/>
      <c r="AR157" s="437"/>
    </row>
    <row r="158" spans="1:44" ht="14.45" customHeight="1">
      <c r="A158" s="962">
        <v>0</v>
      </c>
      <c r="B158" s="962">
        <v>0</v>
      </c>
      <c r="C158" s="962">
        <v>0</v>
      </c>
      <c r="D158" s="962">
        <v>0</v>
      </c>
      <c r="E158" s="962">
        <v>0</v>
      </c>
      <c r="K158" s="199"/>
      <c r="L158" s="200"/>
      <c r="M158" s="200"/>
      <c r="N158" s="201" t="s">
        <v>150</v>
      </c>
      <c r="O158" s="203"/>
      <c r="P158" s="224">
        <f t="shared" si="16"/>
        <v>2268</v>
      </c>
      <c r="Q158" s="225">
        <f t="shared" si="16"/>
        <v>2268</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E158" s="199"/>
      <c r="AF158" s="200"/>
      <c r="AG158" s="200"/>
      <c r="AH158" s="201" t="s">
        <v>150</v>
      </c>
      <c r="AI158" s="224">
        <f t="shared" si="2"/>
        <v>2268</v>
      </c>
      <c r="AJ158" s="225">
        <f t="shared" si="17"/>
        <v>0</v>
      </c>
      <c r="AK158" s="371">
        <f t="shared" si="18"/>
        <v>0</v>
      </c>
      <c r="AL158" s="1383">
        <f t="shared" si="3"/>
        <v>0</v>
      </c>
      <c r="AM158" s="1339"/>
      <c r="AN158" s="437"/>
      <c r="AO158" s="437"/>
      <c r="AP158" s="437"/>
      <c r="AQ158" s="437"/>
      <c r="AR158" s="437"/>
    </row>
    <row r="159" spans="1:44" ht="14.45" customHeight="1">
      <c r="A159" s="962">
        <v>0</v>
      </c>
      <c r="B159" s="962">
        <v>0</v>
      </c>
      <c r="C159" s="962">
        <v>0</v>
      </c>
      <c r="D159" s="962">
        <v>0</v>
      </c>
      <c r="E159" s="962">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E159" s="199"/>
      <c r="AF159" s="200" t="s">
        <v>41</v>
      </c>
      <c r="AG159" s="221"/>
      <c r="AH159" s="201" t="s">
        <v>13</v>
      </c>
      <c r="AI159" s="224">
        <f t="shared" si="2"/>
        <v>0</v>
      </c>
      <c r="AJ159" s="225">
        <f t="shared" si="17"/>
        <v>0</v>
      </c>
      <c r="AK159" s="371">
        <f t="shared" si="18"/>
        <v>0</v>
      </c>
      <c r="AL159" s="1383">
        <f t="shared" si="3"/>
        <v>0</v>
      </c>
      <c r="AM159" s="1339"/>
      <c r="AN159" s="437"/>
      <c r="AO159" s="437"/>
      <c r="AP159" s="437"/>
      <c r="AQ159" s="437"/>
      <c r="AR159" s="437"/>
    </row>
    <row r="160" spans="1:44" ht="14.45" customHeight="1">
      <c r="A160" s="962">
        <v>0</v>
      </c>
      <c r="B160" s="962">
        <v>0</v>
      </c>
      <c r="C160" s="962">
        <v>0</v>
      </c>
      <c r="D160" s="962">
        <v>0</v>
      </c>
      <c r="E160" s="962">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E160" s="199"/>
      <c r="AF160" s="200"/>
      <c r="AG160" s="201" t="s">
        <v>70</v>
      </c>
      <c r="AH160" s="202"/>
      <c r="AI160" s="224">
        <f t="shared" si="2"/>
        <v>0</v>
      </c>
      <c r="AJ160" s="225">
        <f t="shared" si="17"/>
        <v>0</v>
      </c>
      <c r="AK160" s="371">
        <f t="shared" si="18"/>
        <v>0</v>
      </c>
      <c r="AL160" s="1383">
        <f t="shared" si="3"/>
        <v>0</v>
      </c>
      <c r="AM160" s="1339"/>
      <c r="AN160" s="437"/>
      <c r="AO160" s="437"/>
      <c r="AP160" s="437"/>
      <c r="AQ160" s="437"/>
      <c r="AR160" s="437"/>
    </row>
    <row r="161" spans="1:44" ht="14.45" customHeight="1">
      <c r="A161" s="962">
        <v>0</v>
      </c>
      <c r="B161" s="962">
        <v>0</v>
      </c>
      <c r="C161" s="962">
        <v>0</v>
      </c>
      <c r="D161" s="962">
        <v>0</v>
      </c>
      <c r="E161" s="962">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E161" s="199"/>
      <c r="AF161" s="200"/>
      <c r="AG161" s="201" t="s">
        <v>73</v>
      </c>
      <c r="AH161" s="202"/>
      <c r="AI161" s="224">
        <f t="shared" si="2"/>
        <v>0</v>
      </c>
      <c r="AJ161" s="225">
        <f t="shared" si="17"/>
        <v>0</v>
      </c>
      <c r="AK161" s="371">
        <f t="shared" si="18"/>
        <v>0</v>
      </c>
      <c r="AL161" s="1383">
        <f t="shared" si="3"/>
        <v>0</v>
      </c>
      <c r="AM161" s="1339"/>
      <c r="AN161" s="437"/>
      <c r="AO161" s="437"/>
      <c r="AP161" s="437"/>
      <c r="AQ161" s="437"/>
      <c r="AR161" s="437"/>
    </row>
    <row r="162" spans="1:44" ht="14.45" customHeight="1">
      <c r="A162" s="962">
        <v>0</v>
      </c>
      <c r="B162" s="962">
        <v>0</v>
      </c>
      <c r="C162" s="962">
        <v>0</v>
      </c>
      <c r="D162" s="962">
        <v>0</v>
      </c>
      <c r="E162" s="962">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E162" s="199"/>
      <c r="AF162" s="221"/>
      <c r="AG162" s="201" t="s">
        <v>13</v>
      </c>
      <c r="AH162" s="202"/>
      <c r="AI162" s="224">
        <f t="shared" si="2"/>
        <v>0</v>
      </c>
      <c r="AJ162" s="225">
        <f t="shared" si="17"/>
        <v>0</v>
      </c>
      <c r="AK162" s="371">
        <f t="shared" si="18"/>
        <v>0</v>
      </c>
      <c r="AL162" s="1383">
        <f t="shared" si="3"/>
        <v>0</v>
      </c>
      <c r="AM162" s="1339"/>
      <c r="AN162" s="437"/>
      <c r="AO162" s="437"/>
      <c r="AP162" s="437"/>
      <c r="AQ162" s="437"/>
      <c r="AR162" s="437"/>
    </row>
    <row r="163" spans="1:44" ht="14.45" customHeight="1">
      <c r="A163" s="962">
        <v>0</v>
      </c>
      <c r="B163" s="962">
        <v>0</v>
      </c>
      <c r="C163" s="962">
        <v>0</v>
      </c>
      <c r="D163" s="962">
        <v>0</v>
      </c>
      <c r="E163" s="962">
        <v>0</v>
      </c>
      <c r="K163" s="199" t="s">
        <v>4</v>
      </c>
      <c r="L163" s="178" t="s">
        <v>78</v>
      </c>
      <c r="M163" s="202"/>
      <c r="N163" s="202"/>
      <c r="O163" s="203"/>
      <c r="P163" s="224">
        <f t="shared" si="16"/>
        <v>32165</v>
      </c>
      <c r="Q163" s="225">
        <f t="shared" si="16"/>
        <v>32165</v>
      </c>
      <c r="R163" s="225">
        <f t="shared" si="16"/>
        <v>0</v>
      </c>
      <c r="S163" s="226">
        <f t="shared" si="16"/>
        <v>0</v>
      </c>
      <c r="T163" s="275">
        <f t="shared" si="16"/>
        <v>18000</v>
      </c>
      <c r="U163" s="207" t="s">
        <v>4</v>
      </c>
      <c r="V163" s="178" t="s">
        <v>78</v>
      </c>
      <c r="W163" s="202"/>
      <c r="X163" s="202"/>
      <c r="Y163" s="203" t="s">
        <v>156</v>
      </c>
      <c r="Z163" s="224">
        <f>IF(ISERROR((Z$60)*(Q163/(Q$135+Q$144+Q$163+Q$175))),0,ROUND((Z$60)*(Q163/(Q$135+Q$144+Q$163+Q$175)),0))</f>
        <v>3009</v>
      </c>
      <c r="AA163" s="225">
        <f>IF(ISERROR((AA$60)*(R163/(R$135+R$144+R$163+R$175))),0,ROUND((AA$60)*(R163/(R$135+R$144+R$163+R$175)),0))</f>
        <v>0</v>
      </c>
      <c r="AB163" s="297">
        <f>IF(ISERROR((AB$60)*(S163/(S$135+S$144+S$163+S$175))),0,ROUND((AB$60)*(S163/(S$135+S$144+S$163+S$175)),0))</f>
        <v>0</v>
      </c>
      <c r="AC163" s="371">
        <f>IF(ISERROR((AC$60)*(T163/(T$135+T$144+T$163+T$175))),0,ROUND((AC$60)*(T163/(T$135+T$144+T$163+T$175)),0))</f>
        <v>0</v>
      </c>
      <c r="AE163" s="199" t="s">
        <v>4</v>
      </c>
      <c r="AF163" s="178" t="s">
        <v>78</v>
      </c>
      <c r="AG163" s="202"/>
      <c r="AH163" s="202"/>
      <c r="AI163" s="224">
        <f t="shared" si="2"/>
        <v>29156</v>
      </c>
      <c r="AJ163" s="225">
        <f>SUM(AJ164:AJ165)</f>
        <v>0</v>
      </c>
      <c r="AK163" s="371">
        <f>SUM(AK164:AK165)</f>
        <v>0</v>
      </c>
      <c r="AL163" s="1383">
        <f t="shared" si="3"/>
        <v>0</v>
      </c>
      <c r="AM163" s="1339"/>
      <c r="AN163" s="437"/>
      <c r="AO163" s="437"/>
      <c r="AP163" s="437"/>
      <c r="AQ163" s="437"/>
      <c r="AR163" s="437"/>
    </row>
    <row r="164" spans="1:44" ht="14.45" customHeight="1">
      <c r="A164" s="962">
        <v>0</v>
      </c>
      <c r="B164" s="962">
        <v>0</v>
      </c>
      <c r="C164" s="962">
        <v>0</v>
      </c>
      <c r="D164" s="962">
        <v>0</v>
      </c>
      <c r="E164" s="962">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c r="AN164" s="437"/>
      <c r="AO164" s="437"/>
      <c r="AP164" s="437"/>
      <c r="AQ164" s="437"/>
      <c r="AR164" s="437"/>
    </row>
    <row r="165" spans="1:44" ht="14.45" customHeight="1">
      <c r="A165" s="962">
        <v>0</v>
      </c>
      <c r="B165" s="962">
        <v>0</v>
      </c>
      <c r="C165" s="962">
        <v>0</v>
      </c>
      <c r="D165" s="962">
        <v>0</v>
      </c>
      <c r="E165" s="962">
        <v>0</v>
      </c>
      <c r="K165" s="199"/>
      <c r="L165" s="221"/>
      <c r="M165" s="201" t="s">
        <v>13</v>
      </c>
      <c r="N165" s="202"/>
      <c r="O165" s="203"/>
      <c r="P165" s="224">
        <f t="shared" si="16"/>
        <v>32165</v>
      </c>
      <c r="Q165" s="225">
        <f t="shared" si="16"/>
        <v>32165</v>
      </c>
      <c r="R165" s="225">
        <f t="shared" si="16"/>
        <v>0</v>
      </c>
      <c r="S165" s="226">
        <f t="shared" si="16"/>
        <v>0</v>
      </c>
      <c r="T165" s="275">
        <f t="shared" si="16"/>
        <v>18000</v>
      </c>
      <c r="U165" s="207"/>
      <c r="V165" s="221"/>
      <c r="W165" s="201" t="s">
        <v>13</v>
      </c>
      <c r="X165" s="202"/>
      <c r="Y165" s="203" t="s">
        <v>156</v>
      </c>
      <c r="Z165" s="224">
        <f>Z163-Z164</f>
        <v>3009</v>
      </c>
      <c r="AA165" s="225">
        <f>AA163-AA164</f>
        <v>0</v>
      </c>
      <c r="AB165" s="297">
        <f>AB163-AB164</f>
        <v>0</v>
      </c>
      <c r="AC165" s="371">
        <f>AC163-AC164</f>
        <v>0</v>
      </c>
      <c r="AE165" s="199"/>
      <c r="AF165" s="221"/>
      <c r="AG165" s="201" t="s">
        <v>13</v>
      </c>
      <c r="AH165" s="202"/>
      <c r="AI165" s="224">
        <f t="shared" si="2"/>
        <v>29156</v>
      </c>
      <c r="AJ165" s="225">
        <f t="shared" si="19"/>
        <v>0</v>
      </c>
      <c r="AK165" s="371">
        <f t="shared" si="20"/>
        <v>0</v>
      </c>
      <c r="AL165" s="1383">
        <f t="shared" si="3"/>
        <v>0</v>
      </c>
      <c r="AM165" s="1339"/>
      <c r="AN165" s="437"/>
      <c r="AO165" s="437"/>
      <c r="AP165" s="437"/>
      <c r="AQ165" s="437"/>
      <c r="AR165" s="437"/>
    </row>
    <row r="166" spans="1:44" ht="14.45" customHeight="1">
      <c r="A166" s="962">
        <v>1348</v>
      </c>
      <c r="B166" s="962">
        <v>0</v>
      </c>
      <c r="C166" s="962">
        <v>0</v>
      </c>
      <c r="D166" s="962">
        <v>0</v>
      </c>
      <c r="E166" s="962">
        <v>400</v>
      </c>
      <c r="K166" s="199"/>
      <c r="L166" s="174"/>
      <c r="M166" s="201" t="s">
        <v>88</v>
      </c>
      <c r="N166" s="202"/>
      <c r="O166" s="203"/>
      <c r="P166" s="224">
        <f t="shared" si="16"/>
        <v>55703</v>
      </c>
      <c r="Q166" s="225">
        <f t="shared" si="16"/>
        <v>55703</v>
      </c>
      <c r="R166" s="225">
        <f t="shared" si="16"/>
        <v>15610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E166" s="199"/>
      <c r="AF166" s="174"/>
      <c r="AG166" s="201" t="s">
        <v>88</v>
      </c>
      <c r="AH166" s="202"/>
      <c r="AI166" s="224">
        <f t="shared" si="2"/>
        <v>55703</v>
      </c>
      <c r="AJ166" s="225">
        <f t="shared" si="19"/>
        <v>15610</v>
      </c>
      <c r="AK166" s="371">
        <f t="shared" si="20"/>
        <v>0</v>
      </c>
      <c r="AL166" s="1383">
        <f t="shared" si="3"/>
        <v>0</v>
      </c>
      <c r="AM166" s="1339"/>
      <c r="AN166" s="437"/>
      <c r="AO166" s="437"/>
      <c r="AP166" s="437"/>
      <c r="AQ166" s="437"/>
      <c r="AR166" s="437"/>
    </row>
    <row r="167" spans="1:44" ht="14.45" customHeight="1">
      <c r="A167" s="962">
        <v>1348</v>
      </c>
      <c r="B167" s="962">
        <v>0</v>
      </c>
      <c r="C167" s="962">
        <v>0</v>
      </c>
      <c r="D167" s="962">
        <v>0</v>
      </c>
      <c r="E167" s="962">
        <v>400</v>
      </c>
      <c r="K167" s="199"/>
      <c r="L167" s="181" t="s">
        <v>91</v>
      </c>
      <c r="M167" s="201" t="s">
        <v>89</v>
      </c>
      <c r="N167" s="202"/>
      <c r="O167" s="203"/>
      <c r="P167" s="224">
        <f t="shared" si="16"/>
        <v>13419</v>
      </c>
      <c r="Q167" s="225">
        <f t="shared" si="16"/>
        <v>13419</v>
      </c>
      <c r="R167" s="225">
        <f t="shared" si="16"/>
        <v>0</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E167" s="199"/>
      <c r="AF167" s="181" t="s">
        <v>91</v>
      </c>
      <c r="AG167" s="201" t="s">
        <v>89</v>
      </c>
      <c r="AH167" s="202"/>
      <c r="AI167" s="224">
        <f t="shared" si="2"/>
        <v>13419</v>
      </c>
      <c r="AJ167" s="225">
        <f t="shared" si="19"/>
        <v>0</v>
      </c>
      <c r="AK167" s="371">
        <f t="shared" si="20"/>
        <v>0</v>
      </c>
      <c r="AL167" s="1383">
        <f t="shared" si="3"/>
        <v>0</v>
      </c>
      <c r="AM167" s="1339"/>
      <c r="AN167" s="437"/>
      <c r="AO167" s="437"/>
      <c r="AP167" s="437"/>
      <c r="AQ167" s="437"/>
      <c r="AR167" s="437"/>
    </row>
    <row r="168" spans="1:44"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E168" s="199"/>
      <c r="AF168" s="181"/>
      <c r="AG168" s="201" t="s">
        <v>104</v>
      </c>
      <c r="AH168" s="202"/>
      <c r="AI168" s="224">
        <f t="shared" si="2"/>
        <v>0</v>
      </c>
      <c r="AJ168" s="225">
        <f t="shared" si="19"/>
        <v>0</v>
      </c>
      <c r="AK168" s="371">
        <f t="shared" si="20"/>
        <v>0</v>
      </c>
      <c r="AL168" s="1383">
        <f t="shared" si="3"/>
        <v>0</v>
      </c>
      <c r="AM168" s="1339"/>
      <c r="AN168" s="437"/>
      <c r="AO168" s="437"/>
      <c r="AP168" s="437"/>
      <c r="AQ168" s="437"/>
      <c r="AR168" s="437"/>
    </row>
    <row r="169" spans="1:44" ht="14.45" customHeight="1">
      <c r="K169" s="199"/>
      <c r="L169" s="181"/>
      <c r="M169" s="201" t="s">
        <v>90</v>
      </c>
      <c r="N169" s="202"/>
      <c r="O169" s="203"/>
      <c r="P169" s="224">
        <f t="shared" si="16"/>
        <v>433860</v>
      </c>
      <c r="Q169" s="225">
        <f t="shared" si="16"/>
        <v>433860</v>
      </c>
      <c r="R169" s="225">
        <f t="shared" si="16"/>
        <v>94712</v>
      </c>
      <c r="S169" s="226">
        <f t="shared" si="16"/>
        <v>0</v>
      </c>
      <c r="T169" s="275">
        <f t="shared" si="16"/>
        <v>0</v>
      </c>
      <c r="U169" s="207"/>
      <c r="V169" s="181"/>
      <c r="W169" s="201" t="s">
        <v>90</v>
      </c>
      <c r="X169" s="202"/>
      <c r="Y169" s="203" t="s">
        <v>156</v>
      </c>
      <c r="Z169" s="224">
        <f t="shared" ref="Z169:AC170" si="22">IF(ISERROR(((Z$58)+(Z$59))*(Q169/(Q$169+Q$170+Q$172+Q$174))),0,ROUND(((Z$58)+(Z$59))*(Q169/(Q$169+Q$170+Q$172+Q$174)),0))</f>
        <v>37477</v>
      </c>
      <c r="AA169" s="225">
        <f t="shared" si="22"/>
        <v>0</v>
      </c>
      <c r="AB169" s="297">
        <f t="shared" si="22"/>
        <v>0</v>
      </c>
      <c r="AC169" s="371">
        <f t="shared" si="22"/>
        <v>0</v>
      </c>
      <c r="AE169" s="199"/>
      <c r="AF169" s="181"/>
      <c r="AG169" s="201" t="s">
        <v>90</v>
      </c>
      <c r="AH169" s="202"/>
      <c r="AI169" s="224">
        <f t="shared" si="2"/>
        <v>396383</v>
      </c>
      <c r="AJ169" s="225">
        <f t="shared" si="19"/>
        <v>94712</v>
      </c>
      <c r="AK169" s="371">
        <f t="shared" si="20"/>
        <v>0</v>
      </c>
      <c r="AL169" s="1383">
        <f t="shared" si="3"/>
        <v>0</v>
      </c>
      <c r="AM169" s="1339"/>
      <c r="AN169" s="437"/>
      <c r="AO169" s="437"/>
      <c r="AP169" s="437"/>
      <c r="AQ169" s="437"/>
      <c r="AR169" s="437"/>
    </row>
    <row r="170" spans="1:44" ht="14.45" customHeight="1">
      <c r="A170" s="972">
        <v>0</v>
      </c>
      <c r="B170" s="972">
        <v>0</v>
      </c>
      <c r="C170" s="972">
        <v>0</v>
      </c>
      <c r="D170" s="972">
        <v>0</v>
      </c>
      <c r="E170" s="972">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c r="AN170" s="437"/>
      <c r="AO170" s="437"/>
      <c r="AP170" s="437"/>
      <c r="AQ170" s="437"/>
      <c r="AR170" s="437"/>
    </row>
    <row r="171" spans="1:44" ht="14.45" customHeight="1">
      <c r="A171" s="972">
        <v>0</v>
      </c>
      <c r="B171" s="972">
        <v>0</v>
      </c>
      <c r="C171" s="972">
        <v>0</v>
      </c>
      <c r="D171" s="972">
        <v>0</v>
      </c>
      <c r="E171" s="972">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E171" s="199"/>
      <c r="AF171" s="181"/>
      <c r="AG171" s="201" t="s">
        <v>106</v>
      </c>
      <c r="AH171" s="202"/>
      <c r="AI171" s="224">
        <f t="shared" si="2"/>
        <v>0</v>
      </c>
      <c r="AJ171" s="225">
        <f t="shared" si="23"/>
        <v>0</v>
      </c>
      <c r="AK171" s="371">
        <f t="shared" si="24"/>
        <v>0</v>
      </c>
      <c r="AL171" s="1383">
        <f t="shared" si="3"/>
        <v>0</v>
      </c>
      <c r="AM171" s="1339"/>
      <c r="AN171" s="437"/>
      <c r="AO171" s="437"/>
      <c r="AP171" s="437"/>
      <c r="AQ171" s="437"/>
      <c r="AR171" s="437"/>
    </row>
    <row r="172" spans="1:44" ht="14.45" customHeight="1">
      <c r="A172" s="972">
        <v>0</v>
      </c>
      <c r="B172" s="972">
        <v>0</v>
      </c>
      <c r="C172" s="972">
        <v>0</v>
      </c>
      <c r="D172" s="972">
        <v>0</v>
      </c>
      <c r="E172" s="972">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E172" s="199"/>
      <c r="AF172" s="181"/>
      <c r="AG172" s="201" t="s">
        <v>107</v>
      </c>
      <c r="AH172" s="202"/>
      <c r="AI172" s="224">
        <f t="shared" si="2"/>
        <v>0</v>
      </c>
      <c r="AJ172" s="225">
        <f t="shared" si="23"/>
        <v>0</v>
      </c>
      <c r="AK172" s="371">
        <f t="shared" si="24"/>
        <v>0</v>
      </c>
      <c r="AL172" s="1383">
        <f t="shared" si="3"/>
        <v>0</v>
      </c>
      <c r="AM172" s="1339"/>
      <c r="AN172" s="437"/>
      <c r="AO172" s="437"/>
      <c r="AP172" s="437"/>
      <c r="AQ172" s="437"/>
      <c r="AR172" s="437"/>
    </row>
    <row r="173" spans="1:44" ht="14.45" customHeight="1">
      <c r="A173" s="972">
        <v>0</v>
      </c>
      <c r="B173" s="972">
        <v>0</v>
      </c>
      <c r="C173" s="972">
        <v>0</v>
      </c>
      <c r="D173" s="972">
        <v>0</v>
      </c>
      <c r="E173" s="972">
        <v>0</v>
      </c>
      <c r="K173" s="199"/>
      <c r="L173" s="181" t="s">
        <v>41</v>
      </c>
      <c r="M173" s="201" t="s">
        <v>108</v>
      </c>
      <c r="N173" s="202"/>
      <c r="O173" s="203"/>
      <c r="P173" s="224">
        <f t="shared" si="25"/>
        <v>41518</v>
      </c>
      <c r="Q173" s="225">
        <f t="shared" si="25"/>
        <v>41518</v>
      </c>
      <c r="R173" s="225">
        <f t="shared" si="25"/>
        <v>0</v>
      </c>
      <c r="S173" s="226">
        <f t="shared" si="25"/>
        <v>0</v>
      </c>
      <c r="T173" s="275">
        <f t="shared" si="25"/>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2"/>
        <v>41518</v>
      </c>
      <c r="AJ173" s="225">
        <f t="shared" si="23"/>
        <v>0</v>
      </c>
      <c r="AK173" s="371">
        <f t="shared" si="24"/>
        <v>0</v>
      </c>
      <c r="AL173" s="1383">
        <f t="shared" si="3"/>
        <v>0</v>
      </c>
      <c r="AM173" s="1339"/>
      <c r="AN173" s="437"/>
      <c r="AO173" s="437"/>
      <c r="AP173" s="437"/>
      <c r="AQ173" s="437"/>
      <c r="AR173" s="437"/>
    </row>
    <row r="174" spans="1:44" ht="14.45" customHeight="1">
      <c r="A174" s="972">
        <v>0</v>
      </c>
      <c r="B174" s="972">
        <v>0</v>
      </c>
      <c r="C174" s="972">
        <v>0</v>
      </c>
      <c r="D174" s="972">
        <v>0</v>
      </c>
      <c r="E174" s="972">
        <v>0</v>
      </c>
      <c r="K174" s="199"/>
      <c r="L174" s="221"/>
      <c r="M174" s="201" t="s">
        <v>13</v>
      </c>
      <c r="N174" s="202"/>
      <c r="O174" s="203"/>
      <c r="P174" s="224">
        <f t="shared" si="25"/>
        <v>400</v>
      </c>
      <c r="Q174" s="225">
        <f t="shared" si="25"/>
        <v>400</v>
      </c>
      <c r="R174" s="225">
        <f t="shared" si="25"/>
        <v>0</v>
      </c>
      <c r="S174" s="226">
        <f t="shared" si="25"/>
        <v>0</v>
      </c>
      <c r="T174" s="275">
        <f t="shared" si="25"/>
        <v>0</v>
      </c>
      <c r="U174" s="207"/>
      <c r="V174" s="221"/>
      <c r="W174" s="201" t="s">
        <v>13</v>
      </c>
      <c r="X174" s="202"/>
      <c r="Y174" s="203" t="s">
        <v>156</v>
      </c>
      <c r="Z174" s="224">
        <f>IF(ISERROR(((Z$58)+(Z$59))*(Q174/(Q$169+Q$170+Q$172+Q$174))),0,ROUND(((Z$58)+(Z$59))*(Q174/(Q$169+Q$170+Q$172+Q$174)),0))</f>
        <v>35</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E174" s="199"/>
      <c r="AF174" s="221"/>
      <c r="AG174" s="201" t="s">
        <v>13</v>
      </c>
      <c r="AH174" s="202"/>
      <c r="AI174" s="224">
        <f t="shared" si="2"/>
        <v>365</v>
      </c>
      <c r="AJ174" s="225">
        <f t="shared" si="23"/>
        <v>0</v>
      </c>
      <c r="AK174" s="371">
        <f t="shared" si="24"/>
        <v>0</v>
      </c>
      <c r="AL174" s="1383">
        <f t="shared" si="3"/>
        <v>0</v>
      </c>
      <c r="AM174" s="1339"/>
      <c r="AN174" s="437"/>
      <c r="AO174" s="437"/>
      <c r="AP174" s="437"/>
      <c r="AQ174" s="437"/>
      <c r="AR174" s="437"/>
    </row>
    <row r="175" spans="1:44" ht="14.45" customHeight="1">
      <c r="A175" s="972">
        <v>0</v>
      </c>
      <c r="B175" s="972">
        <v>0</v>
      </c>
      <c r="C175" s="972">
        <v>0</v>
      </c>
      <c r="D175" s="972">
        <v>0</v>
      </c>
      <c r="E175" s="972">
        <v>0</v>
      </c>
      <c r="K175" s="199"/>
      <c r="L175" s="201" t="s">
        <v>13</v>
      </c>
      <c r="M175" s="202"/>
      <c r="N175" s="202"/>
      <c r="O175" s="203"/>
      <c r="P175" s="224">
        <f t="shared" si="25"/>
        <v>28176</v>
      </c>
      <c r="Q175" s="225">
        <f t="shared" si="25"/>
        <v>28176</v>
      </c>
      <c r="R175" s="225">
        <f t="shared" si="25"/>
        <v>0</v>
      </c>
      <c r="S175" s="226">
        <f t="shared" si="25"/>
        <v>0</v>
      </c>
      <c r="T175" s="275">
        <f t="shared" si="25"/>
        <v>0</v>
      </c>
      <c r="U175" s="207"/>
      <c r="V175" s="201" t="s">
        <v>13</v>
      </c>
      <c r="W175" s="202"/>
      <c r="X175" s="202"/>
      <c r="Y175" s="203" t="s">
        <v>156</v>
      </c>
      <c r="Z175" s="224">
        <f>Z61-SUM(Z123,Z126,Z129,Z133:Z144,Z148:Z154,Z160:Z163,Z166:Z174)</f>
        <v>2636</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2"/>
        <v>25540</v>
      </c>
      <c r="AJ175" s="225">
        <f t="shared" si="23"/>
        <v>0</v>
      </c>
      <c r="AK175" s="371">
        <f t="shared" si="24"/>
        <v>0</v>
      </c>
      <c r="AL175" s="1383">
        <f t="shared" si="3"/>
        <v>0</v>
      </c>
      <c r="AM175" s="1387" t="s">
        <v>1277</v>
      </c>
      <c r="AN175" s="437"/>
      <c r="AO175" s="437"/>
      <c r="AP175" s="437"/>
      <c r="AQ175" s="437"/>
      <c r="AR175" s="437"/>
    </row>
    <row r="176" spans="1:44" ht="14.45" customHeight="1" thickBot="1">
      <c r="A176" s="972">
        <v>0</v>
      </c>
      <c r="B176" s="972">
        <v>0</v>
      </c>
      <c r="C176" s="972">
        <v>0</v>
      </c>
      <c r="D176" s="972">
        <v>0</v>
      </c>
      <c r="E176" s="972">
        <v>0</v>
      </c>
      <c r="K176" s="316"/>
      <c r="L176" s="317" t="s">
        <v>82</v>
      </c>
      <c r="M176" s="318"/>
      <c r="N176" s="318"/>
      <c r="O176" s="319"/>
      <c r="P176" s="320">
        <f t="shared" si="25"/>
        <v>1793082</v>
      </c>
      <c r="Q176" s="321">
        <f t="shared" si="25"/>
        <v>1783787</v>
      </c>
      <c r="R176" s="321">
        <f t="shared" si="25"/>
        <v>269712</v>
      </c>
      <c r="S176" s="322">
        <f t="shared" si="25"/>
        <v>93446</v>
      </c>
      <c r="T176" s="323">
        <f t="shared" si="25"/>
        <v>502478</v>
      </c>
      <c r="U176" s="372"/>
      <c r="V176" s="317" t="s">
        <v>82</v>
      </c>
      <c r="W176" s="318"/>
      <c r="X176" s="318"/>
      <c r="Y176" s="319"/>
      <c r="Z176" s="320">
        <f>Z61</f>
        <v>69110</v>
      </c>
      <c r="AA176" s="321">
        <f>AA61</f>
        <v>0</v>
      </c>
      <c r="AB176" s="500">
        <f>AB61</f>
        <v>0</v>
      </c>
      <c r="AC176" s="373">
        <f>AC61</f>
        <v>0</v>
      </c>
      <c r="AE176" s="374"/>
      <c r="AF176" s="317" t="s">
        <v>82</v>
      </c>
      <c r="AG176" s="318"/>
      <c r="AH176" s="318"/>
      <c r="AI176" s="375">
        <f t="shared" si="2"/>
        <v>1714677</v>
      </c>
      <c r="AJ176" s="321">
        <f>SUM(AJ123,AJ126,AJ129,AJ133:AJ144,AJ148:AJ154,AJ160:AJ163,AJ166:AJ175)</f>
        <v>269712</v>
      </c>
      <c r="AK176" s="373">
        <f>SUM(AK123,AK126,AK129,AK133:AK144,AK148:AK154,AK160:AK163,AK166:AK175)</f>
        <v>88642</v>
      </c>
      <c r="AL176" s="1340">
        <f>SUM(AL123,AL126,AL129,AL133:AL144,AL148:AL154,AL160:AL163,AL166:AL175)</f>
        <v>9295</v>
      </c>
      <c r="AM176" s="1388">
        <f>P176-Q176</f>
        <v>9295</v>
      </c>
      <c r="AN176" s="437"/>
      <c r="AO176" s="437"/>
      <c r="AP176" s="437"/>
      <c r="AQ176" s="437"/>
      <c r="AR176" s="437"/>
    </row>
    <row r="177" spans="1:44" ht="14.45" customHeight="1" thickTop="1">
      <c r="A177" s="972">
        <v>0</v>
      </c>
      <c r="B177" s="972">
        <v>0</v>
      </c>
      <c r="C177" s="972">
        <v>0</v>
      </c>
      <c r="D177" s="972">
        <v>0</v>
      </c>
      <c r="E177" s="972">
        <v>0</v>
      </c>
      <c r="Z177" s="478"/>
      <c r="AC177" s="419"/>
      <c r="AQ177" s="466">
        <f>SUM(AQ123,AQ126,AQ129,AQ133:AQ144,AQ148:AQ154,AQ160:AQ163,AQ166:AQ175)</f>
        <v>0</v>
      </c>
      <c r="AR177" s="466">
        <f>SUM(AR123,AR126,AR129,AR133:AR144,AR148:AR154,AR160:AR163,AR166:AR175)</f>
        <v>0</v>
      </c>
    </row>
    <row r="178" spans="1:44" ht="14.45" customHeight="1">
      <c r="A178" s="972">
        <v>0</v>
      </c>
      <c r="B178" s="972">
        <v>0</v>
      </c>
      <c r="C178" s="972">
        <v>0</v>
      </c>
      <c r="D178" s="972">
        <v>0</v>
      </c>
      <c r="E178" s="972">
        <v>0</v>
      </c>
      <c r="AC178" s="419"/>
      <c r="AQ178" s="466">
        <f>IF(AQ176+AQ177,"OK",AQ176-AQ177)</f>
        <v>0</v>
      </c>
      <c r="AR178" s="466">
        <f>IF(AR176+AR177,"OK",AR176-AR177)</f>
        <v>0</v>
      </c>
    </row>
    <row r="179" spans="1:44">
      <c r="A179" s="972">
        <v>0</v>
      </c>
      <c r="B179" s="972">
        <v>0</v>
      </c>
      <c r="C179" s="972">
        <v>0</v>
      </c>
      <c r="D179" s="972">
        <v>0</v>
      </c>
      <c r="E179" s="972">
        <v>0</v>
      </c>
      <c r="AC179" s="419"/>
    </row>
    <row r="180" spans="1:44">
      <c r="A180" s="972">
        <v>0</v>
      </c>
      <c r="B180" s="972">
        <v>0</v>
      </c>
      <c r="C180" s="972">
        <v>0</v>
      </c>
      <c r="D180" s="972">
        <v>0</v>
      </c>
      <c r="E180" s="972">
        <v>0</v>
      </c>
      <c r="AC180" s="419"/>
    </row>
    <row r="181" spans="1:44">
      <c r="A181" s="972">
        <v>0</v>
      </c>
      <c r="B181" s="972">
        <v>0</v>
      </c>
      <c r="C181" s="972">
        <v>0</v>
      </c>
      <c r="D181" s="972">
        <v>0</v>
      </c>
      <c r="E181" s="972">
        <v>0</v>
      </c>
      <c r="AC181" s="419"/>
    </row>
    <row r="182" spans="1:44">
      <c r="A182" s="972">
        <v>3422</v>
      </c>
      <c r="B182" s="972">
        <v>0</v>
      </c>
      <c r="C182" s="972">
        <v>0</v>
      </c>
      <c r="D182" s="972">
        <v>0</v>
      </c>
      <c r="E182" s="972">
        <v>0</v>
      </c>
      <c r="AC182" s="419"/>
    </row>
    <row r="183" spans="1:44">
      <c r="A183" s="972">
        <v>3422</v>
      </c>
      <c r="B183" s="972">
        <v>0</v>
      </c>
      <c r="C183" s="972">
        <v>0</v>
      </c>
      <c r="D183" s="972">
        <v>0</v>
      </c>
      <c r="E183" s="972">
        <v>0</v>
      </c>
      <c r="AC183" s="419"/>
    </row>
    <row r="184" spans="1:44">
      <c r="A184" s="972">
        <v>0</v>
      </c>
      <c r="B184" s="972">
        <v>0</v>
      </c>
      <c r="C184" s="972">
        <v>0</v>
      </c>
      <c r="D184" s="972">
        <v>0</v>
      </c>
      <c r="E184" s="972">
        <v>0</v>
      </c>
      <c r="AC184" s="419"/>
    </row>
    <row r="185" spans="1:44">
      <c r="A185" s="972">
        <v>0</v>
      </c>
      <c r="B185" s="972">
        <v>0</v>
      </c>
      <c r="C185" s="972">
        <v>0</v>
      </c>
      <c r="D185" s="972">
        <v>0</v>
      </c>
      <c r="E185" s="972">
        <v>0</v>
      </c>
      <c r="AC185" s="419"/>
    </row>
    <row r="186" spans="1:44">
      <c r="A186" s="972">
        <v>0</v>
      </c>
      <c r="B186" s="972">
        <v>0</v>
      </c>
      <c r="C186" s="972">
        <v>0</v>
      </c>
      <c r="D186" s="972">
        <v>0</v>
      </c>
      <c r="E186" s="972">
        <v>0</v>
      </c>
      <c r="AC186" s="419"/>
    </row>
    <row r="187" spans="1:44">
      <c r="A187" s="972">
        <v>0</v>
      </c>
      <c r="B187" s="972">
        <v>0</v>
      </c>
      <c r="C187" s="972">
        <v>0</v>
      </c>
      <c r="D187" s="972">
        <v>0</v>
      </c>
      <c r="E187" s="972">
        <v>0</v>
      </c>
      <c r="AC187" s="419"/>
    </row>
    <row r="188" spans="1:44">
      <c r="A188" s="972">
        <v>0</v>
      </c>
      <c r="B188" s="972">
        <v>0</v>
      </c>
      <c r="C188" s="972">
        <v>0</v>
      </c>
      <c r="D188" s="972">
        <v>0</v>
      </c>
      <c r="E188" s="972">
        <v>0</v>
      </c>
      <c r="AC188" s="419"/>
    </row>
    <row r="189" spans="1:44">
      <c r="A189" s="972">
        <v>0</v>
      </c>
      <c r="B189" s="972">
        <v>0</v>
      </c>
      <c r="C189" s="972">
        <v>0</v>
      </c>
      <c r="D189" s="972">
        <v>0</v>
      </c>
      <c r="E189" s="972">
        <v>0</v>
      </c>
      <c r="AC189" s="419"/>
    </row>
    <row r="190" spans="1:44">
      <c r="A190" s="972">
        <v>0</v>
      </c>
      <c r="B190" s="972">
        <v>0</v>
      </c>
      <c r="C190" s="972">
        <v>0</v>
      </c>
      <c r="D190" s="972">
        <v>0</v>
      </c>
      <c r="E190" s="972">
        <v>0</v>
      </c>
      <c r="AC190" s="419"/>
    </row>
    <row r="191" spans="1:44">
      <c r="A191" s="972">
        <v>0</v>
      </c>
      <c r="B191" s="972">
        <v>0</v>
      </c>
      <c r="C191" s="972">
        <v>0</v>
      </c>
      <c r="D191" s="972">
        <v>0</v>
      </c>
      <c r="E191" s="972">
        <v>0</v>
      </c>
      <c r="AC191" s="419"/>
    </row>
    <row r="192" spans="1:44">
      <c r="A192" s="972">
        <v>0</v>
      </c>
      <c r="B192" s="972">
        <v>0</v>
      </c>
      <c r="C192" s="972">
        <v>0</v>
      </c>
      <c r="D192" s="972">
        <v>0</v>
      </c>
      <c r="E192" s="972">
        <v>0</v>
      </c>
      <c r="AC192" s="419"/>
    </row>
    <row r="193" spans="1:29">
      <c r="A193" s="972">
        <v>0</v>
      </c>
      <c r="B193" s="972">
        <v>0</v>
      </c>
      <c r="C193" s="972">
        <v>0</v>
      </c>
      <c r="D193" s="972">
        <v>0</v>
      </c>
      <c r="E193" s="972">
        <v>0</v>
      </c>
      <c r="AC193" s="419"/>
    </row>
    <row r="194" spans="1:29">
      <c r="A194" s="972">
        <v>37512</v>
      </c>
      <c r="B194" s="972">
        <v>0</v>
      </c>
      <c r="C194" s="972">
        <v>0</v>
      </c>
      <c r="D194" s="972">
        <v>0</v>
      </c>
      <c r="E194" s="972">
        <v>0</v>
      </c>
      <c r="AC194" s="419"/>
    </row>
    <row r="195" spans="1:29">
      <c r="A195" s="972">
        <v>0</v>
      </c>
      <c r="B195" s="972">
        <v>0</v>
      </c>
      <c r="C195" s="972">
        <v>0</v>
      </c>
      <c r="D195" s="972">
        <v>0</v>
      </c>
      <c r="E195" s="972">
        <v>0</v>
      </c>
      <c r="AC195" s="419"/>
    </row>
    <row r="196" spans="1:29">
      <c r="A196" s="972">
        <v>0</v>
      </c>
      <c r="B196" s="972">
        <v>0</v>
      </c>
      <c r="C196" s="972">
        <v>0</v>
      </c>
      <c r="D196" s="972">
        <v>0</v>
      </c>
      <c r="E196" s="972">
        <v>0</v>
      </c>
      <c r="AC196" s="419"/>
    </row>
    <row r="197" spans="1:29">
      <c r="A197" s="972">
        <v>0</v>
      </c>
      <c r="B197" s="972">
        <v>0</v>
      </c>
      <c r="C197" s="972">
        <v>0</v>
      </c>
      <c r="D197" s="972">
        <v>0</v>
      </c>
      <c r="E197" s="972">
        <v>0</v>
      </c>
      <c r="AC197" s="419"/>
    </row>
    <row r="198" spans="1:29">
      <c r="A198" s="972">
        <v>0</v>
      </c>
      <c r="B198" s="972">
        <v>0</v>
      </c>
      <c r="C198" s="972">
        <v>0</v>
      </c>
      <c r="D198" s="972">
        <v>0</v>
      </c>
      <c r="E198" s="972">
        <v>0</v>
      </c>
      <c r="AC198" s="419"/>
    </row>
    <row r="199" spans="1:29">
      <c r="A199" s="972">
        <v>0</v>
      </c>
      <c r="B199" s="972">
        <v>0</v>
      </c>
      <c r="C199" s="972">
        <v>0</v>
      </c>
      <c r="D199" s="972">
        <v>0</v>
      </c>
      <c r="E199" s="972">
        <v>0</v>
      </c>
      <c r="AC199" s="419"/>
    </row>
    <row r="200" spans="1:29">
      <c r="A200" s="972">
        <v>0</v>
      </c>
      <c r="B200" s="972">
        <v>0</v>
      </c>
      <c r="C200" s="972">
        <v>0</v>
      </c>
      <c r="D200" s="972">
        <v>0</v>
      </c>
      <c r="E200" s="972">
        <v>0</v>
      </c>
      <c r="AC200" s="419"/>
    </row>
    <row r="201" spans="1:29">
      <c r="A201" s="972">
        <v>37512</v>
      </c>
      <c r="B201" s="972">
        <v>0</v>
      </c>
      <c r="C201" s="972">
        <v>0</v>
      </c>
      <c r="D201" s="972">
        <v>0</v>
      </c>
      <c r="E201" s="972">
        <v>0</v>
      </c>
      <c r="AC201" s="419"/>
    </row>
    <row r="202" spans="1:29">
      <c r="A202" s="972">
        <v>28176</v>
      </c>
      <c r="B202" s="972">
        <v>0</v>
      </c>
      <c r="C202" s="972">
        <v>0</v>
      </c>
      <c r="D202" s="972">
        <v>0</v>
      </c>
      <c r="E202" s="972">
        <v>0</v>
      </c>
      <c r="AC202" s="419"/>
    </row>
    <row r="203" spans="1:29" ht="14.25" thickBot="1">
      <c r="A203" s="972">
        <v>69110</v>
      </c>
      <c r="B203" s="972">
        <v>0</v>
      </c>
      <c r="C203" s="972">
        <v>0</v>
      </c>
      <c r="D203" s="972">
        <v>0</v>
      </c>
      <c r="E203" s="972">
        <v>0</v>
      </c>
      <c r="AC203" s="419"/>
    </row>
    <row r="204" spans="1:29">
      <c r="A204" s="615"/>
      <c r="B204" s="615"/>
      <c r="C204" s="615"/>
      <c r="D204" s="615"/>
      <c r="E204" s="615"/>
      <c r="AC204" s="419"/>
    </row>
    <row r="205" spans="1:29">
      <c r="AC205" s="419"/>
    </row>
    <row r="206" spans="1:29">
      <c r="AC206" s="419"/>
    </row>
    <row r="207" spans="1:29">
      <c r="AC207" s="419"/>
    </row>
    <row r="208" spans="1:29">
      <c r="AC208" s="419"/>
    </row>
    <row r="209" spans="29:29">
      <c r="AC209" s="419"/>
    </row>
    <row r="210" spans="29:29">
      <c r="AC210" s="419"/>
    </row>
    <row r="211" spans="29:29">
      <c r="AC211" s="419"/>
    </row>
    <row r="212" spans="29:29">
      <c r="AC212" s="419"/>
    </row>
    <row r="213" spans="29:29">
      <c r="AC213" s="419"/>
    </row>
    <row r="214" spans="29:29">
      <c r="AC214" s="419"/>
    </row>
    <row r="215" spans="29:29">
      <c r="AC215" s="419"/>
    </row>
    <row r="216" spans="29:29">
      <c r="AC216" s="419"/>
    </row>
    <row r="217" spans="29:29">
      <c r="AC217" s="419"/>
    </row>
    <row r="218" spans="29:29">
      <c r="AC218" s="419"/>
    </row>
    <row r="219" spans="29:29">
      <c r="AC219" s="419"/>
    </row>
    <row r="220" spans="29:29">
      <c r="AC220" s="419"/>
    </row>
    <row r="221" spans="29:29">
      <c r="AC221" s="419"/>
    </row>
    <row r="222" spans="29:29">
      <c r="AC222" s="419"/>
    </row>
    <row r="223" spans="29:29">
      <c r="AC223" s="419"/>
    </row>
    <row r="224" spans="29:29">
      <c r="AC224" s="419"/>
    </row>
    <row r="225" spans="29:29">
      <c r="AC225" s="419"/>
    </row>
    <row r="226" spans="29:29">
      <c r="AC226" s="419"/>
    </row>
    <row r="227" spans="29:29">
      <c r="AC227" s="419"/>
    </row>
    <row r="228" spans="29:29">
      <c r="AC228" s="419"/>
    </row>
    <row r="229" spans="29:29">
      <c r="AC229" s="419"/>
    </row>
    <row r="230" spans="29:29">
      <c r="AC230" s="419"/>
    </row>
    <row r="231" spans="29:29">
      <c r="AC231" s="419"/>
    </row>
    <row r="232" spans="29:29">
      <c r="AC232" s="419"/>
    </row>
    <row r="233" spans="29:29">
      <c r="AC233" s="419"/>
    </row>
    <row r="234" spans="29:29">
      <c r="AC234" s="419"/>
    </row>
    <row r="235" spans="29:29">
      <c r="AC235" s="419"/>
    </row>
    <row r="236" spans="29:29">
      <c r="AC236" s="419"/>
    </row>
    <row r="237" spans="29:29">
      <c r="AC237" s="419"/>
    </row>
    <row r="238" spans="29:29">
      <c r="AC238" s="419"/>
    </row>
    <row r="239" spans="29:29">
      <c r="AC239" s="419"/>
    </row>
    <row r="240" spans="29:29">
      <c r="AC240" s="419"/>
    </row>
    <row r="241" spans="29:29">
      <c r="AC241" s="419"/>
    </row>
    <row r="242" spans="29:29">
      <c r="AC242" s="419"/>
    </row>
    <row r="243" spans="29:29">
      <c r="AC243" s="419"/>
    </row>
    <row r="244" spans="29:29">
      <c r="AC244" s="419"/>
    </row>
    <row r="245" spans="29:29">
      <c r="AC245" s="41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xml><?xml version="1.0" encoding="utf-8"?>
<worksheet xmlns="http://schemas.openxmlformats.org/spreadsheetml/2006/main" xmlns:r="http://schemas.openxmlformats.org/officeDocument/2006/relationships">
  <sheetPr>
    <tabColor rgb="FFFFFF00"/>
  </sheetPr>
  <dimension ref="A1:W68"/>
  <sheetViews>
    <sheetView zoomScale="85" zoomScaleNormal="85" zoomScaleSheetLayoutView="80" workbookViewId="0">
      <pane ySplit="5" topLeftCell="A6" activePane="bottomLeft" state="frozen"/>
      <selection activeCell="E45" sqref="E45"/>
      <selection pane="bottomLeft" activeCell="I20" sqref="I20"/>
    </sheetView>
  </sheetViews>
  <sheetFormatPr defaultRowHeight="13.5"/>
  <cols>
    <col min="1" max="1" width="3.625" style="638" customWidth="1"/>
    <col min="2" max="2" width="24.625" style="638" customWidth="1"/>
    <col min="3" max="4" width="12.625" style="638" customWidth="1"/>
    <col min="5" max="5" width="15.75" style="638" bestFit="1" customWidth="1"/>
    <col min="6" max="16" width="12.625" style="638" customWidth="1"/>
    <col min="17" max="17" width="2.25" style="638" customWidth="1"/>
    <col min="18" max="18" width="10.75" style="1435" bestFit="1" customWidth="1"/>
    <col min="19" max="19" width="9.375" style="638" bestFit="1" customWidth="1"/>
    <col min="20" max="20" width="11.375" style="1435" bestFit="1" customWidth="1"/>
    <col min="21" max="21" width="18" style="638" bestFit="1" customWidth="1"/>
    <col min="22" max="16384" width="9" style="638"/>
  </cols>
  <sheetData>
    <row r="1" spans="1:23" s="634" customFormat="1" ht="21">
      <c r="A1" s="1919" t="s">
        <v>928</v>
      </c>
      <c r="B1" s="1919"/>
      <c r="C1" s="1919"/>
      <c r="D1" s="1919"/>
      <c r="E1" s="1919"/>
      <c r="F1" s="1919"/>
      <c r="G1" s="1919"/>
      <c r="H1" s="1919"/>
      <c r="I1" s="1919"/>
      <c r="J1" s="1919"/>
      <c r="K1" s="1919"/>
      <c r="L1" s="1919"/>
      <c r="M1" s="1919"/>
      <c r="N1" s="1919"/>
      <c r="O1" s="1919"/>
      <c r="R1" s="1433"/>
      <c r="T1" s="1433"/>
    </row>
    <row r="2" spans="1:23" s="636" customFormat="1" ht="18.75" customHeight="1">
      <c r="A2" s="1920" t="s">
        <v>1499</v>
      </c>
      <c r="B2" s="1921"/>
      <c r="C2" s="1921"/>
      <c r="D2" s="1921"/>
      <c r="E2" s="1921"/>
      <c r="F2" s="1921"/>
      <c r="G2" s="1921"/>
      <c r="H2" s="1921"/>
      <c r="I2" s="1921"/>
      <c r="J2" s="1921"/>
      <c r="K2" s="1921"/>
      <c r="L2" s="1921"/>
      <c r="M2" s="1921"/>
      <c r="N2" s="1921"/>
      <c r="O2" s="1921"/>
      <c r="P2" s="635"/>
      <c r="Q2" s="635"/>
      <c r="R2" s="1434"/>
      <c r="T2" s="1463"/>
    </row>
    <row r="3" spans="1:23" s="636" customFormat="1" ht="18.75" customHeight="1">
      <c r="A3" s="1920" t="s">
        <v>1500</v>
      </c>
      <c r="B3" s="1921"/>
      <c r="C3" s="1921"/>
      <c r="D3" s="1921"/>
      <c r="E3" s="1921"/>
      <c r="F3" s="1921"/>
      <c r="G3" s="1921"/>
      <c r="H3" s="1921"/>
      <c r="I3" s="1921"/>
      <c r="J3" s="1921"/>
      <c r="K3" s="1921"/>
      <c r="L3" s="1921"/>
      <c r="M3" s="1921"/>
      <c r="N3" s="1921"/>
      <c r="O3" s="1921"/>
      <c r="P3" s="635"/>
      <c r="Q3" s="635"/>
      <c r="R3" s="1434"/>
      <c r="T3" s="1463"/>
    </row>
    <row r="4" spans="1:23" ht="24.75" customHeight="1">
      <c r="A4" s="637" t="s">
        <v>929</v>
      </c>
      <c r="K4" s="639"/>
      <c r="L4" s="639"/>
      <c r="O4" s="640" t="s">
        <v>277</v>
      </c>
    </row>
    <row r="5" spans="1:23" s="635" customFormat="1" ht="27">
      <c r="A5" s="1453"/>
      <c r="B5" s="1454"/>
      <c r="C5" s="1453" t="s">
        <v>930</v>
      </c>
      <c r="D5" s="1455" t="s">
        <v>931</v>
      </c>
      <c r="E5" s="1456" t="s">
        <v>932</v>
      </c>
      <c r="F5" s="1453" t="s">
        <v>1291</v>
      </c>
      <c r="G5" s="1453" t="s">
        <v>933</v>
      </c>
      <c r="H5" s="1453" t="s">
        <v>934</v>
      </c>
      <c r="I5" s="1453" t="s">
        <v>935</v>
      </c>
      <c r="J5" s="1453" t="s">
        <v>1292</v>
      </c>
      <c r="K5" s="1453" t="s">
        <v>1293</v>
      </c>
      <c r="L5" s="1453" t="s">
        <v>936</v>
      </c>
      <c r="M5" s="1453" t="s">
        <v>937</v>
      </c>
      <c r="N5" s="1456" t="s">
        <v>938</v>
      </c>
      <c r="O5" s="1456" t="s">
        <v>290</v>
      </c>
      <c r="P5" s="642"/>
      <c r="R5" s="1434" t="s">
        <v>1288</v>
      </c>
      <c r="S5" s="1436" t="s">
        <v>1290</v>
      </c>
      <c r="T5" s="1434" t="s">
        <v>1289</v>
      </c>
      <c r="U5" s="1436" t="s">
        <v>1294</v>
      </c>
    </row>
    <row r="6" spans="1:23" s="1875" customFormat="1" ht="26.25" customHeight="1">
      <c r="A6" s="1444"/>
      <c r="B6" s="1870" t="s">
        <v>1477</v>
      </c>
      <c r="C6" s="1871">
        <f>SUM(E6:O6)</f>
        <v>796015</v>
      </c>
      <c r="D6" s="1872">
        <f>IF(C6=0,0,C6/C$23)</f>
        <v>0.1805264605755556</v>
      </c>
      <c r="E6" s="1867">
        <f>30233+9782-7510-E7-E8</f>
        <v>26428</v>
      </c>
      <c r="F6" s="1867">
        <f>229366-F7-F8</f>
        <v>186488</v>
      </c>
      <c r="G6" s="1867">
        <f>99458-G7-G8</f>
        <v>80865</v>
      </c>
      <c r="H6" s="1867">
        <f>38893+316-H7-H8</f>
        <v>31879</v>
      </c>
      <c r="I6" s="1867">
        <f>59276+16902+3082+548-2366-50-I7-I8</f>
        <v>62579</v>
      </c>
      <c r="J6" s="1867">
        <v>13970</v>
      </c>
      <c r="K6" s="1867">
        <f>360133+5218-4216-K7-K8</f>
        <v>313187</v>
      </c>
      <c r="L6" s="1867">
        <f>99155-L7-L8</f>
        <v>80619</v>
      </c>
      <c r="M6" s="1873"/>
      <c r="N6" s="1873"/>
      <c r="O6" s="1867"/>
      <c r="P6" s="1874"/>
      <c r="R6" s="1875" t="str">
        <f>IF((C6=S6-T6-U6),"ok","err")</f>
        <v>ok</v>
      </c>
      <c r="S6" s="1875">
        <f>947386+18946-14142</f>
        <v>952190</v>
      </c>
      <c r="T6" s="1875">
        <v>104651</v>
      </c>
      <c r="U6" s="1876">
        <f>貸借対照表!O22</f>
        <v>51524</v>
      </c>
      <c r="V6" s="1875">
        <f>S6-T6-U6</f>
        <v>796015</v>
      </c>
      <c r="W6" s="1875">
        <f>V6-C6</f>
        <v>0</v>
      </c>
    </row>
    <row r="7" spans="1:23" ht="26.25" customHeight="1">
      <c r="A7" s="1444"/>
      <c r="B7" s="1833" t="s">
        <v>1378</v>
      </c>
      <c r="C7" s="644">
        <f>SUM(E7:O7)</f>
        <v>104651</v>
      </c>
      <c r="D7" s="645">
        <f t="shared" ref="D7:D21" si="0">IF(C7=0,0,C7/C$23)</f>
        <v>2.3733566108292518E-2</v>
      </c>
      <c r="E7" s="649">
        <v>4072</v>
      </c>
      <c r="F7" s="649">
        <v>28732</v>
      </c>
      <c r="G7" s="649">
        <v>12459</v>
      </c>
      <c r="H7" s="649">
        <v>4912</v>
      </c>
      <c r="I7" s="649">
        <v>9926</v>
      </c>
      <c r="J7" s="649"/>
      <c r="K7" s="649">
        <v>32129</v>
      </c>
      <c r="L7" s="649">
        <v>12421</v>
      </c>
      <c r="M7" s="650"/>
      <c r="N7" s="650"/>
      <c r="O7" s="649"/>
      <c r="P7" s="648"/>
      <c r="R7" s="1435" t="str">
        <f>IF((T6=C7),"ok","err")</f>
        <v>ok</v>
      </c>
      <c r="S7" s="1458" t="s">
        <v>1377</v>
      </c>
    </row>
    <row r="8" spans="1:23" ht="26.25" customHeight="1" thickBot="1">
      <c r="A8" s="1445" t="s">
        <v>941</v>
      </c>
      <c r="B8" s="1834" t="s">
        <v>1379</v>
      </c>
      <c r="C8" s="644">
        <f>SUM(E8:O8)</f>
        <v>51524</v>
      </c>
      <c r="D8" s="655">
        <f t="shared" si="0"/>
        <v>1.1685012662694706E-2</v>
      </c>
      <c r="E8" s="1838">
        <v>2005</v>
      </c>
      <c r="F8" s="1838">
        <v>14146</v>
      </c>
      <c r="G8" s="1838">
        <v>6134</v>
      </c>
      <c r="H8" s="1838">
        <v>2418</v>
      </c>
      <c r="I8" s="1838">
        <v>4887</v>
      </c>
      <c r="J8" s="1838"/>
      <c r="K8" s="1838">
        <v>15819</v>
      </c>
      <c r="L8" s="1838">
        <v>6115</v>
      </c>
      <c r="M8" s="650"/>
      <c r="N8" s="650"/>
      <c r="O8" s="649"/>
      <c r="P8" s="648"/>
      <c r="R8" s="1435" t="str">
        <f>IF((U6=C8),"ok","err")</f>
        <v>ok</v>
      </c>
    </row>
    <row r="9" spans="1:23" ht="26.25" customHeight="1" thickTop="1">
      <c r="A9" s="1446"/>
      <c r="B9" s="1437" t="s">
        <v>943</v>
      </c>
      <c r="C9" s="1438">
        <f t="shared" ref="C9:K9" si="1">SUM(C6:C8)</f>
        <v>952190</v>
      </c>
      <c r="D9" s="1439">
        <f>SUM(D6:D8)</f>
        <v>0.21594503934654283</v>
      </c>
      <c r="E9" s="1438">
        <f t="shared" si="1"/>
        <v>32505</v>
      </c>
      <c r="F9" s="1438">
        <f t="shared" si="1"/>
        <v>229366</v>
      </c>
      <c r="G9" s="1438">
        <f t="shared" si="1"/>
        <v>99458</v>
      </c>
      <c r="H9" s="1438">
        <f t="shared" si="1"/>
        <v>39209</v>
      </c>
      <c r="I9" s="1438">
        <f t="shared" si="1"/>
        <v>77392</v>
      </c>
      <c r="J9" s="1438">
        <f t="shared" si="1"/>
        <v>13970</v>
      </c>
      <c r="K9" s="1438">
        <f t="shared" si="1"/>
        <v>361135</v>
      </c>
      <c r="L9" s="1438">
        <f>SUM(L6:L8)</f>
        <v>99155</v>
      </c>
      <c r="M9" s="1440"/>
      <c r="N9" s="1440"/>
      <c r="O9" s="1438">
        <f>SUM(O6:O8)</f>
        <v>0</v>
      </c>
      <c r="P9" s="648"/>
    </row>
    <row r="10" spans="1:23" ht="26.25" customHeight="1">
      <c r="A10" s="1447"/>
      <c r="B10" s="1835" t="s">
        <v>1380</v>
      </c>
      <c r="C10" s="644">
        <f>SUM(E10:O10)</f>
        <v>857184</v>
      </c>
      <c r="D10" s="645">
        <f t="shared" si="0"/>
        <v>0.19439884120524994</v>
      </c>
      <c r="E10" s="646">
        <v>18723</v>
      </c>
      <c r="F10" s="646">
        <v>307733</v>
      </c>
      <c r="G10" s="646">
        <v>99473</v>
      </c>
      <c r="H10" s="646">
        <v>120367</v>
      </c>
      <c r="I10" s="646">
        <f>39118+35572+25423</f>
        <v>100113</v>
      </c>
      <c r="J10" s="646">
        <v>11015</v>
      </c>
      <c r="K10" s="646">
        <v>192363</v>
      </c>
      <c r="L10" s="646">
        <v>7397</v>
      </c>
      <c r="M10" s="647"/>
      <c r="N10" s="647"/>
      <c r="O10" s="646"/>
      <c r="P10" s="648"/>
      <c r="R10" s="1435">
        <f>C10-(S10)</f>
        <v>0</v>
      </c>
      <c r="S10" s="638">
        <v>857184</v>
      </c>
      <c r="T10" s="1435" t="s">
        <v>1390</v>
      </c>
    </row>
    <row r="11" spans="1:23" ht="26.25" customHeight="1">
      <c r="A11" s="1922" t="s">
        <v>945</v>
      </c>
      <c r="B11" s="1835" t="s">
        <v>1381</v>
      </c>
      <c r="C11" s="644">
        <f>SUM(E11:O11)</f>
        <v>76780</v>
      </c>
      <c r="D11" s="645">
        <f t="shared" si="0"/>
        <v>1.7412764386338396E-2</v>
      </c>
      <c r="E11" s="646">
        <v>60928</v>
      </c>
      <c r="F11" s="646">
        <v>4361</v>
      </c>
      <c r="G11" s="646">
        <v>431</v>
      </c>
      <c r="H11" s="646">
        <v>161</v>
      </c>
      <c r="I11" s="646">
        <f>7752+1281</f>
        <v>9033</v>
      </c>
      <c r="J11" s="646">
        <v>238</v>
      </c>
      <c r="K11" s="646">
        <v>1628</v>
      </c>
      <c r="L11" s="646"/>
      <c r="M11" s="647"/>
      <c r="N11" s="647"/>
      <c r="O11" s="647"/>
      <c r="P11" s="648"/>
      <c r="R11" s="1435">
        <f>C11-(S11)</f>
        <v>0</v>
      </c>
      <c r="S11" s="638">
        <v>76780</v>
      </c>
      <c r="T11" s="1435" t="s">
        <v>1391</v>
      </c>
    </row>
    <row r="12" spans="1:23" ht="26.25" customHeight="1" thickBot="1">
      <c r="A12" s="1923"/>
      <c r="B12" s="1836" t="s">
        <v>1382</v>
      </c>
      <c r="C12" s="654">
        <f>SUM(E12:O12)</f>
        <v>812263</v>
      </c>
      <c r="D12" s="655">
        <f t="shared" si="0"/>
        <v>0.18421130813675937</v>
      </c>
      <c r="E12" s="656">
        <f>有形固定資産明細表!$H$6</f>
        <v>183801</v>
      </c>
      <c r="F12" s="656">
        <f>有形固定資産明細表!$H$22</f>
        <v>195698</v>
      </c>
      <c r="G12" s="656">
        <f>有形固定資産明細表!$H$32</f>
        <v>24294</v>
      </c>
      <c r="H12" s="656">
        <f>有形固定資産明細表!$H$35</f>
        <v>64880</v>
      </c>
      <c r="I12" s="656">
        <f>有形固定資産明細表!$H$42</f>
        <v>293625</v>
      </c>
      <c r="J12" s="656">
        <f>有形固定資産明細表!$H$57</f>
        <v>20121</v>
      </c>
      <c r="K12" s="656">
        <f>有形固定資産明細表!$H$60</f>
        <v>29844</v>
      </c>
      <c r="L12" s="656"/>
      <c r="M12" s="657"/>
      <c r="N12" s="657"/>
      <c r="O12" s="657"/>
      <c r="P12" s="648"/>
      <c r="R12" s="1435">
        <f>C12-(S12)</f>
        <v>0</v>
      </c>
      <c r="S12" s="638">
        <f>有形固定資産明細表!$H$63</f>
        <v>812263</v>
      </c>
      <c r="T12" s="1435" t="s">
        <v>1392</v>
      </c>
    </row>
    <row r="13" spans="1:23" ht="26.25" customHeight="1" thickTop="1">
      <c r="A13" s="1448"/>
      <c r="B13" s="1437" t="s">
        <v>943</v>
      </c>
      <c r="C13" s="794">
        <f t="shared" ref="C13:M13" si="2">SUM(C10:C12)</f>
        <v>1746227</v>
      </c>
      <c r="D13" s="1439">
        <f>SUM(D10:D12)</f>
        <v>0.39602291372834775</v>
      </c>
      <c r="E13" s="794">
        <f t="shared" si="2"/>
        <v>263452</v>
      </c>
      <c r="F13" s="794">
        <f t="shared" si="2"/>
        <v>507792</v>
      </c>
      <c r="G13" s="794">
        <f t="shared" si="2"/>
        <v>124198</v>
      </c>
      <c r="H13" s="794">
        <f t="shared" si="2"/>
        <v>185408</v>
      </c>
      <c r="I13" s="794">
        <f t="shared" si="2"/>
        <v>402771</v>
      </c>
      <c r="J13" s="794">
        <f t="shared" si="2"/>
        <v>31374</v>
      </c>
      <c r="K13" s="794">
        <f t="shared" si="2"/>
        <v>223835</v>
      </c>
      <c r="L13" s="794">
        <f>SUM(L10:L12)</f>
        <v>7397</v>
      </c>
      <c r="M13" s="794">
        <f t="shared" si="2"/>
        <v>0</v>
      </c>
      <c r="N13" s="1441"/>
      <c r="O13" s="794">
        <f>SUM(O10:O12)</f>
        <v>0</v>
      </c>
      <c r="P13" s="648"/>
    </row>
    <row r="14" spans="1:23" ht="26.25" customHeight="1">
      <c r="A14" s="1449"/>
      <c r="B14" s="770" t="s">
        <v>1383</v>
      </c>
      <c r="C14" s="644">
        <f>SUM(E14:O14)</f>
        <v>405482</v>
      </c>
      <c r="D14" s="645">
        <f t="shared" si="0"/>
        <v>9.195835541679169E-2</v>
      </c>
      <c r="E14" s="647"/>
      <c r="F14" s="646">
        <v>5095</v>
      </c>
      <c r="G14" s="646">
        <v>400387</v>
      </c>
      <c r="H14" s="646"/>
      <c r="I14" s="647"/>
      <c r="J14" s="647"/>
      <c r="K14" s="647"/>
      <c r="L14" s="647"/>
      <c r="M14" s="647"/>
      <c r="N14" s="647"/>
      <c r="O14" s="647"/>
      <c r="P14" s="648"/>
      <c r="R14" s="1435">
        <f>C14-(S14)</f>
        <v>0</v>
      </c>
      <c r="S14" s="638">
        <v>405482</v>
      </c>
      <c r="T14" s="1435" t="s">
        <v>1393</v>
      </c>
    </row>
    <row r="15" spans="1:23" ht="26.25" customHeight="1">
      <c r="A15" s="1450"/>
      <c r="B15" s="770" t="s">
        <v>1384</v>
      </c>
      <c r="C15" s="644">
        <f>SUM(E15:O15)</f>
        <v>411058</v>
      </c>
      <c r="D15" s="645">
        <f t="shared" si="0"/>
        <v>9.3222923979154576E-2</v>
      </c>
      <c r="E15" s="646">
        <v>13301</v>
      </c>
      <c r="F15" s="646">
        <v>18995</v>
      </c>
      <c r="G15" s="646">
        <v>45368</v>
      </c>
      <c r="H15" s="646">
        <f>266380-142220-60132</f>
        <v>64028</v>
      </c>
      <c r="I15" s="646">
        <f>57363+28704</f>
        <v>86067</v>
      </c>
      <c r="J15" s="646">
        <v>148952</v>
      </c>
      <c r="K15" s="646">
        <v>33729</v>
      </c>
      <c r="L15" s="646">
        <v>618</v>
      </c>
      <c r="M15" s="647"/>
      <c r="N15" s="647"/>
      <c r="O15" s="646"/>
      <c r="P15" s="648"/>
      <c r="R15" s="1435">
        <f t="shared" ref="R15:R17" si="3">C15-(S15)</f>
        <v>0</v>
      </c>
      <c r="S15" s="638">
        <f>613410-142220-60132</f>
        <v>411058</v>
      </c>
      <c r="T15" s="1435" t="s">
        <v>1514</v>
      </c>
    </row>
    <row r="16" spans="1:23" ht="26.25" customHeight="1">
      <c r="A16" s="1450" t="s">
        <v>950</v>
      </c>
      <c r="B16" s="770" t="s">
        <v>1385</v>
      </c>
      <c r="C16" s="644">
        <f>SUM(E16:O16)</f>
        <v>903703</v>
      </c>
      <c r="D16" s="645">
        <f t="shared" si="0"/>
        <v>0.20494878111783235</v>
      </c>
      <c r="E16" s="646">
        <f>276343-120</f>
        <v>276223</v>
      </c>
      <c r="F16" s="646"/>
      <c r="G16" s="646">
        <v>425128</v>
      </c>
      <c r="H16" s="646">
        <f>142220+60132</f>
        <v>202352</v>
      </c>
      <c r="I16" s="646"/>
      <c r="J16" s="646"/>
      <c r="K16" s="646"/>
      <c r="L16" s="646"/>
      <c r="M16" s="647"/>
      <c r="N16" s="647"/>
      <c r="O16" s="646"/>
      <c r="P16" s="648"/>
      <c r="R16" s="1435">
        <f t="shared" si="3"/>
        <v>0</v>
      </c>
      <c r="S16" s="638">
        <f>701471+142220+60132-120</f>
        <v>903703</v>
      </c>
      <c r="T16" s="1435" t="s">
        <v>1394</v>
      </c>
    </row>
    <row r="17" spans="1:20" ht="27" customHeight="1" thickBot="1">
      <c r="A17" s="1449"/>
      <c r="B17" s="660" t="s">
        <v>1386</v>
      </c>
      <c r="C17" s="644">
        <f>SUM(E17:O17)</f>
        <v>10194</v>
      </c>
      <c r="D17" s="652">
        <f t="shared" si="0"/>
        <v>2.3118744484805108E-3</v>
      </c>
      <c r="E17" s="646"/>
      <c r="F17" s="646"/>
      <c r="G17" s="646"/>
      <c r="H17" s="646">
        <v>2816</v>
      </c>
      <c r="I17" s="646"/>
      <c r="J17" s="646"/>
      <c r="K17" s="646">
        <v>7378</v>
      </c>
      <c r="L17" s="646"/>
      <c r="M17" s="657"/>
      <c r="N17" s="647"/>
      <c r="O17" s="646"/>
      <c r="P17" s="648"/>
      <c r="R17" s="1435">
        <f t="shared" si="3"/>
        <v>0</v>
      </c>
      <c r="S17" s="638">
        <f>2816+7378</f>
        <v>10194</v>
      </c>
      <c r="T17" s="1435" t="s">
        <v>1396</v>
      </c>
    </row>
    <row r="18" spans="1:20" ht="26.85" customHeight="1" thickTop="1">
      <c r="A18" s="1451"/>
      <c r="B18" s="1437" t="s">
        <v>943</v>
      </c>
      <c r="C18" s="1438">
        <f t="shared" ref="C18:K18" si="4">SUM(C14:C17)</f>
        <v>1730437</v>
      </c>
      <c r="D18" s="1442">
        <f>SUM(D14:D17)</f>
        <v>0.39244193496225915</v>
      </c>
      <c r="E18" s="1438">
        <f t="shared" si="4"/>
        <v>289524</v>
      </c>
      <c r="F18" s="1438">
        <f t="shared" si="4"/>
        <v>24090</v>
      </c>
      <c r="G18" s="1438">
        <f t="shared" si="4"/>
        <v>870883</v>
      </c>
      <c r="H18" s="1438">
        <f t="shared" si="4"/>
        <v>269196</v>
      </c>
      <c r="I18" s="1438">
        <f t="shared" si="4"/>
        <v>86067</v>
      </c>
      <c r="J18" s="1438">
        <f t="shared" si="4"/>
        <v>148952</v>
      </c>
      <c r="K18" s="1438">
        <f t="shared" si="4"/>
        <v>41107</v>
      </c>
      <c r="L18" s="1438">
        <f>SUM(L14:L17)</f>
        <v>618</v>
      </c>
      <c r="M18" s="1440"/>
      <c r="N18" s="1440"/>
      <c r="O18" s="1438">
        <f>SUM(O14:O17)</f>
        <v>0</v>
      </c>
      <c r="P18" s="648"/>
    </row>
    <row r="19" spans="1:20" ht="26.85" customHeight="1">
      <c r="A19" s="1924" t="s">
        <v>952</v>
      </c>
      <c r="B19" s="1835" t="s">
        <v>1387</v>
      </c>
      <c r="C19" s="644">
        <f>M19</f>
        <v>37234</v>
      </c>
      <c r="D19" s="645">
        <f t="shared" si="0"/>
        <v>8.4442155399964032E-3</v>
      </c>
      <c r="E19" s="647"/>
      <c r="F19" s="647"/>
      <c r="G19" s="647"/>
      <c r="H19" s="647"/>
      <c r="I19" s="647"/>
      <c r="J19" s="647"/>
      <c r="K19" s="647"/>
      <c r="L19" s="647"/>
      <c r="M19" s="646">
        <v>37234</v>
      </c>
      <c r="N19" s="647"/>
      <c r="O19" s="647"/>
      <c r="P19" s="648"/>
      <c r="R19" s="1435">
        <f t="shared" ref="R19:R21" si="5">C19-(S19)</f>
        <v>0</v>
      </c>
      <c r="S19" s="638">
        <v>37234</v>
      </c>
      <c r="T19" s="1435" t="s">
        <v>1515</v>
      </c>
    </row>
    <row r="20" spans="1:20" ht="26.85" customHeight="1">
      <c r="A20" s="1925"/>
      <c r="B20" s="1837" t="s">
        <v>1388</v>
      </c>
      <c r="C20" s="661">
        <f>N20</f>
        <v>-31568</v>
      </c>
      <c r="D20" s="645">
        <f t="shared" si="0"/>
        <v>-7.1592360790300926E-3</v>
      </c>
      <c r="E20" s="650"/>
      <c r="F20" s="650"/>
      <c r="G20" s="650"/>
      <c r="H20" s="650"/>
      <c r="I20" s="650"/>
      <c r="J20" s="650"/>
      <c r="K20" s="650"/>
      <c r="L20" s="650"/>
      <c r="M20" s="650"/>
      <c r="N20" s="1838">
        <f>(-22487+-2834)-(23161+2486)+19400</f>
        <v>-31568</v>
      </c>
      <c r="O20" s="650"/>
      <c r="P20" s="648"/>
      <c r="R20" s="1435">
        <f t="shared" si="5"/>
        <v>0</v>
      </c>
      <c r="S20" s="638">
        <f>(貸借対照表!E33+貸借対照表!D45)-23161-2486+19400</f>
        <v>-31568</v>
      </c>
      <c r="T20" s="1435" t="s">
        <v>1516</v>
      </c>
    </row>
    <row r="21" spans="1:20" ht="26.85" customHeight="1" thickBot="1">
      <c r="A21" s="1925"/>
      <c r="B21" s="1836" t="s">
        <v>1389</v>
      </c>
      <c r="C21" s="654">
        <f>SUM(E21:O21)</f>
        <v>-25111</v>
      </c>
      <c r="D21" s="652">
        <f t="shared" si="0"/>
        <v>-5.694867498115961E-3</v>
      </c>
      <c r="E21" s="656"/>
      <c r="F21" s="656"/>
      <c r="G21" s="656"/>
      <c r="H21" s="656"/>
      <c r="I21" s="656"/>
      <c r="J21" s="656"/>
      <c r="K21" s="656"/>
      <c r="L21" s="656"/>
      <c r="M21" s="657"/>
      <c r="N21" s="657"/>
      <c r="O21" s="656">
        <f>(18660+24679)-(41789+26661)</f>
        <v>-25111</v>
      </c>
      <c r="P21" s="648"/>
      <c r="R21" s="1435">
        <f t="shared" si="5"/>
        <v>0</v>
      </c>
      <c r="S21" s="638">
        <f>0+貸借対照表!O12+貸借対照表!O20-(41789+26661)</f>
        <v>-25111</v>
      </c>
      <c r="T21" s="1435" t="s">
        <v>1397</v>
      </c>
    </row>
    <row r="22" spans="1:20" ht="26.85" customHeight="1" thickTop="1">
      <c r="A22" s="1452"/>
      <c r="B22" s="1443" t="s">
        <v>943</v>
      </c>
      <c r="C22" s="794">
        <f t="shared" ref="C22:O22" si="6">SUM(C19:C21)</f>
        <v>-19445</v>
      </c>
      <c r="D22" s="1442">
        <f>SUM(D19:D21)</f>
        <v>-4.4098880371496504E-3</v>
      </c>
      <c r="E22" s="794">
        <f t="shared" si="6"/>
        <v>0</v>
      </c>
      <c r="F22" s="794">
        <f t="shared" si="6"/>
        <v>0</v>
      </c>
      <c r="G22" s="794">
        <f t="shared" si="6"/>
        <v>0</v>
      </c>
      <c r="H22" s="794">
        <f t="shared" si="6"/>
        <v>0</v>
      </c>
      <c r="I22" s="794">
        <f t="shared" si="6"/>
        <v>0</v>
      </c>
      <c r="J22" s="794">
        <f t="shared" si="6"/>
        <v>0</v>
      </c>
      <c r="K22" s="794">
        <f t="shared" si="6"/>
        <v>0</v>
      </c>
      <c r="L22" s="794">
        <f>SUM(L19:L21)</f>
        <v>0</v>
      </c>
      <c r="M22" s="794">
        <f t="shared" si="6"/>
        <v>37234</v>
      </c>
      <c r="N22" s="794">
        <f t="shared" si="6"/>
        <v>-31568</v>
      </c>
      <c r="O22" s="794">
        <f t="shared" si="6"/>
        <v>-25111</v>
      </c>
      <c r="P22" s="648"/>
    </row>
    <row r="23" spans="1:20" ht="26.85" customHeight="1">
      <c r="A23" s="1913" t="s">
        <v>956</v>
      </c>
      <c r="B23" s="1914"/>
      <c r="C23" s="644">
        <f>C9+C13+C18+C22</f>
        <v>4409409</v>
      </c>
      <c r="D23" s="650"/>
      <c r="E23" s="644">
        <f t="shared" ref="E23:O23" si="7">E9+E13+E18+E22</f>
        <v>585481</v>
      </c>
      <c r="F23" s="644">
        <f t="shared" si="7"/>
        <v>761248</v>
      </c>
      <c r="G23" s="644">
        <f t="shared" si="7"/>
        <v>1094539</v>
      </c>
      <c r="H23" s="644">
        <f t="shared" si="7"/>
        <v>493813</v>
      </c>
      <c r="I23" s="644">
        <f t="shared" si="7"/>
        <v>566230</v>
      </c>
      <c r="J23" s="644">
        <f t="shared" si="7"/>
        <v>194296</v>
      </c>
      <c r="K23" s="644">
        <f t="shared" si="7"/>
        <v>626077</v>
      </c>
      <c r="L23" s="644">
        <f>L9+L13+L18+L22</f>
        <v>107170</v>
      </c>
      <c r="M23" s="644">
        <f t="shared" si="7"/>
        <v>37234</v>
      </c>
      <c r="N23" s="644">
        <f t="shared" si="7"/>
        <v>-31568</v>
      </c>
      <c r="O23" s="644">
        <f t="shared" si="7"/>
        <v>-25111</v>
      </c>
      <c r="P23" s="648"/>
    </row>
    <row r="24" spans="1:20" ht="26.85" customHeight="1">
      <c r="A24" s="662"/>
      <c r="B24" s="663" t="s">
        <v>957</v>
      </c>
      <c r="C24" s="647"/>
      <c r="D24" s="647"/>
      <c r="E24" s="645">
        <f t="shared" ref="E24:O24" si="8">IF($C23=0,0,E23/$C23)</f>
        <v>0.13277992583586598</v>
      </c>
      <c r="F24" s="645">
        <f t="shared" si="8"/>
        <v>0.1726417304450551</v>
      </c>
      <c r="G24" s="645">
        <f t="shared" si="8"/>
        <v>0.24822805051652047</v>
      </c>
      <c r="H24" s="645">
        <f t="shared" si="8"/>
        <v>0.11199074524499769</v>
      </c>
      <c r="I24" s="645">
        <f t="shared" si="8"/>
        <v>0.1284140346245948</v>
      </c>
      <c r="J24" s="645">
        <f t="shared" si="8"/>
        <v>4.4063955056108425E-2</v>
      </c>
      <c r="K24" s="645">
        <f t="shared" si="8"/>
        <v>0.14198660183258119</v>
      </c>
      <c r="L24" s="645">
        <f>IF($C23=0,0,L23/$C23)</f>
        <v>2.4304844481425968E-2</v>
      </c>
      <c r="M24" s="645">
        <f t="shared" si="8"/>
        <v>8.4442155399964032E-3</v>
      </c>
      <c r="N24" s="645">
        <f t="shared" si="8"/>
        <v>-7.1592360790300926E-3</v>
      </c>
      <c r="O24" s="645">
        <f t="shared" si="8"/>
        <v>-5.694867498115961E-3</v>
      </c>
      <c r="P24" s="664"/>
    </row>
    <row r="25" spans="1:20">
      <c r="D25" s="665"/>
    </row>
    <row r="26" spans="1:20" ht="27">
      <c r="A26" s="637" t="s">
        <v>958</v>
      </c>
      <c r="K26" s="639"/>
      <c r="L26" s="639"/>
      <c r="P26" s="641" t="s">
        <v>959</v>
      </c>
    </row>
    <row r="27" spans="1:20" ht="26.85" customHeight="1">
      <c r="A27" s="666" t="s">
        <v>941</v>
      </c>
      <c r="B27" s="667" t="s">
        <v>960</v>
      </c>
      <c r="C27" s="644">
        <f>SUM(E27:P27)</f>
        <v>88468</v>
      </c>
      <c r="D27" s="647"/>
      <c r="E27" s="646">
        <v>3858</v>
      </c>
      <c r="F27" s="646">
        <v>28039</v>
      </c>
      <c r="G27" s="646">
        <v>19371</v>
      </c>
      <c r="H27" s="646">
        <v>12283</v>
      </c>
      <c r="I27" s="646">
        <v>617</v>
      </c>
      <c r="J27" s="646"/>
      <c r="K27" s="1867">
        <v>14523</v>
      </c>
      <c r="L27" s="646"/>
      <c r="M27" s="646"/>
      <c r="N27" s="647"/>
      <c r="O27" s="646"/>
      <c r="P27" s="646">
        <v>9777</v>
      </c>
      <c r="Q27" s="1458" t="s">
        <v>1395</v>
      </c>
      <c r="R27" s="1435" t="s">
        <v>1400</v>
      </c>
      <c r="T27" s="1435" t="s">
        <v>1398</v>
      </c>
    </row>
    <row r="28" spans="1:20" ht="26.85" customHeight="1" thickBot="1">
      <c r="A28" s="668" t="s">
        <v>945</v>
      </c>
      <c r="B28" s="669" t="s">
        <v>961</v>
      </c>
      <c r="C28" s="654">
        <f>SUM(E28:P28)</f>
        <v>45400</v>
      </c>
      <c r="D28" s="657"/>
      <c r="E28" s="656"/>
      <c r="F28" s="656">
        <v>288</v>
      </c>
      <c r="G28" s="656">
        <v>5763</v>
      </c>
      <c r="H28" s="656">
        <v>4299</v>
      </c>
      <c r="I28" s="656">
        <v>495</v>
      </c>
      <c r="J28" s="656"/>
      <c r="K28" s="656">
        <v>3943</v>
      </c>
      <c r="L28" s="656"/>
      <c r="M28" s="656"/>
      <c r="N28" s="657"/>
      <c r="O28" s="656"/>
      <c r="P28" s="656">
        <v>30612</v>
      </c>
      <c r="Q28" s="1458" t="s">
        <v>1395</v>
      </c>
      <c r="R28" s="1435" t="s">
        <v>1400</v>
      </c>
      <c r="T28" s="1435" t="s">
        <v>1399</v>
      </c>
    </row>
    <row r="29" spans="1:20" ht="26.85" customHeight="1" thickTop="1">
      <c r="A29" s="1915" t="s">
        <v>962</v>
      </c>
      <c r="B29" s="1916"/>
      <c r="C29" s="794">
        <f>SUM(E29:P29)</f>
        <v>133868</v>
      </c>
      <c r="D29" s="658"/>
      <c r="E29" s="653">
        <f t="shared" ref="E29:M29" si="9">E27+E28</f>
        <v>3858</v>
      </c>
      <c r="F29" s="653">
        <f t="shared" si="9"/>
        <v>28327</v>
      </c>
      <c r="G29" s="653">
        <f t="shared" si="9"/>
        <v>25134</v>
      </c>
      <c r="H29" s="653">
        <f t="shared" si="9"/>
        <v>16582</v>
      </c>
      <c r="I29" s="653">
        <f t="shared" si="9"/>
        <v>1112</v>
      </c>
      <c r="J29" s="653">
        <f t="shared" si="9"/>
        <v>0</v>
      </c>
      <c r="K29" s="653">
        <f t="shared" si="9"/>
        <v>18466</v>
      </c>
      <c r="L29" s="653">
        <f>L27+L28</f>
        <v>0</v>
      </c>
      <c r="M29" s="653">
        <f t="shared" si="9"/>
        <v>0</v>
      </c>
      <c r="N29" s="658"/>
      <c r="O29" s="653">
        <f>O27+O28</f>
        <v>0</v>
      </c>
      <c r="P29" s="653">
        <f>P27+P28</f>
        <v>40389</v>
      </c>
    </row>
    <row r="30" spans="1:20" ht="26.85" customHeight="1">
      <c r="A30" s="670" t="s">
        <v>963</v>
      </c>
      <c r="B30" s="671"/>
      <c r="C30" s="645">
        <f>IF(C29=0,0,C29/C23)</f>
        <v>3.0359624158248871E-2</v>
      </c>
      <c r="D30" s="647"/>
      <c r="E30" s="645">
        <f t="shared" ref="E30:M30" si="10">IF(E23=0,0,E29/E23)</f>
        <v>6.5894537995255182E-3</v>
      </c>
      <c r="F30" s="645">
        <f t="shared" si="10"/>
        <v>3.721126360923116E-2</v>
      </c>
      <c r="G30" s="645">
        <f t="shared" si="10"/>
        <v>2.2963092224214943E-2</v>
      </c>
      <c r="H30" s="645">
        <f t="shared" si="10"/>
        <v>3.3579512892532193E-2</v>
      </c>
      <c r="I30" s="645">
        <f t="shared" si="10"/>
        <v>1.9638662734224608E-3</v>
      </c>
      <c r="J30" s="645">
        <f t="shared" si="10"/>
        <v>0</v>
      </c>
      <c r="K30" s="645">
        <f t="shared" si="10"/>
        <v>2.9494774604401693E-2</v>
      </c>
      <c r="L30" s="645">
        <f>IF(L23=0,0,L29/L23)</f>
        <v>0</v>
      </c>
      <c r="M30" s="645">
        <f t="shared" si="10"/>
        <v>0</v>
      </c>
      <c r="N30" s="647"/>
      <c r="O30" s="645">
        <f>IF(O23=0,0,O29/O23)</f>
        <v>0</v>
      </c>
      <c r="P30" s="647"/>
    </row>
    <row r="31" spans="1:20">
      <c r="D31" s="665"/>
    </row>
    <row r="32" spans="1:20" ht="26.85" customHeight="1">
      <c r="A32" s="1917" t="s">
        <v>964</v>
      </c>
      <c r="B32" s="1918"/>
      <c r="C32" s="795">
        <f>SUM(E32:P32)</f>
        <v>4275541</v>
      </c>
      <c r="D32" s="647"/>
      <c r="E32" s="644">
        <f t="shared" ref="E32:M32" si="11">E23-E29</f>
        <v>581623</v>
      </c>
      <c r="F32" s="644">
        <f t="shared" si="11"/>
        <v>732921</v>
      </c>
      <c r="G32" s="644">
        <f t="shared" si="11"/>
        <v>1069405</v>
      </c>
      <c r="H32" s="644">
        <f t="shared" si="11"/>
        <v>477231</v>
      </c>
      <c r="I32" s="644">
        <f t="shared" si="11"/>
        <v>565118</v>
      </c>
      <c r="J32" s="644">
        <f t="shared" si="11"/>
        <v>194296</v>
      </c>
      <c r="K32" s="644">
        <f t="shared" si="11"/>
        <v>607611</v>
      </c>
      <c r="L32" s="644">
        <f>L23-L29</f>
        <v>107170</v>
      </c>
      <c r="M32" s="644">
        <f t="shared" si="11"/>
        <v>37234</v>
      </c>
      <c r="N32" s="795">
        <f>N23</f>
        <v>-31568</v>
      </c>
      <c r="O32" s="644">
        <f>O23-O29</f>
        <v>-25111</v>
      </c>
      <c r="P32" s="795">
        <f>-P29</f>
        <v>-40389</v>
      </c>
    </row>
    <row r="35" spans="1:21" s="634" customFormat="1" ht="21">
      <c r="A35" s="1919" t="s">
        <v>1302</v>
      </c>
      <c r="B35" s="1919"/>
      <c r="C35" s="1919"/>
      <c r="D35" s="1919"/>
      <c r="E35" s="1919"/>
      <c r="F35" s="1919"/>
      <c r="G35" s="1919"/>
      <c r="H35" s="1919"/>
      <c r="I35" s="1919"/>
      <c r="J35" s="1919"/>
      <c r="K35" s="1919"/>
      <c r="L35" s="1919"/>
      <c r="M35" s="1919"/>
      <c r="N35" s="1919"/>
      <c r="O35" s="1919"/>
      <c r="R35" s="1433"/>
      <c r="T35" s="1433"/>
    </row>
    <row r="36" spans="1:21" s="636" customFormat="1" ht="18.75" customHeight="1">
      <c r="A36" s="1920" t="s">
        <v>1519</v>
      </c>
      <c r="B36" s="1921"/>
      <c r="C36" s="1921"/>
      <c r="D36" s="1921"/>
      <c r="E36" s="1921"/>
      <c r="F36" s="1921"/>
      <c r="G36" s="1921"/>
      <c r="H36" s="1921"/>
      <c r="I36" s="1921"/>
      <c r="J36" s="1921"/>
      <c r="K36" s="1921"/>
      <c r="L36" s="1921"/>
      <c r="M36" s="1921"/>
      <c r="N36" s="1921"/>
      <c r="O36" s="1921"/>
      <c r="P36" s="1499"/>
      <c r="Q36" s="1499"/>
      <c r="R36" s="1434"/>
      <c r="T36" s="1463"/>
    </row>
    <row r="37" spans="1:21" s="636" customFormat="1" ht="18.75" customHeight="1">
      <c r="A37" s="1920" t="s">
        <v>1500</v>
      </c>
      <c r="B37" s="1921"/>
      <c r="C37" s="1921"/>
      <c r="D37" s="1921"/>
      <c r="E37" s="1921"/>
      <c r="F37" s="1921"/>
      <c r="G37" s="1921"/>
      <c r="H37" s="1921"/>
      <c r="I37" s="1921"/>
      <c r="J37" s="1921"/>
      <c r="K37" s="1921"/>
      <c r="L37" s="1921"/>
      <c r="M37" s="1921"/>
      <c r="N37" s="1921"/>
      <c r="O37" s="1921"/>
      <c r="P37" s="1499"/>
      <c r="Q37" s="1499"/>
      <c r="R37" s="1434"/>
      <c r="T37" s="1463"/>
    </row>
    <row r="38" spans="1:21" ht="24.75" customHeight="1">
      <c r="A38" s="637" t="s">
        <v>929</v>
      </c>
      <c r="K38" s="639"/>
      <c r="L38" s="639"/>
      <c r="O38" s="640" t="s">
        <v>277</v>
      </c>
    </row>
    <row r="39" spans="1:21" s="1499" customFormat="1" ht="27">
      <c r="A39" s="1453"/>
      <c r="B39" s="1454"/>
      <c r="C39" s="1453" t="s">
        <v>930</v>
      </c>
      <c r="D39" s="1455" t="s">
        <v>931</v>
      </c>
      <c r="E39" s="1456" t="s">
        <v>932</v>
      </c>
      <c r="F39" s="1453" t="s">
        <v>1291</v>
      </c>
      <c r="G39" s="1453" t="s">
        <v>933</v>
      </c>
      <c r="H39" s="1453" t="s">
        <v>934</v>
      </c>
      <c r="I39" s="1453" t="s">
        <v>935</v>
      </c>
      <c r="J39" s="1453" t="s">
        <v>1292</v>
      </c>
      <c r="K39" s="1453" t="s">
        <v>1293</v>
      </c>
      <c r="L39" s="1453" t="s">
        <v>936</v>
      </c>
      <c r="M39" s="1453" t="s">
        <v>937</v>
      </c>
      <c r="N39" s="1456" t="s">
        <v>938</v>
      </c>
      <c r="O39" s="1456" t="s">
        <v>290</v>
      </c>
      <c r="P39" s="642"/>
      <c r="R39" s="1434" t="s">
        <v>1241</v>
      </c>
      <c r="S39" s="1436" t="s">
        <v>1290</v>
      </c>
      <c r="T39" s="1434" t="s">
        <v>1289</v>
      </c>
      <c r="U39" s="1436" t="s">
        <v>1294</v>
      </c>
    </row>
    <row r="40" spans="1:21" ht="26.25" customHeight="1">
      <c r="A40" s="1444"/>
      <c r="B40" s="643" t="s">
        <v>939</v>
      </c>
      <c r="C40" s="644">
        <f>SUM(E40:O40)</f>
        <v>82232</v>
      </c>
      <c r="D40" s="645">
        <f>IF(C40=0,0,C40/C$23)</f>
        <v>1.8649211266181024E-2</v>
      </c>
      <c r="E40" s="646">
        <f>ROUND(E6*1000/$C$68,0)</f>
        <v>2730</v>
      </c>
      <c r="F40" s="646">
        <f t="shared" ref="F40:L40" si="12">ROUND(F6*1000/$C$68,0)</f>
        <v>19265</v>
      </c>
      <c r="G40" s="646">
        <f t="shared" si="12"/>
        <v>8354</v>
      </c>
      <c r="H40" s="646">
        <f t="shared" si="12"/>
        <v>3293</v>
      </c>
      <c r="I40" s="646">
        <f t="shared" si="12"/>
        <v>6465</v>
      </c>
      <c r="J40" s="646">
        <f t="shared" si="12"/>
        <v>1443</v>
      </c>
      <c r="K40" s="646">
        <f t="shared" si="12"/>
        <v>32354</v>
      </c>
      <c r="L40" s="646">
        <f t="shared" si="12"/>
        <v>8328</v>
      </c>
      <c r="M40" s="647"/>
      <c r="N40" s="647"/>
      <c r="O40" s="646">
        <f>ROUND(O6*1000/$C$68,0)</f>
        <v>0</v>
      </c>
      <c r="P40" s="648"/>
      <c r="R40" s="1435">
        <f>C40-(S40-T40-U40)</f>
        <v>-716850</v>
      </c>
      <c r="S40" s="1875">
        <f>947386+18946-14142</f>
        <v>952190</v>
      </c>
      <c r="T40" s="1875">
        <v>104651</v>
      </c>
      <c r="U40" s="638">
        <v>48457</v>
      </c>
    </row>
    <row r="41" spans="1:21" ht="26.25" customHeight="1">
      <c r="A41" s="1444"/>
      <c r="B41" s="643" t="s">
        <v>940</v>
      </c>
      <c r="C41" s="644">
        <f>SUM(E41:O41)</f>
        <v>10810</v>
      </c>
      <c r="D41" s="645">
        <f t="shared" ref="D41:D42" si="13">IF(C41=0,0,C41/C$23)</f>
        <v>2.4515757100327957E-3</v>
      </c>
      <c r="E41" s="649">
        <f t="shared" ref="E41:L41" si="14">ROUND(E7*1000/$C$68,0)</f>
        <v>421</v>
      </c>
      <c r="F41" s="649">
        <f t="shared" si="14"/>
        <v>2968</v>
      </c>
      <c r="G41" s="649">
        <f t="shared" si="14"/>
        <v>1287</v>
      </c>
      <c r="H41" s="649">
        <f t="shared" si="14"/>
        <v>507</v>
      </c>
      <c r="I41" s="649">
        <f t="shared" si="14"/>
        <v>1025</v>
      </c>
      <c r="J41" s="649">
        <f t="shared" si="14"/>
        <v>0</v>
      </c>
      <c r="K41" s="649">
        <f t="shared" si="14"/>
        <v>3319</v>
      </c>
      <c r="L41" s="649">
        <f t="shared" si="14"/>
        <v>1283</v>
      </c>
      <c r="M41" s="650"/>
      <c r="N41" s="650"/>
      <c r="O41" s="649">
        <f t="shared" ref="O41:O44" si="15">ROUND(O7*1000/$C$68,0)</f>
        <v>0</v>
      </c>
      <c r="P41" s="648"/>
    </row>
    <row r="42" spans="1:21" ht="26.25" customHeight="1" thickBot="1">
      <c r="A42" s="1445" t="s">
        <v>941</v>
      </c>
      <c r="B42" s="651" t="s">
        <v>942</v>
      </c>
      <c r="C42" s="644">
        <f>SUM(E42:O42)</f>
        <v>5323</v>
      </c>
      <c r="D42" s="655">
        <f t="shared" si="13"/>
        <v>1.2071912585110613E-3</v>
      </c>
      <c r="E42" s="649">
        <f t="shared" ref="E42:L42" si="16">ROUND(E8*1000/$C$68,0)</f>
        <v>207</v>
      </c>
      <c r="F42" s="649">
        <f t="shared" si="16"/>
        <v>1461</v>
      </c>
      <c r="G42" s="649">
        <f t="shared" si="16"/>
        <v>634</v>
      </c>
      <c r="H42" s="649">
        <f t="shared" si="16"/>
        <v>250</v>
      </c>
      <c r="I42" s="649">
        <f t="shared" si="16"/>
        <v>505</v>
      </c>
      <c r="J42" s="649">
        <f t="shared" si="16"/>
        <v>0</v>
      </c>
      <c r="K42" s="649">
        <f t="shared" si="16"/>
        <v>1634</v>
      </c>
      <c r="L42" s="649">
        <f t="shared" si="16"/>
        <v>632</v>
      </c>
      <c r="M42" s="650"/>
      <c r="N42" s="650"/>
      <c r="O42" s="649">
        <f t="shared" si="15"/>
        <v>0</v>
      </c>
      <c r="P42" s="648"/>
    </row>
    <row r="43" spans="1:21" ht="26.25" customHeight="1" thickTop="1">
      <c r="A43" s="1446"/>
      <c r="B43" s="1437" t="s">
        <v>943</v>
      </c>
      <c r="C43" s="1438">
        <f t="shared" ref="C43" si="17">SUM(C40:C42)</f>
        <v>98365</v>
      </c>
      <c r="D43" s="1439">
        <f>SUM(D40:D42)</f>
        <v>2.2307978234724885E-2</v>
      </c>
      <c r="E43" s="1438">
        <f t="shared" ref="E43:K43" si="18">SUM(E40:E42)</f>
        <v>3358</v>
      </c>
      <c r="F43" s="1438">
        <f t="shared" si="18"/>
        <v>23694</v>
      </c>
      <c r="G43" s="1438">
        <f t="shared" si="18"/>
        <v>10275</v>
      </c>
      <c r="H43" s="1438">
        <f t="shared" si="18"/>
        <v>4050</v>
      </c>
      <c r="I43" s="1438">
        <f t="shared" si="18"/>
        <v>7995</v>
      </c>
      <c r="J43" s="1438">
        <f t="shared" si="18"/>
        <v>1443</v>
      </c>
      <c r="K43" s="1438">
        <f t="shared" si="18"/>
        <v>37307</v>
      </c>
      <c r="L43" s="1438">
        <f>SUM(L40:L42)</f>
        <v>10243</v>
      </c>
      <c r="M43" s="1440"/>
      <c r="N43" s="1440"/>
      <c r="O43" s="1438">
        <f>SUM(O40:O42)</f>
        <v>0</v>
      </c>
      <c r="P43" s="648"/>
    </row>
    <row r="44" spans="1:21" ht="26.25" customHeight="1">
      <c r="A44" s="1447"/>
      <c r="B44" s="644" t="s">
        <v>944</v>
      </c>
      <c r="C44" s="644">
        <f>SUM(E44:O44)</f>
        <v>88552</v>
      </c>
      <c r="D44" s="645">
        <f t="shared" ref="D44:D46" si="19">IF(C44=0,0,C44/C$23)</f>
        <v>2.0082509923665507E-2</v>
      </c>
      <c r="E44" s="646">
        <f t="shared" ref="E44:L44" si="20">ROUND(E10*1000/$C$68,0)</f>
        <v>1934</v>
      </c>
      <c r="F44" s="646">
        <f t="shared" si="20"/>
        <v>31791</v>
      </c>
      <c r="G44" s="646">
        <f t="shared" si="20"/>
        <v>10276</v>
      </c>
      <c r="H44" s="646">
        <f t="shared" si="20"/>
        <v>12435</v>
      </c>
      <c r="I44" s="646">
        <f t="shared" si="20"/>
        <v>10342</v>
      </c>
      <c r="J44" s="646">
        <f t="shared" si="20"/>
        <v>1138</v>
      </c>
      <c r="K44" s="646">
        <f t="shared" si="20"/>
        <v>19872</v>
      </c>
      <c r="L44" s="646">
        <f t="shared" si="20"/>
        <v>764</v>
      </c>
      <c r="M44" s="647"/>
      <c r="N44" s="647"/>
      <c r="O44" s="649">
        <f t="shared" si="15"/>
        <v>0</v>
      </c>
      <c r="P44" s="648"/>
      <c r="R44" s="1435">
        <f>C44-(S44)</f>
        <v>-682189</v>
      </c>
      <c r="S44" s="638">
        <v>770741</v>
      </c>
    </row>
    <row r="45" spans="1:21" ht="26.25" customHeight="1">
      <c r="A45" s="1922" t="s">
        <v>945</v>
      </c>
      <c r="B45" s="644" t="s">
        <v>946</v>
      </c>
      <c r="C45" s="644">
        <f>SUM(E45:O45)</f>
        <v>7933</v>
      </c>
      <c r="D45" s="645">
        <f t="shared" si="19"/>
        <v>1.7991073180101914E-3</v>
      </c>
      <c r="E45" s="646">
        <f t="shared" ref="E45:L45" si="21">ROUND(E11*1000/$C$68,0)</f>
        <v>6294</v>
      </c>
      <c r="F45" s="646">
        <f t="shared" si="21"/>
        <v>451</v>
      </c>
      <c r="G45" s="646">
        <f t="shared" si="21"/>
        <v>45</v>
      </c>
      <c r="H45" s="646">
        <f t="shared" si="21"/>
        <v>17</v>
      </c>
      <c r="I45" s="646">
        <f t="shared" si="21"/>
        <v>933</v>
      </c>
      <c r="J45" s="646">
        <f t="shared" si="21"/>
        <v>25</v>
      </c>
      <c r="K45" s="646">
        <f t="shared" si="21"/>
        <v>168</v>
      </c>
      <c r="L45" s="646">
        <f t="shared" si="21"/>
        <v>0</v>
      </c>
      <c r="M45" s="647"/>
      <c r="N45" s="647"/>
      <c r="O45" s="647"/>
      <c r="P45" s="648"/>
      <c r="R45" s="1435">
        <f>C45-(S45)</f>
        <v>-60588</v>
      </c>
      <c r="S45" s="638">
        <v>68521</v>
      </c>
    </row>
    <row r="46" spans="1:21" ht="26.25" customHeight="1" thickBot="1">
      <c r="A46" s="1923"/>
      <c r="B46" s="654" t="s">
        <v>947</v>
      </c>
      <c r="C46" s="654">
        <f>SUM(E46:O46)</f>
        <v>83912</v>
      </c>
      <c r="D46" s="655">
        <f t="shared" si="19"/>
        <v>1.9030214706778164E-2</v>
      </c>
      <c r="E46" s="656">
        <f t="shared" ref="E46:L48" si="22">ROUND(E12*1000/$C$68,0)</f>
        <v>18988</v>
      </c>
      <c r="F46" s="656">
        <f t="shared" si="22"/>
        <v>20217</v>
      </c>
      <c r="G46" s="656">
        <f t="shared" si="22"/>
        <v>2510</v>
      </c>
      <c r="H46" s="656">
        <f t="shared" si="22"/>
        <v>6702</v>
      </c>
      <c r="I46" s="656">
        <f t="shared" si="22"/>
        <v>30333</v>
      </c>
      <c r="J46" s="656">
        <f t="shared" si="22"/>
        <v>2079</v>
      </c>
      <c r="K46" s="656">
        <f t="shared" si="22"/>
        <v>3083</v>
      </c>
      <c r="L46" s="656">
        <f t="shared" si="22"/>
        <v>0</v>
      </c>
      <c r="M46" s="657"/>
      <c r="N46" s="657"/>
      <c r="O46" s="657"/>
      <c r="P46" s="648"/>
      <c r="R46" s="1435">
        <f>C46-(S46)</f>
        <v>-728351</v>
      </c>
      <c r="S46" s="638">
        <f>有形固定資産明細表!$H$63</f>
        <v>812263</v>
      </c>
    </row>
    <row r="47" spans="1:21" ht="26.25" customHeight="1" thickTop="1">
      <c r="A47" s="1448"/>
      <c r="B47" s="1437" t="s">
        <v>943</v>
      </c>
      <c r="C47" s="794">
        <f t="shared" ref="C47" si="23">SUM(C44:C46)</f>
        <v>180397</v>
      </c>
      <c r="D47" s="1439">
        <f>SUM(D44:D46)</f>
        <v>4.0911831948453867E-2</v>
      </c>
      <c r="E47" s="794">
        <f t="shared" ref="E47:K47" si="24">SUM(E44:E46)</f>
        <v>27216</v>
      </c>
      <c r="F47" s="794">
        <f t="shared" si="24"/>
        <v>52459</v>
      </c>
      <c r="G47" s="794">
        <f t="shared" si="24"/>
        <v>12831</v>
      </c>
      <c r="H47" s="794">
        <f t="shared" si="24"/>
        <v>19154</v>
      </c>
      <c r="I47" s="794">
        <f t="shared" si="24"/>
        <v>41608</v>
      </c>
      <c r="J47" s="794">
        <f t="shared" si="24"/>
        <v>3242</v>
      </c>
      <c r="K47" s="794">
        <f t="shared" si="24"/>
        <v>23123</v>
      </c>
      <c r="L47" s="794">
        <f>SUM(L44:L46)</f>
        <v>764</v>
      </c>
      <c r="M47" s="794">
        <f t="shared" ref="M47" si="25">SUM(M44:M46)</f>
        <v>0</v>
      </c>
      <c r="N47" s="1441"/>
      <c r="O47" s="794">
        <f>SUM(O44:O46)</f>
        <v>0</v>
      </c>
      <c r="P47" s="648"/>
    </row>
    <row r="48" spans="1:21" ht="26.25" customHeight="1">
      <c r="A48" s="1449"/>
      <c r="B48" s="659" t="s">
        <v>948</v>
      </c>
      <c r="C48" s="644">
        <f>SUM(E48:O48)</f>
        <v>41888</v>
      </c>
      <c r="D48" s="645">
        <f t="shared" ref="D48:D51" si="26">IF(C48=0,0,C48/C$23)</f>
        <v>9.4996857855553889E-3</v>
      </c>
      <c r="E48" s="647"/>
      <c r="F48" s="646">
        <f t="shared" si="22"/>
        <v>526</v>
      </c>
      <c r="G48" s="646">
        <f t="shared" si="22"/>
        <v>41362</v>
      </c>
      <c r="H48" s="646">
        <f t="shared" si="22"/>
        <v>0</v>
      </c>
      <c r="I48" s="647"/>
      <c r="J48" s="647"/>
      <c r="K48" s="647"/>
      <c r="L48" s="647"/>
      <c r="M48" s="647"/>
      <c r="N48" s="647"/>
      <c r="O48" s="647"/>
      <c r="P48" s="648"/>
      <c r="R48" s="1435">
        <f>C48-(S48)</f>
        <v>-206442</v>
      </c>
      <c r="S48" s="638">
        <v>248330</v>
      </c>
    </row>
    <row r="49" spans="1:20" ht="26.25" customHeight="1">
      <c r="A49" s="1450"/>
      <c r="B49" s="659" t="s">
        <v>949</v>
      </c>
      <c r="C49" s="644">
        <f>SUM(E49:O49)</f>
        <v>42464</v>
      </c>
      <c r="D49" s="645">
        <f t="shared" si="26"/>
        <v>9.6303155366172649E-3</v>
      </c>
      <c r="E49" s="646">
        <f t="shared" ref="E49:L49" si="27">ROUND(E15*1000/$C$68,0)</f>
        <v>1374</v>
      </c>
      <c r="F49" s="646">
        <f t="shared" si="27"/>
        <v>1962</v>
      </c>
      <c r="G49" s="646">
        <f t="shared" si="27"/>
        <v>4687</v>
      </c>
      <c r="H49" s="646">
        <f t="shared" si="27"/>
        <v>6614</v>
      </c>
      <c r="I49" s="646">
        <f t="shared" si="27"/>
        <v>8891</v>
      </c>
      <c r="J49" s="646">
        <f t="shared" si="27"/>
        <v>15388</v>
      </c>
      <c r="K49" s="646">
        <f t="shared" si="27"/>
        <v>3484</v>
      </c>
      <c r="L49" s="646">
        <f t="shared" si="27"/>
        <v>64</v>
      </c>
      <c r="M49" s="647"/>
      <c r="N49" s="647"/>
      <c r="O49" s="646">
        <f t="shared" ref="O49:O51" si="28">ROUND(O15*1000/$C$68,0)</f>
        <v>0</v>
      </c>
      <c r="P49" s="648"/>
      <c r="R49" s="1435">
        <f t="shared" ref="R49:R51" si="29">C49-(S49)</f>
        <v>-324414</v>
      </c>
      <c r="S49" s="638">
        <f>516692-(83650+66164)</f>
        <v>366878</v>
      </c>
    </row>
    <row r="50" spans="1:20" ht="26.25" customHeight="1">
      <c r="A50" s="1450" t="s">
        <v>950</v>
      </c>
      <c r="B50" s="770" t="s">
        <v>1070</v>
      </c>
      <c r="C50" s="644">
        <f>SUM(E50:O50)</f>
        <v>93357</v>
      </c>
      <c r="D50" s="645">
        <f t="shared" si="26"/>
        <v>2.1172225121325782E-2</v>
      </c>
      <c r="E50" s="646">
        <f t="shared" ref="E50:L50" si="30">ROUND(E16*1000/$C$68,0)</f>
        <v>28535</v>
      </c>
      <c r="F50" s="646">
        <f t="shared" si="30"/>
        <v>0</v>
      </c>
      <c r="G50" s="646">
        <f t="shared" si="30"/>
        <v>43918</v>
      </c>
      <c r="H50" s="646">
        <f t="shared" si="30"/>
        <v>20904</v>
      </c>
      <c r="I50" s="646">
        <f t="shared" si="30"/>
        <v>0</v>
      </c>
      <c r="J50" s="646">
        <f t="shared" si="30"/>
        <v>0</v>
      </c>
      <c r="K50" s="646">
        <f t="shared" si="30"/>
        <v>0</v>
      </c>
      <c r="L50" s="646">
        <f t="shared" si="30"/>
        <v>0</v>
      </c>
      <c r="M50" s="647"/>
      <c r="N50" s="647"/>
      <c r="O50" s="646">
        <f t="shared" si="28"/>
        <v>0</v>
      </c>
      <c r="P50" s="648"/>
      <c r="R50" s="1435">
        <f t="shared" si="29"/>
        <v>-709512</v>
      </c>
      <c r="S50" s="638">
        <f>83650+66164+654055-1000</f>
        <v>802869</v>
      </c>
      <c r="T50" s="1435" t="s">
        <v>1295</v>
      </c>
    </row>
    <row r="51" spans="1:20" ht="27" customHeight="1" thickBot="1">
      <c r="A51" s="1449"/>
      <c r="B51" s="660" t="s">
        <v>951</v>
      </c>
      <c r="C51" s="644">
        <f>SUM(E51:O51)</f>
        <v>1053</v>
      </c>
      <c r="D51" s="652">
        <f t="shared" si="26"/>
        <v>2.3880751365999389E-4</v>
      </c>
      <c r="E51" s="646">
        <f t="shared" ref="E51:O55" si="31">ROUND(E17*1000/$C$68,0)</f>
        <v>0</v>
      </c>
      <c r="F51" s="646">
        <f t="shared" si="31"/>
        <v>0</v>
      </c>
      <c r="G51" s="646">
        <f t="shared" si="31"/>
        <v>0</v>
      </c>
      <c r="H51" s="646">
        <f t="shared" si="31"/>
        <v>291</v>
      </c>
      <c r="I51" s="646">
        <f t="shared" si="31"/>
        <v>0</v>
      </c>
      <c r="J51" s="646">
        <f t="shared" si="31"/>
        <v>0</v>
      </c>
      <c r="K51" s="646">
        <f t="shared" si="31"/>
        <v>762</v>
      </c>
      <c r="L51" s="646">
        <f t="shared" si="31"/>
        <v>0</v>
      </c>
      <c r="M51" s="657"/>
      <c r="N51" s="647"/>
      <c r="O51" s="646">
        <f t="shared" si="28"/>
        <v>0</v>
      </c>
      <c r="P51" s="648"/>
      <c r="R51" s="1435">
        <f t="shared" si="29"/>
        <v>-50022</v>
      </c>
      <c r="S51" s="638">
        <f>42030+4335+4710+0</f>
        <v>51075</v>
      </c>
    </row>
    <row r="52" spans="1:20" ht="26.85" customHeight="1" thickTop="1">
      <c r="A52" s="1451"/>
      <c r="B52" s="1437" t="s">
        <v>943</v>
      </c>
      <c r="C52" s="1438">
        <f t="shared" ref="C52" si="32">SUM(C48:C51)</f>
        <v>178762</v>
      </c>
      <c r="D52" s="1442">
        <f>SUM(D48:D51)</f>
        <v>4.0541033957158433E-2</v>
      </c>
      <c r="E52" s="1438">
        <f t="shared" ref="E52:K52" si="33">SUM(E48:E51)</f>
        <v>29909</v>
      </c>
      <c r="F52" s="1438">
        <f t="shared" si="33"/>
        <v>2488</v>
      </c>
      <c r="G52" s="1438">
        <f t="shared" si="33"/>
        <v>89967</v>
      </c>
      <c r="H52" s="1438">
        <f t="shared" si="33"/>
        <v>27809</v>
      </c>
      <c r="I52" s="1438">
        <f t="shared" si="33"/>
        <v>8891</v>
      </c>
      <c r="J52" s="1438">
        <f t="shared" si="33"/>
        <v>15388</v>
      </c>
      <c r="K52" s="1438">
        <f t="shared" si="33"/>
        <v>4246</v>
      </c>
      <c r="L52" s="1438">
        <f>SUM(L48:L51)</f>
        <v>64</v>
      </c>
      <c r="M52" s="1440"/>
      <c r="N52" s="1440"/>
      <c r="O52" s="1438">
        <f>SUM(O48:O51)</f>
        <v>0</v>
      </c>
      <c r="P52" s="648"/>
    </row>
    <row r="53" spans="1:20" ht="26.85" customHeight="1">
      <c r="A53" s="1924" t="s">
        <v>952</v>
      </c>
      <c r="B53" s="644" t="s">
        <v>953</v>
      </c>
      <c r="C53" s="644">
        <f>M53</f>
        <v>3846</v>
      </c>
      <c r="D53" s="645">
        <f t="shared" ref="D53:D55" si="34">IF(C53=0,0,C53/C$23)</f>
        <v>8.7222573365274122E-4</v>
      </c>
      <c r="E53" s="647"/>
      <c r="F53" s="647"/>
      <c r="G53" s="647"/>
      <c r="H53" s="647"/>
      <c r="I53" s="647"/>
      <c r="J53" s="647"/>
      <c r="K53" s="647"/>
      <c r="L53" s="647"/>
      <c r="M53" s="646">
        <f t="shared" si="31"/>
        <v>3846</v>
      </c>
      <c r="N53" s="647"/>
      <c r="O53" s="647"/>
      <c r="P53" s="648"/>
    </row>
    <row r="54" spans="1:20" ht="26.85" customHeight="1">
      <c r="A54" s="1925"/>
      <c r="B54" s="661" t="s">
        <v>954</v>
      </c>
      <c r="C54" s="661">
        <f>N54</f>
        <v>-3261</v>
      </c>
      <c r="D54" s="645">
        <f t="shared" si="34"/>
        <v>-7.3955489273052244E-4</v>
      </c>
      <c r="E54" s="650"/>
      <c r="F54" s="650"/>
      <c r="G54" s="650"/>
      <c r="H54" s="650"/>
      <c r="I54" s="650"/>
      <c r="J54" s="650"/>
      <c r="K54" s="650"/>
      <c r="L54" s="650"/>
      <c r="M54" s="650"/>
      <c r="N54" s="649">
        <f t="shared" si="31"/>
        <v>-3261</v>
      </c>
      <c r="O54" s="650"/>
      <c r="P54" s="648"/>
    </row>
    <row r="55" spans="1:20" ht="26.85" customHeight="1" thickBot="1">
      <c r="A55" s="1925"/>
      <c r="B55" s="654" t="s">
        <v>955</v>
      </c>
      <c r="C55" s="654">
        <f>SUM(E55:O55)</f>
        <v>-2594</v>
      </c>
      <c r="D55" s="652">
        <f t="shared" si="34"/>
        <v>-5.8828745530296693E-4</v>
      </c>
      <c r="E55" s="656"/>
      <c r="F55" s="656"/>
      <c r="G55" s="656"/>
      <c r="H55" s="656"/>
      <c r="I55" s="656"/>
      <c r="J55" s="656"/>
      <c r="K55" s="656"/>
      <c r="L55" s="656"/>
      <c r="M55" s="657"/>
      <c r="N55" s="657"/>
      <c r="O55" s="656">
        <f t="shared" si="31"/>
        <v>-2594</v>
      </c>
      <c r="P55" s="648"/>
    </row>
    <row r="56" spans="1:20" ht="26.85" customHeight="1" thickTop="1">
      <c r="A56" s="1452"/>
      <c r="B56" s="1443" t="s">
        <v>943</v>
      </c>
      <c r="C56" s="794">
        <f t="shared" ref="C56" si="35">SUM(C53:C55)</f>
        <v>-2009</v>
      </c>
      <c r="D56" s="1442">
        <f>SUM(D53:D55)</f>
        <v>-4.5561661438074815E-4</v>
      </c>
      <c r="E56" s="794">
        <f t="shared" ref="E56:K56" si="36">SUM(E53:E55)</f>
        <v>0</v>
      </c>
      <c r="F56" s="794">
        <f t="shared" si="36"/>
        <v>0</v>
      </c>
      <c r="G56" s="794">
        <f t="shared" si="36"/>
        <v>0</v>
      </c>
      <c r="H56" s="794">
        <f t="shared" si="36"/>
        <v>0</v>
      </c>
      <c r="I56" s="794">
        <f t="shared" si="36"/>
        <v>0</v>
      </c>
      <c r="J56" s="794">
        <f t="shared" si="36"/>
        <v>0</v>
      </c>
      <c r="K56" s="794">
        <f t="shared" si="36"/>
        <v>0</v>
      </c>
      <c r="L56" s="794">
        <f>SUM(L53:L55)</f>
        <v>0</v>
      </c>
      <c r="M56" s="794">
        <f t="shared" ref="M56:O56" si="37">SUM(M53:M55)</f>
        <v>3846</v>
      </c>
      <c r="N56" s="794">
        <f t="shared" si="37"/>
        <v>-3261</v>
      </c>
      <c r="O56" s="794">
        <f t="shared" si="37"/>
        <v>-2594</v>
      </c>
      <c r="P56" s="648"/>
    </row>
    <row r="57" spans="1:20" ht="26.85" customHeight="1">
      <c r="A57" s="1913" t="s">
        <v>956</v>
      </c>
      <c r="B57" s="1914"/>
      <c r="C57" s="644">
        <f>C43+C47+C52+C56</f>
        <v>455515</v>
      </c>
      <c r="D57" s="650"/>
      <c r="E57" s="644">
        <f t="shared" ref="E57:K57" si="38">E43+E47+E52+E56</f>
        <v>60483</v>
      </c>
      <c r="F57" s="644">
        <f t="shared" si="38"/>
        <v>78641</v>
      </c>
      <c r="G57" s="644">
        <f t="shared" si="38"/>
        <v>113073</v>
      </c>
      <c r="H57" s="644">
        <f t="shared" si="38"/>
        <v>51013</v>
      </c>
      <c r="I57" s="644">
        <f t="shared" si="38"/>
        <v>58494</v>
      </c>
      <c r="J57" s="644">
        <f t="shared" si="38"/>
        <v>20073</v>
      </c>
      <c r="K57" s="644">
        <f t="shared" si="38"/>
        <v>64676</v>
      </c>
      <c r="L57" s="644">
        <f>L43+L47+L52+L56</f>
        <v>11071</v>
      </c>
      <c r="M57" s="644">
        <f t="shared" ref="M57:O57" si="39">M43+M47+M52+M56</f>
        <v>3846</v>
      </c>
      <c r="N57" s="644">
        <f t="shared" si="39"/>
        <v>-3261</v>
      </c>
      <c r="O57" s="644">
        <f t="shared" si="39"/>
        <v>-2594</v>
      </c>
      <c r="P57" s="648"/>
    </row>
    <row r="58" spans="1:20" ht="26.85" customHeight="1">
      <c r="A58" s="662"/>
      <c r="B58" s="663" t="s">
        <v>957</v>
      </c>
      <c r="C58" s="647"/>
      <c r="D58" s="647"/>
      <c r="E58" s="645">
        <f t="shared" ref="E58:K58" si="40">IF($C57=0,0,E57/$C57)</f>
        <v>0.1327793815790918</v>
      </c>
      <c r="F58" s="645">
        <f t="shared" si="40"/>
        <v>0.17264195471060229</v>
      </c>
      <c r="G58" s="645">
        <f t="shared" si="40"/>
        <v>0.24823112301460984</v>
      </c>
      <c r="H58" s="645">
        <f t="shared" si="40"/>
        <v>0.11198972591462411</v>
      </c>
      <c r="I58" s="645">
        <f t="shared" si="40"/>
        <v>0.12841289529433719</v>
      </c>
      <c r="J58" s="645">
        <f t="shared" si="40"/>
        <v>4.4066605929552263E-2</v>
      </c>
      <c r="K58" s="645">
        <f t="shared" si="40"/>
        <v>0.14198434738702348</v>
      </c>
      <c r="L58" s="645">
        <f>IF($C57=0,0,L57/$C57)</f>
        <v>2.4304358802673898E-2</v>
      </c>
      <c r="M58" s="645">
        <f t="shared" ref="M58:O58" si="41">IF($C57=0,0,M57/$C57)</f>
        <v>8.443190674291735E-3</v>
      </c>
      <c r="N58" s="645">
        <f t="shared" si="41"/>
        <v>-7.1589300023050832E-3</v>
      </c>
      <c r="O58" s="645">
        <f t="shared" si="41"/>
        <v>-5.6946533045014987E-3</v>
      </c>
      <c r="P58" s="664"/>
    </row>
    <row r="59" spans="1:20">
      <c r="D59" s="665"/>
    </row>
    <row r="60" spans="1:20" ht="27">
      <c r="A60" s="637" t="s">
        <v>958</v>
      </c>
      <c r="K60" s="639"/>
      <c r="L60" s="639"/>
      <c r="P60" s="641" t="s">
        <v>959</v>
      </c>
    </row>
    <row r="61" spans="1:20" ht="26.85" customHeight="1">
      <c r="A61" s="666" t="s">
        <v>941</v>
      </c>
      <c r="B61" s="667" t="s">
        <v>960</v>
      </c>
      <c r="C61" s="644">
        <f>SUM(E61:P61)</f>
        <v>9140</v>
      </c>
      <c r="D61" s="647"/>
      <c r="E61" s="646">
        <f t="shared" ref="E61:M61" si="42">ROUND(E27*1000/$C$68,0)</f>
        <v>399</v>
      </c>
      <c r="F61" s="646">
        <f t="shared" si="42"/>
        <v>2897</v>
      </c>
      <c r="G61" s="646">
        <f t="shared" si="42"/>
        <v>2001</v>
      </c>
      <c r="H61" s="646">
        <f t="shared" si="42"/>
        <v>1269</v>
      </c>
      <c r="I61" s="646">
        <f t="shared" si="42"/>
        <v>64</v>
      </c>
      <c r="J61" s="646">
        <f t="shared" si="42"/>
        <v>0</v>
      </c>
      <c r="K61" s="646">
        <f t="shared" si="42"/>
        <v>1500</v>
      </c>
      <c r="L61" s="646">
        <f t="shared" si="42"/>
        <v>0</v>
      </c>
      <c r="M61" s="646">
        <f t="shared" si="42"/>
        <v>0</v>
      </c>
      <c r="N61" s="647"/>
      <c r="O61" s="646">
        <f t="shared" ref="O61:P61" si="43">ROUND(O27*1000/$C$68,0)</f>
        <v>0</v>
      </c>
      <c r="P61" s="646">
        <f t="shared" si="43"/>
        <v>1010</v>
      </c>
    </row>
    <row r="62" spans="1:20" ht="26.85" customHeight="1" thickBot="1">
      <c r="A62" s="668" t="s">
        <v>945</v>
      </c>
      <c r="B62" s="669" t="s">
        <v>961</v>
      </c>
      <c r="C62" s="654">
        <f>SUM(E62:P62)</f>
        <v>4689</v>
      </c>
      <c r="D62" s="657"/>
      <c r="E62" s="656">
        <f t="shared" ref="E62:M62" si="44">ROUND(E28*1000/$C$68,0)</f>
        <v>0</v>
      </c>
      <c r="F62" s="656">
        <f t="shared" si="44"/>
        <v>30</v>
      </c>
      <c r="G62" s="656">
        <f t="shared" si="44"/>
        <v>595</v>
      </c>
      <c r="H62" s="656">
        <f t="shared" si="44"/>
        <v>444</v>
      </c>
      <c r="I62" s="656">
        <f t="shared" si="44"/>
        <v>51</v>
      </c>
      <c r="J62" s="656">
        <f t="shared" si="44"/>
        <v>0</v>
      </c>
      <c r="K62" s="656">
        <f t="shared" si="44"/>
        <v>407</v>
      </c>
      <c r="L62" s="656">
        <f t="shared" si="44"/>
        <v>0</v>
      </c>
      <c r="M62" s="656">
        <f t="shared" si="44"/>
        <v>0</v>
      </c>
      <c r="N62" s="657"/>
      <c r="O62" s="656">
        <f t="shared" ref="O62:P62" si="45">ROUND(O28*1000/$C$68,0)</f>
        <v>0</v>
      </c>
      <c r="P62" s="656">
        <f t="shared" si="45"/>
        <v>3162</v>
      </c>
    </row>
    <row r="63" spans="1:20" ht="26.85" customHeight="1" thickTop="1">
      <c r="A63" s="1915" t="s">
        <v>962</v>
      </c>
      <c r="B63" s="1916"/>
      <c r="C63" s="794">
        <f>SUM(E63:P63)</f>
        <v>13829</v>
      </c>
      <c r="D63" s="658"/>
      <c r="E63" s="653">
        <f t="shared" ref="E63:K63" si="46">E61+E62</f>
        <v>399</v>
      </c>
      <c r="F63" s="653">
        <f t="shared" si="46"/>
        <v>2927</v>
      </c>
      <c r="G63" s="653">
        <f t="shared" si="46"/>
        <v>2596</v>
      </c>
      <c r="H63" s="653">
        <f t="shared" si="46"/>
        <v>1713</v>
      </c>
      <c r="I63" s="653">
        <f t="shared" si="46"/>
        <v>115</v>
      </c>
      <c r="J63" s="653">
        <f t="shared" si="46"/>
        <v>0</v>
      </c>
      <c r="K63" s="653">
        <f t="shared" si="46"/>
        <v>1907</v>
      </c>
      <c r="L63" s="653">
        <f>L61+L62</f>
        <v>0</v>
      </c>
      <c r="M63" s="653">
        <f t="shared" ref="M63" si="47">M61+M62</f>
        <v>0</v>
      </c>
      <c r="N63" s="658"/>
      <c r="O63" s="653">
        <f>O61+O62</f>
        <v>0</v>
      </c>
      <c r="P63" s="653">
        <f>P61+P62</f>
        <v>4172</v>
      </c>
    </row>
    <row r="64" spans="1:20" ht="26.85" customHeight="1">
      <c r="A64" s="670" t="s">
        <v>963</v>
      </c>
      <c r="B64" s="671"/>
      <c r="C64" s="645">
        <f>IF(C63=0,0,C63/C57)</f>
        <v>3.0359044158809259E-2</v>
      </c>
      <c r="D64" s="647"/>
      <c r="E64" s="645">
        <f t="shared" ref="E64:K64" si="48">IF(E57=0,0,E63/E57)</f>
        <v>6.5968949952879318E-3</v>
      </c>
      <c r="F64" s="645">
        <f t="shared" si="48"/>
        <v>3.7219770857440777E-2</v>
      </c>
      <c r="G64" s="645">
        <f t="shared" si="48"/>
        <v>2.2958619652790675E-2</v>
      </c>
      <c r="H64" s="645">
        <f t="shared" si="48"/>
        <v>3.3579675768921645E-2</v>
      </c>
      <c r="I64" s="645">
        <f t="shared" si="48"/>
        <v>1.966013608233323E-3</v>
      </c>
      <c r="J64" s="645">
        <f t="shared" si="48"/>
        <v>0</v>
      </c>
      <c r="K64" s="645">
        <f t="shared" si="48"/>
        <v>2.9485435091842413E-2</v>
      </c>
      <c r="L64" s="645">
        <f>IF(L57=0,0,L63/L57)</f>
        <v>0</v>
      </c>
      <c r="M64" s="645">
        <f t="shared" ref="M64" si="49">IF(M57=0,0,M63/M57)</f>
        <v>0</v>
      </c>
      <c r="N64" s="647"/>
      <c r="O64" s="645">
        <f>IF(O57=0,0,O63/O57)</f>
        <v>0</v>
      </c>
      <c r="P64" s="647"/>
    </row>
    <row r="65" spans="1:20">
      <c r="D65" s="665"/>
    </row>
    <row r="66" spans="1:20" ht="26.85" customHeight="1">
      <c r="A66" s="1917" t="s">
        <v>964</v>
      </c>
      <c r="B66" s="1918"/>
      <c r="C66" s="795">
        <f>SUM(E66:P66)</f>
        <v>441686</v>
      </c>
      <c r="D66" s="647"/>
      <c r="E66" s="644">
        <f t="shared" ref="E66:K66" si="50">E57-E63</f>
        <v>60084</v>
      </c>
      <c r="F66" s="644">
        <f t="shared" si="50"/>
        <v>75714</v>
      </c>
      <c r="G66" s="644">
        <f t="shared" si="50"/>
        <v>110477</v>
      </c>
      <c r="H66" s="644">
        <f t="shared" si="50"/>
        <v>49300</v>
      </c>
      <c r="I66" s="644">
        <f t="shared" si="50"/>
        <v>58379</v>
      </c>
      <c r="J66" s="644">
        <f t="shared" si="50"/>
        <v>20073</v>
      </c>
      <c r="K66" s="644">
        <f t="shared" si="50"/>
        <v>62769</v>
      </c>
      <c r="L66" s="644">
        <f>L57-L63</f>
        <v>11071</v>
      </c>
      <c r="M66" s="644">
        <f t="shared" ref="M66" si="51">M57-M63</f>
        <v>3846</v>
      </c>
      <c r="N66" s="795">
        <f>N57</f>
        <v>-3261</v>
      </c>
      <c r="O66" s="644">
        <f>O57-O63</f>
        <v>-2594</v>
      </c>
      <c r="P66" s="795">
        <f>-P63</f>
        <v>-4172</v>
      </c>
    </row>
    <row r="67" spans="1:20" ht="14.25" thickBot="1">
      <c r="E67" s="639">
        <f t="shared" ref="E67:P67" si="52">IF($C66=0,0,E66/$C66)</f>
        <v>0.136033290618222</v>
      </c>
      <c r="F67" s="639">
        <f t="shared" si="52"/>
        <v>0.17142042084195561</v>
      </c>
      <c r="G67" s="639">
        <f t="shared" si="52"/>
        <v>0.25012565487699406</v>
      </c>
      <c r="H67" s="639">
        <f t="shared" si="52"/>
        <v>0.11161775560013222</v>
      </c>
      <c r="I67" s="639">
        <f t="shared" si="52"/>
        <v>0.13217308223489085</v>
      </c>
      <c r="J67" s="639">
        <f t="shared" si="52"/>
        <v>4.5446312538771891E-2</v>
      </c>
      <c r="K67" s="639">
        <f t="shared" si="52"/>
        <v>0.14211226980252939</v>
      </c>
      <c r="L67" s="639">
        <f t="shared" si="52"/>
        <v>2.5065317895518534E-2</v>
      </c>
      <c r="M67" s="639">
        <f t="shared" si="52"/>
        <v>8.7075433679129517E-3</v>
      </c>
      <c r="N67" s="639">
        <f t="shared" si="52"/>
        <v>-7.3830730428403888E-3</v>
      </c>
      <c r="O67" s="639">
        <f t="shared" si="52"/>
        <v>-5.8729504670738944E-3</v>
      </c>
      <c r="P67" s="639">
        <f t="shared" si="52"/>
        <v>-9.4456242670132168E-3</v>
      </c>
    </row>
    <row r="68" spans="1:20" s="1501" customFormat="1" ht="25.5" customHeight="1" thickBot="1">
      <c r="B68" s="1502" t="s">
        <v>1521</v>
      </c>
      <c r="C68" s="1504">
        <v>9680</v>
      </c>
      <c r="R68" s="1503"/>
      <c r="T68" s="1503"/>
    </row>
  </sheetData>
  <mergeCells count="16">
    <mergeCell ref="A29:B29"/>
    <mergeCell ref="A32:B32"/>
    <mergeCell ref="A1:O1"/>
    <mergeCell ref="A2:O2"/>
    <mergeCell ref="A3:O3"/>
    <mergeCell ref="A11:A12"/>
    <mergeCell ref="A19:A21"/>
    <mergeCell ref="A23:B23"/>
    <mergeCell ref="A57:B57"/>
    <mergeCell ref="A63:B63"/>
    <mergeCell ref="A66:B66"/>
    <mergeCell ref="A35:O35"/>
    <mergeCell ref="A36:O36"/>
    <mergeCell ref="A37:O37"/>
    <mergeCell ref="A45:A46"/>
    <mergeCell ref="A53:A55"/>
  </mergeCells>
  <phoneticPr fontId="5"/>
  <pageMargins left="0.70866141732283472" right="0.35" top="0.78740157480314965" bottom="0.39370078740157483" header="0.31496062992125984" footer="0.31496062992125984"/>
  <pageSetup paperSize="9" scale="65" orientation="landscape" horizontalDpi="300" verticalDpi="300" r:id="rId1"/>
  <rowBreaks count="1" manualBreakCount="1">
    <brk id="34" max="16383" man="1"/>
  </rowBreaks>
  <colBreaks count="1" manualBreakCount="1">
    <brk id="16" max="1048575" man="1"/>
  </colBreaks>
  <ignoredErrors>
    <ignoredError sqref="N32" formula="1"/>
  </ignoredErrors>
  <drawing r:id="rId2"/>
  <legacyDrawing r:id="rId3"/>
</worksheet>
</file>

<file path=xl/worksheets/sheet30.xml><?xml version="1.0" encoding="utf-8"?>
<worksheet xmlns="http://schemas.openxmlformats.org/spreadsheetml/2006/main" xmlns:r="http://schemas.openxmlformats.org/officeDocument/2006/relationships">
  <dimension ref="A1:AO231"/>
  <sheetViews>
    <sheetView topLeftCell="Z162"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728</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41">
        <v>288037</v>
      </c>
      <c r="B8" s="941">
        <v>288037</v>
      </c>
      <c r="C8" s="941">
        <v>276523</v>
      </c>
      <c r="D8" s="941">
        <v>11514</v>
      </c>
      <c r="E8" s="941">
        <v>74631</v>
      </c>
      <c r="F8" s="941">
        <v>84301</v>
      </c>
      <c r="G8" s="941">
        <v>1277</v>
      </c>
      <c r="H8" s="941">
        <v>91200</v>
      </c>
      <c r="I8" s="524"/>
      <c r="K8" s="188"/>
      <c r="L8" s="189" t="s">
        <v>8</v>
      </c>
      <c r="M8" s="190"/>
      <c r="N8" s="190"/>
      <c r="O8" s="191" t="s">
        <v>9</v>
      </c>
      <c r="P8" s="192">
        <f>'Ｈ１３（2001）'!A9</f>
        <v>0</v>
      </c>
      <c r="Q8" s="258">
        <f>'Ｈ１３（2001）'!C9</f>
        <v>0</v>
      </c>
      <c r="R8" s="258">
        <f>'Ｈ１３（2001）'!E9</f>
        <v>0</v>
      </c>
      <c r="S8" s="260">
        <f>'Ｈ１３（2001）'!F9</f>
        <v>0</v>
      </c>
      <c r="T8" s="261">
        <f>'Ｈ１３（2001）'!H9</f>
        <v>0</v>
      </c>
      <c r="U8" s="195"/>
      <c r="V8" s="200" t="s">
        <v>145</v>
      </c>
      <c r="W8" s="222"/>
      <c r="X8" s="222"/>
      <c r="Y8" s="298" t="s">
        <v>10</v>
      </c>
      <c r="Z8" s="231">
        <f>'Ｈ１３（2001）'!A170</f>
        <v>0</v>
      </c>
      <c r="AA8" s="232">
        <f>'Ｈ１３（2001）'!B170</f>
        <v>0</v>
      </c>
      <c r="AB8" s="233">
        <f>'Ｈ１３（2001）'!C170</f>
        <v>0</v>
      </c>
      <c r="AC8" s="505">
        <f>'Ｈ１３（2001）'!E170</f>
        <v>0</v>
      </c>
      <c r="AD8" s="165"/>
      <c r="AE8" s="165"/>
      <c r="AF8" s="165"/>
      <c r="AG8" s="165"/>
      <c r="AH8" s="165"/>
      <c r="AI8" s="376"/>
      <c r="AJ8" s="376"/>
      <c r="AK8" s="376"/>
    </row>
    <row r="9" spans="1:37" ht="14.45" customHeight="1">
      <c r="A9" s="941">
        <v>0</v>
      </c>
      <c r="B9" s="941">
        <v>0</v>
      </c>
      <c r="C9" s="941">
        <v>0</v>
      </c>
      <c r="D9" s="941">
        <v>0</v>
      </c>
      <c r="E9" s="941">
        <v>0</v>
      </c>
      <c r="F9" s="941">
        <v>0</v>
      </c>
      <c r="G9" s="941">
        <v>0</v>
      </c>
      <c r="H9" s="941">
        <v>0</v>
      </c>
      <c r="I9" s="524"/>
      <c r="K9" s="199"/>
      <c r="L9" s="200"/>
      <c r="M9" s="201" t="s">
        <v>146</v>
      </c>
      <c r="N9" s="202"/>
      <c r="O9" s="203" t="s">
        <v>12</v>
      </c>
      <c r="P9" s="204">
        <f>'Ｈ１３（2001）'!A10</f>
        <v>0</v>
      </c>
      <c r="Q9" s="205">
        <f>'Ｈ１３（2001）'!C10</f>
        <v>0</v>
      </c>
      <c r="R9" s="205">
        <f>'Ｈ１３（2001）'!E10</f>
        <v>0</v>
      </c>
      <c r="S9" s="267">
        <f>'Ｈ１３（2001）'!F10</f>
        <v>0</v>
      </c>
      <c r="T9" s="268">
        <f>'Ｈ１３（2001）'!H10</f>
        <v>0</v>
      </c>
      <c r="U9" s="207"/>
      <c r="V9" s="181"/>
      <c r="W9" s="201" t="s">
        <v>11</v>
      </c>
      <c r="X9" s="202"/>
      <c r="Y9" s="220" t="s">
        <v>9</v>
      </c>
      <c r="Z9" s="204">
        <f>'Ｈ１３（2001）'!A171</f>
        <v>0</v>
      </c>
      <c r="AA9" s="205">
        <f>'Ｈ１３（2001）'!B171</f>
        <v>0</v>
      </c>
      <c r="AB9" s="206">
        <f>'Ｈ１３（2001）'!C171</f>
        <v>0</v>
      </c>
      <c r="AC9" s="506">
        <f>'Ｈ１３（2001）'!E171</f>
        <v>0</v>
      </c>
      <c r="AD9" s="165"/>
      <c r="AE9" s="165"/>
      <c r="AF9" s="165"/>
      <c r="AG9" s="165"/>
      <c r="AH9" s="165"/>
      <c r="AI9" s="376"/>
      <c r="AJ9" s="376"/>
      <c r="AK9" s="376"/>
    </row>
    <row r="10" spans="1:37" ht="14.45" customHeight="1">
      <c r="A10" s="941">
        <v>0</v>
      </c>
      <c r="B10" s="941">
        <v>0</v>
      </c>
      <c r="C10" s="941">
        <v>0</v>
      </c>
      <c r="D10" s="941">
        <v>0</v>
      </c>
      <c r="E10" s="941">
        <v>0</v>
      </c>
      <c r="F10" s="941">
        <v>0</v>
      </c>
      <c r="G10" s="941">
        <v>0</v>
      </c>
      <c r="H10" s="941">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41">
        <v>0</v>
      </c>
      <c r="B11" s="941">
        <v>0</v>
      </c>
      <c r="C11" s="941">
        <v>0</v>
      </c>
      <c r="D11" s="941">
        <v>0</v>
      </c>
      <c r="E11" s="941">
        <v>0</v>
      </c>
      <c r="F11" s="941">
        <v>0</v>
      </c>
      <c r="G11" s="941">
        <v>0</v>
      </c>
      <c r="H11" s="941">
        <v>0</v>
      </c>
      <c r="I11" s="524"/>
      <c r="K11" s="199" t="s">
        <v>4</v>
      </c>
      <c r="L11" s="178" t="s">
        <v>14</v>
      </c>
      <c r="M11" s="175"/>
      <c r="N11" s="175"/>
      <c r="O11" s="216" t="s">
        <v>15</v>
      </c>
      <c r="P11" s="217">
        <f>'Ｈ１３（2001）'!A11</f>
        <v>0</v>
      </c>
      <c r="Q11" s="218">
        <f>'Ｈ１３（2001）'!C11</f>
        <v>0</v>
      </c>
      <c r="R11" s="218">
        <f>'Ｈ１３（2001）'!E11</f>
        <v>0</v>
      </c>
      <c r="S11" s="283">
        <f>'Ｈ１３（2001）'!F11</f>
        <v>0</v>
      </c>
      <c r="T11" s="268">
        <f>'Ｈ１３（2001）'!H11</f>
        <v>0</v>
      </c>
      <c r="U11" s="207"/>
      <c r="V11" s="201" t="s">
        <v>147</v>
      </c>
      <c r="W11" s="202"/>
      <c r="X11" s="202"/>
      <c r="Y11" s="220" t="s">
        <v>12</v>
      </c>
      <c r="Z11" s="204">
        <f>'Ｈ１３（2001）'!A172</f>
        <v>0</v>
      </c>
      <c r="AA11" s="205">
        <f>'Ｈ１３（2001）'!B172</f>
        <v>0</v>
      </c>
      <c r="AB11" s="206">
        <f>'Ｈ１３（2001）'!C172</f>
        <v>0</v>
      </c>
      <c r="AC11" s="506">
        <f>'Ｈ１３（2001）'!E172</f>
        <v>0</v>
      </c>
      <c r="AD11" s="165"/>
      <c r="AE11" s="165"/>
      <c r="AF11" s="165"/>
      <c r="AG11" s="165"/>
      <c r="AH11" s="165"/>
      <c r="AI11" s="376"/>
      <c r="AJ11" s="376"/>
      <c r="AK11" s="376"/>
    </row>
    <row r="12" spans="1:37" ht="14.45" customHeight="1">
      <c r="A12" s="941">
        <v>0</v>
      </c>
      <c r="B12" s="941">
        <v>0</v>
      </c>
      <c r="C12" s="941">
        <v>0</v>
      </c>
      <c r="D12" s="941">
        <v>0</v>
      </c>
      <c r="E12" s="941">
        <v>0</v>
      </c>
      <c r="F12" s="941">
        <v>0</v>
      </c>
      <c r="G12" s="941">
        <v>0</v>
      </c>
      <c r="H12" s="941">
        <v>0</v>
      </c>
      <c r="I12" s="524"/>
      <c r="K12" s="199"/>
      <c r="L12" s="200"/>
      <c r="M12" s="201" t="s">
        <v>16</v>
      </c>
      <c r="N12" s="202"/>
      <c r="O12" s="203" t="s">
        <v>17</v>
      </c>
      <c r="P12" s="204">
        <f>'Ｈ１３（2001）'!A12</f>
        <v>0</v>
      </c>
      <c r="Q12" s="205">
        <f>'Ｈ１３（2001）'!C12</f>
        <v>0</v>
      </c>
      <c r="R12" s="205">
        <f>'Ｈ１３（2001）'!E12</f>
        <v>0</v>
      </c>
      <c r="S12" s="267">
        <f>'Ｈ１３（2001）'!F12</f>
        <v>0</v>
      </c>
      <c r="T12" s="268">
        <f>'Ｈ１３（2001）'!H12</f>
        <v>0</v>
      </c>
      <c r="U12" s="207"/>
      <c r="V12" s="200"/>
      <c r="W12" s="452"/>
      <c r="X12" s="452"/>
      <c r="Y12" s="453"/>
      <c r="Z12" s="454"/>
      <c r="AA12" s="455"/>
      <c r="AB12" s="455"/>
      <c r="AC12" s="508"/>
      <c r="AD12" s="165"/>
      <c r="AE12" s="165"/>
      <c r="AF12" s="165"/>
      <c r="AG12" s="165"/>
      <c r="AH12" s="165"/>
      <c r="AI12" s="376"/>
      <c r="AJ12" s="376"/>
      <c r="AK12" s="376"/>
    </row>
    <row r="13" spans="1:37" ht="14.45" customHeight="1">
      <c r="A13" s="941">
        <v>63498</v>
      </c>
      <c r="B13" s="941">
        <v>63498</v>
      </c>
      <c r="C13" s="941">
        <v>51984</v>
      </c>
      <c r="D13" s="941">
        <v>11514</v>
      </c>
      <c r="E13" s="941">
        <v>24631</v>
      </c>
      <c r="F13" s="941">
        <v>2919</v>
      </c>
      <c r="G13" s="941">
        <v>0</v>
      </c>
      <c r="H13" s="941">
        <v>28100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41">
        <v>11514</v>
      </c>
      <c r="B14" s="941">
        <v>11514</v>
      </c>
      <c r="C14" s="941">
        <v>0</v>
      </c>
      <c r="D14" s="941">
        <v>11514</v>
      </c>
      <c r="E14" s="941">
        <v>3838</v>
      </c>
      <c r="F14" s="941">
        <v>2919</v>
      </c>
      <c r="G14" s="941">
        <v>0</v>
      </c>
      <c r="H14" s="941">
        <v>0</v>
      </c>
      <c r="I14" s="524"/>
      <c r="K14" s="199" t="s">
        <v>4</v>
      </c>
      <c r="L14" s="174"/>
      <c r="M14" s="200" t="s">
        <v>94</v>
      </c>
      <c r="N14" s="202"/>
      <c r="O14" s="203" t="s">
        <v>93</v>
      </c>
      <c r="P14" s="204">
        <f>'Ｈ１３（2001）'!A14</f>
        <v>11514</v>
      </c>
      <c r="Q14" s="205">
        <f>'Ｈ１３（2001）'!C14</f>
        <v>0</v>
      </c>
      <c r="R14" s="205">
        <f>'Ｈ１３（2001）'!E14</f>
        <v>3838</v>
      </c>
      <c r="S14" s="267">
        <f>'Ｈ１３（2001）'!F14</f>
        <v>2919</v>
      </c>
      <c r="T14" s="268">
        <f>'Ｈ１３（2001）'!H14</f>
        <v>0</v>
      </c>
      <c r="U14" s="207"/>
      <c r="V14" s="178"/>
      <c r="W14" s="201" t="s">
        <v>135</v>
      </c>
      <c r="X14" s="202"/>
      <c r="Y14" s="220" t="s">
        <v>93</v>
      </c>
      <c r="Z14" s="204">
        <f>'Ｈ１３（2001）'!A176</f>
        <v>0</v>
      </c>
      <c r="AA14" s="205">
        <f>'Ｈ１３（2001）'!B176</f>
        <v>0</v>
      </c>
      <c r="AB14" s="206">
        <f>'Ｈ１３（2001）'!C176</f>
        <v>0</v>
      </c>
      <c r="AC14" s="506">
        <f>'Ｈ１３（2001）'!E176</f>
        <v>0</v>
      </c>
      <c r="AD14" s="165"/>
      <c r="AE14" s="165"/>
      <c r="AF14" s="165"/>
      <c r="AG14" s="165"/>
      <c r="AH14" s="165"/>
      <c r="AI14" s="376"/>
      <c r="AJ14" s="376"/>
      <c r="AK14" s="376"/>
    </row>
    <row r="15" spans="1:37" ht="14.45" customHeight="1">
      <c r="A15" s="941">
        <v>0</v>
      </c>
      <c r="B15" s="941">
        <v>0</v>
      </c>
      <c r="C15" s="941">
        <v>0</v>
      </c>
      <c r="D15" s="941">
        <v>0</v>
      </c>
      <c r="E15" s="941">
        <v>0</v>
      </c>
      <c r="F15" s="941">
        <v>0</v>
      </c>
      <c r="G15" s="941">
        <v>0</v>
      </c>
      <c r="H15" s="941">
        <v>0</v>
      </c>
      <c r="I15" s="524"/>
      <c r="K15" s="199"/>
      <c r="L15" s="181" t="s">
        <v>102</v>
      </c>
      <c r="M15" s="200"/>
      <c r="N15" s="201" t="s">
        <v>148</v>
      </c>
      <c r="O15" s="203" t="s">
        <v>97</v>
      </c>
      <c r="P15" s="204">
        <f>'Ｈ１３（2001）'!A15</f>
        <v>0</v>
      </c>
      <c r="Q15" s="205">
        <f>'Ｈ１３（2001）'!C15</f>
        <v>0</v>
      </c>
      <c r="R15" s="205">
        <f>'Ｈ１３（2001）'!E15</f>
        <v>0</v>
      </c>
      <c r="S15" s="267">
        <f>'Ｈ１３（2001）'!F15</f>
        <v>0</v>
      </c>
      <c r="T15" s="268">
        <f>'Ｈ１３（2001）'!H15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41">
        <v>11514</v>
      </c>
      <c r="B16" s="941">
        <v>11514</v>
      </c>
      <c r="C16" s="941">
        <v>0</v>
      </c>
      <c r="D16" s="941">
        <v>11514</v>
      </c>
      <c r="E16" s="941">
        <v>3838</v>
      </c>
      <c r="F16" s="941">
        <v>2919</v>
      </c>
      <c r="G16" s="941">
        <v>0</v>
      </c>
      <c r="H16" s="941">
        <v>0</v>
      </c>
      <c r="I16" s="524"/>
      <c r="K16" s="199"/>
      <c r="L16" s="181" t="s">
        <v>103</v>
      </c>
      <c r="M16" s="181"/>
      <c r="N16" s="201" t="s">
        <v>96</v>
      </c>
      <c r="O16" s="203" t="s">
        <v>34</v>
      </c>
      <c r="P16" s="204">
        <f>'Ｈ１３（2001）'!A16</f>
        <v>11514</v>
      </c>
      <c r="Q16" s="205">
        <f>'Ｈ１３（2001）'!C16</f>
        <v>0</v>
      </c>
      <c r="R16" s="205">
        <f>'Ｈ１３（2001）'!E16</f>
        <v>3838</v>
      </c>
      <c r="S16" s="267">
        <f>'Ｈ１３（2001）'!F16</f>
        <v>2919</v>
      </c>
      <c r="T16" s="268">
        <f>'Ｈ１３（2001）'!H16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41">
        <v>51984</v>
      </c>
      <c r="B17" s="941">
        <v>51984</v>
      </c>
      <c r="C17" s="941">
        <v>51984</v>
      </c>
      <c r="D17" s="941">
        <v>0</v>
      </c>
      <c r="E17" s="941">
        <v>20793</v>
      </c>
      <c r="F17" s="941">
        <v>0</v>
      </c>
      <c r="G17" s="941">
        <v>0</v>
      </c>
      <c r="H17" s="941">
        <v>28100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41">
        <v>0</v>
      </c>
      <c r="B18" s="941">
        <v>0</v>
      </c>
      <c r="C18" s="941">
        <v>0</v>
      </c>
      <c r="D18" s="941">
        <v>0</v>
      </c>
      <c r="E18" s="941">
        <v>0</v>
      </c>
      <c r="F18" s="941">
        <v>0</v>
      </c>
      <c r="G18" s="941">
        <v>0</v>
      </c>
      <c r="H18" s="941">
        <v>0</v>
      </c>
      <c r="I18" s="524"/>
      <c r="K18" s="199"/>
      <c r="L18" s="181"/>
      <c r="M18" s="201" t="s">
        <v>95</v>
      </c>
      <c r="N18" s="202"/>
      <c r="O18" s="203" t="s">
        <v>98</v>
      </c>
      <c r="P18" s="204">
        <f>'Ｈ１３（2001）'!A17</f>
        <v>51984</v>
      </c>
      <c r="Q18" s="205">
        <f>'Ｈ１３（2001）'!C17</f>
        <v>51984</v>
      </c>
      <c r="R18" s="205">
        <f>'Ｈ１３（2001）'!E17</f>
        <v>20793</v>
      </c>
      <c r="S18" s="267">
        <f>'Ｈ１３（2001）'!F17</f>
        <v>0</v>
      </c>
      <c r="T18" s="268">
        <f>'Ｈ１３（2001）'!H17</f>
        <v>28100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41">
        <v>0</v>
      </c>
      <c r="B19" s="941">
        <v>0</v>
      </c>
      <c r="C19" s="941">
        <v>0</v>
      </c>
      <c r="D19" s="941">
        <v>0</v>
      </c>
      <c r="E19" s="941">
        <v>0</v>
      </c>
      <c r="F19" s="941">
        <v>0</v>
      </c>
      <c r="G19" s="941">
        <v>0</v>
      </c>
      <c r="H19" s="941">
        <v>0</v>
      </c>
      <c r="I19" s="524"/>
      <c r="K19" s="199"/>
      <c r="L19" s="221"/>
      <c r="M19" s="201" t="s">
        <v>13</v>
      </c>
      <c r="N19" s="202"/>
      <c r="O19" s="203" t="s">
        <v>99</v>
      </c>
      <c r="P19" s="204">
        <f>'Ｈ１３（2001）'!A18</f>
        <v>0</v>
      </c>
      <c r="Q19" s="205">
        <f>'Ｈ１３（2001）'!C18</f>
        <v>0</v>
      </c>
      <c r="R19" s="205">
        <f>'Ｈ１３（2001）'!E18</f>
        <v>0</v>
      </c>
      <c r="S19" s="267">
        <f>'Ｈ１３（2001）'!F18</f>
        <v>0</v>
      </c>
      <c r="T19" s="268">
        <f>'Ｈ１３（2001）'!H18</f>
        <v>0</v>
      </c>
      <c r="U19" s="207"/>
      <c r="V19" s="461"/>
      <c r="W19" s="202" t="s">
        <v>13</v>
      </c>
      <c r="X19" s="202"/>
      <c r="Y19" s="220" t="s">
        <v>97</v>
      </c>
      <c r="Z19" s="204">
        <f>'Ｈ１３（2001）'!A177</f>
        <v>590</v>
      </c>
      <c r="AA19" s="205">
        <f>'Ｈ１３（2001）'!B177</f>
        <v>236</v>
      </c>
      <c r="AB19" s="206">
        <f>'Ｈ１３（2001）'!C177</f>
        <v>0</v>
      </c>
      <c r="AC19" s="506">
        <f>'Ｈ１３（2001）'!E177</f>
        <v>319</v>
      </c>
      <c r="AD19" s="165"/>
      <c r="AE19" s="165"/>
      <c r="AF19" s="165"/>
      <c r="AG19" s="165"/>
      <c r="AH19" s="165"/>
      <c r="AI19" s="376"/>
      <c r="AJ19" s="376"/>
      <c r="AK19" s="376"/>
    </row>
    <row r="20" spans="1:37" ht="14.45" customHeight="1">
      <c r="A20" s="941">
        <v>124539</v>
      </c>
      <c r="B20" s="941">
        <v>124539</v>
      </c>
      <c r="C20" s="941">
        <v>124539</v>
      </c>
      <c r="D20" s="941">
        <v>0</v>
      </c>
      <c r="E20" s="941">
        <v>0</v>
      </c>
      <c r="F20" s="941">
        <v>81382</v>
      </c>
      <c r="G20" s="941">
        <v>1277</v>
      </c>
      <c r="H20" s="941">
        <v>13100</v>
      </c>
      <c r="I20" s="524"/>
      <c r="K20" s="199"/>
      <c r="L20" s="201" t="s">
        <v>19</v>
      </c>
      <c r="M20" s="202"/>
      <c r="N20" s="202"/>
      <c r="O20" s="203" t="s">
        <v>20</v>
      </c>
      <c r="P20" s="204">
        <f>'Ｈ１３（2001）'!A19</f>
        <v>0</v>
      </c>
      <c r="Q20" s="205">
        <f>'Ｈ１３（2001）'!C19</f>
        <v>0</v>
      </c>
      <c r="R20" s="449">
        <f>'Ｈ１３（2001）'!E19</f>
        <v>0</v>
      </c>
      <c r="S20" s="267">
        <f>'Ｈ１３（2001）'!F19</f>
        <v>0</v>
      </c>
      <c r="T20" s="268">
        <f>'Ｈ１３（2001）'!H19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41">
        <v>20080</v>
      </c>
      <c r="B21" s="941">
        <v>20080</v>
      </c>
      <c r="C21" s="941">
        <v>20080</v>
      </c>
      <c r="D21" s="941">
        <v>0</v>
      </c>
      <c r="E21" s="941">
        <v>0</v>
      </c>
      <c r="F21" s="941">
        <v>8974</v>
      </c>
      <c r="G21" s="941">
        <v>0</v>
      </c>
      <c r="H21" s="941">
        <v>0</v>
      </c>
      <c r="I21" s="524"/>
      <c r="K21" s="199" t="s">
        <v>21</v>
      </c>
      <c r="L21" s="200"/>
      <c r="M21" s="201" t="s">
        <v>22</v>
      </c>
      <c r="N21" s="202"/>
      <c r="O21" s="203" t="s">
        <v>23</v>
      </c>
      <c r="P21" s="204">
        <f>'Ｈ１３（2001）'!A21</f>
        <v>20080</v>
      </c>
      <c r="Q21" s="205">
        <f>'Ｈ１３（2001）'!C21</f>
        <v>20080</v>
      </c>
      <c r="R21" s="205">
        <f>'Ｈ１３（2001）'!E21</f>
        <v>0</v>
      </c>
      <c r="S21" s="267">
        <f>'Ｈ１３（2001）'!F21</f>
        <v>8974</v>
      </c>
      <c r="T21" s="268">
        <f>'Ｈ１３（2001）'!H21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41">
        <v>39960</v>
      </c>
      <c r="B22" s="941">
        <v>39960</v>
      </c>
      <c r="C22" s="941">
        <v>39960</v>
      </c>
      <c r="D22" s="941">
        <v>0</v>
      </c>
      <c r="E22" s="941">
        <v>0</v>
      </c>
      <c r="F22" s="941">
        <v>26809</v>
      </c>
      <c r="G22" s="941">
        <v>0</v>
      </c>
      <c r="H22" s="941">
        <v>13100</v>
      </c>
      <c r="I22" s="524"/>
      <c r="K22" s="199"/>
      <c r="L22" s="200" t="s">
        <v>25</v>
      </c>
      <c r="M22" s="201" t="s">
        <v>26</v>
      </c>
      <c r="N22" s="202"/>
      <c r="O22" s="203" t="s">
        <v>27</v>
      </c>
      <c r="P22" s="204">
        <f>'Ｈ１３（2001）'!A22</f>
        <v>39960</v>
      </c>
      <c r="Q22" s="205">
        <f>'Ｈ１３（2001）'!C22</f>
        <v>39960</v>
      </c>
      <c r="R22" s="205">
        <f>'Ｈ１３（2001）'!E22</f>
        <v>0</v>
      </c>
      <c r="S22" s="267">
        <f>'Ｈ１３（2001）'!F22</f>
        <v>26809</v>
      </c>
      <c r="T22" s="268">
        <f>'Ｈ１３（2001）'!H22</f>
        <v>13100</v>
      </c>
      <c r="U22" s="207"/>
      <c r="V22" s="200"/>
      <c r="W22" s="172"/>
      <c r="X22" s="172"/>
      <c r="Y22" s="212"/>
      <c r="Z22" s="209"/>
      <c r="AA22" s="210"/>
      <c r="AB22" s="210"/>
      <c r="AC22" s="510"/>
      <c r="AD22" s="165"/>
      <c r="AE22" s="165"/>
      <c r="AF22" s="165"/>
      <c r="AG22" s="165"/>
      <c r="AH22" s="165"/>
      <c r="AI22" s="376"/>
      <c r="AJ22" s="376"/>
      <c r="AK22" s="376"/>
    </row>
    <row r="23" spans="1:37" ht="14.45" customHeight="1">
      <c r="A23" s="941">
        <v>0</v>
      </c>
      <c r="B23" s="941">
        <v>0</v>
      </c>
      <c r="C23" s="941">
        <v>0</v>
      </c>
      <c r="D23" s="941">
        <v>0</v>
      </c>
      <c r="E23" s="941">
        <v>0</v>
      </c>
      <c r="F23" s="941">
        <v>0</v>
      </c>
      <c r="G23" s="941">
        <v>0</v>
      </c>
      <c r="H23" s="941">
        <v>0</v>
      </c>
      <c r="I23" s="524"/>
      <c r="K23" s="199"/>
      <c r="L23" s="200" t="s">
        <v>28</v>
      </c>
      <c r="M23" s="201" t="s">
        <v>29</v>
      </c>
      <c r="N23" s="202"/>
      <c r="O23" s="203" t="s">
        <v>30</v>
      </c>
      <c r="P23" s="204">
        <f>'Ｈ１３（2001）'!A23</f>
        <v>0</v>
      </c>
      <c r="Q23" s="205">
        <f>'Ｈ１３（2001）'!C23</f>
        <v>0</v>
      </c>
      <c r="R23" s="205">
        <f>'Ｈ１３（2001）'!E23</f>
        <v>0</v>
      </c>
      <c r="S23" s="267">
        <f>'Ｈ１３（2001）'!F23</f>
        <v>0</v>
      </c>
      <c r="T23" s="268">
        <f>'Ｈ１３（2001）'!H23</f>
        <v>0</v>
      </c>
      <c r="U23" s="207"/>
      <c r="V23" s="200"/>
      <c r="W23" s="212"/>
      <c r="X23" s="212"/>
      <c r="Y23" s="212"/>
      <c r="Z23" s="209"/>
      <c r="AA23" s="210"/>
      <c r="AB23" s="210"/>
      <c r="AC23" s="510"/>
      <c r="AD23" s="165"/>
      <c r="AE23" s="165"/>
      <c r="AF23" s="165"/>
      <c r="AG23" s="165"/>
      <c r="AH23" s="165"/>
      <c r="AI23" s="376"/>
      <c r="AJ23" s="376"/>
      <c r="AK23" s="376"/>
    </row>
    <row r="24" spans="1:37" ht="14.45" customHeight="1">
      <c r="A24" s="941">
        <v>0</v>
      </c>
      <c r="B24" s="941">
        <v>0</v>
      </c>
      <c r="C24" s="941">
        <v>0</v>
      </c>
      <c r="D24" s="941">
        <v>0</v>
      </c>
      <c r="E24" s="941">
        <v>0</v>
      </c>
      <c r="F24" s="941">
        <v>0</v>
      </c>
      <c r="G24" s="941">
        <v>0</v>
      </c>
      <c r="H24" s="941">
        <v>0</v>
      </c>
      <c r="I24" s="524"/>
      <c r="K24" s="199"/>
      <c r="L24" s="200" t="s">
        <v>31</v>
      </c>
      <c r="M24" s="201" t="s">
        <v>32</v>
      </c>
      <c r="N24" s="202"/>
      <c r="O24" s="203" t="s">
        <v>33</v>
      </c>
      <c r="P24" s="204">
        <f>'Ｈ１３（2001）'!A24</f>
        <v>0</v>
      </c>
      <c r="Q24" s="205">
        <f>'Ｈ１３（2001）'!C24</f>
        <v>0</v>
      </c>
      <c r="R24" s="205">
        <f>'Ｈ１３（2001）'!E24</f>
        <v>0</v>
      </c>
      <c r="S24" s="267">
        <f>'Ｈ１３（2001）'!F24</f>
        <v>0</v>
      </c>
      <c r="T24" s="268">
        <f>'Ｈ１３（2001）'!H24</f>
        <v>0</v>
      </c>
      <c r="U24" s="207"/>
      <c r="V24" s="178" t="s">
        <v>670</v>
      </c>
      <c r="W24" s="202"/>
      <c r="X24" s="202"/>
      <c r="Y24" s="220" t="s">
        <v>34</v>
      </c>
      <c r="Z24" s="204">
        <f>'Ｈ１３（2001）'!A178</f>
        <v>10339</v>
      </c>
      <c r="AA24" s="205">
        <f>'Ｈ１３（2001）'!B178</f>
        <v>0</v>
      </c>
      <c r="AB24" s="206">
        <f>'Ｈ１３（2001）'!C178</f>
        <v>7216</v>
      </c>
      <c r="AC24" s="506">
        <f>'Ｈ１３（2001）'!E178</f>
        <v>0</v>
      </c>
      <c r="AD24" s="165"/>
      <c r="AE24" s="165"/>
      <c r="AF24" s="165"/>
      <c r="AG24" s="165"/>
      <c r="AH24" s="165"/>
      <c r="AI24" s="376"/>
      <c r="AJ24" s="376"/>
      <c r="AK24" s="376"/>
    </row>
    <row r="25" spans="1:37" ht="14.45" customHeight="1">
      <c r="A25" s="941">
        <v>0</v>
      </c>
      <c r="B25" s="941">
        <v>0</v>
      </c>
      <c r="C25" s="941">
        <v>0</v>
      </c>
      <c r="D25" s="941">
        <v>0</v>
      </c>
      <c r="E25" s="941">
        <v>0</v>
      </c>
      <c r="F25" s="941">
        <v>0</v>
      </c>
      <c r="G25" s="941">
        <v>0</v>
      </c>
      <c r="H25" s="941">
        <v>0</v>
      </c>
      <c r="I25" s="524"/>
      <c r="K25" s="199"/>
      <c r="L25" s="200" t="s">
        <v>35</v>
      </c>
      <c r="M25" s="201" t="s">
        <v>36</v>
      </c>
      <c r="N25" s="202"/>
      <c r="O25" s="203" t="s">
        <v>37</v>
      </c>
      <c r="P25" s="204">
        <f>'Ｈ１３（2001）'!A25</f>
        <v>0</v>
      </c>
      <c r="Q25" s="205">
        <f>'Ｈ１３（2001）'!C25</f>
        <v>0</v>
      </c>
      <c r="R25" s="205">
        <f>'Ｈ１３（2001）'!E25</f>
        <v>0</v>
      </c>
      <c r="S25" s="267">
        <f>'Ｈ１３（2001）'!F25</f>
        <v>0</v>
      </c>
      <c r="T25" s="268">
        <f>'Ｈ１３（2001）'!H25</f>
        <v>0</v>
      </c>
      <c r="U25" s="207"/>
      <c r="V25" s="181"/>
      <c r="W25" s="201" t="s">
        <v>36</v>
      </c>
      <c r="X25" s="202"/>
      <c r="Y25" s="220" t="s">
        <v>20</v>
      </c>
      <c r="Z25" s="204">
        <f>'Ｈ１３（2001）'!A181</f>
        <v>0</v>
      </c>
      <c r="AA25" s="205">
        <f>'Ｈ１３（2001）'!B181</f>
        <v>0</v>
      </c>
      <c r="AB25" s="206">
        <f>'Ｈ１３（2001）'!C181</f>
        <v>0</v>
      </c>
      <c r="AC25" s="506">
        <f>'Ｈ１３（2001）'!E181</f>
        <v>0</v>
      </c>
      <c r="AD25" s="165"/>
      <c r="AE25" s="165"/>
      <c r="AF25" s="165"/>
      <c r="AG25" s="165"/>
      <c r="AH25" s="165"/>
      <c r="AI25" s="376"/>
      <c r="AJ25" s="376"/>
      <c r="AK25" s="376"/>
    </row>
    <row r="26" spans="1:37" ht="14.45" customHeight="1">
      <c r="A26" s="941">
        <v>63022</v>
      </c>
      <c r="B26" s="941">
        <v>63022</v>
      </c>
      <c r="C26" s="941">
        <v>63022</v>
      </c>
      <c r="D26" s="941">
        <v>0</v>
      </c>
      <c r="E26" s="941">
        <v>0</v>
      </c>
      <c r="F26" s="941">
        <v>44208</v>
      </c>
      <c r="G26" s="941">
        <v>1277</v>
      </c>
      <c r="H26" s="941">
        <v>0</v>
      </c>
      <c r="I26" s="527"/>
      <c r="K26" s="199"/>
      <c r="L26" s="200" t="s">
        <v>38</v>
      </c>
      <c r="M26" s="201" t="s">
        <v>149</v>
      </c>
      <c r="N26" s="202"/>
      <c r="O26" s="203" t="s">
        <v>40</v>
      </c>
      <c r="P26" s="204">
        <f>'Ｈ１３（2001）'!A26</f>
        <v>63022</v>
      </c>
      <c r="Q26" s="205">
        <f>'Ｈ１３（2001）'!C26</f>
        <v>63022</v>
      </c>
      <c r="R26" s="205">
        <f>'Ｈ１３（2001）'!E26</f>
        <v>0</v>
      </c>
      <c r="S26" s="267">
        <f>'Ｈ１３（2001）'!F26</f>
        <v>44208</v>
      </c>
      <c r="T26" s="268">
        <f>'Ｈ１３（2001）'!H26</f>
        <v>0</v>
      </c>
      <c r="U26" s="207"/>
      <c r="V26" s="450"/>
      <c r="W26" s="451"/>
      <c r="X26" s="452"/>
      <c r="Y26" s="453"/>
      <c r="Z26" s="454"/>
      <c r="AA26" s="455"/>
      <c r="AB26" s="455"/>
      <c r="AC26" s="508"/>
      <c r="AD26" s="165"/>
      <c r="AE26" s="165"/>
      <c r="AF26" s="165"/>
      <c r="AG26" s="165"/>
      <c r="AH26" s="165"/>
      <c r="AI26" s="376"/>
      <c r="AJ26" s="376"/>
      <c r="AK26" s="376"/>
    </row>
    <row r="27" spans="1:37" ht="14.45" customHeight="1">
      <c r="A27" s="941">
        <v>0</v>
      </c>
      <c r="B27" s="941">
        <v>0</v>
      </c>
      <c r="C27" s="941">
        <v>0</v>
      </c>
      <c r="D27" s="941">
        <v>0</v>
      </c>
      <c r="E27" s="941">
        <v>0</v>
      </c>
      <c r="F27" s="941">
        <v>0</v>
      </c>
      <c r="G27" s="941">
        <v>0</v>
      </c>
      <c r="H27" s="941">
        <v>0</v>
      </c>
      <c r="I27" s="527"/>
      <c r="K27" s="199"/>
      <c r="L27" s="200" t="s">
        <v>41</v>
      </c>
      <c r="M27" s="201" t="s">
        <v>42</v>
      </c>
      <c r="N27" s="202"/>
      <c r="O27" s="203" t="s">
        <v>43</v>
      </c>
      <c r="P27" s="204">
        <f>'Ｈ１３（2001）'!A27</f>
        <v>0</v>
      </c>
      <c r="Q27" s="205">
        <f>'Ｈ１３（2001）'!C27</f>
        <v>0</v>
      </c>
      <c r="R27" s="205">
        <f>'Ｈ１３（2001）'!E27</f>
        <v>0</v>
      </c>
      <c r="S27" s="267">
        <f>'Ｈ１３（2001）'!F27</f>
        <v>0</v>
      </c>
      <c r="T27" s="268">
        <f>'Ｈ１３（2001）'!H27</f>
        <v>0</v>
      </c>
      <c r="U27" s="207"/>
      <c r="V27" s="450"/>
      <c r="W27" s="456"/>
      <c r="X27" s="457"/>
      <c r="Y27" s="458"/>
      <c r="Z27" s="447"/>
      <c r="AA27" s="459"/>
      <c r="AB27" s="459"/>
      <c r="AC27" s="509"/>
      <c r="AD27" s="165"/>
      <c r="AE27" s="165"/>
      <c r="AF27" s="165"/>
      <c r="AG27" s="165"/>
      <c r="AH27" s="165"/>
      <c r="AI27" s="376"/>
      <c r="AJ27" s="376"/>
      <c r="AK27" s="376"/>
    </row>
    <row r="28" spans="1:37" ht="14.45" customHeight="1">
      <c r="A28" s="941">
        <v>1477</v>
      </c>
      <c r="B28" s="941">
        <v>1477</v>
      </c>
      <c r="C28" s="941">
        <v>1477</v>
      </c>
      <c r="D28" s="941">
        <v>0</v>
      </c>
      <c r="E28" s="941">
        <v>0</v>
      </c>
      <c r="F28" s="941">
        <v>1391</v>
      </c>
      <c r="G28" s="941">
        <v>0</v>
      </c>
      <c r="H28" s="941">
        <v>0</v>
      </c>
      <c r="I28" s="527"/>
      <c r="K28" s="199" t="s">
        <v>128</v>
      </c>
      <c r="L28" s="221"/>
      <c r="M28" s="201" t="s">
        <v>13</v>
      </c>
      <c r="N28" s="202"/>
      <c r="O28" s="203" t="s">
        <v>44</v>
      </c>
      <c r="P28" s="204">
        <f>'Ｈ１３（2001）'!A28</f>
        <v>1477</v>
      </c>
      <c r="Q28" s="205">
        <f>'Ｈ１３（2001）'!C28</f>
        <v>1477</v>
      </c>
      <c r="R28" s="205">
        <f>'Ｈ１３（2001）'!E28</f>
        <v>0</v>
      </c>
      <c r="S28" s="267">
        <f>'Ｈ１３（2001）'!F28</f>
        <v>1391</v>
      </c>
      <c r="T28" s="268">
        <f>'Ｈ１３（2001）'!H28</f>
        <v>0</v>
      </c>
      <c r="U28" s="207"/>
      <c r="V28" s="221"/>
      <c r="W28" s="201" t="s">
        <v>13</v>
      </c>
      <c r="X28" s="202"/>
      <c r="Y28" s="220"/>
      <c r="Z28" s="224">
        <f>Z24-Z25</f>
        <v>10339</v>
      </c>
      <c r="AA28" s="225">
        <f>AA24-AA25</f>
        <v>0</v>
      </c>
      <c r="AB28" s="297">
        <f>AB24-AB25</f>
        <v>7216</v>
      </c>
      <c r="AC28" s="511">
        <f>AC24-AC25</f>
        <v>0</v>
      </c>
      <c r="AD28" s="165"/>
      <c r="AE28" s="165"/>
      <c r="AF28" s="165"/>
      <c r="AG28" s="165"/>
      <c r="AH28" s="165"/>
      <c r="AI28" s="376"/>
      <c r="AJ28" s="376"/>
      <c r="AK28" s="376"/>
    </row>
    <row r="29" spans="1:37" ht="14.45" customHeight="1">
      <c r="A29" s="941">
        <v>0</v>
      </c>
      <c r="B29" s="941">
        <v>0</v>
      </c>
      <c r="C29" s="941">
        <v>0</v>
      </c>
      <c r="D29" s="941">
        <v>0</v>
      </c>
      <c r="E29" s="941">
        <v>0</v>
      </c>
      <c r="F29" s="941">
        <v>0</v>
      </c>
      <c r="G29" s="941">
        <v>0</v>
      </c>
      <c r="H29" s="941">
        <v>0</v>
      </c>
      <c r="I29" s="527"/>
      <c r="K29" s="199" t="s">
        <v>4</v>
      </c>
      <c r="L29" s="178" t="s">
        <v>45</v>
      </c>
      <c r="M29" s="202"/>
      <c r="N29" s="202"/>
      <c r="O29" s="203" t="s">
        <v>46</v>
      </c>
      <c r="P29" s="204">
        <f>'Ｈ１３（2001）'!A29</f>
        <v>0</v>
      </c>
      <c r="Q29" s="205">
        <f>'Ｈ１３（2001）'!C29</f>
        <v>0</v>
      </c>
      <c r="R29" s="205">
        <f>'Ｈ１３（2001）'!E29</f>
        <v>0</v>
      </c>
      <c r="S29" s="267">
        <f>'Ｈ１３（2001）'!F29</f>
        <v>0</v>
      </c>
      <c r="T29" s="268">
        <f>'Ｈ１３（2001）'!H29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41">
        <v>0</v>
      </c>
      <c r="B30" s="941">
        <v>0</v>
      </c>
      <c r="C30" s="941">
        <v>0</v>
      </c>
      <c r="D30" s="941">
        <v>0</v>
      </c>
      <c r="E30" s="941">
        <v>0</v>
      </c>
      <c r="F30" s="941">
        <v>0</v>
      </c>
      <c r="G30" s="941">
        <v>0</v>
      </c>
      <c r="H30" s="941">
        <v>0</v>
      </c>
      <c r="I30" s="527"/>
      <c r="K30" s="199"/>
      <c r="L30" s="200"/>
      <c r="M30" s="201" t="s">
        <v>100</v>
      </c>
      <c r="N30" s="202"/>
      <c r="O30" s="203" t="s">
        <v>75</v>
      </c>
      <c r="P30" s="204">
        <f>'Ｈ１３（2001）'!A30</f>
        <v>0</v>
      </c>
      <c r="Q30" s="205">
        <f>'Ｈ１３（2001）'!C30</f>
        <v>0</v>
      </c>
      <c r="R30" s="205">
        <f>'Ｈ１３（2001）'!E30</f>
        <v>0</v>
      </c>
      <c r="S30" s="267">
        <f>'Ｈ１３（2001）'!F30</f>
        <v>0</v>
      </c>
      <c r="T30" s="268">
        <f>'Ｈ１３（2001）'!H30</f>
        <v>0</v>
      </c>
      <c r="U30" s="207"/>
      <c r="V30" s="200"/>
      <c r="W30" s="172"/>
      <c r="X30" s="172"/>
      <c r="Y30" s="212"/>
      <c r="Z30" s="209"/>
      <c r="AA30" s="210"/>
      <c r="AB30" s="210"/>
      <c r="AC30" s="510"/>
      <c r="AD30" s="165"/>
      <c r="AE30" s="165"/>
      <c r="AF30" s="165"/>
      <c r="AG30" s="165"/>
      <c r="AH30" s="165"/>
      <c r="AI30" s="376"/>
      <c r="AJ30" s="376"/>
      <c r="AK30" s="376"/>
    </row>
    <row r="31" spans="1:37" ht="14.45" customHeight="1">
      <c r="A31" s="941">
        <v>0</v>
      </c>
      <c r="B31" s="941">
        <v>0</v>
      </c>
      <c r="C31" s="941">
        <v>0</v>
      </c>
      <c r="D31" s="941">
        <v>0</v>
      </c>
      <c r="E31" s="941">
        <v>0</v>
      </c>
      <c r="F31" s="941">
        <v>0</v>
      </c>
      <c r="G31" s="941">
        <v>0</v>
      </c>
      <c r="H31" s="941">
        <v>0</v>
      </c>
      <c r="I31" s="527"/>
      <c r="K31" s="199"/>
      <c r="L31" s="200"/>
      <c r="M31" s="201" t="s">
        <v>101</v>
      </c>
      <c r="N31" s="202"/>
      <c r="O31" s="203" t="s">
        <v>77</v>
      </c>
      <c r="P31" s="204">
        <f>'Ｈ１３（2001）'!A31</f>
        <v>0</v>
      </c>
      <c r="Q31" s="205">
        <f>'Ｈ１３（2001）'!C31</f>
        <v>0</v>
      </c>
      <c r="R31" s="205">
        <f>'Ｈ１３（2001）'!E31</f>
        <v>0</v>
      </c>
      <c r="S31" s="267">
        <f>'Ｈ１３（2001）'!F31</f>
        <v>0</v>
      </c>
      <c r="T31" s="268">
        <f>'Ｈ１３（2001）'!H31</f>
        <v>0</v>
      </c>
      <c r="U31" s="207"/>
      <c r="V31" s="200"/>
      <c r="W31" s="172"/>
      <c r="X31" s="172"/>
      <c r="Y31" s="212"/>
      <c r="Z31" s="209"/>
      <c r="AA31" s="210"/>
      <c r="AB31" s="210"/>
      <c r="AC31" s="510"/>
      <c r="AD31" s="165"/>
      <c r="AE31" s="165"/>
      <c r="AF31" s="165"/>
      <c r="AG31" s="165"/>
      <c r="AH31" s="165"/>
      <c r="AI31" s="376"/>
      <c r="AJ31" s="376"/>
      <c r="AK31" s="376"/>
    </row>
    <row r="32" spans="1:37" ht="14.45" customHeight="1">
      <c r="A32" s="941">
        <v>100000</v>
      </c>
      <c r="B32" s="941">
        <v>100000</v>
      </c>
      <c r="C32" s="941">
        <v>100000</v>
      </c>
      <c r="D32" s="941">
        <v>0</v>
      </c>
      <c r="E32" s="941">
        <v>50000</v>
      </c>
      <c r="F32" s="941">
        <v>0</v>
      </c>
      <c r="G32" s="941">
        <v>0</v>
      </c>
      <c r="H32" s="941">
        <v>50000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41">
        <v>100000</v>
      </c>
      <c r="B33" s="941">
        <v>100000</v>
      </c>
      <c r="C33" s="941">
        <v>100000</v>
      </c>
      <c r="D33" s="941">
        <v>0</v>
      </c>
      <c r="E33" s="941">
        <v>50000</v>
      </c>
      <c r="F33" s="941">
        <v>0</v>
      </c>
      <c r="G33" s="941">
        <v>0</v>
      </c>
      <c r="H33" s="941">
        <v>50000</v>
      </c>
      <c r="I33" s="527"/>
      <c r="K33" s="199"/>
      <c r="L33" s="178"/>
      <c r="M33" s="201" t="s">
        <v>47</v>
      </c>
      <c r="N33" s="202"/>
      <c r="O33" s="203" t="s">
        <v>48</v>
      </c>
      <c r="P33" s="204">
        <f>'Ｈ１３（2001）'!A33</f>
        <v>100000</v>
      </c>
      <c r="Q33" s="205">
        <f>'Ｈ１３（2001）'!C33</f>
        <v>100000</v>
      </c>
      <c r="R33" s="205">
        <f>'Ｈ１３（2001）'!E33</f>
        <v>50000</v>
      </c>
      <c r="S33" s="267">
        <f>'Ｈ１３（2001）'!F33</f>
        <v>0</v>
      </c>
      <c r="T33" s="268">
        <f>'Ｈ１３（2001）'!H33</f>
        <v>50000</v>
      </c>
      <c r="U33" s="207" t="s">
        <v>4</v>
      </c>
      <c r="V33" s="178"/>
      <c r="W33" s="201" t="s">
        <v>49</v>
      </c>
      <c r="X33" s="202"/>
      <c r="Y33" s="203" t="s">
        <v>23</v>
      </c>
      <c r="Z33" s="204">
        <f>'Ｈ１３（2001）'!A183</f>
        <v>40333</v>
      </c>
      <c r="AA33" s="205">
        <f>'Ｈ１３（2001）'!B183</f>
        <v>0</v>
      </c>
      <c r="AB33" s="206">
        <f>'Ｈ１３（2001）'!C183</f>
        <v>0</v>
      </c>
      <c r="AC33" s="506">
        <f>'Ｈ１３（2001）'!E183</f>
        <v>28529</v>
      </c>
      <c r="AD33" s="165"/>
      <c r="AE33" s="165"/>
      <c r="AF33" s="165"/>
      <c r="AG33" s="165"/>
      <c r="AH33" s="165"/>
      <c r="AI33" s="376"/>
      <c r="AJ33" s="376"/>
      <c r="AK33" s="376"/>
    </row>
    <row r="34" spans="1:37" ht="14.45" customHeight="1">
      <c r="A34" s="941">
        <v>0</v>
      </c>
      <c r="B34" s="941">
        <v>0</v>
      </c>
      <c r="C34" s="941">
        <v>0</v>
      </c>
      <c r="D34" s="941">
        <v>0</v>
      </c>
      <c r="E34" s="941">
        <v>0</v>
      </c>
      <c r="F34" s="941">
        <v>0</v>
      </c>
      <c r="G34" s="941">
        <v>0</v>
      </c>
      <c r="H34" s="941">
        <v>0</v>
      </c>
      <c r="I34" s="527"/>
      <c r="K34" s="199"/>
      <c r="L34" s="200"/>
      <c r="M34" s="201" t="s">
        <v>50</v>
      </c>
      <c r="N34" s="202"/>
      <c r="O34" s="203" t="s">
        <v>51</v>
      </c>
      <c r="P34" s="204">
        <f>'Ｈ１３（2001）'!A34</f>
        <v>0</v>
      </c>
      <c r="Q34" s="205">
        <f>'Ｈ１３（2001）'!C34</f>
        <v>0</v>
      </c>
      <c r="R34" s="205">
        <f>'Ｈ１３（2001）'!E34</f>
        <v>0</v>
      </c>
      <c r="S34" s="267">
        <f>'Ｈ１３（2001）'!F34</f>
        <v>0</v>
      </c>
      <c r="T34" s="268">
        <f>'Ｈ１３（2001）'!H34</f>
        <v>0</v>
      </c>
      <c r="U34" s="207"/>
      <c r="V34" s="200"/>
      <c r="W34" s="200"/>
      <c r="X34" s="172"/>
      <c r="Y34" s="212"/>
      <c r="Z34" s="209"/>
      <c r="AA34" s="210"/>
      <c r="AB34" s="210"/>
      <c r="AC34" s="510"/>
      <c r="AD34" s="165"/>
      <c r="AE34" s="165"/>
      <c r="AF34" s="165"/>
      <c r="AG34" s="165"/>
      <c r="AH34" s="165"/>
      <c r="AI34" s="376"/>
      <c r="AJ34" s="376"/>
      <c r="AK34" s="376"/>
    </row>
    <row r="35" spans="1:37" ht="14.45" customHeight="1">
      <c r="A35" s="941">
        <v>0</v>
      </c>
      <c r="B35" s="941">
        <v>0</v>
      </c>
      <c r="C35" s="941">
        <v>0</v>
      </c>
      <c r="D35" s="941">
        <v>0</v>
      </c>
      <c r="E35" s="941">
        <v>0</v>
      </c>
      <c r="F35" s="941">
        <v>0</v>
      </c>
      <c r="G35" s="941">
        <v>0</v>
      </c>
      <c r="H35" s="941">
        <v>0</v>
      </c>
      <c r="I35" s="527"/>
      <c r="K35" s="199" t="s">
        <v>129</v>
      </c>
      <c r="L35" s="200"/>
      <c r="M35" s="201" t="s">
        <v>52</v>
      </c>
      <c r="N35" s="202"/>
      <c r="O35" s="203" t="s">
        <v>53</v>
      </c>
      <c r="P35" s="204">
        <f>'Ｈ１３（2001）'!A35</f>
        <v>0</v>
      </c>
      <c r="Q35" s="205">
        <f>'Ｈ１３（2001）'!C35</f>
        <v>0</v>
      </c>
      <c r="R35" s="205">
        <f>'Ｈ１３（2001）'!E35</f>
        <v>0</v>
      </c>
      <c r="S35" s="267">
        <f>'Ｈ１３（2001）'!F35</f>
        <v>0</v>
      </c>
      <c r="T35" s="268">
        <f>'Ｈ１３（2001）'!H35</f>
        <v>0</v>
      </c>
      <c r="U35" s="207"/>
      <c r="V35" s="200"/>
      <c r="W35" s="201" t="s">
        <v>52</v>
      </c>
      <c r="X35" s="202"/>
      <c r="Y35" s="203" t="s">
        <v>27</v>
      </c>
      <c r="Z35" s="204">
        <f>'Ｈ１３（2001）'!A184</f>
        <v>0</v>
      </c>
      <c r="AA35" s="205">
        <f>'Ｈ１３（2001）'!B184</f>
        <v>0</v>
      </c>
      <c r="AB35" s="206">
        <f>'Ｈ１３（2001）'!C184</f>
        <v>0</v>
      </c>
      <c r="AC35" s="506">
        <f>'Ｈ１３（2001）'!E184</f>
        <v>0</v>
      </c>
      <c r="AD35" s="165"/>
      <c r="AE35" s="165"/>
      <c r="AF35" s="165"/>
      <c r="AG35" s="165"/>
      <c r="AH35" s="165"/>
      <c r="AI35" s="376"/>
      <c r="AJ35" s="376"/>
      <c r="AK35" s="376"/>
    </row>
    <row r="36" spans="1:37" ht="14.45" customHeight="1">
      <c r="A36" s="941">
        <v>0</v>
      </c>
      <c r="B36" s="941">
        <v>0</v>
      </c>
      <c r="C36" s="941">
        <v>0</v>
      </c>
      <c r="D36" s="941">
        <v>0</v>
      </c>
      <c r="E36" s="941">
        <v>0</v>
      </c>
      <c r="F36" s="941">
        <v>0</v>
      </c>
      <c r="G36" s="941">
        <v>0</v>
      </c>
      <c r="H36" s="941">
        <v>0</v>
      </c>
      <c r="I36" s="527"/>
      <c r="K36" s="199"/>
      <c r="L36" s="200" t="s">
        <v>54</v>
      </c>
      <c r="M36" s="201" t="s">
        <v>32</v>
      </c>
      <c r="N36" s="202"/>
      <c r="O36" s="203" t="s">
        <v>55</v>
      </c>
      <c r="P36" s="204">
        <f>'Ｈ１３（2001）'!A36</f>
        <v>0</v>
      </c>
      <c r="Q36" s="205">
        <f>'Ｈ１３（2001）'!C36</f>
        <v>0</v>
      </c>
      <c r="R36" s="205">
        <f>'Ｈ１３（2001）'!E36</f>
        <v>0</v>
      </c>
      <c r="S36" s="267">
        <f>'Ｈ１３（2001）'!F36</f>
        <v>0</v>
      </c>
      <c r="T36" s="268">
        <f>'Ｈ１３（2001）'!H36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41">
        <v>0</v>
      </c>
      <c r="B37" s="941">
        <v>0</v>
      </c>
      <c r="C37" s="941">
        <v>0</v>
      </c>
      <c r="D37" s="941">
        <v>0</v>
      </c>
      <c r="E37" s="941">
        <v>0</v>
      </c>
      <c r="F37" s="941">
        <v>0</v>
      </c>
      <c r="G37" s="941">
        <v>0</v>
      </c>
      <c r="H37" s="941">
        <v>0</v>
      </c>
      <c r="I37" s="527"/>
      <c r="K37" s="199"/>
      <c r="L37" s="200"/>
      <c r="M37" s="201" t="s">
        <v>42</v>
      </c>
      <c r="N37" s="202"/>
      <c r="O37" s="203" t="s">
        <v>56</v>
      </c>
      <c r="P37" s="204">
        <f>'Ｈ１３（2001）'!A37</f>
        <v>0</v>
      </c>
      <c r="Q37" s="205">
        <f>'Ｈ１３（2001）'!C37</f>
        <v>0</v>
      </c>
      <c r="R37" s="205">
        <f>'Ｈ１３（2001）'!E37</f>
        <v>0</v>
      </c>
      <c r="S37" s="267">
        <f>'Ｈ１３（2001）'!F37</f>
        <v>0</v>
      </c>
      <c r="T37" s="268">
        <f>'Ｈ１３（2001）'!H37</f>
        <v>0</v>
      </c>
      <c r="U37" s="207"/>
      <c r="V37" s="200"/>
      <c r="W37" s="200"/>
      <c r="X37" s="172"/>
      <c r="Y37" s="212"/>
      <c r="Z37" s="209"/>
      <c r="AA37" s="210"/>
      <c r="AB37" s="210"/>
      <c r="AC37" s="510"/>
      <c r="AD37" s="165"/>
      <c r="AE37" s="165"/>
      <c r="AF37" s="165"/>
      <c r="AG37" s="165"/>
      <c r="AH37" s="165"/>
      <c r="AI37" s="376"/>
      <c r="AJ37" s="376"/>
      <c r="AK37" s="376"/>
    </row>
    <row r="38" spans="1:37" ht="14.45" customHeight="1">
      <c r="A38" s="941">
        <v>0</v>
      </c>
      <c r="B38" s="941">
        <v>0</v>
      </c>
      <c r="C38" s="941">
        <v>0</v>
      </c>
      <c r="D38" s="941">
        <v>0</v>
      </c>
      <c r="E38" s="941">
        <v>0</v>
      </c>
      <c r="F38" s="941">
        <v>0</v>
      </c>
      <c r="G38" s="941">
        <v>0</v>
      </c>
      <c r="H38" s="941">
        <v>0</v>
      </c>
      <c r="I38" s="527"/>
      <c r="K38" s="199"/>
      <c r="L38" s="200"/>
      <c r="M38" s="201" t="s">
        <v>57</v>
      </c>
      <c r="N38" s="202"/>
      <c r="O38" s="203" t="s">
        <v>58</v>
      </c>
      <c r="P38" s="204">
        <f>'Ｈ１３（2001）'!A38</f>
        <v>0</v>
      </c>
      <c r="Q38" s="205">
        <f>'Ｈ１３（2001）'!C38</f>
        <v>0</v>
      </c>
      <c r="R38" s="205">
        <f>'Ｈ１３（2001）'!E38</f>
        <v>0</v>
      </c>
      <c r="S38" s="267">
        <f>'Ｈ１３（2001）'!F38</f>
        <v>0</v>
      </c>
      <c r="T38" s="268">
        <f>'Ｈ１３（2001）'!H38</f>
        <v>0</v>
      </c>
      <c r="U38" s="207"/>
      <c r="V38" s="200"/>
      <c r="W38" s="201" t="s">
        <v>57</v>
      </c>
      <c r="X38" s="202"/>
      <c r="Y38" s="203" t="s">
        <v>30</v>
      </c>
      <c r="Z38" s="204">
        <f>'Ｈ１３（2001）'!A185</f>
        <v>0</v>
      </c>
      <c r="AA38" s="205">
        <f>'Ｈ１３（2001）'!B185</f>
        <v>0</v>
      </c>
      <c r="AB38" s="206">
        <f>'Ｈ１３（2001）'!C185</f>
        <v>0</v>
      </c>
      <c r="AC38" s="506">
        <f>'Ｈ１３（2001）'!E185</f>
        <v>0</v>
      </c>
      <c r="AD38" s="165"/>
      <c r="AE38" s="165"/>
      <c r="AF38" s="165"/>
      <c r="AG38" s="165"/>
      <c r="AH38" s="165"/>
      <c r="AI38" s="376"/>
      <c r="AJ38" s="376"/>
      <c r="AK38" s="376"/>
    </row>
    <row r="39" spans="1:37" ht="14.45" customHeight="1">
      <c r="A39" s="941">
        <v>0</v>
      </c>
      <c r="B39" s="941">
        <v>0</v>
      </c>
      <c r="C39" s="941">
        <v>0</v>
      </c>
      <c r="D39" s="941">
        <v>0</v>
      </c>
      <c r="E39" s="941">
        <v>0</v>
      </c>
      <c r="F39" s="941">
        <v>0</v>
      </c>
      <c r="G39" s="941">
        <v>0</v>
      </c>
      <c r="H39" s="941">
        <v>0</v>
      </c>
      <c r="I39" s="527"/>
      <c r="K39" s="199"/>
      <c r="L39" s="200"/>
      <c r="M39" s="178" t="s">
        <v>60</v>
      </c>
      <c r="N39" s="202"/>
      <c r="O39" s="203" t="s">
        <v>61</v>
      </c>
      <c r="P39" s="204">
        <f>'Ｈ１３（2001）'!A39</f>
        <v>0</v>
      </c>
      <c r="Q39" s="205">
        <f>'Ｈ１３（2001）'!C39</f>
        <v>0</v>
      </c>
      <c r="R39" s="205">
        <f>'Ｈ１３（2001）'!E39</f>
        <v>0</v>
      </c>
      <c r="S39" s="267">
        <f>'Ｈ１３（2001）'!F39</f>
        <v>0</v>
      </c>
      <c r="T39" s="268">
        <f>'Ｈ１３（2001）'!H39</f>
        <v>0</v>
      </c>
      <c r="U39" s="207"/>
      <c r="V39" s="200" t="s">
        <v>59</v>
      </c>
      <c r="W39" s="178" t="s">
        <v>60</v>
      </c>
      <c r="X39" s="202"/>
      <c r="Y39" s="203" t="s">
        <v>33</v>
      </c>
      <c r="Z39" s="204">
        <f>'Ｈ１３（2001）'!A186</f>
        <v>0</v>
      </c>
      <c r="AA39" s="205">
        <f>'Ｈ１３（2001）'!B186</f>
        <v>0</v>
      </c>
      <c r="AB39" s="206">
        <f>'Ｈ１３（2001）'!C186</f>
        <v>0</v>
      </c>
      <c r="AC39" s="506">
        <f>'Ｈ１３（2001）'!E186</f>
        <v>0</v>
      </c>
      <c r="AD39" s="165"/>
      <c r="AE39" s="165"/>
      <c r="AF39" s="165"/>
      <c r="AG39" s="165"/>
      <c r="AH39" s="165"/>
      <c r="AI39" s="376"/>
      <c r="AJ39" s="376"/>
      <c r="AK39" s="376"/>
    </row>
    <row r="40" spans="1:37" ht="14.45" customHeight="1">
      <c r="A40" s="941">
        <v>0</v>
      </c>
      <c r="B40" s="941">
        <v>0</v>
      </c>
      <c r="C40" s="941">
        <v>0</v>
      </c>
      <c r="D40" s="941">
        <v>0</v>
      </c>
      <c r="E40" s="941">
        <v>0</v>
      </c>
      <c r="F40" s="941">
        <v>0</v>
      </c>
      <c r="G40" s="941">
        <v>0</v>
      </c>
      <c r="H40" s="941">
        <v>0</v>
      </c>
      <c r="I40" s="527"/>
      <c r="K40" s="199"/>
      <c r="L40" s="200" t="s">
        <v>59</v>
      </c>
      <c r="M40" s="200"/>
      <c r="N40" s="201" t="s">
        <v>62</v>
      </c>
      <c r="O40" s="203" t="s">
        <v>63</v>
      </c>
      <c r="P40" s="204">
        <f>'Ｈ１３（2001）'!A40</f>
        <v>0</v>
      </c>
      <c r="Q40" s="205">
        <f>'Ｈ１３（2001）'!C40</f>
        <v>0</v>
      </c>
      <c r="R40" s="205">
        <f>'Ｈ１３（2001）'!E40</f>
        <v>0</v>
      </c>
      <c r="S40" s="267">
        <f>'Ｈ１３（2001）'!F40</f>
        <v>0</v>
      </c>
      <c r="T40" s="268">
        <f>'Ｈ１３（2001）'!H40</f>
        <v>0</v>
      </c>
      <c r="U40" s="207"/>
      <c r="V40" s="200"/>
      <c r="W40" s="200"/>
      <c r="X40" s="201" t="s">
        <v>62</v>
      </c>
      <c r="Y40" s="203" t="s">
        <v>37</v>
      </c>
      <c r="Z40" s="204">
        <f>'Ｈ１３（2001）'!A187</f>
        <v>0</v>
      </c>
      <c r="AA40" s="205">
        <f>'Ｈ１３（2001）'!B187</f>
        <v>0</v>
      </c>
      <c r="AB40" s="206">
        <f>'Ｈ１３（2001）'!C187</f>
        <v>0</v>
      </c>
      <c r="AC40" s="506">
        <f>'Ｈ１３（2001）'!E187</f>
        <v>0</v>
      </c>
      <c r="AD40" s="165"/>
      <c r="AE40" s="165"/>
      <c r="AF40" s="165"/>
      <c r="AG40" s="165"/>
      <c r="AH40" s="165"/>
      <c r="AI40" s="376"/>
      <c r="AJ40" s="376"/>
      <c r="AK40" s="376"/>
    </row>
    <row r="41" spans="1:37" ht="14.45" customHeight="1">
      <c r="A41" s="941">
        <v>0</v>
      </c>
      <c r="B41" s="941">
        <v>0</v>
      </c>
      <c r="C41" s="941">
        <v>0</v>
      </c>
      <c r="D41" s="941">
        <v>0</v>
      </c>
      <c r="E41" s="941">
        <v>0</v>
      </c>
      <c r="F41" s="941">
        <v>0</v>
      </c>
      <c r="G41" s="941">
        <v>0</v>
      </c>
      <c r="H41" s="941">
        <v>0</v>
      </c>
      <c r="I41" s="527"/>
      <c r="K41" s="199"/>
      <c r="L41" s="200"/>
      <c r="M41" s="200"/>
      <c r="N41" s="201" t="s">
        <v>64</v>
      </c>
      <c r="O41" s="203" t="s">
        <v>65</v>
      </c>
      <c r="P41" s="204">
        <f>'Ｈ１３（2001）'!A41</f>
        <v>0</v>
      </c>
      <c r="Q41" s="205">
        <f>'Ｈ１３（2001）'!C41</f>
        <v>0</v>
      </c>
      <c r="R41" s="205">
        <f>'Ｈ１３（2001）'!E41</f>
        <v>0</v>
      </c>
      <c r="S41" s="267">
        <f>'Ｈ１３（2001）'!F41</f>
        <v>0</v>
      </c>
      <c r="T41" s="268">
        <f>'Ｈ１３（2001）'!H41</f>
        <v>0</v>
      </c>
      <c r="U41" s="207"/>
      <c r="V41" s="200"/>
      <c r="W41" s="200"/>
      <c r="X41" s="201" t="s">
        <v>64</v>
      </c>
      <c r="Y41" s="203" t="s">
        <v>40</v>
      </c>
      <c r="Z41" s="204">
        <f>'Ｈ１３（2001）'!A188</f>
        <v>0</v>
      </c>
      <c r="AA41" s="205">
        <f>'Ｈ１３（2001）'!B188</f>
        <v>0</v>
      </c>
      <c r="AB41" s="206">
        <f>'Ｈ１３（2001）'!C188</f>
        <v>0</v>
      </c>
      <c r="AC41" s="506">
        <f>'Ｈ１３（2001）'!E188</f>
        <v>0</v>
      </c>
      <c r="AD41" s="165"/>
      <c r="AE41" s="165"/>
      <c r="AF41" s="165"/>
      <c r="AG41" s="165"/>
      <c r="AH41" s="165"/>
      <c r="AI41" s="376"/>
      <c r="AJ41" s="376"/>
      <c r="AK41" s="376"/>
    </row>
    <row r="42" spans="1:37" ht="14.45" customHeight="1">
      <c r="A42" s="941">
        <v>0</v>
      </c>
      <c r="B42" s="941">
        <v>0</v>
      </c>
      <c r="C42" s="941">
        <v>0</v>
      </c>
      <c r="D42" s="941">
        <v>0</v>
      </c>
      <c r="E42" s="941">
        <v>0</v>
      </c>
      <c r="F42" s="941">
        <v>0</v>
      </c>
      <c r="G42" s="941">
        <v>0</v>
      </c>
      <c r="H42" s="941">
        <v>0</v>
      </c>
      <c r="I42" s="527"/>
      <c r="K42" s="199" t="s">
        <v>38</v>
      </c>
      <c r="L42" s="200"/>
      <c r="M42" s="200"/>
      <c r="N42" s="201" t="s">
        <v>66</v>
      </c>
      <c r="O42" s="203" t="s">
        <v>67</v>
      </c>
      <c r="P42" s="204">
        <f>'Ｈ１３（2001）'!A42</f>
        <v>0</v>
      </c>
      <c r="Q42" s="205">
        <f>'Ｈ１３（2001）'!C42</f>
        <v>0</v>
      </c>
      <c r="R42" s="205">
        <f>'Ｈ１３（2001）'!E42</f>
        <v>0</v>
      </c>
      <c r="S42" s="267">
        <f>'Ｈ１３（2001）'!F42</f>
        <v>0</v>
      </c>
      <c r="T42" s="268">
        <f>'Ｈ１３（2001）'!H42</f>
        <v>0</v>
      </c>
      <c r="U42" s="207"/>
      <c r="V42" s="200" t="s">
        <v>668</v>
      </c>
      <c r="W42" s="200"/>
      <c r="X42" s="201" t="s">
        <v>66</v>
      </c>
      <c r="Y42" s="203" t="s">
        <v>43</v>
      </c>
      <c r="Z42" s="204">
        <f>'Ｈ１３（2001）'!A189</f>
        <v>0</v>
      </c>
      <c r="AA42" s="205">
        <f>'Ｈ１３（2001）'!B189</f>
        <v>0</v>
      </c>
      <c r="AB42" s="206">
        <f>'Ｈ１３（2001）'!C189</f>
        <v>0</v>
      </c>
      <c r="AC42" s="506">
        <f>'Ｈ１３（2001）'!E189</f>
        <v>0</v>
      </c>
      <c r="AD42" s="165"/>
      <c r="AE42" s="165"/>
      <c r="AF42" s="165"/>
      <c r="AG42" s="165"/>
      <c r="AH42" s="165"/>
      <c r="AI42" s="376"/>
      <c r="AJ42" s="376"/>
      <c r="AK42" s="376"/>
    </row>
    <row r="43" spans="1:37" ht="14.45" customHeight="1">
      <c r="A43" s="941">
        <v>0</v>
      </c>
      <c r="B43" s="941">
        <v>0</v>
      </c>
      <c r="C43" s="941">
        <v>0</v>
      </c>
      <c r="D43" s="941">
        <v>0</v>
      </c>
      <c r="E43" s="941">
        <v>0</v>
      </c>
      <c r="F43" s="941">
        <v>0</v>
      </c>
      <c r="G43" s="941">
        <v>0</v>
      </c>
      <c r="H43" s="941">
        <v>0</v>
      </c>
      <c r="I43" s="527"/>
      <c r="K43" s="199"/>
      <c r="L43" s="200"/>
      <c r="M43" s="200"/>
      <c r="N43" s="201" t="s">
        <v>150</v>
      </c>
      <c r="O43" s="203" t="s">
        <v>69</v>
      </c>
      <c r="P43" s="204">
        <f>'Ｈ１３（2001）'!A43</f>
        <v>0</v>
      </c>
      <c r="Q43" s="205">
        <f>'Ｈ１３（2001）'!C43</f>
        <v>0</v>
      </c>
      <c r="R43" s="205">
        <f>'Ｈ１３（2001）'!E43</f>
        <v>0</v>
      </c>
      <c r="S43" s="267">
        <f>'Ｈ１３（2001）'!F43</f>
        <v>0</v>
      </c>
      <c r="T43" s="268">
        <f>'Ｈ１３（2001）'!H43</f>
        <v>0</v>
      </c>
      <c r="U43" s="207"/>
      <c r="V43" s="200"/>
      <c r="W43" s="200"/>
      <c r="X43" s="201" t="s">
        <v>150</v>
      </c>
      <c r="Y43" s="203" t="s">
        <v>44</v>
      </c>
      <c r="Z43" s="204">
        <f>'Ｈ１３（2001）'!A190</f>
        <v>0</v>
      </c>
      <c r="AA43" s="205">
        <f>'Ｈ１３（2001）'!B190</f>
        <v>0</v>
      </c>
      <c r="AB43" s="206">
        <f>'Ｈ１３（2001）'!C190</f>
        <v>0</v>
      </c>
      <c r="AC43" s="506">
        <f>'Ｈ１３（2001）'!E190</f>
        <v>0</v>
      </c>
      <c r="AD43" s="165"/>
      <c r="AE43" s="165"/>
      <c r="AF43" s="165"/>
      <c r="AG43" s="165"/>
      <c r="AH43" s="165"/>
      <c r="AI43" s="376"/>
      <c r="AJ43" s="376"/>
      <c r="AK43" s="376"/>
    </row>
    <row r="44" spans="1:37" ht="14.45" customHeight="1">
      <c r="A44" s="941">
        <v>0</v>
      </c>
      <c r="B44" s="941">
        <v>0</v>
      </c>
      <c r="C44" s="941">
        <v>0</v>
      </c>
      <c r="D44" s="941">
        <v>0</v>
      </c>
      <c r="E44" s="941">
        <v>0</v>
      </c>
      <c r="F44" s="941">
        <v>0</v>
      </c>
      <c r="G44" s="941">
        <v>0</v>
      </c>
      <c r="H44" s="941">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41">
        <v>0</v>
      </c>
      <c r="B45" s="941">
        <v>0</v>
      </c>
      <c r="C45" s="941">
        <v>0</v>
      </c>
      <c r="D45" s="941">
        <v>0</v>
      </c>
      <c r="E45" s="941">
        <v>0</v>
      </c>
      <c r="F45" s="941">
        <v>0</v>
      </c>
      <c r="G45" s="941">
        <v>0</v>
      </c>
      <c r="H45" s="941">
        <v>0</v>
      </c>
      <c r="I45" s="530"/>
      <c r="K45" s="227" t="s">
        <v>132</v>
      </c>
      <c r="L45" s="200"/>
      <c r="M45" s="201" t="s">
        <v>70</v>
      </c>
      <c r="N45" s="202"/>
      <c r="O45" s="203" t="s">
        <v>71</v>
      </c>
      <c r="P45" s="204">
        <f>'Ｈ１３（2001）'!A44</f>
        <v>0</v>
      </c>
      <c r="Q45" s="205">
        <f>'Ｈ１３（2001）'!C44</f>
        <v>0</v>
      </c>
      <c r="R45" s="205">
        <f>'Ｈ１３（2001）'!E44</f>
        <v>0</v>
      </c>
      <c r="S45" s="267">
        <f>'Ｈ１３（2001）'!F44</f>
        <v>0</v>
      </c>
      <c r="T45" s="268">
        <f>'Ｈ１３（2001）'!H44</f>
        <v>0</v>
      </c>
      <c r="U45" s="207" t="s">
        <v>72</v>
      </c>
      <c r="V45" s="200" t="s">
        <v>669</v>
      </c>
      <c r="W45" s="201" t="s">
        <v>87</v>
      </c>
      <c r="X45" s="202"/>
      <c r="Y45" s="203" t="s">
        <v>46</v>
      </c>
      <c r="Z45" s="204">
        <f>'Ｈ１３（2001）'!A191</f>
        <v>0</v>
      </c>
      <c r="AA45" s="205">
        <f>'Ｈ１３（2001）'!B191</f>
        <v>0</v>
      </c>
      <c r="AB45" s="206">
        <f>'Ｈ１３（2001）'!C191</f>
        <v>0</v>
      </c>
      <c r="AC45" s="506">
        <f>'Ｈ１３（2001）'!E191</f>
        <v>0</v>
      </c>
      <c r="AD45" s="165"/>
      <c r="AE45" s="165"/>
      <c r="AF45" s="165"/>
      <c r="AG45" s="165"/>
      <c r="AH45" s="165"/>
      <c r="AI45" s="376"/>
      <c r="AJ45" s="376"/>
      <c r="AK45" s="376"/>
    </row>
    <row r="46" spans="1:37" ht="14.45" customHeight="1">
      <c r="A46" s="941">
        <v>0</v>
      </c>
      <c r="B46" s="941">
        <v>0</v>
      </c>
      <c r="C46" s="941">
        <v>0</v>
      </c>
      <c r="D46" s="941">
        <v>0</v>
      </c>
      <c r="E46" s="941">
        <v>0</v>
      </c>
      <c r="F46" s="941">
        <v>0</v>
      </c>
      <c r="G46" s="941">
        <v>0</v>
      </c>
      <c r="H46" s="941">
        <v>0</v>
      </c>
      <c r="I46" s="530"/>
      <c r="K46" s="199" t="s">
        <v>130</v>
      </c>
      <c r="L46" s="200"/>
      <c r="M46" s="201" t="s">
        <v>73</v>
      </c>
      <c r="N46" s="202"/>
      <c r="O46" s="203" t="s">
        <v>74</v>
      </c>
      <c r="P46" s="204">
        <f>'Ｈ１３（2001）'!A45</f>
        <v>0</v>
      </c>
      <c r="Q46" s="205">
        <f>'Ｈ１３（2001）'!C45</f>
        <v>0</v>
      </c>
      <c r="R46" s="205">
        <f>'Ｈ１３（2001）'!E45</f>
        <v>0</v>
      </c>
      <c r="S46" s="267">
        <f>'Ｈ１３（2001）'!F45</f>
        <v>0</v>
      </c>
      <c r="T46" s="268">
        <f>'Ｈ１３（2001）'!H45</f>
        <v>0</v>
      </c>
      <c r="U46" s="207"/>
      <c r="V46" s="200"/>
      <c r="W46" s="201" t="s">
        <v>73</v>
      </c>
      <c r="X46" s="202"/>
      <c r="Y46" s="203" t="s">
        <v>75</v>
      </c>
      <c r="Z46" s="204">
        <f>'Ｈ１３（2001）'!A192</f>
        <v>0</v>
      </c>
      <c r="AA46" s="205">
        <f>'Ｈ１３（2001）'!B192</f>
        <v>0</v>
      </c>
      <c r="AB46" s="206">
        <f>'Ｈ１３（2001）'!C192</f>
        <v>0</v>
      </c>
      <c r="AC46" s="506">
        <f>'Ｈ１３（2001）'!E192</f>
        <v>0</v>
      </c>
      <c r="AD46" s="165"/>
      <c r="AE46" s="165"/>
      <c r="AF46" s="165"/>
      <c r="AG46" s="165"/>
      <c r="AH46" s="165"/>
      <c r="AI46" s="376"/>
      <c r="AJ46" s="376"/>
      <c r="AK46" s="376"/>
    </row>
    <row r="47" spans="1:37" ht="14.45" customHeight="1">
      <c r="A47" s="941">
        <v>0</v>
      </c>
      <c r="B47" s="941">
        <v>0</v>
      </c>
      <c r="C47" s="941">
        <v>0</v>
      </c>
      <c r="D47" s="941">
        <v>0</v>
      </c>
      <c r="E47" s="941">
        <v>0</v>
      </c>
      <c r="F47" s="941">
        <v>0</v>
      </c>
      <c r="G47" s="941">
        <v>0</v>
      </c>
      <c r="H47" s="941">
        <v>0</v>
      </c>
      <c r="I47" s="530"/>
      <c r="K47" s="199"/>
      <c r="L47" s="221"/>
      <c r="M47" s="201" t="s">
        <v>13</v>
      </c>
      <c r="N47" s="202"/>
      <c r="O47" s="203" t="s">
        <v>76</v>
      </c>
      <c r="P47" s="204">
        <f>'Ｈ１３（2001）'!A46</f>
        <v>0</v>
      </c>
      <c r="Q47" s="205">
        <f>'Ｈ１３（2001）'!C46</f>
        <v>0</v>
      </c>
      <c r="R47" s="205">
        <f>'Ｈ１３（2001）'!E46</f>
        <v>0</v>
      </c>
      <c r="S47" s="267">
        <f>'Ｈ１３（2001）'!F46</f>
        <v>0</v>
      </c>
      <c r="T47" s="268">
        <f>'Ｈ１３（2001）'!H46</f>
        <v>0</v>
      </c>
      <c r="U47" s="207"/>
      <c r="V47" s="461"/>
      <c r="W47" s="201" t="s">
        <v>13</v>
      </c>
      <c r="X47" s="202"/>
      <c r="Y47" s="203" t="s">
        <v>77</v>
      </c>
      <c r="Z47" s="204">
        <f>'Ｈ１３（2001）'!A193</f>
        <v>0</v>
      </c>
      <c r="AA47" s="205">
        <f>'Ｈ１３（2001）'!B193</f>
        <v>0</v>
      </c>
      <c r="AB47" s="206">
        <f>'Ｈ１３（2001）'!C193</f>
        <v>0</v>
      </c>
      <c r="AC47" s="506">
        <f>'Ｈ１３（2001）'!E193</f>
        <v>0</v>
      </c>
      <c r="AD47" s="165"/>
      <c r="AE47" s="165"/>
      <c r="AF47" s="165"/>
      <c r="AG47" s="165"/>
      <c r="AH47" s="165"/>
      <c r="AI47" s="376"/>
      <c r="AJ47" s="376"/>
      <c r="AK47" s="376"/>
    </row>
    <row r="48" spans="1:37" ht="14.45" customHeight="1">
      <c r="A48" s="941">
        <v>0</v>
      </c>
      <c r="B48" s="941">
        <v>0</v>
      </c>
      <c r="C48" s="941">
        <v>0</v>
      </c>
      <c r="D48" s="941">
        <v>0</v>
      </c>
      <c r="E48" s="941">
        <v>0</v>
      </c>
      <c r="F48" s="941">
        <v>0</v>
      </c>
      <c r="G48" s="941">
        <v>0</v>
      </c>
      <c r="H48" s="941">
        <v>0</v>
      </c>
      <c r="I48" s="530"/>
      <c r="K48" s="199" t="s">
        <v>4</v>
      </c>
      <c r="L48" s="178" t="s">
        <v>78</v>
      </c>
      <c r="M48" s="202"/>
      <c r="N48" s="202"/>
      <c r="O48" s="203" t="s">
        <v>79</v>
      </c>
      <c r="P48" s="204">
        <f>'Ｈ１３（2001）'!A47</f>
        <v>0</v>
      </c>
      <c r="Q48" s="205">
        <f>'Ｈ１３（2001）'!C47</f>
        <v>0</v>
      </c>
      <c r="R48" s="205">
        <f>'Ｈ１３（2001）'!E47</f>
        <v>0</v>
      </c>
      <c r="S48" s="267">
        <f>'Ｈ１３（2001）'!F47</f>
        <v>0</v>
      </c>
      <c r="T48" s="268">
        <f>'Ｈ１３（2001）'!H47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41">
        <v>0</v>
      </c>
      <c r="B49" s="941">
        <v>0</v>
      </c>
      <c r="C49" s="941">
        <v>0</v>
      </c>
      <c r="D49" s="941">
        <v>0</v>
      </c>
      <c r="E49" s="941">
        <v>0</v>
      </c>
      <c r="F49" s="941">
        <v>0</v>
      </c>
      <c r="G49" s="941">
        <v>0</v>
      </c>
      <c r="H49" s="941">
        <v>0</v>
      </c>
      <c r="I49" s="530"/>
      <c r="K49" s="199"/>
      <c r="L49" s="200"/>
      <c r="M49" s="201" t="s">
        <v>11</v>
      </c>
      <c r="N49" s="202"/>
      <c r="O49" s="203" t="s">
        <v>80</v>
      </c>
      <c r="P49" s="204">
        <f>'Ｈ１３（2001）'!A48</f>
        <v>0</v>
      </c>
      <c r="Q49" s="205">
        <f>'Ｈ１３（2001）'!C48</f>
        <v>0</v>
      </c>
      <c r="R49" s="205">
        <f>'Ｈ１３（2001）'!E48</f>
        <v>0</v>
      </c>
      <c r="S49" s="267">
        <f>'Ｈ１３（2001）'!F48</f>
        <v>0</v>
      </c>
      <c r="T49" s="268">
        <f>'Ｈ１３（2001）'!H48</f>
        <v>0</v>
      </c>
      <c r="U49" s="207"/>
      <c r="V49" s="200"/>
      <c r="W49" s="172"/>
      <c r="X49" s="172"/>
      <c r="Y49" s="212"/>
      <c r="Z49" s="209"/>
      <c r="AA49" s="210"/>
      <c r="AB49" s="210"/>
      <c r="AC49" s="510"/>
      <c r="AD49" s="165"/>
      <c r="AE49" s="165"/>
      <c r="AF49" s="165"/>
      <c r="AG49" s="165"/>
      <c r="AH49" s="165"/>
      <c r="AI49" s="376"/>
      <c r="AJ49" s="376"/>
      <c r="AK49" s="376"/>
    </row>
    <row r="50" spans="1:38" ht="14.45" customHeight="1">
      <c r="A50" s="941">
        <v>0</v>
      </c>
      <c r="B50" s="941">
        <v>0</v>
      </c>
      <c r="C50" s="941">
        <v>0</v>
      </c>
      <c r="D50" s="941">
        <v>0</v>
      </c>
      <c r="E50" s="941">
        <v>0</v>
      </c>
      <c r="F50" s="941">
        <v>0</v>
      </c>
      <c r="G50" s="941">
        <v>0</v>
      </c>
      <c r="H50" s="941">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41">
        <v>0</v>
      </c>
      <c r="B51" s="941">
        <v>0</v>
      </c>
      <c r="C51" s="941">
        <v>0</v>
      </c>
      <c r="D51" s="941">
        <v>0</v>
      </c>
      <c r="E51" s="941">
        <v>0</v>
      </c>
      <c r="F51" s="941">
        <v>0</v>
      </c>
      <c r="G51" s="941">
        <v>0</v>
      </c>
      <c r="H51" s="941">
        <v>0</v>
      </c>
      <c r="I51" s="530"/>
      <c r="K51" s="199"/>
      <c r="L51" s="174"/>
      <c r="M51" s="201" t="s">
        <v>88</v>
      </c>
      <c r="N51" s="202"/>
      <c r="O51" s="203" t="s">
        <v>109</v>
      </c>
      <c r="P51" s="204">
        <f>'Ｈ１３（2001）'!A50</f>
        <v>0</v>
      </c>
      <c r="Q51" s="205">
        <f>'Ｈ１３（2001）'!C50</f>
        <v>0</v>
      </c>
      <c r="R51" s="205">
        <f>'Ｈ１３（2001）'!E50</f>
        <v>0</v>
      </c>
      <c r="S51" s="267">
        <f>'Ｈ１３（2001）'!F50</f>
        <v>0</v>
      </c>
      <c r="T51" s="268">
        <f>'Ｈ１３（2001）'!H50</f>
        <v>0</v>
      </c>
      <c r="U51" s="207"/>
      <c r="V51" s="178"/>
      <c r="W51" s="201" t="s">
        <v>88</v>
      </c>
      <c r="X51" s="222"/>
      <c r="Y51" s="223" t="s">
        <v>48</v>
      </c>
      <c r="Z51" s="231">
        <f>'Ｈ１３（2001）'!A195</f>
        <v>0</v>
      </c>
      <c r="AA51" s="232">
        <f>'Ｈ１３（2001）'!B195</f>
        <v>0</v>
      </c>
      <c r="AB51" s="233">
        <f>'Ｈ１３（2001）'!C195</f>
        <v>0</v>
      </c>
      <c r="AC51" s="513">
        <f>'Ｈ１３（2001）'!E195</f>
        <v>0</v>
      </c>
      <c r="AD51" s="165"/>
      <c r="AE51" s="165"/>
      <c r="AF51" s="165"/>
      <c r="AG51" s="165"/>
      <c r="AH51" s="165"/>
      <c r="AI51" s="376"/>
      <c r="AJ51" s="376"/>
      <c r="AK51" s="376"/>
    </row>
    <row r="52" spans="1:38" ht="14.45" customHeight="1">
      <c r="A52" s="941">
        <v>0</v>
      </c>
      <c r="B52" s="941">
        <v>0</v>
      </c>
      <c r="C52" s="941">
        <v>0</v>
      </c>
      <c r="D52" s="941">
        <v>0</v>
      </c>
      <c r="E52" s="941">
        <v>0</v>
      </c>
      <c r="F52" s="941">
        <v>0</v>
      </c>
      <c r="G52" s="941">
        <v>0</v>
      </c>
      <c r="H52" s="941">
        <v>0</v>
      </c>
      <c r="I52" s="530"/>
      <c r="K52" s="199"/>
      <c r="L52" s="181" t="s">
        <v>91</v>
      </c>
      <c r="M52" s="201" t="s">
        <v>89</v>
      </c>
      <c r="N52" s="202"/>
      <c r="O52" s="203" t="s">
        <v>110</v>
      </c>
      <c r="P52" s="204">
        <f>'Ｈ１３（2001）'!A51</f>
        <v>0</v>
      </c>
      <c r="Q52" s="205">
        <f>'Ｈ１３（2001）'!C51</f>
        <v>0</v>
      </c>
      <c r="R52" s="205">
        <f>'Ｈ１３（2001）'!E51</f>
        <v>0</v>
      </c>
      <c r="S52" s="267">
        <f>'Ｈ１３（2001）'!F51</f>
        <v>0</v>
      </c>
      <c r="T52" s="268">
        <f>'Ｈ１３（2001）'!H51</f>
        <v>0</v>
      </c>
      <c r="U52" s="207"/>
      <c r="V52" s="200" t="s">
        <v>91</v>
      </c>
      <c r="W52" s="221" t="s">
        <v>89</v>
      </c>
      <c r="X52" s="222"/>
      <c r="Y52" s="223" t="s">
        <v>51</v>
      </c>
      <c r="Z52" s="231">
        <f>'Ｈ１３（2001）'!A196</f>
        <v>0</v>
      </c>
      <c r="AA52" s="232">
        <f>'Ｈ１３（2001）'!B196</f>
        <v>0</v>
      </c>
      <c r="AB52" s="233">
        <f>'Ｈ１３（2001）'!C196</f>
        <v>0</v>
      </c>
      <c r="AC52" s="513">
        <f>'Ｈ１３（2001）'!E196</f>
        <v>0</v>
      </c>
      <c r="AD52" s="165"/>
      <c r="AE52" s="165"/>
      <c r="AF52" s="165"/>
      <c r="AG52" s="165"/>
      <c r="AH52" s="165"/>
      <c r="AI52" s="376"/>
      <c r="AJ52" s="376"/>
      <c r="AK52" s="376"/>
    </row>
    <row r="53" spans="1:38" ht="14.45" customHeight="1">
      <c r="A53" s="941">
        <v>0</v>
      </c>
      <c r="B53" s="941">
        <v>0</v>
      </c>
      <c r="C53" s="941">
        <v>0</v>
      </c>
      <c r="D53" s="941">
        <v>0</v>
      </c>
      <c r="E53" s="941">
        <v>0</v>
      </c>
      <c r="F53" s="941">
        <v>0</v>
      </c>
      <c r="G53" s="941">
        <v>0</v>
      </c>
      <c r="H53" s="941">
        <v>0</v>
      </c>
      <c r="I53" s="530"/>
      <c r="K53" s="199"/>
      <c r="L53" s="181"/>
      <c r="M53" s="201" t="s">
        <v>104</v>
      </c>
      <c r="N53" s="202"/>
      <c r="O53" s="203" t="s">
        <v>111</v>
      </c>
      <c r="P53" s="204">
        <f>'Ｈ１３（2001）'!A52</f>
        <v>0</v>
      </c>
      <c r="Q53" s="205">
        <f>'Ｈ１３（2001）'!C52</f>
        <v>0</v>
      </c>
      <c r="R53" s="205">
        <f>'Ｈ１３（2001）'!E52</f>
        <v>0</v>
      </c>
      <c r="S53" s="267">
        <f>'Ｈ１３（2001）'!F52</f>
        <v>0</v>
      </c>
      <c r="T53" s="268">
        <f>'Ｈ１３（2001）'!H52</f>
        <v>0</v>
      </c>
      <c r="U53" s="207"/>
      <c r="V53" s="200"/>
      <c r="W53" s="221" t="s">
        <v>104</v>
      </c>
      <c r="X53" s="222"/>
      <c r="Y53" s="223" t="s">
        <v>53</v>
      </c>
      <c r="Z53" s="231">
        <f>'Ｈ１３（2001）'!A197</f>
        <v>0</v>
      </c>
      <c r="AA53" s="232">
        <f>'Ｈ１３（2001）'!B197</f>
        <v>0</v>
      </c>
      <c r="AB53" s="2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v>0</v>
      </c>
      <c r="E54" s="941">
        <v>0</v>
      </c>
      <c r="F54" s="941">
        <v>0</v>
      </c>
      <c r="G54" s="941">
        <v>0</v>
      </c>
      <c r="H54" s="941">
        <v>0</v>
      </c>
      <c r="I54" s="530"/>
      <c r="K54" s="199"/>
      <c r="L54" s="181"/>
      <c r="M54" s="201" t="s">
        <v>90</v>
      </c>
      <c r="N54" s="202"/>
      <c r="O54" s="203" t="s">
        <v>112</v>
      </c>
      <c r="P54" s="204">
        <f>'Ｈ１３（2001）'!A53</f>
        <v>0</v>
      </c>
      <c r="Q54" s="205">
        <f>'Ｈ１３（2001）'!C53</f>
        <v>0</v>
      </c>
      <c r="R54" s="205">
        <f>'Ｈ１３（2001）'!E53</f>
        <v>0</v>
      </c>
      <c r="S54" s="267">
        <f>'Ｈ１３（2001）'!F53</f>
        <v>0</v>
      </c>
      <c r="T54" s="268">
        <f>'Ｈ１３（2001）'!H53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41">
        <v>0</v>
      </c>
      <c r="B55" s="941">
        <v>0</v>
      </c>
      <c r="C55" s="941">
        <v>0</v>
      </c>
      <c r="D55" s="941">
        <v>0</v>
      </c>
      <c r="E55" s="941">
        <v>0</v>
      </c>
      <c r="F55" s="941">
        <v>0</v>
      </c>
      <c r="G55" s="941">
        <v>0</v>
      </c>
      <c r="H55" s="941">
        <v>0</v>
      </c>
      <c r="I55" s="530"/>
      <c r="K55" s="199"/>
      <c r="L55" s="181" t="s">
        <v>92</v>
      </c>
      <c r="M55" s="201" t="s">
        <v>105</v>
      </c>
      <c r="N55" s="202"/>
      <c r="O55" s="203" t="s">
        <v>113</v>
      </c>
      <c r="P55" s="204">
        <f>'Ｈ１３（2001）'!A54</f>
        <v>0</v>
      </c>
      <c r="Q55" s="205">
        <f>'Ｈ１３（2001）'!C54</f>
        <v>0</v>
      </c>
      <c r="R55" s="205">
        <f>'Ｈ１３（2001）'!E54</f>
        <v>0</v>
      </c>
      <c r="S55" s="267">
        <f>'Ｈ１３（2001）'!F54</f>
        <v>0</v>
      </c>
      <c r="T55" s="268">
        <f>'Ｈ１３（2001）'!H54</f>
        <v>0</v>
      </c>
      <c r="U55" s="207"/>
      <c r="V55" s="200"/>
      <c r="W55" s="200"/>
      <c r="X55" s="172"/>
      <c r="Y55" s="212"/>
      <c r="Z55" s="209"/>
      <c r="AA55" s="210"/>
      <c r="AB55" s="210"/>
      <c r="AC55" s="510"/>
      <c r="AD55" s="165"/>
      <c r="AE55" s="165"/>
      <c r="AF55" s="165"/>
      <c r="AG55" s="165"/>
      <c r="AH55" s="165"/>
      <c r="AI55" s="376"/>
      <c r="AJ55" s="376"/>
      <c r="AK55" s="376"/>
    </row>
    <row r="56" spans="1:38" ht="14.45" customHeight="1">
      <c r="A56" s="941">
        <v>0</v>
      </c>
      <c r="B56" s="941">
        <v>0</v>
      </c>
      <c r="C56" s="941">
        <v>0</v>
      </c>
      <c r="D56" s="941">
        <v>0</v>
      </c>
      <c r="E56" s="941">
        <v>0</v>
      </c>
      <c r="F56" s="941">
        <v>0</v>
      </c>
      <c r="G56" s="941">
        <v>0</v>
      </c>
      <c r="H56" s="941">
        <v>0</v>
      </c>
      <c r="I56" s="530"/>
      <c r="K56" s="199"/>
      <c r="L56" s="181"/>
      <c r="M56" s="201" t="s">
        <v>106</v>
      </c>
      <c r="N56" s="202"/>
      <c r="O56" s="203" t="s">
        <v>114</v>
      </c>
      <c r="P56" s="204">
        <f>'Ｈ１３（2001）'!A55</f>
        <v>0</v>
      </c>
      <c r="Q56" s="205">
        <f>'Ｈ１３（2001）'!C55</f>
        <v>0</v>
      </c>
      <c r="R56" s="205">
        <f>'Ｈ１３（2001）'!E55</f>
        <v>0</v>
      </c>
      <c r="S56" s="267">
        <f>'Ｈ１３（2001）'!F55</f>
        <v>0</v>
      </c>
      <c r="T56" s="268">
        <f>'Ｈ１３（2001）'!H55</f>
        <v>0</v>
      </c>
      <c r="U56" s="207"/>
      <c r="V56" s="200" t="s">
        <v>668</v>
      </c>
      <c r="W56" s="201" t="s">
        <v>106</v>
      </c>
      <c r="X56" s="202"/>
      <c r="Y56" s="203" t="s">
        <v>55</v>
      </c>
      <c r="Z56" s="204">
        <f>'Ｈ１３（2001）'!A198</f>
        <v>0</v>
      </c>
      <c r="AA56" s="205">
        <f>'Ｈ１３（2001）'!B198</f>
        <v>0</v>
      </c>
      <c r="AB56" s="206">
        <f>'Ｈ１３（2001）'!C198</f>
        <v>0</v>
      </c>
      <c r="AC56" s="506">
        <f>'Ｈ１３（2001）'!E198</f>
        <v>0</v>
      </c>
      <c r="AD56" s="165"/>
      <c r="AE56" s="165"/>
      <c r="AF56" s="165"/>
      <c r="AG56" s="165"/>
      <c r="AH56" s="165"/>
      <c r="AI56" s="376"/>
      <c r="AJ56" s="376"/>
      <c r="AK56" s="376"/>
    </row>
    <row r="57" spans="1:38" ht="14.45" customHeight="1">
      <c r="A57" s="941">
        <v>0</v>
      </c>
      <c r="B57" s="941">
        <v>0</v>
      </c>
      <c r="C57" s="941">
        <v>0</v>
      </c>
      <c r="D57" s="941">
        <v>0</v>
      </c>
      <c r="E57" s="941">
        <v>0</v>
      </c>
      <c r="F57" s="941">
        <v>0</v>
      </c>
      <c r="G57" s="941">
        <v>0</v>
      </c>
      <c r="H57" s="941">
        <v>0</v>
      </c>
      <c r="I57" s="530"/>
      <c r="K57" s="199"/>
      <c r="L57" s="181"/>
      <c r="M57" s="201" t="s">
        <v>107</v>
      </c>
      <c r="N57" s="202"/>
      <c r="O57" s="203" t="s">
        <v>115</v>
      </c>
      <c r="P57" s="204">
        <f>'Ｈ１３（2001）'!A56</f>
        <v>0</v>
      </c>
      <c r="Q57" s="205">
        <f>'Ｈ１３（2001）'!C56</f>
        <v>0</v>
      </c>
      <c r="R57" s="205">
        <f>'Ｈ１３（2001）'!E56</f>
        <v>0</v>
      </c>
      <c r="S57" s="267">
        <f>'Ｈ１３（2001）'!F56</f>
        <v>0</v>
      </c>
      <c r="T57" s="268">
        <f>'Ｈ１３（2001）'!H56</f>
        <v>0</v>
      </c>
      <c r="U57" s="207"/>
      <c r="V57" s="200"/>
      <c r="W57" s="201" t="s">
        <v>136</v>
      </c>
      <c r="X57" s="202"/>
      <c r="Y57" s="203" t="s">
        <v>56</v>
      </c>
      <c r="Z57" s="204">
        <f>'Ｈ１３（2001）'!A199</f>
        <v>500</v>
      </c>
      <c r="AA57" s="205">
        <f>'Ｈ１３（2001）'!B199</f>
        <v>0</v>
      </c>
      <c r="AB57" s="206">
        <f>'Ｈ１３（2001）'!C199</f>
        <v>0</v>
      </c>
      <c r="AC57" s="506">
        <f>'Ｈ１３（2001）'!E199</f>
        <v>0</v>
      </c>
      <c r="AD57" s="165"/>
      <c r="AE57" s="165"/>
      <c r="AF57" s="165"/>
      <c r="AG57" s="165"/>
      <c r="AH57" s="165"/>
      <c r="AI57" s="376"/>
      <c r="AJ57" s="376"/>
      <c r="AK57" s="376"/>
    </row>
    <row r="58" spans="1:38" ht="14.45" customHeight="1" thickBot="1">
      <c r="A58" s="941">
        <v>0</v>
      </c>
      <c r="B58" s="941">
        <v>0</v>
      </c>
      <c r="C58" s="941">
        <v>0</v>
      </c>
      <c r="D58" s="941">
        <v>0</v>
      </c>
      <c r="E58" s="941">
        <v>0</v>
      </c>
      <c r="F58" s="941">
        <v>0</v>
      </c>
      <c r="G58" s="941">
        <v>0</v>
      </c>
      <c r="H58" s="941">
        <v>0</v>
      </c>
      <c r="I58" s="530"/>
      <c r="K58" s="199"/>
      <c r="L58" s="181" t="s">
        <v>41</v>
      </c>
      <c r="M58" s="201" t="s">
        <v>108</v>
      </c>
      <c r="N58" s="202"/>
      <c r="O58" s="203" t="s">
        <v>116</v>
      </c>
      <c r="P58" s="204">
        <f>'Ｈ１３（2001）'!A57</f>
        <v>0</v>
      </c>
      <c r="Q58" s="205">
        <f>'Ｈ１３（2001）'!C57</f>
        <v>0</v>
      </c>
      <c r="R58" s="205">
        <f>'Ｈ１３（2001）'!E57</f>
        <v>0</v>
      </c>
      <c r="S58" s="267">
        <f>'Ｈ１３（2001）'!F57</f>
        <v>0</v>
      </c>
      <c r="T58" s="268">
        <f>'Ｈ１３（2001）'!H57</f>
        <v>0</v>
      </c>
      <c r="U58" s="207"/>
      <c r="V58" s="181" t="s">
        <v>669</v>
      </c>
      <c r="W58" s="201" t="s">
        <v>138</v>
      </c>
      <c r="X58" s="202"/>
      <c r="Y58" s="203" t="s">
        <v>58</v>
      </c>
      <c r="Z58" s="204">
        <f>'Ｈ１３（2001）'!A200</f>
        <v>0</v>
      </c>
      <c r="AA58" s="205">
        <f>'Ｈ１３（2001）'!B200</f>
        <v>0</v>
      </c>
      <c r="AB58" s="206">
        <f>'Ｈ１３（2001）'!C200</f>
        <v>0</v>
      </c>
      <c r="AC58" s="506">
        <f>'Ｈ１３（2001）'!E200</f>
        <v>0</v>
      </c>
      <c r="AD58" s="165"/>
      <c r="AE58" s="165"/>
      <c r="AF58" s="165"/>
      <c r="AG58" s="165"/>
      <c r="AH58" s="165"/>
      <c r="AI58" s="376"/>
      <c r="AJ58" s="376"/>
      <c r="AK58" s="376"/>
    </row>
    <row r="59" spans="1:38" ht="14.45" customHeight="1" thickTop="1" thickBot="1">
      <c r="A59" s="532"/>
      <c r="B59" s="533"/>
      <c r="C59" s="533"/>
      <c r="D59" s="533"/>
      <c r="E59" s="533"/>
      <c r="F59" s="533"/>
      <c r="G59" s="533"/>
      <c r="H59" s="534"/>
      <c r="I59" s="530"/>
      <c r="K59" s="199"/>
      <c r="L59" s="221"/>
      <c r="M59" s="201" t="s">
        <v>13</v>
      </c>
      <c r="N59" s="202"/>
      <c r="O59" s="203" t="s">
        <v>117</v>
      </c>
      <c r="P59" s="204">
        <f>'Ｈ１３（2001）'!A58</f>
        <v>0</v>
      </c>
      <c r="Q59" s="205">
        <f>'Ｈ１３（2001）'!C58</f>
        <v>0</v>
      </c>
      <c r="R59" s="205">
        <f>'Ｈ１３（2001）'!E58</f>
        <v>0</v>
      </c>
      <c r="S59" s="267">
        <f>'Ｈ１３（2001）'!F58</f>
        <v>0</v>
      </c>
      <c r="T59" s="268">
        <f>'Ｈ１３（2001）'!H58</f>
        <v>0</v>
      </c>
      <c r="U59" s="207"/>
      <c r="V59" s="221"/>
      <c r="W59" s="221" t="s">
        <v>13</v>
      </c>
      <c r="X59" s="222"/>
      <c r="Y59" s="223" t="s">
        <v>61</v>
      </c>
      <c r="Z59" s="204">
        <f>'Ｈ１３（2001）'!A201</f>
        <v>0</v>
      </c>
      <c r="AA59" s="205">
        <f>'Ｈ１３（2001）'!B201</f>
        <v>0</v>
      </c>
      <c r="AB59" s="206">
        <f>'Ｈ１３（2001）'!C201</f>
        <v>0</v>
      </c>
      <c r="AC59" s="506">
        <f>'Ｈ１３（2001）'!E201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'Ｈ１３（2001）'!A59</f>
        <v>0</v>
      </c>
      <c r="Q60" s="205">
        <f>'Ｈ１３（2001）'!C59</f>
        <v>0</v>
      </c>
      <c r="R60" s="205">
        <f>'Ｈ１３（2001）'!E59</f>
        <v>0</v>
      </c>
      <c r="S60" s="267">
        <f>'Ｈ１３（2001）'!F59</f>
        <v>0</v>
      </c>
      <c r="T60" s="268">
        <f>'Ｈ１３（2001）'!H59</f>
        <v>0</v>
      </c>
      <c r="U60" s="207"/>
      <c r="V60" s="221" t="s">
        <v>13</v>
      </c>
      <c r="W60" s="222"/>
      <c r="X60" s="222"/>
      <c r="Y60" s="223" t="s">
        <v>63</v>
      </c>
      <c r="Z60" s="462">
        <f>'Ｈ１３（2001）'!A202</f>
        <v>138000</v>
      </c>
      <c r="AA60" s="449">
        <f>'Ｈ１３（2001）'!B202</f>
        <v>0</v>
      </c>
      <c r="AB60" s="463">
        <f>'Ｈ１３（2001）'!C202</f>
        <v>0</v>
      </c>
      <c r="AC60" s="515">
        <f>'Ｈ１３（2001）'!E202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288037</v>
      </c>
      <c r="Q61" s="247">
        <f>SUM(Q8:Q60)-Q9-Q10-Q12-Q13-Q15-Q16-Q17-Q30-Q31-Q32-Q40-Q41-Q42-Q43-Q44-Q49-Q50</f>
        <v>276523</v>
      </c>
      <c r="R61" s="247">
        <f>SUM(R8:R60)-R9-R10-R12-R13-R15-R16-R17-R30-R31-R32-R40-R41-R42-R43-R44-R49-R50</f>
        <v>74631</v>
      </c>
      <c r="S61" s="336">
        <f>SUM(S8:S60)-S9-S10-S12-S13-S15-S16-S17-S30-S31-S32-S40-S41-S42-S43-S44-S49-S50</f>
        <v>84301</v>
      </c>
      <c r="T61" s="337">
        <f>SUM(T8:T60)-T9-T10-T12-T13-T15-T16-T17-T30-T31-T32-T40-T41-T42-T43-T44-T49-T50</f>
        <v>91200</v>
      </c>
      <c r="U61" s="249"/>
      <c r="V61" s="243" t="s">
        <v>82</v>
      </c>
      <c r="W61" s="244"/>
      <c r="X61" s="244"/>
      <c r="Y61" s="245"/>
      <c r="Z61" s="250">
        <f>SUM(Z8:Z60)-Z9-Z10-Z25-Z28-Z40-Z41-Z42-Z43-Z44</f>
        <v>189762</v>
      </c>
      <c r="AA61" s="247">
        <f>SUM(AA8:AA60)-AA9-AA10-AA25-AA28-AA40-AA41-AA42-AA43-AA44</f>
        <v>236</v>
      </c>
      <c r="AB61" s="251">
        <f>SUM(AB8:AB60)-AB9-AB10-AB25-AB28-AB40-AB41-AB42-AB43-AB44</f>
        <v>7216</v>
      </c>
      <c r="AC61" s="516">
        <f>SUM(AC8:AC60)-AC9-AC10-AC25-AC28-AC40-AC41-AC42-AC43-AC44</f>
        <v>28848</v>
      </c>
      <c r="AD61" s="1046"/>
      <c r="AE61" s="1046"/>
      <c r="AF61" s="1046"/>
      <c r="AG61" s="1011"/>
      <c r="AH61" s="1011"/>
      <c r="AI61" s="1012" t="s">
        <v>5</v>
      </c>
      <c r="AJ61" s="1009" t="s">
        <v>6</v>
      </c>
      <c r="AK61" s="1009" t="s">
        <v>7</v>
      </c>
      <c r="AL61" s="1013" t="s">
        <v>398</v>
      </c>
    </row>
    <row r="62" spans="1:38" ht="14.45" customHeight="1">
      <c r="A62" s="951">
        <v>822342</v>
      </c>
      <c r="B62" s="951">
        <v>790289</v>
      </c>
      <c r="C62" s="951">
        <v>32053</v>
      </c>
      <c r="D62" s="951">
        <v>17009</v>
      </c>
      <c r="E62" s="951">
        <v>7153</v>
      </c>
      <c r="F62" s="951">
        <v>172100</v>
      </c>
      <c r="G62" s="536"/>
      <c r="H62" s="535"/>
      <c r="I62" s="535"/>
      <c r="K62" s="188"/>
      <c r="L62" s="189" t="s">
        <v>8</v>
      </c>
      <c r="M62" s="190"/>
      <c r="N62" s="190"/>
      <c r="O62" s="191" t="s">
        <v>9</v>
      </c>
      <c r="P62" s="257">
        <f>'Ｈ１３（2001）'!A63</f>
        <v>184025</v>
      </c>
      <c r="Q62" s="258">
        <f>'Ｈ１３（2001）'!B63</f>
        <v>184025</v>
      </c>
      <c r="R62" s="259"/>
      <c r="S62" s="260">
        <f>'Ｈ１３（2001）'!D63</f>
        <v>0</v>
      </c>
      <c r="T62" s="261">
        <f>'Ｈ１３（2001）'!F63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51">
        <v>184025</v>
      </c>
      <c r="B63" s="951">
        <v>184025</v>
      </c>
      <c r="C63" s="951">
        <v>0</v>
      </c>
      <c r="D63" s="951">
        <v>0</v>
      </c>
      <c r="E63" s="951">
        <v>0</v>
      </c>
      <c r="F63" s="951">
        <v>0</v>
      </c>
      <c r="G63" s="536"/>
      <c r="H63" s="535"/>
      <c r="I63" s="535"/>
      <c r="K63" s="199"/>
      <c r="L63" s="200"/>
      <c r="M63" s="201" t="s">
        <v>11</v>
      </c>
      <c r="N63" s="202"/>
      <c r="O63" s="203" t="s">
        <v>12</v>
      </c>
      <c r="P63" s="204">
        <f>'Ｈ１３（2001）'!A64</f>
        <v>184025</v>
      </c>
      <c r="Q63" s="205">
        <f>'Ｈ１３（2001）'!B64</f>
        <v>184025</v>
      </c>
      <c r="R63" s="225"/>
      <c r="S63" s="267">
        <f>'Ｈ１３（2001）'!D64</f>
        <v>0</v>
      </c>
      <c r="T63" s="268">
        <f>'Ｈ１３（2001）'!F64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51">
        <v>184025</v>
      </c>
      <c r="B64" s="951">
        <v>184025</v>
      </c>
      <c r="C64" s="951">
        <v>0</v>
      </c>
      <c r="D64" s="951">
        <v>0</v>
      </c>
      <c r="E64" s="951">
        <v>0</v>
      </c>
      <c r="F64" s="951">
        <v>0</v>
      </c>
      <c r="G64" s="536"/>
      <c r="H64" s="535"/>
      <c r="I64" s="535"/>
      <c r="K64" s="199"/>
      <c r="L64" s="200"/>
      <c r="M64" s="201" t="s">
        <v>13</v>
      </c>
      <c r="N64" s="172"/>
      <c r="O64" s="212"/>
      <c r="P64" s="213">
        <f>P62-P63</f>
        <v>0</v>
      </c>
      <c r="Q64" s="214">
        <f>Q62-Q63</f>
        <v>0</v>
      </c>
      <c r="R64" s="214"/>
      <c r="S64" s="274">
        <f>S62-S63</f>
        <v>0</v>
      </c>
      <c r="T64" s="275">
        <f>T62-T63</f>
        <v>0</v>
      </c>
      <c r="U64" s="269"/>
      <c r="V64" s="200"/>
      <c r="W64" s="201" t="s">
        <v>13</v>
      </c>
      <c r="X64" s="172"/>
      <c r="Y64" s="212" t="s">
        <v>9</v>
      </c>
      <c r="Z64" s="276">
        <f>'Ｈ１３（2001）'!A117</f>
        <v>0</v>
      </c>
      <c r="AA64" s="277">
        <f>'Ｈ１３（2001）'!B117</f>
        <v>0</v>
      </c>
      <c r="AB64" s="278"/>
      <c r="AC64" s="279">
        <f>'Ｈ１３（2001）'!E117</f>
        <v>0</v>
      </c>
      <c r="AD64" s="269"/>
      <c r="AE64" s="200"/>
      <c r="AF64" s="201" t="s">
        <v>13</v>
      </c>
      <c r="AG64" s="172"/>
      <c r="AH64" s="212" t="s">
        <v>399</v>
      </c>
      <c r="AI64" s="276">
        <f>'Ｈ１３（2001）'!A140</f>
        <v>0</v>
      </c>
      <c r="AJ64" s="277">
        <f>'Ｈ１３（2001）'!B140</f>
        <v>0</v>
      </c>
      <c r="AK64" s="280">
        <f>'Ｈ１３（2001）'!C140</f>
        <v>0</v>
      </c>
      <c r="AL64" s="281">
        <f>'Ｈ１３（2001）'!E140</f>
        <v>0</v>
      </c>
    </row>
    <row r="65" spans="1:38" ht="14.45" customHeight="1">
      <c r="A65" s="951">
        <v>5034</v>
      </c>
      <c r="B65" s="951">
        <v>3978</v>
      </c>
      <c r="C65" s="951">
        <v>1056</v>
      </c>
      <c r="D65" s="951">
        <v>0</v>
      </c>
      <c r="E65" s="951">
        <v>0</v>
      </c>
      <c r="F65" s="951">
        <v>0</v>
      </c>
      <c r="G65" s="536"/>
      <c r="H65" s="535"/>
      <c r="I65" s="535"/>
      <c r="K65" s="199" t="s">
        <v>4</v>
      </c>
      <c r="L65" s="178" t="s">
        <v>14</v>
      </c>
      <c r="M65" s="175"/>
      <c r="N65" s="175"/>
      <c r="O65" s="216" t="s">
        <v>15</v>
      </c>
      <c r="P65" s="217">
        <f>'Ｈ１３（2001）'!A65</f>
        <v>5034</v>
      </c>
      <c r="Q65" s="218">
        <f>'Ｈ１３（2001）'!B65</f>
        <v>3978</v>
      </c>
      <c r="R65" s="282"/>
      <c r="S65" s="283">
        <f>'Ｈ１３（2001）'!D65</f>
        <v>0</v>
      </c>
      <c r="T65" s="268">
        <f>'Ｈ１３（2001）'!F65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51">
        <v>0</v>
      </c>
      <c r="B66" s="951">
        <v>0</v>
      </c>
      <c r="C66" s="951">
        <v>0</v>
      </c>
      <c r="D66" s="951">
        <v>0</v>
      </c>
      <c r="E66" s="951">
        <v>0</v>
      </c>
      <c r="F66" s="951">
        <v>0</v>
      </c>
      <c r="G66" s="536"/>
      <c r="H66" s="535"/>
      <c r="I66" s="535"/>
      <c r="K66" s="199"/>
      <c r="L66" s="200"/>
      <c r="M66" s="201" t="s">
        <v>16</v>
      </c>
      <c r="N66" s="202"/>
      <c r="O66" s="203" t="s">
        <v>17</v>
      </c>
      <c r="P66" s="204">
        <f>'Ｈ１３（2001）'!A66</f>
        <v>0</v>
      </c>
      <c r="Q66" s="205">
        <f>'Ｈ１３（2001）'!B66</f>
        <v>0</v>
      </c>
      <c r="R66" s="225"/>
      <c r="S66" s="267">
        <f>'Ｈ１３（2001）'!D66</f>
        <v>0</v>
      </c>
      <c r="T66" s="268">
        <f>'Ｈ１３（2001）'!F66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51">
        <v>133</v>
      </c>
      <c r="B67" s="951">
        <v>133</v>
      </c>
      <c r="C67" s="951">
        <v>0</v>
      </c>
      <c r="D67" s="951">
        <v>0</v>
      </c>
      <c r="E67" s="951">
        <v>0</v>
      </c>
      <c r="F67" s="951">
        <v>0</v>
      </c>
      <c r="G67" s="536"/>
      <c r="H67" s="535"/>
      <c r="I67" s="535"/>
      <c r="K67" s="199"/>
      <c r="L67" s="221"/>
      <c r="M67" s="201" t="s">
        <v>13</v>
      </c>
      <c r="N67" s="222"/>
      <c r="O67" s="223"/>
      <c r="P67" s="213">
        <f>P65-P66</f>
        <v>5034</v>
      </c>
      <c r="Q67" s="214">
        <f>Q65-Q66</f>
        <v>3978</v>
      </c>
      <c r="R67" s="214"/>
      <c r="S67" s="274">
        <f>S65-S66</f>
        <v>0</v>
      </c>
      <c r="T67" s="275">
        <f>T65-T66</f>
        <v>0</v>
      </c>
      <c r="U67" s="269"/>
      <c r="V67" s="221"/>
      <c r="W67" s="201" t="s">
        <v>13</v>
      </c>
      <c r="X67" s="222"/>
      <c r="Y67" s="212" t="s">
        <v>400</v>
      </c>
      <c r="Z67" s="276">
        <f>'Ｈ１３（2001）'!A118</f>
        <v>0</v>
      </c>
      <c r="AA67" s="277">
        <f>'Ｈ１３（2001）'!B118</f>
        <v>0</v>
      </c>
      <c r="AB67" s="278"/>
      <c r="AC67" s="279">
        <f>'Ｈ１３（2001）'!E118</f>
        <v>0</v>
      </c>
      <c r="AD67" s="269"/>
      <c r="AE67" s="221"/>
      <c r="AF67" s="201" t="s">
        <v>13</v>
      </c>
      <c r="AG67" s="222"/>
      <c r="AH67" s="212" t="s">
        <v>401</v>
      </c>
      <c r="AI67" s="276">
        <f>'Ｈ１３（2001）'!A141</f>
        <v>0</v>
      </c>
      <c r="AJ67" s="277">
        <f>'Ｈ１３（2001）'!B141</f>
        <v>0</v>
      </c>
      <c r="AK67" s="280">
        <f>'Ｈ１３（2001）'!C141</f>
        <v>0</v>
      </c>
      <c r="AL67" s="281">
        <f>'Ｈ１３（2001）'!E141</f>
        <v>0</v>
      </c>
    </row>
    <row r="68" spans="1:38" ht="14.45" customHeight="1">
      <c r="A68" s="951">
        <v>0</v>
      </c>
      <c r="B68" s="951">
        <v>0</v>
      </c>
      <c r="C68" s="951">
        <v>0</v>
      </c>
      <c r="D68" s="951">
        <v>0</v>
      </c>
      <c r="E68" s="951">
        <v>0</v>
      </c>
      <c r="F68" s="951">
        <v>0</v>
      </c>
      <c r="G68" s="536"/>
      <c r="H68" s="535"/>
      <c r="I68" s="535"/>
      <c r="K68" s="199" t="s">
        <v>4</v>
      </c>
      <c r="L68" s="174"/>
      <c r="M68" s="200" t="s">
        <v>94</v>
      </c>
      <c r="N68" s="202"/>
      <c r="O68" s="203" t="s">
        <v>93</v>
      </c>
      <c r="P68" s="204">
        <f>'Ｈ１３（2001）'!A68</f>
        <v>0</v>
      </c>
      <c r="Q68" s="205">
        <f>'Ｈ１３（2001）'!B68</f>
        <v>0</v>
      </c>
      <c r="R68" s="225"/>
      <c r="S68" s="267">
        <f>'Ｈ１３（2001）'!D68</f>
        <v>0</v>
      </c>
      <c r="T68" s="268">
        <f>'Ｈ１３（2001）'!F68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51">
        <v>0</v>
      </c>
      <c r="B69" s="951">
        <v>0</v>
      </c>
      <c r="C69" s="951">
        <v>0</v>
      </c>
      <c r="D69" s="951">
        <v>0</v>
      </c>
      <c r="E69" s="951">
        <v>0</v>
      </c>
      <c r="F69" s="951">
        <v>0</v>
      </c>
      <c r="G69" s="536"/>
      <c r="H69" s="535"/>
      <c r="I69" s="535"/>
      <c r="K69" s="199"/>
      <c r="L69" s="181" t="s">
        <v>102</v>
      </c>
      <c r="M69" s="200"/>
      <c r="N69" s="201" t="s">
        <v>148</v>
      </c>
      <c r="O69" s="203" t="s">
        <v>97</v>
      </c>
      <c r="P69" s="204">
        <f>'Ｈ１３（2001）'!A69</f>
        <v>0</v>
      </c>
      <c r="Q69" s="205">
        <f>'Ｈ１３（2001）'!B69</f>
        <v>0</v>
      </c>
      <c r="R69" s="225"/>
      <c r="S69" s="267">
        <f>'Ｈ１３（2001）'!D69</f>
        <v>0</v>
      </c>
      <c r="T69" s="268">
        <f>'Ｈ１３（2001）'!F69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51">
        <v>0</v>
      </c>
      <c r="B70" s="951">
        <v>0</v>
      </c>
      <c r="C70" s="951">
        <v>0</v>
      </c>
      <c r="D70" s="951">
        <v>0</v>
      </c>
      <c r="E70" s="951">
        <v>0</v>
      </c>
      <c r="F70" s="951">
        <v>0</v>
      </c>
      <c r="G70" s="536"/>
      <c r="H70" s="535"/>
      <c r="I70" s="535"/>
      <c r="K70" s="199"/>
      <c r="L70" s="181" t="s">
        <v>103</v>
      </c>
      <c r="M70" s="181"/>
      <c r="N70" s="201" t="s">
        <v>96</v>
      </c>
      <c r="O70" s="203" t="s">
        <v>34</v>
      </c>
      <c r="P70" s="204">
        <f>'Ｈ１３（2001）'!A70</f>
        <v>0</v>
      </c>
      <c r="Q70" s="205">
        <f>'Ｈ１３（2001）'!B70</f>
        <v>0</v>
      </c>
      <c r="R70" s="225"/>
      <c r="S70" s="267">
        <f>'Ｈ１３（2001）'!D70</f>
        <v>0</v>
      </c>
      <c r="T70" s="268">
        <f>'Ｈ１３（2001）'!F70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51">
        <v>133</v>
      </c>
      <c r="B71" s="951">
        <v>133</v>
      </c>
      <c r="C71" s="951">
        <v>0</v>
      </c>
      <c r="D71" s="951">
        <v>0</v>
      </c>
      <c r="E71" s="951">
        <v>0</v>
      </c>
      <c r="F71" s="951">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51">
        <v>0</v>
      </c>
      <c r="B72" s="951">
        <v>0</v>
      </c>
      <c r="C72" s="951">
        <v>0</v>
      </c>
      <c r="D72" s="951">
        <v>0</v>
      </c>
      <c r="E72" s="951">
        <v>0</v>
      </c>
      <c r="F72" s="951">
        <v>0</v>
      </c>
      <c r="G72" s="536"/>
      <c r="H72" s="535"/>
      <c r="I72" s="535"/>
      <c r="K72" s="199"/>
      <c r="L72" s="181"/>
      <c r="M72" s="201" t="s">
        <v>95</v>
      </c>
      <c r="N72" s="202"/>
      <c r="O72" s="203" t="s">
        <v>98</v>
      </c>
      <c r="P72" s="204">
        <f>'Ｈ１３（2001）'!A71</f>
        <v>133</v>
      </c>
      <c r="Q72" s="205">
        <f>'Ｈ１３（2001）'!B71</f>
        <v>133</v>
      </c>
      <c r="R72" s="225"/>
      <c r="S72" s="267">
        <f>'Ｈ１３（2001）'!D71</f>
        <v>0</v>
      </c>
      <c r="T72" s="268">
        <f>'Ｈ１３（2001）'!F71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51">
        <v>0</v>
      </c>
      <c r="B73" s="951">
        <v>0</v>
      </c>
      <c r="C73" s="951">
        <v>0</v>
      </c>
      <c r="D73" s="951">
        <v>0</v>
      </c>
      <c r="E73" s="951">
        <v>0</v>
      </c>
      <c r="F73" s="951">
        <v>0</v>
      </c>
      <c r="G73" s="536"/>
      <c r="H73" s="535"/>
      <c r="I73" s="535"/>
      <c r="K73" s="199"/>
      <c r="L73" s="221"/>
      <c r="M73" s="201" t="s">
        <v>13</v>
      </c>
      <c r="N73" s="202"/>
      <c r="O73" s="203" t="s">
        <v>99</v>
      </c>
      <c r="P73" s="204">
        <f>'Ｈ１３（2001）'!A72</f>
        <v>0</v>
      </c>
      <c r="Q73" s="205">
        <f>'Ｈ１３（2001）'!B72</f>
        <v>0</v>
      </c>
      <c r="R73" s="225"/>
      <c r="S73" s="267">
        <f>'Ｈ１３（2001）'!D72</f>
        <v>0</v>
      </c>
      <c r="T73" s="268">
        <f>'Ｈ１３（2001）'!F72</f>
        <v>0</v>
      </c>
      <c r="U73" s="269"/>
      <c r="V73" s="221"/>
      <c r="W73" s="201" t="s">
        <v>13</v>
      </c>
      <c r="X73" s="202"/>
      <c r="Y73" s="216" t="s">
        <v>15</v>
      </c>
      <c r="Z73" s="276">
        <f>'Ｈ１３（2001）'!A119</f>
        <v>0</v>
      </c>
      <c r="AA73" s="277">
        <f>'Ｈ１３（2001）'!B119</f>
        <v>0</v>
      </c>
      <c r="AB73" s="278"/>
      <c r="AC73" s="279">
        <f>'Ｈ１３（2001）'!E119</f>
        <v>0</v>
      </c>
      <c r="AD73" s="269"/>
      <c r="AE73" s="221"/>
      <c r="AF73" s="201" t="s">
        <v>13</v>
      </c>
      <c r="AG73" s="202"/>
      <c r="AH73" s="216" t="s">
        <v>402</v>
      </c>
      <c r="AI73" s="276">
        <f>'Ｈ１３（2001）'!A142</f>
        <v>0</v>
      </c>
      <c r="AJ73" s="277">
        <f>'Ｈ１３（2001）'!B142</f>
        <v>0</v>
      </c>
      <c r="AK73" s="280">
        <f>'Ｈ１３（2001）'!C142</f>
        <v>0</v>
      </c>
      <c r="AL73" s="281">
        <f>'Ｈ１３（2001）'!E142</f>
        <v>0</v>
      </c>
    </row>
    <row r="74" spans="1:38" ht="14.45" customHeight="1">
      <c r="A74" s="951">
        <v>94216</v>
      </c>
      <c r="B74" s="951">
        <v>63219</v>
      </c>
      <c r="C74" s="951">
        <v>30997</v>
      </c>
      <c r="D74" s="951">
        <v>5924</v>
      </c>
      <c r="E74" s="951">
        <v>6653</v>
      </c>
      <c r="F74" s="951">
        <v>0</v>
      </c>
      <c r="G74" s="536"/>
      <c r="H74" s="535"/>
      <c r="I74" s="535"/>
      <c r="K74" s="199"/>
      <c r="L74" s="201" t="s">
        <v>19</v>
      </c>
      <c r="M74" s="202"/>
      <c r="N74" s="202"/>
      <c r="O74" s="203" t="s">
        <v>20</v>
      </c>
      <c r="P74" s="204">
        <f>'Ｈ１３（2001）'!A73</f>
        <v>0</v>
      </c>
      <c r="Q74" s="205">
        <f>'Ｈ１３（2001）'!B73</f>
        <v>0</v>
      </c>
      <c r="R74" s="225"/>
      <c r="S74" s="267">
        <f>'Ｈ１３（2001）'!D73</f>
        <v>0</v>
      </c>
      <c r="T74" s="268">
        <f>'Ｈ１３（2001）'!F73</f>
        <v>0</v>
      </c>
      <c r="U74" s="269"/>
      <c r="V74" s="201" t="s">
        <v>19</v>
      </c>
      <c r="W74" s="202"/>
      <c r="X74" s="202"/>
      <c r="Y74" s="216" t="s">
        <v>142</v>
      </c>
      <c r="Z74" s="299">
        <f>'Ｈ１３（2001）'!A120</f>
        <v>0</v>
      </c>
      <c r="AA74" s="277">
        <f>'Ｈ１３（2001）'!B120</f>
        <v>0</v>
      </c>
      <c r="AB74" s="300"/>
      <c r="AC74" s="279">
        <f>'Ｈ１３（2001）'!E120</f>
        <v>0</v>
      </c>
      <c r="AD74" s="269"/>
      <c r="AE74" s="201" t="s">
        <v>19</v>
      </c>
      <c r="AF74" s="202"/>
      <c r="AG74" s="202"/>
      <c r="AH74" s="216" t="s">
        <v>403</v>
      </c>
      <c r="AI74" s="299">
        <f>'Ｈ１３（2001）'!A143</f>
        <v>0</v>
      </c>
      <c r="AJ74" s="277">
        <f>'Ｈ１３（2001）'!B143</f>
        <v>0</v>
      </c>
      <c r="AK74" s="301">
        <f>'Ｈ１３（2001）'!C143</f>
        <v>0</v>
      </c>
      <c r="AL74" s="281">
        <f>'Ｈ１３（2001）'!E143</f>
        <v>0</v>
      </c>
    </row>
    <row r="75" spans="1:38" ht="14.45" customHeight="1">
      <c r="A75" s="951">
        <v>17732</v>
      </c>
      <c r="B75" s="951">
        <v>16576</v>
      </c>
      <c r="C75" s="951">
        <v>1156</v>
      </c>
      <c r="D75" s="951">
        <v>794</v>
      </c>
      <c r="E75" s="951">
        <v>0</v>
      </c>
      <c r="F75" s="951">
        <v>0</v>
      </c>
      <c r="G75" s="536"/>
      <c r="H75" s="535"/>
      <c r="I75" s="535"/>
      <c r="K75" s="199" t="s">
        <v>83</v>
      </c>
      <c r="L75" s="200"/>
      <c r="M75" s="201" t="s">
        <v>22</v>
      </c>
      <c r="N75" s="202"/>
      <c r="O75" s="203" t="s">
        <v>23</v>
      </c>
      <c r="P75" s="204">
        <f>'Ｈ１３（2001）'!A75</f>
        <v>17732</v>
      </c>
      <c r="Q75" s="205">
        <f>'Ｈ１３（2001）'!B75</f>
        <v>16576</v>
      </c>
      <c r="R75" s="225"/>
      <c r="S75" s="267">
        <f>'Ｈ１３（2001）'!D75</f>
        <v>794</v>
      </c>
      <c r="T75" s="268">
        <f>'Ｈ１３（2001）'!F75</f>
        <v>0</v>
      </c>
      <c r="U75" s="269" t="s">
        <v>404</v>
      </c>
      <c r="V75" s="200"/>
      <c r="W75" s="201" t="s">
        <v>405</v>
      </c>
      <c r="X75" s="202"/>
      <c r="Y75" s="216" t="s">
        <v>406</v>
      </c>
      <c r="Z75" s="299">
        <f>'Ｈ１３（2001）'!A121</f>
        <v>49263</v>
      </c>
      <c r="AA75" s="277">
        <f>'Ｈ１３（2001）'!B121</f>
        <v>0</v>
      </c>
      <c r="AB75" s="300"/>
      <c r="AC75" s="279">
        <f>'Ｈ１３（2001）'!E121</f>
        <v>43100</v>
      </c>
      <c r="AD75" s="269" t="s">
        <v>407</v>
      </c>
      <c r="AE75" s="200"/>
      <c r="AF75" s="201" t="s">
        <v>405</v>
      </c>
      <c r="AG75" s="202"/>
      <c r="AH75" s="216" t="s">
        <v>408</v>
      </c>
      <c r="AI75" s="299">
        <f>'Ｈ１３（2001）'!A144</f>
        <v>0</v>
      </c>
      <c r="AJ75" s="277">
        <f>'Ｈ１３（2001）'!B144</f>
        <v>0</v>
      </c>
      <c r="AK75" s="301">
        <f>'Ｈ１３（2001）'!C144</f>
        <v>0</v>
      </c>
      <c r="AL75" s="281">
        <f>'Ｈ１３（2001）'!E144</f>
        <v>0</v>
      </c>
    </row>
    <row r="76" spans="1:38" ht="14.45" customHeight="1">
      <c r="A76" s="951">
        <v>9763</v>
      </c>
      <c r="B76" s="951">
        <v>9763</v>
      </c>
      <c r="C76" s="951">
        <v>0</v>
      </c>
      <c r="D76" s="951">
        <v>0</v>
      </c>
      <c r="E76" s="951">
        <v>0</v>
      </c>
      <c r="F76" s="951">
        <v>0</v>
      </c>
      <c r="G76" s="536"/>
      <c r="H76" s="535"/>
      <c r="I76" s="535"/>
      <c r="K76" s="199"/>
      <c r="L76" s="200" t="s">
        <v>25</v>
      </c>
      <c r="M76" s="201" t="s">
        <v>26</v>
      </c>
      <c r="N76" s="202"/>
      <c r="O76" s="203" t="s">
        <v>27</v>
      </c>
      <c r="P76" s="204">
        <f>'Ｈ１３（2001）'!A76</f>
        <v>9763</v>
      </c>
      <c r="Q76" s="205">
        <f>'Ｈ１３（2001）'!B76</f>
        <v>9763</v>
      </c>
      <c r="R76" s="225"/>
      <c r="S76" s="267">
        <f>'Ｈ１３（2001）'!D76</f>
        <v>0</v>
      </c>
      <c r="T76" s="268">
        <f>'Ｈ１３（2001）'!F76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51">
        <v>0</v>
      </c>
      <c r="B77" s="951">
        <v>0</v>
      </c>
      <c r="C77" s="951">
        <v>0</v>
      </c>
      <c r="D77" s="951">
        <v>0</v>
      </c>
      <c r="E77" s="951">
        <v>0</v>
      </c>
      <c r="F77" s="951">
        <v>0</v>
      </c>
      <c r="G77" s="536"/>
      <c r="H77" s="535"/>
      <c r="I77" s="535"/>
      <c r="K77" s="199"/>
      <c r="L77" s="200" t="s">
        <v>28</v>
      </c>
      <c r="M77" s="201" t="s">
        <v>29</v>
      </c>
      <c r="N77" s="202"/>
      <c r="O77" s="203" t="s">
        <v>30</v>
      </c>
      <c r="P77" s="204">
        <f>'Ｈ１３（2001）'!A77</f>
        <v>0</v>
      </c>
      <c r="Q77" s="205">
        <f>'Ｈ１３（2001）'!B77</f>
        <v>0</v>
      </c>
      <c r="R77" s="225"/>
      <c r="S77" s="267">
        <f>'Ｈ１３（2001）'!D77</f>
        <v>0</v>
      </c>
      <c r="T77" s="268">
        <f>'Ｈ１３（2001）'!F77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51">
        <v>0</v>
      </c>
      <c r="B78" s="951">
        <v>0</v>
      </c>
      <c r="C78" s="951">
        <v>0</v>
      </c>
      <c r="D78" s="951">
        <v>0</v>
      </c>
      <c r="E78" s="951">
        <v>0</v>
      </c>
      <c r="F78" s="951">
        <v>0</v>
      </c>
      <c r="G78" s="536"/>
      <c r="H78" s="535"/>
      <c r="I78" s="535"/>
      <c r="K78" s="199"/>
      <c r="L78" s="200" t="s">
        <v>31</v>
      </c>
      <c r="M78" s="201" t="s">
        <v>32</v>
      </c>
      <c r="N78" s="202"/>
      <c r="O78" s="203" t="s">
        <v>33</v>
      </c>
      <c r="P78" s="204">
        <f>'Ｈ１３（2001）'!A78</f>
        <v>0</v>
      </c>
      <c r="Q78" s="205">
        <f>'Ｈ１３（2001）'!B78</f>
        <v>0</v>
      </c>
      <c r="R78" s="225"/>
      <c r="S78" s="267">
        <f>'Ｈ１３（2001）'!D78</f>
        <v>0</v>
      </c>
      <c r="T78" s="268">
        <f>'Ｈ１３（2001）'!F78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51">
        <v>0</v>
      </c>
      <c r="B79" s="951">
        <v>0</v>
      </c>
      <c r="C79" s="951">
        <v>0</v>
      </c>
      <c r="D79" s="951">
        <v>0</v>
      </c>
      <c r="E79" s="951">
        <v>0</v>
      </c>
      <c r="F79" s="951">
        <v>0</v>
      </c>
      <c r="G79" s="536"/>
      <c r="H79" s="535"/>
      <c r="I79" s="535"/>
      <c r="K79" s="199"/>
      <c r="L79" s="200" t="s">
        <v>35</v>
      </c>
      <c r="M79" s="201" t="s">
        <v>36</v>
      </c>
      <c r="N79" s="202"/>
      <c r="O79" s="203" t="s">
        <v>37</v>
      </c>
      <c r="P79" s="204">
        <f>'Ｈ１３（2001）'!A79</f>
        <v>0</v>
      </c>
      <c r="Q79" s="205">
        <f>'Ｈ１３（2001）'!B79</f>
        <v>0</v>
      </c>
      <c r="R79" s="225"/>
      <c r="S79" s="267">
        <f>'Ｈ１３（2001）'!D79</f>
        <v>0</v>
      </c>
      <c r="T79" s="268">
        <f>'Ｈ１３（2001）'!F79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51">
        <v>58461</v>
      </c>
      <c r="B80" s="951">
        <v>36880</v>
      </c>
      <c r="C80" s="951">
        <v>21581</v>
      </c>
      <c r="D80" s="951">
        <v>1000</v>
      </c>
      <c r="E80" s="951">
        <v>6653</v>
      </c>
      <c r="F80" s="951">
        <v>0</v>
      </c>
      <c r="G80" s="536"/>
      <c r="H80" s="535"/>
      <c r="I80" s="535"/>
      <c r="K80" s="199"/>
      <c r="L80" s="200" t="s">
        <v>38</v>
      </c>
      <c r="M80" s="201" t="s">
        <v>149</v>
      </c>
      <c r="N80" s="202"/>
      <c r="O80" s="203" t="s">
        <v>40</v>
      </c>
      <c r="P80" s="204">
        <f>'Ｈ１３（2001）'!A80</f>
        <v>58461</v>
      </c>
      <c r="Q80" s="205">
        <f>'Ｈ１３（2001）'!B80</f>
        <v>36880</v>
      </c>
      <c r="R80" s="225"/>
      <c r="S80" s="267">
        <f>'Ｈ１３（2001）'!D80</f>
        <v>1000</v>
      </c>
      <c r="T80" s="268">
        <f>'Ｈ１３（2001）'!F80</f>
        <v>0</v>
      </c>
      <c r="U80" s="269"/>
      <c r="V80" s="200" t="s">
        <v>38</v>
      </c>
      <c r="W80" s="201" t="s">
        <v>149</v>
      </c>
      <c r="X80" s="202"/>
      <c r="Y80" s="203" t="s">
        <v>413</v>
      </c>
      <c r="Z80" s="276">
        <f>'Ｈ１３（2001）'!A122</f>
        <v>49263</v>
      </c>
      <c r="AA80" s="277">
        <f>'Ｈ１３（2001）'!B122</f>
        <v>0</v>
      </c>
      <c r="AB80" s="278"/>
      <c r="AC80" s="279">
        <f>'Ｈ１３（2001）'!E122</f>
        <v>43100</v>
      </c>
      <c r="AD80" s="269" t="s">
        <v>414</v>
      </c>
      <c r="AE80" s="200" t="s">
        <v>38</v>
      </c>
      <c r="AF80" s="201" t="s">
        <v>149</v>
      </c>
      <c r="AG80" s="202"/>
      <c r="AH80" s="203" t="s">
        <v>415</v>
      </c>
      <c r="AI80" s="276">
        <f>'Ｈ１３（2001）'!A145</f>
        <v>0</v>
      </c>
      <c r="AJ80" s="277">
        <f>'Ｈ１３（2001）'!B145</f>
        <v>0</v>
      </c>
      <c r="AK80" s="280">
        <f>'Ｈ１３（2001）'!C145</f>
        <v>0</v>
      </c>
      <c r="AL80" s="281">
        <f>'Ｈ１３（2001）'!E145</f>
        <v>0</v>
      </c>
    </row>
    <row r="81" spans="1:38" ht="14.45" customHeight="1">
      <c r="A81" s="951">
        <v>0</v>
      </c>
      <c r="B81" s="951">
        <v>0</v>
      </c>
      <c r="C81" s="951">
        <v>0</v>
      </c>
      <c r="D81" s="951">
        <v>0</v>
      </c>
      <c r="E81" s="951">
        <v>0</v>
      </c>
      <c r="F81" s="951">
        <v>0</v>
      </c>
      <c r="G81" s="536"/>
      <c r="H81" s="535"/>
      <c r="I81" s="535"/>
      <c r="K81" s="199"/>
      <c r="L81" s="200" t="s">
        <v>41</v>
      </c>
      <c r="M81" s="201" t="s">
        <v>42</v>
      </c>
      <c r="N81" s="202"/>
      <c r="O81" s="203" t="s">
        <v>43</v>
      </c>
      <c r="P81" s="204">
        <f>'Ｈ１３（2001）'!A81</f>
        <v>0</v>
      </c>
      <c r="Q81" s="205">
        <f>'Ｈ１３（2001）'!B81</f>
        <v>0</v>
      </c>
      <c r="R81" s="225"/>
      <c r="S81" s="267">
        <f>'Ｈ１３（2001）'!D81</f>
        <v>0</v>
      </c>
      <c r="T81" s="268">
        <f>'Ｈ１３（2001）'!F81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51">
        <v>8260</v>
      </c>
      <c r="B82" s="951">
        <v>0</v>
      </c>
      <c r="C82" s="951">
        <v>8260</v>
      </c>
      <c r="D82" s="951">
        <v>4130</v>
      </c>
      <c r="E82" s="951">
        <v>0</v>
      </c>
      <c r="F82" s="951">
        <v>0</v>
      </c>
      <c r="G82" s="536"/>
      <c r="H82" s="535"/>
      <c r="I82" s="535"/>
      <c r="K82" s="199" t="s">
        <v>131</v>
      </c>
      <c r="L82" s="221"/>
      <c r="M82" s="201" t="s">
        <v>13</v>
      </c>
      <c r="N82" s="202"/>
      <c r="O82" s="203" t="s">
        <v>44</v>
      </c>
      <c r="P82" s="204">
        <f>'Ｈ１３（2001）'!A82</f>
        <v>8260</v>
      </c>
      <c r="Q82" s="205">
        <f>'Ｈ１３（2001）'!B82</f>
        <v>0</v>
      </c>
      <c r="R82" s="225"/>
      <c r="S82" s="267">
        <f>'Ｈ１３（2001）'!D82</f>
        <v>4130</v>
      </c>
      <c r="T82" s="268">
        <f>'Ｈ１３（2001）'!F82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51">
        <v>224441</v>
      </c>
      <c r="B83" s="951">
        <v>224441</v>
      </c>
      <c r="C83" s="951">
        <v>0</v>
      </c>
      <c r="D83" s="951">
        <v>11085</v>
      </c>
      <c r="E83" s="951">
        <v>0</v>
      </c>
      <c r="F83" s="951">
        <v>53000</v>
      </c>
      <c r="G83" s="536"/>
      <c r="H83" s="535"/>
      <c r="I83" s="535"/>
      <c r="K83" s="199" t="s">
        <v>4</v>
      </c>
      <c r="L83" s="178" t="s">
        <v>45</v>
      </c>
      <c r="M83" s="202"/>
      <c r="N83" s="202"/>
      <c r="O83" s="203" t="s">
        <v>46</v>
      </c>
      <c r="P83" s="204">
        <f>'Ｈ１３（2001）'!A83</f>
        <v>224441</v>
      </c>
      <c r="Q83" s="205">
        <f>'Ｈ１３（2001）'!B83</f>
        <v>224441</v>
      </c>
      <c r="R83" s="225"/>
      <c r="S83" s="267">
        <f>'Ｈ１３（2001）'!D83</f>
        <v>11085</v>
      </c>
      <c r="T83" s="268">
        <f>'Ｈ１３（2001）'!F83</f>
        <v>53000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51">
        <v>0</v>
      </c>
      <c r="B84" s="951">
        <v>0</v>
      </c>
      <c r="C84" s="951">
        <v>0</v>
      </c>
      <c r="D84" s="951">
        <v>0</v>
      </c>
      <c r="E84" s="951">
        <v>0</v>
      </c>
      <c r="F84" s="951">
        <v>0</v>
      </c>
      <c r="G84" s="536"/>
      <c r="H84" s="535"/>
      <c r="I84" s="535"/>
      <c r="K84" s="199"/>
      <c r="L84" s="200"/>
      <c r="M84" s="201" t="s">
        <v>100</v>
      </c>
      <c r="N84" s="202"/>
      <c r="O84" s="203" t="s">
        <v>75</v>
      </c>
      <c r="P84" s="204">
        <f>'Ｈ１３（2001）'!A84</f>
        <v>0</v>
      </c>
      <c r="Q84" s="205">
        <f>'Ｈ１３（2001）'!B84</f>
        <v>0</v>
      </c>
      <c r="R84" s="225"/>
      <c r="S84" s="267">
        <f>'Ｈ１３（2001）'!D84</f>
        <v>0</v>
      </c>
      <c r="T84" s="268">
        <f>'Ｈ１３（2001）'!F84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51">
        <v>86441</v>
      </c>
      <c r="B85" s="951">
        <v>86441</v>
      </c>
      <c r="C85" s="951">
        <v>0</v>
      </c>
      <c r="D85" s="951">
        <v>11085</v>
      </c>
      <c r="E85" s="951">
        <v>0</v>
      </c>
      <c r="F85" s="951">
        <v>53000</v>
      </c>
      <c r="G85" s="536"/>
      <c r="H85" s="535"/>
      <c r="I85" s="535"/>
      <c r="K85" s="199"/>
      <c r="L85" s="200"/>
      <c r="M85" s="201" t="s">
        <v>101</v>
      </c>
      <c r="N85" s="202"/>
      <c r="O85" s="203" t="s">
        <v>77</v>
      </c>
      <c r="P85" s="204">
        <f>'Ｈ１３（2001）'!A85</f>
        <v>86441</v>
      </c>
      <c r="Q85" s="205">
        <f>'Ｈ１３（2001）'!B85</f>
        <v>86441</v>
      </c>
      <c r="R85" s="225"/>
      <c r="S85" s="267">
        <f>'Ｈ１３（2001）'!D85</f>
        <v>11085</v>
      </c>
      <c r="T85" s="268">
        <f>'Ｈ１３（2001）'!F85</f>
        <v>53000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51">
        <v>233634</v>
      </c>
      <c r="B86" s="951">
        <v>233634</v>
      </c>
      <c r="C86" s="951">
        <v>0</v>
      </c>
      <c r="D86" s="951">
        <v>0</v>
      </c>
      <c r="E86" s="951">
        <v>0</v>
      </c>
      <c r="F86" s="951">
        <v>96100</v>
      </c>
      <c r="G86" s="536"/>
      <c r="H86" s="535"/>
      <c r="I86" s="535"/>
      <c r="K86" s="199"/>
      <c r="L86" s="200"/>
      <c r="M86" s="201" t="s">
        <v>13</v>
      </c>
      <c r="N86" s="202"/>
      <c r="O86" s="203"/>
      <c r="P86" s="224">
        <f>P83-P84-P85</f>
        <v>138000</v>
      </c>
      <c r="Q86" s="225">
        <f>Q83-Q84-Q85</f>
        <v>138000</v>
      </c>
      <c r="R86" s="225"/>
      <c r="S86" s="297">
        <f>S83-S84-S85</f>
        <v>0</v>
      </c>
      <c r="T86" s="275">
        <f>T83-T84-T85</f>
        <v>0</v>
      </c>
      <c r="U86" s="269"/>
      <c r="V86" s="200"/>
      <c r="W86" s="201" t="s">
        <v>13</v>
      </c>
      <c r="X86" s="202"/>
      <c r="Y86" s="203" t="s">
        <v>676</v>
      </c>
      <c r="Z86" s="276">
        <f>'Ｈ１３（2001）'!A123</f>
        <v>0</v>
      </c>
      <c r="AA86" s="277">
        <f>'Ｈ１３（2001）'!B123</f>
        <v>0</v>
      </c>
      <c r="AB86" s="278"/>
      <c r="AC86" s="279">
        <f>'Ｈ１３（2001）'!E123</f>
        <v>0</v>
      </c>
      <c r="AD86" s="269" t="s">
        <v>423</v>
      </c>
      <c r="AE86" s="200"/>
      <c r="AF86" s="201" t="s">
        <v>13</v>
      </c>
      <c r="AG86" s="202"/>
      <c r="AH86" s="203" t="s">
        <v>677</v>
      </c>
      <c r="AI86" s="276">
        <f>'Ｈ１３（2001）'!A146</f>
        <v>0</v>
      </c>
      <c r="AJ86" s="277">
        <f>'Ｈ１３（2001）'!B146</f>
        <v>0</v>
      </c>
      <c r="AK86" s="280">
        <f>'Ｈ１３（2001）'!C146</f>
        <v>0</v>
      </c>
      <c r="AL86" s="281">
        <f>'Ｈ１３（2001）'!E146</f>
        <v>0</v>
      </c>
    </row>
    <row r="87" spans="1:38" ht="14.45" customHeight="1">
      <c r="A87" s="951">
        <v>227264</v>
      </c>
      <c r="B87" s="951">
        <v>227264</v>
      </c>
      <c r="C87" s="951">
        <v>0</v>
      </c>
      <c r="D87" s="951">
        <v>0</v>
      </c>
      <c r="E87" s="951">
        <v>0</v>
      </c>
      <c r="F87" s="951">
        <v>96100</v>
      </c>
      <c r="G87" s="536"/>
      <c r="H87" s="535"/>
      <c r="I87" s="535"/>
      <c r="K87" s="199"/>
      <c r="L87" s="178"/>
      <c r="M87" s="201" t="s">
        <v>47</v>
      </c>
      <c r="N87" s="202"/>
      <c r="O87" s="203" t="s">
        <v>48</v>
      </c>
      <c r="P87" s="204">
        <f>'Ｈ１３（2001）'!A87</f>
        <v>227264</v>
      </c>
      <c r="Q87" s="205">
        <f>'Ｈ１３（2001）'!B87</f>
        <v>227264</v>
      </c>
      <c r="R87" s="225"/>
      <c r="S87" s="267">
        <f>'Ｈ１３（2001）'!D87</f>
        <v>0</v>
      </c>
      <c r="T87" s="268">
        <f>'Ｈ１３（2001）'!F87</f>
        <v>96100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51">
        <v>0</v>
      </c>
      <c r="B88" s="951">
        <v>0</v>
      </c>
      <c r="C88" s="951">
        <v>0</v>
      </c>
      <c r="D88" s="951">
        <v>0</v>
      </c>
      <c r="E88" s="951">
        <v>0</v>
      </c>
      <c r="F88" s="951">
        <v>0</v>
      </c>
      <c r="G88" s="536"/>
      <c r="H88" s="535"/>
      <c r="I88" s="535"/>
      <c r="K88" s="199"/>
      <c r="L88" s="200"/>
      <c r="M88" s="201" t="s">
        <v>50</v>
      </c>
      <c r="N88" s="202"/>
      <c r="O88" s="203" t="s">
        <v>51</v>
      </c>
      <c r="P88" s="204">
        <f>'Ｈ１３（2001）'!A88</f>
        <v>0</v>
      </c>
      <c r="Q88" s="205">
        <f>'Ｈ１３（2001）'!B88</f>
        <v>0</v>
      </c>
      <c r="R88" s="225"/>
      <c r="S88" s="267">
        <f>'Ｈ１３（2001）'!D88</f>
        <v>0</v>
      </c>
      <c r="T88" s="268">
        <f>'Ｈ１３（2001）'!F88</f>
        <v>0</v>
      </c>
      <c r="U88" s="269"/>
      <c r="V88" s="200"/>
      <c r="W88" s="201" t="s">
        <v>426</v>
      </c>
      <c r="X88" s="202"/>
      <c r="Y88" s="203" t="s">
        <v>678</v>
      </c>
      <c r="Z88" s="276">
        <f>'Ｈ１３（2001）'!A125</f>
        <v>6000</v>
      </c>
      <c r="AA88" s="277">
        <f>'Ｈ１３（2001）'!B125</f>
        <v>0</v>
      </c>
      <c r="AB88" s="278"/>
      <c r="AC88" s="279">
        <f>'Ｈ１３（2001）'!E125</f>
        <v>0</v>
      </c>
      <c r="AD88" s="269"/>
      <c r="AE88" s="200"/>
      <c r="AF88" s="201" t="s">
        <v>426</v>
      </c>
      <c r="AG88" s="202"/>
      <c r="AH88" s="203" t="s">
        <v>679</v>
      </c>
      <c r="AI88" s="276">
        <f>'Ｈ１３（2001）'!A148</f>
        <v>0</v>
      </c>
      <c r="AJ88" s="277">
        <f>'Ｈ１３（2001）'!B148</f>
        <v>0</v>
      </c>
      <c r="AK88" s="280">
        <f>'Ｈ１３（2001）'!C148</f>
        <v>0</v>
      </c>
      <c r="AL88" s="281">
        <f>'Ｈ１３（2001）'!E148</f>
        <v>0</v>
      </c>
    </row>
    <row r="89" spans="1:38" ht="14.45" customHeight="1">
      <c r="A89" s="951">
        <v>0</v>
      </c>
      <c r="B89" s="951">
        <v>0</v>
      </c>
      <c r="C89" s="951">
        <v>0</v>
      </c>
      <c r="D89" s="951">
        <v>0</v>
      </c>
      <c r="E89" s="951">
        <v>0</v>
      </c>
      <c r="F89" s="951">
        <v>0</v>
      </c>
      <c r="G89" s="536"/>
      <c r="H89" s="535"/>
      <c r="I89" s="535"/>
      <c r="K89" s="199" t="s">
        <v>129</v>
      </c>
      <c r="L89" s="200"/>
      <c r="M89" s="201" t="s">
        <v>52</v>
      </c>
      <c r="N89" s="202"/>
      <c r="O89" s="203" t="s">
        <v>53</v>
      </c>
      <c r="P89" s="204">
        <f>'Ｈ１３（2001）'!A89</f>
        <v>0</v>
      </c>
      <c r="Q89" s="205">
        <f>'Ｈ１３（2001）'!B89</f>
        <v>0</v>
      </c>
      <c r="R89" s="225"/>
      <c r="S89" s="267">
        <f>'Ｈ１３（2001）'!D89</f>
        <v>0</v>
      </c>
      <c r="T89" s="268">
        <f>'Ｈ１３（2001）'!F89</f>
        <v>0</v>
      </c>
      <c r="U89" s="269"/>
      <c r="V89" s="200"/>
      <c r="W89" s="201" t="s">
        <v>429</v>
      </c>
      <c r="X89" s="202"/>
      <c r="Y89" s="203" t="s">
        <v>680</v>
      </c>
      <c r="Z89" s="276">
        <f>'Ｈ１３（2001）'!A126</f>
        <v>0</v>
      </c>
      <c r="AA89" s="277">
        <f>'Ｈ１３（2001）'!B126</f>
        <v>0</v>
      </c>
      <c r="AB89" s="278"/>
      <c r="AC89" s="279">
        <f>'Ｈ１３（2001）'!E126</f>
        <v>0</v>
      </c>
      <c r="AD89" s="269"/>
      <c r="AE89" s="200"/>
      <c r="AF89" s="201" t="s">
        <v>429</v>
      </c>
      <c r="AG89" s="202"/>
      <c r="AH89" s="203" t="s">
        <v>681</v>
      </c>
      <c r="AI89" s="276">
        <f>'Ｈ１３（2001）'!A149</f>
        <v>0</v>
      </c>
      <c r="AJ89" s="277">
        <f>'Ｈ１３（2001）'!B149</f>
        <v>0</v>
      </c>
      <c r="AK89" s="280">
        <f>'Ｈ１３（2001）'!C149</f>
        <v>0</v>
      </c>
      <c r="AL89" s="281">
        <f>'Ｈ１３（2001）'!E149</f>
        <v>0</v>
      </c>
    </row>
    <row r="90" spans="1:38" ht="14.45" customHeight="1">
      <c r="A90" s="951">
        <v>0</v>
      </c>
      <c r="B90" s="951">
        <v>0</v>
      </c>
      <c r="C90" s="951">
        <v>0</v>
      </c>
      <c r="D90" s="951">
        <v>0</v>
      </c>
      <c r="E90" s="951">
        <v>0</v>
      </c>
      <c r="F90" s="951">
        <v>0</v>
      </c>
      <c r="G90" s="536"/>
      <c r="H90" s="535"/>
      <c r="I90" s="535"/>
      <c r="K90" s="199"/>
      <c r="L90" s="200" t="s">
        <v>54</v>
      </c>
      <c r="M90" s="201" t="s">
        <v>32</v>
      </c>
      <c r="N90" s="202"/>
      <c r="O90" s="203" t="s">
        <v>55</v>
      </c>
      <c r="P90" s="204">
        <f>'Ｈ１３（2001）'!A90</f>
        <v>0</v>
      </c>
      <c r="Q90" s="205">
        <f>'Ｈ１３（2001）'!B90</f>
        <v>0</v>
      </c>
      <c r="R90" s="225"/>
      <c r="S90" s="267">
        <f>'Ｈ１３（2001）'!D90</f>
        <v>0</v>
      </c>
      <c r="T90" s="268">
        <f>'Ｈ１３（2001）'!F90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51">
        <v>0</v>
      </c>
      <c r="B91" s="951">
        <v>0</v>
      </c>
      <c r="C91" s="951">
        <v>0</v>
      </c>
      <c r="D91" s="951">
        <v>0</v>
      </c>
      <c r="E91" s="951">
        <v>0</v>
      </c>
      <c r="F91" s="951">
        <v>0</v>
      </c>
      <c r="G91" s="536"/>
      <c r="H91" s="535"/>
      <c r="I91" s="535"/>
      <c r="K91" s="199"/>
      <c r="L91" s="200"/>
      <c r="M91" s="201" t="s">
        <v>42</v>
      </c>
      <c r="N91" s="202"/>
      <c r="O91" s="203" t="s">
        <v>56</v>
      </c>
      <c r="P91" s="204">
        <f>'Ｈ１３（2001）'!A91</f>
        <v>0</v>
      </c>
      <c r="Q91" s="205">
        <f>'Ｈ１３（2001）'!B91</f>
        <v>0</v>
      </c>
      <c r="R91" s="225"/>
      <c r="S91" s="267">
        <f>'Ｈ１３（2001）'!D91</f>
        <v>0</v>
      </c>
      <c r="T91" s="268">
        <f>'Ｈ１３（2001）'!F91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51">
        <v>0</v>
      </c>
      <c r="B92" s="951">
        <v>0</v>
      </c>
      <c r="C92" s="951">
        <v>0</v>
      </c>
      <c r="D92" s="951">
        <v>0</v>
      </c>
      <c r="E92" s="951">
        <v>0</v>
      </c>
      <c r="F92" s="951">
        <v>0</v>
      </c>
      <c r="G92" s="536"/>
      <c r="H92" s="535"/>
      <c r="I92" s="535"/>
      <c r="K92" s="199"/>
      <c r="L92" s="200"/>
      <c r="M92" s="201" t="s">
        <v>57</v>
      </c>
      <c r="N92" s="202"/>
      <c r="O92" s="203" t="s">
        <v>58</v>
      </c>
      <c r="P92" s="204">
        <f>'Ｈ１３（2001）'!A92</f>
        <v>0</v>
      </c>
      <c r="Q92" s="205">
        <f>'Ｈ１３（2001）'!B92</f>
        <v>0</v>
      </c>
      <c r="R92" s="225"/>
      <c r="S92" s="267">
        <f>'Ｈ１３（2001）'!D92</f>
        <v>0</v>
      </c>
      <c r="T92" s="268">
        <f>'Ｈ１３（2001）'!F92</f>
        <v>0</v>
      </c>
      <c r="U92" s="269"/>
      <c r="V92" s="200"/>
      <c r="W92" s="201" t="s">
        <v>57</v>
      </c>
      <c r="X92" s="202"/>
      <c r="Y92" s="203" t="s">
        <v>682</v>
      </c>
      <c r="Z92" s="276">
        <f>'Ｈ１３（2001）'!A127</f>
        <v>0</v>
      </c>
      <c r="AA92" s="277">
        <f>'Ｈ１３（2001）'!B127</f>
        <v>0</v>
      </c>
      <c r="AB92" s="278"/>
      <c r="AC92" s="279">
        <f>'Ｈ１３（2001）'!E127</f>
        <v>0</v>
      </c>
      <c r="AD92" s="269"/>
      <c r="AE92" s="200"/>
      <c r="AF92" s="201" t="s">
        <v>57</v>
      </c>
      <c r="AG92" s="202"/>
      <c r="AH92" s="203" t="s">
        <v>683</v>
      </c>
      <c r="AI92" s="276">
        <f>'Ｈ１３（2001）'!A150</f>
        <v>0</v>
      </c>
      <c r="AJ92" s="277">
        <f>'Ｈ１３（2001）'!B150</f>
        <v>0</v>
      </c>
      <c r="AK92" s="280">
        <f>'Ｈ１３（2001）'!C150</f>
        <v>0</v>
      </c>
      <c r="AL92" s="281">
        <f>'Ｈ１３（2001）'!E150</f>
        <v>0</v>
      </c>
    </row>
    <row r="93" spans="1:38" ht="14.45" customHeight="1">
      <c r="A93" s="951">
        <v>595</v>
      </c>
      <c r="B93" s="951">
        <v>595</v>
      </c>
      <c r="C93" s="951">
        <v>0</v>
      </c>
      <c r="D93" s="951">
        <v>0</v>
      </c>
      <c r="E93" s="951">
        <v>0</v>
      </c>
      <c r="F93" s="951">
        <v>0</v>
      </c>
      <c r="G93" s="536"/>
      <c r="H93" s="535"/>
      <c r="I93" s="535"/>
      <c r="K93" s="199"/>
      <c r="L93" s="200"/>
      <c r="M93" s="178" t="s">
        <v>60</v>
      </c>
      <c r="N93" s="202"/>
      <c r="O93" s="203" t="s">
        <v>61</v>
      </c>
      <c r="P93" s="204">
        <f>'Ｈ１３（2001）'!A93</f>
        <v>595</v>
      </c>
      <c r="Q93" s="205">
        <f>'Ｈ１３（2001）'!B93</f>
        <v>595</v>
      </c>
      <c r="R93" s="225"/>
      <c r="S93" s="267">
        <f>'Ｈ１３（2001）'!D93</f>
        <v>0</v>
      </c>
      <c r="T93" s="268">
        <f>'Ｈ１３（2001）'!F93</f>
        <v>0</v>
      </c>
      <c r="U93" s="269" t="s">
        <v>434</v>
      </c>
      <c r="V93" s="200"/>
      <c r="W93" s="178" t="s">
        <v>60</v>
      </c>
      <c r="X93" s="202"/>
      <c r="Y93" s="203" t="s">
        <v>684</v>
      </c>
      <c r="Z93" s="276">
        <f>'Ｈ１３（2001）'!A128</f>
        <v>0</v>
      </c>
      <c r="AA93" s="277">
        <f>'Ｈ１３（2001）'!B128</f>
        <v>0</v>
      </c>
      <c r="AB93" s="278"/>
      <c r="AC93" s="279">
        <f>'Ｈ１３（2001）'!E128</f>
        <v>0</v>
      </c>
      <c r="AD93" s="269"/>
      <c r="AE93" s="200"/>
      <c r="AF93" s="178" t="s">
        <v>60</v>
      </c>
      <c r="AG93" s="202"/>
      <c r="AH93" s="203" t="s">
        <v>685</v>
      </c>
      <c r="AI93" s="276">
        <f>'Ｈ１３（2001）'!A151</f>
        <v>1827</v>
      </c>
      <c r="AJ93" s="277">
        <f>'Ｈ１３（2001）'!B151</f>
        <v>0</v>
      </c>
      <c r="AK93" s="280">
        <f>'Ｈ１３（2001）'!C151</f>
        <v>0</v>
      </c>
      <c r="AL93" s="281">
        <f>'Ｈ１３（2001）'!E151</f>
        <v>900</v>
      </c>
    </row>
    <row r="94" spans="1:38" ht="14.45" customHeight="1">
      <c r="A94" s="951">
        <v>0</v>
      </c>
      <c r="B94" s="951">
        <v>0</v>
      </c>
      <c r="C94" s="951">
        <v>0</v>
      </c>
      <c r="D94" s="951">
        <v>0</v>
      </c>
      <c r="E94" s="951">
        <v>0</v>
      </c>
      <c r="F94" s="951">
        <v>0</v>
      </c>
      <c r="G94" s="536"/>
      <c r="H94" s="535"/>
      <c r="I94" s="535"/>
      <c r="K94" s="199"/>
      <c r="L94" s="200" t="s">
        <v>59</v>
      </c>
      <c r="M94" s="200"/>
      <c r="N94" s="201" t="s">
        <v>62</v>
      </c>
      <c r="O94" s="203" t="s">
        <v>63</v>
      </c>
      <c r="P94" s="204">
        <f>'Ｈ１３（2001）'!A94</f>
        <v>0</v>
      </c>
      <c r="Q94" s="205">
        <f>'Ｈ１３（2001）'!B94</f>
        <v>0</v>
      </c>
      <c r="R94" s="225"/>
      <c r="S94" s="267">
        <f>'Ｈ１３（2001）'!D94</f>
        <v>0</v>
      </c>
      <c r="T94" s="268">
        <f>'Ｈ１３（2001）'!F94</f>
        <v>0</v>
      </c>
      <c r="U94" s="269"/>
      <c r="V94" s="200" t="s">
        <v>59</v>
      </c>
      <c r="W94" s="200"/>
      <c r="X94" s="201" t="s">
        <v>62</v>
      </c>
      <c r="Y94" s="203" t="s">
        <v>686</v>
      </c>
      <c r="Z94" s="276">
        <f>'Ｈ１３（2001）'!A129</f>
        <v>0</v>
      </c>
      <c r="AA94" s="277">
        <f>'Ｈ１３（2001）'!B129</f>
        <v>0</v>
      </c>
      <c r="AB94" s="278"/>
      <c r="AC94" s="279">
        <f>'Ｈ１３（2001）'!E129</f>
        <v>0</v>
      </c>
      <c r="AD94" s="269"/>
      <c r="AE94" s="200" t="s">
        <v>59</v>
      </c>
      <c r="AF94" s="200"/>
      <c r="AG94" s="201" t="s">
        <v>62</v>
      </c>
      <c r="AH94" s="203" t="s">
        <v>687</v>
      </c>
      <c r="AI94" s="276">
        <f>'Ｈ１３（2001）'!A152</f>
        <v>0</v>
      </c>
      <c r="AJ94" s="277">
        <f>'Ｈ１３（2001）'!B152</f>
        <v>0</v>
      </c>
      <c r="AK94" s="280">
        <f>'Ｈ１３（2001）'!C152</f>
        <v>0</v>
      </c>
      <c r="AL94" s="281">
        <f>'Ｈ１３（2001）'!E152</f>
        <v>0</v>
      </c>
    </row>
    <row r="95" spans="1:38" ht="14.45" customHeight="1">
      <c r="A95" s="951">
        <v>0</v>
      </c>
      <c r="B95" s="951">
        <v>0</v>
      </c>
      <c r="C95" s="951">
        <v>0</v>
      </c>
      <c r="D95" s="951">
        <v>0</v>
      </c>
      <c r="E95" s="951">
        <v>0</v>
      </c>
      <c r="F95" s="951">
        <v>0</v>
      </c>
      <c r="G95" s="536"/>
      <c r="H95" s="535"/>
      <c r="I95" s="535"/>
      <c r="K95" s="199"/>
      <c r="L95" s="200"/>
      <c r="M95" s="200"/>
      <c r="N95" s="201" t="s">
        <v>64</v>
      </c>
      <c r="O95" s="203" t="s">
        <v>65</v>
      </c>
      <c r="P95" s="204">
        <f>'Ｈ１３（2001）'!A95</f>
        <v>0</v>
      </c>
      <c r="Q95" s="205">
        <f>'Ｈ１３（2001）'!B95</f>
        <v>0</v>
      </c>
      <c r="R95" s="225"/>
      <c r="S95" s="267">
        <f>'Ｈ１３（2001）'!D95</f>
        <v>0</v>
      </c>
      <c r="T95" s="268">
        <f>'Ｈ１３（2001）'!F95</f>
        <v>0</v>
      </c>
      <c r="U95" s="269"/>
      <c r="V95" s="200"/>
      <c r="W95" s="200"/>
      <c r="X95" s="201" t="s">
        <v>64</v>
      </c>
      <c r="Y95" s="203" t="s">
        <v>688</v>
      </c>
      <c r="Z95" s="276">
        <f>'Ｈ１３（2001）'!A130</f>
        <v>0</v>
      </c>
      <c r="AA95" s="277">
        <f>'Ｈ１３（2001）'!B130</f>
        <v>0</v>
      </c>
      <c r="AB95" s="278"/>
      <c r="AC95" s="279">
        <f>'Ｈ１３（2001）'!E130</f>
        <v>0</v>
      </c>
      <c r="AD95" s="269"/>
      <c r="AE95" s="200"/>
      <c r="AF95" s="200"/>
      <c r="AG95" s="201" t="s">
        <v>64</v>
      </c>
      <c r="AH95" s="203" t="s">
        <v>689</v>
      </c>
      <c r="AI95" s="276">
        <f>'Ｈ１３（2001）'!A153</f>
        <v>0</v>
      </c>
      <c r="AJ95" s="277">
        <f>'Ｈ１３（2001）'!B153</f>
        <v>0</v>
      </c>
      <c r="AK95" s="280">
        <f>'Ｈ１３（2001）'!C153</f>
        <v>0</v>
      </c>
      <c r="AL95" s="281">
        <f>'Ｈ１３（2001）'!E153</f>
        <v>0</v>
      </c>
    </row>
    <row r="96" spans="1:38" ht="14.45" customHeight="1">
      <c r="A96" s="951">
        <v>0</v>
      </c>
      <c r="B96" s="951">
        <v>0</v>
      </c>
      <c r="C96" s="951">
        <v>0</v>
      </c>
      <c r="D96" s="951">
        <v>0</v>
      </c>
      <c r="E96" s="951">
        <v>0</v>
      </c>
      <c r="F96" s="951">
        <v>0</v>
      </c>
      <c r="G96" s="536"/>
      <c r="H96" s="535"/>
      <c r="I96" s="535"/>
      <c r="K96" s="199" t="s">
        <v>38</v>
      </c>
      <c r="L96" s="200"/>
      <c r="M96" s="200"/>
      <c r="N96" s="201" t="s">
        <v>66</v>
      </c>
      <c r="O96" s="203" t="s">
        <v>67</v>
      </c>
      <c r="P96" s="204">
        <f>'Ｈ１３（2001）'!A96</f>
        <v>0</v>
      </c>
      <c r="Q96" s="205">
        <f>'Ｈ１３（2001）'!B96</f>
        <v>0</v>
      </c>
      <c r="R96" s="225"/>
      <c r="S96" s="267">
        <f>'Ｈ１３（2001）'!D96</f>
        <v>0</v>
      </c>
      <c r="T96" s="268">
        <f>'Ｈ１３（2001）'!F96</f>
        <v>0</v>
      </c>
      <c r="U96" s="269"/>
      <c r="V96" s="200"/>
      <c r="W96" s="200"/>
      <c r="X96" s="201" t="s">
        <v>66</v>
      </c>
      <c r="Y96" s="203" t="s">
        <v>690</v>
      </c>
      <c r="Z96" s="276">
        <f>'Ｈ１３（2001）'!A131</f>
        <v>0</v>
      </c>
      <c r="AA96" s="277">
        <f>'Ｈ１３（2001）'!B131</f>
        <v>0</v>
      </c>
      <c r="AB96" s="278"/>
      <c r="AC96" s="279">
        <f>'Ｈ１３（2001）'!E131</f>
        <v>0</v>
      </c>
      <c r="AD96" s="269"/>
      <c r="AE96" s="200"/>
      <c r="AF96" s="200"/>
      <c r="AG96" s="201" t="s">
        <v>66</v>
      </c>
      <c r="AH96" s="203" t="s">
        <v>691</v>
      </c>
      <c r="AI96" s="276">
        <f>'Ｈ１３（2001）'!A154</f>
        <v>0</v>
      </c>
      <c r="AJ96" s="277">
        <f>'Ｈ１３（2001）'!B154</f>
        <v>0</v>
      </c>
      <c r="AK96" s="280">
        <f>'Ｈ１３（2001）'!C154</f>
        <v>0</v>
      </c>
      <c r="AL96" s="281">
        <f>'Ｈ１３（2001）'!E154</f>
        <v>0</v>
      </c>
    </row>
    <row r="97" spans="1:38" ht="14.45" customHeight="1">
      <c r="A97" s="951">
        <v>595</v>
      </c>
      <c r="B97" s="951">
        <v>595</v>
      </c>
      <c r="C97" s="951">
        <v>0</v>
      </c>
      <c r="D97" s="951">
        <v>0</v>
      </c>
      <c r="E97" s="951">
        <v>0</v>
      </c>
      <c r="F97" s="951">
        <v>0</v>
      </c>
      <c r="G97" s="536"/>
      <c r="H97" s="535"/>
      <c r="I97" s="535"/>
      <c r="K97" s="199"/>
      <c r="L97" s="200"/>
      <c r="M97" s="200"/>
      <c r="N97" s="201" t="s">
        <v>150</v>
      </c>
      <c r="O97" s="203" t="s">
        <v>69</v>
      </c>
      <c r="P97" s="204">
        <f>'Ｈ１３（2001）'!A97</f>
        <v>595</v>
      </c>
      <c r="Q97" s="205">
        <f>'Ｈ１３（2001）'!B97</f>
        <v>595</v>
      </c>
      <c r="R97" s="225"/>
      <c r="S97" s="267">
        <f>'Ｈ１３（2001）'!D97</f>
        <v>0</v>
      </c>
      <c r="T97" s="268">
        <f>'Ｈ１３（2001）'!F97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51">
        <v>5775</v>
      </c>
      <c r="B98" s="951">
        <v>5775</v>
      </c>
      <c r="C98" s="951">
        <v>0</v>
      </c>
      <c r="D98" s="951">
        <v>0</v>
      </c>
      <c r="E98" s="951">
        <v>0</v>
      </c>
      <c r="F98" s="951">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'Ｈ１３（2001）'!A132</f>
        <v>0</v>
      </c>
      <c r="AA98" s="277">
        <f>'Ｈ１３（2001）'!B132</f>
        <v>0</v>
      </c>
      <c r="AB98" s="278"/>
      <c r="AC98" s="279">
        <f>'Ｈ１３（2001）'!E132</f>
        <v>0</v>
      </c>
      <c r="AD98" s="269"/>
      <c r="AE98" s="200" t="s">
        <v>41</v>
      </c>
      <c r="AF98" s="221"/>
      <c r="AG98" s="201" t="s">
        <v>13</v>
      </c>
      <c r="AH98" s="203" t="s">
        <v>693</v>
      </c>
      <c r="AI98" s="276">
        <f>'Ｈ１３（2001）'!A155</f>
        <v>1827</v>
      </c>
      <c r="AJ98" s="277">
        <f>'Ｈ１３（2001）'!B155</f>
        <v>0</v>
      </c>
      <c r="AK98" s="280">
        <f>'Ｈ１３（2001）'!C154</f>
        <v>0</v>
      </c>
      <c r="AL98" s="281">
        <f>'Ｈ１３（2001）'!E154</f>
        <v>0</v>
      </c>
    </row>
    <row r="99" spans="1:38" ht="14.45" customHeight="1">
      <c r="A99" s="951">
        <v>0</v>
      </c>
      <c r="B99" s="951">
        <v>0</v>
      </c>
      <c r="C99" s="951">
        <v>0</v>
      </c>
      <c r="D99" s="951">
        <v>0</v>
      </c>
      <c r="E99" s="951">
        <v>0</v>
      </c>
      <c r="F99" s="951">
        <v>0</v>
      </c>
      <c r="G99" s="536"/>
      <c r="H99" s="535"/>
      <c r="I99" s="535"/>
      <c r="K99" s="227" t="s">
        <v>134</v>
      </c>
      <c r="L99" s="200"/>
      <c r="M99" s="201" t="s">
        <v>70</v>
      </c>
      <c r="N99" s="202"/>
      <c r="O99" s="203" t="s">
        <v>71</v>
      </c>
      <c r="P99" s="204">
        <f>'Ｈ１３（2001）'!A98</f>
        <v>5775</v>
      </c>
      <c r="Q99" s="205">
        <f>'Ｈ１３（2001）'!B98</f>
        <v>5775</v>
      </c>
      <c r="R99" s="225"/>
      <c r="S99" s="267">
        <f>'Ｈ１３（2001）'!D98</f>
        <v>0</v>
      </c>
      <c r="T99" s="268">
        <f>'Ｈ１３（2001）'!F98</f>
        <v>0</v>
      </c>
      <c r="U99" s="315" t="s">
        <v>694</v>
      </c>
      <c r="V99" s="200"/>
      <c r="W99" s="201" t="s">
        <v>70</v>
      </c>
      <c r="X99" s="202"/>
      <c r="Y99" s="203" t="s">
        <v>695</v>
      </c>
      <c r="Z99" s="276">
        <f>'Ｈ１３（2001）'!A133</f>
        <v>0</v>
      </c>
      <c r="AA99" s="277">
        <f>'Ｈ１３（2001）'!B133</f>
        <v>0</v>
      </c>
      <c r="AB99" s="278"/>
      <c r="AC99" s="279">
        <f>'Ｈ１３（2001）'!E133</f>
        <v>0</v>
      </c>
      <c r="AD99" s="315" t="s">
        <v>694</v>
      </c>
      <c r="AE99" s="200"/>
      <c r="AF99" s="201" t="s">
        <v>70</v>
      </c>
      <c r="AG99" s="202"/>
      <c r="AH99" s="203" t="s">
        <v>696</v>
      </c>
      <c r="AI99" s="276">
        <f>'Ｈ１３（2001）'!A156</f>
        <v>0</v>
      </c>
      <c r="AJ99" s="277">
        <f>'Ｈ１３（2001）'!B156</f>
        <v>0</v>
      </c>
      <c r="AK99" s="280">
        <f>'Ｈ１３（2001）'!C156</f>
        <v>0</v>
      </c>
      <c r="AL99" s="281">
        <f>'Ｈ１３（2001）'!E156</f>
        <v>0</v>
      </c>
    </row>
    <row r="100" spans="1:38" ht="14.45" customHeight="1">
      <c r="A100" s="951">
        <v>0</v>
      </c>
      <c r="B100" s="951">
        <v>0</v>
      </c>
      <c r="C100" s="951">
        <v>0</v>
      </c>
      <c r="D100" s="951">
        <v>0</v>
      </c>
      <c r="E100" s="951">
        <v>0</v>
      </c>
      <c r="F100" s="951">
        <v>0</v>
      </c>
      <c r="G100" s="536"/>
      <c r="H100" s="535"/>
      <c r="I100" s="535"/>
      <c r="K100" s="199" t="s">
        <v>130</v>
      </c>
      <c r="L100" s="200"/>
      <c r="M100" s="201" t="s">
        <v>73</v>
      </c>
      <c r="N100" s="202"/>
      <c r="O100" s="203" t="s">
        <v>74</v>
      </c>
      <c r="P100" s="204">
        <f>'Ｈ１３（2001）'!A99</f>
        <v>0</v>
      </c>
      <c r="Q100" s="205">
        <f>'Ｈ１３（2001）'!B99</f>
        <v>0</v>
      </c>
      <c r="R100" s="225"/>
      <c r="S100" s="267">
        <f>'Ｈ１３（2001）'!D99</f>
        <v>0</v>
      </c>
      <c r="T100" s="268">
        <f>'Ｈ１３（2001）'!F99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51">
        <v>32160</v>
      </c>
      <c r="B101" s="951">
        <v>32160</v>
      </c>
      <c r="C101" s="951">
        <v>0</v>
      </c>
      <c r="D101" s="951">
        <v>0</v>
      </c>
      <c r="E101" s="951">
        <v>0</v>
      </c>
      <c r="F101" s="951">
        <v>23000</v>
      </c>
      <c r="G101" s="536"/>
      <c r="H101" s="535"/>
      <c r="I101" s="535"/>
      <c r="K101" s="199"/>
      <c r="L101" s="221"/>
      <c r="M101" s="201" t="s">
        <v>13</v>
      </c>
      <c r="N101" s="202"/>
      <c r="O101" s="203" t="s">
        <v>76</v>
      </c>
      <c r="P101" s="204">
        <f>'Ｈ１３（2001）'!A100</f>
        <v>0</v>
      </c>
      <c r="Q101" s="205">
        <f>'Ｈ１３（2001）'!B100</f>
        <v>0</v>
      </c>
      <c r="R101" s="225"/>
      <c r="S101" s="267">
        <f>'Ｈ１３（2001）'!D100</f>
        <v>0</v>
      </c>
      <c r="T101" s="268">
        <f>'Ｈ１３（2001）'!F100</f>
        <v>0</v>
      </c>
      <c r="U101" s="269"/>
      <c r="V101" s="221"/>
      <c r="W101" s="201" t="s">
        <v>13</v>
      </c>
      <c r="X101" s="202"/>
      <c r="Y101" s="203" t="s">
        <v>697</v>
      </c>
      <c r="Z101" s="276">
        <f>'Ｈ１３（2001）'!A134</f>
        <v>0</v>
      </c>
      <c r="AA101" s="277">
        <f>'Ｈ１３（2001）'!B134</f>
        <v>0</v>
      </c>
      <c r="AB101" s="278"/>
      <c r="AC101" s="279">
        <f>'Ｈ１３（2001）'!E134</f>
        <v>0</v>
      </c>
      <c r="AD101" s="269"/>
      <c r="AE101" s="221"/>
      <c r="AF101" s="201" t="s">
        <v>13</v>
      </c>
      <c r="AG101" s="202"/>
      <c r="AH101" s="203" t="s">
        <v>698</v>
      </c>
      <c r="AI101" s="276">
        <f>'Ｈ１３（2001）'!A157</f>
        <v>0</v>
      </c>
      <c r="AJ101" s="277">
        <f>'Ｈ１３（2001）'!B157</f>
        <v>0</v>
      </c>
      <c r="AK101" s="280">
        <f>'Ｈ１３（2001）'!C157</f>
        <v>0</v>
      </c>
      <c r="AL101" s="281">
        <f>'Ｈ１３（2001）'!E157</f>
        <v>0</v>
      </c>
    </row>
    <row r="102" spans="1:38" ht="14.45" customHeight="1">
      <c r="A102" s="951">
        <v>0</v>
      </c>
      <c r="B102" s="951">
        <v>0</v>
      </c>
      <c r="C102" s="951">
        <v>0</v>
      </c>
      <c r="D102" s="951">
        <v>0</v>
      </c>
      <c r="E102" s="951">
        <v>0</v>
      </c>
      <c r="F102" s="951">
        <v>0</v>
      </c>
      <c r="G102" s="536"/>
      <c r="H102" s="535"/>
      <c r="I102" s="535"/>
      <c r="K102" s="199" t="s">
        <v>4</v>
      </c>
      <c r="L102" s="178" t="s">
        <v>78</v>
      </c>
      <c r="M102" s="202"/>
      <c r="N102" s="202"/>
      <c r="O102" s="203" t="s">
        <v>79</v>
      </c>
      <c r="P102" s="204">
        <f>'Ｈ１３（2001）'!A101</f>
        <v>32160</v>
      </c>
      <c r="Q102" s="205">
        <f>'Ｈ１３（2001）'!B101</f>
        <v>32160</v>
      </c>
      <c r="R102" s="225"/>
      <c r="S102" s="267">
        <f>'Ｈ１３（2001）'!D101</f>
        <v>0</v>
      </c>
      <c r="T102" s="268">
        <f>'Ｈ１３（2001）'!F101</f>
        <v>23000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51">
        <v>48699</v>
      </c>
      <c r="B103" s="951">
        <v>48699</v>
      </c>
      <c r="C103" s="951">
        <v>0</v>
      </c>
      <c r="D103" s="951">
        <v>0</v>
      </c>
      <c r="E103" s="951">
        <v>500</v>
      </c>
      <c r="F103" s="951">
        <v>0</v>
      </c>
      <c r="G103" s="536"/>
      <c r="H103" s="535"/>
      <c r="I103" s="535"/>
      <c r="K103" s="199"/>
      <c r="L103" s="200"/>
      <c r="M103" s="201" t="s">
        <v>11</v>
      </c>
      <c r="N103" s="202"/>
      <c r="O103" s="203" t="s">
        <v>80</v>
      </c>
      <c r="P103" s="204">
        <f>'Ｈ１３（2001）'!A102</f>
        <v>0</v>
      </c>
      <c r="Q103" s="205">
        <f>'Ｈ１３（2001）'!B102</f>
        <v>0</v>
      </c>
      <c r="R103" s="225"/>
      <c r="S103" s="267">
        <f>'Ｈ１３（2001）'!D102</f>
        <v>0</v>
      </c>
      <c r="T103" s="268">
        <f>'Ｈ１３（2001）'!F102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51">
        <v>22894</v>
      </c>
      <c r="B104" s="951">
        <v>22894</v>
      </c>
      <c r="C104" s="951">
        <v>0</v>
      </c>
      <c r="D104" s="951">
        <v>0</v>
      </c>
      <c r="E104" s="951">
        <v>0</v>
      </c>
      <c r="F104" s="951">
        <v>0</v>
      </c>
      <c r="G104" s="536"/>
      <c r="H104" s="535"/>
      <c r="I104" s="535"/>
      <c r="K104" s="199"/>
      <c r="L104" s="221"/>
      <c r="M104" s="201" t="s">
        <v>13</v>
      </c>
      <c r="N104" s="202"/>
      <c r="O104" s="203"/>
      <c r="P104" s="224">
        <f>P102-P103</f>
        <v>32160</v>
      </c>
      <c r="Q104" s="297">
        <f>Q102-Q103</f>
        <v>32160</v>
      </c>
      <c r="R104" s="225"/>
      <c r="S104" s="297">
        <f>S102-S103</f>
        <v>0</v>
      </c>
      <c r="T104" s="275">
        <f>T102-T103</f>
        <v>23000</v>
      </c>
      <c r="U104" s="269"/>
      <c r="V104" s="221"/>
      <c r="W104" s="201" t="s">
        <v>13</v>
      </c>
      <c r="X104" s="202"/>
      <c r="Y104" s="203" t="s">
        <v>699</v>
      </c>
      <c r="Z104" s="276">
        <f>'Ｈ１３（2001）'!A135</f>
        <v>0</v>
      </c>
      <c r="AA104" s="277">
        <f>'Ｈ１３（2001）'!B135</f>
        <v>0</v>
      </c>
      <c r="AB104" s="278"/>
      <c r="AC104" s="279">
        <f>'Ｈ１３（2001）'!E135</f>
        <v>0</v>
      </c>
      <c r="AD104" s="269"/>
      <c r="AE104" s="221"/>
      <c r="AF104" s="201" t="s">
        <v>13</v>
      </c>
      <c r="AG104" s="202"/>
      <c r="AH104" s="203" t="s">
        <v>700</v>
      </c>
      <c r="AI104" s="276">
        <f>'Ｈ１３（2001）'!A158</f>
        <v>0</v>
      </c>
      <c r="AJ104" s="277">
        <f>'Ｈ１３（2001）'!B158</f>
        <v>0</v>
      </c>
      <c r="AK104" s="280">
        <f>'Ｈ１３（2001）'!C158</f>
        <v>0</v>
      </c>
      <c r="AL104" s="281">
        <f>'Ｈ１３（2001）'!E158</f>
        <v>0</v>
      </c>
    </row>
    <row r="105" spans="1:38" ht="14.45" customHeight="1">
      <c r="A105" s="951">
        <v>7505</v>
      </c>
      <c r="B105" s="951">
        <v>7505</v>
      </c>
      <c r="C105" s="951">
        <v>0</v>
      </c>
      <c r="D105" s="951">
        <v>0</v>
      </c>
      <c r="E105" s="951">
        <v>0</v>
      </c>
      <c r="F105" s="951">
        <v>0</v>
      </c>
      <c r="G105" s="536"/>
      <c r="H105" s="535"/>
      <c r="I105" s="535"/>
      <c r="K105" s="199"/>
      <c r="L105" s="174"/>
      <c r="M105" s="201" t="s">
        <v>88</v>
      </c>
      <c r="N105" s="202"/>
      <c r="O105" s="203" t="s">
        <v>109</v>
      </c>
      <c r="P105" s="204">
        <f>'Ｈ１３（2001）'!A104</f>
        <v>22894</v>
      </c>
      <c r="Q105" s="205">
        <f>'Ｈ１３（2001）'!B104</f>
        <v>22894</v>
      </c>
      <c r="R105" s="225"/>
      <c r="S105" s="267">
        <f>'Ｈ１３（2001）'!D104</f>
        <v>0</v>
      </c>
      <c r="T105" s="268">
        <f>'Ｈ１３（2001）'!F104</f>
        <v>0</v>
      </c>
      <c r="U105" s="269"/>
      <c r="V105" s="174"/>
      <c r="W105" s="201" t="s">
        <v>452</v>
      </c>
      <c r="X105" s="202"/>
      <c r="Y105" s="203" t="s">
        <v>453</v>
      </c>
      <c r="Z105" s="276">
        <f>'Ｈ１３（2001）'!A136</f>
        <v>0</v>
      </c>
      <c r="AA105" s="277">
        <f>'Ｈ１３（2001）'!B136</f>
        <v>0</v>
      </c>
      <c r="AB105" s="278"/>
      <c r="AC105" s="279">
        <f>'Ｈ１３（2001）'!E136</f>
        <v>0</v>
      </c>
      <c r="AD105" s="269"/>
      <c r="AE105" s="174"/>
      <c r="AF105" s="201" t="s">
        <v>452</v>
      </c>
      <c r="AG105" s="202"/>
      <c r="AH105" s="203" t="s">
        <v>454</v>
      </c>
      <c r="AI105" s="276">
        <f>'Ｈ１３（2001）'!A159</f>
        <v>0</v>
      </c>
      <c r="AJ105" s="277">
        <f>'Ｈ１３（2001）'!B159</f>
        <v>0</v>
      </c>
      <c r="AK105" s="280">
        <f>'Ｈ１３（2001）'!C159</f>
        <v>0</v>
      </c>
      <c r="AL105" s="281">
        <f>'Ｈ１３（2001）'!E159</f>
        <v>0</v>
      </c>
    </row>
    <row r="106" spans="1:38" ht="14.45" customHeight="1">
      <c r="A106" s="951">
        <v>0</v>
      </c>
      <c r="B106" s="951">
        <v>0</v>
      </c>
      <c r="C106" s="951">
        <v>0</v>
      </c>
      <c r="D106" s="951">
        <v>0</v>
      </c>
      <c r="E106" s="951">
        <v>0</v>
      </c>
      <c r="F106" s="951">
        <v>0</v>
      </c>
      <c r="G106" s="536"/>
      <c r="H106" s="535"/>
      <c r="I106" s="535"/>
      <c r="K106" s="199"/>
      <c r="L106" s="181" t="s">
        <v>91</v>
      </c>
      <c r="M106" s="201" t="s">
        <v>89</v>
      </c>
      <c r="N106" s="202"/>
      <c r="O106" s="203" t="s">
        <v>110</v>
      </c>
      <c r="P106" s="204">
        <f>'Ｈ１３（2001）'!A105</f>
        <v>7505</v>
      </c>
      <c r="Q106" s="205">
        <f>'Ｈ１３（2001）'!B105</f>
        <v>7505</v>
      </c>
      <c r="R106" s="225"/>
      <c r="S106" s="267">
        <f>'Ｈ１３（2001）'!D105</f>
        <v>0</v>
      </c>
      <c r="T106" s="268">
        <f>'Ｈ１３（2001）'!F105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51">
        <v>5699</v>
      </c>
      <c r="B107" s="951">
        <v>5699</v>
      </c>
      <c r="C107" s="951">
        <v>0</v>
      </c>
      <c r="D107" s="951">
        <v>0</v>
      </c>
      <c r="E107" s="951">
        <v>0</v>
      </c>
      <c r="F107" s="951">
        <v>0</v>
      </c>
      <c r="G107" s="536"/>
      <c r="H107" s="535"/>
      <c r="I107" s="535"/>
      <c r="K107" s="199"/>
      <c r="L107" s="181"/>
      <c r="M107" s="201" t="s">
        <v>104</v>
      </c>
      <c r="N107" s="202"/>
      <c r="O107" s="203" t="s">
        <v>111</v>
      </c>
      <c r="P107" s="204">
        <f>'Ｈ１３（2001）'!A106</f>
        <v>0</v>
      </c>
      <c r="Q107" s="205">
        <f>'Ｈ１３（2001）'!B106</f>
        <v>0</v>
      </c>
      <c r="R107" s="225"/>
      <c r="S107" s="267">
        <f>'Ｈ１３（2001）'!D106</f>
        <v>0</v>
      </c>
      <c r="T107" s="268">
        <f>'Ｈ１３（2001）'!F106</f>
        <v>0</v>
      </c>
      <c r="U107" s="269"/>
      <c r="V107" s="181"/>
      <c r="W107" s="201" t="s">
        <v>104</v>
      </c>
      <c r="X107" s="202"/>
      <c r="Y107" s="203" t="s">
        <v>701</v>
      </c>
      <c r="Z107" s="276">
        <f>'Ｈ１３（2001）'!A137</f>
        <v>0</v>
      </c>
      <c r="AA107" s="277">
        <f>'Ｈ１３（2001）'!B137</f>
        <v>0</v>
      </c>
      <c r="AB107" s="278"/>
      <c r="AC107" s="279">
        <f>'Ｈ１３（2001）'!E137</f>
        <v>0</v>
      </c>
      <c r="AD107" s="269"/>
      <c r="AE107" s="181"/>
      <c r="AF107" s="201" t="s">
        <v>104</v>
      </c>
      <c r="AG107" s="202"/>
      <c r="AH107" s="203" t="s">
        <v>702</v>
      </c>
      <c r="AI107" s="276">
        <f>'Ｈ１３（2001）'!A160</f>
        <v>0</v>
      </c>
      <c r="AJ107" s="277">
        <f>'Ｈ１３（2001）'!B160</f>
        <v>0</v>
      </c>
      <c r="AK107" s="280">
        <f>'Ｈ１３（2001）'!C160</f>
        <v>0</v>
      </c>
      <c r="AL107" s="281">
        <f>'Ｈ１３（2001）'!E160</f>
        <v>0</v>
      </c>
    </row>
    <row r="108" spans="1:38" ht="14.45" customHeight="1">
      <c r="A108" s="951">
        <v>0</v>
      </c>
      <c r="B108" s="951">
        <v>0</v>
      </c>
      <c r="C108" s="951">
        <v>0</v>
      </c>
      <c r="D108" s="951">
        <v>0</v>
      </c>
      <c r="E108" s="951">
        <v>0</v>
      </c>
      <c r="F108" s="951">
        <v>0</v>
      </c>
      <c r="G108" s="536"/>
      <c r="H108" s="535"/>
      <c r="I108" s="535"/>
      <c r="K108" s="199"/>
      <c r="L108" s="181"/>
      <c r="M108" s="201" t="s">
        <v>90</v>
      </c>
      <c r="N108" s="202"/>
      <c r="O108" s="203" t="s">
        <v>112</v>
      </c>
      <c r="P108" s="204">
        <f>'Ｈ１３（2001）'!A107</f>
        <v>5699</v>
      </c>
      <c r="Q108" s="205">
        <f>'Ｈ１３（2001）'!B107</f>
        <v>5699</v>
      </c>
      <c r="R108" s="225"/>
      <c r="S108" s="267">
        <f>'Ｈ１３（2001）'!D107</f>
        <v>0</v>
      </c>
      <c r="T108" s="268">
        <f>'Ｈ１３（2001）'!F107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51">
        <v>0</v>
      </c>
      <c r="B109" s="951">
        <v>0</v>
      </c>
      <c r="C109" s="951">
        <v>0</v>
      </c>
      <c r="D109" s="951">
        <v>0</v>
      </c>
      <c r="E109" s="951">
        <v>0</v>
      </c>
      <c r="F109" s="951">
        <v>0</v>
      </c>
      <c r="G109" s="536"/>
      <c r="H109" s="535"/>
      <c r="I109" s="535"/>
      <c r="K109" s="199"/>
      <c r="L109" s="181" t="s">
        <v>92</v>
      </c>
      <c r="M109" s="201" t="s">
        <v>105</v>
      </c>
      <c r="N109" s="202"/>
      <c r="O109" s="203" t="s">
        <v>113</v>
      </c>
      <c r="P109" s="204">
        <f>'Ｈ１３（2001）'!A108</f>
        <v>0</v>
      </c>
      <c r="Q109" s="205">
        <f>'Ｈ１３（2001）'!B108</f>
        <v>0</v>
      </c>
      <c r="R109" s="225"/>
      <c r="S109" s="267">
        <f>'Ｈ１３（2001）'!D108</f>
        <v>0</v>
      </c>
      <c r="T109" s="268">
        <f>'Ｈ１３（2001）'!F108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51">
        <v>0</v>
      </c>
      <c r="B110" s="951">
        <v>0</v>
      </c>
      <c r="C110" s="951">
        <v>0</v>
      </c>
      <c r="D110" s="951">
        <v>0</v>
      </c>
      <c r="E110" s="951">
        <v>0</v>
      </c>
      <c r="F110" s="951">
        <v>0</v>
      </c>
      <c r="G110" s="536"/>
      <c r="H110" s="535"/>
      <c r="I110" s="535"/>
      <c r="K110" s="199"/>
      <c r="L110" s="181"/>
      <c r="M110" s="201" t="s">
        <v>106</v>
      </c>
      <c r="N110" s="202"/>
      <c r="O110" s="203" t="s">
        <v>114</v>
      </c>
      <c r="P110" s="204">
        <f>'Ｈ１３（2001）'!A109</f>
        <v>0</v>
      </c>
      <c r="Q110" s="205">
        <f>'Ｈ１３（2001）'!B109</f>
        <v>0</v>
      </c>
      <c r="R110" s="225"/>
      <c r="S110" s="267">
        <f>'Ｈ１３（2001）'!D109</f>
        <v>0</v>
      </c>
      <c r="T110" s="268">
        <f>'Ｈ１３（2001）'!F109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51">
        <v>10448</v>
      </c>
      <c r="B111" s="951">
        <v>10448</v>
      </c>
      <c r="C111" s="951">
        <v>0</v>
      </c>
      <c r="D111" s="951">
        <v>0</v>
      </c>
      <c r="E111" s="951">
        <v>500</v>
      </c>
      <c r="F111" s="951">
        <v>0</v>
      </c>
      <c r="G111" s="536"/>
      <c r="H111" s="535"/>
      <c r="I111" s="535"/>
      <c r="K111" s="199"/>
      <c r="L111" s="181"/>
      <c r="M111" s="201" t="s">
        <v>107</v>
      </c>
      <c r="N111" s="202"/>
      <c r="O111" s="203" t="s">
        <v>115</v>
      </c>
      <c r="P111" s="204">
        <f>'Ｈ１３（2001）'!A110</f>
        <v>0</v>
      </c>
      <c r="Q111" s="205">
        <f>'Ｈ１３（2001）'!B110</f>
        <v>0</v>
      </c>
      <c r="R111" s="225"/>
      <c r="S111" s="267">
        <f>'Ｈ１３（2001）'!D110</f>
        <v>0</v>
      </c>
      <c r="T111" s="268">
        <f>'Ｈ１３（2001）'!F110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51">
        <v>2153</v>
      </c>
      <c r="B112" s="951">
        <v>2153</v>
      </c>
      <c r="C112" s="951">
        <v>0</v>
      </c>
      <c r="D112" s="951">
        <v>0</v>
      </c>
      <c r="E112" s="951">
        <v>0</v>
      </c>
      <c r="F112" s="951">
        <v>0</v>
      </c>
      <c r="G112" s="536"/>
      <c r="H112" s="535"/>
      <c r="I112" s="535"/>
      <c r="K112" s="199"/>
      <c r="L112" s="181" t="s">
        <v>41</v>
      </c>
      <c r="M112" s="201" t="s">
        <v>108</v>
      </c>
      <c r="N112" s="202"/>
      <c r="O112" s="203" t="s">
        <v>116</v>
      </c>
      <c r="P112" s="204">
        <f>'Ｈ１３（2001）'!A111</f>
        <v>10448</v>
      </c>
      <c r="Q112" s="205">
        <f>'Ｈ１３（2001）'!B111</f>
        <v>10448</v>
      </c>
      <c r="R112" s="225"/>
      <c r="S112" s="267">
        <f>'Ｈ１３（2001）'!D111</f>
        <v>0</v>
      </c>
      <c r="T112" s="268">
        <f>'Ｈ１３（2001）'!F111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51">
        <v>0</v>
      </c>
      <c r="B113" s="951">
        <v>0</v>
      </c>
      <c r="C113" s="951">
        <v>0</v>
      </c>
      <c r="D113" s="951">
        <v>0</v>
      </c>
      <c r="E113" s="951">
        <v>0</v>
      </c>
      <c r="F113" s="951">
        <v>0</v>
      </c>
      <c r="G113" s="536"/>
      <c r="H113" s="535"/>
      <c r="I113" s="535"/>
      <c r="K113" s="199"/>
      <c r="L113" s="221"/>
      <c r="M113" s="201" t="s">
        <v>13</v>
      </c>
      <c r="N113" s="202"/>
      <c r="O113" s="203" t="s">
        <v>117</v>
      </c>
      <c r="P113" s="204">
        <f>'Ｈ１３（2001）'!A112</f>
        <v>2153</v>
      </c>
      <c r="Q113" s="205">
        <f>'Ｈ１３（2001）'!B112</f>
        <v>2153</v>
      </c>
      <c r="R113" s="225"/>
      <c r="S113" s="267">
        <f>'Ｈ１３（2001）'!D112</f>
        <v>0</v>
      </c>
      <c r="T113" s="268">
        <f>'Ｈ１３（2001）'!F112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'Ｈ１３（2001）'!A113</f>
        <v>0</v>
      </c>
      <c r="Q114" s="205">
        <f>'Ｈ１３（2001）'!B113</f>
        <v>0</v>
      </c>
      <c r="R114" s="225"/>
      <c r="S114" s="267">
        <f>'Ｈ１３（2001）'!D113</f>
        <v>0</v>
      </c>
      <c r="T114" s="268">
        <f>'Ｈ１３（2001）'!F113</f>
        <v>0</v>
      </c>
      <c r="U114" s="269"/>
      <c r="V114" s="201" t="s">
        <v>13</v>
      </c>
      <c r="W114" s="202"/>
      <c r="X114" s="202"/>
      <c r="Y114" s="203" t="s">
        <v>703</v>
      </c>
      <c r="Z114" s="276">
        <f>'Ｈ１３（2001）'!A138</f>
        <v>0</v>
      </c>
      <c r="AA114" s="277">
        <f>'Ｈ１３（2001）'!B138</f>
        <v>0</v>
      </c>
      <c r="AB114" s="278"/>
      <c r="AC114" s="279">
        <f>'Ｈ１３（2001）'!E138</f>
        <v>0</v>
      </c>
      <c r="AD114" s="269"/>
      <c r="AE114" s="201" t="s">
        <v>13</v>
      </c>
      <c r="AF114" s="202"/>
      <c r="AG114" s="202"/>
      <c r="AH114" s="203" t="s">
        <v>704</v>
      </c>
      <c r="AI114" s="276">
        <f>'Ｈ１３（2001）'!A161</f>
        <v>0</v>
      </c>
      <c r="AJ114" s="277">
        <f>'Ｈ１３（2001）'!B161</f>
        <v>0</v>
      </c>
      <c r="AK114" s="280">
        <f>'Ｈ１３（2001）'!C161</f>
        <v>0</v>
      </c>
      <c r="AL114" s="281">
        <f>'Ｈ１３（2001）'!E161</f>
        <v>0</v>
      </c>
    </row>
    <row r="115" spans="1:41" ht="14.45" customHeight="1" thickBot="1">
      <c r="K115" s="316"/>
      <c r="L115" s="317" t="s">
        <v>82</v>
      </c>
      <c r="M115" s="318"/>
      <c r="N115" s="318"/>
      <c r="O115" s="319"/>
      <c r="P115" s="320">
        <f>SUM(P62:P114)-P63-P64-P66-P67-P69-P70-P71-P84-P85-P86-P94-P95-P96-P97-P98-P103-P104</f>
        <v>822342</v>
      </c>
      <c r="Q115" s="321">
        <f>SUM(Q62:Q114)-Q63-Q64-Q66-Q67-Q69-Q70-Q71-Q84-Q85-Q86-Q94-Q95-Q96-Q97-Q98-Q103-Q104</f>
        <v>790289</v>
      </c>
      <c r="R115" s="321"/>
      <c r="S115" s="322">
        <f>SUM(S62:S114)-S63-S64-S66-S67-S69-S70-S71-S84-S85-S86-S94-S95-S96-S97-S98-S103-S104</f>
        <v>17009</v>
      </c>
      <c r="T115" s="323">
        <f>SUM(T62:T114)-T63-T64-T66-T67-T69-T70-T71-T84-T85-T86-T94-T95-T96-T97-T98-T103-T104</f>
        <v>172100</v>
      </c>
      <c r="U115" s="324"/>
      <c r="V115" s="317" t="s">
        <v>82</v>
      </c>
      <c r="W115" s="318"/>
      <c r="X115" s="318"/>
      <c r="Y115" s="319"/>
      <c r="Z115" s="325">
        <f>Z64+Z67+Z73+Z74+Z75+Z86+Z88+Z89+Z92+Z93+Z99+Z101+Z104+Z105+Z114</f>
        <v>55263</v>
      </c>
      <c r="AA115" s="326">
        <f>AA64+AA67+AA73+AA74+AA75+AA86+AA88+AA89+AA92+AA93+AA99+AA101+AA104+AA105+AA114</f>
        <v>0</v>
      </c>
      <c r="AB115" s="327"/>
      <c r="AC115" s="328">
        <f>AC64+AC67+AC73+AC74+AC75+AC86+AC88+AC89+AC92+AC93+AC99+AC101+AC104+AC105+AC114</f>
        <v>43100</v>
      </c>
      <c r="AD115" s="324"/>
      <c r="AE115" s="317" t="s">
        <v>82</v>
      </c>
      <c r="AF115" s="318"/>
      <c r="AG115" s="318"/>
      <c r="AH115" s="319"/>
      <c r="AI115" s="325">
        <f>AI64+AI67+AI73+AI74+AI75+AI86+AI88+AI89+AI92+AI93+AI99+AI101+AI104+AI105+AI114</f>
        <v>1827</v>
      </c>
      <c r="AJ115" s="326">
        <f>AJ64+AJ67+AJ73+AJ74+AJ75+AJ86+AJ88+AJ89+AJ92+AJ93+AJ99+AJ101+AJ104+AJ105+AJ114</f>
        <v>0</v>
      </c>
      <c r="AK115" s="327">
        <f>AK64+AK67+AK73+AK74+AK75+AK86+AK88+AK89+AK92+AK93+AK99+AK101+AK104+AK105+AK114</f>
        <v>0</v>
      </c>
      <c r="AL115" s="329">
        <f>AL64+AL67+AL73+AL74+AL75+AL86+AL88+AL89+AL92+AL93+AL99+AL101+AL104+AL105+AL114</f>
        <v>900</v>
      </c>
    </row>
    <row r="116" spans="1:41" ht="14.45" customHeight="1" thickTop="1">
      <c r="A116" s="961">
        <v>55263</v>
      </c>
      <c r="B116" s="961">
        <v>0</v>
      </c>
      <c r="C116" s="961">
        <v>0</v>
      </c>
      <c r="D116" s="961">
        <v>0</v>
      </c>
      <c r="E116" s="961">
        <v>43100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61">
        <v>0</v>
      </c>
      <c r="B117" s="961">
        <v>0</v>
      </c>
      <c r="C117" s="961">
        <v>0</v>
      </c>
      <c r="D117" s="961">
        <v>0</v>
      </c>
      <c r="E117" s="961">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61">
        <v>0</v>
      </c>
      <c r="B118" s="961">
        <v>0</v>
      </c>
      <c r="C118" s="961">
        <v>0</v>
      </c>
      <c r="D118" s="961">
        <v>0</v>
      </c>
      <c r="E118" s="961">
        <v>0</v>
      </c>
      <c r="K118" s="504" t="s">
        <v>723</v>
      </c>
      <c r="L118" s="339"/>
      <c r="M118" s="339"/>
      <c r="N118" s="339"/>
      <c r="O118" s="340"/>
      <c r="P118" s="341"/>
      <c r="Q118" s="341"/>
      <c r="R118" s="518" t="s">
        <v>728</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61">
        <v>0</v>
      </c>
      <c r="B119" s="961">
        <v>0</v>
      </c>
      <c r="C119" s="961">
        <v>0</v>
      </c>
      <c r="D119" s="961">
        <v>0</v>
      </c>
      <c r="E119" s="961">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1" s="376" customFormat="1" ht="14.45" customHeight="1">
      <c r="A120" s="961">
        <v>0</v>
      </c>
      <c r="B120" s="961">
        <v>0</v>
      </c>
      <c r="C120" s="961">
        <v>0</v>
      </c>
      <c r="D120" s="961">
        <v>0</v>
      </c>
      <c r="E120" s="961">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61">
        <v>49263</v>
      </c>
      <c r="B121" s="961">
        <v>0</v>
      </c>
      <c r="C121" s="961">
        <v>0</v>
      </c>
      <c r="D121" s="961">
        <v>0</v>
      </c>
      <c r="E121" s="961">
        <v>43100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61">
        <v>49263</v>
      </c>
      <c r="B122" s="961">
        <v>0</v>
      </c>
      <c r="C122" s="961">
        <v>0</v>
      </c>
      <c r="D122" s="961">
        <v>0</v>
      </c>
      <c r="E122" s="961">
        <v>43100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1" ht="14.45" customHeight="1">
      <c r="A123" s="961">
        <v>0</v>
      </c>
      <c r="B123" s="961">
        <v>0</v>
      </c>
      <c r="C123" s="961">
        <v>0</v>
      </c>
      <c r="D123" s="961">
        <v>0</v>
      </c>
      <c r="E123" s="961">
        <v>0</v>
      </c>
      <c r="K123" s="188"/>
      <c r="L123" s="189" t="s">
        <v>8</v>
      </c>
      <c r="M123" s="190"/>
      <c r="N123" s="190"/>
      <c r="O123" s="191"/>
      <c r="P123" s="365">
        <f t="shared" ref="P123:T138" si="0">P8+P62</f>
        <v>184025</v>
      </c>
      <c r="Q123" s="259">
        <f t="shared" si="0"/>
        <v>184025</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184025</v>
      </c>
      <c r="AJ123" s="259">
        <f>SUM(AJ124:AJ125)</f>
        <v>0</v>
      </c>
      <c r="AK123" s="370">
        <f>SUM(AK124:AK125)</f>
        <v>0</v>
      </c>
      <c r="AL123" s="1383">
        <f>P123-Q123</f>
        <v>0</v>
      </c>
      <c r="AM123" s="1339"/>
    </row>
    <row r="124" spans="1:41" ht="14.45" customHeight="1">
      <c r="A124" s="961">
        <v>6000</v>
      </c>
      <c r="B124" s="961">
        <v>0</v>
      </c>
      <c r="C124" s="961">
        <v>0</v>
      </c>
      <c r="D124" s="961">
        <v>0</v>
      </c>
      <c r="E124" s="961">
        <v>0</v>
      </c>
      <c r="K124" s="199"/>
      <c r="L124" s="200"/>
      <c r="M124" s="201" t="s">
        <v>146</v>
      </c>
      <c r="N124" s="202"/>
      <c r="O124" s="203"/>
      <c r="P124" s="224">
        <f t="shared" si="0"/>
        <v>184025</v>
      </c>
      <c r="Q124" s="225">
        <f t="shared" si="0"/>
        <v>184025</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184025</v>
      </c>
      <c r="AJ124" s="225">
        <f>IF($P124-$Z124=0,0,ROUND((R124-AA124)*$AI124/($P124-$Z124),0))</f>
        <v>0</v>
      </c>
      <c r="AK124" s="371">
        <f>IF(P124-Z124=0,0,ROUND((S124-AB124)*AI124/(P124-Z124),0))</f>
        <v>0</v>
      </c>
      <c r="AL124" s="1383">
        <f t="shared" ref="AL124:AL175" si="3">P124-Q124</f>
        <v>0</v>
      </c>
      <c r="AM124" s="1339"/>
    </row>
    <row r="125" spans="1:41" ht="14.45" customHeight="1">
      <c r="A125" s="961">
        <v>6000</v>
      </c>
      <c r="B125" s="961">
        <v>0</v>
      </c>
      <c r="C125" s="961">
        <v>0</v>
      </c>
      <c r="D125" s="961">
        <v>0</v>
      </c>
      <c r="E125" s="961">
        <v>0</v>
      </c>
      <c r="K125" s="199"/>
      <c r="L125" s="200"/>
      <c r="M125" s="201" t="s">
        <v>13</v>
      </c>
      <c r="N125" s="172"/>
      <c r="O125" s="212"/>
      <c r="P125" s="224">
        <f t="shared" si="0"/>
        <v>0</v>
      </c>
      <c r="Q125" s="225">
        <f t="shared" si="0"/>
        <v>0</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0</v>
      </c>
      <c r="AJ125" s="225">
        <f>IF($P125-$Z125=0,0,ROUND((R125-AA125)*$AI125/($P125-$Z125),0))</f>
        <v>0</v>
      </c>
      <c r="AK125" s="371">
        <f>IF(P125-Z125=0,0,ROUND((S125-AB125)*AI125/(P125-Z125),0))</f>
        <v>0</v>
      </c>
      <c r="AL125" s="1383">
        <f t="shared" si="3"/>
        <v>0</v>
      </c>
      <c r="AM125" s="1339"/>
    </row>
    <row r="126" spans="1:41" ht="14.45" customHeight="1">
      <c r="A126" s="961">
        <v>0</v>
      </c>
      <c r="B126" s="961">
        <v>0</v>
      </c>
      <c r="C126" s="961">
        <v>0</v>
      </c>
      <c r="D126" s="961">
        <v>0</v>
      </c>
      <c r="E126" s="961">
        <v>0</v>
      </c>
      <c r="K126" s="199" t="s">
        <v>4</v>
      </c>
      <c r="L126" s="178" t="s">
        <v>14</v>
      </c>
      <c r="M126" s="175"/>
      <c r="N126" s="175"/>
      <c r="O126" s="216"/>
      <c r="P126" s="224">
        <f t="shared" si="0"/>
        <v>5034</v>
      </c>
      <c r="Q126" s="225">
        <f t="shared" si="0"/>
        <v>3978</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3978</v>
      </c>
      <c r="AJ126" s="225">
        <f>SUM(AJ127:AJ128)</f>
        <v>0</v>
      </c>
      <c r="AK126" s="371">
        <f>SUM(AK127:AK128)</f>
        <v>0</v>
      </c>
      <c r="AL126" s="1383">
        <f t="shared" si="3"/>
        <v>1056</v>
      </c>
      <c r="AM126" s="1339"/>
    </row>
    <row r="127" spans="1:41" ht="14.45" customHeight="1">
      <c r="A127" s="961">
        <v>0</v>
      </c>
      <c r="B127" s="961">
        <v>0</v>
      </c>
      <c r="C127" s="961">
        <v>0</v>
      </c>
      <c r="D127" s="961">
        <v>0</v>
      </c>
      <c r="E127" s="961">
        <v>0</v>
      </c>
      <c r="K127" s="199"/>
      <c r="L127" s="200"/>
      <c r="M127" s="201" t="s">
        <v>16</v>
      </c>
      <c r="N127" s="202"/>
      <c r="O127" s="203"/>
      <c r="P127" s="224">
        <f t="shared" si="0"/>
        <v>0</v>
      </c>
      <c r="Q127" s="225">
        <f t="shared" si="0"/>
        <v>0</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0</v>
      </c>
      <c r="AJ127" s="225">
        <f>IF($P127-$Z127=0,0,ROUND((R127-AA127)*$AI127/($P127-$Z127),0))</f>
        <v>0</v>
      </c>
      <c r="AK127" s="371">
        <f>IF(P127-Z127=0,0,ROUND((S127-AB127)*AI127/(P127-Z127),0))</f>
        <v>0</v>
      </c>
      <c r="AL127" s="1383">
        <f t="shared" si="3"/>
        <v>0</v>
      </c>
      <c r="AM127" s="1339"/>
    </row>
    <row r="128" spans="1:41" ht="14.45" customHeight="1">
      <c r="A128" s="961">
        <v>0</v>
      </c>
      <c r="B128" s="961">
        <v>0</v>
      </c>
      <c r="C128" s="961">
        <v>0</v>
      </c>
      <c r="D128" s="961">
        <v>0</v>
      </c>
      <c r="E128" s="961">
        <v>0</v>
      </c>
      <c r="K128" s="199"/>
      <c r="L128" s="221"/>
      <c r="M128" s="201" t="s">
        <v>13</v>
      </c>
      <c r="N128" s="222"/>
      <c r="O128" s="223"/>
      <c r="P128" s="224">
        <f t="shared" si="0"/>
        <v>5034</v>
      </c>
      <c r="Q128" s="225">
        <f t="shared" si="0"/>
        <v>3978</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3978</v>
      </c>
      <c r="AJ128" s="225">
        <f>IF($P128-$Z128=0,0,ROUND((R128-AA128)*$AI128/($P128-$Z128),0))</f>
        <v>0</v>
      </c>
      <c r="AK128" s="371">
        <f>IF(P128-Z128=0,0,ROUND((S128-AB128)*AI128/(P128-Z128),0))</f>
        <v>0</v>
      </c>
      <c r="AL128" s="1383">
        <f t="shared" si="3"/>
        <v>1056</v>
      </c>
      <c r="AM128" s="1339"/>
    </row>
    <row r="129" spans="1:39" ht="14.45" customHeight="1">
      <c r="A129" s="961">
        <v>0</v>
      </c>
      <c r="B129" s="961">
        <v>0</v>
      </c>
      <c r="C129" s="961">
        <v>0</v>
      </c>
      <c r="D129" s="961">
        <v>0</v>
      </c>
      <c r="E129" s="961">
        <v>0</v>
      </c>
      <c r="K129" s="199" t="s">
        <v>4</v>
      </c>
      <c r="L129" s="174"/>
      <c r="M129" s="200" t="s">
        <v>94</v>
      </c>
      <c r="N129" s="202"/>
      <c r="O129" s="203"/>
      <c r="P129" s="224">
        <f t="shared" si="0"/>
        <v>11514</v>
      </c>
      <c r="Q129" s="225">
        <f t="shared" si="0"/>
        <v>0</v>
      </c>
      <c r="R129" s="225">
        <f t="shared" si="0"/>
        <v>3838</v>
      </c>
      <c r="S129" s="226">
        <f t="shared" si="0"/>
        <v>2919</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0</v>
      </c>
      <c r="AJ129" s="225">
        <f>SUM(AJ130:AJ132)</f>
        <v>0</v>
      </c>
      <c r="AK129" s="371">
        <f>SUM(AK130:AK132)</f>
        <v>0</v>
      </c>
      <c r="AL129" s="1383">
        <f t="shared" si="3"/>
        <v>11514</v>
      </c>
      <c r="AM129" s="1339"/>
    </row>
    <row r="130" spans="1:39" ht="14.45" customHeight="1">
      <c r="A130" s="961">
        <v>0</v>
      </c>
      <c r="B130" s="961">
        <v>0</v>
      </c>
      <c r="C130" s="961">
        <v>0</v>
      </c>
      <c r="D130" s="961">
        <v>0</v>
      </c>
      <c r="E130" s="961">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61">
        <v>0</v>
      </c>
      <c r="B131" s="961">
        <v>0</v>
      </c>
      <c r="C131" s="961">
        <v>0</v>
      </c>
      <c r="D131" s="961">
        <v>0</v>
      </c>
      <c r="E131" s="961">
        <v>0</v>
      </c>
      <c r="K131" s="199"/>
      <c r="L131" s="181" t="s">
        <v>103</v>
      </c>
      <c r="M131" s="181"/>
      <c r="N131" s="201" t="s">
        <v>96</v>
      </c>
      <c r="O131" s="203"/>
      <c r="P131" s="224">
        <f t="shared" si="0"/>
        <v>11514</v>
      </c>
      <c r="Q131" s="225">
        <f t="shared" si="0"/>
        <v>0</v>
      </c>
      <c r="R131" s="225">
        <f t="shared" si="0"/>
        <v>3838</v>
      </c>
      <c r="S131" s="226">
        <f t="shared" si="0"/>
        <v>2919</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0</v>
      </c>
      <c r="AJ131" s="225">
        <f t="shared" si="5"/>
        <v>0</v>
      </c>
      <c r="AK131" s="371">
        <f t="shared" si="6"/>
        <v>0</v>
      </c>
      <c r="AL131" s="1383">
        <f t="shared" si="3"/>
        <v>11514</v>
      </c>
      <c r="AM131" s="1339"/>
    </row>
    <row r="132" spans="1:39" ht="14.45" customHeight="1">
      <c r="A132" s="961">
        <v>0</v>
      </c>
      <c r="B132" s="961">
        <v>0</v>
      </c>
      <c r="C132" s="961">
        <v>0</v>
      </c>
      <c r="D132" s="961">
        <v>0</v>
      </c>
      <c r="E132" s="961">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61">
        <v>0</v>
      </c>
      <c r="B133" s="961">
        <v>0</v>
      </c>
      <c r="C133" s="961">
        <v>0</v>
      </c>
      <c r="D133" s="961">
        <v>0</v>
      </c>
      <c r="E133" s="961">
        <v>0</v>
      </c>
      <c r="K133" s="199"/>
      <c r="L133" s="181"/>
      <c r="M133" s="201" t="s">
        <v>95</v>
      </c>
      <c r="N133" s="202"/>
      <c r="O133" s="203"/>
      <c r="P133" s="224">
        <f t="shared" si="0"/>
        <v>52117</v>
      </c>
      <c r="Q133" s="225">
        <f t="shared" si="0"/>
        <v>52117</v>
      </c>
      <c r="R133" s="225">
        <f t="shared" si="0"/>
        <v>20793</v>
      </c>
      <c r="S133" s="226">
        <f t="shared" si="0"/>
        <v>0</v>
      </c>
      <c r="T133" s="275">
        <f t="shared" si="0"/>
        <v>28100</v>
      </c>
      <c r="U133" s="207"/>
      <c r="V133" s="181"/>
      <c r="W133" s="201" t="s">
        <v>95</v>
      </c>
      <c r="X133" s="202"/>
      <c r="Y133" s="203" t="s">
        <v>156</v>
      </c>
      <c r="Z133" s="224">
        <f t="shared" ref="Z133:AC134" si="7">IF(ISERROR((Z$19)*(Q133/(Q$133+Q$134))),0,ROUND((Z$19)*(Q133/(Q$133+Q$134)),0))</f>
        <v>590</v>
      </c>
      <c r="AA133" s="225">
        <f t="shared" si="7"/>
        <v>236</v>
      </c>
      <c r="AB133" s="297">
        <f t="shared" si="7"/>
        <v>0</v>
      </c>
      <c r="AC133" s="371">
        <f t="shared" si="7"/>
        <v>319</v>
      </c>
      <c r="AD133" s="376"/>
      <c r="AE133" s="199"/>
      <c r="AF133" s="181"/>
      <c r="AG133" s="201" t="s">
        <v>95</v>
      </c>
      <c r="AH133" s="202"/>
      <c r="AI133" s="224">
        <f t="shared" si="2"/>
        <v>51527</v>
      </c>
      <c r="AJ133" s="225">
        <f t="shared" si="5"/>
        <v>20557</v>
      </c>
      <c r="AK133" s="371">
        <f t="shared" si="6"/>
        <v>0</v>
      </c>
      <c r="AL133" s="1383">
        <f t="shared" si="3"/>
        <v>0</v>
      </c>
      <c r="AM133" s="1339"/>
    </row>
    <row r="134" spans="1:39" ht="14.45" customHeight="1">
      <c r="A134" s="961">
        <v>0</v>
      </c>
      <c r="B134" s="961">
        <v>0</v>
      </c>
      <c r="C134" s="961">
        <v>0</v>
      </c>
      <c r="D134" s="961">
        <v>0</v>
      </c>
      <c r="E134" s="961">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61">
        <v>0</v>
      </c>
      <c r="B135" s="961">
        <v>0</v>
      </c>
      <c r="C135" s="961">
        <v>0</v>
      </c>
      <c r="D135" s="961">
        <v>0</v>
      </c>
      <c r="E135" s="961">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61">
        <v>0</v>
      </c>
      <c r="B136" s="961">
        <v>0</v>
      </c>
      <c r="C136" s="961">
        <v>0</v>
      </c>
      <c r="D136" s="961">
        <v>0</v>
      </c>
      <c r="E136" s="961">
        <v>0</v>
      </c>
      <c r="K136" s="199"/>
      <c r="L136" s="200"/>
      <c r="M136" s="201" t="s">
        <v>22</v>
      </c>
      <c r="N136" s="202"/>
      <c r="O136" s="203"/>
      <c r="P136" s="224">
        <f t="shared" si="0"/>
        <v>37812</v>
      </c>
      <c r="Q136" s="225">
        <f t="shared" si="0"/>
        <v>36656</v>
      </c>
      <c r="R136" s="225">
        <f t="shared" si="0"/>
        <v>0</v>
      </c>
      <c r="S136" s="226">
        <f t="shared" si="0"/>
        <v>9768</v>
      </c>
      <c r="T136" s="275">
        <f t="shared" si="0"/>
        <v>0</v>
      </c>
      <c r="U136" s="207" t="s">
        <v>86</v>
      </c>
      <c r="V136" s="200"/>
      <c r="W136" s="201" t="s">
        <v>22</v>
      </c>
      <c r="X136" s="202"/>
      <c r="Y136" s="203" t="s">
        <v>156</v>
      </c>
      <c r="Z136" s="224">
        <f t="shared" ref="Z136:AC139" si="8">IF(ISERROR((Z$28)*(Q136/(Q$136+Q$137+Q$138+Q$139+Q$141+Q$142+Q$143))),0,ROUND((Z$28)*(Q136/(Q$136+Q$137+Q$138+Q$139+Q$141+Q$142+Q$143)),0))</f>
        <v>2018</v>
      </c>
      <c r="AA136" s="225">
        <f t="shared" si="8"/>
        <v>0</v>
      </c>
      <c r="AB136" s="297">
        <f t="shared" si="8"/>
        <v>807</v>
      </c>
      <c r="AC136" s="371">
        <f t="shared" si="8"/>
        <v>0</v>
      </c>
      <c r="AD136" s="376"/>
      <c r="AE136" s="199"/>
      <c r="AF136" s="200"/>
      <c r="AG136" s="201" t="s">
        <v>22</v>
      </c>
      <c r="AH136" s="202"/>
      <c r="AI136" s="224">
        <f t="shared" si="2"/>
        <v>34638</v>
      </c>
      <c r="AJ136" s="225">
        <f t="shared" si="5"/>
        <v>0</v>
      </c>
      <c r="AK136" s="371">
        <f t="shared" si="6"/>
        <v>8672</v>
      </c>
      <c r="AL136" s="1383">
        <f t="shared" si="3"/>
        <v>1156</v>
      </c>
      <c r="AM136" s="1339"/>
    </row>
    <row r="137" spans="1:39" ht="14.45" customHeight="1">
      <c r="A137" s="961">
        <v>0</v>
      </c>
      <c r="B137" s="961">
        <v>0</v>
      </c>
      <c r="C137" s="961">
        <v>0</v>
      </c>
      <c r="D137" s="961">
        <v>0</v>
      </c>
      <c r="E137" s="961">
        <v>0</v>
      </c>
      <c r="K137" s="199"/>
      <c r="L137" s="200" t="s">
        <v>25</v>
      </c>
      <c r="M137" s="201" t="s">
        <v>26</v>
      </c>
      <c r="N137" s="202"/>
      <c r="O137" s="203"/>
      <c r="P137" s="224">
        <f t="shared" si="0"/>
        <v>49723</v>
      </c>
      <c r="Q137" s="225">
        <f t="shared" si="0"/>
        <v>49723</v>
      </c>
      <c r="R137" s="225">
        <f t="shared" si="0"/>
        <v>0</v>
      </c>
      <c r="S137" s="226">
        <f t="shared" si="0"/>
        <v>26809</v>
      </c>
      <c r="T137" s="275">
        <f t="shared" si="0"/>
        <v>13100</v>
      </c>
      <c r="U137" s="207"/>
      <c r="V137" s="200" t="s">
        <v>25</v>
      </c>
      <c r="W137" s="201" t="s">
        <v>26</v>
      </c>
      <c r="X137" s="202"/>
      <c r="Y137" s="203" t="s">
        <v>156</v>
      </c>
      <c r="Z137" s="224">
        <f t="shared" si="8"/>
        <v>2738</v>
      </c>
      <c r="AA137" s="225">
        <f t="shared" si="8"/>
        <v>0</v>
      </c>
      <c r="AB137" s="297">
        <f t="shared" si="8"/>
        <v>2216</v>
      </c>
      <c r="AC137" s="371">
        <f t="shared" si="8"/>
        <v>0</v>
      </c>
      <c r="AD137" s="376"/>
      <c r="AE137" s="199"/>
      <c r="AF137" s="200" t="s">
        <v>25</v>
      </c>
      <c r="AG137" s="201" t="s">
        <v>26</v>
      </c>
      <c r="AH137" s="202"/>
      <c r="AI137" s="224">
        <f t="shared" si="2"/>
        <v>46985</v>
      </c>
      <c r="AJ137" s="225">
        <f t="shared" si="5"/>
        <v>0</v>
      </c>
      <c r="AK137" s="371">
        <f t="shared" si="6"/>
        <v>24593</v>
      </c>
      <c r="AL137" s="1383">
        <f t="shared" si="3"/>
        <v>0</v>
      </c>
      <c r="AM137" s="1339"/>
    </row>
    <row r="138" spans="1:39" ht="14.45" customHeight="1">
      <c r="A138" s="961">
        <v>0</v>
      </c>
      <c r="B138" s="961">
        <v>0</v>
      </c>
      <c r="C138" s="961">
        <v>0</v>
      </c>
      <c r="D138" s="961">
        <v>0</v>
      </c>
      <c r="E138" s="961">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61">
        <v>1827</v>
      </c>
      <c r="B139" s="961">
        <v>0</v>
      </c>
      <c r="C139" s="961">
        <v>0</v>
      </c>
      <c r="D139" s="961">
        <v>0</v>
      </c>
      <c r="E139" s="961">
        <v>900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61">
        <v>0</v>
      </c>
      <c r="B140" s="961">
        <v>0</v>
      </c>
      <c r="C140" s="961">
        <v>0</v>
      </c>
      <c r="D140" s="961">
        <v>0</v>
      </c>
      <c r="E140" s="961">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61">
        <v>0</v>
      </c>
      <c r="B141" s="961">
        <v>0</v>
      </c>
      <c r="C141" s="961">
        <v>0</v>
      </c>
      <c r="D141" s="961">
        <v>0</v>
      </c>
      <c r="E141" s="961">
        <v>0</v>
      </c>
      <c r="K141" s="199"/>
      <c r="L141" s="200" t="s">
        <v>38</v>
      </c>
      <c r="M141" s="201" t="s">
        <v>149</v>
      </c>
      <c r="N141" s="202"/>
      <c r="O141" s="203"/>
      <c r="P141" s="224">
        <f t="shared" si="9"/>
        <v>121483</v>
      </c>
      <c r="Q141" s="225">
        <f t="shared" si="9"/>
        <v>99902</v>
      </c>
      <c r="R141" s="225">
        <f t="shared" si="9"/>
        <v>0</v>
      </c>
      <c r="S141" s="226">
        <f t="shared" si="9"/>
        <v>45208</v>
      </c>
      <c r="T141" s="275">
        <f t="shared" si="9"/>
        <v>0</v>
      </c>
      <c r="U141" s="207"/>
      <c r="V141" s="200" t="s">
        <v>38</v>
      </c>
      <c r="W141" s="201" t="s">
        <v>149</v>
      </c>
      <c r="X141" s="202"/>
      <c r="Y141" s="203" t="s">
        <v>156</v>
      </c>
      <c r="Z141" s="224">
        <f t="shared" ref="Z141:AC143" si="10">IF(ISERROR((Z$28)*(Q141/(Q$136+Q$137+Q$138+Q$139+Q$141+Q$142+Q$143))),0,ROUND((Z$28)*(Q141/(Q$136+Q$137+Q$138+Q$139+Q$141+Q$142+Q$143)),0))</f>
        <v>5501</v>
      </c>
      <c r="AA141" s="225">
        <f t="shared" si="10"/>
        <v>0</v>
      </c>
      <c r="AB141" s="297">
        <f t="shared" si="10"/>
        <v>3737</v>
      </c>
      <c r="AC141" s="371">
        <f t="shared" si="10"/>
        <v>0</v>
      </c>
      <c r="AD141" s="376"/>
      <c r="AE141" s="199"/>
      <c r="AF141" s="200" t="s">
        <v>38</v>
      </c>
      <c r="AG141" s="201" t="s">
        <v>149</v>
      </c>
      <c r="AH141" s="202"/>
      <c r="AI141" s="224">
        <f t="shared" si="2"/>
        <v>94401</v>
      </c>
      <c r="AJ141" s="225">
        <f t="shared" si="5"/>
        <v>0</v>
      </c>
      <c r="AK141" s="371">
        <f t="shared" si="6"/>
        <v>33754</v>
      </c>
      <c r="AL141" s="1383">
        <f t="shared" si="3"/>
        <v>21581</v>
      </c>
      <c r="AM141" s="1339"/>
    </row>
    <row r="142" spans="1:39" ht="14.45" customHeight="1">
      <c r="A142" s="961">
        <v>0</v>
      </c>
      <c r="B142" s="961">
        <v>0</v>
      </c>
      <c r="C142" s="961">
        <v>0</v>
      </c>
      <c r="D142" s="961">
        <v>0</v>
      </c>
      <c r="E142" s="961">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61">
        <v>0</v>
      </c>
      <c r="B143" s="961">
        <v>0</v>
      </c>
      <c r="C143" s="961">
        <v>0</v>
      </c>
      <c r="D143" s="961">
        <v>0</v>
      </c>
      <c r="E143" s="961">
        <v>0</v>
      </c>
      <c r="K143" s="199"/>
      <c r="L143" s="221"/>
      <c r="M143" s="201" t="s">
        <v>13</v>
      </c>
      <c r="N143" s="202"/>
      <c r="O143" s="203"/>
      <c r="P143" s="224">
        <f t="shared" si="9"/>
        <v>9737</v>
      </c>
      <c r="Q143" s="225">
        <f t="shared" si="9"/>
        <v>1477</v>
      </c>
      <c r="R143" s="225">
        <f t="shared" si="9"/>
        <v>0</v>
      </c>
      <c r="S143" s="226">
        <f t="shared" si="9"/>
        <v>5521</v>
      </c>
      <c r="T143" s="275">
        <f t="shared" si="9"/>
        <v>0</v>
      </c>
      <c r="U143" s="207"/>
      <c r="V143" s="221"/>
      <c r="W143" s="201" t="s">
        <v>13</v>
      </c>
      <c r="X143" s="202"/>
      <c r="Y143" s="203" t="s">
        <v>156</v>
      </c>
      <c r="Z143" s="224">
        <f t="shared" si="10"/>
        <v>81</v>
      </c>
      <c r="AA143" s="225">
        <f t="shared" si="10"/>
        <v>0</v>
      </c>
      <c r="AB143" s="297">
        <f t="shared" si="10"/>
        <v>456</v>
      </c>
      <c r="AC143" s="371">
        <f t="shared" si="10"/>
        <v>0</v>
      </c>
      <c r="AD143" s="376"/>
      <c r="AE143" s="199" t="s">
        <v>158</v>
      </c>
      <c r="AF143" s="221"/>
      <c r="AG143" s="201" t="s">
        <v>13</v>
      </c>
      <c r="AH143" s="202"/>
      <c r="AI143" s="224">
        <f t="shared" si="2"/>
        <v>1396</v>
      </c>
      <c r="AJ143" s="225">
        <f t="shared" si="5"/>
        <v>0</v>
      </c>
      <c r="AK143" s="371">
        <f t="shared" si="6"/>
        <v>732</v>
      </c>
      <c r="AL143" s="1383">
        <f t="shared" si="3"/>
        <v>8260</v>
      </c>
      <c r="AM143" s="1339"/>
    </row>
    <row r="144" spans="1:39" ht="14.45" customHeight="1">
      <c r="A144" s="961">
        <v>0</v>
      </c>
      <c r="B144" s="961">
        <v>0</v>
      </c>
      <c r="C144" s="961">
        <v>0</v>
      </c>
      <c r="D144" s="961">
        <v>0</v>
      </c>
      <c r="E144" s="961">
        <v>0</v>
      </c>
      <c r="K144" s="199" t="s">
        <v>4</v>
      </c>
      <c r="L144" s="178" t="s">
        <v>45</v>
      </c>
      <c r="M144" s="202"/>
      <c r="N144" s="202"/>
      <c r="O144" s="203"/>
      <c r="P144" s="224">
        <f t="shared" si="9"/>
        <v>224441</v>
      </c>
      <c r="Q144" s="225">
        <f t="shared" si="9"/>
        <v>224441</v>
      </c>
      <c r="R144" s="225">
        <f t="shared" si="9"/>
        <v>0</v>
      </c>
      <c r="S144" s="226">
        <f t="shared" si="9"/>
        <v>11085</v>
      </c>
      <c r="T144" s="275">
        <f t="shared" si="9"/>
        <v>53000</v>
      </c>
      <c r="U144" s="207" t="s">
        <v>4</v>
      </c>
      <c r="V144" s="178" t="s">
        <v>45</v>
      </c>
      <c r="W144" s="202"/>
      <c r="X144" s="202"/>
      <c r="Y144" s="203" t="s">
        <v>156</v>
      </c>
      <c r="Z144" s="224">
        <f>IF(ISERROR((Z$60)*(Q144/(Q$135+Q$144+Q$163+Q$175))),0,ROUND((Z$60)*(Q144/(Q$135+Q$144+Q$163+Q$175)),0))</f>
        <v>120704</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103737</v>
      </c>
      <c r="AJ144" s="225">
        <f>SUM(AJ145:AJ147)</f>
        <v>0</v>
      </c>
      <c r="AK144" s="371">
        <f>SUM(AK145:AK147)</f>
        <v>11085</v>
      </c>
      <c r="AL144" s="1383">
        <f t="shared" si="3"/>
        <v>0</v>
      </c>
      <c r="AM144" s="1339"/>
    </row>
    <row r="145" spans="1:39" ht="14.45" customHeight="1">
      <c r="A145" s="961">
        <v>0</v>
      </c>
      <c r="B145" s="961">
        <v>0</v>
      </c>
      <c r="C145" s="961">
        <v>0</v>
      </c>
      <c r="D145" s="961">
        <v>0</v>
      </c>
      <c r="E145" s="961">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61">
        <v>0</v>
      </c>
      <c r="B146" s="961">
        <v>0</v>
      </c>
      <c r="C146" s="961">
        <v>0</v>
      </c>
      <c r="D146" s="961">
        <v>0</v>
      </c>
      <c r="E146" s="961">
        <v>0</v>
      </c>
      <c r="K146" s="199" t="s">
        <v>128</v>
      </c>
      <c r="L146" s="200"/>
      <c r="M146" s="201" t="s">
        <v>101</v>
      </c>
      <c r="N146" s="202"/>
      <c r="O146" s="203"/>
      <c r="P146" s="224">
        <f t="shared" si="9"/>
        <v>86441</v>
      </c>
      <c r="Q146" s="225">
        <f t="shared" si="9"/>
        <v>86441</v>
      </c>
      <c r="R146" s="225">
        <f t="shared" si="9"/>
        <v>0</v>
      </c>
      <c r="S146" s="226">
        <f t="shared" si="9"/>
        <v>11085</v>
      </c>
      <c r="T146" s="275">
        <f t="shared" si="9"/>
        <v>53000</v>
      </c>
      <c r="U146" s="207"/>
      <c r="V146" s="200"/>
      <c r="W146" s="201" t="s">
        <v>101</v>
      </c>
      <c r="X146" s="202"/>
      <c r="Y146" s="203" t="s">
        <v>156</v>
      </c>
      <c r="Z146" s="224">
        <f t="shared" si="11"/>
        <v>46488</v>
      </c>
      <c r="AA146" s="225">
        <f t="shared" si="11"/>
        <v>0</v>
      </c>
      <c r="AB146" s="297">
        <f t="shared" si="11"/>
        <v>0</v>
      </c>
      <c r="AC146" s="371">
        <f t="shared" si="11"/>
        <v>0</v>
      </c>
      <c r="AD146" s="376"/>
      <c r="AE146" s="199" t="s">
        <v>41</v>
      </c>
      <c r="AF146" s="200"/>
      <c r="AG146" s="201" t="s">
        <v>101</v>
      </c>
      <c r="AH146" s="202"/>
      <c r="AI146" s="224">
        <f t="shared" si="2"/>
        <v>39953</v>
      </c>
      <c r="AJ146" s="225">
        <f t="shared" si="12"/>
        <v>0</v>
      </c>
      <c r="AK146" s="371">
        <f t="shared" si="13"/>
        <v>11085</v>
      </c>
      <c r="AL146" s="1383">
        <f t="shared" si="3"/>
        <v>0</v>
      </c>
      <c r="AM146" s="1339"/>
    </row>
    <row r="147" spans="1:39" ht="14.45" customHeight="1">
      <c r="A147" s="961">
        <v>1827</v>
      </c>
      <c r="B147" s="961">
        <v>0</v>
      </c>
      <c r="C147" s="961">
        <v>0</v>
      </c>
      <c r="D147" s="961">
        <v>0</v>
      </c>
      <c r="E147" s="961">
        <v>900</v>
      </c>
      <c r="K147" s="199" t="s">
        <v>161</v>
      </c>
      <c r="L147" s="200"/>
      <c r="M147" s="201" t="s">
        <v>13</v>
      </c>
      <c r="N147" s="202"/>
      <c r="O147" s="203"/>
      <c r="P147" s="224">
        <f t="shared" si="9"/>
        <v>138000</v>
      </c>
      <c r="Q147" s="225">
        <f t="shared" si="9"/>
        <v>138000</v>
      </c>
      <c r="R147" s="225">
        <f t="shared" si="9"/>
        <v>0</v>
      </c>
      <c r="S147" s="226">
        <f t="shared" si="9"/>
        <v>0</v>
      </c>
      <c r="T147" s="275">
        <f t="shared" si="9"/>
        <v>0</v>
      </c>
      <c r="U147" s="207"/>
      <c r="V147" s="200"/>
      <c r="W147" s="201" t="s">
        <v>13</v>
      </c>
      <c r="X147" s="202"/>
      <c r="Y147" s="203" t="s">
        <v>156</v>
      </c>
      <c r="Z147" s="224">
        <f t="shared" si="11"/>
        <v>74216</v>
      </c>
      <c r="AA147" s="225">
        <f t="shared" si="11"/>
        <v>0</v>
      </c>
      <c r="AB147" s="297">
        <f t="shared" si="11"/>
        <v>0</v>
      </c>
      <c r="AC147" s="371">
        <f t="shared" si="11"/>
        <v>0</v>
      </c>
      <c r="AD147" s="376"/>
      <c r="AE147" s="199" t="s">
        <v>162</v>
      </c>
      <c r="AF147" s="200"/>
      <c r="AG147" s="201" t="s">
        <v>13</v>
      </c>
      <c r="AH147" s="202"/>
      <c r="AI147" s="224">
        <f t="shared" si="2"/>
        <v>63784</v>
      </c>
      <c r="AJ147" s="225">
        <f t="shared" si="12"/>
        <v>0</v>
      </c>
      <c r="AK147" s="371">
        <f t="shared" si="13"/>
        <v>0</v>
      </c>
      <c r="AL147" s="1383">
        <f t="shared" si="3"/>
        <v>0</v>
      </c>
      <c r="AM147" s="1339"/>
    </row>
    <row r="148" spans="1:39" ht="14.45" customHeight="1">
      <c r="A148" s="961">
        <v>0</v>
      </c>
      <c r="B148" s="961">
        <v>0</v>
      </c>
      <c r="C148" s="961">
        <v>0</v>
      </c>
      <c r="D148" s="961">
        <v>0</v>
      </c>
      <c r="E148" s="961">
        <v>0</v>
      </c>
      <c r="K148" s="199" t="s">
        <v>83</v>
      </c>
      <c r="L148" s="178"/>
      <c r="M148" s="201" t="s">
        <v>47</v>
      </c>
      <c r="N148" s="202"/>
      <c r="O148" s="203"/>
      <c r="P148" s="224">
        <f t="shared" si="9"/>
        <v>327264</v>
      </c>
      <c r="Q148" s="225">
        <f t="shared" si="9"/>
        <v>327264</v>
      </c>
      <c r="R148" s="225">
        <f t="shared" si="9"/>
        <v>50000</v>
      </c>
      <c r="S148" s="226">
        <f t="shared" si="9"/>
        <v>0</v>
      </c>
      <c r="T148" s="275">
        <f t="shared" si="9"/>
        <v>146100</v>
      </c>
      <c r="U148" s="207" t="s">
        <v>4</v>
      </c>
      <c r="V148" s="178"/>
      <c r="W148" s="201" t="s">
        <v>47</v>
      </c>
      <c r="X148" s="202"/>
      <c r="Y148" s="203" t="s">
        <v>156</v>
      </c>
      <c r="Z148" s="224">
        <f>IF(ISERROR((Z$33)*(Q148/(Q148+Q149))),0,ROUND((Z$33)*(Q148/(Q148+Q149)),0))</f>
        <v>40333</v>
      </c>
      <c r="AA148" s="225">
        <f>IF(ISERROR((AA$33)*(R148/(R148+R149))),0,ROUND((AA$33)*(R148/(R148+R149)),0))</f>
        <v>0</v>
      </c>
      <c r="AB148" s="297">
        <f>IF(ISERROR((AB$33)*(S148/(S148+S149))),0,ROUND((AB$33)*(S148/(S148+S149)),0))</f>
        <v>0</v>
      </c>
      <c r="AC148" s="371">
        <f>IF(ISERROR((AC$33)*(T148/(T148+T149))),0,ROUND((AC$33)*(T148/(T148+T149)),0))</f>
        <v>28529</v>
      </c>
      <c r="AD148" s="376"/>
      <c r="AE148" s="199" t="s">
        <v>163</v>
      </c>
      <c r="AF148" s="178"/>
      <c r="AG148" s="201" t="s">
        <v>47</v>
      </c>
      <c r="AH148" s="202"/>
      <c r="AI148" s="224">
        <f t="shared" si="2"/>
        <v>286931</v>
      </c>
      <c r="AJ148" s="225">
        <f t="shared" si="12"/>
        <v>50000</v>
      </c>
      <c r="AK148" s="371">
        <f t="shared" si="13"/>
        <v>0</v>
      </c>
      <c r="AL148" s="1383">
        <f t="shared" si="3"/>
        <v>0</v>
      </c>
      <c r="AM148" s="1339"/>
    </row>
    <row r="149" spans="1:39" ht="14.45" customHeight="1">
      <c r="A149" s="961">
        <v>0</v>
      </c>
      <c r="B149" s="961">
        <v>0</v>
      </c>
      <c r="C149" s="961">
        <v>0</v>
      </c>
      <c r="D149" s="961">
        <v>0</v>
      </c>
      <c r="E149" s="961">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61">
        <v>0</v>
      </c>
      <c r="B150" s="961">
        <v>0</v>
      </c>
      <c r="C150" s="961">
        <v>0</v>
      </c>
      <c r="D150" s="961">
        <v>0</v>
      </c>
      <c r="E150" s="961">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61">
        <v>1827</v>
      </c>
      <c r="B151" s="961">
        <v>0</v>
      </c>
      <c r="C151" s="961">
        <v>0</v>
      </c>
      <c r="D151" s="961">
        <v>0</v>
      </c>
      <c r="E151" s="961">
        <v>900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61">
        <v>0</v>
      </c>
      <c r="B152" s="961">
        <v>0</v>
      </c>
      <c r="C152" s="961">
        <v>0</v>
      </c>
      <c r="D152" s="961">
        <v>0</v>
      </c>
      <c r="E152" s="961">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61">
        <v>0</v>
      </c>
      <c r="B153" s="961">
        <v>0</v>
      </c>
      <c r="C153" s="961">
        <v>0</v>
      </c>
      <c r="D153" s="961">
        <v>0</v>
      </c>
      <c r="E153" s="961">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61">
        <v>0</v>
      </c>
      <c r="B154" s="961">
        <v>0</v>
      </c>
      <c r="C154" s="961">
        <v>0</v>
      </c>
      <c r="D154" s="961">
        <v>0</v>
      </c>
      <c r="E154" s="961">
        <v>0</v>
      </c>
      <c r="K154" s="199"/>
      <c r="L154" s="200"/>
      <c r="M154" s="178" t="s">
        <v>60</v>
      </c>
      <c r="N154" s="202"/>
      <c r="O154" s="203"/>
      <c r="P154" s="224">
        <f t="shared" si="9"/>
        <v>595</v>
      </c>
      <c r="Q154" s="225">
        <f t="shared" si="9"/>
        <v>595</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595</v>
      </c>
      <c r="AJ154" s="225">
        <f>SUM(AJ155:AJ159)</f>
        <v>0</v>
      </c>
      <c r="AK154" s="371">
        <f>SUM(AK155:AK159)</f>
        <v>0</v>
      </c>
      <c r="AL154" s="1383">
        <f t="shared" si="3"/>
        <v>0</v>
      </c>
      <c r="AM154" s="1339"/>
    </row>
    <row r="155" spans="1:39" ht="14.45" customHeight="1">
      <c r="A155" s="961">
        <v>1827</v>
      </c>
      <c r="B155" s="961">
        <v>0</v>
      </c>
      <c r="C155" s="961">
        <v>0</v>
      </c>
      <c r="D155" s="961">
        <v>0</v>
      </c>
      <c r="E155" s="961">
        <v>900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61">
        <v>0</v>
      </c>
      <c r="B156" s="961">
        <v>0</v>
      </c>
      <c r="C156" s="961">
        <v>0</v>
      </c>
      <c r="D156" s="961">
        <v>0</v>
      </c>
      <c r="E156" s="961">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61">
        <v>0</v>
      </c>
      <c r="B157" s="961">
        <v>0</v>
      </c>
      <c r="C157" s="961">
        <v>0</v>
      </c>
      <c r="D157" s="961">
        <v>0</v>
      </c>
      <c r="E157" s="961">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61">
        <v>0</v>
      </c>
      <c r="B158" s="961">
        <v>0</v>
      </c>
      <c r="C158" s="961">
        <v>0</v>
      </c>
      <c r="D158" s="961">
        <v>0</v>
      </c>
      <c r="E158" s="961">
        <v>0</v>
      </c>
      <c r="K158" s="199"/>
      <c r="L158" s="200"/>
      <c r="M158" s="200"/>
      <c r="N158" s="201" t="s">
        <v>150</v>
      </c>
      <c r="O158" s="203"/>
      <c r="P158" s="224">
        <f t="shared" si="16"/>
        <v>595</v>
      </c>
      <c r="Q158" s="225">
        <f t="shared" si="16"/>
        <v>595</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595</v>
      </c>
      <c r="AJ158" s="225">
        <f t="shared" si="17"/>
        <v>0</v>
      </c>
      <c r="AK158" s="371">
        <f t="shared" si="18"/>
        <v>0</v>
      </c>
      <c r="AL158" s="1383">
        <f t="shared" si="3"/>
        <v>0</v>
      </c>
      <c r="AM158" s="1339"/>
    </row>
    <row r="159" spans="1:39" ht="14.45" customHeight="1">
      <c r="A159" s="961">
        <v>0</v>
      </c>
      <c r="B159" s="961">
        <v>0</v>
      </c>
      <c r="C159" s="961">
        <v>0</v>
      </c>
      <c r="D159" s="961">
        <v>0</v>
      </c>
      <c r="E159" s="961">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61">
        <v>0</v>
      </c>
      <c r="B160" s="961">
        <v>0</v>
      </c>
      <c r="C160" s="961">
        <v>0</v>
      </c>
      <c r="D160" s="961">
        <v>0</v>
      </c>
      <c r="E160" s="961">
        <v>0</v>
      </c>
      <c r="K160" s="199"/>
      <c r="L160" s="200"/>
      <c r="M160" s="201" t="s">
        <v>70</v>
      </c>
      <c r="N160" s="202"/>
      <c r="O160" s="203"/>
      <c r="P160" s="224">
        <f t="shared" si="16"/>
        <v>5775</v>
      </c>
      <c r="Q160" s="225">
        <f t="shared" si="16"/>
        <v>5775</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5775</v>
      </c>
      <c r="AJ160" s="225">
        <f t="shared" si="17"/>
        <v>0</v>
      </c>
      <c r="AK160" s="371">
        <f t="shared" si="18"/>
        <v>0</v>
      </c>
      <c r="AL160" s="1383">
        <f t="shared" si="3"/>
        <v>0</v>
      </c>
      <c r="AM160" s="1339"/>
    </row>
    <row r="161" spans="1:39" ht="14.45" customHeight="1">
      <c r="A161" s="961">
        <v>0</v>
      </c>
      <c r="B161" s="961">
        <v>0</v>
      </c>
      <c r="C161" s="961">
        <v>0</v>
      </c>
      <c r="D161" s="961">
        <v>0</v>
      </c>
      <c r="E161" s="961">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61">
        <v>0</v>
      </c>
      <c r="B162" s="961">
        <v>0</v>
      </c>
      <c r="C162" s="961">
        <v>0</v>
      </c>
      <c r="D162" s="961">
        <v>0</v>
      </c>
      <c r="E162" s="961">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61">
        <v>0</v>
      </c>
      <c r="B163" s="961">
        <v>0</v>
      </c>
      <c r="C163" s="961">
        <v>0</v>
      </c>
      <c r="D163" s="961">
        <v>0</v>
      </c>
      <c r="E163" s="961">
        <v>0</v>
      </c>
      <c r="K163" s="199" t="s">
        <v>4</v>
      </c>
      <c r="L163" s="178" t="s">
        <v>78</v>
      </c>
      <c r="M163" s="202"/>
      <c r="N163" s="202"/>
      <c r="O163" s="203"/>
      <c r="P163" s="224">
        <f t="shared" si="16"/>
        <v>32160</v>
      </c>
      <c r="Q163" s="225">
        <f t="shared" si="16"/>
        <v>32160</v>
      </c>
      <c r="R163" s="225">
        <f t="shared" si="16"/>
        <v>0</v>
      </c>
      <c r="S163" s="226">
        <f t="shared" si="16"/>
        <v>0</v>
      </c>
      <c r="T163" s="275">
        <f t="shared" si="16"/>
        <v>23000</v>
      </c>
      <c r="U163" s="207" t="s">
        <v>4</v>
      </c>
      <c r="V163" s="178" t="s">
        <v>78</v>
      </c>
      <c r="W163" s="202"/>
      <c r="X163" s="202"/>
      <c r="Y163" s="203" t="s">
        <v>156</v>
      </c>
      <c r="Z163" s="224">
        <f>IF(ISERROR((Z$60)*(Q163/(Q$135+Q$144+Q$163+Q$175))),0,ROUND((Z$60)*(Q163/(Q$135+Q$144+Q$163+Q$175)),0))</f>
        <v>17296</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14864</v>
      </c>
      <c r="AJ163" s="225">
        <f>SUM(AJ164:AJ165)</f>
        <v>0</v>
      </c>
      <c r="AK163" s="371">
        <f>SUM(AK164:AK165)</f>
        <v>0</v>
      </c>
      <c r="AL163" s="1383">
        <f t="shared" si="3"/>
        <v>0</v>
      </c>
      <c r="AM163" s="1339"/>
    </row>
    <row r="164" spans="1:39" ht="14.45" customHeight="1">
      <c r="A164" s="961">
        <v>0</v>
      </c>
      <c r="B164" s="961">
        <v>0</v>
      </c>
      <c r="C164" s="961">
        <v>0</v>
      </c>
      <c r="D164" s="961">
        <v>0</v>
      </c>
      <c r="E164" s="961">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61">
        <v>0</v>
      </c>
      <c r="B165" s="961">
        <v>0</v>
      </c>
      <c r="C165" s="961">
        <v>0</v>
      </c>
      <c r="D165" s="961">
        <v>0</v>
      </c>
      <c r="E165" s="961">
        <v>0</v>
      </c>
      <c r="K165" s="199"/>
      <c r="L165" s="221"/>
      <c r="M165" s="201" t="s">
        <v>13</v>
      </c>
      <c r="N165" s="202"/>
      <c r="O165" s="203"/>
      <c r="P165" s="224">
        <f t="shared" si="16"/>
        <v>32160</v>
      </c>
      <c r="Q165" s="225">
        <f t="shared" si="16"/>
        <v>32160</v>
      </c>
      <c r="R165" s="225">
        <f t="shared" si="16"/>
        <v>0</v>
      </c>
      <c r="S165" s="226">
        <f t="shared" si="16"/>
        <v>0</v>
      </c>
      <c r="T165" s="275">
        <f t="shared" si="16"/>
        <v>23000</v>
      </c>
      <c r="U165" s="207"/>
      <c r="V165" s="221"/>
      <c r="W165" s="201" t="s">
        <v>13</v>
      </c>
      <c r="X165" s="202"/>
      <c r="Y165" s="203" t="s">
        <v>156</v>
      </c>
      <c r="Z165" s="224">
        <f>Z163-Z164</f>
        <v>17296</v>
      </c>
      <c r="AA165" s="225">
        <f>AA163-AA164</f>
        <v>0</v>
      </c>
      <c r="AB165" s="297">
        <f>AB163-AB164</f>
        <v>0</v>
      </c>
      <c r="AC165" s="371">
        <f>AC163-AC164</f>
        <v>0</v>
      </c>
      <c r="AD165" s="376"/>
      <c r="AE165" s="199"/>
      <c r="AF165" s="221"/>
      <c r="AG165" s="201" t="s">
        <v>13</v>
      </c>
      <c r="AH165" s="202"/>
      <c r="AI165" s="224">
        <f t="shared" si="2"/>
        <v>14864</v>
      </c>
      <c r="AJ165" s="225">
        <f t="shared" si="19"/>
        <v>0</v>
      </c>
      <c r="AK165" s="371">
        <f t="shared" si="20"/>
        <v>0</v>
      </c>
      <c r="AL165" s="1383">
        <f t="shared" si="3"/>
        <v>0</v>
      </c>
      <c r="AM165" s="1339"/>
    </row>
    <row r="166" spans="1:39" ht="14.45" customHeight="1">
      <c r="A166" s="961">
        <v>1827</v>
      </c>
      <c r="B166" s="961">
        <v>0</v>
      </c>
      <c r="C166" s="961">
        <v>0</v>
      </c>
      <c r="D166" s="961">
        <v>0</v>
      </c>
      <c r="E166" s="961">
        <v>900</v>
      </c>
      <c r="K166" s="199"/>
      <c r="L166" s="174"/>
      <c r="M166" s="201" t="s">
        <v>88</v>
      </c>
      <c r="N166" s="202"/>
      <c r="O166" s="203"/>
      <c r="P166" s="224">
        <f t="shared" si="16"/>
        <v>22894</v>
      </c>
      <c r="Q166" s="225">
        <f t="shared" si="16"/>
        <v>22894</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22894</v>
      </c>
      <c r="AJ166" s="225">
        <f t="shared" si="19"/>
        <v>0</v>
      </c>
      <c r="AK166" s="371">
        <f t="shared" si="20"/>
        <v>0</v>
      </c>
      <c r="AL166" s="1383">
        <f t="shared" si="3"/>
        <v>0</v>
      </c>
      <c r="AM166" s="1339"/>
    </row>
    <row r="167" spans="1:39" ht="14.45" customHeight="1">
      <c r="A167" s="961">
        <v>1827</v>
      </c>
      <c r="B167" s="961">
        <v>0</v>
      </c>
      <c r="C167" s="961">
        <v>0</v>
      </c>
      <c r="D167" s="961">
        <v>0</v>
      </c>
      <c r="E167" s="961">
        <v>900</v>
      </c>
      <c r="K167" s="199"/>
      <c r="L167" s="181" t="s">
        <v>91</v>
      </c>
      <c r="M167" s="201" t="s">
        <v>89</v>
      </c>
      <c r="N167" s="202"/>
      <c r="O167" s="203"/>
      <c r="P167" s="224">
        <f t="shared" si="16"/>
        <v>7505</v>
      </c>
      <c r="Q167" s="225">
        <f t="shared" si="16"/>
        <v>7505</v>
      </c>
      <c r="R167" s="225">
        <f t="shared" si="16"/>
        <v>0</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7505</v>
      </c>
      <c r="AJ167" s="225">
        <f t="shared" si="19"/>
        <v>0</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5699</v>
      </c>
      <c r="Q169" s="225">
        <f t="shared" si="16"/>
        <v>5699</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5699</v>
      </c>
      <c r="AJ169" s="225">
        <f t="shared" si="19"/>
        <v>0</v>
      </c>
      <c r="AK169" s="371">
        <f t="shared" si="20"/>
        <v>0</v>
      </c>
      <c r="AL169" s="1383">
        <f t="shared" si="3"/>
        <v>0</v>
      </c>
      <c r="AM169" s="1339"/>
    </row>
    <row r="170" spans="1:39" ht="14.45" customHeight="1">
      <c r="A170" s="971">
        <v>0</v>
      </c>
      <c r="B170" s="971">
        <v>0</v>
      </c>
      <c r="C170" s="971">
        <v>0</v>
      </c>
      <c r="D170" s="971">
        <v>0</v>
      </c>
      <c r="E170" s="971">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71">
        <v>0</v>
      </c>
      <c r="B171" s="971">
        <v>0</v>
      </c>
      <c r="C171" s="971">
        <v>0</v>
      </c>
      <c r="D171" s="971">
        <v>0</v>
      </c>
      <c r="E171" s="971">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71">
        <v>0</v>
      </c>
      <c r="B172" s="971">
        <v>0</v>
      </c>
      <c r="C172" s="971">
        <v>0</v>
      </c>
      <c r="D172" s="971">
        <v>0</v>
      </c>
      <c r="E172" s="971">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71">
        <v>0</v>
      </c>
      <c r="B173" s="971">
        <v>0</v>
      </c>
      <c r="C173" s="971">
        <v>0</v>
      </c>
      <c r="D173" s="971">
        <v>0</v>
      </c>
      <c r="E173" s="971">
        <v>0</v>
      </c>
      <c r="K173" s="199"/>
      <c r="L173" s="181" t="s">
        <v>41</v>
      </c>
      <c r="M173" s="201" t="s">
        <v>108</v>
      </c>
      <c r="N173" s="202"/>
      <c r="O173" s="203"/>
      <c r="P173" s="224">
        <f t="shared" si="25"/>
        <v>10448</v>
      </c>
      <c r="Q173" s="225">
        <f t="shared" si="25"/>
        <v>10448</v>
      </c>
      <c r="R173" s="225">
        <f t="shared" si="25"/>
        <v>0</v>
      </c>
      <c r="S173" s="226">
        <f t="shared" si="25"/>
        <v>0</v>
      </c>
      <c r="T173" s="275">
        <f t="shared" si="25"/>
        <v>0</v>
      </c>
      <c r="U173" s="207"/>
      <c r="V173" s="181" t="s">
        <v>41</v>
      </c>
      <c r="W173" s="201" t="s">
        <v>108</v>
      </c>
      <c r="X173" s="202"/>
      <c r="Y173" s="203"/>
      <c r="Z173" s="224">
        <f>Z57</f>
        <v>500</v>
      </c>
      <c r="AA173" s="225">
        <f>AA57</f>
        <v>0</v>
      </c>
      <c r="AB173" s="297">
        <f>AB57</f>
        <v>0</v>
      </c>
      <c r="AC173" s="371">
        <f>AC57</f>
        <v>0</v>
      </c>
      <c r="AD173" s="376"/>
      <c r="AE173" s="199"/>
      <c r="AF173" s="181" t="s">
        <v>41</v>
      </c>
      <c r="AG173" s="201" t="s">
        <v>108</v>
      </c>
      <c r="AH173" s="202"/>
      <c r="AI173" s="224">
        <f t="shared" si="2"/>
        <v>9948</v>
      </c>
      <c r="AJ173" s="225">
        <f t="shared" si="23"/>
        <v>0</v>
      </c>
      <c r="AK173" s="371">
        <f t="shared" si="24"/>
        <v>0</v>
      </c>
      <c r="AL173" s="1383">
        <f t="shared" si="3"/>
        <v>0</v>
      </c>
      <c r="AM173" s="1339"/>
    </row>
    <row r="174" spans="1:39" ht="14.45" customHeight="1">
      <c r="A174" s="971">
        <v>0</v>
      </c>
      <c r="B174" s="971">
        <v>0</v>
      </c>
      <c r="C174" s="971">
        <v>0</v>
      </c>
      <c r="D174" s="971">
        <v>0</v>
      </c>
      <c r="E174" s="971">
        <v>0</v>
      </c>
      <c r="K174" s="199"/>
      <c r="L174" s="221"/>
      <c r="M174" s="201" t="s">
        <v>13</v>
      </c>
      <c r="N174" s="202"/>
      <c r="O174" s="203"/>
      <c r="P174" s="224">
        <f t="shared" si="25"/>
        <v>2153</v>
      </c>
      <c r="Q174" s="225">
        <f t="shared" si="25"/>
        <v>2153</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2153</v>
      </c>
      <c r="AJ174" s="225">
        <f t="shared" si="23"/>
        <v>0</v>
      </c>
      <c r="AK174" s="371">
        <f t="shared" si="24"/>
        <v>0</v>
      </c>
      <c r="AL174" s="1383">
        <f t="shared" si="3"/>
        <v>0</v>
      </c>
      <c r="AM174" s="1339"/>
    </row>
    <row r="175" spans="1:39" ht="14.45" customHeight="1">
      <c r="A175" s="971">
        <v>590</v>
      </c>
      <c r="B175" s="971">
        <v>236</v>
      </c>
      <c r="C175" s="971">
        <v>0</v>
      </c>
      <c r="D175" s="971">
        <v>0</v>
      </c>
      <c r="E175" s="971">
        <v>319</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1</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-1</v>
      </c>
      <c r="AJ175" s="225">
        <f t="shared" si="23"/>
        <v>0</v>
      </c>
      <c r="AK175" s="371">
        <f t="shared" si="24"/>
        <v>0</v>
      </c>
      <c r="AL175" s="1383">
        <f t="shared" si="3"/>
        <v>0</v>
      </c>
      <c r="AM175" s="1387" t="s">
        <v>1277</v>
      </c>
    </row>
    <row r="176" spans="1:39" ht="14.45" customHeight="1" thickBot="1">
      <c r="A176" s="971">
        <v>0</v>
      </c>
      <c r="B176" s="971">
        <v>0</v>
      </c>
      <c r="C176" s="971">
        <v>0</v>
      </c>
      <c r="D176" s="971">
        <v>0</v>
      </c>
      <c r="E176" s="971">
        <v>0</v>
      </c>
      <c r="K176" s="316"/>
      <c r="L176" s="317" t="s">
        <v>82</v>
      </c>
      <c r="M176" s="318"/>
      <c r="N176" s="318"/>
      <c r="O176" s="319"/>
      <c r="P176" s="320">
        <f t="shared" si="25"/>
        <v>1110379</v>
      </c>
      <c r="Q176" s="321">
        <f t="shared" si="25"/>
        <v>1066812</v>
      </c>
      <c r="R176" s="321">
        <f t="shared" si="25"/>
        <v>74631</v>
      </c>
      <c r="S176" s="322">
        <f t="shared" si="25"/>
        <v>101310</v>
      </c>
      <c r="T176" s="323">
        <f t="shared" si="25"/>
        <v>263300</v>
      </c>
      <c r="U176" s="372"/>
      <c r="V176" s="317" t="s">
        <v>82</v>
      </c>
      <c r="W176" s="318"/>
      <c r="X176" s="318"/>
      <c r="Y176" s="319"/>
      <c r="Z176" s="320">
        <f>Z61</f>
        <v>189762</v>
      </c>
      <c r="AA176" s="321">
        <f>AA61</f>
        <v>236</v>
      </c>
      <c r="AB176" s="500">
        <f>AB61</f>
        <v>7216</v>
      </c>
      <c r="AC176" s="373">
        <f>AC61</f>
        <v>28848</v>
      </c>
      <c r="AD176" s="376"/>
      <c r="AE176" s="374"/>
      <c r="AF176" s="317" t="s">
        <v>82</v>
      </c>
      <c r="AG176" s="318"/>
      <c r="AH176" s="318"/>
      <c r="AI176" s="375">
        <f t="shared" si="2"/>
        <v>877050</v>
      </c>
      <c r="AJ176" s="321">
        <f>SUM(AJ123,AJ126,AJ129,AJ133:AJ144,AJ148:AJ154,AJ160:AJ163,AJ166:AJ175)</f>
        <v>70557</v>
      </c>
      <c r="AK176" s="373">
        <f>SUM(AK123,AK126,AK129,AK133:AK144,AK148:AK154,AK160:AK163,AK166:AK175)</f>
        <v>78836</v>
      </c>
      <c r="AL176" s="1340">
        <f>SUM(AL123,AL126,AL129,AL133:AL144,AL148:AL154,AL160:AL163,AL166:AL175)</f>
        <v>43567</v>
      </c>
      <c r="AM176" s="1388">
        <f>P176-Q176</f>
        <v>43567</v>
      </c>
    </row>
    <row r="177" spans="1:29" ht="14.25" thickTop="1">
      <c r="A177" s="971">
        <v>590</v>
      </c>
      <c r="B177" s="971">
        <v>236</v>
      </c>
      <c r="C177" s="971">
        <v>0</v>
      </c>
      <c r="D177" s="971">
        <v>0</v>
      </c>
      <c r="E177" s="971">
        <v>319</v>
      </c>
      <c r="AC177" s="489"/>
    </row>
    <row r="178" spans="1:29">
      <c r="A178" s="971">
        <v>10339</v>
      </c>
      <c r="B178" s="971">
        <v>0</v>
      </c>
      <c r="C178" s="971">
        <v>7216</v>
      </c>
      <c r="D178" s="971">
        <v>0</v>
      </c>
      <c r="E178" s="971">
        <v>0</v>
      </c>
      <c r="AC178" s="489"/>
    </row>
    <row r="179" spans="1:29">
      <c r="A179" s="971">
        <v>10339</v>
      </c>
      <c r="B179" s="971">
        <v>0</v>
      </c>
      <c r="C179" s="971">
        <v>7216</v>
      </c>
      <c r="D179" s="971">
        <v>0</v>
      </c>
      <c r="E179" s="971">
        <v>0</v>
      </c>
      <c r="AC179" s="489"/>
    </row>
    <row r="180" spans="1:29">
      <c r="A180" s="971">
        <v>0</v>
      </c>
      <c r="B180" s="971">
        <v>0</v>
      </c>
      <c r="C180" s="971">
        <v>0</v>
      </c>
      <c r="D180" s="971">
        <v>0</v>
      </c>
      <c r="E180" s="971">
        <v>0</v>
      </c>
      <c r="AC180" s="489"/>
    </row>
    <row r="181" spans="1:29">
      <c r="A181" s="971">
        <v>0</v>
      </c>
      <c r="B181" s="971">
        <v>0</v>
      </c>
      <c r="C181" s="971">
        <v>0</v>
      </c>
      <c r="D181" s="971">
        <v>0</v>
      </c>
      <c r="E181" s="971">
        <v>0</v>
      </c>
      <c r="AC181" s="489"/>
    </row>
    <row r="182" spans="1:29">
      <c r="A182" s="971">
        <v>40333</v>
      </c>
      <c r="B182" s="971">
        <v>0</v>
      </c>
      <c r="C182" s="971">
        <v>0</v>
      </c>
      <c r="D182" s="971">
        <v>0</v>
      </c>
      <c r="E182" s="971">
        <v>28529</v>
      </c>
      <c r="AC182" s="489"/>
    </row>
    <row r="183" spans="1:29">
      <c r="A183" s="971">
        <v>40333</v>
      </c>
      <c r="B183" s="971">
        <v>0</v>
      </c>
      <c r="C183" s="971">
        <v>0</v>
      </c>
      <c r="D183" s="971">
        <v>0</v>
      </c>
      <c r="E183" s="971">
        <v>28529</v>
      </c>
      <c r="AC183" s="489"/>
    </row>
    <row r="184" spans="1:29">
      <c r="A184" s="971">
        <v>0</v>
      </c>
      <c r="B184" s="971">
        <v>0</v>
      </c>
      <c r="C184" s="971">
        <v>0</v>
      </c>
      <c r="D184" s="971">
        <v>0</v>
      </c>
      <c r="E184" s="971">
        <v>0</v>
      </c>
      <c r="AC184" s="489"/>
    </row>
    <row r="185" spans="1:29">
      <c r="A185" s="971">
        <v>0</v>
      </c>
      <c r="B185" s="971">
        <v>0</v>
      </c>
      <c r="C185" s="971">
        <v>0</v>
      </c>
      <c r="D185" s="971">
        <v>0</v>
      </c>
      <c r="E185" s="971">
        <v>0</v>
      </c>
      <c r="AC185" s="489"/>
    </row>
    <row r="186" spans="1:29">
      <c r="A186" s="971">
        <v>0</v>
      </c>
      <c r="B186" s="971">
        <v>0</v>
      </c>
      <c r="C186" s="971">
        <v>0</v>
      </c>
      <c r="D186" s="971">
        <v>0</v>
      </c>
      <c r="E186" s="971">
        <v>0</v>
      </c>
      <c r="AC186" s="489"/>
    </row>
    <row r="187" spans="1:29">
      <c r="A187" s="971">
        <v>0</v>
      </c>
      <c r="B187" s="971">
        <v>0</v>
      </c>
      <c r="C187" s="971">
        <v>0</v>
      </c>
      <c r="D187" s="971">
        <v>0</v>
      </c>
      <c r="E187" s="971">
        <v>0</v>
      </c>
      <c r="AC187" s="489"/>
    </row>
    <row r="188" spans="1:29">
      <c r="A188" s="971">
        <v>0</v>
      </c>
      <c r="B188" s="971">
        <v>0</v>
      </c>
      <c r="C188" s="971">
        <v>0</v>
      </c>
      <c r="D188" s="971">
        <v>0</v>
      </c>
      <c r="E188" s="971">
        <v>0</v>
      </c>
      <c r="AC188" s="489"/>
    </row>
    <row r="189" spans="1:29">
      <c r="A189" s="971">
        <v>0</v>
      </c>
      <c r="B189" s="971">
        <v>0</v>
      </c>
      <c r="C189" s="971">
        <v>0</v>
      </c>
      <c r="D189" s="971">
        <v>0</v>
      </c>
      <c r="E189" s="971">
        <v>0</v>
      </c>
      <c r="AC189" s="489"/>
    </row>
    <row r="190" spans="1:29">
      <c r="A190" s="971">
        <v>0</v>
      </c>
      <c r="B190" s="971">
        <v>0</v>
      </c>
      <c r="C190" s="971">
        <v>0</v>
      </c>
      <c r="D190" s="971">
        <v>0</v>
      </c>
      <c r="E190" s="971">
        <v>0</v>
      </c>
      <c r="AC190" s="489"/>
    </row>
    <row r="191" spans="1:29">
      <c r="A191" s="971">
        <v>0</v>
      </c>
      <c r="B191" s="971">
        <v>0</v>
      </c>
      <c r="C191" s="971">
        <v>0</v>
      </c>
      <c r="D191" s="971">
        <v>0</v>
      </c>
      <c r="E191" s="971">
        <v>0</v>
      </c>
      <c r="AC191" s="489"/>
    </row>
    <row r="192" spans="1:29">
      <c r="A192" s="971">
        <v>0</v>
      </c>
      <c r="B192" s="971">
        <v>0</v>
      </c>
      <c r="C192" s="971">
        <v>0</v>
      </c>
      <c r="D192" s="971">
        <v>0</v>
      </c>
      <c r="E192" s="971">
        <v>0</v>
      </c>
      <c r="AC192" s="489"/>
    </row>
    <row r="193" spans="1:29">
      <c r="A193" s="971">
        <v>0</v>
      </c>
      <c r="B193" s="971">
        <v>0</v>
      </c>
      <c r="C193" s="971">
        <v>0</v>
      </c>
      <c r="D193" s="971">
        <v>0</v>
      </c>
      <c r="E193" s="971">
        <v>0</v>
      </c>
      <c r="AC193" s="489"/>
    </row>
    <row r="194" spans="1:29">
      <c r="A194" s="971">
        <v>500</v>
      </c>
      <c r="B194" s="971">
        <v>0</v>
      </c>
      <c r="C194" s="971">
        <v>0</v>
      </c>
      <c r="D194" s="971">
        <v>0</v>
      </c>
      <c r="E194" s="971">
        <v>0</v>
      </c>
      <c r="AC194" s="489"/>
    </row>
    <row r="195" spans="1:29">
      <c r="A195" s="971">
        <v>0</v>
      </c>
      <c r="B195" s="971">
        <v>0</v>
      </c>
      <c r="C195" s="971">
        <v>0</v>
      </c>
      <c r="D195" s="971">
        <v>0</v>
      </c>
      <c r="E195" s="971">
        <v>0</v>
      </c>
      <c r="AC195" s="489"/>
    </row>
    <row r="196" spans="1:29">
      <c r="A196" s="971">
        <v>0</v>
      </c>
      <c r="B196" s="971">
        <v>0</v>
      </c>
      <c r="C196" s="971">
        <v>0</v>
      </c>
      <c r="D196" s="971">
        <v>0</v>
      </c>
      <c r="E196" s="971">
        <v>0</v>
      </c>
      <c r="AC196" s="489"/>
    </row>
    <row r="197" spans="1:29">
      <c r="A197" s="971">
        <v>0</v>
      </c>
      <c r="B197" s="971">
        <v>0</v>
      </c>
      <c r="C197" s="971">
        <v>0</v>
      </c>
      <c r="D197" s="971">
        <v>0</v>
      </c>
      <c r="E197" s="971">
        <v>0</v>
      </c>
      <c r="AC197" s="489"/>
    </row>
    <row r="198" spans="1:29">
      <c r="A198" s="971">
        <v>0</v>
      </c>
      <c r="B198" s="971">
        <v>0</v>
      </c>
      <c r="C198" s="971">
        <v>0</v>
      </c>
      <c r="D198" s="971">
        <v>0</v>
      </c>
      <c r="E198" s="971">
        <v>0</v>
      </c>
      <c r="AC198" s="489"/>
    </row>
    <row r="199" spans="1:29">
      <c r="A199" s="971">
        <v>500</v>
      </c>
      <c r="B199" s="971">
        <v>0</v>
      </c>
      <c r="C199" s="971">
        <v>0</v>
      </c>
      <c r="D199" s="971">
        <v>0</v>
      </c>
      <c r="E199" s="971">
        <v>0</v>
      </c>
      <c r="AC199" s="489"/>
    </row>
    <row r="200" spans="1:29">
      <c r="A200" s="971">
        <v>0</v>
      </c>
      <c r="B200" s="971">
        <v>0</v>
      </c>
      <c r="C200" s="971">
        <v>0</v>
      </c>
      <c r="D200" s="971">
        <v>0</v>
      </c>
      <c r="E200" s="971">
        <v>0</v>
      </c>
      <c r="AC200" s="489"/>
    </row>
    <row r="201" spans="1:29">
      <c r="A201" s="971">
        <v>0</v>
      </c>
      <c r="B201" s="971">
        <v>0</v>
      </c>
      <c r="C201" s="971">
        <v>0</v>
      </c>
      <c r="D201" s="971">
        <v>0</v>
      </c>
      <c r="E201" s="971">
        <v>0</v>
      </c>
      <c r="AC201" s="489"/>
    </row>
    <row r="202" spans="1:29">
      <c r="A202" s="971">
        <v>138000</v>
      </c>
      <c r="B202" s="971">
        <v>0</v>
      </c>
      <c r="C202" s="971">
        <v>0</v>
      </c>
      <c r="D202" s="971">
        <v>0</v>
      </c>
      <c r="E202" s="971">
        <v>0</v>
      </c>
      <c r="AC202" s="489"/>
    </row>
    <row r="203" spans="1:29" ht="14.25" thickBot="1">
      <c r="A203" s="971">
        <v>189762</v>
      </c>
      <c r="B203" s="971">
        <v>236</v>
      </c>
      <c r="C203" s="971">
        <v>7216</v>
      </c>
      <c r="D203" s="971">
        <v>0</v>
      </c>
      <c r="E203" s="971">
        <v>28848</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1.xml><?xml version="1.0" encoding="utf-8"?>
<worksheet xmlns="http://schemas.openxmlformats.org/spreadsheetml/2006/main" xmlns:r="http://schemas.openxmlformats.org/officeDocument/2006/relationships">
  <dimension ref="A1:AO231"/>
  <sheetViews>
    <sheetView topLeftCell="Y168"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729</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40">
        <v>252767</v>
      </c>
      <c r="B8" s="940">
        <v>252767</v>
      </c>
      <c r="C8" s="940">
        <v>242870</v>
      </c>
      <c r="D8" s="940">
        <v>9897</v>
      </c>
      <c r="E8" s="940">
        <v>53181</v>
      </c>
      <c r="F8" s="940">
        <v>97697</v>
      </c>
      <c r="G8" s="940">
        <v>845</v>
      </c>
      <c r="H8" s="940">
        <v>28600</v>
      </c>
      <c r="I8" s="524"/>
      <c r="K8" s="188"/>
      <c r="L8" s="189" t="s">
        <v>8</v>
      </c>
      <c r="M8" s="190"/>
      <c r="N8" s="190"/>
      <c r="O8" s="191" t="s">
        <v>9</v>
      </c>
      <c r="P8" s="192">
        <f>'Ｈ１２（2000）'!A9</f>
        <v>0</v>
      </c>
      <c r="Q8" s="258">
        <f>'Ｈ１２（2000）'!C9</f>
        <v>0</v>
      </c>
      <c r="R8" s="258">
        <f>'Ｈ１２（2000）'!E9</f>
        <v>0</v>
      </c>
      <c r="S8" s="260">
        <f>'Ｈ１２（2000）'!F9</f>
        <v>0</v>
      </c>
      <c r="T8" s="261">
        <f>'Ｈ１２（2000）'!H9</f>
        <v>0</v>
      </c>
      <c r="U8" s="195"/>
      <c r="V8" s="200" t="s">
        <v>145</v>
      </c>
      <c r="W8" s="222"/>
      <c r="X8" s="222"/>
      <c r="Y8" s="298" t="s">
        <v>10</v>
      </c>
      <c r="Z8" s="231">
        <f>'Ｈ１２（2000）'!A170</f>
        <v>0</v>
      </c>
      <c r="AA8" s="232">
        <f>'Ｈ１２（2000）'!B170</f>
        <v>0</v>
      </c>
      <c r="AB8" s="233">
        <f>'Ｈ１２（2000）'!C170</f>
        <v>0</v>
      </c>
      <c r="AC8" s="505">
        <f>'Ｈ１２（2000）'!E170</f>
        <v>0</v>
      </c>
      <c r="AD8" s="165"/>
      <c r="AE8" s="165"/>
      <c r="AF8" s="165"/>
      <c r="AG8" s="165"/>
      <c r="AH8" s="165"/>
      <c r="AI8" s="376"/>
      <c r="AJ8" s="376"/>
      <c r="AK8" s="376"/>
    </row>
    <row r="9" spans="1:37" ht="14.45" customHeight="1">
      <c r="A9" s="940">
        <v>0</v>
      </c>
      <c r="B9" s="940">
        <v>0</v>
      </c>
      <c r="C9" s="940">
        <v>0</v>
      </c>
      <c r="D9" s="940">
        <v>0</v>
      </c>
      <c r="E9" s="940">
        <v>0</v>
      </c>
      <c r="F9" s="940">
        <v>0</v>
      </c>
      <c r="G9" s="940">
        <v>0</v>
      </c>
      <c r="H9" s="940">
        <v>0</v>
      </c>
      <c r="I9" s="524"/>
      <c r="K9" s="199"/>
      <c r="L9" s="200"/>
      <c r="M9" s="201" t="s">
        <v>146</v>
      </c>
      <c r="N9" s="202"/>
      <c r="O9" s="203" t="s">
        <v>12</v>
      </c>
      <c r="P9" s="204">
        <f>'Ｈ１２（2000）'!A10</f>
        <v>0</v>
      </c>
      <c r="Q9" s="205">
        <f>'Ｈ１２（2000）'!C10</f>
        <v>0</v>
      </c>
      <c r="R9" s="205">
        <f>'Ｈ１２（2000）'!E10</f>
        <v>0</v>
      </c>
      <c r="S9" s="267">
        <f>'Ｈ１２（2000）'!F10</f>
        <v>0</v>
      </c>
      <c r="T9" s="268">
        <f>'Ｈ１２（2000）'!H10</f>
        <v>0</v>
      </c>
      <c r="U9" s="207"/>
      <c r="V9" s="181"/>
      <c r="W9" s="201" t="s">
        <v>11</v>
      </c>
      <c r="X9" s="202"/>
      <c r="Y9" s="220" t="s">
        <v>9</v>
      </c>
      <c r="Z9" s="204">
        <f>'Ｈ１２（2000）'!A171</f>
        <v>0</v>
      </c>
      <c r="AA9" s="205">
        <f>'Ｈ１２（2000）'!B171</f>
        <v>0</v>
      </c>
      <c r="AB9" s="206">
        <f>'Ｈ１２（2000）'!C171</f>
        <v>0</v>
      </c>
      <c r="AC9" s="506">
        <f>'Ｈ１２（2000）'!E171</f>
        <v>0</v>
      </c>
      <c r="AD9" s="165"/>
      <c r="AE9" s="165"/>
      <c r="AF9" s="165"/>
      <c r="AG9" s="165"/>
      <c r="AH9" s="165"/>
      <c r="AI9" s="376"/>
      <c r="AJ9" s="376"/>
      <c r="AK9" s="376"/>
    </row>
    <row r="10" spans="1:37" ht="14.45" customHeight="1">
      <c r="A10" s="940">
        <v>0</v>
      </c>
      <c r="B10" s="940">
        <v>0</v>
      </c>
      <c r="C10" s="940">
        <v>0</v>
      </c>
      <c r="D10" s="940">
        <v>0</v>
      </c>
      <c r="E10" s="940">
        <v>0</v>
      </c>
      <c r="F10" s="940">
        <v>0</v>
      </c>
      <c r="G10" s="940">
        <v>0</v>
      </c>
      <c r="H10" s="940">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40">
        <v>0</v>
      </c>
      <c r="B11" s="940">
        <v>0</v>
      </c>
      <c r="C11" s="940">
        <v>0</v>
      </c>
      <c r="D11" s="940">
        <v>0</v>
      </c>
      <c r="E11" s="940">
        <v>0</v>
      </c>
      <c r="F11" s="940">
        <v>0</v>
      </c>
      <c r="G11" s="940">
        <v>0</v>
      </c>
      <c r="H11" s="940">
        <v>0</v>
      </c>
      <c r="I11" s="524"/>
      <c r="K11" s="199" t="s">
        <v>4</v>
      </c>
      <c r="L11" s="178" t="s">
        <v>14</v>
      </c>
      <c r="M11" s="175"/>
      <c r="N11" s="175"/>
      <c r="O11" s="216" t="s">
        <v>15</v>
      </c>
      <c r="P11" s="217">
        <f>'Ｈ１２（2000）'!A11</f>
        <v>0</v>
      </c>
      <c r="Q11" s="218">
        <f>'Ｈ１２（2000）'!C11</f>
        <v>0</v>
      </c>
      <c r="R11" s="218">
        <f>'Ｈ１２（2000）'!E11</f>
        <v>0</v>
      </c>
      <c r="S11" s="283">
        <f>'Ｈ１２（2000）'!F11</f>
        <v>0</v>
      </c>
      <c r="T11" s="268">
        <f>'Ｈ１２（2000）'!H11</f>
        <v>0</v>
      </c>
      <c r="U11" s="207"/>
      <c r="V11" s="201" t="s">
        <v>147</v>
      </c>
      <c r="W11" s="202"/>
      <c r="X11" s="202"/>
      <c r="Y11" s="220" t="s">
        <v>12</v>
      </c>
      <c r="Z11" s="204">
        <f>'Ｈ１２（2000）'!A172</f>
        <v>0</v>
      </c>
      <c r="AA11" s="205">
        <f>'Ｈ１２（2000）'!B172</f>
        <v>0</v>
      </c>
      <c r="AB11" s="206">
        <f>'Ｈ１２（2000）'!C172</f>
        <v>0</v>
      </c>
      <c r="AC11" s="506">
        <f>'Ｈ１２（2000）'!E172</f>
        <v>0</v>
      </c>
      <c r="AD11" s="165"/>
      <c r="AE11" s="165"/>
      <c r="AF11" s="165"/>
      <c r="AG11" s="165"/>
      <c r="AH11" s="165"/>
      <c r="AI11" s="376"/>
      <c r="AJ11" s="376"/>
      <c r="AK11" s="376"/>
    </row>
    <row r="12" spans="1:37" ht="14.45" customHeight="1">
      <c r="A12" s="940">
        <v>0</v>
      </c>
      <c r="B12" s="940">
        <v>0</v>
      </c>
      <c r="C12" s="940">
        <v>0</v>
      </c>
      <c r="D12" s="940">
        <v>0</v>
      </c>
      <c r="E12" s="940">
        <v>0</v>
      </c>
      <c r="F12" s="940">
        <v>0</v>
      </c>
      <c r="G12" s="940">
        <v>0</v>
      </c>
      <c r="H12" s="940">
        <v>0</v>
      </c>
      <c r="I12" s="524"/>
      <c r="K12" s="199"/>
      <c r="L12" s="200"/>
      <c r="M12" s="201" t="s">
        <v>16</v>
      </c>
      <c r="N12" s="202"/>
      <c r="O12" s="203" t="s">
        <v>17</v>
      </c>
      <c r="P12" s="204">
        <f>'Ｈ１２（2000）'!A12</f>
        <v>0</v>
      </c>
      <c r="Q12" s="205">
        <f>'Ｈ１２（2000）'!C12</f>
        <v>0</v>
      </c>
      <c r="R12" s="205">
        <f>'Ｈ１２（2000）'!E12</f>
        <v>0</v>
      </c>
      <c r="S12" s="267">
        <f>'Ｈ１２（2000）'!F12</f>
        <v>0</v>
      </c>
      <c r="T12" s="268">
        <f>'Ｈ１２（2000）'!H12</f>
        <v>0</v>
      </c>
      <c r="U12" s="207"/>
      <c r="V12" s="200"/>
      <c r="W12" s="452"/>
      <c r="X12" s="452"/>
      <c r="Y12" s="453"/>
      <c r="Z12" s="454"/>
      <c r="AA12" s="455"/>
      <c r="AB12" s="455"/>
      <c r="AC12" s="508"/>
      <c r="AD12" s="165"/>
      <c r="AE12" s="165"/>
      <c r="AF12" s="165"/>
      <c r="AG12" s="165"/>
      <c r="AH12" s="165"/>
      <c r="AI12" s="376"/>
      <c r="AJ12" s="376"/>
      <c r="AK12" s="376"/>
    </row>
    <row r="13" spans="1:37" ht="14.45" customHeight="1">
      <c r="A13" s="940">
        <v>9897</v>
      </c>
      <c r="B13" s="940">
        <v>9897</v>
      </c>
      <c r="C13" s="940">
        <v>0</v>
      </c>
      <c r="D13" s="940">
        <v>9897</v>
      </c>
      <c r="E13" s="940">
        <v>3181</v>
      </c>
      <c r="F13" s="940">
        <v>2835</v>
      </c>
      <c r="G13" s="940">
        <v>0</v>
      </c>
      <c r="H13" s="940">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40">
        <v>9897</v>
      </c>
      <c r="B14" s="940">
        <v>9897</v>
      </c>
      <c r="C14" s="940">
        <v>0</v>
      </c>
      <c r="D14" s="940">
        <v>9897</v>
      </c>
      <c r="E14" s="940">
        <v>3181</v>
      </c>
      <c r="F14" s="940">
        <v>2835</v>
      </c>
      <c r="G14" s="940">
        <v>0</v>
      </c>
      <c r="H14" s="940">
        <v>0</v>
      </c>
      <c r="I14" s="524"/>
      <c r="K14" s="199" t="s">
        <v>4</v>
      </c>
      <c r="L14" s="174"/>
      <c r="M14" s="200" t="s">
        <v>94</v>
      </c>
      <c r="N14" s="202"/>
      <c r="O14" s="203" t="s">
        <v>93</v>
      </c>
      <c r="P14" s="204">
        <f>'Ｈ１２（2000）'!A14</f>
        <v>9897</v>
      </c>
      <c r="Q14" s="205">
        <f>'Ｈ１２（2000）'!C14</f>
        <v>0</v>
      </c>
      <c r="R14" s="205">
        <f>'Ｈ１２（2000）'!E14</f>
        <v>3181</v>
      </c>
      <c r="S14" s="267">
        <f>'Ｈ１２（2000）'!F14</f>
        <v>2835</v>
      </c>
      <c r="T14" s="268">
        <f>'Ｈ１２（2000）'!H14</f>
        <v>0</v>
      </c>
      <c r="U14" s="207"/>
      <c r="V14" s="178"/>
      <c r="W14" s="201" t="s">
        <v>135</v>
      </c>
      <c r="X14" s="202"/>
      <c r="Y14" s="220" t="s">
        <v>93</v>
      </c>
      <c r="Z14" s="204">
        <f>'Ｈ１２（2000）'!A176</f>
        <v>0</v>
      </c>
      <c r="AA14" s="205">
        <f>'Ｈ１２（2000）'!B176</f>
        <v>0</v>
      </c>
      <c r="AB14" s="206">
        <f>'Ｈ１２（2000）'!C176</f>
        <v>0</v>
      </c>
      <c r="AC14" s="506">
        <f>'Ｈ１２（2000）'!E176</f>
        <v>0</v>
      </c>
      <c r="AD14" s="165"/>
      <c r="AE14" s="165"/>
      <c r="AF14" s="165"/>
      <c r="AG14" s="165"/>
      <c r="AH14" s="165"/>
      <c r="AI14" s="376"/>
      <c r="AJ14" s="376"/>
      <c r="AK14" s="376"/>
    </row>
    <row r="15" spans="1:37" ht="14.45" customHeight="1">
      <c r="A15" s="940">
        <v>0</v>
      </c>
      <c r="B15" s="940">
        <v>0</v>
      </c>
      <c r="C15" s="940">
        <v>0</v>
      </c>
      <c r="D15" s="940">
        <v>0</v>
      </c>
      <c r="E15" s="940">
        <v>0</v>
      </c>
      <c r="F15" s="940">
        <v>0</v>
      </c>
      <c r="G15" s="940">
        <v>0</v>
      </c>
      <c r="H15" s="940">
        <v>0</v>
      </c>
      <c r="I15" s="524"/>
      <c r="K15" s="199"/>
      <c r="L15" s="181" t="s">
        <v>102</v>
      </c>
      <c r="M15" s="200"/>
      <c r="N15" s="201" t="s">
        <v>148</v>
      </c>
      <c r="O15" s="203" t="s">
        <v>97</v>
      </c>
      <c r="P15" s="204">
        <f>'Ｈ１２（2000）'!A15</f>
        <v>0</v>
      </c>
      <c r="Q15" s="205">
        <f>'Ｈ１２（2000）'!C15</f>
        <v>0</v>
      </c>
      <c r="R15" s="205">
        <f>'Ｈ１２（2000）'!E15</f>
        <v>0</v>
      </c>
      <c r="S15" s="267">
        <f>'Ｈ１２（2000）'!F15</f>
        <v>0</v>
      </c>
      <c r="T15" s="268">
        <f>'Ｈ１２（2000）'!H15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40">
        <v>9897</v>
      </c>
      <c r="B16" s="940">
        <v>9897</v>
      </c>
      <c r="C16" s="940">
        <v>0</v>
      </c>
      <c r="D16" s="940">
        <v>9897</v>
      </c>
      <c r="E16" s="940">
        <v>3181</v>
      </c>
      <c r="F16" s="940">
        <v>2835</v>
      </c>
      <c r="G16" s="940">
        <v>0</v>
      </c>
      <c r="H16" s="940">
        <v>0</v>
      </c>
      <c r="I16" s="524"/>
      <c r="K16" s="199"/>
      <c r="L16" s="181" t="s">
        <v>103</v>
      </c>
      <c r="M16" s="181"/>
      <c r="N16" s="201" t="s">
        <v>96</v>
      </c>
      <c r="O16" s="203" t="s">
        <v>34</v>
      </c>
      <c r="P16" s="204">
        <f>'Ｈ１２（2000）'!A16</f>
        <v>9897</v>
      </c>
      <c r="Q16" s="205">
        <f>'Ｈ１２（2000）'!C16</f>
        <v>0</v>
      </c>
      <c r="R16" s="205">
        <f>'Ｈ１２（2000）'!E16</f>
        <v>3181</v>
      </c>
      <c r="S16" s="267">
        <f>'Ｈ１２（2000）'!F16</f>
        <v>2835</v>
      </c>
      <c r="T16" s="268">
        <f>'Ｈ１２（2000）'!H16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40">
        <v>0</v>
      </c>
      <c r="B17" s="940">
        <v>0</v>
      </c>
      <c r="C17" s="940">
        <v>0</v>
      </c>
      <c r="D17" s="940">
        <v>0</v>
      </c>
      <c r="E17" s="940">
        <v>0</v>
      </c>
      <c r="F17" s="940">
        <v>0</v>
      </c>
      <c r="G17" s="940">
        <v>0</v>
      </c>
      <c r="H17" s="940">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40">
        <v>0</v>
      </c>
      <c r="B18" s="940">
        <v>0</v>
      </c>
      <c r="C18" s="940">
        <v>0</v>
      </c>
      <c r="D18" s="940">
        <v>0</v>
      </c>
      <c r="E18" s="940">
        <v>0</v>
      </c>
      <c r="F18" s="940">
        <v>0</v>
      </c>
      <c r="G18" s="940">
        <v>0</v>
      </c>
      <c r="H18" s="940">
        <v>0</v>
      </c>
      <c r="I18" s="524"/>
      <c r="K18" s="199"/>
      <c r="L18" s="181"/>
      <c r="M18" s="201" t="s">
        <v>95</v>
      </c>
      <c r="N18" s="202"/>
      <c r="O18" s="203" t="s">
        <v>98</v>
      </c>
      <c r="P18" s="204">
        <f>'Ｈ１２（2000）'!A17</f>
        <v>0</v>
      </c>
      <c r="Q18" s="205">
        <f>'Ｈ１２（2000）'!C17</f>
        <v>0</v>
      </c>
      <c r="R18" s="205">
        <f>'Ｈ１２（2000）'!E17</f>
        <v>0</v>
      </c>
      <c r="S18" s="267">
        <f>'Ｈ１２（2000）'!F17</f>
        <v>0</v>
      </c>
      <c r="T18" s="268">
        <f>'Ｈ１２（2000）'!H17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40">
        <v>0</v>
      </c>
      <c r="B19" s="940">
        <v>0</v>
      </c>
      <c r="C19" s="940">
        <v>0</v>
      </c>
      <c r="D19" s="940">
        <v>0</v>
      </c>
      <c r="E19" s="940">
        <v>0</v>
      </c>
      <c r="F19" s="940">
        <v>0</v>
      </c>
      <c r="G19" s="940">
        <v>0</v>
      </c>
      <c r="H19" s="940">
        <v>0</v>
      </c>
      <c r="I19" s="524"/>
      <c r="K19" s="199"/>
      <c r="L19" s="221"/>
      <c r="M19" s="201" t="s">
        <v>13</v>
      </c>
      <c r="N19" s="202"/>
      <c r="O19" s="203" t="s">
        <v>99</v>
      </c>
      <c r="P19" s="204">
        <f>'Ｈ１２（2000）'!A18</f>
        <v>0</v>
      </c>
      <c r="Q19" s="205">
        <f>'Ｈ１２（2000）'!C18</f>
        <v>0</v>
      </c>
      <c r="R19" s="205">
        <f>'Ｈ１２（2000）'!E18</f>
        <v>0</v>
      </c>
      <c r="S19" s="267">
        <f>'Ｈ１２（2000）'!F18</f>
        <v>0</v>
      </c>
      <c r="T19" s="268">
        <f>'Ｈ１２（2000）'!H18</f>
        <v>0</v>
      </c>
      <c r="U19" s="207"/>
      <c r="V19" s="461"/>
      <c r="W19" s="202" t="s">
        <v>13</v>
      </c>
      <c r="X19" s="202"/>
      <c r="Y19" s="220" t="s">
        <v>97</v>
      </c>
      <c r="Z19" s="204">
        <f>'Ｈ１２（2000）'!A177</f>
        <v>0</v>
      </c>
      <c r="AA19" s="205">
        <f>'Ｈ１２（2000）'!B177</f>
        <v>0</v>
      </c>
      <c r="AB19" s="206">
        <f>'Ｈ１２（2000）'!C177</f>
        <v>0</v>
      </c>
      <c r="AC19" s="506">
        <f>'Ｈ１２（2000）'!E177</f>
        <v>0</v>
      </c>
      <c r="AD19" s="165"/>
      <c r="AE19" s="165"/>
      <c r="AF19" s="165"/>
      <c r="AG19" s="165"/>
      <c r="AH19" s="165"/>
      <c r="AI19" s="376"/>
      <c r="AJ19" s="376"/>
      <c r="AK19" s="376"/>
    </row>
    <row r="20" spans="1:37" ht="14.45" customHeight="1">
      <c r="A20" s="940">
        <v>142870</v>
      </c>
      <c r="B20" s="940">
        <v>142870</v>
      </c>
      <c r="C20" s="940">
        <v>142870</v>
      </c>
      <c r="D20" s="940">
        <v>0</v>
      </c>
      <c r="E20" s="940">
        <v>0</v>
      </c>
      <c r="F20" s="940">
        <v>94862</v>
      </c>
      <c r="G20" s="940">
        <v>845</v>
      </c>
      <c r="H20" s="940">
        <v>21500</v>
      </c>
      <c r="I20" s="524"/>
      <c r="K20" s="199"/>
      <c r="L20" s="201" t="s">
        <v>19</v>
      </c>
      <c r="M20" s="202"/>
      <c r="N20" s="202"/>
      <c r="O20" s="203" t="s">
        <v>20</v>
      </c>
      <c r="P20" s="204">
        <f>'Ｈ１２（2000）'!A19</f>
        <v>0</v>
      </c>
      <c r="Q20" s="205">
        <f>'Ｈ１２（2000）'!C19</f>
        <v>0</v>
      </c>
      <c r="R20" s="449">
        <f>'Ｈ１２（2000）'!E19</f>
        <v>0</v>
      </c>
      <c r="S20" s="267">
        <f>'Ｈ１２（2000）'!F19</f>
        <v>0</v>
      </c>
      <c r="T20" s="268">
        <f>'Ｈ１２（2000）'!H19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40">
        <v>16527</v>
      </c>
      <c r="B21" s="940">
        <v>16527</v>
      </c>
      <c r="C21" s="940">
        <v>16527</v>
      </c>
      <c r="D21" s="940">
        <v>0</v>
      </c>
      <c r="E21" s="940">
        <v>0</v>
      </c>
      <c r="F21" s="940">
        <v>8600</v>
      </c>
      <c r="G21" s="940">
        <v>0</v>
      </c>
      <c r="H21" s="940">
        <v>0</v>
      </c>
      <c r="I21" s="524"/>
      <c r="K21" s="199" t="s">
        <v>21</v>
      </c>
      <c r="L21" s="200"/>
      <c r="M21" s="201" t="s">
        <v>22</v>
      </c>
      <c r="N21" s="202"/>
      <c r="O21" s="203" t="s">
        <v>23</v>
      </c>
      <c r="P21" s="204">
        <f>'Ｈ１２（2000）'!A21</f>
        <v>16527</v>
      </c>
      <c r="Q21" s="205">
        <f>'Ｈ１２（2000）'!C21</f>
        <v>16527</v>
      </c>
      <c r="R21" s="205">
        <f>'Ｈ１２（2000）'!E21</f>
        <v>0</v>
      </c>
      <c r="S21" s="267">
        <f>'Ｈ１２（2000）'!F21</f>
        <v>8600</v>
      </c>
      <c r="T21" s="268">
        <f>'Ｈ１２（2000）'!H21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40">
        <v>69134</v>
      </c>
      <c r="B22" s="940">
        <v>69134</v>
      </c>
      <c r="C22" s="940">
        <v>69134</v>
      </c>
      <c r="D22" s="940">
        <v>0</v>
      </c>
      <c r="E22" s="940">
        <v>0</v>
      </c>
      <c r="F22" s="940">
        <v>46566</v>
      </c>
      <c r="G22" s="940">
        <v>0</v>
      </c>
      <c r="H22" s="940">
        <v>21500</v>
      </c>
      <c r="I22" s="524"/>
      <c r="K22" s="199"/>
      <c r="L22" s="200" t="s">
        <v>25</v>
      </c>
      <c r="M22" s="201" t="s">
        <v>26</v>
      </c>
      <c r="N22" s="202"/>
      <c r="O22" s="203" t="s">
        <v>27</v>
      </c>
      <c r="P22" s="204">
        <f>'Ｈ１２（2000）'!A22</f>
        <v>69134</v>
      </c>
      <c r="Q22" s="205">
        <f>'Ｈ１２（2000）'!C22</f>
        <v>69134</v>
      </c>
      <c r="R22" s="205">
        <f>'Ｈ１２（2000）'!E22</f>
        <v>0</v>
      </c>
      <c r="S22" s="267">
        <f>'Ｈ１２（2000）'!F22</f>
        <v>46566</v>
      </c>
      <c r="T22" s="268">
        <f>'Ｈ１２（2000）'!H22</f>
        <v>21500</v>
      </c>
      <c r="U22" s="207"/>
      <c r="V22" s="200"/>
      <c r="W22" s="172"/>
      <c r="X22" s="172"/>
      <c r="Y22" s="212"/>
      <c r="Z22" s="209"/>
      <c r="AA22" s="210"/>
      <c r="AB22" s="210"/>
      <c r="AC22" s="510"/>
      <c r="AD22" s="165"/>
      <c r="AE22" s="165"/>
      <c r="AF22" s="165"/>
      <c r="AG22" s="165"/>
      <c r="AH22" s="165"/>
      <c r="AI22" s="376"/>
      <c r="AJ22" s="376"/>
      <c r="AK22" s="376"/>
    </row>
    <row r="23" spans="1:37" ht="14.45" customHeight="1">
      <c r="A23" s="940">
        <v>0</v>
      </c>
      <c r="B23" s="940">
        <v>0</v>
      </c>
      <c r="C23" s="940">
        <v>0</v>
      </c>
      <c r="D23" s="940">
        <v>0</v>
      </c>
      <c r="E23" s="940">
        <v>0</v>
      </c>
      <c r="F23" s="940">
        <v>0</v>
      </c>
      <c r="G23" s="940">
        <v>0</v>
      </c>
      <c r="H23" s="940">
        <v>0</v>
      </c>
      <c r="I23" s="524"/>
      <c r="K23" s="199"/>
      <c r="L23" s="200" t="s">
        <v>28</v>
      </c>
      <c r="M23" s="201" t="s">
        <v>29</v>
      </c>
      <c r="N23" s="202"/>
      <c r="O23" s="203" t="s">
        <v>30</v>
      </c>
      <c r="P23" s="204">
        <f>'Ｈ１２（2000）'!A23</f>
        <v>0</v>
      </c>
      <c r="Q23" s="205">
        <f>'Ｈ１２（2000）'!C23</f>
        <v>0</v>
      </c>
      <c r="R23" s="205">
        <f>'Ｈ１２（2000）'!E23</f>
        <v>0</v>
      </c>
      <c r="S23" s="267">
        <f>'Ｈ１２（2000）'!F23</f>
        <v>0</v>
      </c>
      <c r="T23" s="268">
        <f>'Ｈ１２（2000）'!H23</f>
        <v>0</v>
      </c>
      <c r="U23" s="207"/>
      <c r="V23" s="200"/>
      <c r="W23" s="212"/>
      <c r="X23" s="212"/>
      <c r="Y23" s="212"/>
      <c r="Z23" s="209"/>
      <c r="AA23" s="210"/>
      <c r="AB23" s="210"/>
      <c r="AC23" s="510"/>
      <c r="AD23" s="165"/>
      <c r="AE23" s="165"/>
      <c r="AF23" s="165"/>
      <c r="AG23" s="165"/>
      <c r="AH23" s="165"/>
      <c r="AI23" s="376"/>
      <c r="AJ23" s="376"/>
      <c r="AK23" s="376"/>
    </row>
    <row r="24" spans="1:37" ht="14.45" customHeight="1">
      <c r="A24" s="940">
        <v>0</v>
      </c>
      <c r="B24" s="940">
        <v>0</v>
      </c>
      <c r="C24" s="940">
        <v>0</v>
      </c>
      <c r="D24" s="940">
        <v>0</v>
      </c>
      <c r="E24" s="940">
        <v>0</v>
      </c>
      <c r="F24" s="940">
        <v>0</v>
      </c>
      <c r="G24" s="940">
        <v>0</v>
      </c>
      <c r="H24" s="940">
        <v>0</v>
      </c>
      <c r="I24" s="524"/>
      <c r="K24" s="199"/>
      <c r="L24" s="200" t="s">
        <v>31</v>
      </c>
      <c r="M24" s="201" t="s">
        <v>32</v>
      </c>
      <c r="N24" s="202"/>
      <c r="O24" s="203" t="s">
        <v>33</v>
      </c>
      <c r="P24" s="204">
        <f>'Ｈ１２（2000）'!A24</f>
        <v>0</v>
      </c>
      <c r="Q24" s="205">
        <f>'Ｈ１２（2000）'!C24</f>
        <v>0</v>
      </c>
      <c r="R24" s="205">
        <f>'Ｈ１２（2000）'!E24</f>
        <v>0</v>
      </c>
      <c r="S24" s="267">
        <f>'Ｈ１２（2000）'!F24</f>
        <v>0</v>
      </c>
      <c r="T24" s="268">
        <f>'Ｈ１２（2000）'!H24</f>
        <v>0</v>
      </c>
      <c r="U24" s="207"/>
      <c r="V24" s="178" t="s">
        <v>670</v>
      </c>
      <c r="W24" s="202"/>
      <c r="X24" s="202"/>
      <c r="Y24" s="220" t="s">
        <v>34</v>
      </c>
      <c r="Z24" s="204">
        <f>'Ｈ１２（2000）'!A178</f>
        <v>548</v>
      </c>
      <c r="AA24" s="205">
        <f>'Ｈ１２（2000）'!B178</f>
        <v>0</v>
      </c>
      <c r="AB24" s="206">
        <f>'Ｈ１２（2000）'!C178</f>
        <v>399</v>
      </c>
      <c r="AC24" s="506">
        <f>'Ｈ１２（2000）'!E178</f>
        <v>0</v>
      </c>
      <c r="AD24" s="165"/>
      <c r="AE24" s="165"/>
      <c r="AF24" s="165"/>
      <c r="AG24" s="165"/>
      <c r="AH24" s="165"/>
      <c r="AI24" s="376"/>
      <c r="AJ24" s="376"/>
      <c r="AK24" s="376"/>
    </row>
    <row r="25" spans="1:37" ht="14.45" customHeight="1">
      <c r="A25" s="940">
        <v>0</v>
      </c>
      <c r="B25" s="940">
        <v>0</v>
      </c>
      <c r="C25" s="940">
        <v>0</v>
      </c>
      <c r="D25" s="940">
        <v>0</v>
      </c>
      <c r="E25" s="940">
        <v>0</v>
      </c>
      <c r="F25" s="940">
        <v>0</v>
      </c>
      <c r="G25" s="940">
        <v>0</v>
      </c>
      <c r="H25" s="940">
        <v>0</v>
      </c>
      <c r="I25" s="524"/>
      <c r="K25" s="199"/>
      <c r="L25" s="200" t="s">
        <v>35</v>
      </c>
      <c r="M25" s="201" t="s">
        <v>36</v>
      </c>
      <c r="N25" s="202"/>
      <c r="O25" s="203" t="s">
        <v>37</v>
      </c>
      <c r="P25" s="204">
        <f>'Ｈ１２（2000）'!A25</f>
        <v>0</v>
      </c>
      <c r="Q25" s="205">
        <f>'Ｈ１２（2000）'!C25</f>
        <v>0</v>
      </c>
      <c r="R25" s="205">
        <f>'Ｈ１２（2000）'!E25</f>
        <v>0</v>
      </c>
      <c r="S25" s="267">
        <f>'Ｈ１２（2000）'!F25</f>
        <v>0</v>
      </c>
      <c r="T25" s="268">
        <f>'Ｈ１２（2000）'!H25</f>
        <v>0</v>
      </c>
      <c r="U25" s="207"/>
      <c r="V25" s="181"/>
      <c r="W25" s="201" t="s">
        <v>36</v>
      </c>
      <c r="X25" s="202"/>
      <c r="Y25" s="220" t="s">
        <v>20</v>
      </c>
      <c r="Z25" s="204">
        <f>'Ｈ１２（2000）'!A181</f>
        <v>0</v>
      </c>
      <c r="AA25" s="205">
        <f>'Ｈ１２（2000）'!B181</f>
        <v>0</v>
      </c>
      <c r="AB25" s="206">
        <f>'Ｈ１２（2000）'!C181</f>
        <v>0</v>
      </c>
      <c r="AC25" s="506">
        <f>'Ｈ１２（2000）'!E181</f>
        <v>0</v>
      </c>
      <c r="AD25" s="165"/>
      <c r="AE25" s="165"/>
      <c r="AF25" s="165"/>
      <c r="AG25" s="165"/>
      <c r="AH25" s="165"/>
      <c r="AI25" s="376"/>
      <c r="AJ25" s="376"/>
      <c r="AK25" s="376"/>
    </row>
    <row r="26" spans="1:37" ht="14.45" customHeight="1">
      <c r="A26" s="940">
        <v>57209</v>
      </c>
      <c r="B26" s="940">
        <v>57209</v>
      </c>
      <c r="C26" s="940">
        <v>57209</v>
      </c>
      <c r="D26" s="940">
        <v>0</v>
      </c>
      <c r="E26" s="940">
        <v>0</v>
      </c>
      <c r="F26" s="940">
        <v>39696</v>
      </c>
      <c r="G26" s="940">
        <v>845</v>
      </c>
      <c r="H26" s="940">
        <v>0</v>
      </c>
      <c r="I26" s="527"/>
      <c r="K26" s="199"/>
      <c r="L26" s="200" t="s">
        <v>38</v>
      </c>
      <c r="M26" s="201" t="s">
        <v>149</v>
      </c>
      <c r="N26" s="202"/>
      <c r="O26" s="203" t="s">
        <v>40</v>
      </c>
      <c r="P26" s="204">
        <f>'Ｈ１２（2000）'!A26</f>
        <v>57209</v>
      </c>
      <c r="Q26" s="205">
        <f>'Ｈ１２（2000）'!C26</f>
        <v>57209</v>
      </c>
      <c r="R26" s="205">
        <f>'Ｈ１２（2000）'!E26</f>
        <v>0</v>
      </c>
      <c r="S26" s="267">
        <f>'Ｈ１２（2000）'!F26</f>
        <v>39696</v>
      </c>
      <c r="T26" s="268">
        <f>'Ｈ１２（2000）'!H26</f>
        <v>0</v>
      </c>
      <c r="U26" s="207"/>
      <c r="V26" s="450"/>
      <c r="W26" s="451"/>
      <c r="X26" s="452"/>
      <c r="Y26" s="453"/>
      <c r="Z26" s="454"/>
      <c r="AA26" s="455"/>
      <c r="AB26" s="455"/>
      <c r="AC26" s="508"/>
      <c r="AD26" s="165"/>
      <c r="AE26" s="165"/>
      <c r="AF26" s="165"/>
      <c r="AG26" s="165"/>
      <c r="AH26" s="165"/>
      <c r="AI26" s="376"/>
      <c r="AJ26" s="376"/>
      <c r="AK26" s="376"/>
    </row>
    <row r="27" spans="1:37" ht="14.45" customHeight="1">
      <c r="A27" s="940">
        <v>0</v>
      </c>
      <c r="B27" s="940">
        <v>0</v>
      </c>
      <c r="C27" s="940">
        <v>0</v>
      </c>
      <c r="D27" s="940">
        <v>0</v>
      </c>
      <c r="E27" s="940">
        <v>0</v>
      </c>
      <c r="F27" s="940">
        <v>0</v>
      </c>
      <c r="G27" s="940">
        <v>0</v>
      </c>
      <c r="H27" s="940">
        <v>0</v>
      </c>
      <c r="I27" s="527"/>
      <c r="K27" s="199"/>
      <c r="L27" s="200" t="s">
        <v>41</v>
      </c>
      <c r="M27" s="201" t="s">
        <v>42</v>
      </c>
      <c r="N27" s="202"/>
      <c r="O27" s="203" t="s">
        <v>43</v>
      </c>
      <c r="P27" s="204">
        <f>'Ｈ１２（2000）'!A27</f>
        <v>0</v>
      </c>
      <c r="Q27" s="205">
        <f>'Ｈ１２（2000）'!C27</f>
        <v>0</v>
      </c>
      <c r="R27" s="205">
        <f>'Ｈ１２（2000）'!E27</f>
        <v>0</v>
      </c>
      <c r="S27" s="267">
        <f>'Ｈ１２（2000）'!F27</f>
        <v>0</v>
      </c>
      <c r="T27" s="268">
        <f>'Ｈ１２（2000）'!H27</f>
        <v>0</v>
      </c>
      <c r="U27" s="207"/>
      <c r="V27" s="450"/>
      <c r="W27" s="456"/>
      <c r="X27" s="457"/>
      <c r="Y27" s="458"/>
      <c r="Z27" s="447"/>
      <c r="AA27" s="459"/>
      <c r="AB27" s="459"/>
      <c r="AC27" s="509"/>
      <c r="AD27" s="165"/>
      <c r="AE27" s="165"/>
      <c r="AF27" s="165"/>
      <c r="AG27" s="165"/>
      <c r="AH27" s="165"/>
      <c r="AI27" s="376"/>
      <c r="AJ27" s="376"/>
      <c r="AK27" s="376"/>
    </row>
    <row r="28" spans="1:37" ht="14.45" customHeight="1">
      <c r="A28" s="940">
        <v>0</v>
      </c>
      <c r="B28" s="940">
        <v>0</v>
      </c>
      <c r="C28" s="940">
        <v>0</v>
      </c>
      <c r="D28" s="940">
        <v>0</v>
      </c>
      <c r="E28" s="940">
        <v>0</v>
      </c>
      <c r="F28" s="940">
        <v>0</v>
      </c>
      <c r="G28" s="940">
        <v>0</v>
      </c>
      <c r="H28" s="940">
        <v>0</v>
      </c>
      <c r="I28" s="527"/>
      <c r="K28" s="199" t="s">
        <v>128</v>
      </c>
      <c r="L28" s="221"/>
      <c r="M28" s="201" t="s">
        <v>13</v>
      </c>
      <c r="N28" s="202"/>
      <c r="O28" s="203" t="s">
        <v>44</v>
      </c>
      <c r="P28" s="204">
        <f>'Ｈ１２（2000）'!A28</f>
        <v>0</v>
      </c>
      <c r="Q28" s="205">
        <f>'Ｈ１２（2000）'!C28</f>
        <v>0</v>
      </c>
      <c r="R28" s="205">
        <f>'Ｈ１２（2000）'!E28</f>
        <v>0</v>
      </c>
      <c r="S28" s="267">
        <f>'Ｈ１２（2000）'!F28</f>
        <v>0</v>
      </c>
      <c r="T28" s="268">
        <f>'Ｈ１２（2000）'!H28</f>
        <v>0</v>
      </c>
      <c r="U28" s="207"/>
      <c r="V28" s="221"/>
      <c r="W28" s="201" t="s">
        <v>13</v>
      </c>
      <c r="X28" s="202"/>
      <c r="Y28" s="220"/>
      <c r="Z28" s="224">
        <f>Z24-Z25</f>
        <v>548</v>
      </c>
      <c r="AA28" s="225">
        <f>AA24-AA25</f>
        <v>0</v>
      </c>
      <c r="AB28" s="297">
        <f>AB24-AB25</f>
        <v>399</v>
      </c>
      <c r="AC28" s="511">
        <f>AC24-AC25</f>
        <v>0</v>
      </c>
      <c r="AD28" s="165"/>
      <c r="AE28" s="165"/>
      <c r="AF28" s="165"/>
      <c r="AG28" s="165"/>
      <c r="AH28" s="165"/>
      <c r="AI28" s="376"/>
      <c r="AJ28" s="376"/>
      <c r="AK28" s="376"/>
    </row>
    <row r="29" spans="1:37" ht="14.45" customHeight="1">
      <c r="A29" s="940">
        <v>0</v>
      </c>
      <c r="B29" s="940">
        <v>0</v>
      </c>
      <c r="C29" s="940">
        <v>0</v>
      </c>
      <c r="D29" s="940">
        <v>0</v>
      </c>
      <c r="E29" s="940">
        <v>0</v>
      </c>
      <c r="F29" s="940">
        <v>0</v>
      </c>
      <c r="G29" s="940">
        <v>0</v>
      </c>
      <c r="H29" s="940">
        <v>0</v>
      </c>
      <c r="I29" s="527"/>
      <c r="K29" s="199" t="s">
        <v>4</v>
      </c>
      <c r="L29" s="178" t="s">
        <v>45</v>
      </c>
      <c r="M29" s="202"/>
      <c r="N29" s="202"/>
      <c r="O29" s="203" t="s">
        <v>46</v>
      </c>
      <c r="P29" s="204">
        <f>'Ｈ１２（2000）'!A29</f>
        <v>0</v>
      </c>
      <c r="Q29" s="205">
        <f>'Ｈ１２（2000）'!C29</f>
        <v>0</v>
      </c>
      <c r="R29" s="205">
        <f>'Ｈ１２（2000）'!E29</f>
        <v>0</v>
      </c>
      <c r="S29" s="267">
        <f>'Ｈ１２（2000）'!F29</f>
        <v>0</v>
      </c>
      <c r="T29" s="268">
        <f>'Ｈ１２（2000）'!H29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40">
        <v>0</v>
      </c>
      <c r="B30" s="940">
        <v>0</v>
      </c>
      <c r="C30" s="940">
        <v>0</v>
      </c>
      <c r="D30" s="940">
        <v>0</v>
      </c>
      <c r="E30" s="940">
        <v>0</v>
      </c>
      <c r="F30" s="940">
        <v>0</v>
      </c>
      <c r="G30" s="940">
        <v>0</v>
      </c>
      <c r="H30" s="940">
        <v>0</v>
      </c>
      <c r="I30" s="527"/>
      <c r="K30" s="199"/>
      <c r="L30" s="200"/>
      <c r="M30" s="201" t="s">
        <v>100</v>
      </c>
      <c r="N30" s="202"/>
      <c r="O30" s="203" t="s">
        <v>75</v>
      </c>
      <c r="P30" s="204">
        <f>'Ｈ１２（2000）'!A30</f>
        <v>0</v>
      </c>
      <c r="Q30" s="205">
        <f>'Ｈ１２（2000）'!C30</f>
        <v>0</v>
      </c>
      <c r="R30" s="205">
        <f>'Ｈ１２（2000）'!E30</f>
        <v>0</v>
      </c>
      <c r="S30" s="267">
        <f>'Ｈ１２（2000）'!F30</f>
        <v>0</v>
      </c>
      <c r="T30" s="268">
        <f>'Ｈ１２（2000）'!H30</f>
        <v>0</v>
      </c>
      <c r="U30" s="207"/>
      <c r="V30" s="200"/>
      <c r="W30" s="172"/>
      <c r="X30" s="172"/>
      <c r="Y30" s="212"/>
      <c r="Z30" s="209"/>
      <c r="AA30" s="210"/>
      <c r="AB30" s="210"/>
      <c r="AC30" s="510"/>
      <c r="AD30" s="165"/>
      <c r="AE30" s="165"/>
      <c r="AF30" s="165"/>
      <c r="AG30" s="165"/>
      <c r="AH30" s="165"/>
      <c r="AI30" s="376"/>
      <c r="AJ30" s="376"/>
      <c r="AK30" s="376"/>
    </row>
    <row r="31" spans="1:37" ht="14.45" customHeight="1">
      <c r="A31" s="940">
        <v>0</v>
      </c>
      <c r="B31" s="940">
        <v>0</v>
      </c>
      <c r="C31" s="940">
        <v>0</v>
      </c>
      <c r="D31" s="940">
        <v>0</v>
      </c>
      <c r="E31" s="940">
        <v>0</v>
      </c>
      <c r="F31" s="940">
        <v>0</v>
      </c>
      <c r="G31" s="940">
        <v>0</v>
      </c>
      <c r="H31" s="940">
        <v>0</v>
      </c>
      <c r="I31" s="527"/>
      <c r="K31" s="199"/>
      <c r="L31" s="200"/>
      <c r="M31" s="201" t="s">
        <v>101</v>
      </c>
      <c r="N31" s="202"/>
      <c r="O31" s="203" t="s">
        <v>77</v>
      </c>
      <c r="P31" s="204">
        <f>'Ｈ１２（2000）'!A31</f>
        <v>0</v>
      </c>
      <c r="Q31" s="205">
        <f>'Ｈ１２（2000）'!C31</f>
        <v>0</v>
      </c>
      <c r="R31" s="205">
        <f>'Ｈ１２（2000）'!E31</f>
        <v>0</v>
      </c>
      <c r="S31" s="267">
        <f>'Ｈ１２（2000）'!F31</f>
        <v>0</v>
      </c>
      <c r="T31" s="268">
        <f>'Ｈ１２（2000）'!H31</f>
        <v>0</v>
      </c>
      <c r="U31" s="207"/>
      <c r="V31" s="200"/>
      <c r="W31" s="172"/>
      <c r="X31" s="172"/>
      <c r="Y31" s="212"/>
      <c r="Z31" s="209"/>
      <c r="AA31" s="210"/>
      <c r="AB31" s="210"/>
      <c r="AC31" s="510"/>
      <c r="AD31" s="165"/>
      <c r="AE31" s="165"/>
      <c r="AF31" s="165"/>
      <c r="AG31" s="165"/>
      <c r="AH31" s="165"/>
      <c r="AI31" s="376"/>
      <c r="AJ31" s="376"/>
      <c r="AK31" s="376"/>
    </row>
    <row r="32" spans="1:37" ht="14.45" customHeight="1">
      <c r="A32" s="940">
        <v>100000</v>
      </c>
      <c r="B32" s="940">
        <v>100000</v>
      </c>
      <c r="C32" s="940">
        <v>100000</v>
      </c>
      <c r="D32" s="940">
        <v>0</v>
      </c>
      <c r="E32" s="940">
        <v>50000</v>
      </c>
      <c r="F32" s="940">
        <v>0</v>
      </c>
      <c r="G32" s="940">
        <v>0</v>
      </c>
      <c r="H32" s="940">
        <v>7100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40">
        <v>100000</v>
      </c>
      <c r="B33" s="940">
        <v>100000</v>
      </c>
      <c r="C33" s="940">
        <v>100000</v>
      </c>
      <c r="D33" s="940">
        <v>0</v>
      </c>
      <c r="E33" s="940">
        <v>50000</v>
      </c>
      <c r="F33" s="940">
        <v>0</v>
      </c>
      <c r="G33" s="940">
        <v>0</v>
      </c>
      <c r="H33" s="940">
        <v>7100</v>
      </c>
      <c r="I33" s="527"/>
      <c r="K33" s="199"/>
      <c r="L33" s="178"/>
      <c r="M33" s="201" t="s">
        <v>47</v>
      </c>
      <c r="N33" s="202"/>
      <c r="O33" s="203" t="s">
        <v>48</v>
      </c>
      <c r="P33" s="204">
        <f>'Ｈ１２（2000）'!A33</f>
        <v>100000</v>
      </c>
      <c r="Q33" s="205">
        <f>'Ｈ１２（2000）'!C33</f>
        <v>100000</v>
      </c>
      <c r="R33" s="205">
        <f>'Ｈ１２（2000）'!E33</f>
        <v>50000</v>
      </c>
      <c r="S33" s="267">
        <f>'Ｈ１２（2000）'!F33</f>
        <v>0</v>
      </c>
      <c r="T33" s="268">
        <f>'Ｈ１２（2000）'!H33</f>
        <v>7100</v>
      </c>
      <c r="U33" s="207" t="s">
        <v>4</v>
      </c>
      <c r="V33" s="178"/>
      <c r="W33" s="201" t="s">
        <v>49</v>
      </c>
      <c r="X33" s="202"/>
      <c r="Y33" s="203" t="s">
        <v>23</v>
      </c>
      <c r="Z33" s="204">
        <f>'Ｈ１２（2000）'!A183</f>
        <v>71576</v>
      </c>
      <c r="AA33" s="205">
        <f>'Ｈ１２（2000）'!B183</f>
        <v>2965</v>
      </c>
      <c r="AB33" s="206">
        <f>'Ｈ１２（2000）'!C183</f>
        <v>0</v>
      </c>
      <c r="AC33" s="506">
        <f>'Ｈ１２（2000）'!E183</f>
        <v>60800</v>
      </c>
      <c r="AD33" s="165"/>
      <c r="AE33" s="165"/>
      <c r="AF33" s="165"/>
      <c r="AG33" s="165"/>
      <c r="AH33" s="165"/>
      <c r="AI33" s="376"/>
      <c r="AJ33" s="376"/>
      <c r="AK33" s="376"/>
    </row>
    <row r="34" spans="1:37" ht="14.45" customHeight="1">
      <c r="A34" s="940">
        <v>0</v>
      </c>
      <c r="B34" s="940">
        <v>0</v>
      </c>
      <c r="C34" s="940">
        <v>0</v>
      </c>
      <c r="D34" s="940">
        <v>0</v>
      </c>
      <c r="E34" s="940">
        <v>0</v>
      </c>
      <c r="F34" s="940">
        <v>0</v>
      </c>
      <c r="G34" s="940">
        <v>0</v>
      </c>
      <c r="H34" s="940">
        <v>0</v>
      </c>
      <c r="I34" s="527"/>
      <c r="K34" s="199"/>
      <c r="L34" s="200"/>
      <c r="M34" s="201" t="s">
        <v>50</v>
      </c>
      <c r="N34" s="202"/>
      <c r="O34" s="203" t="s">
        <v>51</v>
      </c>
      <c r="P34" s="204">
        <f>'Ｈ１２（2000）'!A34</f>
        <v>0</v>
      </c>
      <c r="Q34" s="205">
        <f>'Ｈ１２（2000）'!C34</f>
        <v>0</v>
      </c>
      <c r="R34" s="205">
        <f>'Ｈ１２（2000）'!E34</f>
        <v>0</v>
      </c>
      <c r="S34" s="267">
        <f>'Ｈ１２（2000）'!F34</f>
        <v>0</v>
      </c>
      <c r="T34" s="268">
        <f>'Ｈ１２（2000）'!H34</f>
        <v>0</v>
      </c>
      <c r="U34" s="207"/>
      <c r="V34" s="200"/>
      <c r="W34" s="200"/>
      <c r="X34" s="172"/>
      <c r="Y34" s="212"/>
      <c r="Z34" s="209"/>
      <c r="AA34" s="210"/>
      <c r="AB34" s="210"/>
      <c r="AC34" s="510"/>
      <c r="AD34" s="165"/>
      <c r="AE34" s="165"/>
      <c r="AF34" s="165"/>
      <c r="AG34" s="165"/>
      <c r="AH34" s="165"/>
      <c r="AI34" s="376"/>
      <c r="AJ34" s="376"/>
      <c r="AK34" s="376"/>
    </row>
    <row r="35" spans="1:37" ht="14.45" customHeight="1">
      <c r="A35" s="940">
        <v>0</v>
      </c>
      <c r="B35" s="940">
        <v>0</v>
      </c>
      <c r="C35" s="940">
        <v>0</v>
      </c>
      <c r="D35" s="940">
        <v>0</v>
      </c>
      <c r="E35" s="940">
        <v>0</v>
      </c>
      <c r="F35" s="940">
        <v>0</v>
      </c>
      <c r="G35" s="940">
        <v>0</v>
      </c>
      <c r="H35" s="940">
        <v>0</v>
      </c>
      <c r="I35" s="527"/>
      <c r="K35" s="199" t="s">
        <v>129</v>
      </c>
      <c r="L35" s="200"/>
      <c r="M35" s="201" t="s">
        <v>52</v>
      </c>
      <c r="N35" s="202"/>
      <c r="O35" s="203" t="s">
        <v>53</v>
      </c>
      <c r="P35" s="204">
        <f>'Ｈ１２（2000）'!A35</f>
        <v>0</v>
      </c>
      <c r="Q35" s="205">
        <f>'Ｈ１２（2000）'!C35</f>
        <v>0</v>
      </c>
      <c r="R35" s="205">
        <f>'Ｈ１２（2000）'!E35</f>
        <v>0</v>
      </c>
      <c r="S35" s="267">
        <f>'Ｈ１２（2000）'!F35</f>
        <v>0</v>
      </c>
      <c r="T35" s="268">
        <f>'Ｈ１２（2000）'!H35</f>
        <v>0</v>
      </c>
      <c r="U35" s="207"/>
      <c r="V35" s="200"/>
      <c r="W35" s="201" t="s">
        <v>52</v>
      </c>
      <c r="X35" s="202"/>
      <c r="Y35" s="203" t="s">
        <v>27</v>
      </c>
      <c r="Z35" s="204">
        <f>'Ｈ１２（2000）'!A184</f>
        <v>0</v>
      </c>
      <c r="AA35" s="205">
        <f>'Ｈ１２（2000）'!B184</f>
        <v>0</v>
      </c>
      <c r="AB35" s="206">
        <f>'Ｈ１２（2000）'!C184</f>
        <v>0</v>
      </c>
      <c r="AC35" s="506">
        <f>'Ｈ１２（2000）'!E184</f>
        <v>0</v>
      </c>
      <c r="AD35" s="165"/>
      <c r="AE35" s="165"/>
      <c r="AF35" s="165"/>
      <c r="AG35" s="165"/>
      <c r="AH35" s="165"/>
      <c r="AI35" s="376"/>
      <c r="AJ35" s="376"/>
      <c r="AK35" s="376"/>
    </row>
    <row r="36" spans="1:37" ht="14.45" customHeight="1">
      <c r="A36" s="940">
        <v>0</v>
      </c>
      <c r="B36" s="940">
        <v>0</v>
      </c>
      <c r="C36" s="940">
        <v>0</v>
      </c>
      <c r="D36" s="940">
        <v>0</v>
      </c>
      <c r="E36" s="940">
        <v>0</v>
      </c>
      <c r="F36" s="940">
        <v>0</v>
      </c>
      <c r="G36" s="940">
        <v>0</v>
      </c>
      <c r="H36" s="940">
        <v>0</v>
      </c>
      <c r="I36" s="527"/>
      <c r="K36" s="199"/>
      <c r="L36" s="200" t="s">
        <v>54</v>
      </c>
      <c r="M36" s="201" t="s">
        <v>32</v>
      </c>
      <c r="N36" s="202"/>
      <c r="O36" s="203" t="s">
        <v>55</v>
      </c>
      <c r="P36" s="204">
        <f>'Ｈ１２（2000）'!A36</f>
        <v>0</v>
      </c>
      <c r="Q36" s="205">
        <f>'Ｈ１２（2000）'!C36</f>
        <v>0</v>
      </c>
      <c r="R36" s="205">
        <f>'Ｈ１２（2000）'!E36</f>
        <v>0</v>
      </c>
      <c r="S36" s="267">
        <f>'Ｈ１２（2000）'!F36</f>
        <v>0</v>
      </c>
      <c r="T36" s="268">
        <f>'Ｈ１２（2000）'!H36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40">
        <v>0</v>
      </c>
      <c r="B37" s="940">
        <v>0</v>
      </c>
      <c r="C37" s="940">
        <v>0</v>
      </c>
      <c r="D37" s="940">
        <v>0</v>
      </c>
      <c r="E37" s="940">
        <v>0</v>
      </c>
      <c r="F37" s="940">
        <v>0</v>
      </c>
      <c r="G37" s="940">
        <v>0</v>
      </c>
      <c r="H37" s="940">
        <v>0</v>
      </c>
      <c r="I37" s="527"/>
      <c r="K37" s="199"/>
      <c r="L37" s="200"/>
      <c r="M37" s="201" t="s">
        <v>42</v>
      </c>
      <c r="N37" s="202"/>
      <c r="O37" s="203" t="s">
        <v>56</v>
      </c>
      <c r="P37" s="204">
        <f>'Ｈ１２（2000）'!A37</f>
        <v>0</v>
      </c>
      <c r="Q37" s="205">
        <f>'Ｈ１２（2000）'!C37</f>
        <v>0</v>
      </c>
      <c r="R37" s="205">
        <f>'Ｈ１２（2000）'!E37</f>
        <v>0</v>
      </c>
      <c r="S37" s="267">
        <f>'Ｈ１２（2000）'!F37</f>
        <v>0</v>
      </c>
      <c r="T37" s="268">
        <f>'Ｈ１２（2000）'!H37</f>
        <v>0</v>
      </c>
      <c r="U37" s="207"/>
      <c r="V37" s="200"/>
      <c r="W37" s="200"/>
      <c r="X37" s="172"/>
      <c r="Y37" s="212"/>
      <c r="Z37" s="209"/>
      <c r="AA37" s="210"/>
      <c r="AB37" s="210"/>
      <c r="AC37" s="510"/>
      <c r="AD37" s="165"/>
      <c r="AE37" s="165"/>
      <c r="AF37" s="165"/>
      <c r="AG37" s="165"/>
      <c r="AH37" s="165"/>
      <c r="AI37" s="376"/>
      <c r="AJ37" s="376"/>
      <c r="AK37" s="376"/>
    </row>
    <row r="38" spans="1:37" ht="14.45" customHeight="1">
      <c r="A38" s="940">
        <v>0</v>
      </c>
      <c r="B38" s="940">
        <v>0</v>
      </c>
      <c r="C38" s="940">
        <v>0</v>
      </c>
      <c r="D38" s="940">
        <v>0</v>
      </c>
      <c r="E38" s="940">
        <v>0</v>
      </c>
      <c r="F38" s="940">
        <v>0</v>
      </c>
      <c r="G38" s="940">
        <v>0</v>
      </c>
      <c r="H38" s="940">
        <v>0</v>
      </c>
      <c r="I38" s="527"/>
      <c r="K38" s="199"/>
      <c r="L38" s="200"/>
      <c r="M38" s="201" t="s">
        <v>57</v>
      </c>
      <c r="N38" s="202"/>
      <c r="O38" s="203" t="s">
        <v>58</v>
      </c>
      <c r="P38" s="204">
        <f>'Ｈ１２（2000）'!A38</f>
        <v>0</v>
      </c>
      <c r="Q38" s="205">
        <f>'Ｈ１２（2000）'!C38</f>
        <v>0</v>
      </c>
      <c r="R38" s="205">
        <f>'Ｈ１２（2000）'!E38</f>
        <v>0</v>
      </c>
      <c r="S38" s="267">
        <f>'Ｈ１２（2000）'!F38</f>
        <v>0</v>
      </c>
      <c r="T38" s="268">
        <f>'Ｈ１２（2000）'!H38</f>
        <v>0</v>
      </c>
      <c r="U38" s="207"/>
      <c r="V38" s="200"/>
      <c r="W38" s="201" t="s">
        <v>57</v>
      </c>
      <c r="X38" s="202"/>
      <c r="Y38" s="203" t="s">
        <v>30</v>
      </c>
      <c r="Z38" s="204">
        <f>'Ｈ１２（2000）'!A185</f>
        <v>0</v>
      </c>
      <c r="AA38" s="205">
        <f>'Ｈ１２（2000）'!B185</f>
        <v>0</v>
      </c>
      <c r="AB38" s="206">
        <f>'Ｈ１２（2000）'!C185</f>
        <v>0</v>
      </c>
      <c r="AC38" s="506">
        <f>'Ｈ１２（2000）'!E185</f>
        <v>0</v>
      </c>
      <c r="AD38" s="165"/>
      <c r="AE38" s="165"/>
      <c r="AF38" s="165"/>
      <c r="AG38" s="165"/>
      <c r="AH38" s="165"/>
      <c r="AI38" s="376"/>
      <c r="AJ38" s="376"/>
      <c r="AK38" s="376"/>
    </row>
    <row r="39" spans="1:37" ht="14.45" customHeight="1">
      <c r="A39" s="940">
        <v>0</v>
      </c>
      <c r="B39" s="940">
        <v>0</v>
      </c>
      <c r="C39" s="940">
        <v>0</v>
      </c>
      <c r="D39" s="940">
        <v>0</v>
      </c>
      <c r="E39" s="940">
        <v>0</v>
      </c>
      <c r="F39" s="940">
        <v>0</v>
      </c>
      <c r="G39" s="940">
        <v>0</v>
      </c>
      <c r="H39" s="940">
        <v>0</v>
      </c>
      <c r="I39" s="527"/>
      <c r="K39" s="199"/>
      <c r="L39" s="200"/>
      <c r="M39" s="178" t="s">
        <v>60</v>
      </c>
      <c r="N39" s="202"/>
      <c r="O39" s="203" t="s">
        <v>61</v>
      </c>
      <c r="P39" s="204">
        <f>'Ｈ１２（2000）'!A39</f>
        <v>0</v>
      </c>
      <c r="Q39" s="205">
        <f>'Ｈ１２（2000）'!C39</f>
        <v>0</v>
      </c>
      <c r="R39" s="205">
        <f>'Ｈ１２（2000）'!E39</f>
        <v>0</v>
      </c>
      <c r="S39" s="267">
        <f>'Ｈ１２（2000）'!F39</f>
        <v>0</v>
      </c>
      <c r="T39" s="268">
        <f>'Ｈ１２（2000）'!H39</f>
        <v>0</v>
      </c>
      <c r="U39" s="207"/>
      <c r="V39" s="200" t="s">
        <v>59</v>
      </c>
      <c r="W39" s="178" t="s">
        <v>60</v>
      </c>
      <c r="X39" s="202"/>
      <c r="Y39" s="203" t="s">
        <v>33</v>
      </c>
      <c r="Z39" s="204">
        <f>'Ｈ１２（2000）'!A186</f>
        <v>0</v>
      </c>
      <c r="AA39" s="205">
        <f>'Ｈ１２（2000）'!B186</f>
        <v>0</v>
      </c>
      <c r="AB39" s="206">
        <f>'Ｈ１２（2000）'!C186</f>
        <v>0</v>
      </c>
      <c r="AC39" s="506">
        <f>'Ｈ１２（2000）'!E186</f>
        <v>0</v>
      </c>
      <c r="AD39" s="165"/>
      <c r="AE39" s="165"/>
      <c r="AF39" s="165"/>
      <c r="AG39" s="165"/>
      <c r="AH39" s="165"/>
      <c r="AI39" s="376"/>
      <c r="AJ39" s="376"/>
      <c r="AK39" s="376"/>
    </row>
    <row r="40" spans="1:37" ht="14.45" customHeight="1">
      <c r="A40" s="940">
        <v>0</v>
      </c>
      <c r="B40" s="940">
        <v>0</v>
      </c>
      <c r="C40" s="940">
        <v>0</v>
      </c>
      <c r="D40" s="940">
        <v>0</v>
      </c>
      <c r="E40" s="940">
        <v>0</v>
      </c>
      <c r="F40" s="940">
        <v>0</v>
      </c>
      <c r="G40" s="940">
        <v>0</v>
      </c>
      <c r="H40" s="940">
        <v>0</v>
      </c>
      <c r="I40" s="527"/>
      <c r="K40" s="199"/>
      <c r="L40" s="200" t="s">
        <v>59</v>
      </c>
      <c r="M40" s="200"/>
      <c r="N40" s="201" t="s">
        <v>62</v>
      </c>
      <c r="O40" s="203" t="s">
        <v>63</v>
      </c>
      <c r="P40" s="204">
        <f>'Ｈ１２（2000）'!A40</f>
        <v>0</v>
      </c>
      <c r="Q40" s="205">
        <f>'Ｈ１２（2000）'!C40</f>
        <v>0</v>
      </c>
      <c r="R40" s="205">
        <f>'Ｈ１２（2000）'!E40</f>
        <v>0</v>
      </c>
      <c r="S40" s="267">
        <f>'Ｈ１２（2000）'!F40</f>
        <v>0</v>
      </c>
      <c r="T40" s="268">
        <f>'Ｈ１２（2000）'!H40</f>
        <v>0</v>
      </c>
      <c r="U40" s="207"/>
      <c r="V40" s="200"/>
      <c r="W40" s="200"/>
      <c r="X40" s="201" t="s">
        <v>62</v>
      </c>
      <c r="Y40" s="203" t="s">
        <v>37</v>
      </c>
      <c r="Z40" s="204">
        <f>'Ｈ１２（2000）'!A187</f>
        <v>0</v>
      </c>
      <c r="AA40" s="205">
        <f>'Ｈ１２（2000）'!B187</f>
        <v>0</v>
      </c>
      <c r="AB40" s="206">
        <f>'Ｈ１２（2000）'!C187</f>
        <v>0</v>
      </c>
      <c r="AC40" s="506">
        <f>'Ｈ１２（2000）'!E187</f>
        <v>0</v>
      </c>
      <c r="AD40" s="165"/>
      <c r="AE40" s="165"/>
      <c r="AF40" s="165"/>
      <c r="AG40" s="165"/>
      <c r="AH40" s="165"/>
      <c r="AI40" s="376"/>
      <c r="AJ40" s="376"/>
      <c r="AK40" s="376"/>
    </row>
    <row r="41" spans="1:37" ht="14.45" customHeight="1">
      <c r="A41" s="940">
        <v>0</v>
      </c>
      <c r="B41" s="940">
        <v>0</v>
      </c>
      <c r="C41" s="940">
        <v>0</v>
      </c>
      <c r="D41" s="940">
        <v>0</v>
      </c>
      <c r="E41" s="940">
        <v>0</v>
      </c>
      <c r="F41" s="940">
        <v>0</v>
      </c>
      <c r="G41" s="940">
        <v>0</v>
      </c>
      <c r="H41" s="940">
        <v>0</v>
      </c>
      <c r="I41" s="527"/>
      <c r="K41" s="199"/>
      <c r="L41" s="200"/>
      <c r="M41" s="200"/>
      <c r="N41" s="201" t="s">
        <v>64</v>
      </c>
      <c r="O41" s="203" t="s">
        <v>65</v>
      </c>
      <c r="P41" s="204">
        <f>'Ｈ１２（2000）'!A41</f>
        <v>0</v>
      </c>
      <c r="Q41" s="205">
        <f>'Ｈ１２（2000）'!C41</f>
        <v>0</v>
      </c>
      <c r="R41" s="205">
        <f>'Ｈ１２（2000）'!E41</f>
        <v>0</v>
      </c>
      <c r="S41" s="267">
        <f>'Ｈ１２（2000）'!F41</f>
        <v>0</v>
      </c>
      <c r="T41" s="268">
        <f>'Ｈ１２（2000）'!H41</f>
        <v>0</v>
      </c>
      <c r="U41" s="207"/>
      <c r="V41" s="200"/>
      <c r="W41" s="200"/>
      <c r="X41" s="201" t="s">
        <v>64</v>
      </c>
      <c r="Y41" s="203" t="s">
        <v>40</v>
      </c>
      <c r="Z41" s="204">
        <f>'Ｈ１２（2000）'!A188</f>
        <v>0</v>
      </c>
      <c r="AA41" s="205">
        <f>'Ｈ１２（2000）'!B188</f>
        <v>0</v>
      </c>
      <c r="AB41" s="206">
        <f>'Ｈ１２（2000）'!C188</f>
        <v>0</v>
      </c>
      <c r="AC41" s="506">
        <f>'Ｈ１２（2000）'!E188</f>
        <v>0</v>
      </c>
      <c r="AD41" s="165"/>
      <c r="AE41" s="165"/>
      <c r="AF41" s="165"/>
      <c r="AG41" s="165"/>
      <c r="AH41" s="165"/>
      <c r="AI41" s="376"/>
      <c r="AJ41" s="376"/>
      <c r="AK41" s="376"/>
    </row>
    <row r="42" spans="1:37" ht="14.45" customHeight="1">
      <c r="A42" s="940">
        <v>0</v>
      </c>
      <c r="B42" s="940">
        <v>0</v>
      </c>
      <c r="C42" s="940">
        <v>0</v>
      </c>
      <c r="D42" s="940">
        <v>0</v>
      </c>
      <c r="E42" s="940">
        <v>0</v>
      </c>
      <c r="F42" s="940">
        <v>0</v>
      </c>
      <c r="G42" s="940">
        <v>0</v>
      </c>
      <c r="H42" s="940">
        <v>0</v>
      </c>
      <c r="I42" s="527"/>
      <c r="K42" s="199" t="s">
        <v>38</v>
      </c>
      <c r="L42" s="200"/>
      <c r="M42" s="200"/>
      <c r="N42" s="201" t="s">
        <v>66</v>
      </c>
      <c r="O42" s="203" t="s">
        <v>67</v>
      </c>
      <c r="P42" s="204">
        <f>'Ｈ１２（2000）'!A42</f>
        <v>0</v>
      </c>
      <c r="Q42" s="205">
        <f>'Ｈ１２（2000）'!C42</f>
        <v>0</v>
      </c>
      <c r="R42" s="205">
        <f>'Ｈ１２（2000）'!E42</f>
        <v>0</v>
      </c>
      <c r="S42" s="267">
        <f>'Ｈ１２（2000）'!F42</f>
        <v>0</v>
      </c>
      <c r="T42" s="268">
        <f>'Ｈ１２（2000）'!H42</f>
        <v>0</v>
      </c>
      <c r="U42" s="207"/>
      <c r="V42" s="200" t="s">
        <v>668</v>
      </c>
      <c r="W42" s="200"/>
      <c r="X42" s="201" t="s">
        <v>66</v>
      </c>
      <c r="Y42" s="203" t="s">
        <v>43</v>
      </c>
      <c r="Z42" s="204">
        <f>'Ｈ１２（2000）'!A189</f>
        <v>0</v>
      </c>
      <c r="AA42" s="205">
        <f>'Ｈ１２（2000）'!B189</f>
        <v>0</v>
      </c>
      <c r="AB42" s="206">
        <f>'Ｈ１２（2000）'!C189</f>
        <v>0</v>
      </c>
      <c r="AC42" s="506">
        <f>'Ｈ１２（2000）'!E189</f>
        <v>0</v>
      </c>
      <c r="AD42" s="165"/>
      <c r="AE42" s="165"/>
      <c r="AF42" s="165"/>
      <c r="AG42" s="165"/>
      <c r="AH42" s="165"/>
      <c r="AI42" s="376"/>
      <c r="AJ42" s="376"/>
      <c r="AK42" s="376"/>
    </row>
    <row r="43" spans="1:37" ht="14.45" customHeight="1">
      <c r="A43" s="940">
        <v>0</v>
      </c>
      <c r="B43" s="940">
        <v>0</v>
      </c>
      <c r="C43" s="940">
        <v>0</v>
      </c>
      <c r="D43" s="940">
        <v>0</v>
      </c>
      <c r="E43" s="940">
        <v>0</v>
      </c>
      <c r="F43" s="940">
        <v>0</v>
      </c>
      <c r="G43" s="940">
        <v>0</v>
      </c>
      <c r="H43" s="940">
        <v>0</v>
      </c>
      <c r="I43" s="527"/>
      <c r="K43" s="199"/>
      <c r="L43" s="200"/>
      <c r="M43" s="200"/>
      <c r="N43" s="201" t="s">
        <v>150</v>
      </c>
      <c r="O43" s="203" t="s">
        <v>69</v>
      </c>
      <c r="P43" s="204">
        <f>'Ｈ１２（2000）'!A43</f>
        <v>0</v>
      </c>
      <c r="Q43" s="205">
        <f>'Ｈ１２（2000）'!C43</f>
        <v>0</v>
      </c>
      <c r="R43" s="205">
        <f>'Ｈ１２（2000）'!E43</f>
        <v>0</v>
      </c>
      <c r="S43" s="267">
        <f>'Ｈ１２（2000）'!F43</f>
        <v>0</v>
      </c>
      <c r="T43" s="268">
        <f>'Ｈ１２（2000）'!H43</f>
        <v>0</v>
      </c>
      <c r="U43" s="207"/>
      <c r="V43" s="200"/>
      <c r="W43" s="200"/>
      <c r="X43" s="201" t="s">
        <v>150</v>
      </c>
      <c r="Y43" s="203" t="s">
        <v>44</v>
      </c>
      <c r="Z43" s="204">
        <f>'Ｈ１２（2000）'!A190</f>
        <v>0</v>
      </c>
      <c r="AA43" s="205">
        <f>'Ｈ１２（2000）'!B190</f>
        <v>0</v>
      </c>
      <c r="AB43" s="206">
        <f>'Ｈ１２（2000）'!C190</f>
        <v>0</v>
      </c>
      <c r="AC43" s="506">
        <f>'Ｈ１２（2000）'!E190</f>
        <v>0</v>
      </c>
      <c r="AD43" s="165"/>
      <c r="AE43" s="165"/>
      <c r="AF43" s="165"/>
      <c r="AG43" s="165"/>
      <c r="AH43" s="165"/>
      <c r="AI43" s="376"/>
      <c r="AJ43" s="376"/>
      <c r="AK43" s="376"/>
    </row>
    <row r="44" spans="1:37" ht="14.45" customHeight="1">
      <c r="A44" s="940">
        <v>0</v>
      </c>
      <c r="B44" s="940">
        <v>0</v>
      </c>
      <c r="C44" s="940">
        <v>0</v>
      </c>
      <c r="D44" s="940">
        <v>0</v>
      </c>
      <c r="E44" s="940">
        <v>0</v>
      </c>
      <c r="F44" s="940">
        <v>0</v>
      </c>
      <c r="G44" s="940">
        <v>0</v>
      </c>
      <c r="H44" s="940">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40">
        <v>0</v>
      </c>
      <c r="B45" s="940">
        <v>0</v>
      </c>
      <c r="C45" s="940">
        <v>0</v>
      </c>
      <c r="D45" s="940">
        <v>0</v>
      </c>
      <c r="E45" s="940">
        <v>0</v>
      </c>
      <c r="F45" s="940">
        <v>0</v>
      </c>
      <c r="G45" s="940">
        <v>0</v>
      </c>
      <c r="H45" s="940">
        <v>0</v>
      </c>
      <c r="I45" s="530"/>
      <c r="K45" s="227" t="s">
        <v>132</v>
      </c>
      <c r="L45" s="200"/>
      <c r="M45" s="201" t="s">
        <v>70</v>
      </c>
      <c r="N45" s="202"/>
      <c r="O45" s="203" t="s">
        <v>71</v>
      </c>
      <c r="P45" s="204">
        <f>'Ｈ１２（2000）'!A44</f>
        <v>0</v>
      </c>
      <c r="Q45" s="205">
        <f>'Ｈ１２（2000）'!C44</f>
        <v>0</v>
      </c>
      <c r="R45" s="205">
        <f>'Ｈ１２（2000）'!E44</f>
        <v>0</v>
      </c>
      <c r="S45" s="267">
        <f>'Ｈ１２（2000）'!F44</f>
        <v>0</v>
      </c>
      <c r="T45" s="268">
        <f>'Ｈ１２（2000）'!H44</f>
        <v>0</v>
      </c>
      <c r="U45" s="207" t="s">
        <v>72</v>
      </c>
      <c r="V45" s="200" t="s">
        <v>669</v>
      </c>
      <c r="W45" s="201" t="s">
        <v>87</v>
      </c>
      <c r="X45" s="202"/>
      <c r="Y45" s="203" t="s">
        <v>46</v>
      </c>
      <c r="Z45" s="204">
        <f>'Ｈ１２（2000）'!A191</f>
        <v>0</v>
      </c>
      <c r="AA45" s="205">
        <f>'Ｈ１２（2000）'!B191</f>
        <v>0</v>
      </c>
      <c r="AB45" s="206">
        <f>'Ｈ１２（2000）'!C191</f>
        <v>0</v>
      </c>
      <c r="AC45" s="506">
        <f>'Ｈ１２（2000）'!E191</f>
        <v>0</v>
      </c>
      <c r="AD45" s="165"/>
      <c r="AE45" s="165"/>
      <c r="AF45" s="165"/>
      <c r="AG45" s="165"/>
      <c r="AH45" s="165"/>
      <c r="AI45" s="376"/>
      <c r="AJ45" s="376"/>
      <c r="AK45" s="376"/>
    </row>
    <row r="46" spans="1:37" ht="14.45" customHeight="1">
      <c r="A46" s="940">
        <v>0</v>
      </c>
      <c r="B46" s="940">
        <v>0</v>
      </c>
      <c r="C46" s="940">
        <v>0</v>
      </c>
      <c r="D46" s="940">
        <v>0</v>
      </c>
      <c r="E46" s="940">
        <v>0</v>
      </c>
      <c r="F46" s="940">
        <v>0</v>
      </c>
      <c r="G46" s="940">
        <v>0</v>
      </c>
      <c r="H46" s="940">
        <v>0</v>
      </c>
      <c r="I46" s="530"/>
      <c r="K46" s="199" t="s">
        <v>130</v>
      </c>
      <c r="L46" s="200"/>
      <c r="M46" s="201" t="s">
        <v>73</v>
      </c>
      <c r="N46" s="202"/>
      <c r="O46" s="203" t="s">
        <v>74</v>
      </c>
      <c r="P46" s="204">
        <f>'Ｈ１２（2000）'!A45</f>
        <v>0</v>
      </c>
      <c r="Q46" s="205">
        <f>'Ｈ１２（2000）'!C45</f>
        <v>0</v>
      </c>
      <c r="R46" s="205">
        <f>'Ｈ１２（2000）'!E45</f>
        <v>0</v>
      </c>
      <c r="S46" s="267">
        <f>'Ｈ１２（2000）'!F45</f>
        <v>0</v>
      </c>
      <c r="T46" s="268">
        <f>'Ｈ１２（2000）'!H45</f>
        <v>0</v>
      </c>
      <c r="U46" s="207"/>
      <c r="V46" s="200"/>
      <c r="W46" s="201" t="s">
        <v>73</v>
      </c>
      <c r="X46" s="202"/>
      <c r="Y46" s="203" t="s">
        <v>75</v>
      </c>
      <c r="Z46" s="204">
        <f>'Ｈ１２（2000）'!A192</f>
        <v>0</v>
      </c>
      <c r="AA46" s="205">
        <f>'Ｈ１２（2000）'!B192</f>
        <v>0</v>
      </c>
      <c r="AB46" s="206">
        <f>'Ｈ１２（2000）'!C192</f>
        <v>0</v>
      </c>
      <c r="AC46" s="506">
        <f>'Ｈ１２（2000）'!E192</f>
        <v>0</v>
      </c>
      <c r="AD46" s="165"/>
      <c r="AE46" s="165"/>
      <c r="AF46" s="165"/>
      <c r="AG46" s="165"/>
      <c r="AH46" s="165"/>
      <c r="AI46" s="376"/>
      <c r="AJ46" s="376"/>
      <c r="AK46" s="376"/>
    </row>
    <row r="47" spans="1:37" ht="14.45" customHeight="1">
      <c r="A47" s="940">
        <v>0</v>
      </c>
      <c r="B47" s="940">
        <v>0</v>
      </c>
      <c r="C47" s="940">
        <v>0</v>
      </c>
      <c r="D47" s="940">
        <v>0</v>
      </c>
      <c r="E47" s="940">
        <v>0</v>
      </c>
      <c r="F47" s="940">
        <v>0</v>
      </c>
      <c r="G47" s="940">
        <v>0</v>
      </c>
      <c r="H47" s="940">
        <v>0</v>
      </c>
      <c r="I47" s="530"/>
      <c r="K47" s="199"/>
      <c r="L47" s="221"/>
      <c r="M47" s="201" t="s">
        <v>13</v>
      </c>
      <c r="N47" s="202"/>
      <c r="O47" s="203" t="s">
        <v>76</v>
      </c>
      <c r="P47" s="204">
        <f>'Ｈ１２（2000）'!A46</f>
        <v>0</v>
      </c>
      <c r="Q47" s="205">
        <f>'Ｈ１２（2000）'!C46</f>
        <v>0</v>
      </c>
      <c r="R47" s="205">
        <f>'Ｈ１２（2000）'!E46</f>
        <v>0</v>
      </c>
      <c r="S47" s="267">
        <f>'Ｈ１２（2000）'!F46</f>
        <v>0</v>
      </c>
      <c r="T47" s="268">
        <f>'Ｈ１２（2000）'!H46</f>
        <v>0</v>
      </c>
      <c r="U47" s="207"/>
      <c r="V47" s="461"/>
      <c r="W47" s="201" t="s">
        <v>13</v>
      </c>
      <c r="X47" s="202"/>
      <c r="Y47" s="203" t="s">
        <v>77</v>
      </c>
      <c r="Z47" s="204">
        <f>'Ｈ１２（2000）'!A193</f>
        <v>0</v>
      </c>
      <c r="AA47" s="205">
        <f>'Ｈ１２（2000）'!B193</f>
        <v>0</v>
      </c>
      <c r="AB47" s="206">
        <f>'Ｈ１２（2000）'!C193</f>
        <v>0</v>
      </c>
      <c r="AC47" s="506">
        <f>'Ｈ１２（2000）'!E193</f>
        <v>0</v>
      </c>
      <c r="AD47" s="165"/>
      <c r="AE47" s="165"/>
      <c r="AF47" s="165"/>
      <c r="AG47" s="165"/>
      <c r="AH47" s="165"/>
      <c r="AI47" s="376"/>
      <c r="AJ47" s="376"/>
      <c r="AK47" s="376"/>
    </row>
    <row r="48" spans="1:37" ht="14.45" customHeight="1">
      <c r="A48" s="940">
        <v>0</v>
      </c>
      <c r="B48" s="940">
        <v>0</v>
      </c>
      <c r="C48" s="940">
        <v>0</v>
      </c>
      <c r="D48" s="940">
        <v>0</v>
      </c>
      <c r="E48" s="940">
        <v>0</v>
      </c>
      <c r="F48" s="940">
        <v>0</v>
      </c>
      <c r="G48" s="940">
        <v>0</v>
      </c>
      <c r="H48" s="940">
        <v>0</v>
      </c>
      <c r="I48" s="530"/>
      <c r="K48" s="199" t="s">
        <v>4</v>
      </c>
      <c r="L48" s="178" t="s">
        <v>78</v>
      </c>
      <c r="M48" s="202"/>
      <c r="N48" s="202"/>
      <c r="O48" s="203" t="s">
        <v>79</v>
      </c>
      <c r="P48" s="204">
        <f>'Ｈ１２（2000）'!A47</f>
        <v>0</v>
      </c>
      <c r="Q48" s="205">
        <f>'Ｈ１２（2000）'!C47</f>
        <v>0</v>
      </c>
      <c r="R48" s="205">
        <f>'Ｈ１２（2000）'!E47</f>
        <v>0</v>
      </c>
      <c r="S48" s="267">
        <f>'Ｈ１２（2000）'!F47</f>
        <v>0</v>
      </c>
      <c r="T48" s="268">
        <f>'Ｈ１２（2000）'!H47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40">
        <v>0</v>
      </c>
      <c r="B49" s="940">
        <v>0</v>
      </c>
      <c r="C49" s="940">
        <v>0</v>
      </c>
      <c r="D49" s="940">
        <v>0</v>
      </c>
      <c r="E49" s="940">
        <v>0</v>
      </c>
      <c r="F49" s="940">
        <v>0</v>
      </c>
      <c r="G49" s="940">
        <v>0</v>
      </c>
      <c r="H49" s="940">
        <v>0</v>
      </c>
      <c r="I49" s="530"/>
      <c r="K49" s="199"/>
      <c r="L49" s="200"/>
      <c r="M49" s="201" t="s">
        <v>11</v>
      </c>
      <c r="N49" s="202"/>
      <c r="O49" s="203" t="s">
        <v>80</v>
      </c>
      <c r="P49" s="204">
        <f>'Ｈ１２（2000）'!A48</f>
        <v>0</v>
      </c>
      <c r="Q49" s="205">
        <f>'Ｈ１２（2000）'!C48</f>
        <v>0</v>
      </c>
      <c r="R49" s="205">
        <f>'Ｈ１２（2000）'!E48</f>
        <v>0</v>
      </c>
      <c r="S49" s="267">
        <f>'Ｈ１２（2000）'!F48</f>
        <v>0</v>
      </c>
      <c r="T49" s="268">
        <f>'Ｈ１２（2000）'!H48</f>
        <v>0</v>
      </c>
      <c r="U49" s="207"/>
      <c r="V49" s="200"/>
      <c r="W49" s="172"/>
      <c r="X49" s="172"/>
      <c r="Y49" s="212"/>
      <c r="Z49" s="209"/>
      <c r="AA49" s="210"/>
      <c r="AB49" s="210"/>
      <c r="AC49" s="510"/>
      <c r="AD49" s="165"/>
      <c r="AE49" s="165"/>
      <c r="AF49" s="165"/>
      <c r="AG49" s="165"/>
      <c r="AH49" s="165"/>
      <c r="AI49" s="376"/>
      <c r="AJ49" s="376"/>
      <c r="AK49" s="376"/>
    </row>
    <row r="50" spans="1:38" ht="14.45" customHeight="1">
      <c r="A50" s="940">
        <v>0</v>
      </c>
      <c r="B50" s="940">
        <v>0</v>
      </c>
      <c r="C50" s="940">
        <v>0</v>
      </c>
      <c r="D50" s="940">
        <v>0</v>
      </c>
      <c r="E50" s="940">
        <v>0</v>
      </c>
      <c r="F50" s="940">
        <v>0</v>
      </c>
      <c r="G50" s="940">
        <v>0</v>
      </c>
      <c r="H50" s="940">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40">
        <v>0</v>
      </c>
      <c r="B51" s="940">
        <v>0</v>
      </c>
      <c r="C51" s="940">
        <v>0</v>
      </c>
      <c r="D51" s="940">
        <v>0</v>
      </c>
      <c r="E51" s="940">
        <v>0</v>
      </c>
      <c r="F51" s="940">
        <v>0</v>
      </c>
      <c r="G51" s="940">
        <v>0</v>
      </c>
      <c r="H51" s="940">
        <v>0</v>
      </c>
      <c r="I51" s="530"/>
      <c r="K51" s="199"/>
      <c r="L51" s="174"/>
      <c r="M51" s="201" t="s">
        <v>88</v>
      </c>
      <c r="N51" s="202"/>
      <c r="O51" s="203" t="s">
        <v>109</v>
      </c>
      <c r="P51" s="204">
        <f>'Ｈ１２（2000）'!A50</f>
        <v>0</v>
      </c>
      <c r="Q51" s="205">
        <f>'Ｈ１２（2000）'!C50</f>
        <v>0</v>
      </c>
      <c r="R51" s="205">
        <f>'Ｈ１２（2000）'!E50</f>
        <v>0</v>
      </c>
      <c r="S51" s="267">
        <f>'Ｈ１２（2000）'!F50</f>
        <v>0</v>
      </c>
      <c r="T51" s="268">
        <f>'Ｈ１２（2000）'!H50</f>
        <v>0</v>
      </c>
      <c r="U51" s="207"/>
      <c r="V51" s="178"/>
      <c r="W51" s="201" t="s">
        <v>88</v>
      </c>
      <c r="X51" s="222"/>
      <c r="Y51" s="223" t="s">
        <v>48</v>
      </c>
      <c r="Z51" s="231">
        <f>'Ｈ１２（2000）'!A195</f>
        <v>0</v>
      </c>
      <c r="AA51" s="232">
        <f>'Ｈ１２（2000）'!B195</f>
        <v>0</v>
      </c>
      <c r="AB51" s="233">
        <f>'Ｈ１２（2000）'!C195</f>
        <v>0</v>
      </c>
      <c r="AC51" s="513">
        <f>'Ｈ１２（2000）'!E195</f>
        <v>0</v>
      </c>
      <c r="AD51" s="165"/>
      <c r="AE51" s="165"/>
      <c r="AF51" s="165"/>
      <c r="AG51" s="165"/>
      <c r="AH51" s="165"/>
      <c r="AI51" s="376"/>
      <c r="AJ51" s="376"/>
      <c r="AK51" s="376"/>
    </row>
    <row r="52" spans="1:38" ht="14.45" customHeight="1">
      <c r="A52" s="940">
        <v>0</v>
      </c>
      <c r="B52" s="940">
        <v>0</v>
      </c>
      <c r="C52" s="940">
        <v>0</v>
      </c>
      <c r="D52" s="940">
        <v>0</v>
      </c>
      <c r="E52" s="940">
        <v>0</v>
      </c>
      <c r="F52" s="940">
        <v>0</v>
      </c>
      <c r="G52" s="940">
        <v>0</v>
      </c>
      <c r="H52" s="940">
        <v>0</v>
      </c>
      <c r="I52" s="530"/>
      <c r="K52" s="199"/>
      <c r="L52" s="181" t="s">
        <v>91</v>
      </c>
      <c r="M52" s="201" t="s">
        <v>89</v>
      </c>
      <c r="N52" s="202"/>
      <c r="O52" s="203" t="s">
        <v>110</v>
      </c>
      <c r="P52" s="204">
        <f>'Ｈ１２（2000）'!A51</f>
        <v>0</v>
      </c>
      <c r="Q52" s="205">
        <f>'Ｈ１２（2000）'!C51</f>
        <v>0</v>
      </c>
      <c r="R52" s="205">
        <f>'Ｈ１２（2000）'!E51</f>
        <v>0</v>
      </c>
      <c r="S52" s="267">
        <f>'Ｈ１２（2000）'!F51</f>
        <v>0</v>
      </c>
      <c r="T52" s="268">
        <f>'Ｈ１２（2000）'!H51</f>
        <v>0</v>
      </c>
      <c r="U52" s="207"/>
      <c r="V52" s="200" t="s">
        <v>91</v>
      </c>
      <c r="W52" s="221" t="s">
        <v>89</v>
      </c>
      <c r="X52" s="222"/>
      <c r="Y52" s="223" t="s">
        <v>51</v>
      </c>
      <c r="Z52" s="231">
        <f>'Ｈ１２（2000）'!A196</f>
        <v>0</v>
      </c>
      <c r="AA52" s="232">
        <f>'Ｈ１２（2000）'!B196</f>
        <v>0</v>
      </c>
      <c r="AB52" s="233">
        <f>'Ｈ１２（2000）'!C196</f>
        <v>0</v>
      </c>
      <c r="AC52" s="513">
        <f>'Ｈ１２（2000）'!E196</f>
        <v>0</v>
      </c>
      <c r="AD52" s="165"/>
      <c r="AE52" s="165"/>
      <c r="AF52" s="165"/>
      <c r="AG52" s="165"/>
      <c r="AH52" s="165"/>
      <c r="AI52" s="376"/>
      <c r="AJ52" s="376"/>
      <c r="AK52" s="376"/>
    </row>
    <row r="53" spans="1:38" ht="14.45" customHeight="1">
      <c r="A53" s="940">
        <v>0</v>
      </c>
      <c r="B53" s="940">
        <v>0</v>
      </c>
      <c r="C53" s="940">
        <v>0</v>
      </c>
      <c r="D53" s="940">
        <v>0</v>
      </c>
      <c r="E53" s="940">
        <v>0</v>
      </c>
      <c r="F53" s="940">
        <v>0</v>
      </c>
      <c r="G53" s="940">
        <v>0</v>
      </c>
      <c r="H53" s="940">
        <v>0</v>
      </c>
      <c r="I53" s="530"/>
      <c r="K53" s="199"/>
      <c r="L53" s="181"/>
      <c r="M53" s="201" t="s">
        <v>104</v>
      </c>
      <c r="N53" s="202"/>
      <c r="O53" s="203" t="s">
        <v>111</v>
      </c>
      <c r="P53" s="204">
        <f>'Ｈ１２（2000）'!A52</f>
        <v>0</v>
      </c>
      <c r="Q53" s="205">
        <f>'Ｈ１２（2000）'!C52</f>
        <v>0</v>
      </c>
      <c r="R53" s="205">
        <f>'Ｈ１２（2000）'!E52</f>
        <v>0</v>
      </c>
      <c r="S53" s="267">
        <f>'Ｈ１２（2000）'!F52</f>
        <v>0</v>
      </c>
      <c r="T53" s="268">
        <f>'Ｈ１２（2000）'!H52</f>
        <v>0</v>
      </c>
      <c r="U53" s="207"/>
      <c r="V53" s="200"/>
      <c r="W53" s="221" t="s">
        <v>104</v>
      </c>
      <c r="X53" s="222"/>
      <c r="Y53" s="223" t="s">
        <v>53</v>
      </c>
      <c r="Z53" s="231">
        <f>'Ｈ１２（2000）'!A197</f>
        <v>0</v>
      </c>
      <c r="AA53" s="232">
        <f>'Ｈ１２（2000）'!B197</f>
        <v>0</v>
      </c>
      <c r="AB53" s="233">
        <f>'Ｈ１２（2000）'!C197</f>
        <v>0</v>
      </c>
      <c r="AC53" s="513">
        <f>'Ｈ１２（2000）'!E197</f>
        <v>0</v>
      </c>
      <c r="AD53" s="165"/>
      <c r="AE53" s="165"/>
      <c r="AF53" s="165"/>
      <c r="AG53" s="165"/>
      <c r="AH53" s="165"/>
      <c r="AI53" s="376"/>
      <c r="AJ53" s="376"/>
      <c r="AK53" s="376"/>
    </row>
    <row r="54" spans="1:38" ht="14.45" customHeight="1">
      <c r="A54" s="940">
        <v>0</v>
      </c>
      <c r="B54" s="940">
        <v>0</v>
      </c>
      <c r="C54" s="940">
        <v>0</v>
      </c>
      <c r="D54" s="940">
        <v>0</v>
      </c>
      <c r="E54" s="940">
        <v>0</v>
      </c>
      <c r="F54" s="940">
        <v>0</v>
      </c>
      <c r="G54" s="940">
        <v>0</v>
      </c>
      <c r="H54" s="940">
        <v>0</v>
      </c>
      <c r="I54" s="530"/>
      <c r="K54" s="199"/>
      <c r="L54" s="181"/>
      <c r="M54" s="201" t="s">
        <v>90</v>
      </c>
      <c r="N54" s="202"/>
      <c r="O54" s="203" t="s">
        <v>112</v>
      </c>
      <c r="P54" s="204">
        <f>'Ｈ１２（2000）'!A53</f>
        <v>0</v>
      </c>
      <c r="Q54" s="205">
        <f>'Ｈ１２（2000）'!C53</f>
        <v>0</v>
      </c>
      <c r="R54" s="205">
        <f>'Ｈ１２（2000）'!E53</f>
        <v>0</v>
      </c>
      <c r="S54" s="267">
        <f>'Ｈ１２（2000）'!F53</f>
        <v>0</v>
      </c>
      <c r="T54" s="268">
        <f>'Ｈ１２（2000）'!H53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40">
        <v>0</v>
      </c>
      <c r="B55" s="940">
        <v>0</v>
      </c>
      <c r="C55" s="940">
        <v>0</v>
      </c>
      <c r="D55" s="940">
        <v>0</v>
      </c>
      <c r="E55" s="940">
        <v>0</v>
      </c>
      <c r="F55" s="940">
        <v>0</v>
      </c>
      <c r="G55" s="940">
        <v>0</v>
      </c>
      <c r="H55" s="940">
        <v>0</v>
      </c>
      <c r="I55" s="530"/>
      <c r="K55" s="199"/>
      <c r="L55" s="181" t="s">
        <v>92</v>
      </c>
      <c r="M55" s="201" t="s">
        <v>105</v>
      </c>
      <c r="N55" s="202"/>
      <c r="O55" s="203" t="s">
        <v>113</v>
      </c>
      <c r="P55" s="204">
        <f>'Ｈ１２（2000）'!A54</f>
        <v>0</v>
      </c>
      <c r="Q55" s="205">
        <f>'Ｈ１２（2000）'!C54</f>
        <v>0</v>
      </c>
      <c r="R55" s="205">
        <f>'Ｈ１２（2000）'!E54</f>
        <v>0</v>
      </c>
      <c r="S55" s="267">
        <f>'Ｈ１２（2000）'!F54</f>
        <v>0</v>
      </c>
      <c r="T55" s="268">
        <f>'Ｈ１２（2000）'!H54</f>
        <v>0</v>
      </c>
      <c r="U55" s="207"/>
      <c r="V55" s="200"/>
      <c r="W55" s="200"/>
      <c r="X55" s="172"/>
      <c r="Y55" s="212"/>
      <c r="Z55" s="209"/>
      <c r="AA55" s="210"/>
      <c r="AB55" s="210"/>
      <c r="AC55" s="510"/>
      <c r="AD55" s="165"/>
      <c r="AE55" s="165"/>
      <c r="AF55" s="165"/>
      <c r="AG55" s="165"/>
      <c r="AH55" s="165"/>
      <c r="AI55" s="376"/>
      <c r="AJ55" s="376"/>
      <c r="AK55" s="376"/>
    </row>
    <row r="56" spans="1:38" ht="14.45" customHeight="1">
      <c r="A56" s="940">
        <v>0</v>
      </c>
      <c r="B56" s="940">
        <v>0</v>
      </c>
      <c r="C56" s="940">
        <v>0</v>
      </c>
      <c r="D56" s="940">
        <v>0</v>
      </c>
      <c r="E56" s="940">
        <v>0</v>
      </c>
      <c r="F56" s="940">
        <v>0</v>
      </c>
      <c r="G56" s="940">
        <v>0</v>
      </c>
      <c r="H56" s="940">
        <v>0</v>
      </c>
      <c r="I56" s="530"/>
      <c r="K56" s="199"/>
      <c r="L56" s="181"/>
      <c r="M56" s="201" t="s">
        <v>106</v>
      </c>
      <c r="N56" s="202"/>
      <c r="O56" s="203" t="s">
        <v>114</v>
      </c>
      <c r="P56" s="204">
        <f>'Ｈ１２（2000）'!A55</f>
        <v>0</v>
      </c>
      <c r="Q56" s="205">
        <f>'Ｈ１２（2000）'!C55</f>
        <v>0</v>
      </c>
      <c r="R56" s="205">
        <f>'Ｈ１２（2000）'!E55</f>
        <v>0</v>
      </c>
      <c r="S56" s="267">
        <f>'Ｈ１２（2000）'!F55</f>
        <v>0</v>
      </c>
      <c r="T56" s="268">
        <f>'Ｈ１２（2000）'!H55</f>
        <v>0</v>
      </c>
      <c r="U56" s="207"/>
      <c r="V56" s="200" t="s">
        <v>668</v>
      </c>
      <c r="W56" s="201" t="s">
        <v>106</v>
      </c>
      <c r="X56" s="202"/>
      <c r="Y56" s="203" t="s">
        <v>55</v>
      </c>
      <c r="Z56" s="204">
        <f>'Ｈ１２（2000）'!A198</f>
        <v>0</v>
      </c>
      <c r="AA56" s="205">
        <f>'Ｈ１２（2000）'!B198</f>
        <v>0</v>
      </c>
      <c r="AB56" s="206">
        <f>'Ｈ１２（2000）'!C198</f>
        <v>0</v>
      </c>
      <c r="AC56" s="506">
        <f>'Ｈ１２（2000）'!E198</f>
        <v>0</v>
      </c>
      <c r="AD56" s="165"/>
      <c r="AE56" s="165"/>
      <c r="AF56" s="165"/>
      <c r="AG56" s="165"/>
      <c r="AH56" s="165"/>
      <c r="AI56" s="376"/>
      <c r="AJ56" s="376"/>
      <c r="AK56" s="376"/>
    </row>
    <row r="57" spans="1:38" ht="14.45" customHeight="1">
      <c r="A57" s="940">
        <v>0</v>
      </c>
      <c r="B57" s="940">
        <v>0</v>
      </c>
      <c r="C57" s="940">
        <v>0</v>
      </c>
      <c r="D57" s="940">
        <v>0</v>
      </c>
      <c r="E57" s="940">
        <v>0</v>
      </c>
      <c r="F57" s="940">
        <v>0</v>
      </c>
      <c r="G57" s="940">
        <v>0</v>
      </c>
      <c r="H57" s="940">
        <v>0</v>
      </c>
      <c r="I57" s="530"/>
      <c r="K57" s="199"/>
      <c r="L57" s="181"/>
      <c r="M57" s="201" t="s">
        <v>107</v>
      </c>
      <c r="N57" s="202"/>
      <c r="O57" s="203" t="s">
        <v>115</v>
      </c>
      <c r="P57" s="204">
        <f>'Ｈ１２（2000）'!A56</f>
        <v>0</v>
      </c>
      <c r="Q57" s="205">
        <f>'Ｈ１２（2000）'!C56</f>
        <v>0</v>
      </c>
      <c r="R57" s="205">
        <f>'Ｈ１２（2000）'!E56</f>
        <v>0</v>
      </c>
      <c r="S57" s="267">
        <f>'Ｈ１２（2000）'!F56</f>
        <v>0</v>
      </c>
      <c r="T57" s="268">
        <f>'Ｈ１２（2000）'!H56</f>
        <v>0</v>
      </c>
      <c r="U57" s="207"/>
      <c r="V57" s="200"/>
      <c r="W57" s="201" t="s">
        <v>136</v>
      </c>
      <c r="X57" s="202"/>
      <c r="Y57" s="203" t="s">
        <v>56</v>
      </c>
      <c r="Z57" s="204">
        <f>'Ｈ１２（2000）'!A199</f>
        <v>0</v>
      </c>
      <c r="AA57" s="205">
        <f>'Ｈ１２（2000）'!B199</f>
        <v>0</v>
      </c>
      <c r="AB57" s="206">
        <f>'Ｈ１２（2000）'!C199</f>
        <v>0</v>
      </c>
      <c r="AC57" s="506">
        <f>'Ｈ１２（2000）'!E199</f>
        <v>0</v>
      </c>
      <c r="AD57" s="165"/>
      <c r="AE57" s="165"/>
      <c r="AF57" s="165"/>
      <c r="AG57" s="165"/>
      <c r="AH57" s="165"/>
      <c r="AI57" s="376"/>
      <c r="AJ57" s="376"/>
      <c r="AK57" s="376"/>
    </row>
    <row r="58" spans="1:38" ht="14.45" customHeight="1" thickBot="1">
      <c r="A58" s="940">
        <v>0</v>
      </c>
      <c r="B58" s="940">
        <v>0</v>
      </c>
      <c r="C58" s="940">
        <v>0</v>
      </c>
      <c r="D58" s="940">
        <v>0</v>
      </c>
      <c r="E58" s="940">
        <v>0</v>
      </c>
      <c r="F58" s="940">
        <v>0</v>
      </c>
      <c r="G58" s="940">
        <v>0</v>
      </c>
      <c r="H58" s="940">
        <v>0</v>
      </c>
      <c r="I58" s="530"/>
      <c r="K58" s="199"/>
      <c r="L58" s="181" t="s">
        <v>41</v>
      </c>
      <c r="M58" s="201" t="s">
        <v>108</v>
      </c>
      <c r="N58" s="202"/>
      <c r="O58" s="203" t="s">
        <v>116</v>
      </c>
      <c r="P58" s="204">
        <f>'Ｈ１２（2000）'!A57</f>
        <v>0</v>
      </c>
      <c r="Q58" s="205">
        <f>'Ｈ１２（2000）'!C57</f>
        <v>0</v>
      </c>
      <c r="R58" s="205">
        <f>'Ｈ１２（2000）'!E57</f>
        <v>0</v>
      </c>
      <c r="S58" s="267">
        <f>'Ｈ１２（2000）'!F57</f>
        <v>0</v>
      </c>
      <c r="T58" s="268">
        <f>'Ｈ１２（2000）'!H57</f>
        <v>0</v>
      </c>
      <c r="U58" s="207"/>
      <c r="V58" s="181" t="s">
        <v>669</v>
      </c>
      <c r="W58" s="201" t="s">
        <v>138</v>
      </c>
      <c r="X58" s="202"/>
      <c r="Y58" s="203" t="s">
        <v>58</v>
      </c>
      <c r="Z58" s="204">
        <f>'Ｈ１２（2000）'!A200</f>
        <v>0</v>
      </c>
      <c r="AA58" s="205">
        <f>'Ｈ１２（2000）'!B200</f>
        <v>0</v>
      </c>
      <c r="AB58" s="206">
        <f>'Ｈ１２（2000）'!C200</f>
        <v>0</v>
      </c>
      <c r="AC58" s="506">
        <f>'Ｈ１２（2000）'!E200</f>
        <v>0</v>
      </c>
      <c r="AD58" s="165"/>
      <c r="AE58" s="165"/>
      <c r="AF58" s="165"/>
      <c r="AG58" s="165"/>
      <c r="AH58" s="165"/>
      <c r="AI58" s="376"/>
      <c r="AJ58" s="376"/>
      <c r="AK58" s="376"/>
    </row>
    <row r="59" spans="1:38" ht="14.45" customHeight="1" thickTop="1" thickBot="1">
      <c r="A59" s="532"/>
      <c r="B59" s="533"/>
      <c r="C59" s="533"/>
      <c r="D59" s="533"/>
      <c r="E59" s="533"/>
      <c r="F59" s="533"/>
      <c r="G59" s="533"/>
      <c r="H59" s="534"/>
      <c r="I59" s="530"/>
      <c r="K59" s="199"/>
      <c r="L59" s="221"/>
      <c r="M59" s="201" t="s">
        <v>13</v>
      </c>
      <c r="N59" s="202"/>
      <c r="O59" s="203" t="s">
        <v>117</v>
      </c>
      <c r="P59" s="204">
        <f>'Ｈ１２（2000）'!A58</f>
        <v>0</v>
      </c>
      <c r="Q59" s="205">
        <f>'Ｈ１２（2000）'!C58</f>
        <v>0</v>
      </c>
      <c r="R59" s="205">
        <f>'Ｈ１２（2000）'!E58</f>
        <v>0</v>
      </c>
      <c r="S59" s="267">
        <f>'Ｈ１２（2000）'!F58</f>
        <v>0</v>
      </c>
      <c r="T59" s="268">
        <f>'Ｈ１２（2000）'!H58</f>
        <v>0</v>
      </c>
      <c r="U59" s="207"/>
      <c r="V59" s="221"/>
      <c r="W59" s="221" t="s">
        <v>13</v>
      </c>
      <c r="X59" s="222"/>
      <c r="Y59" s="223" t="s">
        <v>61</v>
      </c>
      <c r="Z59" s="204">
        <f>'Ｈ１２（2000）'!A201</f>
        <v>0</v>
      </c>
      <c r="AA59" s="205">
        <f>'Ｈ１２（2000）'!B201</f>
        <v>0</v>
      </c>
      <c r="AB59" s="206">
        <f>'Ｈ１２（2000）'!C201</f>
        <v>0</v>
      </c>
      <c r="AC59" s="506">
        <f>'Ｈ１２（2000）'!E201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'Ｈ１２（2000）'!A59</f>
        <v>0</v>
      </c>
      <c r="Q60" s="205">
        <f>'Ｈ１２（2000）'!C59</f>
        <v>0</v>
      </c>
      <c r="R60" s="205">
        <f>'Ｈ１２（2000）'!E59</f>
        <v>0</v>
      </c>
      <c r="S60" s="267">
        <f>'Ｈ１２（2000）'!F59</f>
        <v>0</v>
      </c>
      <c r="T60" s="268">
        <f>'Ｈ１２（2000）'!H59</f>
        <v>0</v>
      </c>
      <c r="U60" s="207"/>
      <c r="V60" s="221" t="s">
        <v>13</v>
      </c>
      <c r="W60" s="222"/>
      <c r="X60" s="222"/>
      <c r="Y60" s="223" t="s">
        <v>63</v>
      </c>
      <c r="Z60" s="462">
        <f>'Ｈ１２（2000）'!A202</f>
        <v>268</v>
      </c>
      <c r="AA60" s="449">
        <f>'Ｈ１２（2000）'!B202</f>
        <v>0</v>
      </c>
      <c r="AB60" s="463">
        <f>'Ｈ１２（2000）'!C202</f>
        <v>0</v>
      </c>
      <c r="AC60" s="515">
        <f>'Ｈ１２（2000）'!E202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252767</v>
      </c>
      <c r="Q61" s="247">
        <f>SUM(Q8:Q60)-Q9-Q10-Q12-Q13-Q15-Q16-Q17-Q30-Q31-Q32-Q40-Q41-Q42-Q43-Q44-Q49-Q50</f>
        <v>242870</v>
      </c>
      <c r="R61" s="247">
        <f>SUM(R8:R60)-R9-R10-R12-R13-R15-R16-R17-R30-R31-R32-R40-R41-R42-R43-R44-R49-R50</f>
        <v>53181</v>
      </c>
      <c r="S61" s="336">
        <f>SUM(S8:S60)-S9-S10-S12-S13-S15-S16-S17-S30-S31-S32-S40-S41-S42-S43-S44-S49-S50</f>
        <v>97697</v>
      </c>
      <c r="T61" s="337">
        <f>SUM(T8:T60)-T9-T10-T12-T13-T15-T16-T17-T30-T31-T32-T40-T41-T42-T43-T44-T49-T50</f>
        <v>28600</v>
      </c>
      <c r="U61" s="249"/>
      <c r="V61" s="243" t="s">
        <v>82</v>
      </c>
      <c r="W61" s="244"/>
      <c r="X61" s="244"/>
      <c r="Y61" s="245"/>
      <c r="Z61" s="250">
        <f>SUM(Z8:Z60)-Z9-Z10-Z25-Z28-Z40-Z41-Z42-Z43-Z44</f>
        <v>72392</v>
      </c>
      <c r="AA61" s="247">
        <f>SUM(AA8:AA60)-AA9-AA10-AA25-AA28-AA40-AA41-AA42-AA43-AA44</f>
        <v>2965</v>
      </c>
      <c r="AB61" s="251">
        <f>SUM(AB8:AB60)-AB9-AB10-AB25-AB28-AB40-AB41-AB42-AB43-AB44</f>
        <v>399</v>
      </c>
      <c r="AC61" s="516">
        <f>SUM(AC8:AC60)-AC9-AC10-AC25-AC28-AC40-AC41-AC42-AC43-AC44</f>
        <v>60800</v>
      </c>
      <c r="AD61" s="1046"/>
      <c r="AE61" s="1046"/>
      <c r="AF61" s="1046"/>
      <c r="AG61" s="1011"/>
      <c r="AH61" s="1011"/>
      <c r="AI61" s="1012" t="s">
        <v>5</v>
      </c>
      <c r="AJ61" s="1009" t="s">
        <v>6</v>
      </c>
      <c r="AK61" s="1009" t="s">
        <v>7</v>
      </c>
      <c r="AL61" s="1013" t="s">
        <v>398</v>
      </c>
    </row>
    <row r="62" spans="1:38" ht="14.45" customHeight="1">
      <c r="A62" s="950">
        <v>614308</v>
      </c>
      <c r="B62" s="950">
        <v>603398</v>
      </c>
      <c r="C62" s="950">
        <v>10910</v>
      </c>
      <c r="D62" s="950">
        <v>8935</v>
      </c>
      <c r="E62" s="950">
        <v>0</v>
      </c>
      <c r="F62" s="950">
        <v>183100</v>
      </c>
      <c r="G62" s="536"/>
      <c r="H62" s="535"/>
      <c r="I62" s="535"/>
      <c r="K62" s="188"/>
      <c r="L62" s="189" t="s">
        <v>8</v>
      </c>
      <c r="M62" s="190"/>
      <c r="N62" s="190"/>
      <c r="O62" s="191" t="s">
        <v>9</v>
      </c>
      <c r="P62" s="257">
        <f>'Ｈ１２（2000）'!A63</f>
        <v>35466</v>
      </c>
      <c r="Q62" s="258">
        <f>'Ｈ１２（2000）'!B63</f>
        <v>35466</v>
      </c>
      <c r="R62" s="259"/>
      <c r="S62" s="260">
        <f>'Ｈ１２（2000）'!D63</f>
        <v>0</v>
      </c>
      <c r="T62" s="261">
        <f>'Ｈ１２（2000）'!F63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50">
        <v>35466</v>
      </c>
      <c r="B63" s="950">
        <v>35466</v>
      </c>
      <c r="C63" s="950">
        <v>0</v>
      </c>
      <c r="D63" s="950">
        <v>0</v>
      </c>
      <c r="E63" s="950">
        <v>0</v>
      </c>
      <c r="F63" s="950">
        <v>0</v>
      </c>
      <c r="G63" s="536"/>
      <c r="H63" s="535"/>
      <c r="I63" s="535"/>
      <c r="K63" s="199"/>
      <c r="L63" s="200"/>
      <c r="M63" s="201" t="s">
        <v>11</v>
      </c>
      <c r="N63" s="202"/>
      <c r="O63" s="203" t="s">
        <v>12</v>
      </c>
      <c r="P63" s="204">
        <f>'Ｈ１２（2000）'!A64</f>
        <v>8269</v>
      </c>
      <c r="Q63" s="205">
        <f>'Ｈ１２（2000）'!B64</f>
        <v>8269</v>
      </c>
      <c r="R63" s="225"/>
      <c r="S63" s="267">
        <f>'Ｈ１２（2000）'!D64</f>
        <v>0</v>
      </c>
      <c r="T63" s="268">
        <f>'Ｈ１２（2000）'!F64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50">
        <v>8269</v>
      </c>
      <c r="B64" s="950">
        <v>8269</v>
      </c>
      <c r="C64" s="950">
        <v>0</v>
      </c>
      <c r="D64" s="950">
        <v>0</v>
      </c>
      <c r="E64" s="950">
        <v>0</v>
      </c>
      <c r="F64" s="950">
        <v>0</v>
      </c>
      <c r="G64" s="536"/>
      <c r="H64" s="535"/>
      <c r="I64" s="535"/>
      <c r="K64" s="199"/>
      <c r="L64" s="200"/>
      <c r="M64" s="201" t="s">
        <v>13</v>
      </c>
      <c r="N64" s="172"/>
      <c r="O64" s="212"/>
      <c r="P64" s="213">
        <f>P62-P63</f>
        <v>27197</v>
      </c>
      <c r="Q64" s="214">
        <f>Q62-Q63</f>
        <v>27197</v>
      </c>
      <c r="R64" s="214"/>
      <c r="S64" s="274">
        <f>S62-S63</f>
        <v>0</v>
      </c>
      <c r="T64" s="275">
        <f>T62-T63</f>
        <v>0</v>
      </c>
      <c r="U64" s="269"/>
      <c r="V64" s="200"/>
      <c r="W64" s="201" t="s">
        <v>13</v>
      </c>
      <c r="X64" s="172"/>
      <c r="Y64" s="212" t="s">
        <v>9</v>
      </c>
      <c r="Z64" s="276">
        <f>'Ｈ１２（2000）'!A117</f>
        <v>0</v>
      </c>
      <c r="AA64" s="277">
        <f>'Ｈ１２（2000）'!B117</f>
        <v>0</v>
      </c>
      <c r="AB64" s="278"/>
      <c r="AC64" s="279">
        <f>'Ｈ１２（2000）'!E117</f>
        <v>0</v>
      </c>
      <c r="AD64" s="269"/>
      <c r="AE64" s="200"/>
      <c r="AF64" s="201" t="s">
        <v>13</v>
      </c>
      <c r="AG64" s="172"/>
      <c r="AH64" s="212" t="s">
        <v>399</v>
      </c>
      <c r="AI64" s="276">
        <f>'Ｈ１２（2000）'!A140</f>
        <v>0</v>
      </c>
      <c r="AJ64" s="277">
        <f>'Ｈ１２（2000）'!B140</f>
        <v>0</v>
      </c>
      <c r="AK64" s="280">
        <f>'Ｈ１２（2000）'!C140</f>
        <v>0</v>
      </c>
      <c r="AL64" s="281">
        <f>'Ｈ１２（2000）'!E140</f>
        <v>0</v>
      </c>
    </row>
    <row r="65" spans="1:38" ht="14.45" customHeight="1">
      <c r="A65" s="950">
        <v>38056</v>
      </c>
      <c r="B65" s="950">
        <v>38056</v>
      </c>
      <c r="C65" s="950">
        <v>0</v>
      </c>
      <c r="D65" s="950">
        <v>2536</v>
      </c>
      <c r="E65" s="950">
        <v>0</v>
      </c>
      <c r="F65" s="950">
        <v>0</v>
      </c>
      <c r="G65" s="536"/>
      <c r="H65" s="535"/>
      <c r="I65" s="535"/>
      <c r="K65" s="199" t="s">
        <v>4</v>
      </c>
      <c r="L65" s="178" t="s">
        <v>14</v>
      </c>
      <c r="M65" s="175"/>
      <c r="N65" s="175"/>
      <c r="O65" s="216" t="s">
        <v>15</v>
      </c>
      <c r="P65" s="217">
        <f>'Ｈ１２（2000）'!A65</f>
        <v>38056</v>
      </c>
      <c r="Q65" s="218">
        <f>'Ｈ１２（2000）'!B65</f>
        <v>38056</v>
      </c>
      <c r="R65" s="282"/>
      <c r="S65" s="283">
        <f>'Ｈ１２（2000）'!D65</f>
        <v>2536</v>
      </c>
      <c r="T65" s="268">
        <f>'Ｈ１２（2000）'!F65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50">
        <v>1231</v>
      </c>
      <c r="B66" s="950">
        <v>1231</v>
      </c>
      <c r="C66" s="950">
        <v>0</v>
      </c>
      <c r="D66" s="950">
        <v>0</v>
      </c>
      <c r="E66" s="950">
        <v>0</v>
      </c>
      <c r="F66" s="950">
        <v>0</v>
      </c>
      <c r="G66" s="536"/>
      <c r="H66" s="535"/>
      <c r="I66" s="535"/>
      <c r="K66" s="199"/>
      <c r="L66" s="200"/>
      <c r="M66" s="201" t="s">
        <v>16</v>
      </c>
      <c r="N66" s="202"/>
      <c r="O66" s="203" t="s">
        <v>17</v>
      </c>
      <c r="P66" s="204">
        <f>'Ｈ１２（2000）'!A66</f>
        <v>1231</v>
      </c>
      <c r="Q66" s="205">
        <f>'Ｈ１２（2000）'!B66</f>
        <v>1231</v>
      </c>
      <c r="R66" s="225"/>
      <c r="S66" s="267">
        <f>'Ｈ１２（2000）'!D66</f>
        <v>0</v>
      </c>
      <c r="T66" s="268">
        <f>'Ｈ１２（2000）'!F66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50">
        <v>4049</v>
      </c>
      <c r="B67" s="950">
        <v>3150</v>
      </c>
      <c r="C67" s="950">
        <v>899</v>
      </c>
      <c r="D67" s="950">
        <v>0</v>
      </c>
      <c r="E67" s="950">
        <v>0</v>
      </c>
      <c r="F67" s="950">
        <v>0</v>
      </c>
      <c r="G67" s="536"/>
      <c r="H67" s="535"/>
      <c r="I67" s="535"/>
      <c r="K67" s="199"/>
      <c r="L67" s="221"/>
      <c r="M67" s="201" t="s">
        <v>13</v>
      </c>
      <c r="N67" s="222"/>
      <c r="O67" s="223"/>
      <c r="P67" s="213">
        <f>P65-P66</f>
        <v>36825</v>
      </c>
      <c r="Q67" s="214">
        <f>Q65-Q66</f>
        <v>36825</v>
      </c>
      <c r="R67" s="214"/>
      <c r="S67" s="274">
        <f>S65-S66</f>
        <v>2536</v>
      </c>
      <c r="T67" s="275">
        <f>T65-T66</f>
        <v>0</v>
      </c>
      <c r="U67" s="269"/>
      <c r="V67" s="221"/>
      <c r="W67" s="201" t="s">
        <v>13</v>
      </c>
      <c r="X67" s="222"/>
      <c r="Y67" s="212" t="s">
        <v>400</v>
      </c>
      <c r="Z67" s="276">
        <f>'Ｈ１２（2000）'!A118</f>
        <v>0</v>
      </c>
      <c r="AA67" s="277">
        <f>'Ｈ１２（2000）'!B118</f>
        <v>0</v>
      </c>
      <c r="AB67" s="278"/>
      <c r="AC67" s="279">
        <f>'Ｈ１２（2000）'!E118</f>
        <v>0</v>
      </c>
      <c r="AD67" s="269"/>
      <c r="AE67" s="221"/>
      <c r="AF67" s="201" t="s">
        <v>13</v>
      </c>
      <c r="AG67" s="222"/>
      <c r="AH67" s="212" t="s">
        <v>401</v>
      </c>
      <c r="AI67" s="276">
        <f>'Ｈ１２（2000）'!A141</f>
        <v>0</v>
      </c>
      <c r="AJ67" s="277">
        <f>'Ｈ１２（2000）'!B141</f>
        <v>0</v>
      </c>
      <c r="AK67" s="280">
        <f>'Ｈ１２（2000）'!C141</f>
        <v>0</v>
      </c>
      <c r="AL67" s="281">
        <f>'Ｈ１２（2000）'!E141</f>
        <v>0</v>
      </c>
    </row>
    <row r="68" spans="1:38" ht="14.45" customHeight="1">
      <c r="A68" s="950">
        <v>3150</v>
      </c>
      <c r="B68" s="950">
        <v>3150</v>
      </c>
      <c r="C68" s="950">
        <v>0</v>
      </c>
      <c r="D68" s="950">
        <v>0</v>
      </c>
      <c r="E68" s="950">
        <v>0</v>
      </c>
      <c r="F68" s="950">
        <v>0</v>
      </c>
      <c r="G68" s="536"/>
      <c r="H68" s="535"/>
      <c r="I68" s="535"/>
      <c r="K68" s="199" t="s">
        <v>4</v>
      </c>
      <c r="L68" s="174"/>
      <c r="M68" s="200" t="s">
        <v>94</v>
      </c>
      <c r="N68" s="202"/>
      <c r="O68" s="203" t="s">
        <v>93</v>
      </c>
      <c r="P68" s="204">
        <f>'Ｈ１２（2000）'!A68</f>
        <v>3150</v>
      </c>
      <c r="Q68" s="205">
        <f>'Ｈ１２（2000）'!B68</f>
        <v>3150</v>
      </c>
      <c r="R68" s="225"/>
      <c r="S68" s="267">
        <f>'Ｈ１２（2000）'!D68</f>
        <v>0</v>
      </c>
      <c r="T68" s="268">
        <f>'Ｈ１２（2000）'!F68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50">
        <v>0</v>
      </c>
      <c r="B69" s="950">
        <v>0</v>
      </c>
      <c r="C69" s="950">
        <v>0</v>
      </c>
      <c r="D69" s="950">
        <v>0</v>
      </c>
      <c r="E69" s="950">
        <v>0</v>
      </c>
      <c r="F69" s="950">
        <v>0</v>
      </c>
      <c r="G69" s="536"/>
      <c r="H69" s="535"/>
      <c r="I69" s="535"/>
      <c r="K69" s="199"/>
      <c r="L69" s="181" t="s">
        <v>102</v>
      </c>
      <c r="M69" s="200"/>
      <c r="N69" s="201" t="s">
        <v>148</v>
      </c>
      <c r="O69" s="203" t="s">
        <v>97</v>
      </c>
      <c r="P69" s="204">
        <f>'Ｈ１２（2000）'!A69</f>
        <v>0</v>
      </c>
      <c r="Q69" s="205">
        <f>'Ｈ１２（2000）'!B69</f>
        <v>0</v>
      </c>
      <c r="R69" s="225"/>
      <c r="S69" s="267">
        <f>'Ｈ１２（2000）'!D69</f>
        <v>0</v>
      </c>
      <c r="T69" s="268">
        <f>'Ｈ１２（2000）'!F69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50">
        <v>3150</v>
      </c>
      <c r="B70" s="950">
        <v>3150</v>
      </c>
      <c r="C70" s="950">
        <v>0</v>
      </c>
      <c r="D70" s="950">
        <v>0</v>
      </c>
      <c r="E70" s="950">
        <v>0</v>
      </c>
      <c r="F70" s="950">
        <v>0</v>
      </c>
      <c r="G70" s="536"/>
      <c r="H70" s="535"/>
      <c r="I70" s="535"/>
      <c r="K70" s="199"/>
      <c r="L70" s="181" t="s">
        <v>103</v>
      </c>
      <c r="M70" s="181"/>
      <c r="N70" s="201" t="s">
        <v>96</v>
      </c>
      <c r="O70" s="203" t="s">
        <v>34</v>
      </c>
      <c r="P70" s="204">
        <f>'Ｈ１２（2000）'!A70</f>
        <v>3150</v>
      </c>
      <c r="Q70" s="205">
        <f>'Ｈ１２（2000）'!B70</f>
        <v>3150</v>
      </c>
      <c r="R70" s="225"/>
      <c r="S70" s="267">
        <f>'Ｈ１２（2000）'!D70</f>
        <v>0</v>
      </c>
      <c r="T70" s="268">
        <f>'Ｈ１２（2000）'!F70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50">
        <v>0</v>
      </c>
      <c r="B71" s="950">
        <v>0</v>
      </c>
      <c r="C71" s="950">
        <v>0</v>
      </c>
      <c r="D71" s="950">
        <v>0</v>
      </c>
      <c r="E71" s="950">
        <v>0</v>
      </c>
      <c r="F71" s="950">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50">
        <v>899</v>
      </c>
      <c r="B72" s="950">
        <v>0</v>
      </c>
      <c r="C72" s="950">
        <v>899</v>
      </c>
      <c r="D72" s="950">
        <v>0</v>
      </c>
      <c r="E72" s="950">
        <v>0</v>
      </c>
      <c r="F72" s="950">
        <v>0</v>
      </c>
      <c r="G72" s="536"/>
      <c r="H72" s="535"/>
      <c r="I72" s="535"/>
      <c r="K72" s="199"/>
      <c r="L72" s="181"/>
      <c r="M72" s="201" t="s">
        <v>95</v>
      </c>
      <c r="N72" s="202"/>
      <c r="O72" s="203" t="s">
        <v>98</v>
      </c>
      <c r="P72" s="204">
        <f>'Ｈ１２（2000）'!A71</f>
        <v>0</v>
      </c>
      <c r="Q72" s="205">
        <f>'Ｈ１２（2000）'!B71</f>
        <v>0</v>
      </c>
      <c r="R72" s="225"/>
      <c r="S72" s="267">
        <f>'Ｈ１２（2000）'!D71</f>
        <v>0</v>
      </c>
      <c r="T72" s="268">
        <f>'Ｈ１２（2000）'!F71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50">
        <v>0</v>
      </c>
      <c r="B73" s="950">
        <v>0</v>
      </c>
      <c r="C73" s="950">
        <v>0</v>
      </c>
      <c r="D73" s="950">
        <v>0</v>
      </c>
      <c r="E73" s="950">
        <v>0</v>
      </c>
      <c r="F73" s="950">
        <v>0</v>
      </c>
      <c r="G73" s="536"/>
      <c r="H73" s="535"/>
      <c r="I73" s="535"/>
      <c r="K73" s="199"/>
      <c r="L73" s="221"/>
      <c r="M73" s="201" t="s">
        <v>13</v>
      </c>
      <c r="N73" s="202"/>
      <c r="O73" s="203" t="s">
        <v>99</v>
      </c>
      <c r="P73" s="204">
        <f>'Ｈ１２（2000）'!A72</f>
        <v>899</v>
      </c>
      <c r="Q73" s="205">
        <f>'Ｈ１２（2000）'!B72</f>
        <v>0</v>
      </c>
      <c r="R73" s="225"/>
      <c r="S73" s="267">
        <f>'Ｈ１２（2000）'!D72</f>
        <v>0</v>
      </c>
      <c r="T73" s="268">
        <f>'Ｈ１２（2000）'!F72</f>
        <v>0</v>
      </c>
      <c r="U73" s="269"/>
      <c r="V73" s="221"/>
      <c r="W73" s="201" t="s">
        <v>13</v>
      </c>
      <c r="X73" s="202"/>
      <c r="Y73" s="216" t="s">
        <v>15</v>
      </c>
      <c r="Z73" s="276">
        <f>'Ｈ１２（2000）'!A119</f>
        <v>0</v>
      </c>
      <c r="AA73" s="277">
        <f>'Ｈ１２（2000）'!B119</f>
        <v>0</v>
      </c>
      <c r="AB73" s="278"/>
      <c r="AC73" s="279">
        <f>'Ｈ１２（2000）'!E119</f>
        <v>0</v>
      </c>
      <c r="AD73" s="269"/>
      <c r="AE73" s="221"/>
      <c r="AF73" s="201" t="s">
        <v>13</v>
      </c>
      <c r="AG73" s="202"/>
      <c r="AH73" s="216" t="s">
        <v>402</v>
      </c>
      <c r="AI73" s="276">
        <f>'Ｈ１２（2000）'!A142</f>
        <v>0</v>
      </c>
      <c r="AJ73" s="277">
        <f>'Ｈ１２（2000）'!B142</f>
        <v>0</v>
      </c>
      <c r="AK73" s="280">
        <f>'Ｈ１２（2000）'!C142</f>
        <v>0</v>
      </c>
      <c r="AL73" s="281">
        <f>'Ｈ１２（2000）'!E142</f>
        <v>0</v>
      </c>
    </row>
    <row r="74" spans="1:38" ht="14.45" customHeight="1">
      <c r="A74" s="950">
        <v>66862</v>
      </c>
      <c r="B74" s="950">
        <v>56851</v>
      </c>
      <c r="C74" s="950">
        <v>10011</v>
      </c>
      <c r="D74" s="950">
        <v>6399</v>
      </c>
      <c r="E74" s="950">
        <v>0</v>
      </c>
      <c r="F74" s="950">
        <v>0</v>
      </c>
      <c r="G74" s="536"/>
      <c r="H74" s="535"/>
      <c r="I74" s="535"/>
      <c r="K74" s="199"/>
      <c r="L74" s="201" t="s">
        <v>19</v>
      </c>
      <c r="M74" s="202"/>
      <c r="N74" s="202"/>
      <c r="O74" s="203" t="s">
        <v>20</v>
      </c>
      <c r="P74" s="204">
        <f>'Ｈ１２（2000）'!A73</f>
        <v>0</v>
      </c>
      <c r="Q74" s="205">
        <f>'Ｈ１２（2000）'!B73</f>
        <v>0</v>
      </c>
      <c r="R74" s="225"/>
      <c r="S74" s="267">
        <f>'Ｈ１２（2000）'!D73</f>
        <v>0</v>
      </c>
      <c r="T74" s="268">
        <f>'Ｈ１２（2000）'!F73</f>
        <v>0</v>
      </c>
      <c r="U74" s="269"/>
      <c r="V74" s="201" t="s">
        <v>19</v>
      </c>
      <c r="W74" s="202"/>
      <c r="X74" s="202"/>
      <c r="Y74" s="216" t="s">
        <v>142</v>
      </c>
      <c r="Z74" s="299">
        <f>'Ｈ１２（2000）'!A120</f>
        <v>0</v>
      </c>
      <c r="AA74" s="277">
        <f>'Ｈ１２（2000）'!B120</f>
        <v>0</v>
      </c>
      <c r="AB74" s="300"/>
      <c r="AC74" s="279">
        <f>'Ｈ１２（2000）'!E120</f>
        <v>0</v>
      </c>
      <c r="AD74" s="269"/>
      <c r="AE74" s="201" t="s">
        <v>19</v>
      </c>
      <c r="AF74" s="202"/>
      <c r="AG74" s="202"/>
      <c r="AH74" s="216" t="s">
        <v>403</v>
      </c>
      <c r="AI74" s="299">
        <f>'Ｈ１２（2000）'!A143</f>
        <v>0</v>
      </c>
      <c r="AJ74" s="277">
        <f>'Ｈ１２（2000）'!B143</f>
        <v>0</v>
      </c>
      <c r="AK74" s="301">
        <f>'Ｈ１２（2000）'!C143</f>
        <v>0</v>
      </c>
      <c r="AL74" s="281">
        <f>'Ｈ１２（2000）'!E143</f>
        <v>0</v>
      </c>
    </row>
    <row r="75" spans="1:38" ht="14.45" customHeight="1">
      <c r="A75" s="950">
        <v>13235</v>
      </c>
      <c r="B75" s="950">
        <v>10760</v>
      </c>
      <c r="C75" s="950">
        <v>2475</v>
      </c>
      <c r="D75" s="950">
        <v>1528</v>
      </c>
      <c r="E75" s="950">
        <v>0</v>
      </c>
      <c r="F75" s="950">
        <v>0</v>
      </c>
      <c r="G75" s="536"/>
      <c r="H75" s="535"/>
      <c r="I75" s="535"/>
      <c r="K75" s="199" t="s">
        <v>83</v>
      </c>
      <c r="L75" s="200"/>
      <c r="M75" s="201" t="s">
        <v>22</v>
      </c>
      <c r="N75" s="202"/>
      <c r="O75" s="203" t="s">
        <v>23</v>
      </c>
      <c r="P75" s="204">
        <f>'Ｈ１２（2000）'!A75</f>
        <v>13235</v>
      </c>
      <c r="Q75" s="205">
        <f>'Ｈ１２（2000）'!B75</f>
        <v>10760</v>
      </c>
      <c r="R75" s="225"/>
      <c r="S75" s="267">
        <f>'Ｈ１２（2000）'!D75</f>
        <v>1528</v>
      </c>
      <c r="T75" s="268">
        <f>'Ｈ１２（2000）'!F75</f>
        <v>0</v>
      </c>
      <c r="U75" s="269" t="s">
        <v>404</v>
      </c>
      <c r="V75" s="200"/>
      <c r="W75" s="201" t="s">
        <v>405</v>
      </c>
      <c r="X75" s="202"/>
      <c r="Y75" s="216" t="s">
        <v>406</v>
      </c>
      <c r="Z75" s="299">
        <f>'Ｈ１２（2000）'!A121</f>
        <v>63822</v>
      </c>
      <c r="AA75" s="277">
        <f>'Ｈ１２（2000）'!B121</f>
        <v>0</v>
      </c>
      <c r="AB75" s="300"/>
      <c r="AC75" s="279">
        <f>'Ｈ１２（2000）'!E121</f>
        <v>54300</v>
      </c>
      <c r="AD75" s="269" t="s">
        <v>407</v>
      </c>
      <c r="AE75" s="200"/>
      <c r="AF75" s="201" t="s">
        <v>405</v>
      </c>
      <c r="AG75" s="202"/>
      <c r="AH75" s="216" t="s">
        <v>408</v>
      </c>
      <c r="AI75" s="299">
        <f>'Ｈ１２（2000）'!A144</f>
        <v>0</v>
      </c>
      <c r="AJ75" s="277">
        <f>'Ｈ１２（2000）'!B144</f>
        <v>0</v>
      </c>
      <c r="AK75" s="301">
        <f>'Ｈ１２（2000）'!C144</f>
        <v>0</v>
      </c>
      <c r="AL75" s="281">
        <f>'Ｈ１２（2000）'!E144</f>
        <v>0</v>
      </c>
    </row>
    <row r="76" spans="1:38" ht="14.45" customHeight="1">
      <c r="A76" s="950">
        <v>11833</v>
      </c>
      <c r="B76" s="950">
        <v>11833</v>
      </c>
      <c r="C76" s="950">
        <v>0</v>
      </c>
      <c r="D76" s="950">
        <v>0</v>
      </c>
      <c r="E76" s="950">
        <v>0</v>
      </c>
      <c r="F76" s="950">
        <v>0</v>
      </c>
      <c r="G76" s="536"/>
      <c r="H76" s="535"/>
      <c r="I76" s="535"/>
      <c r="K76" s="199"/>
      <c r="L76" s="200" t="s">
        <v>25</v>
      </c>
      <c r="M76" s="201" t="s">
        <v>26</v>
      </c>
      <c r="N76" s="202"/>
      <c r="O76" s="203" t="s">
        <v>27</v>
      </c>
      <c r="P76" s="204">
        <f>'Ｈ１２（2000）'!A76</f>
        <v>11833</v>
      </c>
      <c r="Q76" s="205">
        <f>'Ｈ１２（2000）'!B76</f>
        <v>11833</v>
      </c>
      <c r="R76" s="225"/>
      <c r="S76" s="267">
        <f>'Ｈ１２（2000）'!D76</f>
        <v>0</v>
      </c>
      <c r="T76" s="268">
        <f>'Ｈ１２（2000）'!F76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50">
        <v>0</v>
      </c>
      <c r="B77" s="950">
        <v>0</v>
      </c>
      <c r="C77" s="950">
        <v>0</v>
      </c>
      <c r="D77" s="950">
        <v>0</v>
      </c>
      <c r="E77" s="950">
        <v>0</v>
      </c>
      <c r="F77" s="950">
        <v>0</v>
      </c>
      <c r="G77" s="536"/>
      <c r="H77" s="535"/>
      <c r="I77" s="535"/>
      <c r="K77" s="199"/>
      <c r="L77" s="200" t="s">
        <v>28</v>
      </c>
      <c r="M77" s="201" t="s">
        <v>29</v>
      </c>
      <c r="N77" s="202"/>
      <c r="O77" s="203" t="s">
        <v>30</v>
      </c>
      <c r="P77" s="204">
        <f>'Ｈ１２（2000）'!A77</f>
        <v>0</v>
      </c>
      <c r="Q77" s="205">
        <f>'Ｈ１２（2000）'!B77</f>
        <v>0</v>
      </c>
      <c r="R77" s="225"/>
      <c r="S77" s="267">
        <f>'Ｈ１２（2000）'!D77</f>
        <v>0</v>
      </c>
      <c r="T77" s="268">
        <f>'Ｈ１２（2000）'!F77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50">
        <v>0</v>
      </c>
      <c r="B78" s="950">
        <v>0</v>
      </c>
      <c r="C78" s="950">
        <v>0</v>
      </c>
      <c r="D78" s="950">
        <v>0</v>
      </c>
      <c r="E78" s="950">
        <v>0</v>
      </c>
      <c r="F78" s="950">
        <v>0</v>
      </c>
      <c r="G78" s="536"/>
      <c r="H78" s="535"/>
      <c r="I78" s="535"/>
      <c r="K78" s="199"/>
      <c r="L78" s="200" t="s">
        <v>31</v>
      </c>
      <c r="M78" s="201" t="s">
        <v>32</v>
      </c>
      <c r="N78" s="202"/>
      <c r="O78" s="203" t="s">
        <v>33</v>
      </c>
      <c r="P78" s="204">
        <f>'Ｈ１２（2000）'!A78</f>
        <v>0</v>
      </c>
      <c r="Q78" s="205">
        <f>'Ｈ１２（2000）'!B78</f>
        <v>0</v>
      </c>
      <c r="R78" s="225"/>
      <c r="S78" s="267">
        <f>'Ｈ１２（2000）'!D78</f>
        <v>0</v>
      </c>
      <c r="T78" s="268">
        <f>'Ｈ１２（2000）'!F78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50">
        <v>0</v>
      </c>
      <c r="B79" s="950">
        <v>0</v>
      </c>
      <c r="C79" s="950">
        <v>0</v>
      </c>
      <c r="D79" s="950">
        <v>0</v>
      </c>
      <c r="E79" s="950">
        <v>0</v>
      </c>
      <c r="F79" s="950">
        <v>0</v>
      </c>
      <c r="G79" s="536"/>
      <c r="H79" s="535"/>
      <c r="I79" s="535"/>
      <c r="K79" s="199"/>
      <c r="L79" s="200" t="s">
        <v>35</v>
      </c>
      <c r="M79" s="201" t="s">
        <v>36</v>
      </c>
      <c r="N79" s="202"/>
      <c r="O79" s="203" t="s">
        <v>37</v>
      </c>
      <c r="P79" s="204">
        <f>'Ｈ１２（2000）'!A79</f>
        <v>0</v>
      </c>
      <c r="Q79" s="205">
        <f>'Ｈ１２（2000）'!B79</f>
        <v>0</v>
      </c>
      <c r="R79" s="225"/>
      <c r="S79" s="267">
        <f>'Ｈ１２（2000）'!D79</f>
        <v>0</v>
      </c>
      <c r="T79" s="268">
        <f>'Ｈ１２（2000）'!F79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50">
        <v>34258</v>
      </c>
      <c r="B80" s="950">
        <v>34258</v>
      </c>
      <c r="C80" s="950">
        <v>0</v>
      </c>
      <c r="D80" s="950">
        <v>0</v>
      </c>
      <c r="E80" s="950">
        <v>0</v>
      </c>
      <c r="F80" s="950">
        <v>0</v>
      </c>
      <c r="G80" s="536"/>
      <c r="H80" s="535"/>
      <c r="I80" s="535"/>
      <c r="K80" s="199"/>
      <c r="L80" s="200" t="s">
        <v>38</v>
      </c>
      <c r="M80" s="201" t="s">
        <v>149</v>
      </c>
      <c r="N80" s="202"/>
      <c r="O80" s="203" t="s">
        <v>40</v>
      </c>
      <c r="P80" s="204">
        <f>'Ｈ１２（2000）'!A80</f>
        <v>34258</v>
      </c>
      <c r="Q80" s="205">
        <f>'Ｈ１２（2000）'!B80</f>
        <v>34258</v>
      </c>
      <c r="R80" s="225"/>
      <c r="S80" s="267">
        <f>'Ｈ１２（2000）'!D80</f>
        <v>0</v>
      </c>
      <c r="T80" s="268">
        <f>'Ｈ１２（2000）'!F80</f>
        <v>0</v>
      </c>
      <c r="U80" s="269"/>
      <c r="V80" s="200" t="s">
        <v>38</v>
      </c>
      <c r="W80" s="201" t="s">
        <v>149</v>
      </c>
      <c r="X80" s="202"/>
      <c r="Y80" s="203" t="s">
        <v>413</v>
      </c>
      <c r="Z80" s="276">
        <f>'Ｈ１２（2000）'!A122</f>
        <v>63822</v>
      </c>
      <c r="AA80" s="277">
        <f>'Ｈ１２（2000）'!B122</f>
        <v>0</v>
      </c>
      <c r="AB80" s="278"/>
      <c r="AC80" s="279">
        <f>'Ｈ１２（2000）'!E122</f>
        <v>54300</v>
      </c>
      <c r="AD80" s="269" t="s">
        <v>414</v>
      </c>
      <c r="AE80" s="200" t="s">
        <v>38</v>
      </c>
      <c r="AF80" s="201" t="s">
        <v>149</v>
      </c>
      <c r="AG80" s="202"/>
      <c r="AH80" s="203" t="s">
        <v>415</v>
      </c>
      <c r="AI80" s="276">
        <f>'Ｈ１２（2000）'!A145</f>
        <v>0</v>
      </c>
      <c r="AJ80" s="277">
        <f>'Ｈ１２（2000）'!B145</f>
        <v>0</v>
      </c>
      <c r="AK80" s="280">
        <f>'Ｈ１２（2000）'!C145</f>
        <v>0</v>
      </c>
      <c r="AL80" s="281">
        <f>'Ｈ１２（2000）'!E145</f>
        <v>0</v>
      </c>
    </row>
    <row r="81" spans="1:38" ht="14.45" customHeight="1">
      <c r="A81" s="950">
        <v>0</v>
      </c>
      <c r="B81" s="950">
        <v>0</v>
      </c>
      <c r="C81" s="950">
        <v>0</v>
      </c>
      <c r="D81" s="950">
        <v>0</v>
      </c>
      <c r="E81" s="950">
        <v>0</v>
      </c>
      <c r="F81" s="950">
        <v>0</v>
      </c>
      <c r="G81" s="536"/>
      <c r="H81" s="535"/>
      <c r="I81" s="535"/>
      <c r="K81" s="199"/>
      <c r="L81" s="200" t="s">
        <v>41</v>
      </c>
      <c r="M81" s="201" t="s">
        <v>42</v>
      </c>
      <c r="N81" s="202"/>
      <c r="O81" s="203" t="s">
        <v>43</v>
      </c>
      <c r="P81" s="204">
        <f>'Ｈ１２（2000）'!A81</f>
        <v>0</v>
      </c>
      <c r="Q81" s="205">
        <f>'Ｈ１２（2000）'!B81</f>
        <v>0</v>
      </c>
      <c r="R81" s="225"/>
      <c r="S81" s="267">
        <f>'Ｈ１２（2000）'!D81</f>
        <v>0</v>
      </c>
      <c r="T81" s="268">
        <f>'Ｈ１２（2000）'!F81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50">
        <v>7536</v>
      </c>
      <c r="B82" s="950">
        <v>0</v>
      </c>
      <c r="C82" s="950">
        <v>7536</v>
      </c>
      <c r="D82" s="950">
        <v>4871</v>
      </c>
      <c r="E82" s="950">
        <v>0</v>
      </c>
      <c r="F82" s="950">
        <v>0</v>
      </c>
      <c r="G82" s="536"/>
      <c r="H82" s="535"/>
      <c r="I82" s="535"/>
      <c r="K82" s="199" t="s">
        <v>131</v>
      </c>
      <c r="L82" s="221"/>
      <c r="M82" s="201" t="s">
        <v>13</v>
      </c>
      <c r="N82" s="202"/>
      <c r="O82" s="203" t="s">
        <v>44</v>
      </c>
      <c r="P82" s="204">
        <f>'Ｈ１２（2000）'!A82</f>
        <v>7536</v>
      </c>
      <c r="Q82" s="205">
        <f>'Ｈ１２（2000）'!B82</f>
        <v>0</v>
      </c>
      <c r="R82" s="225"/>
      <c r="S82" s="267">
        <f>'Ｈ１２（2000）'!D82</f>
        <v>4871</v>
      </c>
      <c r="T82" s="268">
        <f>'Ｈ１２（2000）'!F82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50">
        <v>19320</v>
      </c>
      <c r="B83" s="950">
        <v>19320</v>
      </c>
      <c r="C83" s="950">
        <v>0</v>
      </c>
      <c r="D83" s="950">
        <v>0</v>
      </c>
      <c r="E83" s="950">
        <v>0</v>
      </c>
      <c r="F83" s="950">
        <v>0</v>
      </c>
      <c r="G83" s="536"/>
      <c r="H83" s="535"/>
      <c r="I83" s="535"/>
      <c r="K83" s="199" t="s">
        <v>4</v>
      </c>
      <c r="L83" s="178" t="s">
        <v>45</v>
      </c>
      <c r="M83" s="202"/>
      <c r="N83" s="202"/>
      <c r="O83" s="203" t="s">
        <v>46</v>
      </c>
      <c r="P83" s="204">
        <f>'Ｈ１２（2000）'!A83</f>
        <v>19320</v>
      </c>
      <c r="Q83" s="205">
        <f>'Ｈ１２（2000）'!B83</f>
        <v>19320</v>
      </c>
      <c r="R83" s="225"/>
      <c r="S83" s="267">
        <f>'Ｈ１２（2000）'!D83</f>
        <v>0</v>
      </c>
      <c r="T83" s="268">
        <f>'Ｈ１２（2000）'!F83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50">
        <v>0</v>
      </c>
      <c r="B84" s="950">
        <v>0</v>
      </c>
      <c r="C84" s="950">
        <v>0</v>
      </c>
      <c r="D84" s="950">
        <v>0</v>
      </c>
      <c r="E84" s="950">
        <v>0</v>
      </c>
      <c r="F84" s="950">
        <v>0</v>
      </c>
      <c r="G84" s="536"/>
      <c r="H84" s="535"/>
      <c r="I84" s="535"/>
      <c r="K84" s="199"/>
      <c r="L84" s="200"/>
      <c r="M84" s="201" t="s">
        <v>100</v>
      </c>
      <c r="N84" s="202"/>
      <c r="O84" s="203" t="s">
        <v>75</v>
      </c>
      <c r="P84" s="204">
        <f>'Ｈ１２（2000）'!A84</f>
        <v>0</v>
      </c>
      <c r="Q84" s="205">
        <f>'Ｈ１２（2000）'!B84</f>
        <v>0</v>
      </c>
      <c r="R84" s="225"/>
      <c r="S84" s="267">
        <f>'Ｈ１２（2000）'!D84</f>
        <v>0</v>
      </c>
      <c r="T84" s="268">
        <f>'Ｈ１２（2000）'!F84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50">
        <v>0</v>
      </c>
      <c r="B85" s="950">
        <v>0</v>
      </c>
      <c r="C85" s="950">
        <v>0</v>
      </c>
      <c r="D85" s="950">
        <v>0</v>
      </c>
      <c r="E85" s="950">
        <v>0</v>
      </c>
      <c r="F85" s="950">
        <v>0</v>
      </c>
      <c r="G85" s="536"/>
      <c r="H85" s="535"/>
      <c r="I85" s="535"/>
      <c r="K85" s="199"/>
      <c r="L85" s="200"/>
      <c r="M85" s="201" t="s">
        <v>101</v>
      </c>
      <c r="N85" s="202"/>
      <c r="O85" s="203" t="s">
        <v>77</v>
      </c>
      <c r="P85" s="204">
        <f>'Ｈ１２（2000）'!A85</f>
        <v>0</v>
      </c>
      <c r="Q85" s="205">
        <f>'Ｈ１２（2000）'!B85</f>
        <v>0</v>
      </c>
      <c r="R85" s="225"/>
      <c r="S85" s="267">
        <f>'Ｈ１２（2000）'!D85</f>
        <v>0</v>
      </c>
      <c r="T85" s="268">
        <f>'Ｈ１２（2000）'!F85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50">
        <v>396805</v>
      </c>
      <c r="B86" s="950">
        <v>396805</v>
      </c>
      <c r="C86" s="950">
        <v>0</v>
      </c>
      <c r="D86" s="950">
        <v>0</v>
      </c>
      <c r="E86" s="950">
        <v>0</v>
      </c>
      <c r="F86" s="950">
        <v>153800</v>
      </c>
      <c r="G86" s="536"/>
      <c r="H86" s="535"/>
      <c r="I86" s="535"/>
      <c r="K86" s="199"/>
      <c r="L86" s="200"/>
      <c r="M86" s="201" t="s">
        <v>13</v>
      </c>
      <c r="N86" s="202"/>
      <c r="O86" s="203"/>
      <c r="P86" s="224">
        <f>P83-P84-P85</f>
        <v>19320</v>
      </c>
      <c r="Q86" s="225">
        <f>Q83-Q84-Q85</f>
        <v>19320</v>
      </c>
      <c r="R86" s="225"/>
      <c r="S86" s="297">
        <f>S83-S84-S85</f>
        <v>0</v>
      </c>
      <c r="T86" s="275">
        <f>T83-T84-T85</f>
        <v>0</v>
      </c>
      <c r="U86" s="269"/>
      <c r="V86" s="200"/>
      <c r="W86" s="201" t="s">
        <v>13</v>
      </c>
      <c r="X86" s="202"/>
      <c r="Y86" s="203" t="s">
        <v>676</v>
      </c>
      <c r="Z86" s="276">
        <f>'Ｈ１２（2000）'!A123</f>
        <v>0</v>
      </c>
      <c r="AA86" s="277">
        <f>'Ｈ１２（2000）'!B123</f>
        <v>0</v>
      </c>
      <c r="AB86" s="278"/>
      <c r="AC86" s="279">
        <f>'Ｈ１２（2000）'!E123</f>
        <v>0</v>
      </c>
      <c r="AD86" s="269" t="s">
        <v>423</v>
      </c>
      <c r="AE86" s="200"/>
      <c r="AF86" s="201" t="s">
        <v>13</v>
      </c>
      <c r="AG86" s="202"/>
      <c r="AH86" s="203" t="s">
        <v>677</v>
      </c>
      <c r="AI86" s="276">
        <f>'Ｈ１２（2000）'!A146</f>
        <v>0</v>
      </c>
      <c r="AJ86" s="277">
        <f>'Ｈ１２（2000）'!B146</f>
        <v>0</v>
      </c>
      <c r="AK86" s="280">
        <f>'Ｈ１２（2000）'!C146</f>
        <v>0</v>
      </c>
      <c r="AL86" s="281">
        <f>'Ｈ１２（2000）'!E146</f>
        <v>0</v>
      </c>
    </row>
    <row r="87" spans="1:38" ht="14.45" customHeight="1">
      <c r="A87" s="950">
        <v>336756</v>
      </c>
      <c r="B87" s="950">
        <v>336756</v>
      </c>
      <c r="C87" s="950">
        <v>0</v>
      </c>
      <c r="D87" s="950">
        <v>0</v>
      </c>
      <c r="E87" s="950">
        <v>0</v>
      </c>
      <c r="F87" s="950">
        <v>135800</v>
      </c>
      <c r="G87" s="536"/>
      <c r="H87" s="535"/>
      <c r="I87" s="535"/>
      <c r="K87" s="199"/>
      <c r="L87" s="178"/>
      <c r="M87" s="201" t="s">
        <v>47</v>
      </c>
      <c r="N87" s="202"/>
      <c r="O87" s="203" t="s">
        <v>48</v>
      </c>
      <c r="P87" s="204">
        <f>'Ｈ１２（2000）'!A87</f>
        <v>336756</v>
      </c>
      <c r="Q87" s="205">
        <f>'Ｈ１２（2000）'!B87</f>
        <v>336756</v>
      </c>
      <c r="R87" s="225"/>
      <c r="S87" s="267">
        <f>'Ｈ１２（2000）'!D87</f>
        <v>0</v>
      </c>
      <c r="T87" s="268">
        <f>'Ｈ１２（2000）'!F87</f>
        <v>135800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50">
        <v>0</v>
      </c>
      <c r="B88" s="950">
        <v>0</v>
      </c>
      <c r="C88" s="950">
        <v>0</v>
      </c>
      <c r="D88" s="950">
        <v>0</v>
      </c>
      <c r="E88" s="950">
        <v>0</v>
      </c>
      <c r="F88" s="950">
        <v>0</v>
      </c>
      <c r="G88" s="536"/>
      <c r="H88" s="535"/>
      <c r="I88" s="535"/>
      <c r="K88" s="199"/>
      <c r="L88" s="200"/>
      <c r="M88" s="201" t="s">
        <v>50</v>
      </c>
      <c r="N88" s="202"/>
      <c r="O88" s="203" t="s">
        <v>51</v>
      </c>
      <c r="P88" s="204">
        <f>'Ｈ１２（2000）'!A88</f>
        <v>0</v>
      </c>
      <c r="Q88" s="205">
        <f>'Ｈ１２（2000）'!B88</f>
        <v>0</v>
      </c>
      <c r="R88" s="225"/>
      <c r="S88" s="267">
        <f>'Ｈ１２（2000）'!D88</f>
        <v>0</v>
      </c>
      <c r="T88" s="268">
        <f>'Ｈ１２（2000）'!F88</f>
        <v>0</v>
      </c>
      <c r="U88" s="269"/>
      <c r="V88" s="200"/>
      <c r="W88" s="201" t="s">
        <v>426</v>
      </c>
      <c r="X88" s="202"/>
      <c r="Y88" s="203" t="s">
        <v>678</v>
      </c>
      <c r="Z88" s="276">
        <f>'Ｈ１２（2000）'!A125</f>
        <v>7980</v>
      </c>
      <c r="AA88" s="277">
        <f>'Ｈ１２（2000）'!B125</f>
        <v>0</v>
      </c>
      <c r="AB88" s="278"/>
      <c r="AC88" s="279">
        <f>'Ｈ１２（2000）'!E125</f>
        <v>0</v>
      </c>
      <c r="AD88" s="269"/>
      <c r="AE88" s="200"/>
      <c r="AF88" s="201" t="s">
        <v>426</v>
      </c>
      <c r="AG88" s="202"/>
      <c r="AH88" s="203" t="s">
        <v>679</v>
      </c>
      <c r="AI88" s="276">
        <f>'Ｈ１２（2000）'!A148</f>
        <v>0</v>
      </c>
      <c r="AJ88" s="277">
        <f>'Ｈ１２（2000）'!B148</f>
        <v>0</v>
      </c>
      <c r="AK88" s="280">
        <f>'Ｈ１２（2000）'!C148</f>
        <v>0</v>
      </c>
      <c r="AL88" s="281">
        <f>'Ｈ１２（2000）'!E148</f>
        <v>0</v>
      </c>
    </row>
    <row r="89" spans="1:38" ht="14.45" customHeight="1">
      <c r="A89" s="950">
        <v>0</v>
      </c>
      <c r="B89" s="950">
        <v>0</v>
      </c>
      <c r="C89" s="950">
        <v>0</v>
      </c>
      <c r="D89" s="950">
        <v>0</v>
      </c>
      <c r="E89" s="950">
        <v>0</v>
      </c>
      <c r="F89" s="950">
        <v>0</v>
      </c>
      <c r="G89" s="536"/>
      <c r="H89" s="535"/>
      <c r="I89" s="535"/>
      <c r="K89" s="199" t="s">
        <v>129</v>
      </c>
      <c r="L89" s="200"/>
      <c r="M89" s="201" t="s">
        <v>52</v>
      </c>
      <c r="N89" s="202"/>
      <c r="O89" s="203" t="s">
        <v>53</v>
      </c>
      <c r="P89" s="204">
        <f>'Ｈ１２（2000）'!A89</f>
        <v>0</v>
      </c>
      <c r="Q89" s="205">
        <f>'Ｈ１２（2000）'!B89</f>
        <v>0</v>
      </c>
      <c r="R89" s="225"/>
      <c r="S89" s="267">
        <f>'Ｈ１２（2000）'!D89</f>
        <v>0</v>
      </c>
      <c r="T89" s="268">
        <f>'Ｈ１２（2000）'!F89</f>
        <v>0</v>
      </c>
      <c r="U89" s="269"/>
      <c r="V89" s="200"/>
      <c r="W89" s="201" t="s">
        <v>429</v>
      </c>
      <c r="X89" s="202"/>
      <c r="Y89" s="203" t="s">
        <v>680</v>
      </c>
      <c r="Z89" s="276">
        <f>'Ｈ１２（2000）'!A126</f>
        <v>0</v>
      </c>
      <c r="AA89" s="277">
        <f>'Ｈ１２（2000）'!B126</f>
        <v>0</v>
      </c>
      <c r="AB89" s="278"/>
      <c r="AC89" s="279">
        <f>'Ｈ１２（2000）'!E126</f>
        <v>0</v>
      </c>
      <c r="AD89" s="269"/>
      <c r="AE89" s="200"/>
      <c r="AF89" s="201" t="s">
        <v>429</v>
      </c>
      <c r="AG89" s="202"/>
      <c r="AH89" s="203" t="s">
        <v>681</v>
      </c>
      <c r="AI89" s="276">
        <f>'Ｈ１２（2000）'!A149</f>
        <v>0</v>
      </c>
      <c r="AJ89" s="277">
        <f>'Ｈ１２（2000）'!B149</f>
        <v>0</v>
      </c>
      <c r="AK89" s="280">
        <f>'Ｈ１２（2000）'!C149</f>
        <v>0</v>
      </c>
      <c r="AL89" s="281">
        <f>'Ｈ１２（2000）'!E149</f>
        <v>0</v>
      </c>
    </row>
    <row r="90" spans="1:38" ht="14.45" customHeight="1">
      <c r="A90" s="950">
        <v>0</v>
      </c>
      <c r="B90" s="950">
        <v>0</v>
      </c>
      <c r="C90" s="950">
        <v>0</v>
      </c>
      <c r="D90" s="950">
        <v>0</v>
      </c>
      <c r="E90" s="950">
        <v>0</v>
      </c>
      <c r="F90" s="950">
        <v>0</v>
      </c>
      <c r="G90" s="536"/>
      <c r="H90" s="535"/>
      <c r="I90" s="535"/>
      <c r="K90" s="199"/>
      <c r="L90" s="200" t="s">
        <v>54</v>
      </c>
      <c r="M90" s="201" t="s">
        <v>32</v>
      </c>
      <c r="N90" s="202"/>
      <c r="O90" s="203" t="s">
        <v>55</v>
      </c>
      <c r="P90" s="204">
        <f>'Ｈ１２（2000）'!A90</f>
        <v>0</v>
      </c>
      <c r="Q90" s="205">
        <f>'Ｈ１２（2000）'!B90</f>
        <v>0</v>
      </c>
      <c r="R90" s="225"/>
      <c r="S90" s="267">
        <f>'Ｈ１２（2000）'!D90</f>
        <v>0</v>
      </c>
      <c r="T90" s="268">
        <f>'Ｈ１２（2000）'!F90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50">
        <v>0</v>
      </c>
      <c r="B91" s="950">
        <v>0</v>
      </c>
      <c r="C91" s="950">
        <v>0</v>
      </c>
      <c r="D91" s="950">
        <v>0</v>
      </c>
      <c r="E91" s="950">
        <v>0</v>
      </c>
      <c r="F91" s="950">
        <v>0</v>
      </c>
      <c r="G91" s="536"/>
      <c r="H91" s="535"/>
      <c r="I91" s="535"/>
      <c r="K91" s="199"/>
      <c r="L91" s="200"/>
      <c r="M91" s="201" t="s">
        <v>42</v>
      </c>
      <c r="N91" s="202"/>
      <c r="O91" s="203" t="s">
        <v>56</v>
      </c>
      <c r="P91" s="204">
        <f>'Ｈ１２（2000）'!A91</f>
        <v>0</v>
      </c>
      <c r="Q91" s="205">
        <f>'Ｈ１２（2000）'!B91</f>
        <v>0</v>
      </c>
      <c r="R91" s="225"/>
      <c r="S91" s="267">
        <f>'Ｈ１２（2000）'!D91</f>
        <v>0</v>
      </c>
      <c r="T91" s="268">
        <f>'Ｈ１２（2000）'!F91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50">
        <v>0</v>
      </c>
      <c r="B92" s="950">
        <v>0</v>
      </c>
      <c r="C92" s="950">
        <v>0</v>
      </c>
      <c r="D92" s="950">
        <v>0</v>
      </c>
      <c r="E92" s="950">
        <v>0</v>
      </c>
      <c r="F92" s="950">
        <v>0</v>
      </c>
      <c r="G92" s="536"/>
      <c r="H92" s="535"/>
      <c r="I92" s="535"/>
      <c r="K92" s="199"/>
      <c r="L92" s="200"/>
      <c r="M92" s="201" t="s">
        <v>57</v>
      </c>
      <c r="N92" s="202"/>
      <c r="O92" s="203" t="s">
        <v>58</v>
      </c>
      <c r="P92" s="204">
        <f>'Ｈ１２（2000）'!A92</f>
        <v>0</v>
      </c>
      <c r="Q92" s="205">
        <f>'Ｈ１２（2000）'!B92</f>
        <v>0</v>
      </c>
      <c r="R92" s="225"/>
      <c r="S92" s="267">
        <f>'Ｈ１２（2000）'!D92</f>
        <v>0</v>
      </c>
      <c r="T92" s="268">
        <f>'Ｈ１２（2000）'!F92</f>
        <v>0</v>
      </c>
      <c r="U92" s="269"/>
      <c r="V92" s="200"/>
      <c r="W92" s="201" t="s">
        <v>57</v>
      </c>
      <c r="X92" s="202"/>
      <c r="Y92" s="203" t="s">
        <v>682</v>
      </c>
      <c r="Z92" s="276">
        <f>'Ｈ１２（2000）'!A127</f>
        <v>0</v>
      </c>
      <c r="AA92" s="277">
        <f>'Ｈ１２（2000）'!B127</f>
        <v>0</v>
      </c>
      <c r="AB92" s="278"/>
      <c r="AC92" s="279">
        <f>'Ｈ１２（2000）'!E127</f>
        <v>0</v>
      </c>
      <c r="AD92" s="269"/>
      <c r="AE92" s="200"/>
      <c r="AF92" s="201" t="s">
        <v>57</v>
      </c>
      <c r="AG92" s="202"/>
      <c r="AH92" s="203" t="s">
        <v>683</v>
      </c>
      <c r="AI92" s="276">
        <f>'Ｈ１２（2000）'!A150</f>
        <v>0</v>
      </c>
      <c r="AJ92" s="277">
        <f>'Ｈ１２（2000）'!B150</f>
        <v>0</v>
      </c>
      <c r="AK92" s="280">
        <f>'Ｈ１２（2000）'!C150</f>
        <v>0</v>
      </c>
      <c r="AL92" s="281">
        <f>'Ｈ１２（2000）'!E150</f>
        <v>0</v>
      </c>
    </row>
    <row r="93" spans="1:38" ht="14.45" customHeight="1">
      <c r="A93" s="950">
        <v>56055</v>
      </c>
      <c r="B93" s="950">
        <v>56055</v>
      </c>
      <c r="C93" s="950">
        <v>0</v>
      </c>
      <c r="D93" s="950">
        <v>0</v>
      </c>
      <c r="E93" s="950">
        <v>0</v>
      </c>
      <c r="F93" s="950">
        <v>18000</v>
      </c>
      <c r="G93" s="536"/>
      <c r="H93" s="535"/>
      <c r="I93" s="535"/>
      <c r="K93" s="199"/>
      <c r="L93" s="200"/>
      <c r="M93" s="178" t="s">
        <v>60</v>
      </c>
      <c r="N93" s="202"/>
      <c r="O93" s="203" t="s">
        <v>61</v>
      </c>
      <c r="P93" s="204">
        <f>'Ｈ１２（2000）'!A93</f>
        <v>56055</v>
      </c>
      <c r="Q93" s="205">
        <f>'Ｈ１２（2000）'!B93</f>
        <v>56055</v>
      </c>
      <c r="R93" s="225"/>
      <c r="S93" s="267">
        <f>'Ｈ１２（2000）'!D93</f>
        <v>0</v>
      </c>
      <c r="T93" s="268">
        <f>'Ｈ１２（2000）'!F93</f>
        <v>18000</v>
      </c>
      <c r="U93" s="269" t="s">
        <v>434</v>
      </c>
      <c r="V93" s="200"/>
      <c r="W93" s="178" t="s">
        <v>60</v>
      </c>
      <c r="X93" s="202"/>
      <c r="Y93" s="203" t="s">
        <v>684</v>
      </c>
      <c r="Z93" s="276">
        <f>'Ｈ１２（2000）'!A128</f>
        <v>0</v>
      </c>
      <c r="AA93" s="277">
        <f>'Ｈ１２（2000）'!B128</f>
        <v>0</v>
      </c>
      <c r="AB93" s="278"/>
      <c r="AC93" s="279">
        <f>'Ｈ１２（2000）'!E128</f>
        <v>0</v>
      </c>
      <c r="AD93" s="269"/>
      <c r="AE93" s="200"/>
      <c r="AF93" s="178" t="s">
        <v>60</v>
      </c>
      <c r="AG93" s="202"/>
      <c r="AH93" s="203" t="s">
        <v>685</v>
      </c>
      <c r="AI93" s="276">
        <f>'Ｈ１２（2000）'!A151</f>
        <v>2405</v>
      </c>
      <c r="AJ93" s="277">
        <f>'Ｈ１２（2000）'!B151</f>
        <v>0</v>
      </c>
      <c r="AK93" s="280">
        <f>'Ｈ１２（2000）'!C151</f>
        <v>0</v>
      </c>
      <c r="AL93" s="281">
        <f>'Ｈ１２（2000）'!E151</f>
        <v>600</v>
      </c>
    </row>
    <row r="94" spans="1:38" ht="14.45" customHeight="1">
      <c r="A94" s="950">
        <v>0</v>
      </c>
      <c r="B94" s="950">
        <v>0</v>
      </c>
      <c r="C94" s="950">
        <v>0</v>
      </c>
      <c r="D94" s="950">
        <v>0</v>
      </c>
      <c r="E94" s="950">
        <v>0</v>
      </c>
      <c r="F94" s="950">
        <v>0</v>
      </c>
      <c r="G94" s="536"/>
      <c r="H94" s="535"/>
      <c r="I94" s="535"/>
      <c r="K94" s="199"/>
      <c r="L94" s="200" t="s">
        <v>59</v>
      </c>
      <c r="M94" s="200"/>
      <c r="N94" s="201" t="s">
        <v>62</v>
      </c>
      <c r="O94" s="203" t="s">
        <v>63</v>
      </c>
      <c r="P94" s="204">
        <f>'Ｈ１２（2000）'!A94</f>
        <v>0</v>
      </c>
      <c r="Q94" s="205">
        <f>'Ｈ１２（2000）'!B94</f>
        <v>0</v>
      </c>
      <c r="R94" s="225"/>
      <c r="S94" s="267">
        <f>'Ｈ１２（2000）'!D94</f>
        <v>0</v>
      </c>
      <c r="T94" s="268">
        <f>'Ｈ１２（2000）'!F94</f>
        <v>0</v>
      </c>
      <c r="U94" s="269"/>
      <c r="V94" s="200" t="s">
        <v>59</v>
      </c>
      <c r="W94" s="200"/>
      <c r="X94" s="201" t="s">
        <v>62</v>
      </c>
      <c r="Y94" s="203" t="s">
        <v>686</v>
      </c>
      <c r="Z94" s="276">
        <f>'Ｈ１２（2000）'!A129</f>
        <v>0</v>
      </c>
      <c r="AA94" s="277">
        <f>'Ｈ１２（2000）'!B129</f>
        <v>0</v>
      </c>
      <c r="AB94" s="278"/>
      <c r="AC94" s="279">
        <f>'Ｈ１２（2000）'!E129</f>
        <v>0</v>
      </c>
      <c r="AD94" s="269"/>
      <c r="AE94" s="200" t="s">
        <v>59</v>
      </c>
      <c r="AF94" s="200"/>
      <c r="AG94" s="201" t="s">
        <v>62</v>
      </c>
      <c r="AH94" s="203" t="s">
        <v>687</v>
      </c>
      <c r="AI94" s="276">
        <f>'Ｈ１２（2000）'!A152</f>
        <v>0</v>
      </c>
      <c r="AJ94" s="277">
        <f>'Ｈ１２（2000）'!B152</f>
        <v>0</v>
      </c>
      <c r="AK94" s="280">
        <f>'Ｈ１２（2000）'!C152</f>
        <v>0</v>
      </c>
      <c r="AL94" s="281">
        <f>'Ｈ１２（2000）'!E152</f>
        <v>0</v>
      </c>
    </row>
    <row r="95" spans="1:38" ht="14.45" customHeight="1">
      <c r="A95" s="950">
        <v>0</v>
      </c>
      <c r="B95" s="950">
        <v>0</v>
      </c>
      <c r="C95" s="950">
        <v>0</v>
      </c>
      <c r="D95" s="950">
        <v>0</v>
      </c>
      <c r="E95" s="950">
        <v>0</v>
      </c>
      <c r="F95" s="950">
        <v>0</v>
      </c>
      <c r="G95" s="536"/>
      <c r="H95" s="535"/>
      <c r="I95" s="535"/>
      <c r="K95" s="199"/>
      <c r="L95" s="200"/>
      <c r="M95" s="200"/>
      <c r="N95" s="201" t="s">
        <v>64</v>
      </c>
      <c r="O95" s="203" t="s">
        <v>65</v>
      </c>
      <c r="P95" s="204">
        <f>'Ｈ１２（2000）'!A95</f>
        <v>0</v>
      </c>
      <c r="Q95" s="205">
        <f>'Ｈ１２（2000）'!B95</f>
        <v>0</v>
      </c>
      <c r="R95" s="225"/>
      <c r="S95" s="267">
        <f>'Ｈ１２（2000）'!D95</f>
        <v>0</v>
      </c>
      <c r="T95" s="268">
        <f>'Ｈ１２（2000）'!F95</f>
        <v>0</v>
      </c>
      <c r="U95" s="269"/>
      <c r="V95" s="200"/>
      <c r="W95" s="200"/>
      <c r="X95" s="201" t="s">
        <v>64</v>
      </c>
      <c r="Y95" s="203" t="s">
        <v>688</v>
      </c>
      <c r="Z95" s="276">
        <f>'Ｈ１２（2000）'!A130</f>
        <v>0</v>
      </c>
      <c r="AA95" s="277">
        <f>'Ｈ１２（2000）'!B130</f>
        <v>0</v>
      </c>
      <c r="AB95" s="278"/>
      <c r="AC95" s="279">
        <f>'Ｈ１２（2000）'!E130</f>
        <v>0</v>
      </c>
      <c r="AD95" s="269"/>
      <c r="AE95" s="200"/>
      <c r="AF95" s="200"/>
      <c r="AG95" s="201" t="s">
        <v>64</v>
      </c>
      <c r="AH95" s="203" t="s">
        <v>689</v>
      </c>
      <c r="AI95" s="276">
        <f>'Ｈ１２（2000）'!A153</f>
        <v>0</v>
      </c>
      <c r="AJ95" s="277">
        <f>'Ｈ１２（2000）'!B153</f>
        <v>0</v>
      </c>
      <c r="AK95" s="280">
        <f>'Ｈ１２（2000）'!C153</f>
        <v>0</v>
      </c>
      <c r="AL95" s="281">
        <f>'Ｈ１２（2000）'!E153</f>
        <v>0</v>
      </c>
    </row>
    <row r="96" spans="1:38" ht="14.45" customHeight="1">
      <c r="A96" s="950">
        <v>0</v>
      </c>
      <c r="B96" s="950">
        <v>0</v>
      </c>
      <c r="C96" s="950">
        <v>0</v>
      </c>
      <c r="D96" s="950">
        <v>0</v>
      </c>
      <c r="E96" s="950">
        <v>0</v>
      </c>
      <c r="F96" s="950">
        <v>0</v>
      </c>
      <c r="G96" s="536"/>
      <c r="H96" s="535"/>
      <c r="I96" s="535"/>
      <c r="K96" s="199" t="s">
        <v>38</v>
      </c>
      <c r="L96" s="200"/>
      <c r="M96" s="200"/>
      <c r="N96" s="201" t="s">
        <v>66</v>
      </c>
      <c r="O96" s="203" t="s">
        <v>67</v>
      </c>
      <c r="P96" s="204">
        <f>'Ｈ１２（2000）'!A96</f>
        <v>0</v>
      </c>
      <c r="Q96" s="205">
        <f>'Ｈ１２（2000）'!B96</f>
        <v>0</v>
      </c>
      <c r="R96" s="225"/>
      <c r="S96" s="267">
        <f>'Ｈ１２（2000）'!D96</f>
        <v>0</v>
      </c>
      <c r="T96" s="268">
        <f>'Ｈ１２（2000）'!F96</f>
        <v>0</v>
      </c>
      <c r="U96" s="269"/>
      <c r="V96" s="200"/>
      <c r="W96" s="200"/>
      <c r="X96" s="201" t="s">
        <v>66</v>
      </c>
      <c r="Y96" s="203" t="s">
        <v>690</v>
      </c>
      <c r="Z96" s="276">
        <f>'Ｈ１２（2000）'!A131</f>
        <v>0</v>
      </c>
      <c r="AA96" s="277">
        <f>'Ｈ１２（2000）'!B131</f>
        <v>0</v>
      </c>
      <c r="AB96" s="278"/>
      <c r="AC96" s="279">
        <f>'Ｈ１２（2000）'!E131</f>
        <v>0</v>
      </c>
      <c r="AD96" s="269"/>
      <c r="AE96" s="200"/>
      <c r="AF96" s="200"/>
      <c r="AG96" s="201" t="s">
        <v>66</v>
      </c>
      <c r="AH96" s="203" t="s">
        <v>691</v>
      </c>
      <c r="AI96" s="276">
        <f>'Ｈ１２（2000）'!A154</f>
        <v>0</v>
      </c>
      <c r="AJ96" s="277">
        <f>'Ｈ１２（2000）'!B154</f>
        <v>0</v>
      </c>
      <c r="AK96" s="280">
        <f>'Ｈ１２（2000）'!C154</f>
        <v>0</v>
      </c>
      <c r="AL96" s="281">
        <f>'Ｈ１２（2000）'!E154</f>
        <v>0</v>
      </c>
    </row>
    <row r="97" spans="1:38" ht="14.45" customHeight="1">
      <c r="A97" s="950">
        <v>56055</v>
      </c>
      <c r="B97" s="950">
        <v>56055</v>
      </c>
      <c r="C97" s="950">
        <v>0</v>
      </c>
      <c r="D97" s="950">
        <v>0</v>
      </c>
      <c r="E97" s="950">
        <v>0</v>
      </c>
      <c r="F97" s="950">
        <v>18000</v>
      </c>
      <c r="G97" s="536"/>
      <c r="H97" s="535"/>
      <c r="I97" s="535"/>
      <c r="K97" s="199"/>
      <c r="L97" s="200"/>
      <c r="M97" s="200"/>
      <c r="N97" s="201" t="s">
        <v>150</v>
      </c>
      <c r="O97" s="203" t="s">
        <v>69</v>
      </c>
      <c r="P97" s="204">
        <f>'Ｈ１２（2000）'!A97</f>
        <v>56055</v>
      </c>
      <c r="Q97" s="205">
        <f>'Ｈ１２（2000）'!B97</f>
        <v>56055</v>
      </c>
      <c r="R97" s="225"/>
      <c r="S97" s="267">
        <f>'Ｈ１２（2000）'!D97</f>
        <v>0</v>
      </c>
      <c r="T97" s="268">
        <f>'Ｈ１２（2000）'!F97</f>
        <v>18000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50">
        <v>3994</v>
      </c>
      <c r="B98" s="950">
        <v>3994</v>
      </c>
      <c r="C98" s="950">
        <v>0</v>
      </c>
      <c r="D98" s="950">
        <v>0</v>
      </c>
      <c r="E98" s="950">
        <v>0</v>
      </c>
      <c r="F98" s="950">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'Ｈ１２（2000）'!A132</f>
        <v>0</v>
      </c>
      <c r="AA98" s="277">
        <f>'Ｈ１２（2000）'!B132</f>
        <v>0</v>
      </c>
      <c r="AB98" s="278"/>
      <c r="AC98" s="279">
        <f>'Ｈ１２（2000）'!E132</f>
        <v>0</v>
      </c>
      <c r="AD98" s="269"/>
      <c r="AE98" s="200" t="s">
        <v>41</v>
      </c>
      <c r="AF98" s="221"/>
      <c r="AG98" s="201" t="s">
        <v>13</v>
      </c>
      <c r="AH98" s="203" t="s">
        <v>693</v>
      </c>
      <c r="AI98" s="276">
        <f>'Ｈ１２（2000）'!A155</f>
        <v>2405</v>
      </c>
      <c r="AJ98" s="277">
        <f>'Ｈ１２（2000）'!B155</f>
        <v>0</v>
      </c>
      <c r="AK98" s="280">
        <f>'Ｈ１２（2000）'!C154</f>
        <v>0</v>
      </c>
      <c r="AL98" s="281">
        <f>'Ｈ１２（2000）'!E154</f>
        <v>0</v>
      </c>
    </row>
    <row r="99" spans="1:38" ht="14.45" customHeight="1">
      <c r="A99" s="950">
        <v>0</v>
      </c>
      <c r="B99" s="950">
        <v>0</v>
      </c>
      <c r="C99" s="950">
        <v>0</v>
      </c>
      <c r="D99" s="950">
        <v>0</v>
      </c>
      <c r="E99" s="950">
        <v>0</v>
      </c>
      <c r="F99" s="950">
        <v>0</v>
      </c>
      <c r="G99" s="536"/>
      <c r="H99" s="535"/>
      <c r="I99" s="535"/>
      <c r="K99" s="227" t="s">
        <v>134</v>
      </c>
      <c r="L99" s="200"/>
      <c r="M99" s="201" t="s">
        <v>70</v>
      </c>
      <c r="N99" s="202"/>
      <c r="O99" s="203" t="s">
        <v>71</v>
      </c>
      <c r="P99" s="204">
        <f>'Ｈ１２（2000）'!A98</f>
        <v>3994</v>
      </c>
      <c r="Q99" s="205">
        <f>'Ｈ１２（2000）'!B98</f>
        <v>3994</v>
      </c>
      <c r="R99" s="225"/>
      <c r="S99" s="267">
        <f>'Ｈ１２（2000）'!D98</f>
        <v>0</v>
      </c>
      <c r="T99" s="268">
        <f>'Ｈ１２（2000）'!F98</f>
        <v>0</v>
      </c>
      <c r="U99" s="315" t="s">
        <v>694</v>
      </c>
      <c r="V99" s="200"/>
      <c r="W99" s="201" t="s">
        <v>70</v>
      </c>
      <c r="X99" s="202"/>
      <c r="Y99" s="203" t="s">
        <v>695</v>
      </c>
      <c r="Z99" s="276">
        <f>'Ｈ１２（2000）'!A133</f>
        <v>0</v>
      </c>
      <c r="AA99" s="277">
        <f>'Ｈ１２（2000）'!B133</f>
        <v>0</v>
      </c>
      <c r="AB99" s="278"/>
      <c r="AC99" s="279">
        <f>'Ｈ１２（2000）'!E133</f>
        <v>0</v>
      </c>
      <c r="AD99" s="315" t="s">
        <v>694</v>
      </c>
      <c r="AE99" s="200"/>
      <c r="AF99" s="201" t="s">
        <v>70</v>
      </c>
      <c r="AG99" s="202"/>
      <c r="AH99" s="203" t="s">
        <v>696</v>
      </c>
      <c r="AI99" s="276">
        <f>'Ｈ１２（2000）'!A156</f>
        <v>0</v>
      </c>
      <c r="AJ99" s="277">
        <f>'Ｈ１２（2000）'!B156</f>
        <v>0</v>
      </c>
      <c r="AK99" s="280">
        <f>'Ｈ１２（2000）'!C156</f>
        <v>0</v>
      </c>
      <c r="AL99" s="281">
        <f>'Ｈ１２（2000）'!E156</f>
        <v>0</v>
      </c>
    </row>
    <row r="100" spans="1:38" ht="14.45" customHeight="1">
      <c r="A100" s="950">
        <v>0</v>
      </c>
      <c r="B100" s="950">
        <v>0</v>
      </c>
      <c r="C100" s="950">
        <v>0</v>
      </c>
      <c r="D100" s="950">
        <v>0</v>
      </c>
      <c r="E100" s="950">
        <v>0</v>
      </c>
      <c r="F100" s="950">
        <v>0</v>
      </c>
      <c r="G100" s="536"/>
      <c r="H100" s="535"/>
      <c r="I100" s="535"/>
      <c r="K100" s="199" t="s">
        <v>130</v>
      </c>
      <c r="L100" s="200"/>
      <c r="M100" s="201" t="s">
        <v>73</v>
      </c>
      <c r="N100" s="202"/>
      <c r="O100" s="203" t="s">
        <v>74</v>
      </c>
      <c r="P100" s="204">
        <f>'Ｈ１２（2000）'!A99</f>
        <v>0</v>
      </c>
      <c r="Q100" s="205">
        <f>'Ｈ１２（2000）'!B99</f>
        <v>0</v>
      </c>
      <c r="R100" s="225"/>
      <c r="S100" s="267">
        <f>'Ｈ１２（2000）'!D99</f>
        <v>0</v>
      </c>
      <c r="T100" s="268">
        <f>'Ｈ１２（2000）'!F99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50">
        <v>31436</v>
      </c>
      <c r="B101" s="950">
        <v>31436</v>
      </c>
      <c r="C101" s="950">
        <v>0</v>
      </c>
      <c r="D101" s="950">
        <v>0</v>
      </c>
      <c r="E101" s="950">
        <v>0</v>
      </c>
      <c r="F101" s="950">
        <v>29300</v>
      </c>
      <c r="G101" s="536"/>
      <c r="H101" s="535"/>
      <c r="I101" s="535"/>
      <c r="K101" s="199"/>
      <c r="L101" s="221"/>
      <c r="M101" s="201" t="s">
        <v>13</v>
      </c>
      <c r="N101" s="202"/>
      <c r="O101" s="203" t="s">
        <v>76</v>
      </c>
      <c r="P101" s="204">
        <f>'Ｈ１２（2000）'!A100</f>
        <v>0</v>
      </c>
      <c r="Q101" s="205">
        <f>'Ｈ１２（2000）'!B100</f>
        <v>0</v>
      </c>
      <c r="R101" s="225"/>
      <c r="S101" s="267">
        <f>'Ｈ１２（2000）'!D100</f>
        <v>0</v>
      </c>
      <c r="T101" s="268">
        <f>'Ｈ１２（2000）'!F100</f>
        <v>0</v>
      </c>
      <c r="U101" s="269"/>
      <c r="V101" s="221"/>
      <c r="W101" s="201" t="s">
        <v>13</v>
      </c>
      <c r="X101" s="202"/>
      <c r="Y101" s="203" t="s">
        <v>697</v>
      </c>
      <c r="Z101" s="276">
        <f>'Ｈ１２（2000）'!A134</f>
        <v>0</v>
      </c>
      <c r="AA101" s="277">
        <f>'Ｈ１２（2000）'!B134</f>
        <v>0</v>
      </c>
      <c r="AB101" s="278"/>
      <c r="AC101" s="279">
        <f>'Ｈ１２（2000）'!E134</f>
        <v>0</v>
      </c>
      <c r="AD101" s="269"/>
      <c r="AE101" s="221"/>
      <c r="AF101" s="201" t="s">
        <v>13</v>
      </c>
      <c r="AG101" s="202"/>
      <c r="AH101" s="203" t="s">
        <v>698</v>
      </c>
      <c r="AI101" s="276">
        <f>'Ｈ１２（2000）'!A157</f>
        <v>0</v>
      </c>
      <c r="AJ101" s="277">
        <f>'Ｈ１２（2000）'!B157</f>
        <v>0</v>
      </c>
      <c r="AK101" s="280">
        <f>'Ｈ１２（2000）'!C157</f>
        <v>0</v>
      </c>
      <c r="AL101" s="281">
        <f>'Ｈ１２（2000）'!E157</f>
        <v>0</v>
      </c>
    </row>
    <row r="102" spans="1:38" ht="14.45" customHeight="1">
      <c r="A102" s="950">
        <v>0</v>
      </c>
      <c r="B102" s="950">
        <v>0</v>
      </c>
      <c r="C102" s="950">
        <v>0</v>
      </c>
      <c r="D102" s="950">
        <v>0</v>
      </c>
      <c r="E102" s="950">
        <v>0</v>
      </c>
      <c r="F102" s="950">
        <v>0</v>
      </c>
      <c r="G102" s="536"/>
      <c r="H102" s="535"/>
      <c r="I102" s="535"/>
      <c r="K102" s="199" t="s">
        <v>4</v>
      </c>
      <c r="L102" s="178" t="s">
        <v>78</v>
      </c>
      <c r="M102" s="202"/>
      <c r="N102" s="202"/>
      <c r="O102" s="203" t="s">
        <v>79</v>
      </c>
      <c r="P102" s="204">
        <f>'Ｈ１２（2000）'!A101</f>
        <v>31436</v>
      </c>
      <c r="Q102" s="205">
        <f>'Ｈ１２（2000）'!B101</f>
        <v>31436</v>
      </c>
      <c r="R102" s="225"/>
      <c r="S102" s="267">
        <f>'Ｈ１２（2000）'!D101</f>
        <v>0</v>
      </c>
      <c r="T102" s="268">
        <f>'Ｈ１２（2000）'!F101</f>
        <v>29300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50">
        <v>22314</v>
      </c>
      <c r="B103" s="950">
        <v>22314</v>
      </c>
      <c r="C103" s="950">
        <v>0</v>
      </c>
      <c r="D103" s="950">
        <v>0</v>
      </c>
      <c r="E103" s="950">
        <v>0</v>
      </c>
      <c r="F103" s="950">
        <v>0</v>
      </c>
      <c r="G103" s="536"/>
      <c r="H103" s="535"/>
      <c r="I103" s="535"/>
      <c r="K103" s="199"/>
      <c r="L103" s="200"/>
      <c r="M103" s="201" t="s">
        <v>11</v>
      </c>
      <c r="N103" s="202"/>
      <c r="O103" s="203" t="s">
        <v>80</v>
      </c>
      <c r="P103" s="204">
        <f>'Ｈ１２（2000）'!A102</f>
        <v>0</v>
      </c>
      <c r="Q103" s="205">
        <f>'Ｈ１２（2000）'!B102</f>
        <v>0</v>
      </c>
      <c r="R103" s="225"/>
      <c r="S103" s="267">
        <f>'Ｈ１２（2000）'!D102</f>
        <v>0</v>
      </c>
      <c r="T103" s="268">
        <f>'Ｈ１２（2000）'!F102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50">
        <v>21536</v>
      </c>
      <c r="B104" s="950">
        <v>21536</v>
      </c>
      <c r="C104" s="950">
        <v>0</v>
      </c>
      <c r="D104" s="950">
        <v>0</v>
      </c>
      <c r="E104" s="950">
        <v>0</v>
      </c>
      <c r="F104" s="950">
        <v>0</v>
      </c>
      <c r="G104" s="536"/>
      <c r="H104" s="535"/>
      <c r="I104" s="535"/>
      <c r="K104" s="199"/>
      <c r="L104" s="221"/>
      <c r="M104" s="201" t="s">
        <v>13</v>
      </c>
      <c r="N104" s="202"/>
      <c r="O104" s="203"/>
      <c r="P104" s="224">
        <f>P102-P103</f>
        <v>31436</v>
      </c>
      <c r="Q104" s="297">
        <f>Q102-Q103</f>
        <v>31436</v>
      </c>
      <c r="R104" s="225"/>
      <c r="S104" s="297">
        <f>S102-S103</f>
        <v>0</v>
      </c>
      <c r="T104" s="275">
        <f>T102-T103</f>
        <v>29300</v>
      </c>
      <c r="U104" s="269"/>
      <c r="V104" s="221"/>
      <c r="W104" s="201" t="s">
        <v>13</v>
      </c>
      <c r="X104" s="202"/>
      <c r="Y104" s="203" t="s">
        <v>699</v>
      </c>
      <c r="Z104" s="276">
        <f>'Ｈ１２（2000）'!A135</f>
        <v>0</v>
      </c>
      <c r="AA104" s="277">
        <f>'Ｈ１２（2000）'!B135</f>
        <v>0</v>
      </c>
      <c r="AB104" s="278"/>
      <c r="AC104" s="279">
        <f>'Ｈ１２（2000）'!E135</f>
        <v>0</v>
      </c>
      <c r="AD104" s="269"/>
      <c r="AE104" s="221"/>
      <c r="AF104" s="201" t="s">
        <v>13</v>
      </c>
      <c r="AG104" s="202"/>
      <c r="AH104" s="203" t="s">
        <v>700</v>
      </c>
      <c r="AI104" s="276">
        <f>'Ｈ１２（2000）'!A158</f>
        <v>0</v>
      </c>
      <c r="AJ104" s="277">
        <f>'Ｈ１２（2000）'!B158</f>
        <v>0</v>
      </c>
      <c r="AK104" s="280">
        <f>'Ｈ１２（2000）'!C158</f>
        <v>0</v>
      </c>
      <c r="AL104" s="281">
        <f>'Ｈ１２（2000）'!E158</f>
        <v>0</v>
      </c>
    </row>
    <row r="105" spans="1:38" ht="14.45" customHeight="1">
      <c r="A105" s="950">
        <v>0</v>
      </c>
      <c r="B105" s="950">
        <v>0</v>
      </c>
      <c r="C105" s="950">
        <v>0</v>
      </c>
      <c r="D105" s="950">
        <v>0</v>
      </c>
      <c r="E105" s="950">
        <v>0</v>
      </c>
      <c r="F105" s="950">
        <v>0</v>
      </c>
      <c r="G105" s="536"/>
      <c r="H105" s="535"/>
      <c r="I105" s="535"/>
      <c r="K105" s="199"/>
      <c r="L105" s="174"/>
      <c r="M105" s="201" t="s">
        <v>88</v>
      </c>
      <c r="N105" s="202"/>
      <c r="O105" s="203" t="s">
        <v>109</v>
      </c>
      <c r="P105" s="204">
        <f>'Ｈ１２（2000）'!A104</f>
        <v>21536</v>
      </c>
      <c r="Q105" s="205">
        <f>'Ｈ１２（2000）'!B104</f>
        <v>21536</v>
      </c>
      <c r="R105" s="225"/>
      <c r="S105" s="267">
        <f>'Ｈ１２（2000）'!D104</f>
        <v>0</v>
      </c>
      <c r="T105" s="268">
        <f>'Ｈ１２（2000）'!F104</f>
        <v>0</v>
      </c>
      <c r="U105" s="269"/>
      <c r="V105" s="174"/>
      <c r="W105" s="201" t="s">
        <v>452</v>
      </c>
      <c r="X105" s="202"/>
      <c r="Y105" s="203" t="s">
        <v>453</v>
      </c>
      <c r="Z105" s="276">
        <f>'Ｈ１２（2000）'!A136</f>
        <v>0</v>
      </c>
      <c r="AA105" s="277">
        <f>'Ｈ１２（2000）'!B136</f>
        <v>0</v>
      </c>
      <c r="AB105" s="278"/>
      <c r="AC105" s="279">
        <f>'Ｈ１２（2000）'!E136</f>
        <v>0</v>
      </c>
      <c r="AD105" s="269"/>
      <c r="AE105" s="174"/>
      <c r="AF105" s="201" t="s">
        <v>452</v>
      </c>
      <c r="AG105" s="202"/>
      <c r="AH105" s="203" t="s">
        <v>454</v>
      </c>
      <c r="AI105" s="276">
        <f>'Ｈ１２（2000）'!A159</f>
        <v>0</v>
      </c>
      <c r="AJ105" s="277">
        <f>'Ｈ１２（2000）'!B159</f>
        <v>0</v>
      </c>
      <c r="AK105" s="280">
        <f>'Ｈ１２（2000）'!C159</f>
        <v>0</v>
      </c>
      <c r="AL105" s="281">
        <f>'Ｈ１２（2000）'!E159</f>
        <v>0</v>
      </c>
    </row>
    <row r="106" spans="1:38" ht="14.45" customHeight="1">
      <c r="A106" s="950">
        <v>0</v>
      </c>
      <c r="B106" s="950">
        <v>0</v>
      </c>
      <c r="C106" s="950">
        <v>0</v>
      </c>
      <c r="D106" s="950">
        <v>0</v>
      </c>
      <c r="E106" s="950">
        <v>0</v>
      </c>
      <c r="F106" s="950">
        <v>0</v>
      </c>
      <c r="G106" s="536"/>
      <c r="H106" s="535"/>
      <c r="I106" s="535"/>
      <c r="K106" s="199"/>
      <c r="L106" s="181" t="s">
        <v>91</v>
      </c>
      <c r="M106" s="201" t="s">
        <v>89</v>
      </c>
      <c r="N106" s="202"/>
      <c r="O106" s="203" t="s">
        <v>110</v>
      </c>
      <c r="P106" s="204">
        <f>'Ｈ１２（2000）'!A105</f>
        <v>0</v>
      </c>
      <c r="Q106" s="205">
        <f>'Ｈ１２（2000）'!B105</f>
        <v>0</v>
      </c>
      <c r="R106" s="225"/>
      <c r="S106" s="267">
        <f>'Ｈ１２（2000）'!D105</f>
        <v>0</v>
      </c>
      <c r="T106" s="268">
        <f>'Ｈ１２（2000）'!F105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50">
        <v>0</v>
      </c>
      <c r="B107" s="950">
        <v>0</v>
      </c>
      <c r="C107" s="950">
        <v>0</v>
      </c>
      <c r="D107" s="950">
        <v>0</v>
      </c>
      <c r="E107" s="950">
        <v>0</v>
      </c>
      <c r="F107" s="950">
        <v>0</v>
      </c>
      <c r="G107" s="536"/>
      <c r="H107" s="535"/>
      <c r="I107" s="535"/>
      <c r="K107" s="199"/>
      <c r="L107" s="181"/>
      <c r="M107" s="201" t="s">
        <v>104</v>
      </c>
      <c r="N107" s="202"/>
      <c r="O107" s="203" t="s">
        <v>111</v>
      </c>
      <c r="P107" s="204">
        <f>'Ｈ１２（2000）'!A106</f>
        <v>0</v>
      </c>
      <c r="Q107" s="205">
        <f>'Ｈ１２（2000）'!B106</f>
        <v>0</v>
      </c>
      <c r="R107" s="225"/>
      <c r="S107" s="267">
        <f>'Ｈ１２（2000）'!D106</f>
        <v>0</v>
      </c>
      <c r="T107" s="268">
        <f>'Ｈ１２（2000）'!F106</f>
        <v>0</v>
      </c>
      <c r="U107" s="269"/>
      <c r="V107" s="181"/>
      <c r="W107" s="201" t="s">
        <v>104</v>
      </c>
      <c r="X107" s="202"/>
      <c r="Y107" s="203" t="s">
        <v>701</v>
      </c>
      <c r="Z107" s="276">
        <f>'Ｈ１２（2000）'!A137</f>
        <v>0</v>
      </c>
      <c r="AA107" s="277">
        <f>'Ｈ１２（2000）'!B137</f>
        <v>0</v>
      </c>
      <c r="AB107" s="278"/>
      <c r="AC107" s="279">
        <f>'Ｈ１２（2000）'!E137</f>
        <v>0</v>
      </c>
      <c r="AD107" s="269"/>
      <c r="AE107" s="181"/>
      <c r="AF107" s="201" t="s">
        <v>104</v>
      </c>
      <c r="AG107" s="202"/>
      <c r="AH107" s="203" t="s">
        <v>702</v>
      </c>
      <c r="AI107" s="276">
        <f>'Ｈ１２（2000）'!A160</f>
        <v>0</v>
      </c>
      <c r="AJ107" s="277">
        <f>'Ｈ１２（2000）'!B160</f>
        <v>0</v>
      </c>
      <c r="AK107" s="280">
        <f>'Ｈ１２（2000）'!C160</f>
        <v>0</v>
      </c>
      <c r="AL107" s="281">
        <f>'Ｈ１２（2000）'!E160</f>
        <v>0</v>
      </c>
    </row>
    <row r="108" spans="1:38" ht="14.45" customHeight="1">
      <c r="A108" s="950">
        <v>0</v>
      </c>
      <c r="B108" s="950">
        <v>0</v>
      </c>
      <c r="C108" s="950">
        <v>0</v>
      </c>
      <c r="D108" s="950">
        <v>0</v>
      </c>
      <c r="E108" s="950">
        <v>0</v>
      </c>
      <c r="F108" s="950">
        <v>0</v>
      </c>
      <c r="G108" s="536"/>
      <c r="H108" s="535"/>
      <c r="I108" s="535"/>
      <c r="K108" s="199"/>
      <c r="L108" s="181"/>
      <c r="M108" s="201" t="s">
        <v>90</v>
      </c>
      <c r="N108" s="202"/>
      <c r="O108" s="203" t="s">
        <v>112</v>
      </c>
      <c r="P108" s="204">
        <f>'Ｈ１２（2000）'!A107</f>
        <v>0</v>
      </c>
      <c r="Q108" s="205">
        <f>'Ｈ１２（2000）'!B107</f>
        <v>0</v>
      </c>
      <c r="R108" s="225"/>
      <c r="S108" s="267">
        <f>'Ｈ１２（2000）'!D107</f>
        <v>0</v>
      </c>
      <c r="T108" s="268">
        <f>'Ｈ１２（2000）'!F107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50">
        <v>0</v>
      </c>
      <c r="B109" s="950">
        <v>0</v>
      </c>
      <c r="C109" s="950">
        <v>0</v>
      </c>
      <c r="D109" s="950">
        <v>0</v>
      </c>
      <c r="E109" s="950">
        <v>0</v>
      </c>
      <c r="F109" s="950">
        <v>0</v>
      </c>
      <c r="G109" s="536"/>
      <c r="H109" s="535"/>
      <c r="I109" s="535"/>
      <c r="K109" s="199"/>
      <c r="L109" s="181" t="s">
        <v>92</v>
      </c>
      <c r="M109" s="201" t="s">
        <v>105</v>
      </c>
      <c r="N109" s="202"/>
      <c r="O109" s="203" t="s">
        <v>113</v>
      </c>
      <c r="P109" s="204">
        <f>'Ｈ１２（2000）'!A108</f>
        <v>0</v>
      </c>
      <c r="Q109" s="205">
        <f>'Ｈ１２（2000）'!B108</f>
        <v>0</v>
      </c>
      <c r="R109" s="225"/>
      <c r="S109" s="267">
        <f>'Ｈ１２（2000）'!D108</f>
        <v>0</v>
      </c>
      <c r="T109" s="268">
        <f>'Ｈ１２（2000）'!F108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50">
        <v>0</v>
      </c>
      <c r="B110" s="950">
        <v>0</v>
      </c>
      <c r="C110" s="950">
        <v>0</v>
      </c>
      <c r="D110" s="950">
        <v>0</v>
      </c>
      <c r="E110" s="950">
        <v>0</v>
      </c>
      <c r="F110" s="950">
        <v>0</v>
      </c>
      <c r="G110" s="536"/>
      <c r="H110" s="535"/>
      <c r="I110" s="535"/>
      <c r="K110" s="199"/>
      <c r="L110" s="181"/>
      <c r="M110" s="201" t="s">
        <v>106</v>
      </c>
      <c r="N110" s="202"/>
      <c r="O110" s="203" t="s">
        <v>114</v>
      </c>
      <c r="P110" s="204">
        <f>'Ｈ１２（2000）'!A109</f>
        <v>0</v>
      </c>
      <c r="Q110" s="205">
        <f>'Ｈ１２（2000）'!B109</f>
        <v>0</v>
      </c>
      <c r="R110" s="225"/>
      <c r="S110" s="267">
        <f>'Ｈ１２（2000）'!D109</f>
        <v>0</v>
      </c>
      <c r="T110" s="268">
        <f>'Ｈ１２（2000）'!F109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50">
        <v>778</v>
      </c>
      <c r="B111" s="950">
        <v>778</v>
      </c>
      <c r="C111" s="950">
        <v>0</v>
      </c>
      <c r="D111" s="950">
        <v>0</v>
      </c>
      <c r="E111" s="950">
        <v>0</v>
      </c>
      <c r="F111" s="950">
        <v>0</v>
      </c>
      <c r="G111" s="536"/>
      <c r="H111" s="535"/>
      <c r="I111" s="535"/>
      <c r="K111" s="199"/>
      <c r="L111" s="181"/>
      <c r="M111" s="201" t="s">
        <v>107</v>
      </c>
      <c r="N111" s="202"/>
      <c r="O111" s="203" t="s">
        <v>115</v>
      </c>
      <c r="P111" s="204">
        <f>'Ｈ１２（2000）'!A110</f>
        <v>0</v>
      </c>
      <c r="Q111" s="205">
        <f>'Ｈ１２（2000）'!B110</f>
        <v>0</v>
      </c>
      <c r="R111" s="225"/>
      <c r="S111" s="267">
        <f>'Ｈ１２（2000）'!D110</f>
        <v>0</v>
      </c>
      <c r="T111" s="268">
        <f>'Ｈ１２（2000）'!F110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50">
        <v>0</v>
      </c>
      <c r="B112" s="950">
        <v>0</v>
      </c>
      <c r="C112" s="950">
        <v>0</v>
      </c>
      <c r="D112" s="950">
        <v>0</v>
      </c>
      <c r="E112" s="950">
        <v>0</v>
      </c>
      <c r="F112" s="950">
        <v>0</v>
      </c>
      <c r="G112" s="536"/>
      <c r="H112" s="535"/>
      <c r="I112" s="535"/>
      <c r="K112" s="199"/>
      <c r="L112" s="181" t="s">
        <v>41</v>
      </c>
      <c r="M112" s="201" t="s">
        <v>108</v>
      </c>
      <c r="N112" s="202"/>
      <c r="O112" s="203" t="s">
        <v>116</v>
      </c>
      <c r="P112" s="204">
        <f>'Ｈ１２（2000）'!A111</f>
        <v>778</v>
      </c>
      <c r="Q112" s="205">
        <f>'Ｈ１２（2000）'!B111</f>
        <v>778</v>
      </c>
      <c r="R112" s="225"/>
      <c r="S112" s="267">
        <f>'Ｈ１２（2000）'!D111</f>
        <v>0</v>
      </c>
      <c r="T112" s="268">
        <f>'Ｈ１２（2000）'!F111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50">
        <v>0</v>
      </c>
      <c r="B113" s="950">
        <v>0</v>
      </c>
      <c r="C113" s="950">
        <v>0</v>
      </c>
      <c r="D113" s="950">
        <v>0</v>
      </c>
      <c r="E113" s="950">
        <v>0</v>
      </c>
      <c r="F113" s="950">
        <v>0</v>
      </c>
      <c r="G113" s="536"/>
      <c r="H113" s="535"/>
      <c r="I113" s="535"/>
      <c r="K113" s="199"/>
      <c r="L113" s="221"/>
      <c r="M113" s="201" t="s">
        <v>13</v>
      </c>
      <c r="N113" s="202"/>
      <c r="O113" s="203" t="s">
        <v>117</v>
      </c>
      <c r="P113" s="204">
        <f>'Ｈ１２（2000）'!A112</f>
        <v>0</v>
      </c>
      <c r="Q113" s="205">
        <f>'Ｈ１２（2000）'!B112</f>
        <v>0</v>
      </c>
      <c r="R113" s="225"/>
      <c r="S113" s="267">
        <f>'Ｈ１２（2000）'!D112</f>
        <v>0</v>
      </c>
      <c r="T113" s="268">
        <f>'Ｈ１２（2000）'!F112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'Ｈ１２（2000）'!A113</f>
        <v>0</v>
      </c>
      <c r="Q114" s="205">
        <f>'Ｈ１２（2000）'!B113</f>
        <v>0</v>
      </c>
      <c r="R114" s="225"/>
      <c r="S114" s="267">
        <f>'Ｈ１２（2000）'!D113</f>
        <v>0</v>
      </c>
      <c r="T114" s="268">
        <f>'Ｈ１２（2000）'!F113</f>
        <v>0</v>
      </c>
      <c r="U114" s="269"/>
      <c r="V114" s="201" t="s">
        <v>13</v>
      </c>
      <c r="W114" s="202"/>
      <c r="X114" s="202"/>
      <c r="Y114" s="203" t="s">
        <v>703</v>
      </c>
      <c r="Z114" s="276">
        <f>'Ｈ１２（2000）'!A138</f>
        <v>0</v>
      </c>
      <c r="AA114" s="277">
        <f>'Ｈ１２（2000）'!B138</f>
        <v>0</v>
      </c>
      <c r="AB114" s="278"/>
      <c r="AC114" s="279">
        <f>'Ｈ１２（2000）'!E138</f>
        <v>0</v>
      </c>
      <c r="AD114" s="269"/>
      <c r="AE114" s="201" t="s">
        <v>13</v>
      </c>
      <c r="AF114" s="202"/>
      <c r="AG114" s="202"/>
      <c r="AH114" s="203" t="s">
        <v>704</v>
      </c>
      <c r="AI114" s="276">
        <f>'Ｈ１２（2000）'!A161</f>
        <v>0</v>
      </c>
      <c r="AJ114" s="277">
        <f>'Ｈ１２（2000）'!B161</f>
        <v>0</v>
      </c>
      <c r="AK114" s="280">
        <f>'Ｈ１２（2000）'!C161</f>
        <v>0</v>
      </c>
      <c r="AL114" s="281">
        <f>'Ｈ１２（2000）'!E161</f>
        <v>0</v>
      </c>
    </row>
    <row r="115" spans="1:41" ht="14.45" customHeight="1" thickBot="1">
      <c r="K115" s="316"/>
      <c r="L115" s="317" t="s">
        <v>82</v>
      </c>
      <c r="M115" s="318"/>
      <c r="N115" s="318"/>
      <c r="O115" s="319"/>
      <c r="P115" s="320">
        <f>SUM(P62:P114)-P63-P64-P66-P67-P69-P70-P71-P84-P85-P86-P94-P95-P96-P97-P98-P103-P104</f>
        <v>614308</v>
      </c>
      <c r="Q115" s="321">
        <f>SUM(Q62:Q114)-Q63-Q64-Q66-Q67-Q69-Q70-Q71-Q84-Q85-Q86-Q94-Q95-Q96-Q97-Q98-Q103-Q104</f>
        <v>603398</v>
      </c>
      <c r="R115" s="321"/>
      <c r="S115" s="322">
        <f>SUM(S62:S114)-S63-S64-S66-S67-S69-S70-S71-S84-S85-S86-S94-S95-S96-S97-S98-S103-S104</f>
        <v>8935</v>
      </c>
      <c r="T115" s="323">
        <f>SUM(T62:T114)-T63-T64-T66-T67-T69-T70-T71-T84-T85-T86-T94-T95-T96-T97-T98-T103-T104</f>
        <v>183100</v>
      </c>
      <c r="U115" s="324"/>
      <c r="V115" s="317" t="s">
        <v>82</v>
      </c>
      <c r="W115" s="318"/>
      <c r="X115" s="318"/>
      <c r="Y115" s="319"/>
      <c r="Z115" s="325">
        <f>Z64+Z67+Z73+Z74+Z75+Z86+Z88+Z89+Z92+Z93+Z99+Z101+Z104+Z105+Z114</f>
        <v>71802</v>
      </c>
      <c r="AA115" s="326">
        <f>AA64+AA67+AA73+AA74+AA75+AA86+AA88+AA89+AA92+AA93+AA99+AA101+AA104+AA105+AA114</f>
        <v>0</v>
      </c>
      <c r="AB115" s="327"/>
      <c r="AC115" s="328">
        <f>AC64+AC67+AC73+AC74+AC75+AC86+AC88+AC89+AC92+AC93+AC99+AC101+AC104+AC105+AC114</f>
        <v>54300</v>
      </c>
      <c r="AD115" s="324"/>
      <c r="AE115" s="317" t="s">
        <v>82</v>
      </c>
      <c r="AF115" s="318"/>
      <c r="AG115" s="318"/>
      <c r="AH115" s="319"/>
      <c r="AI115" s="325">
        <f>AI64+AI67+AI73+AI74+AI75+AI86+AI88+AI89+AI92+AI93+AI99+AI101+AI104+AI105+AI114</f>
        <v>2405</v>
      </c>
      <c r="AJ115" s="326">
        <f>AJ64+AJ67+AJ73+AJ74+AJ75+AJ86+AJ88+AJ89+AJ92+AJ93+AJ99+AJ101+AJ104+AJ105+AJ114</f>
        <v>0</v>
      </c>
      <c r="AK115" s="327">
        <f>AK64+AK67+AK73+AK74+AK75+AK86+AK88+AK89+AK92+AK93+AK99+AK101+AK104+AK105+AK114</f>
        <v>0</v>
      </c>
      <c r="AL115" s="329">
        <f>AL64+AL67+AL73+AL74+AL75+AL86+AL88+AL89+AL92+AL93+AL99+AL101+AL104+AL105+AL114</f>
        <v>600</v>
      </c>
    </row>
    <row r="116" spans="1:41" ht="14.45" customHeight="1" thickTop="1">
      <c r="A116" s="960">
        <v>71802</v>
      </c>
      <c r="B116" s="960">
        <v>0</v>
      </c>
      <c r="C116" s="960">
        <v>0</v>
      </c>
      <c r="D116" s="960">
        <v>0</v>
      </c>
      <c r="E116" s="960">
        <v>54300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60">
        <v>0</v>
      </c>
      <c r="B117" s="960">
        <v>0</v>
      </c>
      <c r="C117" s="960">
        <v>0</v>
      </c>
      <c r="D117" s="960">
        <v>0</v>
      </c>
      <c r="E117" s="960">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60">
        <v>0</v>
      </c>
      <c r="B118" s="960">
        <v>0</v>
      </c>
      <c r="C118" s="960">
        <v>0</v>
      </c>
      <c r="D118" s="960">
        <v>0</v>
      </c>
      <c r="E118" s="960">
        <v>0</v>
      </c>
      <c r="K118" s="504" t="s">
        <v>723</v>
      </c>
      <c r="L118" s="339"/>
      <c r="M118" s="339"/>
      <c r="N118" s="339"/>
      <c r="O118" s="340"/>
      <c r="P118" s="341"/>
      <c r="Q118" s="341"/>
      <c r="R118" s="518" t="s">
        <v>729</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60">
        <v>0</v>
      </c>
      <c r="B119" s="960">
        <v>0</v>
      </c>
      <c r="C119" s="960">
        <v>0</v>
      </c>
      <c r="D119" s="960">
        <v>0</v>
      </c>
      <c r="E119" s="960">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1" s="376" customFormat="1" ht="14.45" customHeight="1">
      <c r="A120" s="960">
        <v>0</v>
      </c>
      <c r="B120" s="960">
        <v>0</v>
      </c>
      <c r="C120" s="960">
        <v>0</v>
      </c>
      <c r="D120" s="960">
        <v>0</v>
      </c>
      <c r="E120" s="960">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60">
        <v>63822</v>
      </c>
      <c r="B121" s="960">
        <v>0</v>
      </c>
      <c r="C121" s="960">
        <v>0</v>
      </c>
      <c r="D121" s="960">
        <v>0</v>
      </c>
      <c r="E121" s="960">
        <v>54300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60">
        <v>63822</v>
      </c>
      <c r="B122" s="960">
        <v>0</v>
      </c>
      <c r="C122" s="960">
        <v>0</v>
      </c>
      <c r="D122" s="960">
        <v>0</v>
      </c>
      <c r="E122" s="960">
        <v>54300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1" ht="14.45" customHeight="1">
      <c r="A123" s="960">
        <v>0</v>
      </c>
      <c r="B123" s="960">
        <v>0</v>
      </c>
      <c r="C123" s="960">
        <v>0</v>
      </c>
      <c r="D123" s="960">
        <v>0</v>
      </c>
      <c r="E123" s="960">
        <v>0</v>
      </c>
      <c r="K123" s="188"/>
      <c r="L123" s="189" t="s">
        <v>8</v>
      </c>
      <c r="M123" s="190"/>
      <c r="N123" s="190"/>
      <c r="O123" s="191"/>
      <c r="P123" s="365">
        <f t="shared" ref="P123:T138" si="0">P8+P62</f>
        <v>35466</v>
      </c>
      <c r="Q123" s="259">
        <f t="shared" si="0"/>
        <v>35466</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35466</v>
      </c>
      <c r="AJ123" s="259">
        <f>SUM(AJ124:AJ125)</f>
        <v>0</v>
      </c>
      <c r="AK123" s="370">
        <f>SUM(AK124:AK125)</f>
        <v>0</v>
      </c>
      <c r="AL123" s="1383">
        <f>P123-Q123</f>
        <v>0</v>
      </c>
      <c r="AM123" s="1339"/>
    </row>
    <row r="124" spans="1:41" ht="14.45" customHeight="1">
      <c r="A124" s="960">
        <v>7980</v>
      </c>
      <c r="B124" s="960">
        <v>0</v>
      </c>
      <c r="C124" s="960">
        <v>0</v>
      </c>
      <c r="D124" s="960">
        <v>0</v>
      </c>
      <c r="E124" s="960">
        <v>0</v>
      </c>
      <c r="K124" s="199"/>
      <c r="L124" s="200"/>
      <c r="M124" s="201" t="s">
        <v>146</v>
      </c>
      <c r="N124" s="202"/>
      <c r="O124" s="203"/>
      <c r="P124" s="224">
        <f t="shared" si="0"/>
        <v>8269</v>
      </c>
      <c r="Q124" s="225">
        <f t="shared" si="0"/>
        <v>8269</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8269</v>
      </c>
      <c r="AJ124" s="225">
        <f>IF($P124-$Z124=0,0,ROUND((R124-AA124)*$AI124/($P124-$Z124),0))</f>
        <v>0</v>
      </c>
      <c r="AK124" s="371">
        <f>IF(P124-Z124=0,0,ROUND((S124-AB124)*AI124/(P124-Z124),0))</f>
        <v>0</v>
      </c>
      <c r="AL124" s="1383">
        <f t="shared" ref="AL124:AL175" si="3">P124-Q124</f>
        <v>0</v>
      </c>
      <c r="AM124" s="1339"/>
    </row>
    <row r="125" spans="1:41" ht="14.45" customHeight="1">
      <c r="A125" s="960">
        <v>7980</v>
      </c>
      <c r="B125" s="960">
        <v>0</v>
      </c>
      <c r="C125" s="960">
        <v>0</v>
      </c>
      <c r="D125" s="960">
        <v>0</v>
      </c>
      <c r="E125" s="960">
        <v>0</v>
      </c>
      <c r="K125" s="199"/>
      <c r="L125" s="200"/>
      <c r="M125" s="201" t="s">
        <v>13</v>
      </c>
      <c r="N125" s="172"/>
      <c r="O125" s="212"/>
      <c r="P125" s="224">
        <f t="shared" si="0"/>
        <v>27197</v>
      </c>
      <c r="Q125" s="225">
        <f t="shared" si="0"/>
        <v>27197</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27197</v>
      </c>
      <c r="AJ125" s="225">
        <f>IF($P125-$Z125=0,0,ROUND((R125-AA125)*$AI125/($P125-$Z125),0))</f>
        <v>0</v>
      </c>
      <c r="AK125" s="371">
        <f>IF(P125-Z125=0,0,ROUND((S125-AB125)*AI125/(P125-Z125),0))</f>
        <v>0</v>
      </c>
      <c r="AL125" s="1383">
        <f t="shared" si="3"/>
        <v>0</v>
      </c>
      <c r="AM125" s="1339"/>
    </row>
    <row r="126" spans="1:41" ht="14.45" customHeight="1">
      <c r="A126" s="960">
        <v>0</v>
      </c>
      <c r="B126" s="960">
        <v>0</v>
      </c>
      <c r="C126" s="960">
        <v>0</v>
      </c>
      <c r="D126" s="960">
        <v>0</v>
      </c>
      <c r="E126" s="960">
        <v>0</v>
      </c>
      <c r="K126" s="199" t="s">
        <v>4</v>
      </c>
      <c r="L126" s="178" t="s">
        <v>14</v>
      </c>
      <c r="M126" s="175"/>
      <c r="N126" s="175"/>
      <c r="O126" s="216"/>
      <c r="P126" s="224">
        <f t="shared" si="0"/>
        <v>38056</v>
      </c>
      <c r="Q126" s="225">
        <f t="shared" si="0"/>
        <v>38056</v>
      </c>
      <c r="R126" s="225">
        <f t="shared" si="0"/>
        <v>0</v>
      </c>
      <c r="S126" s="226">
        <f t="shared" si="0"/>
        <v>2536</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38056</v>
      </c>
      <c r="AJ126" s="225">
        <f>SUM(AJ127:AJ128)</f>
        <v>0</v>
      </c>
      <c r="AK126" s="371">
        <f>SUM(AK127:AK128)</f>
        <v>2536</v>
      </c>
      <c r="AL126" s="1383">
        <f t="shared" si="3"/>
        <v>0</v>
      </c>
      <c r="AM126" s="1339"/>
    </row>
    <row r="127" spans="1:41" ht="14.45" customHeight="1">
      <c r="A127" s="960">
        <v>0</v>
      </c>
      <c r="B127" s="960">
        <v>0</v>
      </c>
      <c r="C127" s="960">
        <v>0</v>
      </c>
      <c r="D127" s="960">
        <v>0</v>
      </c>
      <c r="E127" s="960">
        <v>0</v>
      </c>
      <c r="K127" s="199"/>
      <c r="L127" s="200"/>
      <c r="M127" s="201" t="s">
        <v>16</v>
      </c>
      <c r="N127" s="202"/>
      <c r="O127" s="203"/>
      <c r="P127" s="224">
        <f t="shared" si="0"/>
        <v>1231</v>
      </c>
      <c r="Q127" s="225">
        <f t="shared" si="0"/>
        <v>1231</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1231</v>
      </c>
      <c r="AJ127" s="225">
        <f>IF($P127-$Z127=0,0,ROUND((R127-AA127)*$AI127/($P127-$Z127),0))</f>
        <v>0</v>
      </c>
      <c r="AK127" s="371">
        <f>IF(P127-Z127=0,0,ROUND((S127-AB127)*AI127/(P127-Z127),0))</f>
        <v>0</v>
      </c>
      <c r="AL127" s="1383">
        <f t="shared" si="3"/>
        <v>0</v>
      </c>
      <c r="AM127" s="1339"/>
    </row>
    <row r="128" spans="1:41" ht="14.45" customHeight="1">
      <c r="A128" s="960">
        <v>0</v>
      </c>
      <c r="B128" s="960">
        <v>0</v>
      </c>
      <c r="C128" s="960">
        <v>0</v>
      </c>
      <c r="D128" s="960">
        <v>0</v>
      </c>
      <c r="E128" s="960">
        <v>0</v>
      </c>
      <c r="K128" s="199"/>
      <c r="L128" s="221"/>
      <c r="M128" s="201" t="s">
        <v>13</v>
      </c>
      <c r="N128" s="222"/>
      <c r="O128" s="223"/>
      <c r="P128" s="224">
        <f t="shared" si="0"/>
        <v>36825</v>
      </c>
      <c r="Q128" s="225">
        <f t="shared" si="0"/>
        <v>36825</v>
      </c>
      <c r="R128" s="225">
        <f t="shared" si="0"/>
        <v>0</v>
      </c>
      <c r="S128" s="226">
        <f t="shared" si="0"/>
        <v>2536</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36825</v>
      </c>
      <c r="AJ128" s="225">
        <f>IF($P128-$Z128=0,0,ROUND((R128-AA128)*$AI128/($P128-$Z128),0))</f>
        <v>0</v>
      </c>
      <c r="AK128" s="371">
        <f>IF(P128-Z128=0,0,ROUND((S128-AB128)*AI128/(P128-Z128),0))</f>
        <v>2536</v>
      </c>
      <c r="AL128" s="1383">
        <f t="shared" si="3"/>
        <v>0</v>
      </c>
      <c r="AM128" s="1339"/>
    </row>
    <row r="129" spans="1:39" ht="14.45" customHeight="1">
      <c r="A129" s="960">
        <v>0</v>
      </c>
      <c r="B129" s="960">
        <v>0</v>
      </c>
      <c r="C129" s="960">
        <v>0</v>
      </c>
      <c r="D129" s="960">
        <v>0</v>
      </c>
      <c r="E129" s="960">
        <v>0</v>
      </c>
      <c r="K129" s="199" t="s">
        <v>4</v>
      </c>
      <c r="L129" s="174"/>
      <c r="M129" s="200" t="s">
        <v>94</v>
      </c>
      <c r="N129" s="202"/>
      <c r="O129" s="203"/>
      <c r="P129" s="224">
        <f t="shared" si="0"/>
        <v>13047</v>
      </c>
      <c r="Q129" s="225">
        <f t="shared" si="0"/>
        <v>3150</v>
      </c>
      <c r="R129" s="225">
        <f t="shared" si="0"/>
        <v>3181</v>
      </c>
      <c r="S129" s="226">
        <f t="shared" si="0"/>
        <v>2835</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3150</v>
      </c>
      <c r="AJ129" s="225">
        <f>SUM(AJ130:AJ132)</f>
        <v>768</v>
      </c>
      <c r="AK129" s="371">
        <f>SUM(AK130:AK132)</f>
        <v>684</v>
      </c>
      <c r="AL129" s="1383">
        <f t="shared" si="3"/>
        <v>9897</v>
      </c>
      <c r="AM129" s="1339"/>
    </row>
    <row r="130" spans="1:39" ht="14.45" customHeight="1">
      <c r="A130" s="960">
        <v>0</v>
      </c>
      <c r="B130" s="960">
        <v>0</v>
      </c>
      <c r="C130" s="960">
        <v>0</v>
      </c>
      <c r="D130" s="960">
        <v>0</v>
      </c>
      <c r="E130" s="960">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60">
        <v>0</v>
      </c>
      <c r="B131" s="960">
        <v>0</v>
      </c>
      <c r="C131" s="960">
        <v>0</v>
      </c>
      <c r="D131" s="960">
        <v>0</v>
      </c>
      <c r="E131" s="960">
        <v>0</v>
      </c>
      <c r="K131" s="199"/>
      <c r="L131" s="181" t="s">
        <v>103</v>
      </c>
      <c r="M131" s="181"/>
      <c r="N131" s="201" t="s">
        <v>96</v>
      </c>
      <c r="O131" s="203"/>
      <c r="P131" s="224">
        <f t="shared" si="0"/>
        <v>13047</v>
      </c>
      <c r="Q131" s="225">
        <f t="shared" si="0"/>
        <v>3150</v>
      </c>
      <c r="R131" s="225">
        <f t="shared" si="0"/>
        <v>3181</v>
      </c>
      <c r="S131" s="226">
        <f t="shared" si="0"/>
        <v>2835</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3150</v>
      </c>
      <c r="AJ131" s="225">
        <f t="shared" si="5"/>
        <v>768</v>
      </c>
      <c r="AK131" s="371">
        <f t="shared" si="6"/>
        <v>684</v>
      </c>
      <c r="AL131" s="1383">
        <f t="shared" si="3"/>
        <v>9897</v>
      </c>
      <c r="AM131" s="1339"/>
    </row>
    <row r="132" spans="1:39" ht="14.45" customHeight="1">
      <c r="A132" s="960">
        <v>0</v>
      </c>
      <c r="B132" s="960">
        <v>0</v>
      </c>
      <c r="C132" s="960">
        <v>0</v>
      </c>
      <c r="D132" s="960">
        <v>0</v>
      </c>
      <c r="E132" s="960">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60">
        <v>0</v>
      </c>
      <c r="B133" s="960">
        <v>0</v>
      </c>
      <c r="C133" s="960">
        <v>0</v>
      </c>
      <c r="D133" s="960">
        <v>0</v>
      </c>
      <c r="E133" s="960">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60">
        <v>0</v>
      </c>
      <c r="B134" s="960">
        <v>0</v>
      </c>
      <c r="C134" s="960">
        <v>0</v>
      </c>
      <c r="D134" s="960">
        <v>0</v>
      </c>
      <c r="E134" s="960">
        <v>0</v>
      </c>
      <c r="K134" s="199"/>
      <c r="L134" s="221"/>
      <c r="M134" s="201" t="s">
        <v>13</v>
      </c>
      <c r="N134" s="202"/>
      <c r="O134" s="203"/>
      <c r="P134" s="224">
        <f t="shared" si="0"/>
        <v>899</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899</v>
      </c>
      <c r="AM134" s="1339"/>
    </row>
    <row r="135" spans="1:39" ht="14.45" customHeight="1">
      <c r="A135" s="960">
        <v>0</v>
      </c>
      <c r="B135" s="960">
        <v>0</v>
      </c>
      <c r="C135" s="960">
        <v>0</v>
      </c>
      <c r="D135" s="960">
        <v>0</v>
      </c>
      <c r="E135" s="960">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60">
        <v>0</v>
      </c>
      <c r="B136" s="960">
        <v>0</v>
      </c>
      <c r="C136" s="960">
        <v>0</v>
      </c>
      <c r="D136" s="960">
        <v>0</v>
      </c>
      <c r="E136" s="960">
        <v>0</v>
      </c>
      <c r="K136" s="199"/>
      <c r="L136" s="200"/>
      <c r="M136" s="201" t="s">
        <v>22</v>
      </c>
      <c r="N136" s="202"/>
      <c r="O136" s="203"/>
      <c r="P136" s="224">
        <f t="shared" si="0"/>
        <v>29762</v>
      </c>
      <c r="Q136" s="225">
        <f t="shared" si="0"/>
        <v>27287</v>
      </c>
      <c r="R136" s="225">
        <f t="shared" si="0"/>
        <v>0</v>
      </c>
      <c r="S136" s="226">
        <f t="shared" si="0"/>
        <v>10128</v>
      </c>
      <c r="T136" s="275">
        <f t="shared" si="0"/>
        <v>0</v>
      </c>
      <c r="U136" s="207" t="s">
        <v>86</v>
      </c>
      <c r="V136" s="200"/>
      <c r="W136" s="201" t="s">
        <v>22</v>
      </c>
      <c r="X136" s="202"/>
      <c r="Y136" s="203" t="s">
        <v>156</v>
      </c>
      <c r="Z136" s="224">
        <f t="shared" ref="Z136:AC139" si="8">IF(ISERROR((Z$28)*(Q136/(Q$136+Q$137+Q$138+Q$139+Q$141+Q$142+Q$143))),0,ROUND((Z$28)*(Q136/(Q$136+Q$137+Q$138+Q$139+Q$141+Q$142+Q$143)),0))</f>
        <v>75</v>
      </c>
      <c r="AA136" s="225">
        <f t="shared" si="8"/>
        <v>0</v>
      </c>
      <c r="AB136" s="297">
        <f t="shared" si="8"/>
        <v>40</v>
      </c>
      <c r="AC136" s="371">
        <f t="shared" si="8"/>
        <v>0</v>
      </c>
      <c r="AD136" s="376"/>
      <c r="AE136" s="199"/>
      <c r="AF136" s="200"/>
      <c r="AG136" s="201" t="s">
        <v>22</v>
      </c>
      <c r="AH136" s="202"/>
      <c r="AI136" s="224">
        <f t="shared" si="2"/>
        <v>27212</v>
      </c>
      <c r="AJ136" s="225">
        <f t="shared" si="5"/>
        <v>0</v>
      </c>
      <c r="AK136" s="371">
        <f t="shared" si="6"/>
        <v>9247</v>
      </c>
      <c r="AL136" s="1383">
        <f t="shared" si="3"/>
        <v>2475</v>
      </c>
      <c r="AM136" s="1339"/>
    </row>
    <row r="137" spans="1:39" ht="14.45" customHeight="1">
      <c r="A137" s="960">
        <v>0</v>
      </c>
      <c r="B137" s="960">
        <v>0</v>
      </c>
      <c r="C137" s="960">
        <v>0</v>
      </c>
      <c r="D137" s="960">
        <v>0</v>
      </c>
      <c r="E137" s="960">
        <v>0</v>
      </c>
      <c r="K137" s="199"/>
      <c r="L137" s="200" t="s">
        <v>25</v>
      </c>
      <c r="M137" s="201" t="s">
        <v>26</v>
      </c>
      <c r="N137" s="202"/>
      <c r="O137" s="203"/>
      <c r="P137" s="224">
        <f t="shared" si="0"/>
        <v>80967</v>
      </c>
      <c r="Q137" s="225">
        <f t="shared" si="0"/>
        <v>80967</v>
      </c>
      <c r="R137" s="225">
        <f t="shared" si="0"/>
        <v>0</v>
      </c>
      <c r="S137" s="226">
        <f t="shared" si="0"/>
        <v>46566</v>
      </c>
      <c r="T137" s="275">
        <f t="shared" si="0"/>
        <v>21500</v>
      </c>
      <c r="U137" s="207"/>
      <c r="V137" s="200" t="s">
        <v>25</v>
      </c>
      <c r="W137" s="201" t="s">
        <v>26</v>
      </c>
      <c r="X137" s="202"/>
      <c r="Y137" s="203" t="s">
        <v>156</v>
      </c>
      <c r="Z137" s="224">
        <f t="shared" si="8"/>
        <v>222</v>
      </c>
      <c r="AA137" s="225">
        <f t="shared" si="8"/>
        <v>0</v>
      </c>
      <c r="AB137" s="297">
        <f t="shared" si="8"/>
        <v>183</v>
      </c>
      <c r="AC137" s="371">
        <f t="shared" si="8"/>
        <v>0</v>
      </c>
      <c r="AD137" s="376"/>
      <c r="AE137" s="199"/>
      <c r="AF137" s="200" t="s">
        <v>25</v>
      </c>
      <c r="AG137" s="201" t="s">
        <v>26</v>
      </c>
      <c r="AH137" s="202"/>
      <c r="AI137" s="224">
        <f t="shared" si="2"/>
        <v>80745</v>
      </c>
      <c r="AJ137" s="225">
        <f t="shared" si="5"/>
        <v>0</v>
      </c>
      <c r="AK137" s="371">
        <f t="shared" si="6"/>
        <v>46383</v>
      </c>
      <c r="AL137" s="1383">
        <f t="shared" si="3"/>
        <v>0</v>
      </c>
      <c r="AM137" s="1339"/>
    </row>
    <row r="138" spans="1:39" ht="14.45" customHeight="1">
      <c r="A138" s="960">
        <v>0</v>
      </c>
      <c r="B138" s="960">
        <v>0</v>
      </c>
      <c r="C138" s="960">
        <v>0</v>
      </c>
      <c r="D138" s="960">
        <v>0</v>
      </c>
      <c r="E138" s="960">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60">
        <v>2405</v>
      </c>
      <c r="B139" s="960">
        <v>0</v>
      </c>
      <c r="C139" s="960">
        <v>0</v>
      </c>
      <c r="D139" s="960">
        <v>0</v>
      </c>
      <c r="E139" s="960">
        <v>600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60">
        <v>0</v>
      </c>
      <c r="B140" s="960">
        <v>0</v>
      </c>
      <c r="C140" s="960">
        <v>0</v>
      </c>
      <c r="D140" s="960">
        <v>0</v>
      </c>
      <c r="E140" s="960">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60">
        <v>0</v>
      </c>
      <c r="B141" s="960">
        <v>0</v>
      </c>
      <c r="C141" s="960">
        <v>0</v>
      </c>
      <c r="D141" s="960">
        <v>0</v>
      </c>
      <c r="E141" s="960">
        <v>0</v>
      </c>
      <c r="K141" s="199"/>
      <c r="L141" s="200" t="s">
        <v>38</v>
      </c>
      <c r="M141" s="201" t="s">
        <v>149</v>
      </c>
      <c r="N141" s="202"/>
      <c r="O141" s="203"/>
      <c r="P141" s="224">
        <f t="shared" si="9"/>
        <v>91467</v>
      </c>
      <c r="Q141" s="225">
        <f t="shared" si="9"/>
        <v>91467</v>
      </c>
      <c r="R141" s="225">
        <f t="shared" si="9"/>
        <v>0</v>
      </c>
      <c r="S141" s="226">
        <f t="shared" si="9"/>
        <v>39696</v>
      </c>
      <c r="T141" s="275">
        <f t="shared" si="9"/>
        <v>0</v>
      </c>
      <c r="U141" s="207"/>
      <c r="V141" s="200" t="s">
        <v>38</v>
      </c>
      <c r="W141" s="201" t="s">
        <v>149</v>
      </c>
      <c r="X141" s="202"/>
      <c r="Y141" s="203" t="s">
        <v>156</v>
      </c>
      <c r="Z141" s="224">
        <f t="shared" ref="Z141:AC143" si="10">IF(ISERROR((Z$28)*(Q141/(Q$136+Q$137+Q$138+Q$139+Q$141+Q$142+Q$143))),0,ROUND((Z$28)*(Q141/(Q$136+Q$137+Q$138+Q$139+Q$141+Q$142+Q$143)),0))</f>
        <v>251</v>
      </c>
      <c r="AA141" s="225">
        <f t="shared" si="10"/>
        <v>0</v>
      </c>
      <c r="AB141" s="297">
        <f t="shared" si="10"/>
        <v>156</v>
      </c>
      <c r="AC141" s="371">
        <f t="shared" si="10"/>
        <v>0</v>
      </c>
      <c r="AD141" s="376"/>
      <c r="AE141" s="199"/>
      <c r="AF141" s="200" t="s">
        <v>38</v>
      </c>
      <c r="AG141" s="201" t="s">
        <v>149</v>
      </c>
      <c r="AH141" s="202"/>
      <c r="AI141" s="224">
        <f t="shared" si="2"/>
        <v>91216</v>
      </c>
      <c r="AJ141" s="225">
        <f t="shared" si="5"/>
        <v>0</v>
      </c>
      <c r="AK141" s="371">
        <f t="shared" si="6"/>
        <v>39540</v>
      </c>
      <c r="AL141" s="1383">
        <f t="shared" si="3"/>
        <v>0</v>
      </c>
      <c r="AM141" s="1339"/>
    </row>
    <row r="142" spans="1:39" ht="14.45" customHeight="1">
      <c r="A142" s="960">
        <v>0</v>
      </c>
      <c r="B142" s="960">
        <v>0</v>
      </c>
      <c r="C142" s="960">
        <v>0</v>
      </c>
      <c r="D142" s="960">
        <v>0</v>
      </c>
      <c r="E142" s="960">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60">
        <v>0</v>
      </c>
      <c r="B143" s="960">
        <v>0</v>
      </c>
      <c r="C143" s="960">
        <v>0</v>
      </c>
      <c r="D143" s="960">
        <v>0</v>
      </c>
      <c r="E143" s="960">
        <v>0</v>
      </c>
      <c r="K143" s="199"/>
      <c r="L143" s="221"/>
      <c r="M143" s="201" t="s">
        <v>13</v>
      </c>
      <c r="N143" s="202"/>
      <c r="O143" s="203"/>
      <c r="P143" s="224">
        <f t="shared" si="9"/>
        <v>7536</v>
      </c>
      <c r="Q143" s="225">
        <f t="shared" si="9"/>
        <v>0</v>
      </c>
      <c r="R143" s="225">
        <f t="shared" si="9"/>
        <v>0</v>
      </c>
      <c r="S143" s="226">
        <f t="shared" si="9"/>
        <v>4871</v>
      </c>
      <c r="T143" s="275">
        <f t="shared" si="9"/>
        <v>0</v>
      </c>
      <c r="U143" s="207"/>
      <c r="V143" s="221"/>
      <c r="W143" s="201" t="s">
        <v>13</v>
      </c>
      <c r="X143" s="202"/>
      <c r="Y143" s="203" t="s">
        <v>156</v>
      </c>
      <c r="Z143" s="224">
        <f t="shared" si="10"/>
        <v>0</v>
      </c>
      <c r="AA143" s="225">
        <f t="shared" si="10"/>
        <v>0</v>
      </c>
      <c r="AB143" s="297">
        <f t="shared" si="10"/>
        <v>19</v>
      </c>
      <c r="AC143" s="371">
        <f t="shared" si="10"/>
        <v>0</v>
      </c>
      <c r="AD143" s="376"/>
      <c r="AE143" s="199" t="s">
        <v>158</v>
      </c>
      <c r="AF143" s="221"/>
      <c r="AG143" s="201" t="s">
        <v>13</v>
      </c>
      <c r="AH143" s="202"/>
      <c r="AI143" s="224">
        <f t="shared" si="2"/>
        <v>0</v>
      </c>
      <c r="AJ143" s="225">
        <f t="shared" si="5"/>
        <v>0</v>
      </c>
      <c r="AK143" s="371">
        <f t="shared" si="6"/>
        <v>0</v>
      </c>
      <c r="AL143" s="1383">
        <f t="shared" si="3"/>
        <v>7536</v>
      </c>
      <c r="AM143" s="1339"/>
    </row>
    <row r="144" spans="1:39" ht="14.45" customHeight="1">
      <c r="A144" s="960">
        <v>0</v>
      </c>
      <c r="B144" s="960">
        <v>0</v>
      </c>
      <c r="C144" s="960">
        <v>0</v>
      </c>
      <c r="D144" s="960">
        <v>0</v>
      </c>
      <c r="E144" s="960">
        <v>0</v>
      </c>
      <c r="K144" s="199" t="s">
        <v>4</v>
      </c>
      <c r="L144" s="178" t="s">
        <v>45</v>
      </c>
      <c r="M144" s="202"/>
      <c r="N144" s="202"/>
      <c r="O144" s="203"/>
      <c r="P144" s="224">
        <f t="shared" si="9"/>
        <v>19320</v>
      </c>
      <c r="Q144" s="225">
        <f t="shared" si="9"/>
        <v>19320</v>
      </c>
      <c r="R144" s="225">
        <f t="shared" si="9"/>
        <v>0</v>
      </c>
      <c r="S144" s="226">
        <f t="shared" si="9"/>
        <v>0</v>
      </c>
      <c r="T144" s="275">
        <f t="shared" si="9"/>
        <v>0</v>
      </c>
      <c r="U144" s="207" t="s">
        <v>4</v>
      </c>
      <c r="V144" s="178" t="s">
        <v>45</v>
      </c>
      <c r="W144" s="202"/>
      <c r="X144" s="202"/>
      <c r="Y144" s="203" t="s">
        <v>156</v>
      </c>
      <c r="Z144" s="224">
        <f>IF(ISERROR((Z$60)*(Q144/(Q$135+Q$144+Q$163+Q$175))),0,ROUND((Z$60)*(Q144/(Q$135+Q$144+Q$163+Q$175)),0))</f>
        <v>102</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19218</v>
      </c>
      <c r="AJ144" s="225">
        <f>SUM(AJ145:AJ147)</f>
        <v>0</v>
      </c>
      <c r="AK144" s="371">
        <f>SUM(AK145:AK147)</f>
        <v>0</v>
      </c>
      <c r="AL144" s="1383">
        <f t="shared" si="3"/>
        <v>0</v>
      </c>
      <c r="AM144" s="1339"/>
    </row>
    <row r="145" spans="1:39" ht="14.45" customHeight="1">
      <c r="A145" s="960">
        <v>0</v>
      </c>
      <c r="B145" s="960">
        <v>0</v>
      </c>
      <c r="C145" s="960">
        <v>0</v>
      </c>
      <c r="D145" s="960">
        <v>0</v>
      </c>
      <c r="E145" s="960">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60">
        <v>0</v>
      </c>
      <c r="B146" s="960">
        <v>0</v>
      </c>
      <c r="C146" s="960">
        <v>0</v>
      </c>
      <c r="D146" s="960">
        <v>0</v>
      </c>
      <c r="E146" s="960">
        <v>0</v>
      </c>
      <c r="K146" s="199" t="s">
        <v>128</v>
      </c>
      <c r="L146" s="200"/>
      <c r="M146" s="201" t="s">
        <v>101</v>
      </c>
      <c r="N146" s="202"/>
      <c r="O146" s="203"/>
      <c r="P146" s="224">
        <f t="shared" si="9"/>
        <v>0</v>
      </c>
      <c r="Q146" s="225">
        <f t="shared" si="9"/>
        <v>0</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0</v>
      </c>
      <c r="AJ146" s="225">
        <f t="shared" si="12"/>
        <v>0</v>
      </c>
      <c r="AK146" s="371">
        <f t="shared" si="13"/>
        <v>0</v>
      </c>
      <c r="AL146" s="1383">
        <f t="shared" si="3"/>
        <v>0</v>
      </c>
      <c r="AM146" s="1339"/>
    </row>
    <row r="147" spans="1:39" ht="14.45" customHeight="1">
      <c r="A147" s="960">
        <v>2405</v>
      </c>
      <c r="B147" s="960">
        <v>0</v>
      </c>
      <c r="C147" s="960">
        <v>0</v>
      </c>
      <c r="D147" s="960">
        <v>0</v>
      </c>
      <c r="E147" s="960">
        <v>600</v>
      </c>
      <c r="K147" s="199" t="s">
        <v>161</v>
      </c>
      <c r="L147" s="200"/>
      <c r="M147" s="201" t="s">
        <v>13</v>
      </c>
      <c r="N147" s="202"/>
      <c r="O147" s="203"/>
      <c r="P147" s="224">
        <f t="shared" si="9"/>
        <v>19320</v>
      </c>
      <c r="Q147" s="225">
        <f t="shared" si="9"/>
        <v>19320</v>
      </c>
      <c r="R147" s="225">
        <f t="shared" si="9"/>
        <v>0</v>
      </c>
      <c r="S147" s="226">
        <f t="shared" si="9"/>
        <v>0</v>
      </c>
      <c r="T147" s="275">
        <f t="shared" si="9"/>
        <v>0</v>
      </c>
      <c r="U147" s="207"/>
      <c r="V147" s="200"/>
      <c r="W147" s="201" t="s">
        <v>13</v>
      </c>
      <c r="X147" s="202"/>
      <c r="Y147" s="203" t="s">
        <v>156</v>
      </c>
      <c r="Z147" s="224">
        <f t="shared" si="11"/>
        <v>102</v>
      </c>
      <c r="AA147" s="225">
        <f t="shared" si="11"/>
        <v>0</v>
      </c>
      <c r="AB147" s="297">
        <f t="shared" si="11"/>
        <v>0</v>
      </c>
      <c r="AC147" s="371">
        <f t="shared" si="11"/>
        <v>0</v>
      </c>
      <c r="AD147" s="376"/>
      <c r="AE147" s="199" t="s">
        <v>162</v>
      </c>
      <c r="AF147" s="200"/>
      <c r="AG147" s="201" t="s">
        <v>13</v>
      </c>
      <c r="AH147" s="202"/>
      <c r="AI147" s="224">
        <f t="shared" si="2"/>
        <v>19218</v>
      </c>
      <c r="AJ147" s="225">
        <f t="shared" si="12"/>
        <v>0</v>
      </c>
      <c r="AK147" s="371">
        <f t="shared" si="13"/>
        <v>0</v>
      </c>
      <c r="AL147" s="1383">
        <f t="shared" si="3"/>
        <v>0</v>
      </c>
      <c r="AM147" s="1339"/>
    </row>
    <row r="148" spans="1:39" ht="14.45" customHeight="1">
      <c r="A148" s="960">
        <v>0</v>
      </c>
      <c r="B148" s="960">
        <v>0</v>
      </c>
      <c r="C148" s="960">
        <v>0</v>
      </c>
      <c r="D148" s="960">
        <v>0</v>
      </c>
      <c r="E148" s="960">
        <v>0</v>
      </c>
      <c r="K148" s="199" t="s">
        <v>83</v>
      </c>
      <c r="L148" s="178"/>
      <c r="M148" s="201" t="s">
        <v>47</v>
      </c>
      <c r="N148" s="202"/>
      <c r="O148" s="203"/>
      <c r="P148" s="224">
        <f t="shared" si="9"/>
        <v>436756</v>
      </c>
      <c r="Q148" s="225">
        <f t="shared" si="9"/>
        <v>436756</v>
      </c>
      <c r="R148" s="225">
        <f t="shared" si="9"/>
        <v>50000</v>
      </c>
      <c r="S148" s="226">
        <f t="shared" si="9"/>
        <v>0</v>
      </c>
      <c r="T148" s="275">
        <f t="shared" si="9"/>
        <v>142900</v>
      </c>
      <c r="U148" s="207" t="s">
        <v>4</v>
      </c>
      <c r="V148" s="178"/>
      <c r="W148" s="201" t="s">
        <v>47</v>
      </c>
      <c r="X148" s="202"/>
      <c r="Y148" s="203" t="s">
        <v>156</v>
      </c>
      <c r="Z148" s="224">
        <f>IF(ISERROR((Z$33)*(Q148/(Q148+Q149))),0,ROUND((Z$33)*(Q148/(Q148+Q149)),0))</f>
        <v>71576</v>
      </c>
      <c r="AA148" s="225">
        <f>IF(ISERROR((AA$33)*(R148/(R148+R149))),0,ROUND((AA$33)*(R148/(R148+R149)),0))</f>
        <v>2965</v>
      </c>
      <c r="AB148" s="297">
        <f>IF(ISERROR((AB$33)*(S148/(S148+S149))),0,ROUND((AB$33)*(S148/(S148+S149)),0))</f>
        <v>0</v>
      </c>
      <c r="AC148" s="371">
        <f>IF(ISERROR((AC$33)*(T148/(T148+T149))),0,ROUND((AC$33)*(T148/(T148+T149)),0))</f>
        <v>60800</v>
      </c>
      <c r="AD148" s="376"/>
      <c r="AE148" s="199" t="s">
        <v>163</v>
      </c>
      <c r="AF148" s="178"/>
      <c r="AG148" s="201" t="s">
        <v>47</v>
      </c>
      <c r="AH148" s="202"/>
      <c r="AI148" s="224">
        <f t="shared" si="2"/>
        <v>365180</v>
      </c>
      <c r="AJ148" s="225">
        <f t="shared" si="12"/>
        <v>47035</v>
      </c>
      <c r="AK148" s="371">
        <f t="shared" si="13"/>
        <v>0</v>
      </c>
      <c r="AL148" s="1383">
        <f t="shared" si="3"/>
        <v>0</v>
      </c>
      <c r="AM148" s="1339"/>
    </row>
    <row r="149" spans="1:39" ht="14.45" customHeight="1">
      <c r="A149" s="960">
        <v>0</v>
      </c>
      <c r="B149" s="960">
        <v>0</v>
      </c>
      <c r="C149" s="960">
        <v>0</v>
      </c>
      <c r="D149" s="960">
        <v>0</v>
      </c>
      <c r="E149" s="960">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60">
        <v>0</v>
      </c>
      <c r="B150" s="960">
        <v>0</v>
      </c>
      <c r="C150" s="960">
        <v>0</v>
      </c>
      <c r="D150" s="960">
        <v>0</v>
      </c>
      <c r="E150" s="960">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60">
        <v>2405</v>
      </c>
      <c r="B151" s="960">
        <v>0</v>
      </c>
      <c r="C151" s="960">
        <v>0</v>
      </c>
      <c r="D151" s="960">
        <v>0</v>
      </c>
      <c r="E151" s="960">
        <v>600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60">
        <v>0</v>
      </c>
      <c r="B152" s="960">
        <v>0</v>
      </c>
      <c r="C152" s="960">
        <v>0</v>
      </c>
      <c r="D152" s="960">
        <v>0</v>
      </c>
      <c r="E152" s="960">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60">
        <v>0</v>
      </c>
      <c r="B153" s="960">
        <v>0</v>
      </c>
      <c r="C153" s="960">
        <v>0</v>
      </c>
      <c r="D153" s="960">
        <v>0</v>
      </c>
      <c r="E153" s="960">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60">
        <v>0</v>
      </c>
      <c r="B154" s="960">
        <v>0</v>
      </c>
      <c r="C154" s="960">
        <v>0</v>
      </c>
      <c r="D154" s="960">
        <v>0</v>
      </c>
      <c r="E154" s="960">
        <v>0</v>
      </c>
      <c r="K154" s="199"/>
      <c r="L154" s="200"/>
      <c r="M154" s="178" t="s">
        <v>60</v>
      </c>
      <c r="N154" s="202"/>
      <c r="O154" s="203"/>
      <c r="P154" s="224">
        <f t="shared" si="9"/>
        <v>56055</v>
      </c>
      <c r="Q154" s="225">
        <f t="shared" si="9"/>
        <v>56055</v>
      </c>
      <c r="R154" s="225">
        <f t="shared" si="9"/>
        <v>0</v>
      </c>
      <c r="S154" s="226">
        <f t="shared" si="9"/>
        <v>0</v>
      </c>
      <c r="T154" s="275">
        <f t="shared" si="9"/>
        <v>18000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56055</v>
      </c>
      <c r="AJ154" s="225">
        <f>SUM(AJ155:AJ159)</f>
        <v>0</v>
      </c>
      <c r="AK154" s="371">
        <f>SUM(AK155:AK159)</f>
        <v>0</v>
      </c>
      <c r="AL154" s="1383">
        <f t="shared" si="3"/>
        <v>0</v>
      </c>
      <c r="AM154" s="1339"/>
    </row>
    <row r="155" spans="1:39" ht="14.45" customHeight="1">
      <c r="A155" s="960">
        <v>2405</v>
      </c>
      <c r="B155" s="960">
        <v>0</v>
      </c>
      <c r="C155" s="960">
        <v>0</v>
      </c>
      <c r="D155" s="960">
        <v>0</v>
      </c>
      <c r="E155" s="960">
        <v>600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60">
        <v>0</v>
      </c>
      <c r="B156" s="960">
        <v>0</v>
      </c>
      <c r="C156" s="960">
        <v>0</v>
      </c>
      <c r="D156" s="960">
        <v>0</v>
      </c>
      <c r="E156" s="960">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60">
        <v>0</v>
      </c>
      <c r="B157" s="960">
        <v>0</v>
      </c>
      <c r="C157" s="960">
        <v>0</v>
      </c>
      <c r="D157" s="960">
        <v>0</v>
      </c>
      <c r="E157" s="960">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60">
        <v>0</v>
      </c>
      <c r="B158" s="960">
        <v>0</v>
      </c>
      <c r="C158" s="960">
        <v>0</v>
      </c>
      <c r="D158" s="960">
        <v>0</v>
      </c>
      <c r="E158" s="960">
        <v>0</v>
      </c>
      <c r="K158" s="199"/>
      <c r="L158" s="200"/>
      <c r="M158" s="200"/>
      <c r="N158" s="201" t="s">
        <v>150</v>
      </c>
      <c r="O158" s="203"/>
      <c r="P158" s="224">
        <f t="shared" si="16"/>
        <v>56055</v>
      </c>
      <c r="Q158" s="225">
        <f t="shared" si="16"/>
        <v>56055</v>
      </c>
      <c r="R158" s="225">
        <f t="shared" si="16"/>
        <v>0</v>
      </c>
      <c r="S158" s="226">
        <f t="shared" si="16"/>
        <v>0</v>
      </c>
      <c r="T158" s="275">
        <f t="shared" si="16"/>
        <v>18000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56055</v>
      </c>
      <c r="AJ158" s="225">
        <f t="shared" si="17"/>
        <v>0</v>
      </c>
      <c r="AK158" s="371">
        <f t="shared" si="18"/>
        <v>0</v>
      </c>
      <c r="AL158" s="1383">
        <f t="shared" si="3"/>
        <v>0</v>
      </c>
      <c r="AM158" s="1339"/>
    </row>
    <row r="159" spans="1:39" ht="14.45" customHeight="1">
      <c r="A159" s="960">
        <v>0</v>
      </c>
      <c r="B159" s="960">
        <v>0</v>
      </c>
      <c r="C159" s="960">
        <v>0</v>
      </c>
      <c r="D159" s="960">
        <v>0</v>
      </c>
      <c r="E159" s="960">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60">
        <v>0</v>
      </c>
      <c r="B160" s="960">
        <v>0</v>
      </c>
      <c r="C160" s="960">
        <v>0</v>
      </c>
      <c r="D160" s="960">
        <v>0</v>
      </c>
      <c r="E160" s="960">
        <v>0</v>
      </c>
      <c r="K160" s="199"/>
      <c r="L160" s="200"/>
      <c r="M160" s="201" t="s">
        <v>70</v>
      </c>
      <c r="N160" s="202"/>
      <c r="O160" s="203"/>
      <c r="P160" s="224">
        <f t="shared" si="16"/>
        <v>3994</v>
      </c>
      <c r="Q160" s="225">
        <f t="shared" si="16"/>
        <v>3994</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3994</v>
      </c>
      <c r="AJ160" s="225">
        <f t="shared" si="17"/>
        <v>0</v>
      </c>
      <c r="AK160" s="371">
        <f t="shared" si="18"/>
        <v>0</v>
      </c>
      <c r="AL160" s="1383">
        <f t="shared" si="3"/>
        <v>0</v>
      </c>
      <c r="AM160" s="1339"/>
    </row>
    <row r="161" spans="1:39" ht="14.45" customHeight="1">
      <c r="A161" s="960">
        <v>0</v>
      </c>
      <c r="B161" s="960">
        <v>0</v>
      </c>
      <c r="C161" s="960">
        <v>0</v>
      </c>
      <c r="D161" s="960">
        <v>0</v>
      </c>
      <c r="E161" s="960">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60">
        <v>0</v>
      </c>
      <c r="B162" s="960">
        <v>0</v>
      </c>
      <c r="C162" s="960">
        <v>0</v>
      </c>
      <c r="D162" s="960">
        <v>0</v>
      </c>
      <c r="E162" s="960">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60">
        <v>0</v>
      </c>
      <c r="B163" s="960">
        <v>0</v>
      </c>
      <c r="C163" s="960">
        <v>0</v>
      </c>
      <c r="D163" s="960">
        <v>0</v>
      </c>
      <c r="E163" s="960">
        <v>0</v>
      </c>
      <c r="K163" s="199" t="s">
        <v>4</v>
      </c>
      <c r="L163" s="178" t="s">
        <v>78</v>
      </c>
      <c r="M163" s="202"/>
      <c r="N163" s="202"/>
      <c r="O163" s="203"/>
      <c r="P163" s="224">
        <f t="shared" si="16"/>
        <v>31436</v>
      </c>
      <c r="Q163" s="225">
        <f t="shared" si="16"/>
        <v>31436</v>
      </c>
      <c r="R163" s="225">
        <f t="shared" si="16"/>
        <v>0</v>
      </c>
      <c r="S163" s="226">
        <f t="shared" si="16"/>
        <v>0</v>
      </c>
      <c r="T163" s="275">
        <f t="shared" si="16"/>
        <v>29300</v>
      </c>
      <c r="U163" s="207" t="s">
        <v>4</v>
      </c>
      <c r="V163" s="178" t="s">
        <v>78</v>
      </c>
      <c r="W163" s="202"/>
      <c r="X163" s="202"/>
      <c r="Y163" s="203" t="s">
        <v>156</v>
      </c>
      <c r="Z163" s="224">
        <f>IF(ISERROR((Z$60)*(Q163/(Q$135+Q$144+Q$163+Q$175))),0,ROUND((Z$60)*(Q163/(Q$135+Q$144+Q$163+Q$175)),0))</f>
        <v>166</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31270</v>
      </c>
      <c r="AJ163" s="225">
        <f>SUM(AJ164:AJ165)</f>
        <v>0</v>
      </c>
      <c r="AK163" s="371">
        <f>SUM(AK164:AK165)</f>
        <v>0</v>
      </c>
      <c r="AL163" s="1383">
        <f t="shared" si="3"/>
        <v>0</v>
      </c>
      <c r="AM163" s="1339"/>
    </row>
    <row r="164" spans="1:39" ht="14.45" customHeight="1">
      <c r="A164" s="960">
        <v>0</v>
      </c>
      <c r="B164" s="960">
        <v>0</v>
      </c>
      <c r="C164" s="960">
        <v>0</v>
      </c>
      <c r="D164" s="960">
        <v>0</v>
      </c>
      <c r="E164" s="960">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60">
        <v>0</v>
      </c>
      <c r="B165" s="960">
        <v>0</v>
      </c>
      <c r="C165" s="960">
        <v>0</v>
      </c>
      <c r="D165" s="960">
        <v>0</v>
      </c>
      <c r="E165" s="960">
        <v>0</v>
      </c>
      <c r="K165" s="199"/>
      <c r="L165" s="221"/>
      <c r="M165" s="201" t="s">
        <v>13</v>
      </c>
      <c r="N165" s="202"/>
      <c r="O165" s="203"/>
      <c r="P165" s="224">
        <f t="shared" si="16"/>
        <v>31436</v>
      </c>
      <c r="Q165" s="225">
        <f t="shared" si="16"/>
        <v>31436</v>
      </c>
      <c r="R165" s="225">
        <f t="shared" si="16"/>
        <v>0</v>
      </c>
      <c r="S165" s="226">
        <f t="shared" si="16"/>
        <v>0</v>
      </c>
      <c r="T165" s="275">
        <f t="shared" si="16"/>
        <v>29300</v>
      </c>
      <c r="U165" s="207"/>
      <c r="V165" s="221"/>
      <c r="W165" s="201" t="s">
        <v>13</v>
      </c>
      <c r="X165" s="202"/>
      <c r="Y165" s="203" t="s">
        <v>156</v>
      </c>
      <c r="Z165" s="224">
        <f>Z163-Z164</f>
        <v>166</v>
      </c>
      <c r="AA165" s="225">
        <f>AA163-AA164</f>
        <v>0</v>
      </c>
      <c r="AB165" s="297">
        <f>AB163-AB164</f>
        <v>0</v>
      </c>
      <c r="AC165" s="371">
        <f>AC163-AC164</f>
        <v>0</v>
      </c>
      <c r="AD165" s="376"/>
      <c r="AE165" s="199"/>
      <c r="AF165" s="221"/>
      <c r="AG165" s="201" t="s">
        <v>13</v>
      </c>
      <c r="AH165" s="202"/>
      <c r="AI165" s="224">
        <f t="shared" si="2"/>
        <v>31270</v>
      </c>
      <c r="AJ165" s="225">
        <f t="shared" si="19"/>
        <v>0</v>
      </c>
      <c r="AK165" s="371">
        <f t="shared" si="20"/>
        <v>0</v>
      </c>
      <c r="AL165" s="1383">
        <f t="shared" si="3"/>
        <v>0</v>
      </c>
      <c r="AM165" s="1339"/>
    </row>
    <row r="166" spans="1:39" ht="14.45" customHeight="1">
      <c r="A166" s="960">
        <v>2405</v>
      </c>
      <c r="B166" s="960">
        <v>0</v>
      </c>
      <c r="C166" s="960">
        <v>0</v>
      </c>
      <c r="D166" s="960">
        <v>0</v>
      </c>
      <c r="E166" s="960">
        <v>600</v>
      </c>
      <c r="K166" s="199"/>
      <c r="L166" s="174"/>
      <c r="M166" s="201" t="s">
        <v>88</v>
      </c>
      <c r="N166" s="202"/>
      <c r="O166" s="203"/>
      <c r="P166" s="224">
        <f t="shared" si="16"/>
        <v>21536</v>
      </c>
      <c r="Q166" s="225">
        <f t="shared" si="16"/>
        <v>21536</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21536</v>
      </c>
      <c r="AJ166" s="225">
        <f t="shared" si="19"/>
        <v>0</v>
      </c>
      <c r="AK166" s="371">
        <f t="shared" si="20"/>
        <v>0</v>
      </c>
      <c r="AL166" s="1383">
        <f t="shared" si="3"/>
        <v>0</v>
      </c>
      <c r="AM166" s="1339"/>
    </row>
    <row r="167" spans="1:39" ht="14.45" customHeight="1">
      <c r="A167" s="960">
        <v>2405</v>
      </c>
      <c r="B167" s="960">
        <v>0</v>
      </c>
      <c r="C167" s="960">
        <v>0</v>
      </c>
      <c r="D167" s="960">
        <v>0</v>
      </c>
      <c r="E167" s="960">
        <v>600</v>
      </c>
      <c r="K167" s="199"/>
      <c r="L167" s="181" t="s">
        <v>91</v>
      </c>
      <c r="M167" s="201" t="s">
        <v>89</v>
      </c>
      <c r="N167" s="202"/>
      <c r="O167" s="203"/>
      <c r="P167" s="224">
        <f t="shared" si="16"/>
        <v>0</v>
      </c>
      <c r="Q167" s="225">
        <f t="shared" si="16"/>
        <v>0</v>
      </c>
      <c r="R167" s="225">
        <f t="shared" si="16"/>
        <v>0</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0</v>
      </c>
      <c r="AJ167" s="225">
        <f t="shared" si="19"/>
        <v>0</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70">
        <v>0</v>
      </c>
      <c r="B170" s="970">
        <v>0</v>
      </c>
      <c r="C170" s="970">
        <v>0</v>
      </c>
      <c r="D170" s="970">
        <v>0</v>
      </c>
      <c r="E170" s="970">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70">
        <v>0</v>
      </c>
      <c r="B171" s="970">
        <v>0</v>
      </c>
      <c r="C171" s="970">
        <v>0</v>
      </c>
      <c r="D171" s="970">
        <v>0</v>
      </c>
      <c r="E171" s="970">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70">
        <v>0</v>
      </c>
      <c r="B172" s="970">
        <v>0</v>
      </c>
      <c r="C172" s="970">
        <v>0</v>
      </c>
      <c r="D172" s="970">
        <v>0</v>
      </c>
      <c r="E172" s="970">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70">
        <v>0</v>
      </c>
      <c r="B173" s="970">
        <v>0</v>
      </c>
      <c r="C173" s="970">
        <v>0</v>
      </c>
      <c r="D173" s="970">
        <v>0</v>
      </c>
      <c r="E173" s="970">
        <v>0</v>
      </c>
      <c r="K173" s="199"/>
      <c r="L173" s="181" t="s">
        <v>41</v>
      </c>
      <c r="M173" s="201" t="s">
        <v>108</v>
      </c>
      <c r="N173" s="202"/>
      <c r="O173" s="203"/>
      <c r="P173" s="224">
        <f t="shared" si="25"/>
        <v>778</v>
      </c>
      <c r="Q173" s="225">
        <f t="shared" si="25"/>
        <v>778</v>
      </c>
      <c r="R173" s="225">
        <f t="shared" si="25"/>
        <v>0</v>
      </c>
      <c r="S173" s="226">
        <f t="shared" si="25"/>
        <v>0</v>
      </c>
      <c r="T173" s="275">
        <f t="shared" si="25"/>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778</v>
      </c>
      <c r="AJ173" s="225">
        <f t="shared" si="23"/>
        <v>0</v>
      </c>
      <c r="AK173" s="371">
        <f t="shared" si="24"/>
        <v>0</v>
      </c>
      <c r="AL173" s="1383">
        <f t="shared" si="3"/>
        <v>0</v>
      </c>
      <c r="AM173" s="1339"/>
    </row>
    <row r="174" spans="1:39" ht="14.45" customHeight="1">
      <c r="A174" s="970">
        <v>0</v>
      </c>
      <c r="B174" s="970">
        <v>0</v>
      </c>
      <c r="C174" s="970">
        <v>0</v>
      </c>
      <c r="D174" s="970">
        <v>0</v>
      </c>
      <c r="E174" s="970">
        <v>0</v>
      </c>
      <c r="K174" s="199"/>
      <c r="L174" s="221"/>
      <c r="M174" s="201" t="s">
        <v>13</v>
      </c>
      <c r="N174" s="202"/>
      <c r="O174" s="203"/>
      <c r="P174" s="224">
        <f t="shared" si="25"/>
        <v>0</v>
      </c>
      <c r="Q174" s="225">
        <f t="shared" si="25"/>
        <v>0</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0</v>
      </c>
      <c r="AJ174" s="225">
        <f t="shared" si="23"/>
        <v>0</v>
      </c>
      <c r="AK174" s="371">
        <f t="shared" si="24"/>
        <v>0</v>
      </c>
      <c r="AL174" s="1383">
        <f t="shared" si="3"/>
        <v>0</v>
      </c>
      <c r="AM174" s="1339"/>
    </row>
    <row r="175" spans="1:39" ht="14.45" customHeight="1">
      <c r="A175" s="970">
        <v>0</v>
      </c>
      <c r="B175" s="970">
        <v>0</v>
      </c>
      <c r="C175" s="970">
        <v>0</v>
      </c>
      <c r="D175" s="970">
        <v>0</v>
      </c>
      <c r="E175" s="970">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1</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1277</v>
      </c>
    </row>
    <row r="176" spans="1:39" ht="14.45" customHeight="1" thickBot="1">
      <c r="A176" s="970">
        <v>0</v>
      </c>
      <c r="B176" s="970">
        <v>0</v>
      </c>
      <c r="C176" s="970">
        <v>0</v>
      </c>
      <c r="D176" s="970">
        <v>0</v>
      </c>
      <c r="E176" s="970">
        <v>0</v>
      </c>
      <c r="K176" s="316"/>
      <c r="L176" s="317" t="s">
        <v>82</v>
      </c>
      <c r="M176" s="318"/>
      <c r="N176" s="318"/>
      <c r="O176" s="319"/>
      <c r="P176" s="320">
        <f t="shared" si="25"/>
        <v>867075</v>
      </c>
      <c r="Q176" s="321">
        <f t="shared" si="25"/>
        <v>846268</v>
      </c>
      <c r="R176" s="321">
        <f t="shared" si="25"/>
        <v>53181</v>
      </c>
      <c r="S176" s="322">
        <f t="shared" si="25"/>
        <v>106632</v>
      </c>
      <c r="T176" s="323">
        <f t="shared" si="25"/>
        <v>211700</v>
      </c>
      <c r="U176" s="372"/>
      <c r="V176" s="317" t="s">
        <v>82</v>
      </c>
      <c r="W176" s="318"/>
      <c r="X176" s="318"/>
      <c r="Y176" s="319"/>
      <c r="Z176" s="320">
        <f>Z61</f>
        <v>72392</v>
      </c>
      <c r="AA176" s="321">
        <f>AA61</f>
        <v>2965</v>
      </c>
      <c r="AB176" s="500">
        <f>AB61</f>
        <v>399</v>
      </c>
      <c r="AC176" s="373">
        <f>AC61</f>
        <v>60800</v>
      </c>
      <c r="AD176" s="376"/>
      <c r="AE176" s="374"/>
      <c r="AF176" s="317" t="s">
        <v>82</v>
      </c>
      <c r="AG176" s="318"/>
      <c r="AH176" s="318"/>
      <c r="AI176" s="375">
        <f t="shared" si="2"/>
        <v>773876</v>
      </c>
      <c r="AJ176" s="321">
        <f>SUM(AJ123,AJ126,AJ129,AJ133:AJ144,AJ148:AJ154,AJ160:AJ163,AJ166:AJ175)</f>
        <v>47803</v>
      </c>
      <c r="AK176" s="373">
        <f>SUM(AK123,AK126,AK129,AK133:AK144,AK148:AK154,AK160:AK163,AK166:AK175)</f>
        <v>98390</v>
      </c>
      <c r="AL176" s="1340">
        <f>SUM(AL123,AL126,AL129,AL133:AL144,AL148:AL154,AL160:AL163,AL166:AL175)</f>
        <v>20807</v>
      </c>
      <c r="AM176" s="1388">
        <f>P176-Q176</f>
        <v>20807</v>
      </c>
    </row>
    <row r="177" spans="1:29" ht="14.25" thickTop="1">
      <c r="A177" s="970">
        <v>0</v>
      </c>
      <c r="B177" s="970">
        <v>0</v>
      </c>
      <c r="C177" s="970">
        <v>0</v>
      </c>
      <c r="D177" s="970">
        <v>0</v>
      </c>
      <c r="E177" s="970">
        <v>0</v>
      </c>
      <c r="AC177" s="489"/>
    </row>
    <row r="178" spans="1:29">
      <c r="A178" s="970">
        <v>548</v>
      </c>
      <c r="B178" s="970">
        <v>0</v>
      </c>
      <c r="C178" s="970">
        <v>399</v>
      </c>
      <c r="D178" s="970">
        <v>0</v>
      </c>
      <c r="E178" s="970">
        <v>0</v>
      </c>
      <c r="AC178" s="489"/>
    </row>
    <row r="179" spans="1:29">
      <c r="A179" s="970">
        <v>548</v>
      </c>
      <c r="B179" s="970">
        <v>0</v>
      </c>
      <c r="C179" s="970">
        <v>399</v>
      </c>
      <c r="D179" s="970">
        <v>0</v>
      </c>
      <c r="E179" s="970">
        <v>0</v>
      </c>
      <c r="AC179" s="489"/>
    </row>
    <row r="180" spans="1:29">
      <c r="A180" s="970">
        <v>0</v>
      </c>
      <c r="B180" s="970">
        <v>0</v>
      </c>
      <c r="C180" s="970">
        <v>0</v>
      </c>
      <c r="D180" s="970">
        <v>0</v>
      </c>
      <c r="E180" s="970">
        <v>0</v>
      </c>
      <c r="AC180" s="489"/>
    </row>
    <row r="181" spans="1:29">
      <c r="A181" s="970">
        <v>0</v>
      </c>
      <c r="B181" s="970">
        <v>0</v>
      </c>
      <c r="C181" s="970">
        <v>0</v>
      </c>
      <c r="D181" s="970">
        <v>0</v>
      </c>
      <c r="E181" s="970">
        <v>0</v>
      </c>
      <c r="AC181" s="489"/>
    </row>
    <row r="182" spans="1:29">
      <c r="A182" s="970">
        <v>71576</v>
      </c>
      <c r="B182" s="970">
        <v>2965</v>
      </c>
      <c r="C182" s="970">
        <v>0</v>
      </c>
      <c r="D182" s="970">
        <v>0</v>
      </c>
      <c r="E182" s="970">
        <v>60800</v>
      </c>
      <c r="AC182" s="489"/>
    </row>
    <row r="183" spans="1:29">
      <c r="A183" s="970">
        <v>71576</v>
      </c>
      <c r="B183" s="970">
        <v>2965</v>
      </c>
      <c r="C183" s="970">
        <v>0</v>
      </c>
      <c r="D183" s="970">
        <v>0</v>
      </c>
      <c r="E183" s="970">
        <v>60800</v>
      </c>
      <c r="AC183" s="489"/>
    </row>
    <row r="184" spans="1:29">
      <c r="A184" s="970">
        <v>0</v>
      </c>
      <c r="B184" s="970">
        <v>0</v>
      </c>
      <c r="C184" s="970">
        <v>0</v>
      </c>
      <c r="D184" s="970">
        <v>0</v>
      </c>
      <c r="E184" s="970">
        <v>0</v>
      </c>
      <c r="AC184" s="489"/>
    </row>
    <row r="185" spans="1:29">
      <c r="A185" s="970">
        <v>0</v>
      </c>
      <c r="B185" s="970">
        <v>0</v>
      </c>
      <c r="C185" s="970">
        <v>0</v>
      </c>
      <c r="D185" s="970">
        <v>0</v>
      </c>
      <c r="E185" s="970">
        <v>0</v>
      </c>
      <c r="AC185" s="489"/>
    </row>
    <row r="186" spans="1:29">
      <c r="A186" s="970">
        <v>0</v>
      </c>
      <c r="B186" s="970">
        <v>0</v>
      </c>
      <c r="C186" s="970">
        <v>0</v>
      </c>
      <c r="D186" s="970">
        <v>0</v>
      </c>
      <c r="E186" s="970">
        <v>0</v>
      </c>
      <c r="AC186" s="489"/>
    </row>
    <row r="187" spans="1:29">
      <c r="A187" s="970">
        <v>0</v>
      </c>
      <c r="B187" s="970">
        <v>0</v>
      </c>
      <c r="C187" s="970">
        <v>0</v>
      </c>
      <c r="D187" s="970">
        <v>0</v>
      </c>
      <c r="E187" s="970">
        <v>0</v>
      </c>
      <c r="AC187" s="489"/>
    </row>
    <row r="188" spans="1:29">
      <c r="A188" s="970">
        <v>0</v>
      </c>
      <c r="B188" s="970">
        <v>0</v>
      </c>
      <c r="C188" s="970">
        <v>0</v>
      </c>
      <c r="D188" s="970">
        <v>0</v>
      </c>
      <c r="E188" s="970">
        <v>0</v>
      </c>
      <c r="AC188" s="489"/>
    </row>
    <row r="189" spans="1:29">
      <c r="A189" s="970">
        <v>0</v>
      </c>
      <c r="B189" s="970">
        <v>0</v>
      </c>
      <c r="C189" s="970">
        <v>0</v>
      </c>
      <c r="D189" s="970">
        <v>0</v>
      </c>
      <c r="E189" s="970">
        <v>0</v>
      </c>
      <c r="AC189" s="489"/>
    </row>
    <row r="190" spans="1:29">
      <c r="A190" s="970">
        <v>0</v>
      </c>
      <c r="B190" s="970">
        <v>0</v>
      </c>
      <c r="C190" s="970">
        <v>0</v>
      </c>
      <c r="D190" s="970">
        <v>0</v>
      </c>
      <c r="E190" s="970">
        <v>0</v>
      </c>
      <c r="AC190" s="489"/>
    </row>
    <row r="191" spans="1:29">
      <c r="A191" s="970">
        <v>0</v>
      </c>
      <c r="B191" s="970">
        <v>0</v>
      </c>
      <c r="C191" s="970">
        <v>0</v>
      </c>
      <c r="D191" s="970">
        <v>0</v>
      </c>
      <c r="E191" s="970">
        <v>0</v>
      </c>
      <c r="AC191" s="489"/>
    </row>
    <row r="192" spans="1:29">
      <c r="A192" s="970">
        <v>0</v>
      </c>
      <c r="B192" s="970">
        <v>0</v>
      </c>
      <c r="C192" s="970">
        <v>0</v>
      </c>
      <c r="D192" s="970">
        <v>0</v>
      </c>
      <c r="E192" s="970">
        <v>0</v>
      </c>
      <c r="AC192" s="489"/>
    </row>
    <row r="193" spans="1:29">
      <c r="A193" s="970">
        <v>0</v>
      </c>
      <c r="B193" s="970">
        <v>0</v>
      </c>
      <c r="C193" s="970">
        <v>0</v>
      </c>
      <c r="D193" s="970">
        <v>0</v>
      </c>
      <c r="E193" s="970">
        <v>0</v>
      </c>
      <c r="AC193" s="489"/>
    </row>
    <row r="194" spans="1:29">
      <c r="A194" s="970">
        <v>0</v>
      </c>
      <c r="B194" s="970">
        <v>0</v>
      </c>
      <c r="C194" s="970">
        <v>0</v>
      </c>
      <c r="D194" s="970">
        <v>0</v>
      </c>
      <c r="E194" s="970">
        <v>0</v>
      </c>
      <c r="AC194" s="489"/>
    </row>
    <row r="195" spans="1:29">
      <c r="A195" s="970">
        <v>0</v>
      </c>
      <c r="B195" s="970">
        <v>0</v>
      </c>
      <c r="C195" s="970">
        <v>0</v>
      </c>
      <c r="D195" s="970">
        <v>0</v>
      </c>
      <c r="E195" s="970">
        <v>0</v>
      </c>
      <c r="AC195" s="489"/>
    </row>
    <row r="196" spans="1:29">
      <c r="A196" s="970">
        <v>0</v>
      </c>
      <c r="B196" s="970">
        <v>0</v>
      </c>
      <c r="C196" s="970">
        <v>0</v>
      </c>
      <c r="D196" s="970">
        <v>0</v>
      </c>
      <c r="E196" s="970">
        <v>0</v>
      </c>
      <c r="AC196" s="489"/>
    </row>
    <row r="197" spans="1:29">
      <c r="A197" s="970">
        <v>0</v>
      </c>
      <c r="B197" s="970">
        <v>0</v>
      </c>
      <c r="C197" s="970">
        <v>0</v>
      </c>
      <c r="D197" s="970">
        <v>0</v>
      </c>
      <c r="E197" s="970">
        <v>0</v>
      </c>
      <c r="AC197" s="489"/>
    </row>
    <row r="198" spans="1:29">
      <c r="A198" s="970">
        <v>0</v>
      </c>
      <c r="B198" s="970">
        <v>0</v>
      </c>
      <c r="C198" s="970">
        <v>0</v>
      </c>
      <c r="D198" s="970">
        <v>0</v>
      </c>
      <c r="E198" s="970">
        <v>0</v>
      </c>
      <c r="AC198" s="489"/>
    </row>
    <row r="199" spans="1:29">
      <c r="A199" s="970">
        <v>0</v>
      </c>
      <c r="B199" s="970">
        <v>0</v>
      </c>
      <c r="C199" s="970">
        <v>0</v>
      </c>
      <c r="D199" s="970">
        <v>0</v>
      </c>
      <c r="E199" s="970">
        <v>0</v>
      </c>
      <c r="AC199" s="489"/>
    </row>
    <row r="200" spans="1:29">
      <c r="A200" s="970">
        <v>0</v>
      </c>
      <c r="B200" s="970">
        <v>0</v>
      </c>
      <c r="C200" s="970">
        <v>0</v>
      </c>
      <c r="D200" s="970">
        <v>0</v>
      </c>
      <c r="E200" s="970">
        <v>0</v>
      </c>
      <c r="AC200" s="489"/>
    </row>
    <row r="201" spans="1:29">
      <c r="A201" s="970">
        <v>0</v>
      </c>
      <c r="B201" s="970">
        <v>0</v>
      </c>
      <c r="C201" s="970">
        <v>0</v>
      </c>
      <c r="D201" s="970">
        <v>0</v>
      </c>
      <c r="E201" s="970">
        <v>0</v>
      </c>
      <c r="AC201" s="489"/>
    </row>
    <row r="202" spans="1:29">
      <c r="A202" s="970">
        <v>268</v>
      </c>
      <c r="B202" s="970">
        <v>0</v>
      </c>
      <c r="C202" s="970">
        <v>0</v>
      </c>
      <c r="D202" s="970">
        <v>0</v>
      </c>
      <c r="E202" s="970">
        <v>0</v>
      </c>
      <c r="AC202" s="489"/>
    </row>
    <row r="203" spans="1:29" ht="14.25" thickBot="1">
      <c r="A203" s="970">
        <v>72392</v>
      </c>
      <c r="B203" s="970">
        <v>2965</v>
      </c>
      <c r="C203" s="970">
        <v>399</v>
      </c>
      <c r="D203" s="970">
        <v>0</v>
      </c>
      <c r="E203" s="970">
        <v>60800</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2.xml><?xml version="1.0" encoding="utf-8"?>
<worksheet xmlns="http://schemas.openxmlformats.org/spreadsheetml/2006/main" xmlns:r="http://schemas.openxmlformats.org/officeDocument/2006/relationships">
  <dimension ref="A1:AO231"/>
  <sheetViews>
    <sheetView topLeftCell="Z150" workbookViewId="0">
      <selection activeCell="AB175" sqref="AB175"/>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730</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39">
        <v>266251</v>
      </c>
      <c r="B8" s="939">
        <v>266251</v>
      </c>
      <c r="C8" s="939">
        <v>266251</v>
      </c>
      <c r="D8" s="939">
        <v>0</v>
      </c>
      <c r="E8" s="939">
        <v>3671</v>
      </c>
      <c r="F8" s="939">
        <v>210839</v>
      </c>
      <c r="G8" s="939">
        <v>376</v>
      </c>
      <c r="H8" s="939">
        <v>28100</v>
      </c>
      <c r="I8" s="524"/>
      <c r="K8" s="188"/>
      <c r="L8" s="189" t="s">
        <v>8</v>
      </c>
      <c r="M8" s="190"/>
      <c r="N8" s="190"/>
      <c r="O8" s="191" t="s">
        <v>9</v>
      </c>
      <c r="P8" s="192">
        <f>'Ｈ１１（1999）'!A9</f>
        <v>0</v>
      </c>
      <c r="Q8" s="258">
        <f>'Ｈ１１（1999）'!C9</f>
        <v>0</v>
      </c>
      <c r="R8" s="258">
        <f>'Ｈ１１（1999）'!E9</f>
        <v>0</v>
      </c>
      <c r="S8" s="260">
        <f>'Ｈ１１（1999）'!F9</f>
        <v>0</v>
      </c>
      <c r="T8" s="261">
        <f>'Ｈ１１（1999）'!H9</f>
        <v>0</v>
      </c>
      <c r="U8" s="195"/>
      <c r="V8" s="200" t="s">
        <v>145</v>
      </c>
      <c r="W8" s="222"/>
      <c r="X8" s="222"/>
      <c r="Y8" s="298" t="s">
        <v>10</v>
      </c>
      <c r="Z8" s="231">
        <f>'Ｈ１１（1999）'!A170</f>
        <v>0</v>
      </c>
      <c r="AA8" s="232">
        <f>'Ｈ１１（1999）'!B170</f>
        <v>0</v>
      </c>
      <c r="AB8" s="233">
        <f>'Ｈ１１（1999）'!C170</f>
        <v>0</v>
      </c>
      <c r="AC8" s="505">
        <f>'Ｈ１１（1999）'!E170</f>
        <v>0</v>
      </c>
      <c r="AD8" s="165"/>
      <c r="AE8" s="165"/>
      <c r="AF8" s="165"/>
      <c r="AG8" s="165"/>
      <c r="AH8" s="165"/>
      <c r="AI8" s="376"/>
      <c r="AJ8" s="376"/>
      <c r="AK8" s="376"/>
    </row>
    <row r="9" spans="1:37" ht="14.45" customHeight="1">
      <c r="A9" s="939">
        <v>0</v>
      </c>
      <c r="B9" s="939">
        <v>0</v>
      </c>
      <c r="C9" s="939">
        <v>0</v>
      </c>
      <c r="D9" s="939">
        <v>0</v>
      </c>
      <c r="E9" s="939">
        <v>0</v>
      </c>
      <c r="F9" s="939">
        <v>0</v>
      </c>
      <c r="G9" s="939">
        <v>0</v>
      </c>
      <c r="H9" s="939">
        <v>0</v>
      </c>
      <c r="I9" s="524"/>
      <c r="K9" s="199"/>
      <c r="L9" s="200"/>
      <c r="M9" s="201" t="s">
        <v>146</v>
      </c>
      <c r="N9" s="202"/>
      <c r="O9" s="203" t="s">
        <v>12</v>
      </c>
      <c r="P9" s="204">
        <f>'Ｈ１１（1999）'!A10</f>
        <v>0</v>
      </c>
      <c r="Q9" s="205">
        <f>'Ｈ１１（1999）'!C10</f>
        <v>0</v>
      </c>
      <c r="R9" s="205">
        <f>'Ｈ１１（1999）'!E10</f>
        <v>0</v>
      </c>
      <c r="S9" s="267">
        <f>'Ｈ１１（1999）'!F10</f>
        <v>0</v>
      </c>
      <c r="T9" s="268">
        <f>'Ｈ１１（1999）'!H10</f>
        <v>0</v>
      </c>
      <c r="U9" s="207"/>
      <c r="V9" s="181"/>
      <c r="W9" s="201" t="s">
        <v>11</v>
      </c>
      <c r="X9" s="202"/>
      <c r="Y9" s="220" t="s">
        <v>9</v>
      </c>
      <c r="Z9" s="204">
        <f>'Ｈ１１（1999）'!A171</f>
        <v>0</v>
      </c>
      <c r="AA9" s="205">
        <f>'Ｈ１１（1999）'!B171</f>
        <v>0</v>
      </c>
      <c r="AB9" s="206">
        <f>'Ｈ１１（1999）'!C171</f>
        <v>0</v>
      </c>
      <c r="AC9" s="506">
        <f>'Ｈ１１（1999）'!E171</f>
        <v>0</v>
      </c>
      <c r="AD9" s="165"/>
      <c r="AE9" s="165"/>
      <c r="AF9" s="165"/>
      <c r="AG9" s="165"/>
      <c r="AH9" s="165"/>
      <c r="AI9" s="376"/>
      <c r="AJ9" s="376"/>
      <c r="AK9" s="376"/>
    </row>
    <row r="10" spans="1:37" ht="14.45" customHeight="1">
      <c r="A10" s="939">
        <v>0</v>
      </c>
      <c r="B10" s="939">
        <v>0</v>
      </c>
      <c r="C10" s="939">
        <v>0</v>
      </c>
      <c r="D10" s="939">
        <v>0</v>
      </c>
      <c r="E10" s="939">
        <v>0</v>
      </c>
      <c r="F10" s="939">
        <v>0</v>
      </c>
      <c r="G10" s="939">
        <v>0</v>
      </c>
      <c r="H10" s="939">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39">
        <v>0</v>
      </c>
      <c r="B11" s="939">
        <v>0</v>
      </c>
      <c r="C11" s="939">
        <v>0</v>
      </c>
      <c r="D11" s="939">
        <v>0</v>
      </c>
      <c r="E11" s="939">
        <v>0</v>
      </c>
      <c r="F11" s="939">
        <v>0</v>
      </c>
      <c r="G11" s="939">
        <v>0</v>
      </c>
      <c r="H11" s="939">
        <v>0</v>
      </c>
      <c r="I11" s="524"/>
      <c r="K11" s="199" t="s">
        <v>4</v>
      </c>
      <c r="L11" s="178" t="s">
        <v>14</v>
      </c>
      <c r="M11" s="175"/>
      <c r="N11" s="175"/>
      <c r="O11" s="216" t="s">
        <v>15</v>
      </c>
      <c r="P11" s="217">
        <f>'Ｈ１１（1999）'!A11</f>
        <v>0</v>
      </c>
      <c r="Q11" s="218">
        <f>'Ｈ１１（1999）'!C11</f>
        <v>0</v>
      </c>
      <c r="R11" s="218">
        <f>'Ｈ１１（1999）'!E11</f>
        <v>0</v>
      </c>
      <c r="S11" s="283">
        <f>'Ｈ１１（1999）'!F11</f>
        <v>0</v>
      </c>
      <c r="T11" s="268">
        <f>'Ｈ１１（1999）'!H11</f>
        <v>0</v>
      </c>
      <c r="U11" s="207"/>
      <c r="V11" s="201" t="s">
        <v>147</v>
      </c>
      <c r="W11" s="202"/>
      <c r="X11" s="202"/>
      <c r="Y11" s="220" t="s">
        <v>12</v>
      </c>
      <c r="Z11" s="204">
        <f>'Ｈ１１（1999）'!A172</f>
        <v>0</v>
      </c>
      <c r="AA11" s="205">
        <f>'Ｈ１１（1999）'!B172</f>
        <v>0</v>
      </c>
      <c r="AB11" s="206">
        <f>'Ｈ１１（1999）'!C172</f>
        <v>0</v>
      </c>
      <c r="AC11" s="506">
        <f>'Ｈ１１（1999）'!E172</f>
        <v>0</v>
      </c>
      <c r="AD11" s="165"/>
      <c r="AE11" s="165"/>
      <c r="AF11" s="165"/>
      <c r="AG11" s="165"/>
      <c r="AH11" s="165"/>
      <c r="AI11" s="376"/>
      <c r="AJ11" s="376"/>
      <c r="AK11" s="376"/>
    </row>
    <row r="12" spans="1:37" ht="14.45" customHeight="1">
      <c r="A12" s="939">
        <v>0</v>
      </c>
      <c r="B12" s="939">
        <v>0</v>
      </c>
      <c r="C12" s="939">
        <v>0</v>
      </c>
      <c r="D12" s="939">
        <v>0</v>
      </c>
      <c r="E12" s="939">
        <v>0</v>
      </c>
      <c r="F12" s="939">
        <v>0</v>
      </c>
      <c r="G12" s="939">
        <v>0</v>
      </c>
      <c r="H12" s="939">
        <v>0</v>
      </c>
      <c r="I12" s="524"/>
      <c r="K12" s="199"/>
      <c r="L12" s="200"/>
      <c r="M12" s="201" t="s">
        <v>16</v>
      </c>
      <c r="N12" s="202"/>
      <c r="O12" s="203" t="s">
        <v>17</v>
      </c>
      <c r="P12" s="204">
        <f>'Ｈ１１（1999）'!A12</f>
        <v>0</v>
      </c>
      <c r="Q12" s="205">
        <f>'Ｈ１１（1999）'!C12</f>
        <v>0</v>
      </c>
      <c r="R12" s="205">
        <f>'Ｈ１１（1999）'!E12</f>
        <v>0</v>
      </c>
      <c r="S12" s="267">
        <f>'Ｈ１１（1999）'!F12</f>
        <v>0</v>
      </c>
      <c r="T12" s="268">
        <f>'Ｈ１１（1999）'!H12</f>
        <v>0</v>
      </c>
      <c r="U12" s="207"/>
      <c r="V12" s="200"/>
      <c r="W12" s="452"/>
      <c r="X12" s="452"/>
      <c r="Y12" s="453"/>
      <c r="Z12" s="454"/>
      <c r="AA12" s="455"/>
      <c r="AB12" s="455"/>
      <c r="AC12" s="508"/>
      <c r="AD12" s="165"/>
      <c r="AE12" s="165"/>
      <c r="AF12" s="165"/>
      <c r="AG12" s="165"/>
      <c r="AH12" s="165"/>
      <c r="AI12" s="376"/>
      <c r="AJ12" s="376"/>
      <c r="AK12" s="376"/>
    </row>
    <row r="13" spans="1:37" ht="14.45" customHeight="1">
      <c r="A13" s="939">
        <v>11013</v>
      </c>
      <c r="B13" s="939">
        <v>11013</v>
      </c>
      <c r="C13" s="939">
        <v>11013</v>
      </c>
      <c r="D13" s="939">
        <v>0</v>
      </c>
      <c r="E13" s="939">
        <v>3671</v>
      </c>
      <c r="F13" s="939">
        <v>3671</v>
      </c>
      <c r="G13" s="939">
        <v>0</v>
      </c>
      <c r="H13" s="939">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39">
        <v>11013</v>
      </c>
      <c r="B14" s="939">
        <v>11013</v>
      </c>
      <c r="C14" s="939">
        <v>11013</v>
      </c>
      <c r="D14" s="939">
        <v>0</v>
      </c>
      <c r="E14" s="939">
        <v>3671</v>
      </c>
      <c r="F14" s="939">
        <v>3671</v>
      </c>
      <c r="G14" s="939">
        <v>0</v>
      </c>
      <c r="H14" s="939">
        <v>0</v>
      </c>
      <c r="I14" s="524"/>
      <c r="K14" s="199" t="s">
        <v>4</v>
      </c>
      <c r="L14" s="174"/>
      <c r="M14" s="200" t="s">
        <v>94</v>
      </c>
      <c r="N14" s="202"/>
      <c r="O14" s="203" t="s">
        <v>93</v>
      </c>
      <c r="P14" s="204">
        <f>'Ｈ１１（1999）'!A14</f>
        <v>11013</v>
      </c>
      <c r="Q14" s="205">
        <f>'Ｈ１１（1999）'!C14</f>
        <v>11013</v>
      </c>
      <c r="R14" s="205">
        <f>'Ｈ１１（1999）'!E14</f>
        <v>3671</v>
      </c>
      <c r="S14" s="267">
        <f>'Ｈ１１（1999）'!F14</f>
        <v>3671</v>
      </c>
      <c r="T14" s="268">
        <f>'Ｈ１１（1999）'!H14</f>
        <v>0</v>
      </c>
      <c r="U14" s="207"/>
      <c r="V14" s="178"/>
      <c r="W14" s="201" t="s">
        <v>135</v>
      </c>
      <c r="X14" s="202"/>
      <c r="Y14" s="220" t="s">
        <v>93</v>
      </c>
      <c r="Z14" s="204">
        <f>'Ｈ１１（1999）'!A176</f>
        <v>0</v>
      </c>
      <c r="AA14" s="205">
        <f>'Ｈ１１（1999）'!B176</f>
        <v>0</v>
      </c>
      <c r="AB14" s="206">
        <f>'Ｈ１１（1999）'!C176</f>
        <v>0</v>
      </c>
      <c r="AC14" s="506">
        <f>'Ｈ１１（1999）'!E176</f>
        <v>0</v>
      </c>
      <c r="AD14" s="165"/>
      <c r="AE14" s="165"/>
      <c r="AF14" s="165"/>
      <c r="AG14" s="165"/>
      <c r="AH14" s="165"/>
      <c r="AI14" s="376"/>
      <c r="AJ14" s="376"/>
      <c r="AK14" s="376"/>
    </row>
    <row r="15" spans="1:37" ht="14.45" customHeight="1">
      <c r="A15" s="939">
        <v>0</v>
      </c>
      <c r="B15" s="939">
        <v>0</v>
      </c>
      <c r="C15" s="939">
        <v>0</v>
      </c>
      <c r="D15" s="939">
        <v>0</v>
      </c>
      <c r="E15" s="939">
        <v>0</v>
      </c>
      <c r="F15" s="939">
        <v>0</v>
      </c>
      <c r="G15" s="939">
        <v>0</v>
      </c>
      <c r="H15" s="939">
        <v>0</v>
      </c>
      <c r="I15" s="524"/>
      <c r="K15" s="199"/>
      <c r="L15" s="181" t="s">
        <v>102</v>
      </c>
      <c r="M15" s="200"/>
      <c r="N15" s="201" t="s">
        <v>148</v>
      </c>
      <c r="O15" s="203" t="s">
        <v>97</v>
      </c>
      <c r="P15" s="204">
        <f>'Ｈ１１（1999）'!A15</f>
        <v>0</v>
      </c>
      <c r="Q15" s="205">
        <f>'Ｈ１１（1999）'!C15</f>
        <v>0</v>
      </c>
      <c r="R15" s="205">
        <f>'Ｈ１１（1999）'!E15</f>
        <v>0</v>
      </c>
      <c r="S15" s="267">
        <f>'Ｈ１１（1999）'!F15</f>
        <v>0</v>
      </c>
      <c r="T15" s="268">
        <f>'Ｈ１１（1999）'!H15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39">
        <v>11013</v>
      </c>
      <c r="B16" s="939">
        <v>11013</v>
      </c>
      <c r="C16" s="939">
        <v>11013</v>
      </c>
      <c r="D16" s="939">
        <v>0</v>
      </c>
      <c r="E16" s="939">
        <v>3671</v>
      </c>
      <c r="F16" s="939">
        <v>3671</v>
      </c>
      <c r="G16" s="939">
        <v>0</v>
      </c>
      <c r="H16" s="939">
        <v>0</v>
      </c>
      <c r="I16" s="524"/>
      <c r="K16" s="199"/>
      <c r="L16" s="181" t="s">
        <v>103</v>
      </c>
      <c r="M16" s="181"/>
      <c r="N16" s="201" t="s">
        <v>96</v>
      </c>
      <c r="O16" s="203" t="s">
        <v>34</v>
      </c>
      <c r="P16" s="204">
        <f>'Ｈ１１（1999）'!A16</f>
        <v>11013</v>
      </c>
      <c r="Q16" s="205">
        <f>'Ｈ１１（1999）'!C16</f>
        <v>11013</v>
      </c>
      <c r="R16" s="205">
        <f>'Ｈ１１（1999）'!E16</f>
        <v>3671</v>
      </c>
      <c r="S16" s="267">
        <f>'Ｈ１１（1999）'!F16</f>
        <v>3671</v>
      </c>
      <c r="T16" s="268">
        <f>'Ｈ１１（1999）'!H16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39">
        <v>0</v>
      </c>
      <c r="B17" s="939">
        <v>0</v>
      </c>
      <c r="C17" s="939">
        <v>0</v>
      </c>
      <c r="D17" s="939">
        <v>0</v>
      </c>
      <c r="E17" s="939">
        <v>0</v>
      </c>
      <c r="F17" s="939">
        <v>0</v>
      </c>
      <c r="G17" s="939">
        <v>0</v>
      </c>
      <c r="H17" s="939">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39">
        <v>0</v>
      </c>
      <c r="B18" s="939">
        <v>0</v>
      </c>
      <c r="C18" s="939">
        <v>0</v>
      </c>
      <c r="D18" s="939">
        <v>0</v>
      </c>
      <c r="E18" s="939">
        <v>0</v>
      </c>
      <c r="F18" s="939">
        <v>0</v>
      </c>
      <c r="G18" s="939">
        <v>0</v>
      </c>
      <c r="H18" s="939">
        <v>0</v>
      </c>
      <c r="I18" s="524"/>
      <c r="K18" s="199"/>
      <c r="L18" s="181"/>
      <c r="M18" s="201" t="s">
        <v>95</v>
      </c>
      <c r="N18" s="202"/>
      <c r="O18" s="203" t="s">
        <v>98</v>
      </c>
      <c r="P18" s="204">
        <f>'Ｈ１１（1999）'!A17</f>
        <v>0</v>
      </c>
      <c r="Q18" s="205">
        <f>'Ｈ１１（1999）'!C17</f>
        <v>0</v>
      </c>
      <c r="R18" s="205">
        <f>'Ｈ１１（1999）'!E17</f>
        <v>0</v>
      </c>
      <c r="S18" s="267">
        <f>'Ｈ１１（1999）'!F17</f>
        <v>0</v>
      </c>
      <c r="T18" s="268">
        <f>'Ｈ１１（1999）'!H17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39">
        <v>0</v>
      </c>
      <c r="B19" s="939">
        <v>0</v>
      </c>
      <c r="C19" s="939">
        <v>0</v>
      </c>
      <c r="D19" s="939">
        <v>0</v>
      </c>
      <c r="E19" s="939">
        <v>0</v>
      </c>
      <c r="F19" s="939">
        <v>0</v>
      </c>
      <c r="G19" s="939">
        <v>0</v>
      </c>
      <c r="H19" s="939">
        <v>0</v>
      </c>
      <c r="I19" s="524"/>
      <c r="K19" s="199"/>
      <c r="L19" s="221"/>
      <c r="M19" s="201" t="s">
        <v>13</v>
      </c>
      <c r="N19" s="202"/>
      <c r="O19" s="203" t="s">
        <v>99</v>
      </c>
      <c r="P19" s="204">
        <f>'Ｈ１１（1999）'!A18</f>
        <v>0</v>
      </c>
      <c r="Q19" s="205">
        <f>'Ｈ１１（1999）'!C18</f>
        <v>0</v>
      </c>
      <c r="R19" s="205">
        <f>'Ｈ１１（1999）'!E18</f>
        <v>0</v>
      </c>
      <c r="S19" s="267">
        <f>'Ｈ１１（1999）'!F18</f>
        <v>0</v>
      </c>
      <c r="T19" s="268">
        <f>'Ｈ１１（1999）'!H18</f>
        <v>0</v>
      </c>
      <c r="U19" s="207"/>
      <c r="V19" s="461"/>
      <c r="W19" s="202" t="s">
        <v>13</v>
      </c>
      <c r="X19" s="202"/>
      <c r="Y19" s="220" t="s">
        <v>97</v>
      </c>
      <c r="Z19" s="204">
        <f>'Ｈ１１（1999）'!A177</f>
        <v>0</v>
      </c>
      <c r="AA19" s="205">
        <f>'Ｈ１１（1999）'!B177</f>
        <v>0</v>
      </c>
      <c r="AB19" s="206">
        <f>'Ｈ１１（1999）'!C177</f>
        <v>0</v>
      </c>
      <c r="AC19" s="506">
        <f>'Ｈ１１（1999）'!E177</f>
        <v>0</v>
      </c>
      <c r="AD19" s="165"/>
      <c r="AE19" s="165"/>
      <c r="AF19" s="165"/>
      <c r="AG19" s="165"/>
      <c r="AH19" s="165"/>
      <c r="AI19" s="376"/>
      <c r="AJ19" s="376"/>
      <c r="AK19" s="376"/>
    </row>
    <row r="20" spans="1:37" ht="14.45" customHeight="1">
      <c r="A20" s="939">
        <v>255238</v>
      </c>
      <c r="B20" s="939">
        <v>255238</v>
      </c>
      <c r="C20" s="939">
        <v>255238</v>
      </c>
      <c r="D20" s="939">
        <v>0</v>
      </c>
      <c r="E20" s="939">
        <v>0</v>
      </c>
      <c r="F20" s="939">
        <v>207168</v>
      </c>
      <c r="G20" s="939">
        <v>376</v>
      </c>
      <c r="H20" s="939">
        <v>28100</v>
      </c>
      <c r="I20" s="524"/>
      <c r="K20" s="199"/>
      <c r="L20" s="201" t="s">
        <v>19</v>
      </c>
      <c r="M20" s="202"/>
      <c r="N20" s="202"/>
      <c r="O20" s="203" t="s">
        <v>20</v>
      </c>
      <c r="P20" s="204">
        <f>'Ｈ１１（1999）'!A19</f>
        <v>0</v>
      </c>
      <c r="Q20" s="205">
        <f>'Ｈ１１（1999）'!C19</f>
        <v>0</v>
      </c>
      <c r="R20" s="449">
        <f>'Ｈ１１（1999）'!E19</f>
        <v>0</v>
      </c>
      <c r="S20" s="267">
        <f>'Ｈ１１（1999）'!F19</f>
        <v>0</v>
      </c>
      <c r="T20" s="268">
        <f>'Ｈ１１（1999）'!H19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39">
        <v>14408</v>
      </c>
      <c r="B21" s="939">
        <v>14408</v>
      </c>
      <c r="C21" s="939">
        <v>14408</v>
      </c>
      <c r="D21" s="939">
        <v>0</v>
      </c>
      <c r="E21" s="939">
        <v>0</v>
      </c>
      <c r="F21" s="939">
        <v>8452</v>
      </c>
      <c r="G21" s="939">
        <v>0</v>
      </c>
      <c r="H21" s="939">
        <v>5300</v>
      </c>
      <c r="I21" s="524"/>
      <c r="K21" s="199" t="s">
        <v>21</v>
      </c>
      <c r="L21" s="200"/>
      <c r="M21" s="201" t="s">
        <v>22</v>
      </c>
      <c r="N21" s="202"/>
      <c r="O21" s="203" t="s">
        <v>23</v>
      </c>
      <c r="P21" s="204">
        <f>'Ｈ１１（1999）'!A21</f>
        <v>14408</v>
      </c>
      <c r="Q21" s="205">
        <f>'Ｈ１１（1999）'!C21</f>
        <v>14408</v>
      </c>
      <c r="R21" s="205">
        <f>'Ｈ１１（1999）'!E21</f>
        <v>0</v>
      </c>
      <c r="S21" s="267">
        <f>'Ｈ１１（1999）'!F21</f>
        <v>8452</v>
      </c>
      <c r="T21" s="268">
        <f>'Ｈ１１（1999）'!H21</f>
        <v>5300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39">
        <v>40247</v>
      </c>
      <c r="B22" s="939">
        <v>40247</v>
      </c>
      <c r="C22" s="939">
        <v>40247</v>
      </c>
      <c r="D22" s="939">
        <v>0</v>
      </c>
      <c r="E22" s="939">
        <v>0</v>
      </c>
      <c r="F22" s="939">
        <v>27057</v>
      </c>
      <c r="G22" s="939">
        <v>0</v>
      </c>
      <c r="H22" s="939">
        <v>11700</v>
      </c>
      <c r="I22" s="524"/>
      <c r="K22" s="199"/>
      <c r="L22" s="200" t="s">
        <v>25</v>
      </c>
      <c r="M22" s="201" t="s">
        <v>26</v>
      </c>
      <c r="N22" s="202"/>
      <c r="O22" s="203" t="s">
        <v>27</v>
      </c>
      <c r="P22" s="204">
        <f>'Ｈ１１（1999）'!A22</f>
        <v>40247</v>
      </c>
      <c r="Q22" s="205">
        <f>'Ｈ１１（1999）'!C22</f>
        <v>40247</v>
      </c>
      <c r="R22" s="205">
        <f>'Ｈ１１（1999）'!E22</f>
        <v>0</v>
      </c>
      <c r="S22" s="267">
        <f>'Ｈ１１（1999）'!F22</f>
        <v>27057</v>
      </c>
      <c r="T22" s="268">
        <f>'Ｈ１１（1999）'!H22</f>
        <v>11700</v>
      </c>
      <c r="U22" s="207"/>
      <c r="V22" s="200"/>
      <c r="W22" s="172"/>
      <c r="X22" s="172"/>
      <c r="Y22" s="212"/>
      <c r="Z22" s="209"/>
      <c r="AA22" s="210"/>
      <c r="AB22" s="210"/>
      <c r="AC22" s="510"/>
      <c r="AD22" s="165"/>
      <c r="AE22" s="165"/>
      <c r="AF22" s="165"/>
      <c r="AG22" s="165"/>
      <c r="AH22" s="165"/>
      <c r="AI22" s="376"/>
      <c r="AJ22" s="376"/>
      <c r="AK22" s="376"/>
    </row>
    <row r="23" spans="1:37" ht="14.45" customHeight="1">
      <c r="A23" s="939">
        <v>0</v>
      </c>
      <c r="B23" s="939">
        <v>0</v>
      </c>
      <c r="C23" s="939">
        <v>0</v>
      </c>
      <c r="D23" s="939">
        <v>0</v>
      </c>
      <c r="E23" s="939">
        <v>0</v>
      </c>
      <c r="F23" s="939">
        <v>0</v>
      </c>
      <c r="G23" s="939">
        <v>0</v>
      </c>
      <c r="H23" s="939">
        <v>0</v>
      </c>
      <c r="I23" s="524"/>
      <c r="K23" s="199"/>
      <c r="L23" s="200" t="s">
        <v>28</v>
      </c>
      <c r="M23" s="201" t="s">
        <v>29</v>
      </c>
      <c r="N23" s="202"/>
      <c r="O23" s="203" t="s">
        <v>30</v>
      </c>
      <c r="P23" s="204">
        <f>'Ｈ１１（1999）'!A23</f>
        <v>0</v>
      </c>
      <c r="Q23" s="205">
        <f>'Ｈ１１（1999）'!C23</f>
        <v>0</v>
      </c>
      <c r="R23" s="205">
        <f>'Ｈ１１（1999）'!E23</f>
        <v>0</v>
      </c>
      <c r="S23" s="267">
        <f>'Ｈ１１（1999）'!F23</f>
        <v>0</v>
      </c>
      <c r="T23" s="268">
        <f>'Ｈ１１（1999）'!H23</f>
        <v>0</v>
      </c>
      <c r="U23" s="207"/>
      <c r="V23" s="200"/>
      <c r="W23" s="212"/>
      <c r="X23" s="212"/>
      <c r="Y23" s="212"/>
      <c r="Z23" s="209"/>
      <c r="AA23" s="210"/>
      <c r="AB23" s="210"/>
      <c r="AC23" s="510"/>
      <c r="AD23" s="165"/>
      <c r="AE23" s="165"/>
      <c r="AF23" s="165"/>
      <c r="AG23" s="165"/>
      <c r="AH23" s="165"/>
      <c r="AI23" s="376"/>
      <c r="AJ23" s="376"/>
      <c r="AK23" s="376"/>
    </row>
    <row r="24" spans="1:37" ht="14.45" customHeight="1">
      <c r="A24" s="939">
        <v>0</v>
      </c>
      <c r="B24" s="939">
        <v>0</v>
      </c>
      <c r="C24" s="939">
        <v>0</v>
      </c>
      <c r="D24" s="939">
        <v>0</v>
      </c>
      <c r="E24" s="939">
        <v>0</v>
      </c>
      <c r="F24" s="939">
        <v>0</v>
      </c>
      <c r="G24" s="939">
        <v>0</v>
      </c>
      <c r="H24" s="939">
        <v>0</v>
      </c>
      <c r="I24" s="524"/>
      <c r="K24" s="199"/>
      <c r="L24" s="200" t="s">
        <v>31</v>
      </c>
      <c r="M24" s="201" t="s">
        <v>32</v>
      </c>
      <c r="N24" s="202"/>
      <c r="O24" s="203" t="s">
        <v>33</v>
      </c>
      <c r="P24" s="204">
        <f>'Ｈ１１（1999）'!A24</f>
        <v>0</v>
      </c>
      <c r="Q24" s="205">
        <f>'Ｈ１１（1999）'!C24</f>
        <v>0</v>
      </c>
      <c r="R24" s="205">
        <f>'Ｈ１１（1999）'!E24</f>
        <v>0</v>
      </c>
      <c r="S24" s="267">
        <f>'Ｈ１１（1999）'!F24</f>
        <v>0</v>
      </c>
      <c r="T24" s="268">
        <f>'Ｈ１１（1999）'!H24</f>
        <v>0</v>
      </c>
      <c r="U24" s="207"/>
      <c r="V24" s="178" t="s">
        <v>670</v>
      </c>
      <c r="W24" s="202"/>
      <c r="X24" s="202"/>
      <c r="Y24" s="220" t="s">
        <v>34</v>
      </c>
      <c r="Z24" s="204">
        <f>'Ｈ１１（1999）'!A178</f>
        <v>2905</v>
      </c>
      <c r="AA24" s="205">
        <f>'Ｈ１１（1999）'!B178</f>
        <v>0</v>
      </c>
      <c r="AB24" s="206">
        <f>'Ｈ１１（1999）'!C178</f>
        <v>2033</v>
      </c>
      <c r="AC24" s="506">
        <f>'Ｈ１１（1999）'!E178</f>
        <v>0</v>
      </c>
      <c r="AD24" s="165"/>
      <c r="AE24" s="165"/>
      <c r="AF24" s="165"/>
      <c r="AG24" s="165"/>
      <c r="AH24" s="165"/>
      <c r="AI24" s="376"/>
      <c r="AJ24" s="376"/>
      <c r="AK24" s="376"/>
    </row>
    <row r="25" spans="1:37" ht="14.45" customHeight="1">
      <c r="A25" s="939">
        <v>0</v>
      </c>
      <c r="B25" s="939">
        <v>0</v>
      </c>
      <c r="C25" s="939">
        <v>0</v>
      </c>
      <c r="D25" s="939">
        <v>0</v>
      </c>
      <c r="E25" s="939">
        <v>0</v>
      </c>
      <c r="F25" s="939">
        <v>0</v>
      </c>
      <c r="G25" s="939">
        <v>0</v>
      </c>
      <c r="H25" s="939">
        <v>0</v>
      </c>
      <c r="I25" s="524"/>
      <c r="K25" s="199"/>
      <c r="L25" s="200" t="s">
        <v>35</v>
      </c>
      <c r="M25" s="201" t="s">
        <v>36</v>
      </c>
      <c r="N25" s="202"/>
      <c r="O25" s="203" t="s">
        <v>37</v>
      </c>
      <c r="P25" s="204">
        <f>'Ｈ１１（1999）'!A25</f>
        <v>0</v>
      </c>
      <c r="Q25" s="205">
        <f>'Ｈ１１（1999）'!C25</f>
        <v>0</v>
      </c>
      <c r="R25" s="205">
        <f>'Ｈ１１（1999）'!E25</f>
        <v>0</v>
      </c>
      <c r="S25" s="267">
        <f>'Ｈ１１（1999）'!F25</f>
        <v>0</v>
      </c>
      <c r="T25" s="268">
        <f>'Ｈ１１（1999）'!H25</f>
        <v>0</v>
      </c>
      <c r="U25" s="207"/>
      <c r="V25" s="181"/>
      <c r="W25" s="201" t="s">
        <v>36</v>
      </c>
      <c r="X25" s="202"/>
      <c r="Y25" s="220" t="s">
        <v>20</v>
      </c>
      <c r="Z25" s="204">
        <f>'Ｈ１１（1999）'!A181</f>
        <v>0</v>
      </c>
      <c r="AA25" s="205">
        <f>'Ｈ１１（1999）'!B181</f>
        <v>0</v>
      </c>
      <c r="AB25" s="206">
        <f>'Ｈ１１（1999）'!C181</f>
        <v>0</v>
      </c>
      <c r="AC25" s="506">
        <f>'Ｈ１１（1999）'!E181</f>
        <v>0</v>
      </c>
      <c r="AD25" s="165"/>
      <c r="AE25" s="165"/>
      <c r="AF25" s="165"/>
      <c r="AG25" s="165"/>
      <c r="AH25" s="165"/>
      <c r="AI25" s="376"/>
      <c r="AJ25" s="376"/>
      <c r="AK25" s="376"/>
    </row>
    <row r="26" spans="1:37" ht="14.45" customHeight="1">
      <c r="A26" s="939">
        <v>113073</v>
      </c>
      <c r="B26" s="939">
        <v>113073</v>
      </c>
      <c r="C26" s="939">
        <v>113073</v>
      </c>
      <c r="D26" s="939">
        <v>0</v>
      </c>
      <c r="E26" s="939">
        <v>0</v>
      </c>
      <c r="F26" s="939">
        <v>87887</v>
      </c>
      <c r="G26" s="939">
        <v>376</v>
      </c>
      <c r="H26" s="939">
        <v>11100</v>
      </c>
      <c r="I26" s="527"/>
      <c r="K26" s="199"/>
      <c r="L26" s="200" t="s">
        <v>38</v>
      </c>
      <c r="M26" s="201" t="s">
        <v>149</v>
      </c>
      <c r="N26" s="202"/>
      <c r="O26" s="203" t="s">
        <v>40</v>
      </c>
      <c r="P26" s="204">
        <f>'Ｈ１１（1999）'!A26</f>
        <v>113073</v>
      </c>
      <c r="Q26" s="205">
        <f>'Ｈ１１（1999）'!C26</f>
        <v>113073</v>
      </c>
      <c r="R26" s="205">
        <f>'Ｈ１１（1999）'!E26</f>
        <v>0</v>
      </c>
      <c r="S26" s="267">
        <f>'Ｈ１１（1999）'!F26</f>
        <v>87887</v>
      </c>
      <c r="T26" s="268">
        <f>'Ｈ１１（1999）'!H26</f>
        <v>11100</v>
      </c>
      <c r="U26" s="207"/>
      <c r="V26" s="450"/>
      <c r="W26" s="451"/>
      <c r="X26" s="452"/>
      <c r="Y26" s="453"/>
      <c r="Z26" s="454"/>
      <c r="AA26" s="455"/>
      <c r="AB26" s="455"/>
      <c r="AC26" s="508"/>
      <c r="AD26" s="165"/>
      <c r="AE26" s="165"/>
      <c r="AF26" s="165"/>
      <c r="AG26" s="165"/>
      <c r="AH26" s="165"/>
      <c r="AI26" s="376"/>
      <c r="AJ26" s="376"/>
      <c r="AK26" s="376"/>
    </row>
    <row r="27" spans="1:37" ht="14.45" customHeight="1">
      <c r="A27" s="939">
        <v>0</v>
      </c>
      <c r="B27" s="939">
        <v>0</v>
      </c>
      <c r="C27" s="939">
        <v>0</v>
      </c>
      <c r="D27" s="939">
        <v>0</v>
      </c>
      <c r="E27" s="939">
        <v>0</v>
      </c>
      <c r="F27" s="939">
        <v>0</v>
      </c>
      <c r="G27" s="939">
        <v>0</v>
      </c>
      <c r="H27" s="939">
        <v>0</v>
      </c>
      <c r="I27" s="527"/>
      <c r="K27" s="199"/>
      <c r="L27" s="200" t="s">
        <v>41</v>
      </c>
      <c r="M27" s="201" t="s">
        <v>42</v>
      </c>
      <c r="N27" s="202"/>
      <c r="O27" s="203" t="s">
        <v>43</v>
      </c>
      <c r="P27" s="204">
        <f>'Ｈ１１（1999）'!A27</f>
        <v>0</v>
      </c>
      <c r="Q27" s="205">
        <f>'Ｈ１１（1999）'!C27</f>
        <v>0</v>
      </c>
      <c r="R27" s="205">
        <f>'Ｈ１１（1999）'!E27</f>
        <v>0</v>
      </c>
      <c r="S27" s="267">
        <f>'Ｈ１１（1999）'!F27</f>
        <v>0</v>
      </c>
      <c r="T27" s="268">
        <f>'Ｈ１１（1999）'!H27</f>
        <v>0</v>
      </c>
      <c r="U27" s="207"/>
      <c r="V27" s="450"/>
      <c r="W27" s="456"/>
      <c r="X27" s="457"/>
      <c r="Y27" s="458"/>
      <c r="Z27" s="447"/>
      <c r="AA27" s="459"/>
      <c r="AB27" s="459"/>
      <c r="AC27" s="509"/>
      <c r="AD27" s="165"/>
      <c r="AE27" s="165"/>
      <c r="AF27" s="165"/>
      <c r="AG27" s="165"/>
      <c r="AH27" s="165"/>
      <c r="AI27" s="376"/>
      <c r="AJ27" s="376"/>
      <c r="AK27" s="376"/>
    </row>
    <row r="28" spans="1:37" ht="14.45" customHeight="1">
      <c r="A28" s="939">
        <v>87510</v>
      </c>
      <c r="B28" s="939">
        <v>87510</v>
      </c>
      <c r="C28" s="939">
        <v>87510</v>
      </c>
      <c r="D28" s="939">
        <v>0</v>
      </c>
      <c r="E28" s="939">
        <v>0</v>
      </c>
      <c r="F28" s="939">
        <v>83772</v>
      </c>
      <c r="G28" s="939">
        <v>0</v>
      </c>
      <c r="H28" s="939">
        <v>0</v>
      </c>
      <c r="I28" s="527"/>
      <c r="K28" s="199" t="s">
        <v>128</v>
      </c>
      <c r="L28" s="221"/>
      <c r="M28" s="201" t="s">
        <v>13</v>
      </c>
      <c r="N28" s="202"/>
      <c r="O28" s="203" t="s">
        <v>44</v>
      </c>
      <c r="P28" s="204">
        <f>'Ｈ１１（1999）'!A28</f>
        <v>87510</v>
      </c>
      <c r="Q28" s="205">
        <f>'Ｈ１１（1999）'!C28</f>
        <v>87510</v>
      </c>
      <c r="R28" s="205">
        <f>'Ｈ１１（1999）'!E28</f>
        <v>0</v>
      </c>
      <c r="S28" s="267">
        <f>'Ｈ１１（1999）'!F28</f>
        <v>83772</v>
      </c>
      <c r="T28" s="268">
        <f>'Ｈ１１（1999）'!H28</f>
        <v>0</v>
      </c>
      <c r="U28" s="207"/>
      <c r="V28" s="221"/>
      <c r="W28" s="201" t="s">
        <v>13</v>
      </c>
      <c r="X28" s="202"/>
      <c r="Y28" s="220"/>
      <c r="Z28" s="224">
        <f>Z24-Z25</f>
        <v>2905</v>
      </c>
      <c r="AA28" s="225">
        <f>AA24-AA25</f>
        <v>0</v>
      </c>
      <c r="AB28" s="297">
        <f>AB24-AB25</f>
        <v>2033</v>
      </c>
      <c r="AC28" s="511">
        <f>AC24-AC25</f>
        <v>0</v>
      </c>
      <c r="AD28" s="165"/>
      <c r="AE28" s="165"/>
      <c r="AF28" s="165"/>
      <c r="AG28" s="165"/>
      <c r="AH28" s="165"/>
      <c r="AI28" s="376"/>
      <c r="AJ28" s="376"/>
      <c r="AK28" s="376"/>
    </row>
    <row r="29" spans="1:37" ht="14.45" customHeight="1">
      <c r="A29" s="939">
        <v>0</v>
      </c>
      <c r="B29" s="939">
        <v>0</v>
      </c>
      <c r="C29" s="939">
        <v>0</v>
      </c>
      <c r="D29" s="939">
        <v>0</v>
      </c>
      <c r="E29" s="939">
        <v>0</v>
      </c>
      <c r="F29" s="939">
        <v>0</v>
      </c>
      <c r="G29" s="939">
        <v>0</v>
      </c>
      <c r="H29" s="939">
        <v>0</v>
      </c>
      <c r="I29" s="527"/>
      <c r="K29" s="199" t="s">
        <v>4</v>
      </c>
      <c r="L29" s="178" t="s">
        <v>45</v>
      </c>
      <c r="M29" s="202"/>
      <c r="N29" s="202"/>
      <c r="O29" s="203" t="s">
        <v>46</v>
      </c>
      <c r="P29" s="204">
        <f>'Ｈ１１（1999）'!A29</f>
        <v>0</v>
      </c>
      <c r="Q29" s="205">
        <f>'Ｈ１１（1999）'!C29</f>
        <v>0</v>
      </c>
      <c r="R29" s="205">
        <f>'Ｈ１１（1999）'!E29</f>
        <v>0</v>
      </c>
      <c r="S29" s="267">
        <f>'Ｈ１１（1999）'!F29</f>
        <v>0</v>
      </c>
      <c r="T29" s="268">
        <f>'Ｈ１１（1999）'!H29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39">
        <v>0</v>
      </c>
      <c r="B30" s="939">
        <v>0</v>
      </c>
      <c r="C30" s="939">
        <v>0</v>
      </c>
      <c r="D30" s="939">
        <v>0</v>
      </c>
      <c r="E30" s="939">
        <v>0</v>
      </c>
      <c r="F30" s="939">
        <v>0</v>
      </c>
      <c r="G30" s="939">
        <v>0</v>
      </c>
      <c r="H30" s="939">
        <v>0</v>
      </c>
      <c r="I30" s="527"/>
      <c r="K30" s="199"/>
      <c r="L30" s="200"/>
      <c r="M30" s="201" t="s">
        <v>100</v>
      </c>
      <c r="N30" s="202"/>
      <c r="O30" s="203" t="s">
        <v>75</v>
      </c>
      <c r="P30" s="204">
        <f>'Ｈ１１（1999）'!A30</f>
        <v>0</v>
      </c>
      <c r="Q30" s="205">
        <f>'Ｈ１１（1999）'!C30</f>
        <v>0</v>
      </c>
      <c r="R30" s="205">
        <f>'Ｈ１１（1999）'!E30</f>
        <v>0</v>
      </c>
      <c r="S30" s="267">
        <f>'Ｈ１１（1999）'!F30</f>
        <v>0</v>
      </c>
      <c r="T30" s="268">
        <f>'Ｈ１１（1999）'!H30</f>
        <v>0</v>
      </c>
      <c r="U30" s="207"/>
      <c r="V30" s="200"/>
      <c r="W30" s="172"/>
      <c r="X30" s="172"/>
      <c r="Y30" s="212"/>
      <c r="Z30" s="209"/>
      <c r="AA30" s="210"/>
      <c r="AB30" s="210"/>
      <c r="AC30" s="510"/>
      <c r="AD30" s="165"/>
      <c r="AE30" s="165"/>
      <c r="AF30" s="165"/>
      <c r="AG30" s="165"/>
      <c r="AH30" s="165"/>
      <c r="AI30" s="376"/>
      <c r="AJ30" s="376"/>
      <c r="AK30" s="376"/>
    </row>
    <row r="31" spans="1:37" ht="14.45" customHeight="1">
      <c r="A31" s="939">
        <v>0</v>
      </c>
      <c r="B31" s="939">
        <v>0</v>
      </c>
      <c r="C31" s="939">
        <v>0</v>
      </c>
      <c r="D31" s="939">
        <v>0</v>
      </c>
      <c r="E31" s="939">
        <v>0</v>
      </c>
      <c r="F31" s="939">
        <v>0</v>
      </c>
      <c r="G31" s="939">
        <v>0</v>
      </c>
      <c r="H31" s="939">
        <v>0</v>
      </c>
      <c r="I31" s="527"/>
      <c r="K31" s="199"/>
      <c r="L31" s="200"/>
      <c r="M31" s="201" t="s">
        <v>101</v>
      </c>
      <c r="N31" s="202"/>
      <c r="O31" s="203" t="s">
        <v>77</v>
      </c>
      <c r="P31" s="204">
        <f>'Ｈ１１（1999）'!A31</f>
        <v>0</v>
      </c>
      <c r="Q31" s="205">
        <f>'Ｈ１１（1999）'!C31</f>
        <v>0</v>
      </c>
      <c r="R31" s="205">
        <f>'Ｈ１１（1999）'!E31</f>
        <v>0</v>
      </c>
      <c r="S31" s="267">
        <f>'Ｈ１１（1999）'!F31</f>
        <v>0</v>
      </c>
      <c r="T31" s="268">
        <f>'Ｈ１１（1999）'!H31</f>
        <v>0</v>
      </c>
      <c r="U31" s="207"/>
      <c r="V31" s="200"/>
      <c r="W31" s="172"/>
      <c r="X31" s="172"/>
      <c r="Y31" s="212"/>
      <c r="Z31" s="209"/>
      <c r="AA31" s="210"/>
      <c r="AB31" s="210"/>
      <c r="AC31" s="510"/>
      <c r="AD31" s="165"/>
      <c r="AE31" s="165"/>
      <c r="AF31" s="165"/>
      <c r="AG31" s="165"/>
      <c r="AH31" s="165"/>
      <c r="AI31" s="376"/>
      <c r="AJ31" s="376"/>
      <c r="AK31" s="376"/>
    </row>
    <row r="32" spans="1:37" ht="14.45" customHeight="1">
      <c r="A32" s="939">
        <v>0</v>
      </c>
      <c r="B32" s="939">
        <v>0</v>
      </c>
      <c r="C32" s="939">
        <v>0</v>
      </c>
      <c r="D32" s="939">
        <v>0</v>
      </c>
      <c r="E32" s="939">
        <v>0</v>
      </c>
      <c r="F32" s="939">
        <v>0</v>
      </c>
      <c r="G32" s="939">
        <v>0</v>
      </c>
      <c r="H32" s="939">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39">
        <v>0</v>
      </c>
      <c r="B33" s="939">
        <v>0</v>
      </c>
      <c r="C33" s="939">
        <v>0</v>
      </c>
      <c r="D33" s="939">
        <v>0</v>
      </c>
      <c r="E33" s="939">
        <v>0</v>
      </c>
      <c r="F33" s="939">
        <v>0</v>
      </c>
      <c r="G33" s="939">
        <v>0</v>
      </c>
      <c r="H33" s="939">
        <v>0</v>
      </c>
      <c r="I33" s="527"/>
      <c r="K33" s="199"/>
      <c r="L33" s="178"/>
      <c r="M33" s="201" t="s">
        <v>47</v>
      </c>
      <c r="N33" s="202"/>
      <c r="O33" s="203" t="s">
        <v>48</v>
      </c>
      <c r="P33" s="204">
        <f>'Ｈ１１（1999）'!A33</f>
        <v>0</v>
      </c>
      <c r="Q33" s="205">
        <f>'Ｈ１１（1999）'!C33</f>
        <v>0</v>
      </c>
      <c r="R33" s="205">
        <f>'Ｈ１１（1999）'!E33</f>
        <v>0</v>
      </c>
      <c r="S33" s="267">
        <f>'Ｈ１１（1999）'!F33</f>
        <v>0</v>
      </c>
      <c r="T33" s="268">
        <f>'Ｈ１１（1999）'!H33</f>
        <v>0</v>
      </c>
      <c r="U33" s="207" t="s">
        <v>4</v>
      </c>
      <c r="V33" s="178"/>
      <c r="W33" s="201" t="s">
        <v>49</v>
      </c>
      <c r="X33" s="202"/>
      <c r="Y33" s="203" t="s">
        <v>23</v>
      </c>
      <c r="Z33" s="204">
        <f>'Ｈ１１（1999）'!A183</f>
        <v>40674</v>
      </c>
      <c r="AA33" s="205">
        <f>'Ｈ１１（1999）'!B183</f>
        <v>0</v>
      </c>
      <c r="AB33" s="206">
        <f>'Ｈ１１（1999）'!C183</f>
        <v>0</v>
      </c>
      <c r="AC33" s="506">
        <f>'Ｈ１１（1999）'!E183</f>
        <v>0</v>
      </c>
      <c r="AD33" s="165"/>
      <c r="AE33" s="165"/>
      <c r="AF33" s="165"/>
      <c r="AG33" s="165"/>
      <c r="AH33" s="165"/>
      <c r="AI33" s="376"/>
      <c r="AJ33" s="376"/>
      <c r="AK33" s="376"/>
    </row>
    <row r="34" spans="1:37" ht="14.45" customHeight="1">
      <c r="A34" s="939">
        <v>0</v>
      </c>
      <c r="B34" s="939">
        <v>0</v>
      </c>
      <c r="C34" s="939">
        <v>0</v>
      </c>
      <c r="D34" s="939">
        <v>0</v>
      </c>
      <c r="E34" s="939">
        <v>0</v>
      </c>
      <c r="F34" s="939">
        <v>0</v>
      </c>
      <c r="G34" s="939">
        <v>0</v>
      </c>
      <c r="H34" s="939">
        <v>0</v>
      </c>
      <c r="I34" s="527"/>
      <c r="K34" s="199"/>
      <c r="L34" s="200"/>
      <c r="M34" s="201" t="s">
        <v>50</v>
      </c>
      <c r="N34" s="202"/>
      <c r="O34" s="203" t="s">
        <v>51</v>
      </c>
      <c r="P34" s="204">
        <f>'Ｈ１１（1999）'!A34</f>
        <v>0</v>
      </c>
      <c r="Q34" s="205">
        <f>'Ｈ１１（1999）'!C34</f>
        <v>0</v>
      </c>
      <c r="R34" s="205">
        <f>'Ｈ１１（1999）'!E34</f>
        <v>0</v>
      </c>
      <c r="S34" s="267">
        <f>'Ｈ１１（1999）'!F34</f>
        <v>0</v>
      </c>
      <c r="T34" s="268">
        <f>'Ｈ１１（1999）'!H34</f>
        <v>0</v>
      </c>
      <c r="U34" s="207"/>
      <c r="V34" s="200"/>
      <c r="W34" s="200"/>
      <c r="X34" s="172"/>
      <c r="Y34" s="212"/>
      <c r="Z34" s="209"/>
      <c r="AA34" s="210"/>
      <c r="AB34" s="210"/>
      <c r="AC34" s="510"/>
      <c r="AD34" s="165"/>
      <c r="AE34" s="165"/>
      <c r="AF34" s="165"/>
      <c r="AG34" s="165"/>
      <c r="AH34" s="165"/>
      <c r="AI34" s="376"/>
      <c r="AJ34" s="376"/>
      <c r="AK34" s="376"/>
    </row>
    <row r="35" spans="1:37" ht="14.45" customHeight="1">
      <c r="A35" s="939">
        <v>0</v>
      </c>
      <c r="B35" s="939">
        <v>0</v>
      </c>
      <c r="C35" s="939">
        <v>0</v>
      </c>
      <c r="D35" s="939">
        <v>0</v>
      </c>
      <c r="E35" s="939">
        <v>0</v>
      </c>
      <c r="F35" s="939">
        <v>0</v>
      </c>
      <c r="G35" s="939">
        <v>0</v>
      </c>
      <c r="H35" s="939">
        <v>0</v>
      </c>
      <c r="I35" s="527"/>
      <c r="K35" s="199" t="s">
        <v>129</v>
      </c>
      <c r="L35" s="200"/>
      <c r="M35" s="201" t="s">
        <v>52</v>
      </c>
      <c r="N35" s="202"/>
      <c r="O35" s="203" t="s">
        <v>53</v>
      </c>
      <c r="P35" s="204">
        <f>'Ｈ１１（1999）'!A35</f>
        <v>0</v>
      </c>
      <c r="Q35" s="205">
        <f>'Ｈ１１（1999）'!C35</f>
        <v>0</v>
      </c>
      <c r="R35" s="205">
        <f>'Ｈ１１（1999）'!E35</f>
        <v>0</v>
      </c>
      <c r="S35" s="267">
        <f>'Ｈ１１（1999）'!F35</f>
        <v>0</v>
      </c>
      <c r="T35" s="268">
        <f>'Ｈ１１（1999）'!H35</f>
        <v>0</v>
      </c>
      <c r="U35" s="207"/>
      <c r="V35" s="200"/>
      <c r="W35" s="201" t="s">
        <v>52</v>
      </c>
      <c r="X35" s="202"/>
      <c r="Y35" s="203" t="s">
        <v>27</v>
      </c>
      <c r="Z35" s="204">
        <f>'Ｈ１１（1999）'!A184</f>
        <v>0</v>
      </c>
      <c r="AA35" s="205">
        <f>'Ｈ１１（1999）'!B184</f>
        <v>0</v>
      </c>
      <c r="AB35" s="206">
        <f>'Ｈ１１（1999）'!C184</f>
        <v>0</v>
      </c>
      <c r="AC35" s="506">
        <f>'Ｈ１１（1999）'!E184</f>
        <v>0</v>
      </c>
      <c r="AD35" s="165"/>
      <c r="AE35" s="165"/>
      <c r="AF35" s="165"/>
      <c r="AG35" s="165"/>
      <c r="AH35" s="165"/>
      <c r="AI35" s="376"/>
      <c r="AJ35" s="376"/>
      <c r="AK35" s="376"/>
    </row>
    <row r="36" spans="1:37" ht="14.45" customHeight="1">
      <c r="A36" s="939">
        <v>0</v>
      </c>
      <c r="B36" s="939">
        <v>0</v>
      </c>
      <c r="C36" s="939">
        <v>0</v>
      </c>
      <c r="D36" s="939">
        <v>0</v>
      </c>
      <c r="E36" s="939">
        <v>0</v>
      </c>
      <c r="F36" s="939">
        <v>0</v>
      </c>
      <c r="G36" s="939">
        <v>0</v>
      </c>
      <c r="H36" s="939">
        <v>0</v>
      </c>
      <c r="I36" s="527"/>
      <c r="K36" s="199"/>
      <c r="L36" s="200" t="s">
        <v>54</v>
      </c>
      <c r="M36" s="201" t="s">
        <v>32</v>
      </c>
      <c r="N36" s="202"/>
      <c r="O36" s="203" t="s">
        <v>55</v>
      </c>
      <c r="P36" s="204">
        <f>'Ｈ１１（1999）'!A36</f>
        <v>0</v>
      </c>
      <c r="Q36" s="205">
        <f>'Ｈ１１（1999）'!C36</f>
        <v>0</v>
      </c>
      <c r="R36" s="205">
        <f>'Ｈ１１（1999）'!E36</f>
        <v>0</v>
      </c>
      <c r="S36" s="267">
        <f>'Ｈ１１（1999）'!F36</f>
        <v>0</v>
      </c>
      <c r="T36" s="268">
        <f>'Ｈ１１（1999）'!H36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39">
        <v>0</v>
      </c>
      <c r="B37" s="939">
        <v>0</v>
      </c>
      <c r="C37" s="939">
        <v>0</v>
      </c>
      <c r="D37" s="939">
        <v>0</v>
      </c>
      <c r="E37" s="939">
        <v>0</v>
      </c>
      <c r="F37" s="939">
        <v>0</v>
      </c>
      <c r="G37" s="939">
        <v>0</v>
      </c>
      <c r="H37" s="939">
        <v>0</v>
      </c>
      <c r="I37" s="527"/>
      <c r="K37" s="199"/>
      <c r="L37" s="200"/>
      <c r="M37" s="201" t="s">
        <v>42</v>
      </c>
      <c r="N37" s="202"/>
      <c r="O37" s="203" t="s">
        <v>56</v>
      </c>
      <c r="P37" s="204">
        <f>'Ｈ１１（1999）'!A37</f>
        <v>0</v>
      </c>
      <c r="Q37" s="205">
        <f>'Ｈ１１（1999）'!C37</f>
        <v>0</v>
      </c>
      <c r="R37" s="205">
        <f>'Ｈ１１（1999）'!E37</f>
        <v>0</v>
      </c>
      <c r="S37" s="267">
        <f>'Ｈ１１（1999）'!F37</f>
        <v>0</v>
      </c>
      <c r="T37" s="268">
        <f>'Ｈ１１（1999）'!H37</f>
        <v>0</v>
      </c>
      <c r="U37" s="207"/>
      <c r="V37" s="200"/>
      <c r="W37" s="200"/>
      <c r="X37" s="172"/>
      <c r="Y37" s="212"/>
      <c r="Z37" s="209"/>
      <c r="AA37" s="210"/>
      <c r="AB37" s="210"/>
      <c r="AC37" s="510"/>
      <c r="AD37" s="165"/>
      <c r="AE37" s="165"/>
      <c r="AF37" s="165"/>
      <c r="AG37" s="165"/>
      <c r="AH37" s="165"/>
      <c r="AI37" s="376"/>
      <c r="AJ37" s="376"/>
      <c r="AK37" s="376"/>
    </row>
    <row r="38" spans="1:37" ht="14.45" customHeight="1">
      <c r="A38" s="939">
        <v>0</v>
      </c>
      <c r="B38" s="939">
        <v>0</v>
      </c>
      <c r="C38" s="939">
        <v>0</v>
      </c>
      <c r="D38" s="939">
        <v>0</v>
      </c>
      <c r="E38" s="939">
        <v>0</v>
      </c>
      <c r="F38" s="939">
        <v>0</v>
      </c>
      <c r="G38" s="939">
        <v>0</v>
      </c>
      <c r="H38" s="939">
        <v>0</v>
      </c>
      <c r="I38" s="527"/>
      <c r="K38" s="199"/>
      <c r="L38" s="200"/>
      <c r="M38" s="201" t="s">
        <v>57</v>
      </c>
      <c r="N38" s="202"/>
      <c r="O38" s="203" t="s">
        <v>58</v>
      </c>
      <c r="P38" s="204">
        <f>'Ｈ１１（1999）'!A38</f>
        <v>0</v>
      </c>
      <c r="Q38" s="205">
        <f>'Ｈ１１（1999）'!C38</f>
        <v>0</v>
      </c>
      <c r="R38" s="205">
        <f>'Ｈ１１（1999）'!E38</f>
        <v>0</v>
      </c>
      <c r="S38" s="267">
        <f>'Ｈ１１（1999）'!F38</f>
        <v>0</v>
      </c>
      <c r="T38" s="268">
        <f>'Ｈ１１（1999）'!H38</f>
        <v>0</v>
      </c>
      <c r="U38" s="207"/>
      <c r="V38" s="200"/>
      <c r="W38" s="201" t="s">
        <v>57</v>
      </c>
      <c r="X38" s="202"/>
      <c r="Y38" s="203" t="s">
        <v>30</v>
      </c>
      <c r="Z38" s="204">
        <f>'Ｈ１１（1999）'!A185</f>
        <v>0</v>
      </c>
      <c r="AA38" s="205">
        <f>'Ｈ１１（1999）'!B185</f>
        <v>0</v>
      </c>
      <c r="AB38" s="206">
        <f>'Ｈ１１（1999）'!C185</f>
        <v>0</v>
      </c>
      <c r="AC38" s="506">
        <f>'Ｈ１１（1999）'!E185</f>
        <v>0</v>
      </c>
      <c r="AD38" s="165"/>
      <c r="AE38" s="165"/>
      <c r="AF38" s="165"/>
      <c r="AG38" s="165"/>
      <c r="AH38" s="165"/>
      <c r="AI38" s="376"/>
      <c r="AJ38" s="376"/>
      <c r="AK38" s="376"/>
    </row>
    <row r="39" spans="1:37" ht="14.45" customHeight="1">
      <c r="A39" s="939">
        <v>0</v>
      </c>
      <c r="B39" s="939">
        <v>0</v>
      </c>
      <c r="C39" s="939">
        <v>0</v>
      </c>
      <c r="D39" s="939">
        <v>0</v>
      </c>
      <c r="E39" s="939">
        <v>0</v>
      </c>
      <c r="F39" s="939">
        <v>0</v>
      </c>
      <c r="G39" s="939">
        <v>0</v>
      </c>
      <c r="H39" s="939">
        <v>0</v>
      </c>
      <c r="I39" s="527"/>
      <c r="K39" s="199"/>
      <c r="L39" s="200"/>
      <c r="M39" s="178" t="s">
        <v>60</v>
      </c>
      <c r="N39" s="202"/>
      <c r="O39" s="203" t="s">
        <v>61</v>
      </c>
      <c r="P39" s="204">
        <f>'Ｈ１１（1999）'!A39</f>
        <v>0</v>
      </c>
      <c r="Q39" s="205">
        <f>'Ｈ１１（1999）'!C39</f>
        <v>0</v>
      </c>
      <c r="R39" s="205">
        <f>'Ｈ１１（1999）'!E39</f>
        <v>0</v>
      </c>
      <c r="S39" s="267">
        <f>'Ｈ１１（1999）'!F39</f>
        <v>0</v>
      </c>
      <c r="T39" s="268">
        <f>'Ｈ１１（1999）'!H39</f>
        <v>0</v>
      </c>
      <c r="U39" s="207"/>
      <c r="V39" s="200" t="s">
        <v>59</v>
      </c>
      <c r="W39" s="178" t="s">
        <v>60</v>
      </c>
      <c r="X39" s="202"/>
      <c r="Y39" s="203" t="s">
        <v>33</v>
      </c>
      <c r="Z39" s="204">
        <f>'Ｈ１１（1999）'!A186</f>
        <v>0</v>
      </c>
      <c r="AA39" s="205">
        <f>'Ｈ１１（1999）'!B186</f>
        <v>0</v>
      </c>
      <c r="AB39" s="206">
        <f>'Ｈ１１（1999）'!C186</f>
        <v>0</v>
      </c>
      <c r="AC39" s="506">
        <f>'Ｈ１１（1999）'!E186</f>
        <v>0</v>
      </c>
      <c r="AD39" s="165"/>
      <c r="AE39" s="165"/>
      <c r="AF39" s="165"/>
      <c r="AG39" s="165"/>
      <c r="AH39" s="165"/>
      <c r="AI39" s="376"/>
      <c r="AJ39" s="376"/>
      <c r="AK39" s="376"/>
    </row>
    <row r="40" spans="1:37" ht="14.45" customHeight="1">
      <c r="A40" s="939">
        <v>0</v>
      </c>
      <c r="B40" s="939">
        <v>0</v>
      </c>
      <c r="C40" s="939">
        <v>0</v>
      </c>
      <c r="D40" s="939">
        <v>0</v>
      </c>
      <c r="E40" s="939">
        <v>0</v>
      </c>
      <c r="F40" s="939">
        <v>0</v>
      </c>
      <c r="G40" s="939">
        <v>0</v>
      </c>
      <c r="H40" s="939">
        <v>0</v>
      </c>
      <c r="I40" s="527"/>
      <c r="K40" s="199"/>
      <c r="L40" s="200" t="s">
        <v>59</v>
      </c>
      <c r="M40" s="200"/>
      <c r="N40" s="201" t="s">
        <v>62</v>
      </c>
      <c r="O40" s="203" t="s">
        <v>63</v>
      </c>
      <c r="P40" s="204">
        <f>'Ｈ１１（1999）'!A40</f>
        <v>0</v>
      </c>
      <c r="Q40" s="205">
        <f>'Ｈ１１（1999）'!C40</f>
        <v>0</v>
      </c>
      <c r="R40" s="205">
        <f>'Ｈ１１（1999）'!E40</f>
        <v>0</v>
      </c>
      <c r="S40" s="267">
        <f>'Ｈ１１（1999）'!F40</f>
        <v>0</v>
      </c>
      <c r="T40" s="268">
        <f>'Ｈ１１（1999）'!H40</f>
        <v>0</v>
      </c>
      <c r="U40" s="207"/>
      <c r="V40" s="200"/>
      <c r="W40" s="200"/>
      <c r="X40" s="201" t="s">
        <v>62</v>
      </c>
      <c r="Y40" s="203" t="s">
        <v>37</v>
      </c>
      <c r="Z40" s="204">
        <f>'Ｈ１１（1999）'!A187</f>
        <v>0</v>
      </c>
      <c r="AA40" s="205">
        <f>'Ｈ１１（1999）'!B187</f>
        <v>0</v>
      </c>
      <c r="AB40" s="206">
        <f>'Ｈ１１（1999）'!C187</f>
        <v>0</v>
      </c>
      <c r="AC40" s="506">
        <f>'Ｈ１１（1999）'!E187</f>
        <v>0</v>
      </c>
      <c r="AD40" s="165"/>
      <c r="AE40" s="165"/>
      <c r="AF40" s="165"/>
      <c r="AG40" s="165"/>
      <c r="AH40" s="165"/>
      <c r="AI40" s="376"/>
      <c r="AJ40" s="376"/>
      <c r="AK40" s="376"/>
    </row>
    <row r="41" spans="1:37" ht="14.45" customHeight="1">
      <c r="A41" s="939">
        <v>0</v>
      </c>
      <c r="B41" s="939">
        <v>0</v>
      </c>
      <c r="C41" s="939">
        <v>0</v>
      </c>
      <c r="D41" s="939">
        <v>0</v>
      </c>
      <c r="E41" s="939">
        <v>0</v>
      </c>
      <c r="F41" s="939">
        <v>0</v>
      </c>
      <c r="G41" s="939">
        <v>0</v>
      </c>
      <c r="H41" s="939">
        <v>0</v>
      </c>
      <c r="I41" s="527"/>
      <c r="K41" s="199"/>
      <c r="L41" s="200"/>
      <c r="M41" s="200"/>
      <c r="N41" s="201" t="s">
        <v>64</v>
      </c>
      <c r="O41" s="203" t="s">
        <v>65</v>
      </c>
      <c r="P41" s="204">
        <f>'Ｈ１１（1999）'!A41</f>
        <v>0</v>
      </c>
      <c r="Q41" s="205">
        <f>'Ｈ１１（1999）'!C41</f>
        <v>0</v>
      </c>
      <c r="R41" s="205">
        <f>'Ｈ１１（1999）'!E41</f>
        <v>0</v>
      </c>
      <c r="S41" s="267">
        <f>'Ｈ１１（1999）'!F41</f>
        <v>0</v>
      </c>
      <c r="T41" s="268">
        <f>'Ｈ１１（1999）'!H41</f>
        <v>0</v>
      </c>
      <c r="U41" s="207"/>
      <c r="V41" s="200"/>
      <c r="W41" s="200"/>
      <c r="X41" s="201" t="s">
        <v>64</v>
      </c>
      <c r="Y41" s="203" t="s">
        <v>40</v>
      </c>
      <c r="Z41" s="204">
        <f>'Ｈ１１（1999）'!A188</f>
        <v>0</v>
      </c>
      <c r="AA41" s="205">
        <f>'Ｈ１１（1999）'!B188</f>
        <v>0</v>
      </c>
      <c r="AB41" s="206">
        <f>'Ｈ１１（1999）'!C188</f>
        <v>0</v>
      </c>
      <c r="AC41" s="506">
        <f>'Ｈ１１（1999）'!E188</f>
        <v>0</v>
      </c>
      <c r="AD41" s="165"/>
      <c r="AE41" s="165"/>
      <c r="AF41" s="165"/>
      <c r="AG41" s="165"/>
      <c r="AH41" s="165"/>
      <c r="AI41" s="376"/>
      <c r="AJ41" s="376"/>
      <c r="AK41" s="376"/>
    </row>
    <row r="42" spans="1:37" ht="14.45" customHeight="1">
      <c r="A42" s="939">
        <v>0</v>
      </c>
      <c r="B42" s="939">
        <v>0</v>
      </c>
      <c r="C42" s="939">
        <v>0</v>
      </c>
      <c r="D42" s="939">
        <v>0</v>
      </c>
      <c r="E42" s="939">
        <v>0</v>
      </c>
      <c r="F42" s="939">
        <v>0</v>
      </c>
      <c r="G42" s="939">
        <v>0</v>
      </c>
      <c r="H42" s="939">
        <v>0</v>
      </c>
      <c r="I42" s="527"/>
      <c r="K42" s="199" t="s">
        <v>38</v>
      </c>
      <c r="L42" s="200"/>
      <c r="M42" s="200"/>
      <c r="N42" s="201" t="s">
        <v>66</v>
      </c>
      <c r="O42" s="203" t="s">
        <v>67</v>
      </c>
      <c r="P42" s="204">
        <f>'Ｈ１１（1999）'!A42</f>
        <v>0</v>
      </c>
      <c r="Q42" s="205">
        <f>'Ｈ１１（1999）'!C42</f>
        <v>0</v>
      </c>
      <c r="R42" s="205">
        <f>'Ｈ１１（1999）'!E42</f>
        <v>0</v>
      </c>
      <c r="S42" s="267">
        <f>'Ｈ１１（1999）'!F42</f>
        <v>0</v>
      </c>
      <c r="T42" s="268">
        <f>'Ｈ１１（1999）'!H42</f>
        <v>0</v>
      </c>
      <c r="U42" s="207"/>
      <c r="V42" s="200" t="s">
        <v>668</v>
      </c>
      <c r="W42" s="200"/>
      <c r="X42" s="201" t="s">
        <v>66</v>
      </c>
      <c r="Y42" s="203" t="s">
        <v>43</v>
      </c>
      <c r="Z42" s="204">
        <f>'Ｈ１１（1999）'!A189</f>
        <v>0</v>
      </c>
      <c r="AA42" s="205">
        <f>'Ｈ１１（1999）'!B189</f>
        <v>0</v>
      </c>
      <c r="AB42" s="206">
        <f>'Ｈ１１（1999）'!C189</f>
        <v>0</v>
      </c>
      <c r="AC42" s="506">
        <f>'Ｈ１１（1999）'!E189</f>
        <v>0</v>
      </c>
      <c r="AD42" s="165"/>
      <c r="AE42" s="165"/>
      <c r="AF42" s="165"/>
      <c r="AG42" s="165"/>
      <c r="AH42" s="165"/>
      <c r="AI42" s="376"/>
      <c r="AJ42" s="376"/>
      <c r="AK42" s="376"/>
    </row>
    <row r="43" spans="1:37" ht="14.45" customHeight="1">
      <c r="A43" s="939">
        <v>0</v>
      </c>
      <c r="B43" s="939">
        <v>0</v>
      </c>
      <c r="C43" s="939">
        <v>0</v>
      </c>
      <c r="D43" s="939">
        <v>0</v>
      </c>
      <c r="E43" s="939">
        <v>0</v>
      </c>
      <c r="F43" s="939">
        <v>0</v>
      </c>
      <c r="G43" s="939">
        <v>0</v>
      </c>
      <c r="H43" s="939">
        <v>0</v>
      </c>
      <c r="I43" s="527"/>
      <c r="K43" s="199"/>
      <c r="L43" s="200"/>
      <c r="M43" s="200"/>
      <c r="N43" s="201" t="s">
        <v>150</v>
      </c>
      <c r="O43" s="203" t="s">
        <v>69</v>
      </c>
      <c r="P43" s="204">
        <f>'Ｈ１１（1999）'!A43</f>
        <v>0</v>
      </c>
      <c r="Q43" s="205">
        <f>'Ｈ１１（1999）'!C43</f>
        <v>0</v>
      </c>
      <c r="R43" s="205">
        <f>'Ｈ１１（1999）'!E43</f>
        <v>0</v>
      </c>
      <c r="S43" s="267">
        <f>'Ｈ１１（1999）'!F43</f>
        <v>0</v>
      </c>
      <c r="T43" s="268">
        <f>'Ｈ１１（1999）'!H43</f>
        <v>0</v>
      </c>
      <c r="U43" s="207"/>
      <c r="V43" s="200"/>
      <c r="W43" s="200"/>
      <c r="X43" s="201" t="s">
        <v>150</v>
      </c>
      <c r="Y43" s="203" t="s">
        <v>44</v>
      </c>
      <c r="Z43" s="204">
        <f>'Ｈ１１（1999）'!A190</f>
        <v>0</v>
      </c>
      <c r="AA43" s="205">
        <f>'Ｈ１１（1999）'!B190</f>
        <v>0</v>
      </c>
      <c r="AB43" s="206">
        <f>'Ｈ１１（1999）'!C190</f>
        <v>0</v>
      </c>
      <c r="AC43" s="506">
        <f>'Ｈ１１（1999）'!E190</f>
        <v>0</v>
      </c>
      <c r="AD43" s="165"/>
      <c r="AE43" s="165"/>
      <c r="AF43" s="165"/>
      <c r="AG43" s="165"/>
      <c r="AH43" s="165"/>
      <c r="AI43" s="376"/>
      <c r="AJ43" s="376"/>
      <c r="AK43" s="376"/>
    </row>
    <row r="44" spans="1:37" ht="14.45" customHeight="1">
      <c r="A44" s="939">
        <v>0</v>
      </c>
      <c r="B44" s="939">
        <v>0</v>
      </c>
      <c r="C44" s="939">
        <v>0</v>
      </c>
      <c r="D44" s="939">
        <v>0</v>
      </c>
      <c r="E44" s="939">
        <v>0</v>
      </c>
      <c r="F44" s="939">
        <v>0</v>
      </c>
      <c r="G44" s="939">
        <v>0</v>
      </c>
      <c r="H44" s="939">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39">
        <v>0</v>
      </c>
      <c r="B45" s="939">
        <v>0</v>
      </c>
      <c r="C45" s="939">
        <v>0</v>
      </c>
      <c r="D45" s="939">
        <v>0</v>
      </c>
      <c r="E45" s="939">
        <v>0</v>
      </c>
      <c r="F45" s="939">
        <v>0</v>
      </c>
      <c r="G45" s="939">
        <v>0</v>
      </c>
      <c r="H45" s="939">
        <v>0</v>
      </c>
      <c r="I45" s="530"/>
      <c r="K45" s="227" t="s">
        <v>132</v>
      </c>
      <c r="L45" s="200"/>
      <c r="M45" s="201" t="s">
        <v>70</v>
      </c>
      <c r="N45" s="202"/>
      <c r="O45" s="203" t="s">
        <v>71</v>
      </c>
      <c r="P45" s="204">
        <f>'Ｈ１１（1999）'!A44</f>
        <v>0</v>
      </c>
      <c r="Q45" s="205">
        <f>'Ｈ１１（1999）'!C44</f>
        <v>0</v>
      </c>
      <c r="R45" s="205">
        <f>'Ｈ１１（1999）'!E44</f>
        <v>0</v>
      </c>
      <c r="S45" s="267">
        <f>'Ｈ１１（1999）'!F44</f>
        <v>0</v>
      </c>
      <c r="T45" s="268">
        <f>'Ｈ１１（1999）'!H44</f>
        <v>0</v>
      </c>
      <c r="U45" s="207" t="s">
        <v>72</v>
      </c>
      <c r="V45" s="200" t="s">
        <v>669</v>
      </c>
      <c r="W45" s="201" t="s">
        <v>87</v>
      </c>
      <c r="X45" s="202"/>
      <c r="Y45" s="203" t="s">
        <v>46</v>
      </c>
      <c r="Z45" s="204">
        <f>'Ｈ１１（1999）'!A191</f>
        <v>0</v>
      </c>
      <c r="AA45" s="205">
        <f>'Ｈ１１（1999）'!B191</f>
        <v>0</v>
      </c>
      <c r="AB45" s="206">
        <f>'Ｈ１１（1999）'!C191</f>
        <v>0</v>
      </c>
      <c r="AC45" s="506">
        <f>'Ｈ１１（1999）'!E191</f>
        <v>0</v>
      </c>
      <c r="AD45" s="165"/>
      <c r="AE45" s="165"/>
      <c r="AF45" s="165"/>
      <c r="AG45" s="165"/>
      <c r="AH45" s="165"/>
      <c r="AI45" s="376"/>
      <c r="AJ45" s="376"/>
      <c r="AK45" s="376"/>
    </row>
    <row r="46" spans="1:37" ht="14.45" customHeight="1">
      <c r="A46" s="939">
        <v>0</v>
      </c>
      <c r="B46" s="939">
        <v>0</v>
      </c>
      <c r="C46" s="939">
        <v>0</v>
      </c>
      <c r="D46" s="939">
        <v>0</v>
      </c>
      <c r="E46" s="939">
        <v>0</v>
      </c>
      <c r="F46" s="939">
        <v>0</v>
      </c>
      <c r="G46" s="939">
        <v>0</v>
      </c>
      <c r="H46" s="939">
        <v>0</v>
      </c>
      <c r="I46" s="530"/>
      <c r="K46" s="199" t="s">
        <v>130</v>
      </c>
      <c r="L46" s="200"/>
      <c r="M46" s="201" t="s">
        <v>73</v>
      </c>
      <c r="N46" s="202"/>
      <c r="O46" s="203" t="s">
        <v>74</v>
      </c>
      <c r="P46" s="204">
        <f>'Ｈ１１（1999）'!A45</f>
        <v>0</v>
      </c>
      <c r="Q46" s="205">
        <f>'Ｈ１１（1999）'!C45</f>
        <v>0</v>
      </c>
      <c r="R46" s="205">
        <f>'Ｈ１１（1999）'!E45</f>
        <v>0</v>
      </c>
      <c r="S46" s="267">
        <f>'Ｈ１１（1999）'!F45</f>
        <v>0</v>
      </c>
      <c r="T46" s="268">
        <f>'Ｈ１１（1999）'!H45</f>
        <v>0</v>
      </c>
      <c r="U46" s="207"/>
      <c r="V46" s="200"/>
      <c r="W46" s="201" t="s">
        <v>73</v>
      </c>
      <c r="X46" s="202"/>
      <c r="Y46" s="203" t="s">
        <v>75</v>
      </c>
      <c r="Z46" s="204">
        <f>'Ｈ１１（1999）'!A192</f>
        <v>0</v>
      </c>
      <c r="AA46" s="205">
        <f>'Ｈ１１（1999）'!B192</f>
        <v>0</v>
      </c>
      <c r="AB46" s="206">
        <f>'Ｈ１１（1999）'!C192</f>
        <v>0</v>
      </c>
      <c r="AC46" s="506">
        <f>'Ｈ１１（1999）'!E192</f>
        <v>0</v>
      </c>
      <c r="AD46" s="165"/>
      <c r="AE46" s="165"/>
      <c r="AF46" s="165"/>
      <c r="AG46" s="165"/>
      <c r="AH46" s="165"/>
      <c r="AI46" s="376"/>
      <c r="AJ46" s="376"/>
      <c r="AK46" s="376"/>
    </row>
    <row r="47" spans="1:37" ht="14.45" customHeight="1">
      <c r="A47" s="939">
        <v>0</v>
      </c>
      <c r="B47" s="939">
        <v>0</v>
      </c>
      <c r="C47" s="939">
        <v>0</v>
      </c>
      <c r="D47" s="939">
        <v>0</v>
      </c>
      <c r="E47" s="939">
        <v>0</v>
      </c>
      <c r="F47" s="939">
        <v>0</v>
      </c>
      <c r="G47" s="939">
        <v>0</v>
      </c>
      <c r="H47" s="939">
        <v>0</v>
      </c>
      <c r="I47" s="530"/>
      <c r="K47" s="199"/>
      <c r="L47" s="221"/>
      <c r="M47" s="201" t="s">
        <v>13</v>
      </c>
      <c r="N47" s="202"/>
      <c r="O47" s="203" t="s">
        <v>76</v>
      </c>
      <c r="P47" s="204">
        <f>'Ｈ１１（1999）'!A46</f>
        <v>0</v>
      </c>
      <c r="Q47" s="205">
        <f>'Ｈ１１（1999）'!C46</f>
        <v>0</v>
      </c>
      <c r="R47" s="205">
        <f>'Ｈ１１（1999）'!E46</f>
        <v>0</v>
      </c>
      <c r="S47" s="267">
        <f>'Ｈ１１（1999）'!F46</f>
        <v>0</v>
      </c>
      <c r="T47" s="268">
        <f>'Ｈ１１（1999）'!H46</f>
        <v>0</v>
      </c>
      <c r="U47" s="207"/>
      <c r="V47" s="461"/>
      <c r="W47" s="201" t="s">
        <v>13</v>
      </c>
      <c r="X47" s="202"/>
      <c r="Y47" s="203" t="s">
        <v>77</v>
      </c>
      <c r="Z47" s="204">
        <f>'Ｈ１１（1999）'!A193</f>
        <v>0</v>
      </c>
      <c r="AA47" s="205">
        <f>'Ｈ１１（1999）'!B193</f>
        <v>0</v>
      </c>
      <c r="AB47" s="206">
        <f>'Ｈ１１（1999）'!C193</f>
        <v>0</v>
      </c>
      <c r="AC47" s="506">
        <f>'Ｈ１１（1999）'!E193</f>
        <v>0</v>
      </c>
      <c r="AD47" s="165"/>
      <c r="AE47" s="165"/>
      <c r="AF47" s="165"/>
      <c r="AG47" s="165"/>
      <c r="AH47" s="165"/>
      <c r="AI47" s="376"/>
      <c r="AJ47" s="376"/>
      <c r="AK47" s="376"/>
    </row>
    <row r="48" spans="1:37" ht="14.45" customHeight="1">
      <c r="A48" s="939">
        <v>0</v>
      </c>
      <c r="B48" s="939">
        <v>0</v>
      </c>
      <c r="C48" s="939">
        <v>0</v>
      </c>
      <c r="D48" s="939">
        <v>0</v>
      </c>
      <c r="E48" s="939">
        <v>0</v>
      </c>
      <c r="F48" s="939">
        <v>0</v>
      </c>
      <c r="G48" s="939">
        <v>0</v>
      </c>
      <c r="H48" s="939">
        <v>0</v>
      </c>
      <c r="I48" s="530"/>
      <c r="K48" s="199" t="s">
        <v>4</v>
      </c>
      <c r="L48" s="178" t="s">
        <v>78</v>
      </c>
      <c r="M48" s="202"/>
      <c r="N48" s="202"/>
      <c r="O48" s="203" t="s">
        <v>79</v>
      </c>
      <c r="P48" s="204">
        <f>'Ｈ１１（1999）'!A47</f>
        <v>0</v>
      </c>
      <c r="Q48" s="205">
        <f>'Ｈ１１（1999）'!C47</f>
        <v>0</v>
      </c>
      <c r="R48" s="205">
        <f>'Ｈ１１（1999）'!E47</f>
        <v>0</v>
      </c>
      <c r="S48" s="267">
        <f>'Ｈ１１（1999）'!F47</f>
        <v>0</v>
      </c>
      <c r="T48" s="268">
        <f>'Ｈ１１（1999）'!H47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39">
        <v>0</v>
      </c>
      <c r="B49" s="939">
        <v>0</v>
      </c>
      <c r="C49" s="939">
        <v>0</v>
      </c>
      <c r="D49" s="939">
        <v>0</v>
      </c>
      <c r="E49" s="939">
        <v>0</v>
      </c>
      <c r="F49" s="939">
        <v>0</v>
      </c>
      <c r="G49" s="939">
        <v>0</v>
      </c>
      <c r="H49" s="939">
        <v>0</v>
      </c>
      <c r="I49" s="530"/>
      <c r="K49" s="199"/>
      <c r="L49" s="200"/>
      <c r="M49" s="201" t="s">
        <v>11</v>
      </c>
      <c r="N49" s="202"/>
      <c r="O49" s="203" t="s">
        <v>80</v>
      </c>
      <c r="P49" s="204">
        <f>'Ｈ１１（1999）'!A48</f>
        <v>0</v>
      </c>
      <c r="Q49" s="205">
        <f>'Ｈ１１（1999）'!C48</f>
        <v>0</v>
      </c>
      <c r="R49" s="205">
        <f>'Ｈ１１（1999）'!E48</f>
        <v>0</v>
      </c>
      <c r="S49" s="267">
        <f>'Ｈ１１（1999）'!F48</f>
        <v>0</v>
      </c>
      <c r="T49" s="268">
        <f>'Ｈ１１（1999）'!H48</f>
        <v>0</v>
      </c>
      <c r="U49" s="207"/>
      <c r="V49" s="200"/>
      <c r="W49" s="172"/>
      <c r="X49" s="172"/>
      <c r="Y49" s="212"/>
      <c r="Z49" s="209"/>
      <c r="AA49" s="210"/>
      <c r="AB49" s="210"/>
      <c r="AC49" s="510"/>
      <c r="AD49" s="165"/>
      <c r="AE49" s="165"/>
      <c r="AF49" s="165"/>
      <c r="AG49" s="165"/>
      <c r="AH49" s="165"/>
      <c r="AI49" s="376"/>
      <c r="AJ49" s="376"/>
      <c r="AK49" s="376"/>
    </row>
    <row r="50" spans="1:38" ht="14.45" customHeight="1">
      <c r="A50" s="939">
        <v>0</v>
      </c>
      <c r="B50" s="939">
        <v>0</v>
      </c>
      <c r="C50" s="939">
        <v>0</v>
      </c>
      <c r="D50" s="939">
        <v>0</v>
      </c>
      <c r="E50" s="939">
        <v>0</v>
      </c>
      <c r="F50" s="939">
        <v>0</v>
      </c>
      <c r="G50" s="939">
        <v>0</v>
      </c>
      <c r="H50" s="939">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39">
        <v>0</v>
      </c>
      <c r="B51" s="939">
        <v>0</v>
      </c>
      <c r="C51" s="939">
        <v>0</v>
      </c>
      <c r="D51" s="939">
        <v>0</v>
      </c>
      <c r="E51" s="939">
        <v>0</v>
      </c>
      <c r="F51" s="939">
        <v>0</v>
      </c>
      <c r="G51" s="939">
        <v>0</v>
      </c>
      <c r="H51" s="939">
        <v>0</v>
      </c>
      <c r="I51" s="530"/>
      <c r="K51" s="199"/>
      <c r="L51" s="174"/>
      <c r="M51" s="201" t="s">
        <v>88</v>
      </c>
      <c r="N51" s="202"/>
      <c r="O51" s="203" t="s">
        <v>109</v>
      </c>
      <c r="P51" s="204">
        <f>'Ｈ１１（1999）'!A50</f>
        <v>0</v>
      </c>
      <c r="Q51" s="205">
        <f>'Ｈ１１（1999）'!C50</f>
        <v>0</v>
      </c>
      <c r="R51" s="205">
        <f>'Ｈ１１（1999）'!E50</f>
        <v>0</v>
      </c>
      <c r="S51" s="267">
        <f>'Ｈ１１（1999）'!F50</f>
        <v>0</v>
      </c>
      <c r="T51" s="268">
        <f>'Ｈ１１（1999）'!H50</f>
        <v>0</v>
      </c>
      <c r="U51" s="207"/>
      <c r="V51" s="178"/>
      <c r="W51" s="201" t="s">
        <v>88</v>
      </c>
      <c r="X51" s="222"/>
      <c r="Y51" s="223" t="s">
        <v>48</v>
      </c>
      <c r="Z51" s="231">
        <f>'Ｈ１１（1999）'!A195</f>
        <v>0</v>
      </c>
      <c r="AA51" s="232">
        <f>'Ｈ１１（1999）'!B195</f>
        <v>0</v>
      </c>
      <c r="AB51" s="233">
        <f>'Ｈ１１（1999）'!C195</f>
        <v>0</v>
      </c>
      <c r="AC51" s="513">
        <f>'Ｈ１１（1999）'!E195</f>
        <v>0</v>
      </c>
      <c r="AD51" s="165"/>
      <c r="AE51" s="165"/>
      <c r="AF51" s="165"/>
      <c r="AG51" s="165"/>
      <c r="AH51" s="165"/>
      <c r="AI51" s="376"/>
      <c r="AJ51" s="376"/>
      <c r="AK51" s="376"/>
    </row>
    <row r="52" spans="1:38" ht="14.45" customHeight="1">
      <c r="A52" s="939">
        <v>0</v>
      </c>
      <c r="B52" s="939">
        <v>0</v>
      </c>
      <c r="C52" s="939">
        <v>0</v>
      </c>
      <c r="D52" s="939">
        <v>0</v>
      </c>
      <c r="E52" s="939">
        <v>0</v>
      </c>
      <c r="F52" s="939">
        <v>0</v>
      </c>
      <c r="G52" s="939">
        <v>0</v>
      </c>
      <c r="H52" s="939">
        <v>0</v>
      </c>
      <c r="I52" s="530"/>
      <c r="K52" s="199"/>
      <c r="L52" s="181" t="s">
        <v>91</v>
      </c>
      <c r="M52" s="201" t="s">
        <v>89</v>
      </c>
      <c r="N52" s="202"/>
      <c r="O52" s="203" t="s">
        <v>110</v>
      </c>
      <c r="P52" s="204">
        <f>'Ｈ１１（1999）'!A51</f>
        <v>0</v>
      </c>
      <c r="Q52" s="205">
        <f>'Ｈ１１（1999）'!C51</f>
        <v>0</v>
      </c>
      <c r="R52" s="205">
        <f>'Ｈ１１（1999）'!E51</f>
        <v>0</v>
      </c>
      <c r="S52" s="267">
        <f>'Ｈ１１（1999）'!F51</f>
        <v>0</v>
      </c>
      <c r="T52" s="268">
        <f>'Ｈ１１（1999）'!H51</f>
        <v>0</v>
      </c>
      <c r="U52" s="207"/>
      <c r="V52" s="200" t="s">
        <v>91</v>
      </c>
      <c r="W52" s="221" t="s">
        <v>89</v>
      </c>
      <c r="X52" s="222"/>
      <c r="Y52" s="223" t="s">
        <v>51</v>
      </c>
      <c r="Z52" s="231">
        <f>'Ｈ１１（1999）'!A196</f>
        <v>0</v>
      </c>
      <c r="AA52" s="232">
        <f>'Ｈ１１（1999）'!B196</f>
        <v>0</v>
      </c>
      <c r="AB52" s="233">
        <f>'Ｈ１１（1999）'!C196</f>
        <v>0</v>
      </c>
      <c r="AC52" s="513">
        <f>'Ｈ１１（1999）'!E196</f>
        <v>0</v>
      </c>
      <c r="AD52" s="165"/>
      <c r="AE52" s="165"/>
      <c r="AF52" s="165"/>
      <c r="AG52" s="165"/>
      <c r="AH52" s="165"/>
      <c r="AI52" s="376"/>
      <c r="AJ52" s="376"/>
      <c r="AK52" s="376"/>
    </row>
    <row r="53" spans="1:38" ht="14.45" customHeight="1">
      <c r="A53" s="939">
        <v>0</v>
      </c>
      <c r="B53" s="939">
        <v>0</v>
      </c>
      <c r="C53" s="939">
        <v>0</v>
      </c>
      <c r="D53" s="939">
        <v>0</v>
      </c>
      <c r="E53" s="939">
        <v>0</v>
      </c>
      <c r="F53" s="939">
        <v>0</v>
      </c>
      <c r="G53" s="939">
        <v>0</v>
      </c>
      <c r="H53" s="939">
        <v>0</v>
      </c>
      <c r="I53" s="530"/>
      <c r="K53" s="199"/>
      <c r="L53" s="181"/>
      <c r="M53" s="201" t="s">
        <v>104</v>
      </c>
      <c r="N53" s="202"/>
      <c r="O53" s="203" t="s">
        <v>111</v>
      </c>
      <c r="P53" s="204">
        <f>'Ｈ１１（1999）'!A52</f>
        <v>0</v>
      </c>
      <c r="Q53" s="205">
        <f>'Ｈ１１（1999）'!C52</f>
        <v>0</v>
      </c>
      <c r="R53" s="205">
        <f>'Ｈ１１（1999）'!E52</f>
        <v>0</v>
      </c>
      <c r="S53" s="267">
        <f>'Ｈ１１（1999）'!F52</f>
        <v>0</v>
      </c>
      <c r="T53" s="268">
        <f>'Ｈ１１（1999）'!H52</f>
        <v>0</v>
      </c>
      <c r="U53" s="207"/>
      <c r="V53" s="200"/>
      <c r="W53" s="221" t="s">
        <v>104</v>
      </c>
      <c r="X53" s="222"/>
      <c r="Y53" s="223" t="s">
        <v>53</v>
      </c>
      <c r="Z53" s="231">
        <f>'Ｈ１１（1999）'!A197</f>
        <v>0</v>
      </c>
      <c r="AA53" s="232">
        <f>'Ｈ１１（1999）'!B197</f>
        <v>0</v>
      </c>
      <c r="AB53" s="233">
        <f>'Ｈ１１（1999）'!C197</f>
        <v>0</v>
      </c>
      <c r="AC53" s="513">
        <f>'Ｈ１１（1999）'!E197</f>
        <v>0</v>
      </c>
      <c r="AD53" s="165"/>
      <c r="AE53" s="165"/>
      <c r="AF53" s="165"/>
      <c r="AG53" s="165"/>
      <c r="AH53" s="165"/>
      <c r="AI53" s="376"/>
      <c r="AJ53" s="376"/>
      <c r="AK53" s="376"/>
    </row>
    <row r="54" spans="1:38" ht="14.45" customHeight="1">
      <c r="A54" s="939">
        <v>0</v>
      </c>
      <c r="B54" s="939">
        <v>0</v>
      </c>
      <c r="C54" s="939">
        <v>0</v>
      </c>
      <c r="D54" s="939">
        <v>0</v>
      </c>
      <c r="E54" s="939">
        <v>0</v>
      </c>
      <c r="F54" s="939">
        <v>0</v>
      </c>
      <c r="G54" s="939">
        <v>0</v>
      </c>
      <c r="H54" s="939">
        <v>0</v>
      </c>
      <c r="I54" s="530"/>
      <c r="K54" s="199"/>
      <c r="L54" s="181"/>
      <c r="M54" s="201" t="s">
        <v>90</v>
      </c>
      <c r="N54" s="202"/>
      <c r="O54" s="203" t="s">
        <v>112</v>
      </c>
      <c r="P54" s="204">
        <f>'Ｈ１１（1999）'!A53</f>
        <v>0</v>
      </c>
      <c r="Q54" s="205">
        <f>'Ｈ１１（1999）'!C53</f>
        <v>0</v>
      </c>
      <c r="R54" s="205">
        <f>'Ｈ１１（1999）'!E53</f>
        <v>0</v>
      </c>
      <c r="S54" s="267">
        <f>'Ｈ１１（1999）'!F53</f>
        <v>0</v>
      </c>
      <c r="T54" s="268">
        <f>'Ｈ１１（1999）'!H53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39">
        <v>0</v>
      </c>
      <c r="B55" s="939">
        <v>0</v>
      </c>
      <c r="C55" s="939">
        <v>0</v>
      </c>
      <c r="D55" s="939">
        <v>0</v>
      </c>
      <c r="E55" s="939">
        <v>0</v>
      </c>
      <c r="F55" s="939">
        <v>0</v>
      </c>
      <c r="G55" s="939">
        <v>0</v>
      </c>
      <c r="H55" s="939">
        <v>0</v>
      </c>
      <c r="I55" s="530"/>
      <c r="K55" s="199"/>
      <c r="L55" s="181" t="s">
        <v>92</v>
      </c>
      <c r="M55" s="201" t="s">
        <v>105</v>
      </c>
      <c r="N55" s="202"/>
      <c r="O55" s="203" t="s">
        <v>113</v>
      </c>
      <c r="P55" s="204">
        <f>'Ｈ１１（1999）'!A54</f>
        <v>0</v>
      </c>
      <c r="Q55" s="205">
        <f>'Ｈ１１（1999）'!C54</f>
        <v>0</v>
      </c>
      <c r="R55" s="205">
        <f>'Ｈ１１（1999）'!E54</f>
        <v>0</v>
      </c>
      <c r="S55" s="267">
        <f>'Ｈ１１（1999）'!F54</f>
        <v>0</v>
      </c>
      <c r="T55" s="268">
        <f>'Ｈ１１（1999）'!H54</f>
        <v>0</v>
      </c>
      <c r="U55" s="207"/>
      <c r="V55" s="200"/>
      <c r="W55" s="200"/>
      <c r="X55" s="172"/>
      <c r="Y55" s="212"/>
      <c r="Z55" s="209"/>
      <c r="AA55" s="210"/>
      <c r="AB55" s="210"/>
      <c r="AC55" s="510"/>
      <c r="AD55" s="165"/>
      <c r="AE55" s="165"/>
      <c r="AF55" s="165"/>
      <c r="AG55" s="165"/>
      <c r="AH55" s="165"/>
      <c r="AI55" s="376"/>
      <c r="AJ55" s="376"/>
      <c r="AK55" s="376"/>
    </row>
    <row r="56" spans="1:38" ht="14.45" customHeight="1">
      <c r="A56" s="939">
        <v>0</v>
      </c>
      <c r="B56" s="939">
        <v>0</v>
      </c>
      <c r="C56" s="939">
        <v>0</v>
      </c>
      <c r="D56" s="939">
        <v>0</v>
      </c>
      <c r="E56" s="939">
        <v>0</v>
      </c>
      <c r="F56" s="939">
        <v>0</v>
      </c>
      <c r="G56" s="939">
        <v>0</v>
      </c>
      <c r="H56" s="939">
        <v>0</v>
      </c>
      <c r="I56" s="530"/>
      <c r="K56" s="199"/>
      <c r="L56" s="181"/>
      <c r="M56" s="201" t="s">
        <v>106</v>
      </c>
      <c r="N56" s="202"/>
      <c r="O56" s="203" t="s">
        <v>114</v>
      </c>
      <c r="P56" s="204">
        <f>'Ｈ１１（1999）'!A55</f>
        <v>0</v>
      </c>
      <c r="Q56" s="205">
        <f>'Ｈ１１（1999）'!C55</f>
        <v>0</v>
      </c>
      <c r="R56" s="205">
        <f>'Ｈ１１（1999）'!E55</f>
        <v>0</v>
      </c>
      <c r="S56" s="267">
        <f>'Ｈ１１（1999）'!F55</f>
        <v>0</v>
      </c>
      <c r="T56" s="268">
        <f>'Ｈ１１（1999）'!H55</f>
        <v>0</v>
      </c>
      <c r="U56" s="207"/>
      <c r="V56" s="200" t="s">
        <v>668</v>
      </c>
      <c r="W56" s="201" t="s">
        <v>106</v>
      </c>
      <c r="X56" s="202"/>
      <c r="Y56" s="203" t="s">
        <v>55</v>
      </c>
      <c r="Z56" s="204">
        <f>'Ｈ１１（1999）'!A198</f>
        <v>0</v>
      </c>
      <c r="AA56" s="205">
        <f>'Ｈ１１（1999）'!B198</f>
        <v>0</v>
      </c>
      <c r="AB56" s="206">
        <f>'Ｈ１１（1999）'!C198</f>
        <v>0</v>
      </c>
      <c r="AC56" s="506">
        <f>'Ｈ１１（1999）'!E198</f>
        <v>0</v>
      </c>
      <c r="AD56" s="165"/>
      <c r="AE56" s="165"/>
      <c r="AF56" s="165"/>
      <c r="AG56" s="165"/>
      <c r="AH56" s="165"/>
      <c r="AI56" s="376"/>
      <c r="AJ56" s="376"/>
      <c r="AK56" s="376"/>
    </row>
    <row r="57" spans="1:38" ht="14.45" customHeight="1">
      <c r="A57" s="939">
        <v>0</v>
      </c>
      <c r="B57" s="939">
        <v>0</v>
      </c>
      <c r="C57" s="939">
        <v>0</v>
      </c>
      <c r="D57" s="939">
        <v>0</v>
      </c>
      <c r="E57" s="939">
        <v>0</v>
      </c>
      <c r="F57" s="939">
        <v>0</v>
      </c>
      <c r="G57" s="939">
        <v>0</v>
      </c>
      <c r="H57" s="939">
        <v>0</v>
      </c>
      <c r="I57" s="530"/>
      <c r="K57" s="199"/>
      <c r="L57" s="181"/>
      <c r="M57" s="201" t="s">
        <v>107</v>
      </c>
      <c r="N57" s="202"/>
      <c r="O57" s="203" t="s">
        <v>115</v>
      </c>
      <c r="P57" s="204">
        <f>'Ｈ１１（1999）'!A56</f>
        <v>0</v>
      </c>
      <c r="Q57" s="205">
        <f>'Ｈ１１（1999）'!C56</f>
        <v>0</v>
      </c>
      <c r="R57" s="205">
        <f>'Ｈ１１（1999）'!E56</f>
        <v>0</v>
      </c>
      <c r="S57" s="267">
        <f>'Ｈ１１（1999）'!F56</f>
        <v>0</v>
      </c>
      <c r="T57" s="268">
        <f>'Ｈ１１（1999）'!H56</f>
        <v>0</v>
      </c>
      <c r="U57" s="207"/>
      <c r="V57" s="200"/>
      <c r="W57" s="201" t="s">
        <v>136</v>
      </c>
      <c r="X57" s="202"/>
      <c r="Y57" s="203" t="s">
        <v>56</v>
      </c>
      <c r="Z57" s="204">
        <f>'Ｈ１１（1999）'!A199</f>
        <v>0</v>
      </c>
      <c r="AA57" s="205">
        <f>'Ｈ１１（1999）'!B199</f>
        <v>0</v>
      </c>
      <c r="AB57" s="206">
        <f>'Ｈ１１（1999）'!C199</f>
        <v>0</v>
      </c>
      <c r="AC57" s="506">
        <f>'Ｈ１１（1999）'!E199</f>
        <v>0</v>
      </c>
      <c r="AD57" s="165"/>
      <c r="AE57" s="165"/>
      <c r="AF57" s="165"/>
      <c r="AG57" s="165"/>
      <c r="AH57" s="165"/>
      <c r="AI57" s="376"/>
      <c r="AJ57" s="376"/>
      <c r="AK57" s="376"/>
    </row>
    <row r="58" spans="1:38" ht="14.45" customHeight="1" thickBot="1">
      <c r="A58" s="939">
        <v>0</v>
      </c>
      <c r="B58" s="939">
        <v>0</v>
      </c>
      <c r="C58" s="939">
        <v>0</v>
      </c>
      <c r="D58" s="939">
        <v>0</v>
      </c>
      <c r="E58" s="939">
        <v>0</v>
      </c>
      <c r="F58" s="939">
        <v>0</v>
      </c>
      <c r="G58" s="939">
        <v>0</v>
      </c>
      <c r="H58" s="939">
        <v>0</v>
      </c>
      <c r="I58" s="530"/>
      <c r="K58" s="199"/>
      <c r="L58" s="181" t="s">
        <v>41</v>
      </c>
      <c r="M58" s="201" t="s">
        <v>108</v>
      </c>
      <c r="N58" s="202"/>
      <c r="O58" s="203" t="s">
        <v>116</v>
      </c>
      <c r="P58" s="204">
        <f>'Ｈ１１（1999）'!A57</f>
        <v>0</v>
      </c>
      <c r="Q58" s="205">
        <f>'Ｈ１１（1999）'!C57</f>
        <v>0</v>
      </c>
      <c r="R58" s="205">
        <f>'Ｈ１１（1999）'!E57</f>
        <v>0</v>
      </c>
      <c r="S58" s="267">
        <f>'Ｈ１１（1999）'!F57</f>
        <v>0</v>
      </c>
      <c r="T58" s="268">
        <f>'Ｈ１１（1999）'!H57</f>
        <v>0</v>
      </c>
      <c r="U58" s="207"/>
      <c r="V58" s="181" t="s">
        <v>669</v>
      </c>
      <c r="W58" s="201" t="s">
        <v>138</v>
      </c>
      <c r="X58" s="202"/>
      <c r="Y58" s="203" t="s">
        <v>58</v>
      </c>
      <c r="Z58" s="204">
        <f>'Ｈ１１（1999）'!A200</f>
        <v>0</v>
      </c>
      <c r="AA58" s="205">
        <f>'Ｈ１１（1999）'!B200</f>
        <v>0</v>
      </c>
      <c r="AB58" s="206">
        <f>'Ｈ１１（1999）'!C200</f>
        <v>0</v>
      </c>
      <c r="AC58" s="506">
        <f>'Ｈ１１（1999）'!E200</f>
        <v>0</v>
      </c>
      <c r="AD58" s="165"/>
      <c r="AE58" s="165"/>
      <c r="AF58" s="165"/>
      <c r="AG58" s="165"/>
      <c r="AH58" s="165"/>
      <c r="AI58" s="376"/>
      <c r="AJ58" s="376"/>
      <c r="AK58" s="376"/>
    </row>
    <row r="59" spans="1:38" ht="14.45" customHeight="1" thickTop="1" thickBot="1">
      <c r="A59" s="532">
        <v>0</v>
      </c>
      <c r="B59" s="533">
        <v>0</v>
      </c>
      <c r="C59" s="533">
        <v>0</v>
      </c>
      <c r="D59" s="533">
        <v>0</v>
      </c>
      <c r="E59" s="533">
        <v>0</v>
      </c>
      <c r="F59" s="533">
        <v>0</v>
      </c>
      <c r="G59" s="533">
        <v>0</v>
      </c>
      <c r="H59" s="534">
        <v>0</v>
      </c>
      <c r="I59" s="530"/>
      <c r="K59" s="199"/>
      <c r="L59" s="221"/>
      <c r="M59" s="201" t="s">
        <v>13</v>
      </c>
      <c r="N59" s="202"/>
      <c r="O59" s="203" t="s">
        <v>117</v>
      </c>
      <c r="P59" s="204">
        <f>'Ｈ１１（1999）'!A58</f>
        <v>0</v>
      </c>
      <c r="Q59" s="205">
        <f>'Ｈ１１（1999）'!C58</f>
        <v>0</v>
      </c>
      <c r="R59" s="205">
        <f>'Ｈ１１（1999）'!E58</f>
        <v>0</v>
      </c>
      <c r="S59" s="267">
        <f>'Ｈ１１（1999）'!F58</f>
        <v>0</v>
      </c>
      <c r="T59" s="268">
        <f>'Ｈ１１（1999）'!H58</f>
        <v>0</v>
      </c>
      <c r="U59" s="207"/>
      <c r="V59" s="221"/>
      <c r="W59" s="221" t="s">
        <v>13</v>
      </c>
      <c r="X59" s="222"/>
      <c r="Y59" s="223" t="s">
        <v>61</v>
      </c>
      <c r="Z59" s="204">
        <f>'Ｈ１１（1999）'!A201</f>
        <v>0</v>
      </c>
      <c r="AA59" s="205">
        <f>'Ｈ１１（1999）'!B201</f>
        <v>0</v>
      </c>
      <c r="AB59" s="206">
        <f>'Ｈ１１（1999）'!C201</f>
        <v>0</v>
      </c>
      <c r="AC59" s="506">
        <f>'Ｈ１１（1999）'!E201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'Ｈ１１（1999）'!A59</f>
        <v>0</v>
      </c>
      <c r="Q60" s="205">
        <f>'Ｈ１１（1999）'!C59</f>
        <v>0</v>
      </c>
      <c r="R60" s="205">
        <f>'Ｈ１１（1999）'!E59</f>
        <v>0</v>
      </c>
      <c r="S60" s="267">
        <f>'Ｈ１１（1999）'!F59</f>
        <v>0</v>
      </c>
      <c r="T60" s="268">
        <f>'Ｈ１１（1999）'!H59</f>
        <v>0</v>
      </c>
      <c r="U60" s="207"/>
      <c r="V60" s="221" t="s">
        <v>13</v>
      </c>
      <c r="W60" s="222"/>
      <c r="X60" s="222"/>
      <c r="Y60" s="223" t="s">
        <v>63</v>
      </c>
      <c r="Z60" s="462">
        <f>'Ｈ１１（1999）'!A202</f>
        <v>20384</v>
      </c>
      <c r="AA60" s="449">
        <f>'Ｈ１１（1999）'!B202</f>
        <v>0</v>
      </c>
      <c r="AB60" s="463">
        <f>'Ｈ１１（1999）'!C202</f>
        <v>0</v>
      </c>
      <c r="AC60" s="515">
        <f>'Ｈ１１（1999）'!E202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266251</v>
      </c>
      <c r="Q61" s="247">
        <f>SUM(Q8:Q60)-Q9-Q10-Q12-Q13-Q15-Q16-Q17-Q30-Q31-Q32-Q40-Q41-Q42-Q43-Q44-Q49-Q50</f>
        <v>266251</v>
      </c>
      <c r="R61" s="247">
        <f>SUM(R8:R60)-R9-R10-R12-R13-R15-R16-R17-R30-R31-R32-R40-R41-R42-R43-R44-R49-R50</f>
        <v>3671</v>
      </c>
      <c r="S61" s="336">
        <f>SUM(S8:S60)-S9-S10-S12-S13-S15-S16-S17-S30-S31-S32-S40-S41-S42-S43-S44-S49-S50</f>
        <v>210839</v>
      </c>
      <c r="T61" s="337">
        <f>SUM(T8:T60)-T9-T10-T12-T13-T15-T16-T17-T30-T31-T32-T40-T41-T42-T43-T44-T49-T50</f>
        <v>28100</v>
      </c>
      <c r="U61" s="249"/>
      <c r="V61" s="243" t="s">
        <v>82</v>
      </c>
      <c r="W61" s="244"/>
      <c r="X61" s="244"/>
      <c r="Y61" s="245"/>
      <c r="Z61" s="250">
        <f>SUM(Z8:Z60)-Z9-Z10-Z25-Z28-Z40-Z41-Z42-Z43-Z44</f>
        <v>63963</v>
      </c>
      <c r="AA61" s="247">
        <f>SUM(AA8:AA60)-AA9-AA10-AA25-AA28-AA40-AA41-AA42-AA43-AA44</f>
        <v>0</v>
      </c>
      <c r="AB61" s="251">
        <f>SUM(AB8:AB60)-AB9-AB10-AB25-AB28-AB40-AB41-AB42-AB43-AB44</f>
        <v>2033</v>
      </c>
      <c r="AC61" s="516">
        <f>SUM(AC8:AC60)-AC9-AC10-AC25-AC28-AC40-AC41-AC42-AC43-AC44</f>
        <v>0</v>
      </c>
      <c r="AD61" s="1046"/>
      <c r="AE61" s="1046"/>
      <c r="AF61" s="1046"/>
      <c r="AG61" s="1011"/>
      <c r="AH61" s="1011"/>
      <c r="AI61" s="1012" t="s">
        <v>5</v>
      </c>
      <c r="AJ61" s="1009" t="s">
        <v>6</v>
      </c>
      <c r="AK61" s="1009" t="s">
        <v>7</v>
      </c>
      <c r="AL61" s="1013" t="s">
        <v>398</v>
      </c>
    </row>
    <row r="62" spans="1:38" ht="14.45" customHeight="1">
      <c r="A62" s="949">
        <v>866543</v>
      </c>
      <c r="B62" s="949">
        <v>866543</v>
      </c>
      <c r="C62" s="949">
        <v>0</v>
      </c>
      <c r="D62" s="949">
        <v>16382</v>
      </c>
      <c r="E62" s="949">
        <v>2553</v>
      </c>
      <c r="F62" s="949">
        <v>106500</v>
      </c>
      <c r="G62" s="536"/>
      <c r="H62" s="535"/>
      <c r="I62" s="535"/>
      <c r="K62" s="188"/>
      <c r="L62" s="189" t="s">
        <v>8</v>
      </c>
      <c r="M62" s="190"/>
      <c r="N62" s="190"/>
      <c r="O62" s="191" t="s">
        <v>9</v>
      </c>
      <c r="P62" s="257">
        <f>'Ｈ１１（1999）'!A63</f>
        <v>18104</v>
      </c>
      <c r="Q62" s="258">
        <f>'Ｈ１１（1999）'!B63</f>
        <v>18104</v>
      </c>
      <c r="R62" s="259"/>
      <c r="S62" s="260">
        <f>'Ｈ１１（1999）'!D63</f>
        <v>0</v>
      </c>
      <c r="T62" s="261">
        <f>'Ｈ１１（1999）'!F63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49">
        <v>18104</v>
      </c>
      <c r="B63" s="949">
        <v>18104</v>
      </c>
      <c r="C63" s="949">
        <v>0</v>
      </c>
      <c r="D63" s="949">
        <v>0</v>
      </c>
      <c r="E63" s="949">
        <v>0</v>
      </c>
      <c r="F63" s="949">
        <v>0</v>
      </c>
      <c r="G63" s="536"/>
      <c r="H63" s="535"/>
      <c r="I63" s="535"/>
      <c r="K63" s="199"/>
      <c r="L63" s="200"/>
      <c r="M63" s="201" t="s">
        <v>11</v>
      </c>
      <c r="N63" s="202"/>
      <c r="O63" s="203" t="s">
        <v>12</v>
      </c>
      <c r="P63" s="204">
        <f>'Ｈ１１（1999）'!A64</f>
        <v>3074</v>
      </c>
      <c r="Q63" s="205">
        <f>'Ｈ１１（1999）'!B64</f>
        <v>3074</v>
      </c>
      <c r="R63" s="225"/>
      <c r="S63" s="267">
        <f>'Ｈ１１（1999）'!D64</f>
        <v>0</v>
      </c>
      <c r="T63" s="268">
        <f>'Ｈ１１（1999）'!F64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49">
        <v>3074</v>
      </c>
      <c r="B64" s="949">
        <v>3074</v>
      </c>
      <c r="C64" s="949">
        <v>0</v>
      </c>
      <c r="D64" s="949">
        <v>0</v>
      </c>
      <c r="E64" s="949">
        <v>0</v>
      </c>
      <c r="F64" s="949">
        <v>0</v>
      </c>
      <c r="G64" s="536"/>
      <c r="H64" s="535"/>
      <c r="I64" s="535"/>
      <c r="K64" s="199"/>
      <c r="L64" s="200"/>
      <c r="M64" s="201" t="s">
        <v>13</v>
      </c>
      <c r="N64" s="172"/>
      <c r="O64" s="212"/>
      <c r="P64" s="213">
        <f>P62-P63</f>
        <v>15030</v>
      </c>
      <c r="Q64" s="214">
        <f>Q62-Q63</f>
        <v>15030</v>
      </c>
      <c r="R64" s="214"/>
      <c r="S64" s="274">
        <f>S62-S63</f>
        <v>0</v>
      </c>
      <c r="T64" s="275">
        <f>T62-T63</f>
        <v>0</v>
      </c>
      <c r="U64" s="269"/>
      <c r="V64" s="200"/>
      <c r="W64" s="201" t="s">
        <v>13</v>
      </c>
      <c r="X64" s="172"/>
      <c r="Y64" s="212" t="s">
        <v>9</v>
      </c>
      <c r="Z64" s="276">
        <f>'Ｈ１１（1999）'!A117</f>
        <v>0</v>
      </c>
      <c r="AA64" s="277">
        <f>'Ｈ１１（1999）'!B117</f>
        <v>0</v>
      </c>
      <c r="AB64" s="278"/>
      <c r="AC64" s="279">
        <f>'Ｈ１１（1999）'!E117</f>
        <v>0</v>
      </c>
      <c r="AD64" s="269"/>
      <c r="AE64" s="200"/>
      <c r="AF64" s="201" t="s">
        <v>13</v>
      </c>
      <c r="AG64" s="172"/>
      <c r="AH64" s="212" t="s">
        <v>399</v>
      </c>
      <c r="AI64" s="276">
        <f>'Ｈ１１（1999）'!A140</f>
        <v>0</v>
      </c>
      <c r="AJ64" s="277">
        <f>'Ｈ１１（1999）'!B140</f>
        <v>0</v>
      </c>
      <c r="AK64" s="280">
        <f>'Ｈ１１（1999）'!C140</f>
        <v>0</v>
      </c>
      <c r="AL64" s="281">
        <f>'Ｈ１１（1999）'!E140</f>
        <v>0</v>
      </c>
    </row>
    <row r="65" spans="1:38" ht="14.45" customHeight="1">
      <c r="A65" s="949">
        <v>8197</v>
      </c>
      <c r="B65" s="949">
        <v>8197</v>
      </c>
      <c r="C65" s="949">
        <v>0</v>
      </c>
      <c r="D65" s="949">
        <v>0</v>
      </c>
      <c r="E65" s="949">
        <v>0</v>
      </c>
      <c r="F65" s="949">
        <v>0</v>
      </c>
      <c r="G65" s="536"/>
      <c r="H65" s="535"/>
      <c r="I65" s="535"/>
      <c r="K65" s="199" t="s">
        <v>4</v>
      </c>
      <c r="L65" s="178" t="s">
        <v>14</v>
      </c>
      <c r="M65" s="175"/>
      <c r="N65" s="175"/>
      <c r="O65" s="216" t="s">
        <v>15</v>
      </c>
      <c r="P65" s="217">
        <f>'Ｈ１１（1999）'!A65</f>
        <v>8197</v>
      </c>
      <c r="Q65" s="218">
        <f>'Ｈ１１（1999）'!B65</f>
        <v>8197</v>
      </c>
      <c r="R65" s="282"/>
      <c r="S65" s="283">
        <f>'Ｈ１１（1999）'!D65</f>
        <v>0</v>
      </c>
      <c r="T65" s="268">
        <f>'Ｈ１１（1999）'!F65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49">
        <v>0</v>
      </c>
      <c r="B66" s="949">
        <v>0</v>
      </c>
      <c r="C66" s="949">
        <v>0</v>
      </c>
      <c r="D66" s="949">
        <v>0</v>
      </c>
      <c r="E66" s="949">
        <v>0</v>
      </c>
      <c r="F66" s="949">
        <v>0</v>
      </c>
      <c r="G66" s="536"/>
      <c r="H66" s="535"/>
      <c r="I66" s="535"/>
      <c r="K66" s="199"/>
      <c r="L66" s="200"/>
      <c r="M66" s="201" t="s">
        <v>16</v>
      </c>
      <c r="N66" s="202"/>
      <c r="O66" s="203" t="s">
        <v>17</v>
      </c>
      <c r="P66" s="204">
        <f>'Ｈ１１（1999）'!A66</f>
        <v>0</v>
      </c>
      <c r="Q66" s="205">
        <f>'Ｈ１１（1999）'!B66</f>
        <v>0</v>
      </c>
      <c r="R66" s="225"/>
      <c r="S66" s="267">
        <f>'Ｈ１１（1999）'!D66</f>
        <v>0</v>
      </c>
      <c r="T66" s="268">
        <f>'Ｈ１１（1999）'!F66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49">
        <v>4078</v>
      </c>
      <c r="B67" s="949">
        <v>4078</v>
      </c>
      <c r="C67" s="949">
        <v>0</v>
      </c>
      <c r="D67" s="949">
        <v>0</v>
      </c>
      <c r="E67" s="949">
        <v>0</v>
      </c>
      <c r="F67" s="949">
        <v>0</v>
      </c>
      <c r="G67" s="536"/>
      <c r="H67" s="535"/>
      <c r="I67" s="535"/>
      <c r="K67" s="199"/>
      <c r="L67" s="221"/>
      <c r="M67" s="201" t="s">
        <v>13</v>
      </c>
      <c r="N67" s="222"/>
      <c r="O67" s="223"/>
      <c r="P67" s="213">
        <f>P65-P66</f>
        <v>8197</v>
      </c>
      <c r="Q67" s="214">
        <f>Q65-Q66</f>
        <v>8197</v>
      </c>
      <c r="R67" s="214"/>
      <c r="S67" s="274">
        <f>S65-S66</f>
        <v>0</v>
      </c>
      <c r="T67" s="275">
        <f>T65-T66</f>
        <v>0</v>
      </c>
      <c r="U67" s="269"/>
      <c r="V67" s="221"/>
      <c r="W67" s="201" t="s">
        <v>13</v>
      </c>
      <c r="X67" s="222"/>
      <c r="Y67" s="212" t="s">
        <v>400</v>
      </c>
      <c r="Z67" s="276">
        <f>'Ｈ１１（1999）'!A118</f>
        <v>0</v>
      </c>
      <c r="AA67" s="277">
        <f>'Ｈ１１（1999）'!B118</f>
        <v>0</v>
      </c>
      <c r="AB67" s="278"/>
      <c r="AC67" s="279">
        <f>'Ｈ１１（1999）'!E118</f>
        <v>0</v>
      </c>
      <c r="AD67" s="269"/>
      <c r="AE67" s="221"/>
      <c r="AF67" s="201" t="s">
        <v>13</v>
      </c>
      <c r="AG67" s="222"/>
      <c r="AH67" s="212" t="s">
        <v>401</v>
      </c>
      <c r="AI67" s="276">
        <f>'Ｈ１１（1999）'!A141</f>
        <v>0</v>
      </c>
      <c r="AJ67" s="277">
        <f>'Ｈ１１（1999）'!B141</f>
        <v>0</v>
      </c>
      <c r="AK67" s="280">
        <f>'Ｈ１１（1999）'!C141</f>
        <v>0</v>
      </c>
      <c r="AL67" s="281">
        <f>'Ｈ１１（1999）'!E141</f>
        <v>0</v>
      </c>
    </row>
    <row r="68" spans="1:38" ht="14.45" customHeight="1">
      <c r="A68" s="949">
        <v>4078</v>
      </c>
      <c r="B68" s="949">
        <v>4078</v>
      </c>
      <c r="C68" s="949">
        <v>0</v>
      </c>
      <c r="D68" s="949">
        <v>0</v>
      </c>
      <c r="E68" s="949">
        <v>0</v>
      </c>
      <c r="F68" s="949">
        <v>0</v>
      </c>
      <c r="G68" s="536"/>
      <c r="H68" s="535"/>
      <c r="I68" s="535"/>
      <c r="K68" s="199" t="s">
        <v>4</v>
      </c>
      <c r="L68" s="174"/>
      <c r="M68" s="200" t="s">
        <v>94</v>
      </c>
      <c r="N68" s="202"/>
      <c r="O68" s="203" t="s">
        <v>93</v>
      </c>
      <c r="P68" s="204">
        <f>'Ｈ１１（1999）'!A68</f>
        <v>4078</v>
      </c>
      <c r="Q68" s="205">
        <f>'Ｈ１１（1999）'!B68</f>
        <v>4078</v>
      </c>
      <c r="R68" s="225"/>
      <c r="S68" s="267">
        <f>'Ｈ１１（1999）'!D68</f>
        <v>0</v>
      </c>
      <c r="T68" s="268">
        <f>'Ｈ１１（1999）'!F68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49">
        <v>1033</v>
      </c>
      <c r="B69" s="949">
        <v>1033</v>
      </c>
      <c r="C69" s="949">
        <v>0</v>
      </c>
      <c r="D69" s="949">
        <v>0</v>
      </c>
      <c r="E69" s="949">
        <v>0</v>
      </c>
      <c r="F69" s="949">
        <v>0</v>
      </c>
      <c r="G69" s="536"/>
      <c r="H69" s="535"/>
      <c r="I69" s="535"/>
      <c r="K69" s="199"/>
      <c r="L69" s="181" t="s">
        <v>102</v>
      </c>
      <c r="M69" s="200"/>
      <c r="N69" s="201" t="s">
        <v>148</v>
      </c>
      <c r="O69" s="203" t="s">
        <v>97</v>
      </c>
      <c r="P69" s="204">
        <f>'Ｈ１１（1999）'!A69</f>
        <v>1033</v>
      </c>
      <c r="Q69" s="205">
        <f>'Ｈ１１（1999）'!B69</f>
        <v>1033</v>
      </c>
      <c r="R69" s="225"/>
      <c r="S69" s="267">
        <f>'Ｈ１１（1999）'!D69</f>
        <v>0</v>
      </c>
      <c r="T69" s="268">
        <f>'Ｈ１１（1999）'!F69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49">
        <v>3045</v>
      </c>
      <c r="B70" s="949">
        <v>3045</v>
      </c>
      <c r="C70" s="949">
        <v>0</v>
      </c>
      <c r="D70" s="949">
        <v>0</v>
      </c>
      <c r="E70" s="949">
        <v>0</v>
      </c>
      <c r="F70" s="949">
        <v>0</v>
      </c>
      <c r="G70" s="536"/>
      <c r="H70" s="535"/>
      <c r="I70" s="535"/>
      <c r="K70" s="199"/>
      <c r="L70" s="181" t="s">
        <v>103</v>
      </c>
      <c r="M70" s="181"/>
      <c r="N70" s="201" t="s">
        <v>96</v>
      </c>
      <c r="O70" s="203" t="s">
        <v>34</v>
      </c>
      <c r="P70" s="204">
        <f>'Ｈ１１（1999）'!A70</f>
        <v>3045</v>
      </c>
      <c r="Q70" s="205">
        <f>'Ｈ１１（1999）'!B70</f>
        <v>3045</v>
      </c>
      <c r="R70" s="225"/>
      <c r="S70" s="267">
        <f>'Ｈ１１（1999）'!D70</f>
        <v>0</v>
      </c>
      <c r="T70" s="268">
        <f>'Ｈ１１（1999）'!F70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49">
        <v>0</v>
      </c>
      <c r="B71" s="949">
        <v>0</v>
      </c>
      <c r="C71" s="949">
        <v>0</v>
      </c>
      <c r="D71" s="949">
        <v>0</v>
      </c>
      <c r="E71" s="949">
        <v>0</v>
      </c>
      <c r="F71" s="949">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49">
        <v>0</v>
      </c>
      <c r="B72" s="949">
        <v>0</v>
      </c>
      <c r="C72" s="949">
        <v>0</v>
      </c>
      <c r="D72" s="949">
        <v>0</v>
      </c>
      <c r="E72" s="949">
        <v>0</v>
      </c>
      <c r="F72" s="949">
        <v>0</v>
      </c>
      <c r="G72" s="536"/>
      <c r="H72" s="535"/>
      <c r="I72" s="535"/>
      <c r="K72" s="199"/>
      <c r="L72" s="181"/>
      <c r="M72" s="201" t="s">
        <v>95</v>
      </c>
      <c r="N72" s="202"/>
      <c r="O72" s="203" t="s">
        <v>98</v>
      </c>
      <c r="P72" s="204">
        <f>'Ｈ１１（1999）'!A71</f>
        <v>0</v>
      </c>
      <c r="Q72" s="205">
        <f>'Ｈ１１（1999）'!B71</f>
        <v>0</v>
      </c>
      <c r="R72" s="225"/>
      <c r="S72" s="267">
        <f>'Ｈ１１（1999）'!D71</f>
        <v>0</v>
      </c>
      <c r="T72" s="268">
        <f>'Ｈ１１（1999）'!F71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49">
        <v>0</v>
      </c>
      <c r="B73" s="949">
        <v>0</v>
      </c>
      <c r="C73" s="949">
        <v>0</v>
      </c>
      <c r="D73" s="949">
        <v>0</v>
      </c>
      <c r="E73" s="949">
        <v>0</v>
      </c>
      <c r="F73" s="949">
        <v>0</v>
      </c>
      <c r="G73" s="536"/>
      <c r="H73" s="535"/>
      <c r="I73" s="535"/>
      <c r="K73" s="199"/>
      <c r="L73" s="221"/>
      <c r="M73" s="201" t="s">
        <v>13</v>
      </c>
      <c r="N73" s="202"/>
      <c r="O73" s="203" t="s">
        <v>99</v>
      </c>
      <c r="P73" s="204">
        <f>'Ｈ１１（1999）'!A72</f>
        <v>0</v>
      </c>
      <c r="Q73" s="205">
        <f>'Ｈ１１（1999）'!B72</f>
        <v>0</v>
      </c>
      <c r="R73" s="225"/>
      <c r="S73" s="267">
        <f>'Ｈ１１（1999）'!D72</f>
        <v>0</v>
      </c>
      <c r="T73" s="268">
        <f>'Ｈ１１（1999）'!F72</f>
        <v>0</v>
      </c>
      <c r="U73" s="269"/>
      <c r="V73" s="221"/>
      <c r="W73" s="201" t="s">
        <v>13</v>
      </c>
      <c r="X73" s="202"/>
      <c r="Y73" s="216" t="s">
        <v>15</v>
      </c>
      <c r="Z73" s="276">
        <f>'Ｈ１１（1999）'!A119</f>
        <v>0</v>
      </c>
      <c r="AA73" s="277">
        <f>'Ｈ１１（1999）'!B119</f>
        <v>0</v>
      </c>
      <c r="AB73" s="278"/>
      <c r="AC73" s="279">
        <f>'Ｈ１１（1999）'!E119</f>
        <v>0</v>
      </c>
      <c r="AD73" s="269"/>
      <c r="AE73" s="221"/>
      <c r="AF73" s="201" t="s">
        <v>13</v>
      </c>
      <c r="AG73" s="202"/>
      <c r="AH73" s="216" t="s">
        <v>402</v>
      </c>
      <c r="AI73" s="276">
        <f>'Ｈ１１（1999）'!A142</f>
        <v>0</v>
      </c>
      <c r="AJ73" s="277">
        <f>'Ｈ１１（1999）'!B142</f>
        <v>0</v>
      </c>
      <c r="AK73" s="280">
        <f>'Ｈ１１（1999）'!C142</f>
        <v>0</v>
      </c>
      <c r="AL73" s="281">
        <f>'Ｈ１１（1999）'!E142</f>
        <v>0</v>
      </c>
    </row>
    <row r="74" spans="1:38" ht="14.45" customHeight="1">
      <c r="A74" s="949">
        <v>83630</v>
      </c>
      <c r="B74" s="949">
        <v>83630</v>
      </c>
      <c r="C74" s="949">
        <v>0</v>
      </c>
      <c r="D74" s="949">
        <v>12961</v>
      </c>
      <c r="E74" s="949">
        <v>2553</v>
      </c>
      <c r="F74" s="949">
        <v>0</v>
      </c>
      <c r="G74" s="536"/>
      <c r="H74" s="535"/>
      <c r="I74" s="535"/>
      <c r="K74" s="199"/>
      <c r="L74" s="201" t="s">
        <v>19</v>
      </c>
      <c r="M74" s="202"/>
      <c r="N74" s="202"/>
      <c r="O74" s="203" t="s">
        <v>20</v>
      </c>
      <c r="P74" s="204">
        <f>'Ｈ１１（1999）'!A73</f>
        <v>0</v>
      </c>
      <c r="Q74" s="205">
        <f>'Ｈ１１（1999）'!B73</f>
        <v>0</v>
      </c>
      <c r="R74" s="225"/>
      <c r="S74" s="267">
        <f>'Ｈ１１（1999）'!D73</f>
        <v>0</v>
      </c>
      <c r="T74" s="268">
        <f>'Ｈ１１（1999）'!F73</f>
        <v>0</v>
      </c>
      <c r="U74" s="269"/>
      <c r="V74" s="201" t="s">
        <v>19</v>
      </c>
      <c r="W74" s="202"/>
      <c r="X74" s="202"/>
      <c r="Y74" s="216" t="s">
        <v>142</v>
      </c>
      <c r="Z74" s="299">
        <f>'Ｈ１１（1999）'!A120</f>
        <v>0</v>
      </c>
      <c r="AA74" s="277">
        <f>'Ｈ１１（1999）'!B120</f>
        <v>0</v>
      </c>
      <c r="AB74" s="300"/>
      <c r="AC74" s="279">
        <f>'Ｈ１１（1999）'!E120</f>
        <v>0</v>
      </c>
      <c r="AD74" s="269"/>
      <c r="AE74" s="201" t="s">
        <v>19</v>
      </c>
      <c r="AF74" s="202"/>
      <c r="AG74" s="202"/>
      <c r="AH74" s="216" t="s">
        <v>403</v>
      </c>
      <c r="AI74" s="299">
        <f>'Ｈ１１（1999）'!A143</f>
        <v>0</v>
      </c>
      <c r="AJ74" s="277">
        <f>'Ｈ１１（1999）'!B143</f>
        <v>0</v>
      </c>
      <c r="AK74" s="301">
        <f>'Ｈ１１（1999）'!C143</f>
        <v>0</v>
      </c>
      <c r="AL74" s="281">
        <f>'Ｈ１１（1999）'!E143</f>
        <v>0</v>
      </c>
    </row>
    <row r="75" spans="1:38" ht="14.45" customHeight="1">
      <c r="A75" s="949">
        <v>17283</v>
      </c>
      <c r="B75" s="949">
        <v>17283</v>
      </c>
      <c r="C75" s="949">
        <v>0</v>
      </c>
      <c r="D75" s="949">
        <v>6246</v>
      </c>
      <c r="E75" s="949">
        <v>0</v>
      </c>
      <c r="F75" s="949">
        <v>0</v>
      </c>
      <c r="G75" s="536"/>
      <c r="H75" s="535"/>
      <c r="I75" s="535"/>
      <c r="K75" s="199" t="s">
        <v>83</v>
      </c>
      <c r="L75" s="200"/>
      <c r="M75" s="201" t="s">
        <v>22</v>
      </c>
      <c r="N75" s="202"/>
      <c r="O75" s="203" t="s">
        <v>23</v>
      </c>
      <c r="P75" s="204">
        <f>'Ｈ１１（1999）'!A75</f>
        <v>17283</v>
      </c>
      <c r="Q75" s="205">
        <f>'Ｈ１１（1999）'!B75</f>
        <v>17283</v>
      </c>
      <c r="R75" s="225"/>
      <c r="S75" s="267">
        <f>'Ｈ１１（1999）'!D75</f>
        <v>6246</v>
      </c>
      <c r="T75" s="268">
        <f>'Ｈ１１（1999）'!F75</f>
        <v>0</v>
      </c>
      <c r="U75" s="269" t="s">
        <v>404</v>
      </c>
      <c r="V75" s="200"/>
      <c r="W75" s="201" t="s">
        <v>405</v>
      </c>
      <c r="X75" s="202"/>
      <c r="Y75" s="216" t="s">
        <v>406</v>
      </c>
      <c r="Z75" s="299">
        <f>'Ｈ１１（1999）'!A121</f>
        <v>47120</v>
      </c>
      <c r="AA75" s="277">
        <f>'Ｈ１１（1999）'!B121</f>
        <v>0</v>
      </c>
      <c r="AB75" s="300"/>
      <c r="AC75" s="279">
        <f>'Ｈ１１（1999）'!E121</f>
        <v>40300</v>
      </c>
      <c r="AD75" s="269" t="s">
        <v>407</v>
      </c>
      <c r="AE75" s="200"/>
      <c r="AF75" s="201" t="s">
        <v>405</v>
      </c>
      <c r="AG75" s="202"/>
      <c r="AH75" s="216" t="s">
        <v>408</v>
      </c>
      <c r="AI75" s="299">
        <f>'Ｈ１１（1999）'!A144</f>
        <v>0</v>
      </c>
      <c r="AJ75" s="277">
        <f>'Ｈ１１（1999）'!B144</f>
        <v>0</v>
      </c>
      <c r="AK75" s="301">
        <f>'Ｈ１１（1999）'!C144</f>
        <v>0</v>
      </c>
      <c r="AL75" s="281">
        <f>'Ｈ１１（1999）'!E144</f>
        <v>0</v>
      </c>
    </row>
    <row r="76" spans="1:38" ht="14.45" customHeight="1">
      <c r="A76" s="949">
        <v>0</v>
      </c>
      <c r="B76" s="949">
        <v>0</v>
      </c>
      <c r="C76" s="949">
        <v>0</v>
      </c>
      <c r="D76" s="949">
        <v>0</v>
      </c>
      <c r="E76" s="949">
        <v>0</v>
      </c>
      <c r="F76" s="949">
        <v>0</v>
      </c>
      <c r="G76" s="536"/>
      <c r="H76" s="535"/>
      <c r="I76" s="535"/>
      <c r="K76" s="199"/>
      <c r="L76" s="200" t="s">
        <v>25</v>
      </c>
      <c r="M76" s="201" t="s">
        <v>26</v>
      </c>
      <c r="N76" s="202"/>
      <c r="O76" s="203" t="s">
        <v>27</v>
      </c>
      <c r="P76" s="204">
        <f>'Ｈ１１（1999）'!A76</f>
        <v>0</v>
      </c>
      <c r="Q76" s="205">
        <f>'Ｈ１１（1999）'!B76</f>
        <v>0</v>
      </c>
      <c r="R76" s="225"/>
      <c r="S76" s="267">
        <f>'Ｈ１１（1999）'!D76</f>
        <v>0</v>
      </c>
      <c r="T76" s="268">
        <f>'Ｈ１１（1999）'!F76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49">
        <v>0</v>
      </c>
      <c r="B77" s="949">
        <v>0</v>
      </c>
      <c r="C77" s="949">
        <v>0</v>
      </c>
      <c r="D77" s="949">
        <v>0</v>
      </c>
      <c r="E77" s="949">
        <v>0</v>
      </c>
      <c r="F77" s="949">
        <v>0</v>
      </c>
      <c r="G77" s="536"/>
      <c r="H77" s="535"/>
      <c r="I77" s="535"/>
      <c r="K77" s="199"/>
      <c r="L77" s="200" t="s">
        <v>28</v>
      </c>
      <c r="M77" s="201" t="s">
        <v>29</v>
      </c>
      <c r="N77" s="202"/>
      <c r="O77" s="203" t="s">
        <v>30</v>
      </c>
      <c r="P77" s="204">
        <f>'Ｈ１１（1999）'!A77</f>
        <v>0</v>
      </c>
      <c r="Q77" s="205">
        <f>'Ｈ１１（1999）'!B77</f>
        <v>0</v>
      </c>
      <c r="R77" s="225"/>
      <c r="S77" s="267">
        <f>'Ｈ１１（1999）'!D77</f>
        <v>0</v>
      </c>
      <c r="T77" s="268">
        <f>'Ｈ１１（1999）'!F77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49">
        <v>0</v>
      </c>
      <c r="B78" s="949">
        <v>0</v>
      </c>
      <c r="C78" s="949">
        <v>0</v>
      </c>
      <c r="D78" s="949">
        <v>0</v>
      </c>
      <c r="E78" s="949">
        <v>0</v>
      </c>
      <c r="F78" s="949">
        <v>0</v>
      </c>
      <c r="G78" s="536"/>
      <c r="H78" s="535"/>
      <c r="I78" s="535"/>
      <c r="K78" s="199"/>
      <c r="L78" s="200" t="s">
        <v>31</v>
      </c>
      <c r="M78" s="201" t="s">
        <v>32</v>
      </c>
      <c r="N78" s="202"/>
      <c r="O78" s="203" t="s">
        <v>33</v>
      </c>
      <c r="P78" s="204">
        <f>'Ｈ１１（1999）'!A78</f>
        <v>0</v>
      </c>
      <c r="Q78" s="205">
        <f>'Ｈ１１（1999）'!B78</f>
        <v>0</v>
      </c>
      <c r="R78" s="225"/>
      <c r="S78" s="267">
        <f>'Ｈ１１（1999）'!D78</f>
        <v>0</v>
      </c>
      <c r="T78" s="268">
        <f>'Ｈ１１（1999）'!F78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49">
        <v>0</v>
      </c>
      <c r="B79" s="949">
        <v>0</v>
      </c>
      <c r="C79" s="949">
        <v>0</v>
      </c>
      <c r="D79" s="949">
        <v>0</v>
      </c>
      <c r="E79" s="949">
        <v>0</v>
      </c>
      <c r="F79" s="949">
        <v>0</v>
      </c>
      <c r="G79" s="536"/>
      <c r="H79" s="535"/>
      <c r="I79" s="535"/>
      <c r="K79" s="199"/>
      <c r="L79" s="200" t="s">
        <v>35</v>
      </c>
      <c r="M79" s="201" t="s">
        <v>36</v>
      </c>
      <c r="N79" s="202"/>
      <c r="O79" s="203" t="s">
        <v>37</v>
      </c>
      <c r="P79" s="204">
        <f>'Ｈ１１（1999）'!A79</f>
        <v>0</v>
      </c>
      <c r="Q79" s="205">
        <f>'Ｈ１１（1999）'!B79</f>
        <v>0</v>
      </c>
      <c r="R79" s="225"/>
      <c r="S79" s="267">
        <f>'Ｈ１１（1999）'!D79</f>
        <v>0</v>
      </c>
      <c r="T79" s="268">
        <f>'Ｈ１１（1999）'!F79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49">
        <v>58455</v>
      </c>
      <c r="B80" s="949">
        <v>58455</v>
      </c>
      <c r="C80" s="949">
        <v>0</v>
      </c>
      <c r="D80" s="949">
        <v>6400</v>
      </c>
      <c r="E80" s="949">
        <v>2553</v>
      </c>
      <c r="F80" s="949">
        <v>0</v>
      </c>
      <c r="G80" s="536"/>
      <c r="H80" s="535"/>
      <c r="I80" s="535"/>
      <c r="K80" s="199"/>
      <c r="L80" s="200" t="s">
        <v>38</v>
      </c>
      <c r="M80" s="201" t="s">
        <v>149</v>
      </c>
      <c r="N80" s="202"/>
      <c r="O80" s="203" t="s">
        <v>40</v>
      </c>
      <c r="P80" s="204">
        <f>'Ｈ１１（1999）'!A80</f>
        <v>58455</v>
      </c>
      <c r="Q80" s="205">
        <f>'Ｈ１１（1999）'!B80</f>
        <v>58455</v>
      </c>
      <c r="R80" s="225"/>
      <c r="S80" s="267">
        <f>'Ｈ１１（1999）'!D80</f>
        <v>6400</v>
      </c>
      <c r="T80" s="268">
        <f>'Ｈ１１（1999）'!F80</f>
        <v>0</v>
      </c>
      <c r="U80" s="269"/>
      <c r="V80" s="200" t="s">
        <v>38</v>
      </c>
      <c r="W80" s="201" t="s">
        <v>149</v>
      </c>
      <c r="X80" s="202"/>
      <c r="Y80" s="203" t="s">
        <v>413</v>
      </c>
      <c r="Z80" s="276">
        <f>'Ｈ１１（1999）'!A122</f>
        <v>47120</v>
      </c>
      <c r="AA80" s="277">
        <f>'Ｈ１１（1999）'!B122</f>
        <v>0</v>
      </c>
      <c r="AB80" s="278"/>
      <c r="AC80" s="279">
        <f>'Ｈ１１（1999）'!E122</f>
        <v>40300</v>
      </c>
      <c r="AD80" s="269" t="s">
        <v>414</v>
      </c>
      <c r="AE80" s="200" t="s">
        <v>38</v>
      </c>
      <c r="AF80" s="201" t="s">
        <v>149</v>
      </c>
      <c r="AG80" s="202"/>
      <c r="AH80" s="203" t="s">
        <v>415</v>
      </c>
      <c r="AI80" s="276">
        <f>'Ｈ１１（1999）'!A145</f>
        <v>0</v>
      </c>
      <c r="AJ80" s="277">
        <f>'Ｈ１１（1999）'!B145</f>
        <v>0</v>
      </c>
      <c r="AK80" s="280">
        <f>'Ｈ１１（1999）'!C145</f>
        <v>0</v>
      </c>
      <c r="AL80" s="281">
        <f>'Ｈ１１（1999）'!E145</f>
        <v>0</v>
      </c>
    </row>
    <row r="81" spans="1:38" ht="14.45" customHeight="1">
      <c r="A81" s="949">
        <v>0</v>
      </c>
      <c r="B81" s="949">
        <v>0</v>
      </c>
      <c r="C81" s="949">
        <v>0</v>
      </c>
      <c r="D81" s="949">
        <v>0</v>
      </c>
      <c r="E81" s="949">
        <v>0</v>
      </c>
      <c r="F81" s="949">
        <v>0</v>
      </c>
      <c r="G81" s="536"/>
      <c r="H81" s="535"/>
      <c r="I81" s="535"/>
      <c r="K81" s="199"/>
      <c r="L81" s="200" t="s">
        <v>41</v>
      </c>
      <c r="M81" s="201" t="s">
        <v>42</v>
      </c>
      <c r="N81" s="202"/>
      <c r="O81" s="203" t="s">
        <v>43</v>
      </c>
      <c r="P81" s="204">
        <f>'Ｈ１１（1999）'!A81</f>
        <v>0</v>
      </c>
      <c r="Q81" s="205">
        <f>'Ｈ１１（1999）'!B81</f>
        <v>0</v>
      </c>
      <c r="R81" s="225"/>
      <c r="S81" s="267">
        <f>'Ｈ１１（1999）'!D81</f>
        <v>0</v>
      </c>
      <c r="T81" s="268">
        <f>'Ｈ１１（1999）'!F81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49">
        <v>7892</v>
      </c>
      <c r="B82" s="949">
        <v>7892</v>
      </c>
      <c r="C82" s="949">
        <v>0</v>
      </c>
      <c r="D82" s="949">
        <v>315</v>
      </c>
      <c r="E82" s="949">
        <v>0</v>
      </c>
      <c r="F82" s="949">
        <v>0</v>
      </c>
      <c r="G82" s="536"/>
      <c r="H82" s="535"/>
      <c r="I82" s="535"/>
      <c r="K82" s="199" t="s">
        <v>131</v>
      </c>
      <c r="L82" s="221"/>
      <c r="M82" s="201" t="s">
        <v>13</v>
      </c>
      <c r="N82" s="202"/>
      <c r="O82" s="203" t="s">
        <v>44</v>
      </c>
      <c r="P82" s="204">
        <f>'Ｈ１１（1999）'!A82</f>
        <v>7892</v>
      </c>
      <c r="Q82" s="205">
        <f>'Ｈ１１（1999）'!B82</f>
        <v>7892</v>
      </c>
      <c r="R82" s="225"/>
      <c r="S82" s="267">
        <f>'Ｈ１１（1999）'!D82</f>
        <v>315</v>
      </c>
      <c r="T82" s="268">
        <f>'Ｈ１１（1999）'!F82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49">
        <v>318480</v>
      </c>
      <c r="B83" s="949">
        <v>318480</v>
      </c>
      <c r="C83" s="949">
        <v>0</v>
      </c>
      <c r="D83" s="949">
        <v>0</v>
      </c>
      <c r="E83" s="949">
        <v>0</v>
      </c>
      <c r="F83" s="949">
        <v>0</v>
      </c>
      <c r="G83" s="536"/>
      <c r="H83" s="535"/>
      <c r="I83" s="535"/>
      <c r="K83" s="199" t="s">
        <v>4</v>
      </c>
      <c r="L83" s="178" t="s">
        <v>45</v>
      </c>
      <c r="M83" s="202"/>
      <c r="N83" s="202"/>
      <c r="O83" s="203" t="s">
        <v>46</v>
      </c>
      <c r="P83" s="204">
        <f>'Ｈ１１（1999）'!A83</f>
        <v>318480</v>
      </c>
      <c r="Q83" s="205">
        <f>'Ｈ１１（1999）'!B83</f>
        <v>318480</v>
      </c>
      <c r="R83" s="225"/>
      <c r="S83" s="267">
        <f>'Ｈ１１（1999）'!D83</f>
        <v>0</v>
      </c>
      <c r="T83" s="268">
        <f>'Ｈ１１（1999）'!F83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49">
        <v>0</v>
      </c>
      <c r="B84" s="949">
        <v>0</v>
      </c>
      <c r="C84" s="949">
        <v>0</v>
      </c>
      <c r="D84" s="949">
        <v>0</v>
      </c>
      <c r="E84" s="949">
        <v>0</v>
      </c>
      <c r="F84" s="949">
        <v>0</v>
      </c>
      <c r="G84" s="536"/>
      <c r="H84" s="535"/>
      <c r="I84" s="535"/>
      <c r="K84" s="199"/>
      <c r="L84" s="200"/>
      <c r="M84" s="201" t="s">
        <v>100</v>
      </c>
      <c r="N84" s="202"/>
      <c r="O84" s="203" t="s">
        <v>75</v>
      </c>
      <c r="P84" s="204">
        <f>'Ｈ１１（1999）'!A84</f>
        <v>0</v>
      </c>
      <c r="Q84" s="205">
        <f>'Ｈ１１（1999）'!B84</f>
        <v>0</v>
      </c>
      <c r="R84" s="225"/>
      <c r="S84" s="267">
        <f>'Ｈ１１（1999）'!D84</f>
        <v>0</v>
      </c>
      <c r="T84" s="268">
        <f>'Ｈ１１（1999）'!F84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49">
        <v>318480</v>
      </c>
      <c r="B85" s="949">
        <v>318480</v>
      </c>
      <c r="C85" s="949">
        <v>0</v>
      </c>
      <c r="D85" s="949">
        <v>0</v>
      </c>
      <c r="E85" s="949">
        <v>0</v>
      </c>
      <c r="F85" s="949">
        <v>0</v>
      </c>
      <c r="G85" s="536"/>
      <c r="H85" s="535"/>
      <c r="I85" s="535"/>
      <c r="K85" s="199"/>
      <c r="L85" s="200"/>
      <c r="M85" s="201" t="s">
        <v>101</v>
      </c>
      <c r="N85" s="202"/>
      <c r="O85" s="203" t="s">
        <v>77</v>
      </c>
      <c r="P85" s="204">
        <f>'Ｈ１１（1999）'!A85</f>
        <v>318480</v>
      </c>
      <c r="Q85" s="205">
        <f>'Ｈ１１（1999）'!B85</f>
        <v>318480</v>
      </c>
      <c r="R85" s="225"/>
      <c r="S85" s="267">
        <f>'Ｈ１１（1999）'!D85</f>
        <v>0</v>
      </c>
      <c r="T85" s="268">
        <f>'Ｈ１１（1999）'!F85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49">
        <v>346736</v>
      </c>
      <c r="B86" s="949">
        <v>346736</v>
      </c>
      <c r="C86" s="949">
        <v>0</v>
      </c>
      <c r="D86" s="949">
        <v>0</v>
      </c>
      <c r="E86" s="949">
        <v>0</v>
      </c>
      <c r="F86" s="949">
        <v>83800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'Ｈ１１（1999）'!A123</f>
        <v>0</v>
      </c>
      <c r="AA86" s="277">
        <f>'Ｈ１１（1999）'!B123</f>
        <v>0</v>
      </c>
      <c r="AB86" s="278"/>
      <c r="AC86" s="279">
        <f>'Ｈ１１（1999）'!E123</f>
        <v>0</v>
      </c>
      <c r="AD86" s="269" t="s">
        <v>423</v>
      </c>
      <c r="AE86" s="200"/>
      <c r="AF86" s="201" t="s">
        <v>13</v>
      </c>
      <c r="AG86" s="202"/>
      <c r="AH86" s="203" t="s">
        <v>677</v>
      </c>
      <c r="AI86" s="276">
        <f>'Ｈ１１（1999）'!A146</f>
        <v>0</v>
      </c>
      <c r="AJ86" s="277">
        <f>'Ｈ１１（1999）'!B146</f>
        <v>0</v>
      </c>
      <c r="AK86" s="280">
        <f>'Ｈ１１（1999）'!C146</f>
        <v>0</v>
      </c>
      <c r="AL86" s="281">
        <f>'Ｈ１１（1999）'!E146</f>
        <v>0</v>
      </c>
    </row>
    <row r="87" spans="1:38" ht="14.45" customHeight="1">
      <c r="A87" s="949">
        <v>0</v>
      </c>
      <c r="B87" s="949">
        <v>0</v>
      </c>
      <c r="C87" s="949">
        <v>0</v>
      </c>
      <c r="D87" s="949">
        <v>0</v>
      </c>
      <c r="E87" s="949">
        <v>0</v>
      </c>
      <c r="F87" s="949">
        <v>0</v>
      </c>
      <c r="G87" s="536"/>
      <c r="H87" s="535"/>
      <c r="I87" s="535"/>
      <c r="K87" s="199"/>
      <c r="L87" s="178"/>
      <c r="M87" s="201" t="s">
        <v>47</v>
      </c>
      <c r="N87" s="202"/>
      <c r="O87" s="203" t="s">
        <v>48</v>
      </c>
      <c r="P87" s="204">
        <f>'Ｈ１１（1999）'!A87</f>
        <v>0</v>
      </c>
      <c r="Q87" s="205">
        <f>'Ｈ１１（1999）'!B87</f>
        <v>0</v>
      </c>
      <c r="R87" s="225"/>
      <c r="S87" s="267">
        <f>'Ｈ１１（1999）'!D87</f>
        <v>0</v>
      </c>
      <c r="T87" s="268">
        <f>'Ｈ１１（1999）'!F87</f>
        <v>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49">
        <v>342399</v>
      </c>
      <c r="B88" s="949">
        <v>342399</v>
      </c>
      <c r="C88" s="949">
        <v>0</v>
      </c>
      <c r="D88" s="949">
        <v>0</v>
      </c>
      <c r="E88" s="949">
        <v>0</v>
      </c>
      <c r="F88" s="949">
        <v>83800</v>
      </c>
      <c r="G88" s="536"/>
      <c r="H88" s="535"/>
      <c r="I88" s="535"/>
      <c r="K88" s="199"/>
      <c r="L88" s="200"/>
      <c r="M88" s="201" t="s">
        <v>50</v>
      </c>
      <c r="N88" s="202"/>
      <c r="O88" s="203" t="s">
        <v>51</v>
      </c>
      <c r="P88" s="204">
        <f>'Ｈ１１（1999）'!A88</f>
        <v>342399</v>
      </c>
      <c r="Q88" s="205">
        <f>'Ｈ１１（1999）'!B88</f>
        <v>342399</v>
      </c>
      <c r="R88" s="225"/>
      <c r="S88" s="267">
        <f>'Ｈ１１（1999）'!D88</f>
        <v>0</v>
      </c>
      <c r="T88" s="268">
        <f>'Ｈ１１（1999）'!F88</f>
        <v>83800</v>
      </c>
      <c r="U88" s="269"/>
      <c r="V88" s="200"/>
      <c r="W88" s="201" t="s">
        <v>426</v>
      </c>
      <c r="X88" s="202"/>
      <c r="Y88" s="203" t="s">
        <v>678</v>
      </c>
      <c r="Z88" s="276">
        <f>'Ｈ１１（1999）'!A125</f>
        <v>4600</v>
      </c>
      <c r="AA88" s="277">
        <f>'Ｈ１１（1999）'!B125</f>
        <v>0</v>
      </c>
      <c r="AB88" s="278"/>
      <c r="AC88" s="279">
        <f>'Ｈ１１（1999）'!E125</f>
        <v>0</v>
      </c>
      <c r="AD88" s="269"/>
      <c r="AE88" s="200"/>
      <c r="AF88" s="201" t="s">
        <v>426</v>
      </c>
      <c r="AG88" s="202"/>
      <c r="AH88" s="203" t="s">
        <v>679</v>
      </c>
      <c r="AI88" s="276">
        <f>'Ｈ１１（1999）'!A148</f>
        <v>0</v>
      </c>
      <c r="AJ88" s="277">
        <f>'Ｈ１１（1999）'!B148</f>
        <v>0</v>
      </c>
      <c r="AK88" s="280">
        <f>'Ｈ１１（1999）'!C148</f>
        <v>0</v>
      </c>
      <c r="AL88" s="281">
        <f>'Ｈ１１（1999）'!E148</f>
        <v>0</v>
      </c>
    </row>
    <row r="89" spans="1:38" ht="14.45" customHeight="1">
      <c r="A89" s="949">
        <v>0</v>
      </c>
      <c r="B89" s="949">
        <v>0</v>
      </c>
      <c r="C89" s="949">
        <v>0</v>
      </c>
      <c r="D89" s="949">
        <v>0</v>
      </c>
      <c r="E89" s="949">
        <v>0</v>
      </c>
      <c r="F89" s="949">
        <v>0</v>
      </c>
      <c r="G89" s="536"/>
      <c r="H89" s="535"/>
      <c r="I89" s="535"/>
      <c r="K89" s="199" t="s">
        <v>129</v>
      </c>
      <c r="L89" s="200"/>
      <c r="M89" s="201" t="s">
        <v>52</v>
      </c>
      <c r="N89" s="202"/>
      <c r="O89" s="203" t="s">
        <v>53</v>
      </c>
      <c r="P89" s="204">
        <f>'Ｈ１１（1999）'!A89</f>
        <v>0</v>
      </c>
      <c r="Q89" s="205">
        <f>'Ｈ１１（1999）'!B89</f>
        <v>0</v>
      </c>
      <c r="R89" s="225"/>
      <c r="S89" s="267">
        <f>'Ｈ１１（1999）'!D89</f>
        <v>0</v>
      </c>
      <c r="T89" s="268">
        <f>'Ｈ１１（1999）'!F89</f>
        <v>0</v>
      </c>
      <c r="U89" s="269"/>
      <c r="V89" s="200"/>
      <c r="W89" s="201" t="s">
        <v>429</v>
      </c>
      <c r="X89" s="202"/>
      <c r="Y89" s="203" t="s">
        <v>680</v>
      </c>
      <c r="Z89" s="276">
        <f>'Ｈ１１（1999）'!A126</f>
        <v>0</v>
      </c>
      <c r="AA89" s="277">
        <f>'Ｈ１１（1999）'!B126</f>
        <v>0</v>
      </c>
      <c r="AB89" s="278"/>
      <c r="AC89" s="279">
        <f>'Ｈ１１（1999）'!E126</f>
        <v>0</v>
      </c>
      <c r="AD89" s="269"/>
      <c r="AE89" s="200"/>
      <c r="AF89" s="201" t="s">
        <v>429</v>
      </c>
      <c r="AG89" s="202"/>
      <c r="AH89" s="203" t="s">
        <v>681</v>
      </c>
      <c r="AI89" s="276">
        <f>'Ｈ１１（1999）'!A149</f>
        <v>0</v>
      </c>
      <c r="AJ89" s="277">
        <f>'Ｈ１１（1999）'!B149</f>
        <v>0</v>
      </c>
      <c r="AK89" s="280">
        <f>'Ｈ１１（1999）'!C149</f>
        <v>0</v>
      </c>
      <c r="AL89" s="281">
        <f>'Ｈ１１（1999）'!E149</f>
        <v>0</v>
      </c>
    </row>
    <row r="90" spans="1:38" ht="14.45" customHeight="1">
      <c r="A90" s="949">
        <v>0</v>
      </c>
      <c r="B90" s="949">
        <v>0</v>
      </c>
      <c r="C90" s="949">
        <v>0</v>
      </c>
      <c r="D90" s="949">
        <v>0</v>
      </c>
      <c r="E90" s="949">
        <v>0</v>
      </c>
      <c r="F90" s="949">
        <v>0</v>
      </c>
      <c r="G90" s="536"/>
      <c r="H90" s="535"/>
      <c r="I90" s="535"/>
      <c r="K90" s="199"/>
      <c r="L90" s="200" t="s">
        <v>54</v>
      </c>
      <c r="M90" s="201" t="s">
        <v>32</v>
      </c>
      <c r="N90" s="202"/>
      <c r="O90" s="203" t="s">
        <v>55</v>
      </c>
      <c r="P90" s="204">
        <f>'Ｈ１１（1999）'!A90</f>
        <v>0</v>
      </c>
      <c r="Q90" s="205">
        <f>'Ｈ１１（1999）'!B90</f>
        <v>0</v>
      </c>
      <c r="R90" s="225"/>
      <c r="S90" s="267">
        <f>'Ｈ１１（1999）'!D90</f>
        <v>0</v>
      </c>
      <c r="T90" s="268">
        <f>'Ｈ１１（1999）'!F90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49">
        <v>0</v>
      </c>
      <c r="B91" s="949">
        <v>0</v>
      </c>
      <c r="C91" s="949">
        <v>0</v>
      </c>
      <c r="D91" s="949">
        <v>0</v>
      </c>
      <c r="E91" s="949">
        <v>0</v>
      </c>
      <c r="F91" s="949">
        <v>0</v>
      </c>
      <c r="G91" s="536"/>
      <c r="H91" s="535"/>
      <c r="I91" s="535"/>
      <c r="K91" s="199"/>
      <c r="L91" s="200"/>
      <c r="M91" s="201" t="s">
        <v>42</v>
      </c>
      <c r="N91" s="202"/>
      <c r="O91" s="203" t="s">
        <v>56</v>
      </c>
      <c r="P91" s="204">
        <f>'Ｈ１１（1999）'!A91</f>
        <v>0</v>
      </c>
      <c r="Q91" s="205">
        <f>'Ｈ１１（1999）'!B91</f>
        <v>0</v>
      </c>
      <c r="R91" s="225"/>
      <c r="S91" s="267">
        <f>'Ｈ１１（1999）'!D91</f>
        <v>0</v>
      </c>
      <c r="T91" s="268">
        <f>'Ｈ１１（1999）'!F91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49">
        <v>0</v>
      </c>
      <c r="B92" s="949">
        <v>0</v>
      </c>
      <c r="C92" s="949">
        <v>0</v>
      </c>
      <c r="D92" s="949">
        <v>0</v>
      </c>
      <c r="E92" s="949">
        <v>0</v>
      </c>
      <c r="F92" s="949">
        <v>0</v>
      </c>
      <c r="G92" s="536"/>
      <c r="H92" s="535"/>
      <c r="I92" s="535"/>
      <c r="K92" s="199"/>
      <c r="L92" s="200"/>
      <c r="M92" s="201" t="s">
        <v>57</v>
      </c>
      <c r="N92" s="202"/>
      <c r="O92" s="203" t="s">
        <v>58</v>
      </c>
      <c r="P92" s="204">
        <f>'Ｈ１１（1999）'!A92</f>
        <v>0</v>
      </c>
      <c r="Q92" s="205">
        <f>'Ｈ１１（1999）'!B92</f>
        <v>0</v>
      </c>
      <c r="R92" s="225"/>
      <c r="S92" s="267">
        <f>'Ｈ１１（1999）'!D92</f>
        <v>0</v>
      </c>
      <c r="T92" s="268">
        <f>'Ｈ１１（1999）'!F92</f>
        <v>0</v>
      </c>
      <c r="U92" s="269"/>
      <c r="V92" s="200"/>
      <c r="W92" s="201" t="s">
        <v>57</v>
      </c>
      <c r="X92" s="202"/>
      <c r="Y92" s="203" t="s">
        <v>682</v>
      </c>
      <c r="Z92" s="276">
        <f>'Ｈ１１（1999）'!A127</f>
        <v>0</v>
      </c>
      <c r="AA92" s="277">
        <f>'Ｈ１１（1999）'!B127</f>
        <v>0</v>
      </c>
      <c r="AB92" s="278"/>
      <c r="AC92" s="279">
        <f>'Ｈ１１（1999）'!E127</f>
        <v>0</v>
      </c>
      <c r="AD92" s="269"/>
      <c r="AE92" s="200"/>
      <c r="AF92" s="201" t="s">
        <v>57</v>
      </c>
      <c r="AG92" s="202"/>
      <c r="AH92" s="203" t="s">
        <v>683</v>
      </c>
      <c r="AI92" s="276">
        <f>'Ｈ１１（1999）'!A150</f>
        <v>0</v>
      </c>
      <c r="AJ92" s="277">
        <f>'Ｈ１１（1999）'!B150</f>
        <v>0</v>
      </c>
      <c r="AK92" s="280">
        <f>'Ｈ１１（1999）'!C150</f>
        <v>0</v>
      </c>
      <c r="AL92" s="281">
        <f>'Ｈ１１（1999）'!E150</f>
        <v>0</v>
      </c>
    </row>
    <row r="93" spans="1:38" ht="14.45" customHeight="1">
      <c r="A93" s="949">
        <v>3864</v>
      </c>
      <c r="B93" s="949">
        <v>3864</v>
      </c>
      <c r="C93" s="949">
        <v>0</v>
      </c>
      <c r="D93" s="949">
        <v>0</v>
      </c>
      <c r="E93" s="949">
        <v>0</v>
      </c>
      <c r="F93" s="949">
        <v>0</v>
      </c>
      <c r="G93" s="536"/>
      <c r="H93" s="535"/>
      <c r="I93" s="535"/>
      <c r="K93" s="199"/>
      <c r="L93" s="200"/>
      <c r="M93" s="178" t="s">
        <v>60</v>
      </c>
      <c r="N93" s="202"/>
      <c r="O93" s="203" t="s">
        <v>61</v>
      </c>
      <c r="P93" s="204">
        <f>'Ｈ１１（1999）'!A93</f>
        <v>3864</v>
      </c>
      <c r="Q93" s="205">
        <f>'Ｈ１１（1999）'!B93</f>
        <v>3864</v>
      </c>
      <c r="R93" s="225"/>
      <c r="S93" s="267">
        <f>'Ｈ１１（1999）'!D93</f>
        <v>0</v>
      </c>
      <c r="T93" s="268">
        <f>'Ｈ１１（1999）'!F93</f>
        <v>0</v>
      </c>
      <c r="U93" s="269" t="s">
        <v>434</v>
      </c>
      <c r="V93" s="200"/>
      <c r="W93" s="178" t="s">
        <v>60</v>
      </c>
      <c r="X93" s="202"/>
      <c r="Y93" s="203" t="s">
        <v>684</v>
      </c>
      <c r="Z93" s="276">
        <f>'Ｈ１１（1999）'!A128</f>
        <v>0</v>
      </c>
      <c r="AA93" s="277">
        <f>'Ｈ１１（1999）'!B128</f>
        <v>0</v>
      </c>
      <c r="AB93" s="278"/>
      <c r="AC93" s="279">
        <f>'Ｈ１１（1999）'!E128</f>
        <v>0</v>
      </c>
      <c r="AD93" s="269"/>
      <c r="AE93" s="200"/>
      <c r="AF93" s="178" t="s">
        <v>60</v>
      </c>
      <c r="AG93" s="202"/>
      <c r="AH93" s="203" t="s">
        <v>685</v>
      </c>
      <c r="AI93" s="276">
        <f>'Ｈ１１（1999）'!A151</f>
        <v>1134</v>
      </c>
      <c r="AJ93" s="277">
        <f>'Ｈ１１（1999）'!B151</f>
        <v>0</v>
      </c>
      <c r="AK93" s="280">
        <f>'Ｈ１１（1999）'!C151</f>
        <v>0</v>
      </c>
      <c r="AL93" s="281">
        <f>'Ｈ１１（1999）'!E151</f>
        <v>600</v>
      </c>
    </row>
    <row r="94" spans="1:38" ht="14.45" customHeight="1">
      <c r="A94" s="949">
        <v>0</v>
      </c>
      <c r="B94" s="949">
        <v>0</v>
      </c>
      <c r="C94" s="949">
        <v>0</v>
      </c>
      <c r="D94" s="949">
        <v>0</v>
      </c>
      <c r="E94" s="949">
        <v>0</v>
      </c>
      <c r="F94" s="949">
        <v>0</v>
      </c>
      <c r="G94" s="536"/>
      <c r="H94" s="535"/>
      <c r="I94" s="535"/>
      <c r="K94" s="199"/>
      <c r="L94" s="200" t="s">
        <v>59</v>
      </c>
      <c r="M94" s="200"/>
      <c r="N94" s="201" t="s">
        <v>62</v>
      </c>
      <c r="O94" s="203" t="s">
        <v>63</v>
      </c>
      <c r="P94" s="204">
        <f>'Ｈ１１（1999）'!A94</f>
        <v>0</v>
      </c>
      <c r="Q94" s="205">
        <f>'Ｈ１１（1999）'!B94</f>
        <v>0</v>
      </c>
      <c r="R94" s="225"/>
      <c r="S94" s="267">
        <f>'Ｈ１１（1999）'!D94</f>
        <v>0</v>
      </c>
      <c r="T94" s="268">
        <f>'Ｈ１１（1999）'!F94</f>
        <v>0</v>
      </c>
      <c r="U94" s="269"/>
      <c r="V94" s="200" t="s">
        <v>59</v>
      </c>
      <c r="W94" s="200"/>
      <c r="X94" s="201" t="s">
        <v>62</v>
      </c>
      <c r="Y94" s="203" t="s">
        <v>686</v>
      </c>
      <c r="Z94" s="276">
        <f>'Ｈ１１（1999）'!A129</f>
        <v>0</v>
      </c>
      <c r="AA94" s="277">
        <f>'Ｈ１１（1999）'!B129</f>
        <v>0</v>
      </c>
      <c r="AB94" s="278"/>
      <c r="AC94" s="279">
        <f>'Ｈ１１（1999）'!E129</f>
        <v>0</v>
      </c>
      <c r="AD94" s="269"/>
      <c r="AE94" s="200" t="s">
        <v>59</v>
      </c>
      <c r="AF94" s="200"/>
      <c r="AG94" s="201" t="s">
        <v>62</v>
      </c>
      <c r="AH94" s="203" t="s">
        <v>687</v>
      </c>
      <c r="AI94" s="276">
        <f>'Ｈ１１（1999）'!A152</f>
        <v>0</v>
      </c>
      <c r="AJ94" s="277">
        <f>'Ｈ１１（1999）'!B152</f>
        <v>0</v>
      </c>
      <c r="AK94" s="280">
        <f>'Ｈ１１（1999）'!C152</f>
        <v>0</v>
      </c>
      <c r="AL94" s="281">
        <f>'Ｈ１１（1999）'!E152</f>
        <v>0</v>
      </c>
    </row>
    <row r="95" spans="1:38" ht="14.45" customHeight="1">
      <c r="A95" s="949">
        <v>0</v>
      </c>
      <c r="B95" s="949">
        <v>0</v>
      </c>
      <c r="C95" s="949">
        <v>0</v>
      </c>
      <c r="D95" s="949">
        <v>0</v>
      </c>
      <c r="E95" s="949">
        <v>0</v>
      </c>
      <c r="F95" s="949">
        <v>0</v>
      </c>
      <c r="G95" s="536"/>
      <c r="H95" s="535"/>
      <c r="I95" s="535"/>
      <c r="K95" s="199"/>
      <c r="L95" s="200"/>
      <c r="M95" s="200"/>
      <c r="N95" s="201" t="s">
        <v>64</v>
      </c>
      <c r="O95" s="203" t="s">
        <v>65</v>
      </c>
      <c r="P95" s="204">
        <f>'Ｈ１１（1999）'!A95</f>
        <v>0</v>
      </c>
      <c r="Q95" s="205">
        <f>'Ｈ１１（1999）'!B95</f>
        <v>0</v>
      </c>
      <c r="R95" s="225"/>
      <c r="S95" s="267">
        <f>'Ｈ１１（1999）'!D95</f>
        <v>0</v>
      </c>
      <c r="T95" s="268">
        <f>'Ｈ１１（1999）'!F95</f>
        <v>0</v>
      </c>
      <c r="U95" s="269"/>
      <c r="V95" s="200"/>
      <c r="W95" s="200"/>
      <c r="X95" s="201" t="s">
        <v>64</v>
      </c>
      <c r="Y95" s="203" t="s">
        <v>688</v>
      </c>
      <c r="Z95" s="276">
        <f>'Ｈ１１（1999）'!A130</f>
        <v>0</v>
      </c>
      <c r="AA95" s="277">
        <f>'Ｈ１１（1999）'!B130</f>
        <v>0</v>
      </c>
      <c r="AB95" s="278"/>
      <c r="AC95" s="279">
        <f>'Ｈ１１（1999）'!E130</f>
        <v>0</v>
      </c>
      <c r="AD95" s="269"/>
      <c r="AE95" s="200"/>
      <c r="AF95" s="200"/>
      <c r="AG95" s="201" t="s">
        <v>64</v>
      </c>
      <c r="AH95" s="203" t="s">
        <v>689</v>
      </c>
      <c r="AI95" s="276">
        <f>'Ｈ１１（1999）'!A153</f>
        <v>0</v>
      </c>
      <c r="AJ95" s="277">
        <f>'Ｈ１１（1999）'!B153</f>
        <v>0</v>
      </c>
      <c r="AK95" s="280">
        <f>'Ｈ１１（1999）'!C153</f>
        <v>0</v>
      </c>
      <c r="AL95" s="281">
        <f>'Ｈ１１（1999）'!E153</f>
        <v>0</v>
      </c>
    </row>
    <row r="96" spans="1:38" ht="14.45" customHeight="1">
      <c r="A96" s="949">
        <v>0</v>
      </c>
      <c r="B96" s="949">
        <v>0</v>
      </c>
      <c r="C96" s="949">
        <v>0</v>
      </c>
      <c r="D96" s="949">
        <v>0</v>
      </c>
      <c r="E96" s="949">
        <v>0</v>
      </c>
      <c r="F96" s="949">
        <v>0</v>
      </c>
      <c r="G96" s="536"/>
      <c r="H96" s="535"/>
      <c r="I96" s="535"/>
      <c r="K96" s="199" t="s">
        <v>38</v>
      </c>
      <c r="L96" s="200"/>
      <c r="M96" s="200"/>
      <c r="N96" s="201" t="s">
        <v>66</v>
      </c>
      <c r="O96" s="203" t="s">
        <v>67</v>
      </c>
      <c r="P96" s="204">
        <f>'Ｈ１１（1999）'!A96</f>
        <v>0</v>
      </c>
      <c r="Q96" s="205">
        <f>'Ｈ１１（1999）'!B96</f>
        <v>0</v>
      </c>
      <c r="R96" s="225"/>
      <c r="S96" s="267">
        <f>'Ｈ１１（1999）'!D96</f>
        <v>0</v>
      </c>
      <c r="T96" s="268">
        <f>'Ｈ１１（1999）'!F96</f>
        <v>0</v>
      </c>
      <c r="U96" s="269"/>
      <c r="V96" s="200"/>
      <c r="W96" s="200"/>
      <c r="X96" s="201" t="s">
        <v>66</v>
      </c>
      <c r="Y96" s="203" t="s">
        <v>690</v>
      </c>
      <c r="Z96" s="276">
        <f>'Ｈ１１（1999）'!A131</f>
        <v>0</v>
      </c>
      <c r="AA96" s="277">
        <f>'Ｈ１１（1999）'!B131</f>
        <v>0</v>
      </c>
      <c r="AB96" s="278"/>
      <c r="AC96" s="279">
        <f>'Ｈ１１（1999）'!E131</f>
        <v>0</v>
      </c>
      <c r="AD96" s="269"/>
      <c r="AE96" s="200"/>
      <c r="AF96" s="200"/>
      <c r="AG96" s="201" t="s">
        <v>66</v>
      </c>
      <c r="AH96" s="203" t="s">
        <v>691</v>
      </c>
      <c r="AI96" s="276">
        <f>'Ｈ１１（1999）'!A154</f>
        <v>0</v>
      </c>
      <c r="AJ96" s="277">
        <f>'Ｈ１１（1999）'!B154</f>
        <v>0</v>
      </c>
      <c r="AK96" s="280">
        <f>'Ｈ１１（1999）'!C154</f>
        <v>0</v>
      </c>
      <c r="AL96" s="281">
        <f>'Ｈ１１（1999）'!E154</f>
        <v>0</v>
      </c>
    </row>
    <row r="97" spans="1:38" ht="14.45" customHeight="1">
      <c r="A97" s="949">
        <v>3864</v>
      </c>
      <c r="B97" s="949">
        <v>3864</v>
      </c>
      <c r="C97" s="949">
        <v>0</v>
      </c>
      <c r="D97" s="949">
        <v>0</v>
      </c>
      <c r="E97" s="949">
        <v>0</v>
      </c>
      <c r="F97" s="949">
        <v>0</v>
      </c>
      <c r="G97" s="536"/>
      <c r="H97" s="535"/>
      <c r="I97" s="535"/>
      <c r="K97" s="199"/>
      <c r="L97" s="200"/>
      <c r="M97" s="200"/>
      <c r="N97" s="201" t="s">
        <v>150</v>
      </c>
      <c r="O97" s="203" t="s">
        <v>69</v>
      </c>
      <c r="P97" s="204">
        <f>'Ｈ１１（1999）'!A97</f>
        <v>3864</v>
      </c>
      <c r="Q97" s="205">
        <f>'Ｈ１１（1999）'!B97</f>
        <v>3864</v>
      </c>
      <c r="R97" s="225"/>
      <c r="S97" s="267">
        <f>'Ｈ１１（1999）'!D97</f>
        <v>0</v>
      </c>
      <c r="T97" s="268">
        <f>'Ｈ１１（1999）'!F97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49">
        <v>473</v>
      </c>
      <c r="B98" s="949">
        <v>473</v>
      </c>
      <c r="C98" s="949">
        <v>0</v>
      </c>
      <c r="D98" s="949">
        <v>0</v>
      </c>
      <c r="E98" s="949">
        <v>0</v>
      </c>
      <c r="F98" s="949">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'Ｈ１１（1999）'!A132</f>
        <v>0</v>
      </c>
      <c r="AA98" s="277">
        <f>'Ｈ１１（1999）'!B132</f>
        <v>0</v>
      </c>
      <c r="AB98" s="278"/>
      <c r="AC98" s="279">
        <f>'Ｈ１１（1999）'!E132</f>
        <v>0</v>
      </c>
      <c r="AD98" s="269"/>
      <c r="AE98" s="200" t="s">
        <v>41</v>
      </c>
      <c r="AF98" s="221"/>
      <c r="AG98" s="201" t="s">
        <v>13</v>
      </c>
      <c r="AH98" s="203" t="s">
        <v>693</v>
      </c>
      <c r="AI98" s="276">
        <f>'Ｈ１１（1999）'!A155</f>
        <v>1134</v>
      </c>
      <c r="AJ98" s="277">
        <f>'Ｈ１１（1999）'!B155</f>
        <v>0</v>
      </c>
      <c r="AK98" s="280">
        <f>'Ｈ１１（1999）'!C154</f>
        <v>0</v>
      </c>
      <c r="AL98" s="281">
        <f>'Ｈ１１（1999）'!E154</f>
        <v>0</v>
      </c>
    </row>
    <row r="99" spans="1:38" ht="14.45" customHeight="1">
      <c r="A99" s="949">
        <v>0</v>
      </c>
      <c r="B99" s="949">
        <v>0</v>
      </c>
      <c r="C99" s="949">
        <v>0</v>
      </c>
      <c r="D99" s="949">
        <v>0</v>
      </c>
      <c r="E99" s="949">
        <v>0</v>
      </c>
      <c r="F99" s="949">
        <v>0</v>
      </c>
      <c r="G99" s="536"/>
      <c r="H99" s="535"/>
      <c r="I99" s="535"/>
      <c r="K99" s="227" t="s">
        <v>134</v>
      </c>
      <c r="L99" s="200"/>
      <c r="M99" s="201" t="s">
        <v>70</v>
      </c>
      <c r="N99" s="202"/>
      <c r="O99" s="203" t="s">
        <v>71</v>
      </c>
      <c r="P99" s="204">
        <f>'Ｈ１１（1999）'!A98</f>
        <v>473</v>
      </c>
      <c r="Q99" s="205">
        <f>'Ｈ１１（1999）'!B98</f>
        <v>473</v>
      </c>
      <c r="R99" s="225"/>
      <c r="S99" s="267">
        <f>'Ｈ１１（1999）'!D98</f>
        <v>0</v>
      </c>
      <c r="T99" s="268">
        <f>'Ｈ１１（1999）'!F98</f>
        <v>0</v>
      </c>
      <c r="U99" s="315" t="s">
        <v>694</v>
      </c>
      <c r="V99" s="200"/>
      <c r="W99" s="201" t="s">
        <v>70</v>
      </c>
      <c r="X99" s="202"/>
      <c r="Y99" s="203" t="s">
        <v>695</v>
      </c>
      <c r="Z99" s="276">
        <f>'Ｈ１１（1999）'!A133</f>
        <v>0</v>
      </c>
      <c r="AA99" s="277">
        <f>'Ｈ１１（1999）'!B133</f>
        <v>0</v>
      </c>
      <c r="AB99" s="278"/>
      <c r="AC99" s="279">
        <f>'Ｈ１１（1999）'!E133</f>
        <v>0</v>
      </c>
      <c r="AD99" s="315" t="s">
        <v>694</v>
      </c>
      <c r="AE99" s="200"/>
      <c r="AF99" s="201" t="s">
        <v>70</v>
      </c>
      <c r="AG99" s="202"/>
      <c r="AH99" s="203" t="s">
        <v>696</v>
      </c>
      <c r="AI99" s="276">
        <f>'Ｈ１１（1999）'!A156</f>
        <v>0</v>
      </c>
      <c r="AJ99" s="277">
        <f>'Ｈ１１（1999）'!B156</f>
        <v>0</v>
      </c>
      <c r="AK99" s="280">
        <f>'Ｈ１１（1999）'!C156</f>
        <v>0</v>
      </c>
      <c r="AL99" s="281">
        <f>'Ｈ１１（1999）'!E156</f>
        <v>0</v>
      </c>
    </row>
    <row r="100" spans="1:38" ht="14.45" customHeight="1">
      <c r="A100" s="949">
        <v>0</v>
      </c>
      <c r="B100" s="949">
        <v>0</v>
      </c>
      <c r="C100" s="949">
        <v>0</v>
      </c>
      <c r="D100" s="949">
        <v>0</v>
      </c>
      <c r="E100" s="949">
        <v>0</v>
      </c>
      <c r="F100" s="949">
        <v>0</v>
      </c>
      <c r="G100" s="536"/>
      <c r="H100" s="535"/>
      <c r="I100" s="535"/>
      <c r="K100" s="199" t="s">
        <v>130</v>
      </c>
      <c r="L100" s="200"/>
      <c r="M100" s="201" t="s">
        <v>73</v>
      </c>
      <c r="N100" s="202"/>
      <c r="O100" s="203" t="s">
        <v>74</v>
      </c>
      <c r="P100" s="204">
        <f>'Ｈ１１（1999）'!A99</f>
        <v>0</v>
      </c>
      <c r="Q100" s="205">
        <f>'Ｈ１１（1999）'!B99</f>
        <v>0</v>
      </c>
      <c r="R100" s="225"/>
      <c r="S100" s="267">
        <f>'Ｈ１１（1999）'!D99</f>
        <v>0</v>
      </c>
      <c r="T100" s="268">
        <f>'Ｈ１１（1999）'!F99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49">
        <v>50681</v>
      </c>
      <c r="B101" s="949">
        <v>50681</v>
      </c>
      <c r="C101" s="949">
        <v>0</v>
      </c>
      <c r="D101" s="949">
        <v>3421</v>
      </c>
      <c r="E101" s="949">
        <v>0</v>
      </c>
      <c r="F101" s="949">
        <v>22700</v>
      </c>
      <c r="G101" s="536"/>
      <c r="H101" s="535"/>
      <c r="I101" s="535"/>
      <c r="K101" s="199"/>
      <c r="L101" s="221"/>
      <c r="M101" s="201" t="s">
        <v>13</v>
      </c>
      <c r="N101" s="202"/>
      <c r="O101" s="203" t="s">
        <v>76</v>
      </c>
      <c r="P101" s="204">
        <f>'Ｈ１１（1999）'!A100</f>
        <v>0</v>
      </c>
      <c r="Q101" s="205">
        <f>'Ｈ１１（1999）'!B100</f>
        <v>0</v>
      </c>
      <c r="R101" s="225"/>
      <c r="S101" s="267">
        <f>'Ｈ１１（1999）'!D100</f>
        <v>0</v>
      </c>
      <c r="T101" s="268">
        <f>'Ｈ１１（1999）'!F100</f>
        <v>0</v>
      </c>
      <c r="U101" s="269"/>
      <c r="V101" s="221"/>
      <c r="W101" s="201" t="s">
        <v>13</v>
      </c>
      <c r="X101" s="202"/>
      <c r="Y101" s="203" t="s">
        <v>697</v>
      </c>
      <c r="Z101" s="276">
        <f>'Ｈ１１（1999）'!A134</f>
        <v>0</v>
      </c>
      <c r="AA101" s="277">
        <f>'Ｈ１１（1999）'!B134</f>
        <v>0</v>
      </c>
      <c r="AB101" s="278"/>
      <c r="AC101" s="279">
        <f>'Ｈ１１（1999）'!E134</f>
        <v>0</v>
      </c>
      <c r="AD101" s="269"/>
      <c r="AE101" s="221"/>
      <c r="AF101" s="201" t="s">
        <v>13</v>
      </c>
      <c r="AG101" s="202"/>
      <c r="AH101" s="203" t="s">
        <v>698</v>
      </c>
      <c r="AI101" s="276">
        <f>'Ｈ１１（1999）'!A157</f>
        <v>0</v>
      </c>
      <c r="AJ101" s="277">
        <f>'Ｈ１１（1999）'!B157</f>
        <v>0</v>
      </c>
      <c r="AK101" s="280">
        <f>'Ｈ１１（1999）'!C157</f>
        <v>0</v>
      </c>
      <c r="AL101" s="281">
        <f>'Ｈ１１（1999）'!E157</f>
        <v>0</v>
      </c>
    </row>
    <row r="102" spans="1:38" ht="14.45" customHeight="1">
      <c r="A102" s="949">
        <v>0</v>
      </c>
      <c r="B102" s="949">
        <v>0</v>
      </c>
      <c r="C102" s="949">
        <v>0</v>
      </c>
      <c r="D102" s="949">
        <v>0</v>
      </c>
      <c r="E102" s="949">
        <v>0</v>
      </c>
      <c r="F102" s="949">
        <v>0</v>
      </c>
      <c r="G102" s="536"/>
      <c r="H102" s="535"/>
      <c r="I102" s="535"/>
      <c r="K102" s="199" t="s">
        <v>4</v>
      </c>
      <c r="L102" s="178" t="s">
        <v>78</v>
      </c>
      <c r="M102" s="202"/>
      <c r="N102" s="202"/>
      <c r="O102" s="203" t="s">
        <v>79</v>
      </c>
      <c r="P102" s="204">
        <f>'Ｈ１１（1999）'!A101</f>
        <v>50681</v>
      </c>
      <c r="Q102" s="205">
        <f>'Ｈ１１（1999）'!B101</f>
        <v>50681</v>
      </c>
      <c r="R102" s="225"/>
      <c r="S102" s="267">
        <f>'Ｈ１１（1999）'!D101</f>
        <v>3421</v>
      </c>
      <c r="T102" s="268">
        <f>'Ｈ１１（1999）'!F101</f>
        <v>22700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49">
        <v>36637</v>
      </c>
      <c r="B103" s="949">
        <v>36637</v>
      </c>
      <c r="C103" s="949">
        <v>0</v>
      </c>
      <c r="D103" s="949">
        <v>0</v>
      </c>
      <c r="E103" s="949">
        <v>0</v>
      </c>
      <c r="F103" s="949">
        <v>0</v>
      </c>
      <c r="G103" s="536"/>
      <c r="H103" s="535"/>
      <c r="I103" s="535"/>
      <c r="K103" s="199"/>
      <c r="L103" s="200"/>
      <c r="M103" s="201" t="s">
        <v>11</v>
      </c>
      <c r="N103" s="202"/>
      <c r="O103" s="203" t="s">
        <v>80</v>
      </c>
      <c r="P103" s="204">
        <f>'Ｈ１１（1999）'!A102</f>
        <v>0</v>
      </c>
      <c r="Q103" s="205">
        <f>'Ｈ１１（1999）'!B102</f>
        <v>0</v>
      </c>
      <c r="R103" s="225"/>
      <c r="S103" s="267">
        <f>'Ｈ１１（1999）'!D102</f>
        <v>0</v>
      </c>
      <c r="T103" s="268">
        <f>'Ｈ１１（1999）'!F102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49">
        <v>20423</v>
      </c>
      <c r="B104" s="949">
        <v>20423</v>
      </c>
      <c r="C104" s="949">
        <v>0</v>
      </c>
      <c r="D104" s="949">
        <v>0</v>
      </c>
      <c r="E104" s="949">
        <v>0</v>
      </c>
      <c r="F104" s="949">
        <v>0</v>
      </c>
      <c r="G104" s="536"/>
      <c r="H104" s="535"/>
      <c r="I104" s="535"/>
      <c r="K104" s="199"/>
      <c r="L104" s="221"/>
      <c r="M104" s="201" t="s">
        <v>13</v>
      </c>
      <c r="N104" s="202"/>
      <c r="O104" s="203"/>
      <c r="P104" s="224">
        <f>P102-P103</f>
        <v>50681</v>
      </c>
      <c r="Q104" s="297">
        <f>Q102-Q103</f>
        <v>50681</v>
      </c>
      <c r="R104" s="225"/>
      <c r="S104" s="297">
        <f>S102-S103</f>
        <v>3421</v>
      </c>
      <c r="T104" s="275">
        <f>T102-T103</f>
        <v>22700</v>
      </c>
      <c r="U104" s="269"/>
      <c r="V104" s="221"/>
      <c r="W104" s="201" t="s">
        <v>13</v>
      </c>
      <c r="X104" s="202"/>
      <c r="Y104" s="203" t="s">
        <v>699</v>
      </c>
      <c r="Z104" s="276">
        <f>'Ｈ１１（1999）'!A135</f>
        <v>0</v>
      </c>
      <c r="AA104" s="277">
        <f>'Ｈ１１（1999）'!B135</f>
        <v>0</v>
      </c>
      <c r="AB104" s="278"/>
      <c r="AC104" s="279">
        <f>'Ｈ１１（1999）'!E135</f>
        <v>0</v>
      </c>
      <c r="AD104" s="269"/>
      <c r="AE104" s="221"/>
      <c r="AF104" s="201" t="s">
        <v>13</v>
      </c>
      <c r="AG104" s="202"/>
      <c r="AH104" s="203" t="s">
        <v>700</v>
      </c>
      <c r="AI104" s="276">
        <f>'Ｈ１１（1999）'!A158</f>
        <v>0</v>
      </c>
      <c r="AJ104" s="277">
        <f>'Ｈ１１（1999）'!B158</f>
        <v>0</v>
      </c>
      <c r="AK104" s="280">
        <f>'Ｈ１１（1999）'!C158</f>
        <v>0</v>
      </c>
      <c r="AL104" s="281">
        <f>'Ｈ１１（1999）'!E158</f>
        <v>0</v>
      </c>
    </row>
    <row r="105" spans="1:38" ht="14.45" customHeight="1">
      <c r="A105" s="949">
        <v>12233</v>
      </c>
      <c r="B105" s="949">
        <v>12233</v>
      </c>
      <c r="C105" s="949">
        <v>0</v>
      </c>
      <c r="D105" s="949">
        <v>0</v>
      </c>
      <c r="E105" s="949">
        <v>0</v>
      </c>
      <c r="F105" s="949">
        <v>0</v>
      </c>
      <c r="G105" s="536"/>
      <c r="H105" s="535"/>
      <c r="I105" s="535"/>
      <c r="K105" s="199"/>
      <c r="L105" s="174"/>
      <c r="M105" s="201" t="s">
        <v>88</v>
      </c>
      <c r="N105" s="202"/>
      <c r="O105" s="203" t="s">
        <v>109</v>
      </c>
      <c r="P105" s="204">
        <f>'Ｈ１１（1999）'!A104</f>
        <v>20423</v>
      </c>
      <c r="Q105" s="205">
        <f>'Ｈ１１（1999）'!B104</f>
        <v>20423</v>
      </c>
      <c r="R105" s="225"/>
      <c r="S105" s="267">
        <f>'Ｈ１１（1999）'!D104</f>
        <v>0</v>
      </c>
      <c r="T105" s="268">
        <f>'Ｈ１１（1999）'!F104</f>
        <v>0</v>
      </c>
      <c r="U105" s="269"/>
      <c r="V105" s="174"/>
      <c r="W105" s="201" t="s">
        <v>452</v>
      </c>
      <c r="X105" s="202"/>
      <c r="Y105" s="203" t="s">
        <v>453</v>
      </c>
      <c r="Z105" s="276">
        <f>'Ｈ１１（1999）'!A136</f>
        <v>0</v>
      </c>
      <c r="AA105" s="277">
        <f>'Ｈ１１（1999）'!B136</f>
        <v>0</v>
      </c>
      <c r="AB105" s="278"/>
      <c r="AC105" s="279">
        <f>'Ｈ１１（1999）'!E136</f>
        <v>0</v>
      </c>
      <c r="AD105" s="269"/>
      <c r="AE105" s="174"/>
      <c r="AF105" s="201" t="s">
        <v>452</v>
      </c>
      <c r="AG105" s="202"/>
      <c r="AH105" s="203" t="s">
        <v>454</v>
      </c>
      <c r="AI105" s="276">
        <f>'Ｈ１１（1999）'!A159</f>
        <v>0</v>
      </c>
      <c r="AJ105" s="277">
        <f>'Ｈ１１（1999）'!B159</f>
        <v>0</v>
      </c>
      <c r="AK105" s="280">
        <f>'Ｈ１１（1999）'!C159</f>
        <v>0</v>
      </c>
      <c r="AL105" s="281">
        <f>'Ｈ１１（1999）'!E159</f>
        <v>0</v>
      </c>
    </row>
    <row r="106" spans="1:38" ht="14.45" customHeight="1">
      <c r="A106" s="949">
        <v>0</v>
      </c>
      <c r="B106" s="949">
        <v>0</v>
      </c>
      <c r="C106" s="949">
        <v>0</v>
      </c>
      <c r="D106" s="949">
        <v>0</v>
      </c>
      <c r="E106" s="949">
        <v>0</v>
      </c>
      <c r="F106" s="949">
        <v>0</v>
      </c>
      <c r="G106" s="536"/>
      <c r="H106" s="535"/>
      <c r="I106" s="535"/>
      <c r="K106" s="199"/>
      <c r="L106" s="181" t="s">
        <v>91</v>
      </c>
      <c r="M106" s="201" t="s">
        <v>89</v>
      </c>
      <c r="N106" s="202"/>
      <c r="O106" s="203" t="s">
        <v>110</v>
      </c>
      <c r="P106" s="204">
        <f>'Ｈ１１（1999）'!A105</f>
        <v>12233</v>
      </c>
      <c r="Q106" s="205">
        <f>'Ｈ１１（1999）'!B105</f>
        <v>12233</v>
      </c>
      <c r="R106" s="225"/>
      <c r="S106" s="267">
        <f>'Ｈ１１（1999）'!D105</f>
        <v>0</v>
      </c>
      <c r="T106" s="268">
        <f>'Ｈ１１（1999）'!F105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49">
        <v>449</v>
      </c>
      <c r="B107" s="949">
        <v>449</v>
      </c>
      <c r="C107" s="949">
        <v>0</v>
      </c>
      <c r="D107" s="949">
        <v>0</v>
      </c>
      <c r="E107" s="949">
        <v>0</v>
      </c>
      <c r="F107" s="949">
        <v>0</v>
      </c>
      <c r="G107" s="536"/>
      <c r="H107" s="535"/>
      <c r="I107" s="535"/>
      <c r="K107" s="199"/>
      <c r="L107" s="181"/>
      <c r="M107" s="201" t="s">
        <v>104</v>
      </c>
      <c r="N107" s="202"/>
      <c r="O107" s="203" t="s">
        <v>111</v>
      </c>
      <c r="P107" s="204">
        <f>'Ｈ１１（1999）'!A106</f>
        <v>0</v>
      </c>
      <c r="Q107" s="205">
        <f>'Ｈ１１（1999）'!B106</f>
        <v>0</v>
      </c>
      <c r="R107" s="225"/>
      <c r="S107" s="267">
        <f>'Ｈ１１（1999）'!D106</f>
        <v>0</v>
      </c>
      <c r="T107" s="268">
        <f>'Ｈ１１（1999）'!F106</f>
        <v>0</v>
      </c>
      <c r="U107" s="269"/>
      <c r="V107" s="181"/>
      <c r="W107" s="201" t="s">
        <v>104</v>
      </c>
      <c r="X107" s="202"/>
      <c r="Y107" s="203" t="s">
        <v>701</v>
      </c>
      <c r="Z107" s="276">
        <f>'Ｈ１１（1999）'!A137</f>
        <v>0</v>
      </c>
      <c r="AA107" s="277">
        <f>'Ｈ１１（1999）'!B137</f>
        <v>0</v>
      </c>
      <c r="AB107" s="278"/>
      <c r="AC107" s="279">
        <f>'Ｈ１１（1999）'!E137</f>
        <v>0</v>
      </c>
      <c r="AD107" s="269"/>
      <c r="AE107" s="181"/>
      <c r="AF107" s="201" t="s">
        <v>104</v>
      </c>
      <c r="AG107" s="202"/>
      <c r="AH107" s="203" t="s">
        <v>702</v>
      </c>
      <c r="AI107" s="276">
        <f>'Ｈ１１（1999）'!A160</f>
        <v>0</v>
      </c>
      <c r="AJ107" s="277">
        <f>'Ｈ１１（1999）'!B160</f>
        <v>0</v>
      </c>
      <c r="AK107" s="280">
        <f>'Ｈ１１（1999）'!C160</f>
        <v>0</v>
      </c>
      <c r="AL107" s="281">
        <f>'Ｈ１１（1999）'!E160</f>
        <v>0</v>
      </c>
    </row>
    <row r="108" spans="1:38" ht="14.45" customHeight="1">
      <c r="A108" s="949">
        <v>0</v>
      </c>
      <c r="B108" s="949">
        <v>0</v>
      </c>
      <c r="C108" s="949">
        <v>0</v>
      </c>
      <c r="D108" s="949">
        <v>0</v>
      </c>
      <c r="E108" s="949">
        <v>0</v>
      </c>
      <c r="F108" s="949">
        <v>0</v>
      </c>
      <c r="G108" s="536"/>
      <c r="H108" s="535"/>
      <c r="I108" s="535"/>
      <c r="K108" s="199"/>
      <c r="L108" s="181"/>
      <c r="M108" s="201" t="s">
        <v>90</v>
      </c>
      <c r="N108" s="202"/>
      <c r="O108" s="203" t="s">
        <v>112</v>
      </c>
      <c r="P108" s="204">
        <f>'Ｈ１１（1999）'!A107</f>
        <v>449</v>
      </c>
      <c r="Q108" s="205">
        <f>'Ｈ１１（1999）'!B107</f>
        <v>449</v>
      </c>
      <c r="R108" s="225"/>
      <c r="S108" s="267">
        <f>'Ｈ１１（1999）'!D107</f>
        <v>0</v>
      </c>
      <c r="T108" s="268">
        <f>'Ｈ１１（1999）'!F107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49">
        <v>0</v>
      </c>
      <c r="B109" s="949">
        <v>0</v>
      </c>
      <c r="C109" s="949">
        <v>0</v>
      </c>
      <c r="D109" s="949">
        <v>0</v>
      </c>
      <c r="E109" s="949">
        <v>0</v>
      </c>
      <c r="F109" s="949">
        <v>0</v>
      </c>
      <c r="G109" s="536"/>
      <c r="H109" s="535"/>
      <c r="I109" s="535"/>
      <c r="K109" s="199"/>
      <c r="L109" s="181" t="s">
        <v>92</v>
      </c>
      <c r="M109" s="201" t="s">
        <v>105</v>
      </c>
      <c r="N109" s="202"/>
      <c r="O109" s="203" t="s">
        <v>113</v>
      </c>
      <c r="P109" s="204">
        <f>'Ｈ１１（1999）'!A108</f>
        <v>0</v>
      </c>
      <c r="Q109" s="205">
        <f>'Ｈ１１（1999）'!B108</f>
        <v>0</v>
      </c>
      <c r="R109" s="225"/>
      <c r="S109" s="267">
        <f>'Ｈ１１（1999）'!D108</f>
        <v>0</v>
      </c>
      <c r="T109" s="268">
        <f>'Ｈ１１（1999）'!F108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49">
        <v>0</v>
      </c>
      <c r="B110" s="949">
        <v>0</v>
      </c>
      <c r="C110" s="949">
        <v>0</v>
      </c>
      <c r="D110" s="949">
        <v>0</v>
      </c>
      <c r="E110" s="949">
        <v>0</v>
      </c>
      <c r="F110" s="949">
        <v>0</v>
      </c>
      <c r="G110" s="536"/>
      <c r="H110" s="535"/>
      <c r="I110" s="535"/>
      <c r="K110" s="199"/>
      <c r="L110" s="181"/>
      <c r="M110" s="201" t="s">
        <v>106</v>
      </c>
      <c r="N110" s="202"/>
      <c r="O110" s="203" t="s">
        <v>114</v>
      </c>
      <c r="P110" s="204">
        <f>'Ｈ１１（1999）'!A109</f>
        <v>0</v>
      </c>
      <c r="Q110" s="205">
        <f>'Ｈ１１（1999）'!B109</f>
        <v>0</v>
      </c>
      <c r="R110" s="225"/>
      <c r="S110" s="267">
        <f>'Ｈ１１（1999）'!D109</f>
        <v>0</v>
      </c>
      <c r="T110" s="268">
        <f>'Ｈ１１（1999）'!F109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49">
        <v>1065</v>
      </c>
      <c r="B111" s="949">
        <v>1065</v>
      </c>
      <c r="C111" s="949">
        <v>0</v>
      </c>
      <c r="D111" s="949">
        <v>0</v>
      </c>
      <c r="E111" s="949">
        <v>0</v>
      </c>
      <c r="F111" s="949">
        <v>0</v>
      </c>
      <c r="G111" s="536"/>
      <c r="H111" s="535"/>
      <c r="I111" s="535"/>
      <c r="K111" s="199"/>
      <c r="L111" s="181"/>
      <c r="M111" s="201" t="s">
        <v>107</v>
      </c>
      <c r="N111" s="202"/>
      <c r="O111" s="203" t="s">
        <v>115</v>
      </c>
      <c r="P111" s="204">
        <f>'Ｈ１１（1999）'!A110</f>
        <v>0</v>
      </c>
      <c r="Q111" s="205">
        <f>'Ｈ１１（1999）'!B110</f>
        <v>0</v>
      </c>
      <c r="R111" s="225"/>
      <c r="S111" s="267">
        <f>'Ｈ１１（1999）'!D110</f>
        <v>0</v>
      </c>
      <c r="T111" s="268">
        <f>'Ｈ１１（1999）'!F110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49">
        <v>2467</v>
      </c>
      <c r="B112" s="949">
        <v>2467</v>
      </c>
      <c r="C112" s="949">
        <v>0</v>
      </c>
      <c r="D112" s="949">
        <v>0</v>
      </c>
      <c r="E112" s="949">
        <v>0</v>
      </c>
      <c r="F112" s="949">
        <v>0</v>
      </c>
      <c r="G112" s="536"/>
      <c r="H112" s="535"/>
      <c r="I112" s="535"/>
      <c r="K112" s="199"/>
      <c r="L112" s="181" t="s">
        <v>41</v>
      </c>
      <c r="M112" s="201" t="s">
        <v>108</v>
      </c>
      <c r="N112" s="202"/>
      <c r="O112" s="203" t="s">
        <v>116</v>
      </c>
      <c r="P112" s="204">
        <f>'Ｈ１１（1999）'!A111</f>
        <v>1065</v>
      </c>
      <c r="Q112" s="205">
        <f>'Ｈ１１（1999）'!B111</f>
        <v>1065</v>
      </c>
      <c r="R112" s="225"/>
      <c r="S112" s="267">
        <f>'Ｈ１１（1999）'!D111</f>
        <v>0</v>
      </c>
      <c r="T112" s="268">
        <f>'Ｈ１１（1999）'!F111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49">
        <v>0</v>
      </c>
      <c r="B113" s="949">
        <v>0</v>
      </c>
      <c r="C113" s="949">
        <v>0</v>
      </c>
      <c r="D113" s="949">
        <v>0</v>
      </c>
      <c r="E113" s="949">
        <v>0</v>
      </c>
      <c r="F113" s="949">
        <v>0</v>
      </c>
      <c r="G113" s="536"/>
      <c r="H113" s="535"/>
      <c r="I113" s="535"/>
      <c r="K113" s="199"/>
      <c r="L113" s="221"/>
      <c r="M113" s="201" t="s">
        <v>13</v>
      </c>
      <c r="N113" s="202"/>
      <c r="O113" s="203" t="s">
        <v>117</v>
      </c>
      <c r="P113" s="204">
        <f>'Ｈ１１（1999）'!A112</f>
        <v>2467</v>
      </c>
      <c r="Q113" s="205">
        <f>'Ｈ１１（1999）'!B112</f>
        <v>2467</v>
      </c>
      <c r="R113" s="225"/>
      <c r="S113" s="267">
        <f>'Ｈ１１（1999）'!D112</f>
        <v>0</v>
      </c>
      <c r="T113" s="268">
        <f>'Ｈ１１（1999）'!F112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'Ｈ１１（1999）'!A113</f>
        <v>0</v>
      </c>
      <c r="Q114" s="205">
        <f>'Ｈ１１（1999）'!B113</f>
        <v>0</v>
      </c>
      <c r="R114" s="225"/>
      <c r="S114" s="267">
        <f>'Ｈ１１（1999）'!D113</f>
        <v>0</v>
      </c>
      <c r="T114" s="268">
        <f>'Ｈ１１（1999）'!F113</f>
        <v>0</v>
      </c>
      <c r="U114" s="269"/>
      <c r="V114" s="201" t="s">
        <v>13</v>
      </c>
      <c r="W114" s="202"/>
      <c r="X114" s="202"/>
      <c r="Y114" s="203" t="s">
        <v>703</v>
      </c>
      <c r="Z114" s="276">
        <f>'Ｈ１１（1999）'!A138</f>
        <v>0</v>
      </c>
      <c r="AA114" s="277">
        <f>'Ｈ１１（1999）'!B138</f>
        <v>0</v>
      </c>
      <c r="AB114" s="278"/>
      <c r="AC114" s="279">
        <f>'Ｈ１１（1999）'!E138</f>
        <v>0</v>
      </c>
      <c r="AD114" s="269"/>
      <c r="AE114" s="201" t="s">
        <v>13</v>
      </c>
      <c r="AF114" s="202"/>
      <c r="AG114" s="202"/>
      <c r="AH114" s="203" t="s">
        <v>704</v>
      </c>
      <c r="AI114" s="276">
        <f>'Ｈ１１（1999）'!A161</f>
        <v>0</v>
      </c>
      <c r="AJ114" s="277">
        <f>'Ｈ１１（1999）'!B161</f>
        <v>0</v>
      </c>
      <c r="AK114" s="280">
        <f>'Ｈ１１（1999）'!C161</f>
        <v>0</v>
      </c>
      <c r="AL114" s="281">
        <f>'Ｈ１１（1999）'!E161</f>
        <v>0</v>
      </c>
    </row>
    <row r="115" spans="1:41" ht="14.45" customHeight="1" thickBot="1">
      <c r="K115" s="316"/>
      <c r="L115" s="317" t="s">
        <v>82</v>
      </c>
      <c r="M115" s="318"/>
      <c r="N115" s="318"/>
      <c r="O115" s="319"/>
      <c r="P115" s="320">
        <f>SUM(P62:P114)-P63-P64-P66-P67-P69-P70-P71-P84-P85-P86-P94-P95-P96-P97-P98-P103-P104</f>
        <v>866543</v>
      </c>
      <c r="Q115" s="321">
        <f>SUM(Q62:Q114)-Q63-Q64-Q66-Q67-Q69-Q70-Q71-Q84-Q85-Q86-Q94-Q95-Q96-Q97-Q98-Q103-Q104</f>
        <v>866543</v>
      </c>
      <c r="R115" s="321"/>
      <c r="S115" s="322">
        <f>SUM(S62:S114)-S63-S64-S66-S67-S69-S70-S71-S84-S85-S86-S94-S95-S96-S97-S98-S103-S104</f>
        <v>16382</v>
      </c>
      <c r="T115" s="323">
        <f>SUM(T62:T114)-T63-T64-T66-T67-T69-T70-T71-T84-T85-T86-T94-T95-T96-T97-T98-T103-T104</f>
        <v>106500</v>
      </c>
      <c r="U115" s="324"/>
      <c r="V115" s="317" t="s">
        <v>82</v>
      </c>
      <c r="W115" s="318"/>
      <c r="X115" s="318"/>
      <c r="Y115" s="319"/>
      <c r="Z115" s="325">
        <f>Z64+Z67+Z73+Z74+Z75+Z86+Z88+Z89+Z92+Z93+Z99+Z101+Z104+Z105+Z114</f>
        <v>51720</v>
      </c>
      <c r="AA115" s="326">
        <f>AA64+AA67+AA73+AA74+AA75+AA86+AA88+AA89+AA92+AA93+AA99+AA101+AA104+AA105+AA114</f>
        <v>0</v>
      </c>
      <c r="AB115" s="327"/>
      <c r="AC115" s="328">
        <f>AC64+AC67+AC73+AC74+AC75+AC86+AC88+AC89+AC92+AC93+AC99+AC101+AC104+AC105+AC114</f>
        <v>40300</v>
      </c>
      <c r="AD115" s="324"/>
      <c r="AE115" s="317" t="s">
        <v>82</v>
      </c>
      <c r="AF115" s="318"/>
      <c r="AG115" s="318"/>
      <c r="AH115" s="319"/>
      <c r="AI115" s="325">
        <f>AI64+AI67+AI73+AI74+AI75+AI86+AI88+AI89+AI92+AI93+AI99+AI101+AI104+AI105+AI114</f>
        <v>1134</v>
      </c>
      <c r="AJ115" s="326">
        <f>AJ64+AJ67+AJ73+AJ74+AJ75+AJ86+AJ88+AJ89+AJ92+AJ93+AJ99+AJ101+AJ104+AJ105+AJ114</f>
        <v>0</v>
      </c>
      <c r="AK115" s="327">
        <f>AK64+AK67+AK73+AK74+AK75+AK86+AK88+AK89+AK92+AK93+AK99+AK101+AK104+AK105+AK114</f>
        <v>0</v>
      </c>
      <c r="AL115" s="329">
        <f>AL64+AL67+AL73+AL74+AL75+AL86+AL88+AL89+AL92+AL93+AL99+AL101+AL104+AL105+AL114</f>
        <v>600</v>
      </c>
    </row>
    <row r="116" spans="1:41" ht="14.45" customHeight="1" thickTop="1">
      <c r="A116" s="959">
        <v>51720</v>
      </c>
      <c r="B116" s="959">
        <v>0</v>
      </c>
      <c r="C116" s="959">
        <v>0</v>
      </c>
      <c r="D116" s="959">
        <v>0</v>
      </c>
      <c r="E116" s="959">
        <v>40300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59">
        <v>0</v>
      </c>
      <c r="B117" s="959">
        <v>0</v>
      </c>
      <c r="C117" s="959">
        <v>0</v>
      </c>
      <c r="D117" s="959">
        <v>0</v>
      </c>
      <c r="E117" s="959">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59">
        <v>0</v>
      </c>
      <c r="B118" s="959">
        <v>0</v>
      </c>
      <c r="C118" s="959">
        <v>0</v>
      </c>
      <c r="D118" s="959">
        <v>0</v>
      </c>
      <c r="E118" s="959">
        <v>0</v>
      </c>
      <c r="K118" s="504" t="s">
        <v>723</v>
      </c>
      <c r="L118" s="339"/>
      <c r="M118" s="339"/>
      <c r="N118" s="339"/>
      <c r="O118" s="340"/>
      <c r="P118" s="341"/>
      <c r="Q118" s="341"/>
      <c r="R118" s="518" t="s">
        <v>730</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59">
        <v>0</v>
      </c>
      <c r="B119" s="959">
        <v>0</v>
      </c>
      <c r="C119" s="959">
        <v>0</v>
      </c>
      <c r="D119" s="959">
        <v>0</v>
      </c>
      <c r="E119" s="959">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1" s="376" customFormat="1" ht="14.45" customHeight="1">
      <c r="A120" s="959">
        <v>0</v>
      </c>
      <c r="B120" s="959">
        <v>0</v>
      </c>
      <c r="C120" s="959">
        <v>0</v>
      </c>
      <c r="D120" s="959">
        <v>0</v>
      </c>
      <c r="E120" s="959">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59">
        <v>47120</v>
      </c>
      <c r="B121" s="959">
        <v>0</v>
      </c>
      <c r="C121" s="959">
        <v>0</v>
      </c>
      <c r="D121" s="959">
        <v>0</v>
      </c>
      <c r="E121" s="959">
        <v>40300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59">
        <v>47120</v>
      </c>
      <c r="B122" s="959">
        <v>0</v>
      </c>
      <c r="C122" s="959">
        <v>0</v>
      </c>
      <c r="D122" s="959">
        <v>0</v>
      </c>
      <c r="E122" s="959">
        <v>40300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1" ht="14.45" customHeight="1">
      <c r="A123" s="959">
        <v>0</v>
      </c>
      <c r="B123" s="959">
        <v>0</v>
      </c>
      <c r="C123" s="959">
        <v>0</v>
      </c>
      <c r="D123" s="959">
        <v>0</v>
      </c>
      <c r="E123" s="959">
        <v>0</v>
      </c>
      <c r="K123" s="188"/>
      <c r="L123" s="189" t="s">
        <v>8</v>
      </c>
      <c r="M123" s="190"/>
      <c r="N123" s="190"/>
      <c r="O123" s="191"/>
      <c r="P123" s="365">
        <f t="shared" ref="P123:T138" si="0">P8+P62</f>
        <v>18104</v>
      </c>
      <c r="Q123" s="259">
        <f t="shared" si="0"/>
        <v>18104</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18104</v>
      </c>
      <c r="AJ123" s="259">
        <f>SUM(AJ124:AJ125)</f>
        <v>0</v>
      </c>
      <c r="AK123" s="370">
        <f>SUM(AK124:AK125)</f>
        <v>0</v>
      </c>
      <c r="AL123" s="1383">
        <f>P123-Q123</f>
        <v>0</v>
      </c>
      <c r="AM123" s="1339"/>
    </row>
    <row r="124" spans="1:41" ht="14.45" customHeight="1">
      <c r="A124" s="959">
        <v>4600</v>
      </c>
      <c r="B124" s="959">
        <v>0</v>
      </c>
      <c r="C124" s="959">
        <v>0</v>
      </c>
      <c r="D124" s="959">
        <v>0</v>
      </c>
      <c r="E124" s="959">
        <v>0</v>
      </c>
      <c r="K124" s="199"/>
      <c r="L124" s="200"/>
      <c r="M124" s="201" t="s">
        <v>146</v>
      </c>
      <c r="N124" s="202"/>
      <c r="O124" s="203"/>
      <c r="P124" s="224">
        <f t="shared" si="0"/>
        <v>3074</v>
      </c>
      <c r="Q124" s="225">
        <f t="shared" si="0"/>
        <v>3074</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3074</v>
      </c>
      <c r="AJ124" s="225">
        <f>IF($P124-$Z124=0,0,ROUND((R124-AA124)*$AI124/($P124-$Z124),0))</f>
        <v>0</v>
      </c>
      <c r="AK124" s="371">
        <f>IF(P124-Z124=0,0,ROUND((S124-AB124)*AI124/(P124-Z124),0))</f>
        <v>0</v>
      </c>
      <c r="AL124" s="1383">
        <f t="shared" ref="AL124:AL175" si="3">P124-Q124</f>
        <v>0</v>
      </c>
      <c r="AM124" s="1339"/>
    </row>
    <row r="125" spans="1:41" ht="14.45" customHeight="1">
      <c r="A125" s="959">
        <v>4600</v>
      </c>
      <c r="B125" s="959">
        <v>0</v>
      </c>
      <c r="C125" s="959">
        <v>0</v>
      </c>
      <c r="D125" s="959">
        <v>0</v>
      </c>
      <c r="E125" s="959">
        <v>0</v>
      </c>
      <c r="K125" s="199"/>
      <c r="L125" s="200"/>
      <c r="M125" s="201" t="s">
        <v>13</v>
      </c>
      <c r="N125" s="172"/>
      <c r="O125" s="212"/>
      <c r="P125" s="224">
        <f t="shared" si="0"/>
        <v>15030</v>
      </c>
      <c r="Q125" s="225">
        <f t="shared" si="0"/>
        <v>15030</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15030</v>
      </c>
      <c r="AJ125" s="225">
        <f>IF($P125-$Z125=0,0,ROUND((R125-AA125)*$AI125/($P125-$Z125),0))</f>
        <v>0</v>
      </c>
      <c r="AK125" s="371">
        <f>IF(P125-Z125=0,0,ROUND((S125-AB125)*AI125/(P125-Z125),0))</f>
        <v>0</v>
      </c>
      <c r="AL125" s="1383">
        <f t="shared" si="3"/>
        <v>0</v>
      </c>
      <c r="AM125" s="1339"/>
    </row>
    <row r="126" spans="1:41" ht="14.45" customHeight="1">
      <c r="A126" s="959">
        <v>0</v>
      </c>
      <c r="B126" s="959">
        <v>0</v>
      </c>
      <c r="C126" s="959">
        <v>0</v>
      </c>
      <c r="D126" s="959">
        <v>0</v>
      </c>
      <c r="E126" s="959">
        <v>0</v>
      </c>
      <c r="K126" s="199" t="s">
        <v>4</v>
      </c>
      <c r="L126" s="178" t="s">
        <v>14</v>
      </c>
      <c r="M126" s="175"/>
      <c r="N126" s="175"/>
      <c r="O126" s="216"/>
      <c r="P126" s="224">
        <f t="shared" si="0"/>
        <v>8197</v>
      </c>
      <c r="Q126" s="225">
        <f t="shared" si="0"/>
        <v>8197</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8197</v>
      </c>
      <c r="AJ126" s="225">
        <f>SUM(AJ127:AJ128)</f>
        <v>0</v>
      </c>
      <c r="AK126" s="371">
        <f>SUM(AK127:AK128)</f>
        <v>0</v>
      </c>
      <c r="AL126" s="1383">
        <f t="shared" si="3"/>
        <v>0</v>
      </c>
      <c r="AM126" s="1339"/>
    </row>
    <row r="127" spans="1:41" ht="14.45" customHeight="1">
      <c r="A127" s="959">
        <v>0</v>
      </c>
      <c r="B127" s="959">
        <v>0</v>
      </c>
      <c r="C127" s="959">
        <v>0</v>
      </c>
      <c r="D127" s="959">
        <v>0</v>
      </c>
      <c r="E127" s="959">
        <v>0</v>
      </c>
      <c r="K127" s="199"/>
      <c r="L127" s="200"/>
      <c r="M127" s="201" t="s">
        <v>16</v>
      </c>
      <c r="N127" s="202"/>
      <c r="O127" s="203"/>
      <c r="P127" s="224">
        <f t="shared" si="0"/>
        <v>0</v>
      </c>
      <c r="Q127" s="225">
        <f t="shared" si="0"/>
        <v>0</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0</v>
      </c>
      <c r="AJ127" s="225">
        <f>IF($P127-$Z127=0,0,ROUND((R127-AA127)*$AI127/($P127-$Z127),0))</f>
        <v>0</v>
      </c>
      <c r="AK127" s="371">
        <f>IF(P127-Z127=0,0,ROUND((S127-AB127)*AI127/(P127-Z127),0))</f>
        <v>0</v>
      </c>
      <c r="AL127" s="1383">
        <f t="shared" si="3"/>
        <v>0</v>
      </c>
      <c r="AM127" s="1339"/>
    </row>
    <row r="128" spans="1:41" ht="14.45" customHeight="1">
      <c r="A128" s="959">
        <v>0</v>
      </c>
      <c r="B128" s="959">
        <v>0</v>
      </c>
      <c r="C128" s="959">
        <v>0</v>
      </c>
      <c r="D128" s="959">
        <v>0</v>
      </c>
      <c r="E128" s="959">
        <v>0</v>
      </c>
      <c r="K128" s="199"/>
      <c r="L128" s="221"/>
      <c r="M128" s="201" t="s">
        <v>13</v>
      </c>
      <c r="N128" s="222"/>
      <c r="O128" s="223"/>
      <c r="P128" s="224">
        <f t="shared" si="0"/>
        <v>8197</v>
      </c>
      <c r="Q128" s="225">
        <f t="shared" si="0"/>
        <v>8197</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8197</v>
      </c>
      <c r="AJ128" s="225">
        <f>IF($P128-$Z128=0,0,ROUND((R128-AA128)*$AI128/($P128-$Z128),0))</f>
        <v>0</v>
      </c>
      <c r="AK128" s="371">
        <f>IF(P128-Z128=0,0,ROUND((S128-AB128)*AI128/(P128-Z128),0))</f>
        <v>0</v>
      </c>
      <c r="AL128" s="1383">
        <f t="shared" si="3"/>
        <v>0</v>
      </c>
      <c r="AM128" s="1339"/>
    </row>
    <row r="129" spans="1:39" ht="14.45" customHeight="1">
      <c r="A129" s="959">
        <v>0</v>
      </c>
      <c r="B129" s="959">
        <v>0</v>
      </c>
      <c r="C129" s="959">
        <v>0</v>
      </c>
      <c r="D129" s="959">
        <v>0</v>
      </c>
      <c r="E129" s="959">
        <v>0</v>
      </c>
      <c r="K129" s="199" t="s">
        <v>4</v>
      </c>
      <c r="L129" s="174"/>
      <c r="M129" s="200" t="s">
        <v>94</v>
      </c>
      <c r="N129" s="202"/>
      <c r="O129" s="203"/>
      <c r="P129" s="224">
        <f t="shared" si="0"/>
        <v>15091</v>
      </c>
      <c r="Q129" s="225">
        <f t="shared" si="0"/>
        <v>15091</v>
      </c>
      <c r="R129" s="225">
        <f t="shared" si="0"/>
        <v>3671</v>
      </c>
      <c r="S129" s="226">
        <f t="shared" si="0"/>
        <v>3671</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15091</v>
      </c>
      <c r="AJ129" s="225">
        <f>SUM(AJ130:AJ132)</f>
        <v>3671</v>
      </c>
      <c r="AK129" s="371">
        <f>SUM(AK130:AK132)</f>
        <v>3671</v>
      </c>
      <c r="AL129" s="1383">
        <f t="shared" si="3"/>
        <v>0</v>
      </c>
      <c r="AM129" s="1339"/>
    </row>
    <row r="130" spans="1:39" ht="14.45" customHeight="1">
      <c r="A130" s="959">
        <v>0</v>
      </c>
      <c r="B130" s="959">
        <v>0</v>
      </c>
      <c r="C130" s="959">
        <v>0</v>
      </c>
      <c r="D130" s="959">
        <v>0</v>
      </c>
      <c r="E130" s="959">
        <v>0</v>
      </c>
      <c r="K130" s="199"/>
      <c r="L130" s="181" t="s">
        <v>102</v>
      </c>
      <c r="M130" s="200"/>
      <c r="N130" s="201" t="s">
        <v>148</v>
      </c>
      <c r="O130" s="203"/>
      <c r="P130" s="224">
        <f t="shared" si="0"/>
        <v>1033</v>
      </c>
      <c r="Q130" s="225">
        <f t="shared" si="0"/>
        <v>1033</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1033</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59">
        <v>0</v>
      </c>
      <c r="B131" s="959">
        <v>0</v>
      </c>
      <c r="C131" s="959">
        <v>0</v>
      </c>
      <c r="D131" s="959">
        <v>0</v>
      </c>
      <c r="E131" s="959">
        <v>0</v>
      </c>
      <c r="K131" s="199"/>
      <c r="L131" s="181" t="s">
        <v>103</v>
      </c>
      <c r="M131" s="181"/>
      <c r="N131" s="201" t="s">
        <v>96</v>
      </c>
      <c r="O131" s="203"/>
      <c r="P131" s="224">
        <f t="shared" si="0"/>
        <v>14058</v>
      </c>
      <c r="Q131" s="225">
        <f t="shared" si="0"/>
        <v>14058</v>
      </c>
      <c r="R131" s="225">
        <f t="shared" si="0"/>
        <v>3671</v>
      </c>
      <c r="S131" s="226">
        <f t="shared" si="0"/>
        <v>3671</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14058</v>
      </c>
      <c r="AJ131" s="225">
        <f t="shared" si="5"/>
        <v>3671</v>
      </c>
      <c r="AK131" s="371">
        <f t="shared" si="6"/>
        <v>3671</v>
      </c>
      <c r="AL131" s="1383">
        <f t="shared" si="3"/>
        <v>0</v>
      </c>
      <c r="AM131" s="1339"/>
    </row>
    <row r="132" spans="1:39" ht="14.45" customHeight="1">
      <c r="A132" s="959">
        <v>0</v>
      </c>
      <c r="B132" s="959">
        <v>0</v>
      </c>
      <c r="C132" s="959">
        <v>0</v>
      </c>
      <c r="D132" s="959">
        <v>0</v>
      </c>
      <c r="E132" s="959">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59">
        <v>0</v>
      </c>
      <c r="B133" s="959">
        <v>0</v>
      </c>
      <c r="C133" s="959">
        <v>0</v>
      </c>
      <c r="D133" s="959">
        <v>0</v>
      </c>
      <c r="E133" s="959">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59">
        <v>0</v>
      </c>
      <c r="B134" s="959">
        <v>0</v>
      </c>
      <c r="C134" s="959">
        <v>0</v>
      </c>
      <c r="D134" s="959">
        <v>0</v>
      </c>
      <c r="E134" s="959">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59">
        <v>0</v>
      </c>
      <c r="B135" s="959">
        <v>0</v>
      </c>
      <c r="C135" s="959">
        <v>0</v>
      </c>
      <c r="D135" s="959">
        <v>0</v>
      </c>
      <c r="E135" s="959">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59">
        <v>0</v>
      </c>
      <c r="B136" s="959">
        <v>0</v>
      </c>
      <c r="C136" s="959">
        <v>0</v>
      </c>
      <c r="D136" s="959">
        <v>0</v>
      </c>
      <c r="E136" s="959">
        <v>0</v>
      </c>
      <c r="K136" s="199"/>
      <c r="L136" s="200"/>
      <c r="M136" s="201" t="s">
        <v>22</v>
      </c>
      <c r="N136" s="202"/>
      <c r="O136" s="203"/>
      <c r="P136" s="224">
        <f t="shared" si="0"/>
        <v>31691</v>
      </c>
      <c r="Q136" s="225">
        <f t="shared" si="0"/>
        <v>31691</v>
      </c>
      <c r="R136" s="225">
        <f t="shared" si="0"/>
        <v>0</v>
      </c>
      <c r="S136" s="226">
        <f t="shared" si="0"/>
        <v>14698</v>
      </c>
      <c r="T136" s="275">
        <f t="shared" si="0"/>
        <v>5300</v>
      </c>
      <c r="U136" s="207" t="s">
        <v>86</v>
      </c>
      <c r="V136" s="200"/>
      <c r="W136" s="201" t="s">
        <v>22</v>
      </c>
      <c r="X136" s="202"/>
      <c r="Y136" s="203" t="s">
        <v>156</v>
      </c>
      <c r="Z136" s="224">
        <f t="shared" ref="Z136:AC139" si="8">IF(ISERROR((Z$28)*(Q136/(Q$136+Q$137+Q$138+Q$139+Q$141+Q$142+Q$143))),0,ROUND((Z$28)*(Q136/(Q$136+Q$137+Q$138+Q$139+Q$141+Q$142+Q$143)),0))</f>
        <v>272</v>
      </c>
      <c r="AA136" s="225">
        <f t="shared" si="8"/>
        <v>0</v>
      </c>
      <c r="AB136" s="297">
        <f t="shared" si="8"/>
        <v>136</v>
      </c>
      <c r="AC136" s="371">
        <f t="shared" si="8"/>
        <v>0</v>
      </c>
      <c r="AD136" s="376"/>
      <c r="AE136" s="199"/>
      <c r="AF136" s="200"/>
      <c r="AG136" s="201" t="s">
        <v>22</v>
      </c>
      <c r="AH136" s="202"/>
      <c r="AI136" s="224">
        <f t="shared" si="2"/>
        <v>31419</v>
      </c>
      <c r="AJ136" s="225">
        <f t="shared" si="5"/>
        <v>0</v>
      </c>
      <c r="AK136" s="371">
        <f t="shared" si="6"/>
        <v>14562</v>
      </c>
      <c r="AL136" s="1383">
        <f t="shared" si="3"/>
        <v>0</v>
      </c>
      <c r="AM136" s="1339"/>
    </row>
    <row r="137" spans="1:39" ht="14.45" customHeight="1">
      <c r="A137" s="959">
        <v>0</v>
      </c>
      <c r="B137" s="959">
        <v>0</v>
      </c>
      <c r="C137" s="959">
        <v>0</v>
      </c>
      <c r="D137" s="959">
        <v>0</v>
      </c>
      <c r="E137" s="959">
        <v>0</v>
      </c>
      <c r="K137" s="199"/>
      <c r="L137" s="200" t="s">
        <v>25</v>
      </c>
      <c r="M137" s="201" t="s">
        <v>26</v>
      </c>
      <c r="N137" s="202"/>
      <c r="O137" s="203"/>
      <c r="P137" s="224">
        <f t="shared" si="0"/>
        <v>40247</v>
      </c>
      <c r="Q137" s="225">
        <f t="shared" si="0"/>
        <v>40247</v>
      </c>
      <c r="R137" s="225">
        <f t="shared" si="0"/>
        <v>0</v>
      </c>
      <c r="S137" s="226">
        <f t="shared" si="0"/>
        <v>27057</v>
      </c>
      <c r="T137" s="275">
        <f t="shared" si="0"/>
        <v>11700</v>
      </c>
      <c r="U137" s="207"/>
      <c r="V137" s="200" t="s">
        <v>25</v>
      </c>
      <c r="W137" s="201" t="s">
        <v>26</v>
      </c>
      <c r="X137" s="202"/>
      <c r="Y137" s="203" t="s">
        <v>156</v>
      </c>
      <c r="Z137" s="224">
        <f t="shared" si="8"/>
        <v>345</v>
      </c>
      <c r="AA137" s="225">
        <f t="shared" si="8"/>
        <v>0</v>
      </c>
      <c r="AB137" s="297">
        <f t="shared" si="8"/>
        <v>250</v>
      </c>
      <c r="AC137" s="371">
        <f t="shared" si="8"/>
        <v>0</v>
      </c>
      <c r="AD137" s="376"/>
      <c r="AE137" s="199"/>
      <c r="AF137" s="200" t="s">
        <v>25</v>
      </c>
      <c r="AG137" s="201" t="s">
        <v>26</v>
      </c>
      <c r="AH137" s="202"/>
      <c r="AI137" s="224">
        <f t="shared" si="2"/>
        <v>39902</v>
      </c>
      <c r="AJ137" s="225">
        <f t="shared" si="5"/>
        <v>0</v>
      </c>
      <c r="AK137" s="371">
        <f t="shared" si="6"/>
        <v>26807</v>
      </c>
      <c r="AL137" s="1383">
        <f t="shared" si="3"/>
        <v>0</v>
      </c>
      <c r="AM137" s="1339"/>
    </row>
    <row r="138" spans="1:39" ht="14.45" customHeight="1">
      <c r="A138" s="959">
        <v>0</v>
      </c>
      <c r="B138" s="959">
        <v>0</v>
      </c>
      <c r="C138" s="959">
        <v>0</v>
      </c>
      <c r="D138" s="959">
        <v>0</v>
      </c>
      <c r="E138" s="959">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59">
        <v>1134</v>
      </c>
      <c r="B139" s="959">
        <v>0</v>
      </c>
      <c r="C139" s="959">
        <v>0</v>
      </c>
      <c r="D139" s="959">
        <v>0</v>
      </c>
      <c r="E139" s="959">
        <v>600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59">
        <v>0</v>
      </c>
      <c r="B140" s="959">
        <v>0</v>
      </c>
      <c r="C140" s="959">
        <v>0</v>
      </c>
      <c r="D140" s="959">
        <v>0</v>
      </c>
      <c r="E140" s="959">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59">
        <v>0</v>
      </c>
      <c r="B141" s="959">
        <v>0</v>
      </c>
      <c r="C141" s="959">
        <v>0</v>
      </c>
      <c r="D141" s="959">
        <v>0</v>
      </c>
      <c r="E141" s="959">
        <v>0</v>
      </c>
      <c r="K141" s="199"/>
      <c r="L141" s="200" t="s">
        <v>38</v>
      </c>
      <c r="M141" s="201" t="s">
        <v>149</v>
      </c>
      <c r="N141" s="202"/>
      <c r="O141" s="203"/>
      <c r="P141" s="224">
        <f t="shared" si="9"/>
        <v>171528</v>
      </c>
      <c r="Q141" s="225">
        <f t="shared" si="9"/>
        <v>171528</v>
      </c>
      <c r="R141" s="225">
        <f t="shared" si="9"/>
        <v>0</v>
      </c>
      <c r="S141" s="226">
        <f t="shared" si="9"/>
        <v>94287</v>
      </c>
      <c r="T141" s="275">
        <f t="shared" si="9"/>
        <v>11100</v>
      </c>
      <c r="U141" s="207"/>
      <c r="V141" s="200" t="s">
        <v>38</v>
      </c>
      <c r="W141" s="201" t="s">
        <v>149</v>
      </c>
      <c r="X141" s="202"/>
      <c r="Y141" s="203" t="s">
        <v>156</v>
      </c>
      <c r="Z141" s="224">
        <f t="shared" ref="Z141:AC143" si="10">IF(ISERROR((Z$28)*(Q141/(Q$136+Q$137+Q$138+Q$139+Q$141+Q$142+Q$143))),0,ROUND((Z$28)*(Q141/(Q$136+Q$137+Q$138+Q$139+Q$141+Q$142+Q$143)),0))</f>
        <v>1470</v>
      </c>
      <c r="AA141" s="225">
        <f t="shared" si="10"/>
        <v>0</v>
      </c>
      <c r="AB141" s="297">
        <f t="shared" si="10"/>
        <v>871</v>
      </c>
      <c r="AC141" s="371">
        <f t="shared" si="10"/>
        <v>0</v>
      </c>
      <c r="AD141" s="376"/>
      <c r="AE141" s="199"/>
      <c r="AF141" s="200" t="s">
        <v>38</v>
      </c>
      <c r="AG141" s="201" t="s">
        <v>149</v>
      </c>
      <c r="AH141" s="202"/>
      <c r="AI141" s="224">
        <f t="shared" si="2"/>
        <v>170058</v>
      </c>
      <c r="AJ141" s="225">
        <f t="shared" si="5"/>
        <v>0</v>
      </c>
      <c r="AK141" s="371">
        <f t="shared" si="6"/>
        <v>93416</v>
      </c>
      <c r="AL141" s="1383">
        <f t="shared" si="3"/>
        <v>0</v>
      </c>
      <c r="AM141" s="1339"/>
    </row>
    <row r="142" spans="1:39" ht="14.45" customHeight="1">
      <c r="A142" s="959">
        <v>0</v>
      </c>
      <c r="B142" s="959">
        <v>0</v>
      </c>
      <c r="C142" s="959">
        <v>0</v>
      </c>
      <c r="D142" s="959">
        <v>0</v>
      </c>
      <c r="E142" s="959">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59">
        <v>0</v>
      </c>
      <c r="B143" s="959">
        <v>0</v>
      </c>
      <c r="C143" s="959">
        <v>0</v>
      </c>
      <c r="D143" s="959">
        <v>0</v>
      </c>
      <c r="E143" s="959">
        <v>0</v>
      </c>
      <c r="K143" s="199"/>
      <c r="L143" s="221"/>
      <c r="M143" s="201" t="s">
        <v>13</v>
      </c>
      <c r="N143" s="202"/>
      <c r="O143" s="203"/>
      <c r="P143" s="224">
        <f t="shared" si="9"/>
        <v>95402</v>
      </c>
      <c r="Q143" s="225">
        <f t="shared" si="9"/>
        <v>95402</v>
      </c>
      <c r="R143" s="225">
        <f t="shared" si="9"/>
        <v>0</v>
      </c>
      <c r="S143" s="226">
        <f t="shared" si="9"/>
        <v>84087</v>
      </c>
      <c r="T143" s="275">
        <f t="shared" si="9"/>
        <v>0</v>
      </c>
      <c r="U143" s="207"/>
      <c r="V143" s="221"/>
      <c r="W143" s="201" t="s">
        <v>13</v>
      </c>
      <c r="X143" s="202"/>
      <c r="Y143" s="203" t="s">
        <v>156</v>
      </c>
      <c r="Z143" s="224">
        <f t="shared" si="10"/>
        <v>818</v>
      </c>
      <c r="AA143" s="225">
        <f t="shared" si="10"/>
        <v>0</v>
      </c>
      <c r="AB143" s="297">
        <f t="shared" si="10"/>
        <v>777</v>
      </c>
      <c r="AC143" s="371">
        <f t="shared" si="10"/>
        <v>0</v>
      </c>
      <c r="AD143" s="376"/>
      <c r="AE143" s="199" t="s">
        <v>158</v>
      </c>
      <c r="AF143" s="221"/>
      <c r="AG143" s="201" t="s">
        <v>13</v>
      </c>
      <c r="AH143" s="202"/>
      <c r="AI143" s="224">
        <f t="shared" si="2"/>
        <v>94584</v>
      </c>
      <c r="AJ143" s="225">
        <f t="shared" si="5"/>
        <v>0</v>
      </c>
      <c r="AK143" s="371">
        <f t="shared" si="6"/>
        <v>83310</v>
      </c>
      <c r="AL143" s="1383">
        <f t="shared" si="3"/>
        <v>0</v>
      </c>
      <c r="AM143" s="1339"/>
    </row>
    <row r="144" spans="1:39" ht="14.45" customHeight="1">
      <c r="A144" s="959">
        <v>0</v>
      </c>
      <c r="B144" s="959">
        <v>0</v>
      </c>
      <c r="C144" s="959">
        <v>0</v>
      </c>
      <c r="D144" s="959">
        <v>0</v>
      </c>
      <c r="E144" s="959">
        <v>0</v>
      </c>
      <c r="K144" s="199" t="s">
        <v>4</v>
      </c>
      <c r="L144" s="178" t="s">
        <v>45</v>
      </c>
      <c r="M144" s="202"/>
      <c r="N144" s="202"/>
      <c r="O144" s="203"/>
      <c r="P144" s="224">
        <f t="shared" si="9"/>
        <v>318480</v>
      </c>
      <c r="Q144" s="225">
        <f t="shared" si="9"/>
        <v>318480</v>
      </c>
      <c r="R144" s="225">
        <f t="shared" si="9"/>
        <v>0</v>
      </c>
      <c r="S144" s="226">
        <f t="shared" si="9"/>
        <v>0</v>
      </c>
      <c r="T144" s="275">
        <f t="shared" si="9"/>
        <v>0</v>
      </c>
      <c r="U144" s="207" t="s">
        <v>4</v>
      </c>
      <c r="V144" s="178" t="s">
        <v>45</v>
      </c>
      <c r="W144" s="202"/>
      <c r="X144" s="202"/>
      <c r="Y144" s="203" t="s">
        <v>156</v>
      </c>
      <c r="Z144" s="224">
        <f>IF(ISERROR((Z$60)*(Q144/(Q$135+Q$144+Q$163+Q$175))),0,ROUND((Z$60)*(Q144/(Q$135+Q$144+Q$163+Q$175)),0))</f>
        <v>17586</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300894</v>
      </c>
      <c r="AJ144" s="225">
        <f>SUM(AJ145:AJ147)</f>
        <v>0</v>
      </c>
      <c r="AK144" s="371">
        <f>SUM(AK145:AK147)</f>
        <v>0</v>
      </c>
      <c r="AL144" s="1383">
        <f t="shared" si="3"/>
        <v>0</v>
      </c>
      <c r="AM144" s="1339"/>
    </row>
    <row r="145" spans="1:39" ht="14.45" customHeight="1">
      <c r="A145" s="959">
        <v>0</v>
      </c>
      <c r="B145" s="959">
        <v>0</v>
      </c>
      <c r="C145" s="959">
        <v>0</v>
      </c>
      <c r="D145" s="959">
        <v>0</v>
      </c>
      <c r="E145" s="959">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59">
        <v>0</v>
      </c>
      <c r="B146" s="959">
        <v>0</v>
      </c>
      <c r="C146" s="959">
        <v>0</v>
      </c>
      <c r="D146" s="959">
        <v>0</v>
      </c>
      <c r="E146" s="959">
        <v>0</v>
      </c>
      <c r="K146" s="199" t="s">
        <v>128</v>
      </c>
      <c r="L146" s="200"/>
      <c r="M146" s="201" t="s">
        <v>101</v>
      </c>
      <c r="N146" s="202"/>
      <c r="O146" s="203"/>
      <c r="P146" s="224">
        <f t="shared" si="9"/>
        <v>318480</v>
      </c>
      <c r="Q146" s="225">
        <f t="shared" si="9"/>
        <v>318480</v>
      </c>
      <c r="R146" s="225">
        <f t="shared" si="9"/>
        <v>0</v>
      </c>
      <c r="S146" s="226">
        <f t="shared" si="9"/>
        <v>0</v>
      </c>
      <c r="T146" s="275">
        <f t="shared" si="9"/>
        <v>0</v>
      </c>
      <c r="U146" s="207"/>
      <c r="V146" s="200"/>
      <c r="W146" s="201" t="s">
        <v>101</v>
      </c>
      <c r="X146" s="202"/>
      <c r="Y146" s="203" t="s">
        <v>156</v>
      </c>
      <c r="Z146" s="224">
        <f t="shared" si="11"/>
        <v>17586</v>
      </c>
      <c r="AA146" s="225">
        <f t="shared" si="11"/>
        <v>0</v>
      </c>
      <c r="AB146" s="297">
        <f t="shared" si="11"/>
        <v>0</v>
      </c>
      <c r="AC146" s="371">
        <f t="shared" si="11"/>
        <v>0</v>
      </c>
      <c r="AD146" s="376"/>
      <c r="AE146" s="199" t="s">
        <v>41</v>
      </c>
      <c r="AF146" s="200"/>
      <c r="AG146" s="201" t="s">
        <v>101</v>
      </c>
      <c r="AH146" s="202"/>
      <c r="AI146" s="224">
        <f t="shared" si="2"/>
        <v>300894</v>
      </c>
      <c r="AJ146" s="225">
        <f t="shared" si="12"/>
        <v>0</v>
      </c>
      <c r="AK146" s="371">
        <f t="shared" si="13"/>
        <v>0</v>
      </c>
      <c r="AL146" s="1383">
        <f t="shared" si="3"/>
        <v>0</v>
      </c>
      <c r="AM146" s="1339"/>
    </row>
    <row r="147" spans="1:39" ht="14.45" customHeight="1">
      <c r="A147" s="959">
        <v>1134</v>
      </c>
      <c r="B147" s="959">
        <v>0</v>
      </c>
      <c r="C147" s="959">
        <v>0</v>
      </c>
      <c r="D147" s="959">
        <v>0</v>
      </c>
      <c r="E147" s="959">
        <v>600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59">
        <v>0</v>
      </c>
      <c r="B148" s="959">
        <v>0</v>
      </c>
      <c r="C148" s="959">
        <v>0</v>
      </c>
      <c r="D148" s="959">
        <v>0</v>
      </c>
      <c r="E148" s="959">
        <v>0</v>
      </c>
      <c r="K148" s="199" t="s">
        <v>83</v>
      </c>
      <c r="L148" s="178"/>
      <c r="M148" s="201" t="s">
        <v>47</v>
      </c>
      <c r="N148" s="202"/>
      <c r="O148" s="203"/>
      <c r="P148" s="224">
        <f t="shared" si="9"/>
        <v>0</v>
      </c>
      <c r="Q148" s="225">
        <f t="shared" si="9"/>
        <v>0</v>
      </c>
      <c r="R148" s="225">
        <f t="shared" si="9"/>
        <v>0</v>
      </c>
      <c r="S148" s="226">
        <f t="shared" si="9"/>
        <v>0</v>
      </c>
      <c r="T148" s="275">
        <f t="shared" si="9"/>
        <v>0</v>
      </c>
      <c r="U148" s="207" t="s">
        <v>4</v>
      </c>
      <c r="V148" s="178"/>
      <c r="W148" s="201" t="s">
        <v>47</v>
      </c>
      <c r="X148" s="202"/>
      <c r="Y148" s="203" t="s">
        <v>156</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0</v>
      </c>
      <c r="AJ148" s="225">
        <f t="shared" si="12"/>
        <v>0</v>
      </c>
      <c r="AK148" s="371">
        <f t="shared" si="13"/>
        <v>0</v>
      </c>
      <c r="AL148" s="1383">
        <f t="shared" si="3"/>
        <v>0</v>
      </c>
      <c r="AM148" s="1339"/>
    </row>
    <row r="149" spans="1:39" ht="14.45" customHeight="1">
      <c r="A149" s="959">
        <v>0</v>
      </c>
      <c r="B149" s="959">
        <v>0</v>
      </c>
      <c r="C149" s="959">
        <v>0</v>
      </c>
      <c r="D149" s="959">
        <v>0</v>
      </c>
      <c r="E149" s="959">
        <v>0</v>
      </c>
      <c r="K149" s="199" t="s">
        <v>131</v>
      </c>
      <c r="L149" s="200"/>
      <c r="M149" s="201" t="s">
        <v>50</v>
      </c>
      <c r="N149" s="202"/>
      <c r="O149" s="203"/>
      <c r="P149" s="224">
        <f t="shared" si="9"/>
        <v>342399</v>
      </c>
      <c r="Q149" s="225">
        <f t="shared" si="9"/>
        <v>342399</v>
      </c>
      <c r="R149" s="225">
        <f t="shared" si="9"/>
        <v>0</v>
      </c>
      <c r="S149" s="226">
        <f t="shared" si="9"/>
        <v>0</v>
      </c>
      <c r="T149" s="275">
        <f t="shared" si="9"/>
        <v>83800</v>
      </c>
      <c r="U149" s="207"/>
      <c r="V149" s="200"/>
      <c r="W149" s="201" t="s">
        <v>50</v>
      </c>
      <c r="X149" s="202"/>
      <c r="Y149" s="203" t="s">
        <v>156</v>
      </c>
      <c r="Z149" s="224">
        <f>Z33-Z148</f>
        <v>40674</v>
      </c>
      <c r="AA149" s="225">
        <f>AA33-AA148</f>
        <v>0</v>
      </c>
      <c r="AB149" s="297">
        <f>AB33-AB148</f>
        <v>0</v>
      </c>
      <c r="AC149" s="371">
        <f>AC33-AC148</f>
        <v>0</v>
      </c>
      <c r="AD149" s="376"/>
      <c r="AE149" s="199" t="s">
        <v>164</v>
      </c>
      <c r="AF149" s="200"/>
      <c r="AG149" s="201" t="s">
        <v>50</v>
      </c>
      <c r="AH149" s="202"/>
      <c r="AI149" s="224">
        <f t="shared" si="2"/>
        <v>301725</v>
      </c>
      <c r="AJ149" s="225">
        <f t="shared" si="12"/>
        <v>0</v>
      </c>
      <c r="AK149" s="371">
        <f t="shared" si="13"/>
        <v>0</v>
      </c>
      <c r="AL149" s="1383">
        <f t="shared" si="3"/>
        <v>0</v>
      </c>
      <c r="AM149" s="1339"/>
    </row>
    <row r="150" spans="1:39" ht="14.45" customHeight="1">
      <c r="A150" s="959">
        <v>0</v>
      </c>
      <c r="B150" s="959">
        <v>0</v>
      </c>
      <c r="C150" s="959">
        <v>0</v>
      </c>
      <c r="D150" s="959">
        <v>0</v>
      </c>
      <c r="E150" s="959">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59">
        <v>1134</v>
      </c>
      <c r="B151" s="959">
        <v>0</v>
      </c>
      <c r="C151" s="959">
        <v>0</v>
      </c>
      <c r="D151" s="959">
        <v>0</v>
      </c>
      <c r="E151" s="959">
        <v>600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59">
        <v>0</v>
      </c>
      <c r="B152" s="959">
        <v>0</v>
      </c>
      <c r="C152" s="959">
        <v>0</v>
      </c>
      <c r="D152" s="959">
        <v>0</v>
      </c>
      <c r="E152" s="959">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59">
        <v>0</v>
      </c>
      <c r="B153" s="959">
        <v>0</v>
      </c>
      <c r="C153" s="959">
        <v>0</v>
      </c>
      <c r="D153" s="959">
        <v>0</v>
      </c>
      <c r="E153" s="959">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59">
        <v>0</v>
      </c>
      <c r="B154" s="959">
        <v>0</v>
      </c>
      <c r="C154" s="959">
        <v>0</v>
      </c>
      <c r="D154" s="959">
        <v>0</v>
      </c>
      <c r="E154" s="959">
        <v>0</v>
      </c>
      <c r="K154" s="199"/>
      <c r="L154" s="200"/>
      <c r="M154" s="178" t="s">
        <v>60</v>
      </c>
      <c r="N154" s="202"/>
      <c r="O154" s="203"/>
      <c r="P154" s="224">
        <f t="shared" si="9"/>
        <v>3864</v>
      </c>
      <c r="Q154" s="225">
        <f t="shared" si="9"/>
        <v>3864</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3864</v>
      </c>
      <c r="AJ154" s="225">
        <f>SUM(AJ155:AJ159)</f>
        <v>0</v>
      </c>
      <c r="AK154" s="371">
        <f>SUM(AK155:AK159)</f>
        <v>0</v>
      </c>
      <c r="AL154" s="1383">
        <f t="shared" si="3"/>
        <v>0</v>
      </c>
      <c r="AM154" s="1339"/>
    </row>
    <row r="155" spans="1:39" ht="14.45" customHeight="1">
      <c r="A155" s="959">
        <v>1134</v>
      </c>
      <c r="B155" s="959">
        <v>0</v>
      </c>
      <c r="C155" s="959">
        <v>0</v>
      </c>
      <c r="D155" s="959">
        <v>0</v>
      </c>
      <c r="E155" s="959">
        <v>600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59">
        <v>0</v>
      </c>
      <c r="B156" s="959">
        <v>0</v>
      </c>
      <c r="C156" s="959">
        <v>0</v>
      </c>
      <c r="D156" s="959">
        <v>0</v>
      </c>
      <c r="E156" s="959">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59">
        <v>0</v>
      </c>
      <c r="B157" s="959">
        <v>0</v>
      </c>
      <c r="C157" s="959">
        <v>0</v>
      </c>
      <c r="D157" s="959">
        <v>0</v>
      </c>
      <c r="E157" s="959">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59">
        <v>0</v>
      </c>
      <c r="B158" s="959">
        <v>0</v>
      </c>
      <c r="C158" s="959">
        <v>0</v>
      </c>
      <c r="D158" s="959">
        <v>0</v>
      </c>
      <c r="E158" s="959">
        <v>0</v>
      </c>
      <c r="K158" s="199"/>
      <c r="L158" s="200"/>
      <c r="M158" s="200"/>
      <c r="N158" s="201" t="s">
        <v>150</v>
      </c>
      <c r="O158" s="203"/>
      <c r="P158" s="224">
        <f t="shared" si="16"/>
        <v>3864</v>
      </c>
      <c r="Q158" s="225">
        <f t="shared" si="16"/>
        <v>3864</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3864</v>
      </c>
      <c r="AJ158" s="225">
        <f t="shared" si="17"/>
        <v>0</v>
      </c>
      <c r="AK158" s="371">
        <f t="shared" si="18"/>
        <v>0</v>
      </c>
      <c r="AL158" s="1383">
        <f t="shared" si="3"/>
        <v>0</v>
      </c>
      <c r="AM158" s="1339"/>
    </row>
    <row r="159" spans="1:39" ht="14.45" customHeight="1">
      <c r="A159" s="959">
        <v>0</v>
      </c>
      <c r="B159" s="959">
        <v>0</v>
      </c>
      <c r="C159" s="959">
        <v>0</v>
      </c>
      <c r="D159" s="959">
        <v>0</v>
      </c>
      <c r="E159" s="959">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59">
        <v>0</v>
      </c>
      <c r="B160" s="959">
        <v>0</v>
      </c>
      <c r="C160" s="959">
        <v>0</v>
      </c>
      <c r="D160" s="959">
        <v>0</v>
      </c>
      <c r="E160" s="959">
        <v>0</v>
      </c>
      <c r="K160" s="199"/>
      <c r="L160" s="200"/>
      <c r="M160" s="201" t="s">
        <v>70</v>
      </c>
      <c r="N160" s="202"/>
      <c r="O160" s="203"/>
      <c r="P160" s="224">
        <f t="shared" si="16"/>
        <v>473</v>
      </c>
      <c r="Q160" s="225">
        <f t="shared" si="16"/>
        <v>473</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473</v>
      </c>
      <c r="AJ160" s="225">
        <f t="shared" si="17"/>
        <v>0</v>
      </c>
      <c r="AK160" s="371">
        <f t="shared" si="18"/>
        <v>0</v>
      </c>
      <c r="AL160" s="1383">
        <f t="shared" si="3"/>
        <v>0</v>
      </c>
      <c r="AM160" s="1339"/>
    </row>
    <row r="161" spans="1:39" ht="14.45" customHeight="1">
      <c r="A161" s="959">
        <v>0</v>
      </c>
      <c r="B161" s="959">
        <v>0</v>
      </c>
      <c r="C161" s="959">
        <v>0</v>
      </c>
      <c r="D161" s="959">
        <v>0</v>
      </c>
      <c r="E161" s="959">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59">
        <v>0</v>
      </c>
      <c r="B162" s="959">
        <v>0</v>
      </c>
      <c r="C162" s="959">
        <v>0</v>
      </c>
      <c r="D162" s="959">
        <v>0</v>
      </c>
      <c r="E162" s="959">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59">
        <v>0</v>
      </c>
      <c r="B163" s="959">
        <v>0</v>
      </c>
      <c r="C163" s="959">
        <v>0</v>
      </c>
      <c r="D163" s="959">
        <v>0</v>
      </c>
      <c r="E163" s="959">
        <v>0</v>
      </c>
      <c r="K163" s="199" t="s">
        <v>4</v>
      </c>
      <c r="L163" s="178" t="s">
        <v>78</v>
      </c>
      <c r="M163" s="202"/>
      <c r="N163" s="202"/>
      <c r="O163" s="203"/>
      <c r="P163" s="224">
        <f t="shared" si="16"/>
        <v>50681</v>
      </c>
      <c r="Q163" s="225">
        <f t="shared" si="16"/>
        <v>50681</v>
      </c>
      <c r="R163" s="225">
        <f t="shared" si="16"/>
        <v>0</v>
      </c>
      <c r="S163" s="226">
        <f t="shared" si="16"/>
        <v>3421</v>
      </c>
      <c r="T163" s="275">
        <f t="shared" si="16"/>
        <v>22700</v>
      </c>
      <c r="U163" s="207" t="s">
        <v>4</v>
      </c>
      <c r="V163" s="178" t="s">
        <v>78</v>
      </c>
      <c r="W163" s="202"/>
      <c r="X163" s="202"/>
      <c r="Y163" s="203" t="s">
        <v>156</v>
      </c>
      <c r="Z163" s="224">
        <f>IF(ISERROR((Z$60)*(Q163/(Q$135+Q$144+Q$163+Q$175))),0,ROUND((Z$60)*(Q163/(Q$135+Q$144+Q$163+Q$175)),0))</f>
        <v>2798</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47883</v>
      </c>
      <c r="AJ163" s="225">
        <f>SUM(AJ164:AJ165)</f>
        <v>0</v>
      </c>
      <c r="AK163" s="371">
        <f>SUM(AK164:AK165)</f>
        <v>3421</v>
      </c>
      <c r="AL163" s="1383">
        <f t="shared" si="3"/>
        <v>0</v>
      </c>
      <c r="AM163" s="1339"/>
    </row>
    <row r="164" spans="1:39" ht="14.45" customHeight="1">
      <c r="A164" s="959">
        <v>0</v>
      </c>
      <c r="B164" s="959">
        <v>0</v>
      </c>
      <c r="C164" s="959">
        <v>0</v>
      </c>
      <c r="D164" s="959">
        <v>0</v>
      </c>
      <c r="E164" s="959">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59">
        <v>0</v>
      </c>
      <c r="B165" s="959">
        <v>0</v>
      </c>
      <c r="C165" s="959">
        <v>0</v>
      </c>
      <c r="D165" s="959">
        <v>0</v>
      </c>
      <c r="E165" s="959">
        <v>0</v>
      </c>
      <c r="K165" s="199"/>
      <c r="L165" s="221"/>
      <c r="M165" s="201" t="s">
        <v>13</v>
      </c>
      <c r="N165" s="202"/>
      <c r="O165" s="203"/>
      <c r="P165" s="224">
        <f t="shared" si="16"/>
        <v>50681</v>
      </c>
      <c r="Q165" s="225">
        <f t="shared" si="16"/>
        <v>50681</v>
      </c>
      <c r="R165" s="225">
        <f t="shared" si="16"/>
        <v>0</v>
      </c>
      <c r="S165" s="226">
        <f t="shared" si="16"/>
        <v>3421</v>
      </c>
      <c r="T165" s="275">
        <f t="shared" si="16"/>
        <v>22700</v>
      </c>
      <c r="U165" s="207"/>
      <c r="V165" s="221"/>
      <c r="W165" s="201" t="s">
        <v>13</v>
      </c>
      <c r="X165" s="202"/>
      <c r="Y165" s="203" t="s">
        <v>156</v>
      </c>
      <c r="Z165" s="224">
        <f>Z163-Z164</f>
        <v>2798</v>
      </c>
      <c r="AA165" s="225">
        <f>AA163-AA164</f>
        <v>0</v>
      </c>
      <c r="AB165" s="297">
        <f>AB163-AB164</f>
        <v>0</v>
      </c>
      <c r="AC165" s="371">
        <f>AC163-AC164</f>
        <v>0</v>
      </c>
      <c r="AD165" s="376"/>
      <c r="AE165" s="199"/>
      <c r="AF165" s="221"/>
      <c r="AG165" s="201" t="s">
        <v>13</v>
      </c>
      <c r="AH165" s="202"/>
      <c r="AI165" s="224">
        <f t="shared" si="2"/>
        <v>47883</v>
      </c>
      <c r="AJ165" s="225">
        <f t="shared" si="19"/>
        <v>0</v>
      </c>
      <c r="AK165" s="371">
        <f t="shared" si="20"/>
        <v>3421</v>
      </c>
      <c r="AL165" s="1383">
        <f t="shared" si="3"/>
        <v>0</v>
      </c>
      <c r="AM165" s="1339"/>
    </row>
    <row r="166" spans="1:39" ht="14.45" customHeight="1">
      <c r="A166" s="959">
        <v>1134</v>
      </c>
      <c r="B166" s="959">
        <v>0</v>
      </c>
      <c r="C166" s="959">
        <v>0</v>
      </c>
      <c r="D166" s="959">
        <v>0</v>
      </c>
      <c r="E166" s="959">
        <v>600</v>
      </c>
      <c r="K166" s="199"/>
      <c r="L166" s="174"/>
      <c r="M166" s="201" t="s">
        <v>88</v>
      </c>
      <c r="N166" s="202"/>
      <c r="O166" s="203"/>
      <c r="P166" s="224">
        <f t="shared" si="16"/>
        <v>20423</v>
      </c>
      <c r="Q166" s="225">
        <f t="shared" si="16"/>
        <v>20423</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20423</v>
      </c>
      <c r="AJ166" s="225">
        <f t="shared" si="19"/>
        <v>0</v>
      </c>
      <c r="AK166" s="371">
        <f t="shared" si="20"/>
        <v>0</v>
      </c>
      <c r="AL166" s="1383">
        <f t="shared" si="3"/>
        <v>0</v>
      </c>
      <c r="AM166" s="1339"/>
    </row>
    <row r="167" spans="1:39" ht="14.45" customHeight="1">
      <c r="A167" s="959">
        <v>1134</v>
      </c>
      <c r="B167" s="959">
        <v>0</v>
      </c>
      <c r="C167" s="959">
        <v>0</v>
      </c>
      <c r="D167" s="959">
        <v>0</v>
      </c>
      <c r="E167" s="959">
        <v>600</v>
      </c>
      <c r="K167" s="199"/>
      <c r="L167" s="181" t="s">
        <v>91</v>
      </c>
      <c r="M167" s="201" t="s">
        <v>89</v>
      </c>
      <c r="N167" s="202"/>
      <c r="O167" s="203"/>
      <c r="P167" s="224">
        <f t="shared" si="16"/>
        <v>12233</v>
      </c>
      <c r="Q167" s="225">
        <f t="shared" si="16"/>
        <v>12233</v>
      </c>
      <c r="R167" s="225">
        <f t="shared" si="16"/>
        <v>0</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12233</v>
      </c>
      <c r="AJ167" s="225">
        <f t="shared" si="19"/>
        <v>0</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449</v>
      </c>
      <c r="Q169" s="225">
        <f t="shared" si="16"/>
        <v>449</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449</v>
      </c>
      <c r="AJ169" s="225">
        <f t="shared" si="19"/>
        <v>0</v>
      </c>
      <c r="AK169" s="371">
        <f t="shared" si="20"/>
        <v>0</v>
      </c>
      <c r="AL169" s="1383">
        <f t="shared" si="3"/>
        <v>0</v>
      </c>
      <c r="AM169" s="1339"/>
    </row>
    <row r="170" spans="1:39" ht="14.45" customHeight="1">
      <c r="A170" s="969">
        <v>0</v>
      </c>
      <c r="B170" s="969">
        <v>0</v>
      </c>
      <c r="C170" s="969">
        <v>0</v>
      </c>
      <c r="D170" s="969">
        <v>0</v>
      </c>
      <c r="E170" s="969">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69">
        <v>0</v>
      </c>
      <c r="B171" s="969">
        <v>0</v>
      </c>
      <c r="C171" s="969">
        <v>0</v>
      </c>
      <c r="D171" s="969">
        <v>0</v>
      </c>
      <c r="E171" s="969">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69">
        <v>0</v>
      </c>
      <c r="B172" s="969">
        <v>0</v>
      </c>
      <c r="C172" s="969">
        <v>0</v>
      </c>
      <c r="D172" s="969">
        <v>0</v>
      </c>
      <c r="E172" s="969">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69">
        <v>0</v>
      </c>
      <c r="B173" s="969">
        <v>0</v>
      </c>
      <c r="C173" s="969">
        <v>0</v>
      </c>
      <c r="D173" s="969">
        <v>0</v>
      </c>
      <c r="E173" s="969">
        <v>0</v>
      </c>
      <c r="K173" s="199"/>
      <c r="L173" s="181" t="s">
        <v>41</v>
      </c>
      <c r="M173" s="201" t="s">
        <v>108</v>
      </c>
      <c r="N173" s="202"/>
      <c r="O173" s="203"/>
      <c r="P173" s="224">
        <f t="shared" si="25"/>
        <v>1065</v>
      </c>
      <c r="Q173" s="225">
        <f t="shared" si="25"/>
        <v>1065</v>
      </c>
      <c r="R173" s="225">
        <f t="shared" si="25"/>
        <v>0</v>
      </c>
      <c r="S173" s="226">
        <f t="shared" si="25"/>
        <v>0</v>
      </c>
      <c r="T173" s="275">
        <f t="shared" si="25"/>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1065</v>
      </c>
      <c r="AJ173" s="225">
        <f t="shared" si="23"/>
        <v>0</v>
      </c>
      <c r="AK173" s="371">
        <f t="shared" si="24"/>
        <v>0</v>
      </c>
      <c r="AL173" s="1383">
        <f t="shared" si="3"/>
        <v>0</v>
      </c>
      <c r="AM173" s="1339"/>
    </row>
    <row r="174" spans="1:39" ht="14.45" customHeight="1">
      <c r="A174" s="969">
        <v>0</v>
      </c>
      <c r="B174" s="969">
        <v>0</v>
      </c>
      <c r="C174" s="969">
        <v>0</v>
      </c>
      <c r="D174" s="969">
        <v>0</v>
      </c>
      <c r="E174" s="969">
        <v>0</v>
      </c>
      <c r="K174" s="199"/>
      <c r="L174" s="221"/>
      <c r="M174" s="201" t="s">
        <v>13</v>
      </c>
      <c r="N174" s="202"/>
      <c r="O174" s="203"/>
      <c r="P174" s="224">
        <f t="shared" si="25"/>
        <v>2467</v>
      </c>
      <c r="Q174" s="225">
        <f t="shared" si="25"/>
        <v>2467</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2467</v>
      </c>
      <c r="AJ174" s="225">
        <f t="shared" si="23"/>
        <v>0</v>
      </c>
      <c r="AK174" s="371">
        <f t="shared" si="24"/>
        <v>0</v>
      </c>
      <c r="AL174" s="1383">
        <f t="shared" si="3"/>
        <v>0</v>
      </c>
      <c r="AM174" s="1339"/>
    </row>
    <row r="175" spans="1:39" ht="14.45" customHeight="1">
      <c r="A175" s="969">
        <v>0</v>
      </c>
      <c r="B175" s="969">
        <v>0</v>
      </c>
      <c r="C175" s="969">
        <v>0</v>
      </c>
      <c r="D175" s="969">
        <v>0</v>
      </c>
      <c r="E175" s="969">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-1</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1277</v>
      </c>
    </row>
    <row r="176" spans="1:39" ht="14.45" customHeight="1" thickBot="1">
      <c r="A176" s="969">
        <v>0</v>
      </c>
      <c r="B176" s="969">
        <v>0</v>
      </c>
      <c r="C176" s="969">
        <v>0</v>
      </c>
      <c r="D176" s="969">
        <v>0</v>
      </c>
      <c r="E176" s="969">
        <v>0</v>
      </c>
      <c r="K176" s="316"/>
      <c r="L176" s="317" t="s">
        <v>82</v>
      </c>
      <c r="M176" s="318"/>
      <c r="N176" s="318"/>
      <c r="O176" s="319"/>
      <c r="P176" s="320">
        <f t="shared" si="25"/>
        <v>1132794</v>
      </c>
      <c r="Q176" s="321">
        <f t="shared" si="25"/>
        <v>1132794</v>
      </c>
      <c r="R176" s="321">
        <f t="shared" si="25"/>
        <v>3671</v>
      </c>
      <c r="S176" s="322">
        <f t="shared" si="25"/>
        <v>227221</v>
      </c>
      <c r="T176" s="323">
        <f t="shared" si="25"/>
        <v>134600</v>
      </c>
      <c r="U176" s="372"/>
      <c r="V176" s="317" t="s">
        <v>82</v>
      </c>
      <c r="W176" s="318"/>
      <c r="X176" s="318"/>
      <c r="Y176" s="319"/>
      <c r="Z176" s="320">
        <f>Z61</f>
        <v>63963</v>
      </c>
      <c r="AA176" s="321">
        <f>AA61</f>
        <v>0</v>
      </c>
      <c r="AB176" s="500">
        <f>AB61</f>
        <v>2033</v>
      </c>
      <c r="AC176" s="373">
        <f>AC61</f>
        <v>0</v>
      </c>
      <c r="AD176" s="376"/>
      <c r="AE176" s="374"/>
      <c r="AF176" s="317" t="s">
        <v>82</v>
      </c>
      <c r="AG176" s="318"/>
      <c r="AH176" s="318"/>
      <c r="AI176" s="375">
        <f t="shared" si="2"/>
        <v>1068831</v>
      </c>
      <c r="AJ176" s="321">
        <f>SUM(AJ123,AJ126,AJ129,AJ133:AJ144,AJ148:AJ154,AJ160:AJ163,AJ166:AJ175)</f>
        <v>3671</v>
      </c>
      <c r="AK176" s="373">
        <f>SUM(AK123,AK126,AK129,AK133:AK144,AK148:AK154,AK160:AK163,AK166:AK175)</f>
        <v>225187</v>
      </c>
      <c r="AL176" s="1340">
        <f>SUM(AL123,AL126,AL129,AL133:AL144,AL148:AL154,AL160:AL163,AL166:AL175)</f>
        <v>0</v>
      </c>
      <c r="AM176" s="1388">
        <f>P176-Q176</f>
        <v>0</v>
      </c>
    </row>
    <row r="177" spans="1:29" ht="14.25" thickTop="1">
      <c r="A177" s="969">
        <v>0</v>
      </c>
      <c r="B177" s="969">
        <v>0</v>
      </c>
      <c r="C177" s="969">
        <v>0</v>
      </c>
      <c r="D177" s="969">
        <v>0</v>
      </c>
      <c r="E177" s="969">
        <v>0</v>
      </c>
      <c r="AC177" s="489"/>
    </row>
    <row r="178" spans="1:29">
      <c r="A178" s="969">
        <v>2905</v>
      </c>
      <c r="B178" s="969">
        <v>0</v>
      </c>
      <c r="C178" s="969">
        <v>2033</v>
      </c>
      <c r="D178" s="969">
        <v>0</v>
      </c>
      <c r="E178" s="969">
        <v>0</v>
      </c>
      <c r="AC178" s="489"/>
    </row>
    <row r="179" spans="1:29">
      <c r="A179" s="969">
        <v>2905</v>
      </c>
      <c r="B179" s="969">
        <v>0</v>
      </c>
      <c r="C179" s="969">
        <v>2033</v>
      </c>
      <c r="D179" s="969">
        <v>0</v>
      </c>
      <c r="E179" s="969">
        <v>0</v>
      </c>
      <c r="AC179" s="489"/>
    </row>
    <row r="180" spans="1:29">
      <c r="A180" s="969">
        <v>0</v>
      </c>
      <c r="B180" s="969">
        <v>0</v>
      </c>
      <c r="C180" s="969">
        <v>0</v>
      </c>
      <c r="D180" s="969">
        <v>0</v>
      </c>
      <c r="E180" s="969">
        <v>0</v>
      </c>
      <c r="AC180" s="489"/>
    </row>
    <row r="181" spans="1:29">
      <c r="A181" s="969">
        <v>0</v>
      </c>
      <c r="B181" s="969">
        <v>0</v>
      </c>
      <c r="C181" s="969">
        <v>0</v>
      </c>
      <c r="D181" s="969">
        <v>0</v>
      </c>
      <c r="E181" s="969">
        <v>0</v>
      </c>
      <c r="AC181" s="489"/>
    </row>
    <row r="182" spans="1:29">
      <c r="A182" s="969">
        <v>40674</v>
      </c>
      <c r="B182" s="969">
        <v>0</v>
      </c>
      <c r="C182" s="969">
        <v>0</v>
      </c>
      <c r="D182" s="969">
        <v>0</v>
      </c>
      <c r="E182" s="969">
        <v>0</v>
      </c>
      <c r="AC182" s="489"/>
    </row>
    <row r="183" spans="1:29">
      <c r="A183" s="969">
        <v>40674</v>
      </c>
      <c r="B183" s="969">
        <v>0</v>
      </c>
      <c r="C183" s="969">
        <v>0</v>
      </c>
      <c r="D183" s="969">
        <v>0</v>
      </c>
      <c r="E183" s="969">
        <v>0</v>
      </c>
      <c r="AC183" s="489"/>
    </row>
    <row r="184" spans="1:29">
      <c r="A184" s="969">
        <v>0</v>
      </c>
      <c r="B184" s="969">
        <v>0</v>
      </c>
      <c r="C184" s="969">
        <v>0</v>
      </c>
      <c r="D184" s="969">
        <v>0</v>
      </c>
      <c r="E184" s="969">
        <v>0</v>
      </c>
      <c r="AC184" s="489"/>
    </row>
    <row r="185" spans="1:29">
      <c r="A185" s="969">
        <v>0</v>
      </c>
      <c r="B185" s="969">
        <v>0</v>
      </c>
      <c r="C185" s="969">
        <v>0</v>
      </c>
      <c r="D185" s="969">
        <v>0</v>
      </c>
      <c r="E185" s="969">
        <v>0</v>
      </c>
      <c r="AC185" s="489"/>
    </row>
    <row r="186" spans="1:29">
      <c r="A186" s="969">
        <v>0</v>
      </c>
      <c r="B186" s="969">
        <v>0</v>
      </c>
      <c r="C186" s="969">
        <v>0</v>
      </c>
      <c r="D186" s="969">
        <v>0</v>
      </c>
      <c r="E186" s="969">
        <v>0</v>
      </c>
      <c r="AC186" s="489"/>
    </row>
    <row r="187" spans="1:29">
      <c r="A187" s="969">
        <v>0</v>
      </c>
      <c r="B187" s="969">
        <v>0</v>
      </c>
      <c r="C187" s="969">
        <v>0</v>
      </c>
      <c r="D187" s="969">
        <v>0</v>
      </c>
      <c r="E187" s="969">
        <v>0</v>
      </c>
      <c r="AC187" s="489"/>
    </row>
    <row r="188" spans="1:29">
      <c r="A188" s="969">
        <v>0</v>
      </c>
      <c r="B188" s="969">
        <v>0</v>
      </c>
      <c r="C188" s="969">
        <v>0</v>
      </c>
      <c r="D188" s="969">
        <v>0</v>
      </c>
      <c r="E188" s="969">
        <v>0</v>
      </c>
      <c r="AC188" s="489"/>
    </row>
    <row r="189" spans="1:29">
      <c r="A189" s="969">
        <v>0</v>
      </c>
      <c r="B189" s="969">
        <v>0</v>
      </c>
      <c r="C189" s="969">
        <v>0</v>
      </c>
      <c r="D189" s="969">
        <v>0</v>
      </c>
      <c r="E189" s="969">
        <v>0</v>
      </c>
      <c r="AC189" s="489"/>
    </row>
    <row r="190" spans="1:29">
      <c r="A190" s="969">
        <v>0</v>
      </c>
      <c r="B190" s="969">
        <v>0</v>
      </c>
      <c r="C190" s="969">
        <v>0</v>
      </c>
      <c r="D190" s="969">
        <v>0</v>
      </c>
      <c r="E190" s="969">
        <v>0</v>
      </c>
      <c r="AC190" s="489"/>
    </row>
    <row r="191" spans="1:29">
      <c r="A191" s="969">
        <v>0</v>
      </c>
      <c r="B191" s="969">
        <v>0</v>
      </c>
      <c r="C191" s="969">
        <v>0</v>
      </c>
      <c r="D191" s="969">
        <v>0</v>
      </c>
      <c r="E191" s="969">
        <v>0</v>
      </c>
      <c r="AC191" s="489"/>
    </row>
    <row r="192" spans="1:29">
      <c r="A192" s="969">
        <v>0</v>
      </c>
      <c r="B192" s="969">
        <v>0</v>
      </c>
      <c r="C192" s="969">
        <v>0</v>
      </c>
      <c r="D192" s="969">
        <v>0</v>
      </c>
      <c r="E192" s="969">
        <v>0</v>
      </c>
      <c r="AC192" s="489"/>
    </row>
    <row r="193" spans="1:29">
      <c r="A193" s="969">
        <v>0</v>
      </c>
      <c r="B193" s="969">
        <v>0</v>
      </c>
      <c r="C193" s="969">
        <v>0</v>
      </c>
      <c r="D193" s="969">
        <v>0</v>
      </c>
      <c r="E193" s="969">
        <v>0</v>
      </c>
      <c r="AC193" s="489"/>
    </row>
    <row r="194" spans="1:29">
      <c r="A194" s="969">
        <v>0</v>
      </c>
      <c r="B194" s="969">
        <v>0</v>
      </c>
      <c r="C194" s="969">
        <v>0</v>
      </c>
      <c r="D194" s="969">
        <v>0</v>
      </c>
      <c r="E194" s="969">
        <v>0</v>
      </c>
      <c r="AC194" s="489"/>
    </row>
    <row r="195" spans="1:29">
      <c r="A195" s="969">
        <v>0</v>
      </c>
      <c r="B195" s="969">
        <v>0</v>
      </c>
      <c r="C195" s="969">
        <v>0</v>
      </c>
      <c r="D195" s="969">
        <v>0</v>
      </c>
      <c r="E195" s="969">
        <v>0</v>
      </c>
      <c r="AC195" s="489"/>
    </row>
    <row r="196" spans="1:29">
      <c r="A196" s="969">
        <v>0</v>
      </c>
      <c r="B196" s="969">
        <v>0</v>
      </c>
      <c r="C196" s="969">
        <v>0</v>
      </c>
      <c r="D196" s="969">
        <v>0</v>
      </c>
      <c r="E196" s="969">
        <v>0</v>
      </c>
      <c r="AC196" s="489"/>
    </row>
    <row r="197" spans="1:29">
      <c r="A197" s="969">
        <v>0</v>
      </c>
      <c r="B197" s="969">
        <v>0</v>
      </c>
      <c r="C197" s="969">
        <v>0</v>
      </c>
      <c r="D197" s="969">
        <v>0</v>
      </c>
      <c r="E197" s="969">
        <v>0</v>
      </c>
      <c r="AC197" s="489"/>
    </row>
    <row r="198" spans="1:29">
      <c r="A198" s="969">
        <v>0</v>
      </c>
      <c r="B198" s="969">
        <v>0</v>
      </c>
      <c r="C198" s="969">
        <v>0</v>
      </c>
      <c r="D198" s="969">
        <v>0</v>
      </c>
      <c r="E198" s="969">
        <v>0</v>
      </c>
      <c r="AC198" s="489"/>
    </row>
    <row r="199" spans="1:29">
      <c r="A199" s="969">
        <v>0</v>
      </c>
      <c r="B199" s="969">
        <v>0</v>
      </c>
      <c r="C199" s="969">
        <v>0</v>
      </c>
      <c r="D199" s="969">
        <v>0</v>
      </c>
      <c r="E199" s="969">
        <v>0</v>
      </c>
      <c r="AC199" s="489"/>
    </row>
    <row r="200" spans="1:29">
      <c r="A200" s="969">
        <v>0</v>
      </c>
      <c r="B200" s="969">
        <v>0</v>
      </c>
      <c r="C200" s="969">
        <v>0</v>
      </c>
      <c r="D200" s="969">
        <v>0</v>
      </c>
      <c r="E200" s="969">
        <v>0</v>
      </c>
      <c r="AC200" s="489"/>
    </row>
    <row r="201" spans="1:29">
      <c r="A201" s="969">
        <v>0</v>
      </c>
      <c r="B201" s="969">
        <v>0</v>
      </c>
      <c r="C201" s="969">
        <v>0</v>
      </c>
      <c r="D201" s="969">
        <v>0</v>
      </c>
      <c r="E201" s="969">
        <v>0</v>
      </c>
      <c r="AC201" s="489"/>
    </row>
    <row r="202" spans="1:29">
      <c r="A202" s="969">
        <v>20384</v>
      </c>
      <c r="B202" s="969">
        <v>0</v>
      </c>
      <c r="C202" s="969">
        <v>0</v>
      </c>
      <c r="D202" s="969">
        <v>0</v>
      </c>
      <c r="E202" s="969">
        <v>0</v>
      </c>
      <c r="AC202" s="489"/>
    </row>
    <row r="203" spans="1:29" ht="14.25" thickBot="1">
      <c r="A203" s="969">
        <v>63963</v>
      </c>
      <c r="B203" s="969">
        <v>0</v>
      </c>
      <c r="C203" s="969">
        <v>2033</v>
      </c>
      <c r="D203" s="969">
        <v>0</v>
      </c>
      <c r="E203" s="969">
        <v>0</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3.xml><?xml version="1.0" encoding="utf-8"?>
<worksheet xmlns="http://schemas.openxmlformats.org/spreadsheetml/2006/main" xmlns:r="http://schemas.openxmlformats.org/officeDocument/2006/relationships">
  <dimension ref="A1:AO231"/>
  <sheetViews>
    <sheetView topLeftCell="Z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731</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38">
        <v>338993</v>
      </c>
      <c r="B8" s="938">
        <v>338993</v>
      </c>
      <c r="C8" s="938">
        <v>310882</v>
      </c>
      <c r="D8" s="938">
        <v>28111</v>
      </c>
      <c r="E8" s="938">
        <v>52309</v>
      </c>
      <c r="F8" s="938">
        <v>156627</v>
      </c>
      <c r="G8" s="938">
        <v>578</v>
      </c>
      <c r="H8" s="938">
        <v>76700</v>
      </c>
      <c r="I8" s="524"/>
      <c r="K8" s="188"/>
      <c r="L8" s="189" t="s">
        <v>8</v>
      </c>
      <c r="M8" s="190"/>
      <c r="N8" s="190"/>
      <c r="O8" s="191" t="s">
        <v>9</v>
      </c>
      <c r="P8" s="192">
        <f>'Ｈ１０（1998）'!A9</f>
        <v>0</v>
      </c>
      <c r="Q8" s="258">
        <f>'Ｈ１０（1998）'!C9</f>
        <v>0</v>
      </c>
      <c r="R8" s="258">
        <f>'Ｈ１０（1998）'!E9</f>
        <v>0</v>
      </c>
      <c r="S8" s="260">
        <f>'Ｈ１０（1998）'!F9</f>
        <v>0</v>
      </c>
      <c r="T8" s="261">
        <f>'Ｈ１０（1998）'!H9</f>
        <v>0</v>
      </c>
      <c r="U8" s="195"/>
      <c r="V8" s="200" t="s">
        <v>145</v>
      </c>
      <c r="W8" s="222"/>
      <c r="X8" s="222"/>
      <c r="Y8" s="298" t="s">
        <v>10</v>
      </c>
      <c r="Z8" s="231">
        <f>'Ｈ１０（1998）'!A170</f>
        <v>0</v>
      </c>
      <c r="AA8" s="232">
        <f>'Ｈ１０（1998）'!B170</f>
        <v>0</v>
      </c>
      <c r="AB8" s="233">
        <f>'Ｈ１０（1998）'!C170</f>
        <v>0</v>
      </c>
      <c r="AC8" s="505">
        <f>'Ｈ１０（1998）'!E170</f>
        <v>0</v>
      </c>
      <c r="AD8" s="165"/>
      <c r="AE8" s="165"/>
      <c r="AF8" s="165"/>
      <c r="AG8" s="165"/>
      <c r="AH8" s="165"/>
      <c r="AI8" s="376"/>
      <c r="AJ8" s="376"/>
      <c r="AK8" s="376"/>
    </row>
    <row r="9" spans="1:37" ht="14.45" customHeight="1">
      <c r="A9" s="938">
        <v>0</v>
      </c>
      <c r="B9" s="938">
        <v>0</v>
      </c>
      <c r="C9" s="938">
        <v>0</v>
      </c>
      <c r="D9" s="938">
        <v>0</v>
      </c>
      <c r="E9" s="938">
        <v>0</v>
      </c>
      <c r="F9" s="938">
        <v>0</v>
      </c>
      <c r="G9" s="938">
        <v>0</v>
      </c>
      <c r="H9" s="938">
        <v>0</v>
      </c>
      <c r="I9" s="524"/>
      <c r="K9" s="199"/>
      <c r="L9" s="200"/>
      <c r="M9" s="201" t="s">
        <v>146</v>
      </c>
      <c r="N9" s="202"/>
      <c r="O9" s="203" t="s">
        <v>12</v>
      </c>
      <c r="P9" s="204">
        <f>'Ｈ１０（1998）'!A10</f>
        <v>0</v>
      </c>
      <c r="Q9" s="205">
        <f>'Ｈ１０（1998）'!C10</f>
        <v>0</v>
      </c>
      <c r="R9" s="205">
        <f>'Ｈ１０（1998）'!E10</f>
        <v>0</v>
      </c>
      <c r="S9" s="267">
        <f>'Ｈ１０（1998）'!F10</f>
        <v>0</v>
      </c>
      <c r="T9" s="268">
        <f>'Ｈ１０（1998）'!H10</f>
        <v>0</v>
      </c>
      <c r="U9" s="207"/>
      <c r="V9" s="181"/>
      <c r="W9" s="201" t="s">
        <v>11</v>
      </c>
      <c r="X9" s="202"/>
      <c r="Y9" s="220" t="s">
        <v>9</v>
      </c>
      <c r="Z9" s="204">
        <f>'Ｈ１０（1998）'!A171</f>
        <v>0</v>
      </c>
      <c r="AA9" s="205">
        <f>'Ｈ１０（1998）'!B171</f>
        <v>0</v>
      </c>
      <c r="AB9" s="206">
        <f>'Ｈ１０（1998）'!C171</f>
        <v>0</v>
      </c>
      <c r="AC9" s="506">
        <f>'Ｈ１０（1998）'!E171</f>
        <v>0</v>
      </c>
      <c r="AD9" s="165"/>
      <c r="AE9" s="165"/>
      <c r="AF9" s="165"/>
      <c r="AG9" s="165"/>
      <c r="AH9" s="165"/>
      <c r="AI9" s="376"/>
      <c r="AJ9" s="376"/>
      <c r="AK9" s="376"/>
    </row>
    <row r="10" spans="1:37" ht="14.45" customHeight="1">
      <c r="A10" s="938">
        <v>0</v>
      </c>
      <c r="B10" s="938">
        <v>0</v>
      </c>
      <c r="C10" s="938">
        <v>0</v>
      </c>
      <c r="D10" s="938">
        <v>0</v>
      </c>
      <c r="E10" s="938">
        <v>0</v>
      </c>
      <c r="F10" s="938">
        <v>0</v>
      </c>
      <c r="G10" s="938">
        <v>0</v>
      </c>
      <c r="H10" s="938">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38">
        <v>18560</v>
      </c>
      <c r="B11" s="938">
        <v>18560</v>
      </c>
      <c r="C11" s="938">
        <v>18560</v>
      </c>
      <c r="D11" s="938">
        <v>0</v>
      </c>
      <c r="E11" s="938">
        <v>9751</v>
      </c>
      <c r="F11" s="938">
        <v>0</v>
      </c>
      <c r="G11" s="938">
        <v>0</v>
      </c>
      <c r="H11" s="938">
        <v>0</v>
      </c>
      <c r="I11" s="524"/>
      <c r="K11" s="199" t="s">
        <v>4</v>
      </c>
      <c r="L11" s="178" t="s">
        <v>14</v>
      </c>
      <c r="M11" s="175"/>
      <c r="N11" s="175"/>
      <c r="O11" s="216" t="s">
        <v>15</v>
      </c>
      <c r="P11" s="217">
        <f>'Ｈ１０（1998）'!A11</f>
        <v>18560</v>
      </c>
      <c r="Q11" s="218">
        <f>'Ｈ１０（1998）'!C11</f>
        <v>18560</v>
      </c>
      <c r="R11" s="218">
        <f>'Ｈ１０（1998）'!E11</f>
        <v>9751</v>
      </c>
      <c r="S11" s="283">
        <f>'Ｈ１０（1998）'!F11</f>
        <v>0</v>
      </c>
      <c r="T11" s="268">
        <f>'Ｈ１０（1998）'!H11</f>
        <v>0</v>
      </c>
      <c r="U11" s="207"/>
      <c r="V11" s="201" t="s">
        <v>147</v>
      </c>
      <c r="W11" s="202"/>
      <c r="X11" s="202"/>
      <c r="Y11" s="220" t="s">
        <v>12</v>
      </c>
      <c r="Z11" s="204">
        <f>'Ｈ１０（1998）'!A172</f>
        <v>0</v>
      </c>
      <c r="AA11" s="205">
        <f>'Ｈ１０（1998）'!B172</f>
        <v>0</v>
      </c>
      <c r="AB11" s="206">
        <f>'Ｈ１０（1998）'!C172</f>
        <v>0</v>
      </c>
      <c r="AC11" s="506">
        <f>'Ｈ１０（1998）'!E172</f>
        <v>0</v>
      </c>
      <c r="AD11" s="165"/>
      <c r="AE11" s="165"/>
      <c r="AF11" s="165"/>
      <c r="AG11" s="165"/>
      <c r="AH11" s="165"/>
      <c r="AI11" s="376"/>
      <c r="AJ11" s="376"/>
      <c r="AK11" s="376"/>
    </row>
    <row r="12" spans="1:37" ht="14.45" customHeight="1">
      <c r="A12" s="938">
        <v>0</v>
      </c>
      <c r="B12" s="938">
        <v>0</v>
      </c>
      <c r="C12" s="938">
        <v>0</v>
      </c>
      <c r="D12" s="938">
        <v>0</v>
      </c>
      <c r="E12" s="938">
        <v>0</v>
      </c>
      <c r="F12" s="938">
        <v>0</v>
      </c>
      <c r="G12" s="938">
        <v>0</v>
      </c>
      <c r="H12" s="938">
        <v>0</v>
      </c>
      <c r="I12" s="524"/>
      <c r="K12" s="199"/>
      <c r="L12" s="200"/>
      <c r="M12" s="201" t="s">
        <v>16</v>
      </c>
      <c r="N12" s="202"/>
      <c r="O12" s="203" t="s">
        <v>17</v>
      </c>
      <c r="P12" s="204">
        <f>'Ｈ１０（1998）'!A12</f>
        <v>0</v>
      </c>
      <c r="Q12" s="205">
        <f>'Ｈ１０（1998）'!C12</f>
        <v>0</v>
      </c>
      <c r="R12" s="205">
        <f>'Ｈ１０（1998）'!E12</f>
        <v>0</v>
      </c>
      <c r="S12" s="267">
        <f>'Ｈ１０（1998）'!F12</f>
        <v>0</v>
      </c>
      <c r="T12" s="268">
        <f>'Ｈ１０（1998）'!H12</f>
        <v>0</v>
      </c>
      <c r="U12" s="207"/>
      <c r="V12" s="200"/>
      <c r="W12" s="452"/>
      <c r="X12" s="452"/>
      <c r="Y12" s="453"/>
      <c r="Z12" s="454"/>
      <c r="AA12" s="455"/>
      <c r="AB12" s="455"/>
      <c r="AC12" s="508"/>
      <c r="AD12" s="165"/>
      <c r="AE12" s="165"/>
      <c r="AF12" s="165"/>
      <c r="AG12" s="165"/>
      <c r="AH12" s="165"/>
      <c r="AI12" s="376"/>
      <c r="AJ12" s="376"/>
      <c r="AK12" s="376"/>
    </row>
    <row r="13" spans="1:37" ht="14.45" customHeight="1">
      <c r="A13" s="938">
        <v>12489</v>
      </c>
      <c r="B13" s="938">
        <v>12489</v>
      </c>
      <c r="C13" s="938">
        <v>0</v>
      </c>
      <c r="D13" s="938">
        <v>12489</v>
      </c>
      <c r="E13" s="938">
        <v>4163</v>
      </c>
      <c r="F13" s="938">
        <v>4163</v>
      </c>
      <c r="G13" s="938">
        <v>0</v>
      </c>
      <c r="H13" s="938">
        <v>0</v>
      </c>
      <c r="I13" s="524"/>
      <c r="K13" s="199"/>
      <c r="L13" s="221"/>
      <c r="M13" s="201" t="s">
        <v>13</v>
      </c>
      <c r="N13" s="222"/>
      <c r="O13" s="223"/>
      <c r="P13" s="213">
        <f>P11-P12</f>
        <v>18560</v>
      </c>
      <c r="Q13" s="214">
        <f>Q11-Q12</f>
        <v>18560</v>
      </c>
      <c r="R13" s="214">
        <f>R11-R12</f>
        <v>9751</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38">
        <v>12489</v>
      </c>
      <c r="B14" s="938">
        <v>12489</v>
      </c>
      <c r="C14" s="938">
        <v>0</v>
      </c>
      <c r="D14" s="938">
        <v>12489</v>
      </c>
      <c r="E14" s="938">
        <v>4163</v>
      </c>
      <c r="F14" s="938">
        <v>4163</v>
      </c>
      <c r="G14" s="938">
        <v>0</v>
      </c>
      <c r="H14" s="938">
        <v>0</v>
      </c>
      <c r="I14" s="524"/>
      <c r="K14" s="199" t="s">
        <v>4</v>
      </c>
      <c r="L14" s="174"/>
      <c r="M14" s="200" t="s">
        <v>94</v>
      </c>
      <c r="N14" s="202"/>
      <c r="O14" s="203" t="s">
        <v>93</v>
      </c>
      <c r="P14" s="204">
        <f>'Ｈ１０（1998）'!A14</f>
        <v>12489</v>
      </c>
      <c r="Q14" s="205">
        <f>'Ｈ１０（1998）'!C14</f>
        <v>0</v>
      </c>
      <c r="R14" s="205">
        <f>'Ｈ１０（1998）'!E14</f>
        <v>4163</v>
      </c>
      <c r="S14" s="267">
        <f>'Ｈ１０（1998）'!F14</f>
        <v>4163</v>
      </c>
      <c r="T14" s="268">
        <f>'Ｈ１０（1998）'!H14</f>
        <v>0</v>
      </c>
      <c r="U14" s="207"/>
      <c r="V14" s="178"/>
      <c r="W14" s="201" t="s">
        <v>135</v>
      </c>
      <c r="X14" s="202"/>
      <c r="Y14" s="220" t="s">
        <v>93</v>
      </c>
      <c r="Z14" s="204">
        <f>'Ｈ１０（1998）'!A176</f>
        <v>0</v>
      </c>
      <c r="AA14" s="205">
        <f>'Ｈ１０（1998）'!B176</f>
        <v>0</v>
      </c>
      <c r="AB14" s="206">
        <f>'Ｈ１０（1998）'!C176</f>
        <v>0</v>
      </c>
      <c r="AC14" s="506">
        <f>'Ｈ１０（1998）'!E176</f>
        <v>0</v>
      </c>
      <c r="AD14" s="165"/>
      <c r="AE14" s="165"/>
      <c r="AF14" s="165"/>
      <c r="AG14" s="165"/>
      <c r="AH14" s="165"/>
      <c r="AI14" s="376"/>
      <c r="AJ14" s="376"/>
      <c r="AK14" s="376"/>
    </row>
    <row r="15" spans="1:37" ht="14.45" customHeight="1">
      <c r="A15" s="938">
        <v>0</v>
      </c>
      <c r="B15" s="938">
        <v>0</v>
      </c>
      <c r="C15" s="938">
        <v>0</v>
      </c>
      <c r="D15" s="938">
        <v>0</v>
      </c>
      <c r="E15" s="938">
        <v>0</v>
      </c>
      <c r="F15" s="938">
        <v>0</v>
      </c>
      <c r="G15" s="938">
        <v>0</v>
      </c>
      <c r="H15" s="938">
        <v>0</v>
      </c>
      <c r="I15" s="524"/>
      <c r="K15" s="199"/>
      <c r="L15" s="181" t="s">
        <v>102</v>
      </c>
      <c r="M15" s="200"/>
      <c r="N15" s="201" t="s">
        <v>148</v>
      </c>
      <c r="O15" s="203" t="s">
        <v>97</v>
      </c>
      <c r="P15" s="204">
        <f>'Ｈ１０（1998）'!A15</f>
        <v>0</v>
      </c>
      <c r="Q15" s="205">
        <f>'Ｈ１０（1998）'!C15</f>
        <v>0</v>
      </c>
      <c r="R15" s="205">
        <f>'Ｈ１０（1998）'!E15</f>
        <v>0</v>
      </c>
      <c r="S15" s="267">
        <f>'Ｈ１０（1998）'!F15</f>
        <v>0</v>
      </c>
      <c r="T15" s="268">
        <f>'Ｈ１０（1998）'!H15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38">
        <v>12489</v>
      </c>
      <c r="B16" s="938">
        <v>12489</v>
      </c>
      <c r="C16" s="938">
        <v>0</v>
      </c>
      <c r="D16" s="938">
        <v>12489</v>
      </c>
      <c r="E16" s="938">
        <v>4163</v>
      </c>
      <c r="F16" s="938">
        <v>4163</v>
      </c>
      <c r="G16" s="938">
        <v>0</v>
      </c>
      <c r="H16" s="938">
        <v>0</v>
      </c>
      <c r="I16" s="524"/>
      <c r="K16" s="199"/>
      <c r="L16" s="181" t="s">
        <v>103</v>
      </c>
      <c r="M16" s="181"/>
      <c r="N16" s="201" t="s">
        <v>96</v>
      </c>
      <c r="O16" s="203" t="s">
        <v>34</v>
      </c>
      <c r="P16" s="204">
        <f>'Ｈ１０（1998）'!A16</f>
        <v>12489</v>
      </c>
      <c r="Q16" s="205">
        <f>'Ｈ１０（1998）'!C16</f>
        <v>0</v>
      </c>
      <c r="R16" s="205">
        <f>'Ｈ１０（1998）'!E16</f>
        <v>4163</v>
      </c>
      <c r="S16" s="267">
        <f>'Ｈ１０（1998）'!F16</f>
        <v>4163</v>
      </c>
      <c r="T16" s="268">
        <f>'Ｈ１０（1998）'!H16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38">
        <v>0</v>
      </c>
      <c r="B17" s="938">
        <v>0</v>
      </c>
      <c r="C17" s="938">
        <v>0</v>
      </c>
      <c r="D17" s="938">
        <v>0</v>
      </c>
      <c r="E17" s="938">
        <v>0</v>
      </c>
      <c r="F17" s="938">
        <v>0</v>
      </c>
      <c r="G17" s="938">
        <v>0</v>
      </c>
      <c r="H17" s="938">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38">
        <v>0</v>
      </c>
      <c r="B18" s="938">
        <v>0</v>
      </c>
      <c r="C18" s="938">
        <v>0</v>
      </c>
      <c r="D18" s="938">
        <v>0</v>
      </c>
      <c r="E18" s="938">
        <v>0</v>
      </c>
      <c r="F18" s="938">
        <v>0</v>
      </c>
      <c r="G18" s="938">
        <v>0</v>
      </c>
      <c r="H18" s="938">
        <v>0</v>
      </c>
      <c r="I18" s="524"/>
      <c r="K18" s="199"/>
      <c r="L18" s="181"/>
      <c r="M18" s="201" t="s">
        <v>95</v>
      </c>
      <c r="N18" s="202"/>
      <c r="O18" s="203" t="s">
        <v>98</v>
      </c>
      <c r="P18" s="204">
        <f>'Ｈ１０（1998）'!A17</f>
        <v>0</v>
      </c>
      <c r="Q18" s="205">
        <f>'Ｈ１０（1998）'!C17</f>
        <v>0</v>
      </c>
      <c r="R18" s="205">
        <f>'Ｈ１０（1998）'!E17</f>
        <v>0</v>
      </c>
      <c r="S18" s="267">
        <f>'Ｈ１０（1998）'!F17</f>
        <v>0</v>
      </c>
      <c r="T18" s="268">
        <f>'Ｈ１０（1998）'!H17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38">
        <v>0</v>
      </c>
      <c r="B19" s="938">
        <v>0</v>
      </c>
      <c r="C19" s="938">
        <v>0</v>
      </c>
      <c r="D19" s="938">
        <v>0</v>
      </c>
      <c r="E19" s="938">
        <v>0</v>
      </c>
      <c r="F19" s="938">
        <v>0</v>
      </c>
      <c r="G19" s="938">
        <v>0</v>
      </c>
      <c r="H19" s="938">
        <v>0</v>
      </c>
      <c r="I19" s="524"/>
      <c r="K19" s="199"/>
      <c r="L19" s="221"/>
      <c r="M19" s="201" t="s">
        <v>13</v>
      </c>
      <c r="N19" s="202"/>
      <c r="O19" s="203" t="s">
        <v>99</v>
      </c>
      <c r="P19" s="204">
        <f>'Ｈ１０（1998）'!A18</f>
        <v>0</v>
      </c>
      <c r="Q19" s="205">
        <f>'Ｈ１０（1998）'!C18</f>
        <v>0</v>
      </c>
      <c r="R19" s="205">
        <f>'Ｈ１０（1998）'!E18</f>
        <v>0</v>
      </c>
      <c r="S19" s="267">
        <f>'Ｈ１０（1998）'!F18</f>
        <v>0</v>
      </c>
      <c r="T19" s="268">
        <f>'Ｈ１０（1998）'!H18</f>
        <v>0</v>
      </c>
      <c r="U19" s="207"/>
      <c r="V19" s="461"/>
      <c r="W19" s="202" t="s">
        <v>13</v>
      </c>
      <c r="X19" s="202"/>
      <c r="Y19" s="220" t="s">
        <v>97</v>
      </c>
      <c r="Z19" s="204">
        <f>'Ｈ１０（1998）'!A177</f>
        <v>0</v>
      </c>
      <c r="AA19" s="205">
        <f>'Ｈ１０（1998）'!B177</f>
        <v>0</v>
      </c>
      <c r="AB19" s="206">
        <f>'Ｈ１０（1998）'!C177</f>
        <v>0</v>
      </c>
      <c r="AC19" s="506">
        <f>'Ｈ１０（1998）'!E177</f>
        <v>0</v>
      </c>
      <c r="AD19" s="165"/>
      <c r="AE19" s="165"/>
      <c r="AF19" s="165"/>
      <c r="AG19" s="165"/>
      <c r="AH19" s="165"/>
      <c r="AI19" s="376"/>
      <c r="AJ19" s="376"/>
      <c r="AK19" s="376"/>
    </row>
    <row r="20" spans="1:37" ht="14.45" customHeight="1">
      <c r="A20" s="938">
        <v>220139</v>
      </c>
      <c r="B20" s="938">
        <v>220139</v>
      </c>
      <c r="C20" s="938">
        <v>204517</v>
      </c>
      <c r="D20" s="938">
        <v>15622</v>
      </c>
      <c r="E20" s="938">
        <v>0</v>
      </c>
      <c r="F20" s="938">
        <v>152464</v>
      </c>
      <c r="G20" s="938">
        <v>578</v>
      </c>
      <c r="H20" s="938">
        <v>56700</v>
      </c>
      <c r="I20" s="524"/>
      <c r="K20" s="199"/>
      <c r="L20" s="201" t="s">
        <v>19</v>
      </c>
      <c r="M20" s="202"/>
      <c r="N20" s="202"/>
      <c r="O20" s="203" t="s">
        <v>20</v>
      </c>
      <c r="P20" s="204">
        <f>'Ｈ１０（1998）'!A19</f>
        <v>0</v>
      </c>
      <c r="Q20" s="205">
        <f>'Ｈ１０（1998）'!C19</f>
        <v>0</v>
      </c>
      <c r="R20" s="449">
        <f>'Ｈ１０（1998）'!E19</f>
        <v>0</v>
      </c>
      <c r="S20" s="267">
        <f>'Ｈ１０（1998）'!F19</f>
        <v>0</v>
      </c>
      <c r="T20" s="268">
        <f>'Ｈ１０（1998）'!H19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38">
        <v>12867</v>
      </c>
      <c r="B21" s="938">
        <v>12867</v>
      </c>
      <c r="C21" s="938">
        <v>12867</v>
      </c>
      <c r="D21" s="938">
        <v>0</v>
      </c>
      <c r="E21" s="938">
        <v>0</v>
      </c>
      <c r="F21" s="938">
        <v>6537</v>
      </c>
      <c r="G21" s="938">
        <v>0</v>
      </c>
      <c r="H21" s="938">
        <v>5600</v>
      </c>
      <c r="I21" s="524"/>
      <c r="K21" s="199" t="s">
        <v>21</v>
      </c>
      <c r="L21" s="200"/>
      <c r="M21" s="201" t="s">
        <v>22</v>
      </c>
      <c r="N21" s="202"/>
      <c r="O21" s="203" t="s">
        <v>23</v>
      </c>
      <c r="P21" s="204">
        <f>'Ｈ１０（1998）'!A21</f>
        <v>12867</v>
      </c>
      <c r="Q21" s="205">
        <f>'Ｈ１０（1998）'!C21</f>
        <v>12867</v>
      </c>
      <c r="R21" s="205">
        <f>'Ｈ１０（1998）'!E21</f>
        <v>0</v>
      </c>
      <c r="S21" s="267">
        <f>'Ｈ１０（1998）'!F21</f>
        <v>6537</v>
      </c>
      <c r="T21" s="268">
        <f>'Ｈ１０（1998）'!H21</f>
        <v>5600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38">
        <v>38450</v>
      </c>
      <c r="B22" s="938">
        <v>38450</v>
      </c>
      <c r="C22" s="938">
        <v>38450</v>
      </c>
      <c r="D22" s="938">
        <v>0</v>
      </c>
      <c r="E22" s="938">
        <v>0</v>
      </c>
      <c r="F22" s="938">
        <v>26146</v>
      </c>
      <c r="G22" s="938">
        <v>0</v>
      </c>
      <c r="H22" s="938">
        <v>11600</v>
      </c>
      <c r="I22" s="524"/>
      <c r="K22" s="199"/>
      <c r="L22" s="200" t="s">
        <v>25</v>
      </c>
      <c r="M22" s="201" t="s">
        <v>26</v>
      </c>
      <c r="N22" s="202"/>
      <c r="O22" s="203" t="s">
        <v>27</v>
      </c>
      <c r="P22" s="204">
        <f>'Ｈ１０（1998）'!A22</f>
        <v>38450</v>
      </c>
      <c r="Q22" s="205">
        <f>'Ｈ１０（1998）'!C22</f>
        <v>38450</v>
      </c>
      <c r="R22" s="205">
        <f>'Ｈ１０（1998）'!E22</f>
        <v>0</v>
      </c>
      <c r="S22" s="267">
        <f>'Ｈ１０（1998）'!F22</f>
        <v>26146</v>
      </c>
      <c r="T22" s="268">
        <f>'Ｈ１０（1998）'!H22</f>
        <v>11600</v>
      </c>
      <c r="U22" s="207"/>
      <c r="V22" s="200"/>
      <c r="W22" s="172"/>
      <c r="X22" s="172"/>
      <c r="Y22" s="212"/>
      <c r="Z22" s="209"/>
      <c r="AA22" s="210"/>
      <c r="AB22" s="210"/>
      <c r="AC22" s="510"/>
      <c r="AD22" s="165"/>
      <c r="AE22" s="165"/>
      <c r="AF22" s="165"/>
      <c r="AG22" s="165"/>
      <c r="AH22" s="165"/>
      <c r="AI22" s="376"/>
      <c r="AJ22" s="376"/>
      <c r="AK22" s="376"/>
    </row>
    <row r="23" spans="1:37" ht="14.45" customHeight="1">
      <c r="A23" s="938">
        <v>0</v>
      </c>
      <c r="B23" s="938">
        <v>0</v>
      </c>
      <c r="C23" s="938">
        <v>0</v>
      </c>
      <c r="D23" s="938">
        <v>0</v>
      </c>
      <c r="E23" s="938">
        <v>0</v>
      </c>
      <c r="F23" s="938">
        <v>0</v>
      </c>
      <c r="G23" s="938">
        <v>0</v>
      </c>
      <c r="H23" s="938">
        <v>0</v>
      </c>
      <c r="I23" s="524"/>
      <c r="K23" s="199"/>
      <c r="L23" s="200" t="s">
        <v>28</v>
      </c>
      <c r="M23" s="201" t="s">
        <v>29</v>
      </c>
      <c r="N23" s="202"/>
      <c r="O23" s="203" t="s">
        <v>30</v>
      </c>
      <c r="P23" s="204">
        <f>'Ｈ１０（1998）'!A23</f>
        <v>0</v>
      </c>
      <c r="Q23" s="205">
        <f>'Ｈ１０（1998）'!C23</f>
        <v>0</v>
      </c>
      <c r="R23" s="205">
        <f>'Ｈ１０（1998）'!E23</f>
        <v>0</v>
      </c>
      <c r="S23" s="267">
        <f>'Ｈ１０（1998）'!F23</f>
        <v>0</v>
      </c>
      <c r="T23" s="268">
        <f>'Ｈ１０（1998）'!H23</f>
        <v>0</v>
      </c>
      <c r="U23" s="207"/>
      <c r="V23" s="200"/>
      <c r="W23" s="212"/>
      <c r="X23" s="212"/>
      <c r="Y23" s="212"/>
      <c r="Z23" s="209"/>
      <c r="AA23" s="210"/>
      <c r="AB23" s="210"/>
      <c r="AC23" s="510"/>
      <c r="AD23" s="165"/>
      <c r="AE23" s="165"/>
      <c r="AF23" s="165"/>
      <c r="AG23" s="165"/>
      <c r="AH23" s="165"/>
      <c r="AI23" s="376"/>
      <c r="AJ23" s="376"/>
      <c r="AK23" s="376"/>
    </row>
    <row r="24" spans="1:37" ht="14.45" customHeight="1">
      <c r="A24" s="938">
        <v>0</v>
      </c>
      <c r="B24" s="938">
        <v>0</v>
      </c>
      <c r="C24" s="938">
        <v>0</v>
      </c>
      <c r="D24" s="938">
        <v>0</v>
      </c>
      <c r="E24" s="938">
        <v>0</v>
      </c>
      <c r="F24" s="938">
        <v>0</v>
      </c>
      <c r="G24" s="938">
        <v>0</v>
      </c>
      <c r="H24" s="938">
        <v>0</v>
      </c>
      <c r="I24" s="524"/>
      <c r="K24" s="199"/>
      <c r="L24" s="200" t="s">
        <v>31</v>
      </c>
      <c r="M24" s="201" t="s">
        <v>32</v>
      </c>
      <c r="N24" s="202"/>
      <c r="O24" s="203" t="s">
        <v>33</v>
      </c>
      <c r="P24" s="204">
        <f>'Ｈ１０（1998）'!A24</f>
        <v>0</v>
      </c>
      <c r="Q24" s="205">
        <f>'Ｈ１０（1998）'!C24</f>
        <v>0</v>
      </c>
      <c r="R24" s="205">
        <f>'Ｈ１０（1998）'!E24</f>
        <v>0</v>
      </c>
      <c r="S24" s="267">
        <f>'Ｈ１０（1998）'!F24</f>
        <v>0</v>
      </c>
      <c r="T24" s="268">
        <f>'Ｈ１０（1998）'!H24</f>
        <v>0</v>
      </c>
      <c r="U24" s="207"/>
      <c r="V24" s="178" t="s">
        <v>670</v>
      </c>
      <c r="W24" s="202"/>
      <c r="X24" s="202"/>
      <c r="Y24" s="220" t="s">
        <v>34</v>
      </c>
      <c r="Z24" s="204">
        <f>'Ｈ１０（1998）'!A178</f>
        <v>9865</v>
      </c>
      <c r="AA24" s="205">
        <f>'Ｈ１０（1998）'!B178</f>
        <v>0</v>
      </c>
      <c r="AB24" s="206">
        <f>'Ｈ１０（1998）'!C178</f>
        <v>0</v>
      </c>
      <c r="AC24" s="506">
        <f>'Ｈ１０（1998）'!E178</f>
        <v>0</v>
      </c>
      <c r="AD24" s="165"/>
      <c r="AE24" s="165"/>
      <c r="AF24" s="165"/>
      <c r="AG24" s="165"/>
      <c r="AH24" s="165"/>
      <c r="AI24" s="376"/>
      <c r="AJ24" s="376"/>
      <c r="AK24" s="376"/>
    </row>
    <row r="25" spans="1:37" ht="14.45" customHeight="1">
      <c r="A25" s="938">
        <v>0</v>
      </c>
      <c r="B25" s="938">
        <v>0</v>
      </c>
      <c r="C25" s="938">
        <v>0</v>
      </c>
      <c r="D25" s="938">
        <v>0</v>
      </c>
      <c r="E25" s="938">
        <v>0</v>
      </c>
      <c r="F25" s="938">
        <v>0</v>
      </c>
      <c r="G25" s="938">
        <v>0</v>
      </c>
      <c r="H25" s="938">
        <v>0</v>
      </c>
      <c r="I25" s="524"/>
      <c r="K25" s="199"/>
      <c r="L25" s="200" t="s">
        <v>35</v>
      </c>
      <c r="M25" s="201" t="s">
        <v>36</v>
      </c>
      <c r="N25" s="202"/>
      <c r="O25" s="203" t="s">
        <v>37</v>
      </c>
      <c r="P25" s="204">
        <f>'Ｈ１０（1998）'!A25</f>
        <v>0</v>
      </c>
      <c r="Q25" s="205">
        <f>'Ｈ１０（1998）'!C25</f>
        <v>0</v>
      </c>
      <c r="R25" s="205">
        <f>'Ｈ１０（1998）'!E25</f>
        <v>0</v>
      </c>
      <c r="S25" s="267">
        <f>'Ｈ１０（1998）'!F25</f>
        <v>0</v>
      </c>
      <c r="T25" s="268">
        <f>'Ｈ１０（1998）'!H25</f>
        <v>0</v>
      </c>
      <c r="U25" s="207"/>
      <c r="V25" s="181"/>
      <c r="W25" s="201" t="s">
        <v>36</v>
      </c>
      <c r="X25" s="202"/>
      <c r="Y25" s="220" t="s">
        <v>20</v>
      </c>
      <c r="Z25" s="204">
        <f>'Ｈ１０（1998）'!A181</f>
        <v>0</v>
      </c>
      <c r="AA25" s="205">
        <f>'Ｈ１０（1998）'!B181</f>
        <v>0</v>
      </c>
      <c r="AB25" s="206">
        <f>'Ｈ１０（1998）'!C181</f>
        <v>0</v>
      </c>
      <c r="AC25" s="506">
        <f>'Ｈ１０（1998）'!E181</f>
        <v>0</v>
      </c>
      <c r="AD25" s="165"/>
      <c r="AE25" s="165"/>
      <c r="AF25" s="165"/>
      <c r="AG25" s="165"/>
      <c r="AH25" s="165"/>
      <c r="AI25" s="376"/>
      <c r="AJ25" s="376"/>
      <c r="AK25" s="376"/>
    </row>
    <row r="26" spans="1:37" ht="14.45" customHeight="1">
      <c r="A26" s="938">
        <v>0</v>
      </c>
      <c r="B26" s="938">
        <v>0</v>
      </c>
      <c r="C26" s="938">
        <v>0</v>
      </c>
      <c r="D26" s="938">
        <v>0</v>
      </c>
      <c r="E26" s="938">
        <v>0</v>
      </c>
      <c r="F26" s="938">
        <v>0</v>
      </c>
      <c r="G26" s="938">
        <v>0</v>
      </c>
      <c r="H26" s="938">
        <v>0</v>
      </c>
      <c r="I26" s="527"/>
      <c r="K26" s="199"/>
      <c r="L26" s="200" t="s">
        <v>38</v>
      </c>
      <c r="M26" s="201" t="s">
        <v>149</v>
      </c>
      <c r="N26" s="202"/>
      <c r="O26" s="203" t="s">
        <v>40</v>
      </c>
      <c r="P26" s="204">
        <f>'Ｈ１０（1998）'!A26</f>
        <v>0</v>
      </c>
      <c r="Q26" s="205">
        <f>'Ｈ１０（1998）'!C26</f>
        <v>0</v>
      </c>
      <c r="R26" s="205">
        <f>'Ｈ１０（1998）'!E26</f>
        <v>0</v>
      </c>
      <c r="S26" s="267">
        <f>'Ｈ１０（1998）'!F26</f>
        <v>0</v>
      </c>
      <c r="T26" s="268">
        <f>'Ｈ１０（1998）'!H26</f>
        <v>0</v>
      </c>
      <c r="U26" s="207"/>
      <c r="V26" s="450"/>
      <c r="W26" s="451"/>
      <c r="X26" s="452"/>
      <c r="Y26" s="453"/>
      <c r="Z26" s="454"/>
      <c r="AA26" s="455"/>
      <c r="AB26" s="455"/>
      <c r="AC26" s="508"/>
      <c r="AD26" s="165"/>
      <c r="AE26" s="165"/>
      <c r="AF26" s="165"/>
      <c r="AG26" s="165"/>
      <c r="AH26" s="165"/>
      <c r="AI26" s="376"/>
      <c r="AJ26" s="376"/>
      <c r="AK26" s="376"/>
    </row>
    <row r="27" spans="1:37" ht="14.45" customHeight="1">
      <c r="A27" s="938">
        <v>0</v>
      </c>
      <c r="B27" s="938">
        <v>0</v>
      </c>
      <c r="C27" s="938">
        <v>0</v>
      </c>
      <c r="D27" s="938">
        <v>0</v>
      </c>
      <c r="E27" s="938">
        <v>0</v>
      </c>
      <c r="F27" s="938">
        <v>0</v>
      </c>
      <c r="G27" s="938">
        <v>0</v>
      </c>
      <c r="H27" s="938">
        <v>0</v>
      </c>
      <c r="I27" s="527"/>
      <c r="K27" s="199"/>
      <c r="L27" s="200" t="s">
        <v>41</v>
      </c>
      <c r="M27" s="201" t="s">
        <v>42</v>
      </c>
      <c r="N27" s="202"/>
      <c r="O27" s="203" t="s">
        <v>43</v>
      </c>
      <c r="P27" s="204">
        <f>'Ｈ１０（1998）'!A27</f>
        <v>0</v>
      </c>
      <c r="Q27" s="205">
        <f>'Ｈ１０（1998）'!C27</f>
        <v>0</v>
      </c>
      <c r="R27" s="205">
        <f>'Ｈ１０（1998）'!E27</f>
        <v>0</v>
      </c>
      <c r="S27" s="267">
        <f>'Ｈ１０（1998）'!F27</f>
        <v>0</v>
      </c>
      <c r="T27" s="268">
        <f>'Ｈ１０（1998）'!H27</f>
        <v>0</v>
      </c>
      <c r="U27" s="207"/>
      <c r="V27" s="450"/>
      <c r="W27" s="456"/>
      <c r="X27" s="457"/>
      <c r="Y27" s="458"/>
      <c r="Z27" s="447"/>
      <c r="AA27" s="459"/>
      <c r="AB27" s="459"/>
      <c r="AC27" s="509"/>
      <c r="AD27" s="165"/>
      <c r="AE27" s="165"/>
      <c r="AF27" s="165"/>
      <c r="AG27" s="165"/>
      <c r="AH27" s="165"/>
      <c r="AI27" s="376"/>
      <c r="AJ27" s="376"/>
      <c r="AK27" s="376"/>
    </row>
    <row r="28" spans="1:37" ht="14.45" customHeight="1">
      <c r="A28" s="938">
        <v>168822</v>
      </c>
      <c r="B28" s="938">
        <v>168822</v>
      </c>
      <c r="C28" s="938">
        <v>153200</v>
      </c>
      <c r="D28" s="938">
        <v>15622</v>
      </c>
      <c r="E28" s="938">
        <v>0</v>
      </c>
      <c r="F28" s="938">
        <v>119781</v>
      </c>
      <c r="G28" s="938">
        <v>578</v>
      </c>
      <c r="H28" s="938">
        <v>39500</v>
      </c>
      <c r="I28" s="527"/>
      <c r="K28" s="199" t="s">
        <v>128</v>
      </c>
      <c r="L28" s="221"/>
      <c r="M28" s="201" t="s">
        <v>13</v>
      </c>
      <c r="N28" s="202"/>
      <c r="O28" s="203" t="s">
        <v>44</v>
      </c>
      <c r="P28" s="204">
        <f>'Ｈ１０（1998）'!A28</f>
        <v>168822</v>
      </c>
      <c r="Q28" s="205">
        <f>'Ｈ１０（1998）'!C28</f>
        <v>153200</v>
      </c>
      <c r="R28" s="205">
        <f>'Ｈ１０（1998）'!E28</f>
        <v>0</v>
      </c>
      <c r="S28" s="267">
        <f>'Ｈ１０（1998）'!F28</f>
        <v>119781</v>
      </c>
      <c r="T28" s="268">
        <f>'Ｈ１０（1998）'!H28</f>
        <v>39500</v>
      </c>
      <c r="U28" s="207"/>
      <c r="V28" s="221"/>
      <c r="W28" s="201" t="s">
        <v>13</v>
      </c>
      <c r="X28" s="202"/>
      <c r="Y28" s="220"/>
      <c r="Z28" s="224">
        <f>Z24-Z25</f>
        <v>9865</v>
      </c>
      <c r="AA28" s="225">
        <f>AA24-AA25</f>
        <v>0</v>
      </c>
      <c r="AB28" s="297">
        <f>AB24-AB25</f>
        <v>0</v>
      </c>
      <c r="AC28" s="511">
        <f>AC24-AC25</f>
        <v>0</v>
      </c>
      <c r="AD28" s="165"/>
      <c r="AE28" s="165"/>
      <c r="AF28" s="165"/>
      <c r="AG28" s="165"/>
      <c r="AH28" s="165"/>
      <c r="AI28" s="376"/>
      <c r="AJ28" s="376"/>
      <c r="AK28" s="376"/>
    </row>
    <row r="29" spans="1:37" ht="14.45" customHeight="1">
      <c r="A29" s="938">
        <v>0</v>
      </c>
      <c r="B29" s="938">
        <v>0</v>
      </c>
      <c r="C29" s="938">
        <v>0</v>
      </c>
      <c r="D29" s="938">
        <v>0</v>
      </c>
      <c r="E29" s="938">
        <v>0</v>
      </c>
      <c r="F29" s="938">
        <v>0</v>
      </c>
      <c r="G29" s="938">
        <v>0</v>
      </c>
      <c r="H29" s="938">
        <v>0</v>
      </c>
      <c r="I29" s="527"/>
      <c r="K29" s="199" t="s">
        <v>4</v>
      </c>
      <c r="L29" s="178" t="s">
        <v>45</v>
      </c>
      <c r="M29" s="202"/>
      <c r="N29" s="202"/>
      <c r="O29" s="203" t="s">
        <v>46</v>
      </c>
      <c r="P29" s="204">
        <f>'Ｈ１０（1998）'!A29</f>
        <v>0</v>
      </c>
      <c r="Q29" s="205">
        <f>'Ｈ１０（1998）'!C29</f>
        <v>0</v>
      </c>
      <c r="R29" s="205">
        <f>'Ｈ１０（1998）'!E29</f>
        <v>0</v>
      </c>
      <c r="S29" s="267">
        <f>'Ｈ１０（1998）'!F29</f>
        <v>0</v>
      </c>
      <c r="T29" s="268">
        <f>'Ｈ１０（1998）'!H29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38">
        <v>0</v>
      </c>
      <c r="B30" s="938">
        <v>0</v>
      </c>
      <c r="C30" s="938">
        <v>0</v>
      </c>
      <c r="D30" s="938">
        <v>0</v>
      </c>
      <c r="E30" s="938">
        <v>0</v>
      </c>
      <c r="F30" s="938">
        <v>0</v>
      </c>
      <c r="G30" s="938">
        <v>0</v>
      </c>
      <c r="H30" s="938">
        <v>0</v>
      </c>
      <c r="I30" s="527"/>
      <c r="K30" s="199"/>
      <c r="L30" s="200"/>
      <c r="M30" s="201" t="s">
        <v>100</v>
      </c>
      <c r="N30" s="202"/>
      <c r="O30" s="203" t="s">
        <v>75</v>
      </c>
      <c r="P30" s="204">
        <f>'Ｈ１０（1998）'!A30</f>
        <v>0</v>
      </c>
      <c r="Q30" s="205">
        <f>'Ｈ１０（1998）'!C30</f>
        <v>0</v>
      </c>
      <c r="R30" s="205">
        <f>'Ｈ１０（1998）'!E30</f>
        <v>0</v>
      </c>
      <c r="S30" s="267">
        <f>'Ｈ１０（1998）'!F30</f>
        <v>0</v>
      </c>
      <c r="T30" s="268">
        <f>'Ｈ１０（1998）'!H30</f>
        <v>0</v>
      </c>
      <c r="U30" s="207"/>
      <c r="V30" s="200"/>
      <c r="W30" s="172"/>
      <c r="X30" s="172"/>
      <c r="Y30" s="212"/>
      <c r="Z30" s="209"/>
      <c r="AA30" s="210"/>
      <c r="AB30" s="210"/>
      <c r="AC30" s="510"/>
      <c r="AD30" s="165"/>
      <c r="AE30" s="165"/>
      <c r="AF30" s="165"/>
      <c r="AG30" s="165"/>
      <c r="AH30" s="165"/>
      <c r="AI30" s="376"/>
      <c r="AJ30" s="376"/>
      <c r="AK30" s="376"/>
    </row>
    <row r="31" spans="1:37" ht="14.45" customHeight="1">
      <c r="A31" s="938">
        <v>0</v>
      </c>
      <c r="B31" s="938">
        <v>0</v>
      </c>
      <c r="C31" s="938">
        <v>0</v>
      </c>
      <c r="D31" s="938">
        <v>0</v>
      </c>
      <c r="E31" s="938">
        <v>0</v>
      </c>
      <c r="F31" s="938">
        <v>0</v>
      </c>
      <c r="G31" s="938">
        <v>0</v>
      </c>
      <c r="H31" s="938">
        <v>0</v>
      </c>
      <c r="I31" s="527"/>
      <c r="K31" s="199"/>
      <c r="L31" s="200"/>
      <c r="M31" s="201" t="s">
        <v>101</v>
      </c>
      <c r="N31" s="202"/>
      <c r="O31" s="203" t="s">
        <v>77</v>
      </c>
      <c r="P31" s="204">
        <f>'Ｈ１０（1998）'!A31</f>
        <v>0</v>
      </c>
      <c r="Q31" s="205">
        <f>'Ｈ１０（1998）'!C31</f>
        <v>0</v>
      </c>
      <c r="R31" s="205">
        <f>'Ｈ１０（1998）'!E31</f>
        <v>0</v>
      </c>
      <c r="S31" s="267">
        <f>'Ｈ１０（1998）'!F31</f>
        <v>0</v>
      </c>
      <c r="T31" s="268">
        <f>'Ｈ１０（1998）'!H31</f>
        <v>0</v>
      </c>
      <c r="U31" s="207"/>
      <c r="V31" s="200"/>
      <c r="W31" s="172"/>
      <c r="X31" s="172"/>
      <c r="Y31" s="212"/>
      <c r="Z31" s="209"/>
      <c r="AA31" s="210"/>
      <c r="AB31" s="210"/>
      <c r="AC31" s="510"/>
      <c r="AD31" s="165"/>
      <c r="AE31" s="165"/>
      <c r="AF31" s="165"/>
      <c r="AG31" s="165"/>
      <c r="AH31" s="165"/>
      <c r="AI31" s="376"/>
      <c r="AJ31" s="376"/>
      <c r="AK31" s="376"/>
    </row>
    <row r="32" spans="1:37" ht="14.45" customHeight="1">
      <c r="A32" s="938">
        <v>26121</v>
      </c>
      <c r="B32" s="938">
        <v>26121</v>
      </c>
      <c r="C32" s="938">
        <v>26121</v>
      </c>
      <c r="D32" s="938">
        <v>0</v>
      </c>
      <c r="E32" s="938">
        <v>9350</v>
      </c>
      <c r="F32" s="938">
        <v>0</v>
      </c>
      <c r="G32" s="938">
        <v>0</v>
      </c>
      <c r="H32" s="938">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38">
        <v>26121</v>
      </c>
      <c r="B33" s="938">
        <v>26121</v>
      </c>
      <c r="C33" s="938">
        <v>26121</v>
      </c>
      <c r="D33" s="938">
        <v>0</v>
      </c>
      <c r="E33" s="938">
        <v>9350</v>
      </c>
      <c r="F33" s="938">
        <v>0</v>
      </c>
      <c r="G33" s="938">
        <v>0</v>
      </c>
      <c r="H33" s="938">
        <v>0</v>
      </c>
      <c r="I33" s="527"/>
      <c r="K33" s="199"/>
      <c r="L33" s="178"/>
      <c r="M33" s="201" t="s">
        <v>47</v>
      </c>
      <c r="N33" s="202"/>
      <c r="O33" s="203" t="s">
        <v>48</v>
      </c>
      <c r="P33" s="204">
        <f>'Ｈ１０（1998）'!A33</f>
        <v>26121</v>
      </c>
      <c r="Q33" s="205">
        <f>'Ｈ１０（1998）'!C33</f>
        <v>26121</v>
      </c>
      <c r="R33" s="205">
        <f>'Ｈ１０（1998）'!E33</f>
        <v>9350</v>
      </c>
      <c r="S33" s="267">
        <f>'Ｈ１０（1998）'!F33</f>
        <v>0</v>
      </c>
      <c r="T33" s="268">
        <f>'Ｈ１０（1998）'!H33</f>
        <v>0</v>
      </c>
      <c r="U33" s="207" t="s">
        <v>4</v>
      </c>
      <c r="V33" s="178"/>
      <c r="W33" s="201" t="s">
        <v>49</v>
      </c>
      <c r="X33" s="202"/>
      <c r="Y33" s="203" t="s">
        <v>23</v>
      </c>
      <c r="Z33" s="204">
        <f>'Ｈ１０（1998）'!A183</f>
        <v>3070</v>
      </c>
      <c r="AA33" s="205">
        <f>'Ｈ１０（1998）'!B183</f>
        <v>269</v>
      </c>
      <c r="AB33" s="206">
        <f>'Ｈ１０（1998）'!C183</f>
        <v>0</v>
      </c>
      <c r="AC33" s="506">
        <f>'Ｈ１０（1998）'!E183</f>
        <v>38</v>
      </c>
      <c r="AD33" s="165"/>
      <c r="AE33" s="165"/>
      <c r="AF33" s="165"/>
      <c r="AG33" s="165"/>
      <c r="AH33" s="165"/>
      <c r="AI33" s="376"/>
      <c r="AJ33" s="376"/>
      <c r="AK33" s="376"/>
    </row>
    <row r="34" spans="1:37" ht="14.45" customHeight="1">
      <c r="A34" s="938">
        <v>0</v>
      </c>
      <c r="B34" s="938">
        <v>0</v>
      </c>
      <c r="C34" s="938">
        <v>0</v>
      </c>
      <c r="D34" s="938">
        <v>0</v>
      </c>
      <c r="E34" s="938">
        <v>0</v>
      </c>
      <c r="F34" s="938">
        <v>0</v>
      </c>
      <c r="G34" s="938">
        <v>0</v>
      </c>
      <c r="H34" s="938">
        <v>0</v>
      </c>
      <c r="I34" s="527"/>
      <c r="K34" s="199"/>
      <c r="L34" s="200"/>
      <c r="M34" s="201" t="s">
        <v>50</v>
      </c>
      <c r="N34" s="202"/>
      <c r="O34" s="203" t="s">
        <v>51</v>
      </c>
      <c r="P34" s="204">
        <f>'Ｈ１０（1998）'!A34</f>
        <v>0</v>
      </c>
      <c r="Q34" s="205">
        <f>'Ｈ１０（1998）'!C34</f>
        <v>0</v>
      </c>
      <c r="R34" s="205">
        <f>'Ｈ１０（1998）'!E34</f>
        <v>0</v>
      </c>
      <c r="S34" s="267">
        <f>'Ｈ１０（1998）'!F34</f>
        <v>0</v>
      </c>
      <c r="T34" s="268">
        <f>'Ｈ１０（1998）'!H34</f>
        <v>0</v>
      </c>
      <c r="U34" s="207"/>
      <c r="V34" s="200"/>
      <c r="W34" s="200"/>
      <c r="X34" s="172"/>
      <c r="Y34" s="212"/>
      <c r="Z34" s="209"/>
      <c r="AA34" s="210"/>
      <c r="AB34" s="210"/>
      <c r="AC34" s="510"/>
      <c r="AD34" s="165"/>
      <c r="AE34" s="165"/>
      <c r="AF34" s="165"/>
      <c r="AG34" s="165"/>
      <c r="AH34" s="165"/>
      <c r="AI34" s="376"/>
      <c r="AJ34" s="376"/>
      <c r="AK34" s="376"/>
    </row>
    <row r="35" spans="1:37" ht="14.45" customHeight="1">
      <c r="A35" s="938">
        <v>0</v>
      </c>
      <c r="B35" s="938">
        <v>0</v>
      </c>
      <c r="C35" s="938">
        <v>0</v>
      </c>
      <c r="D35" s="938">
        <v>0</v>
      </c>
      <c r="E35" s="938">
        <v>0</v>
      </c>
      <c r="F35" s="938">
        <v>0</v>
      </c>
      <c r="G35" s="938">
        <v>0</v>
      </c>
      <c r="H35" s="938">
        <v>0</v>
      </c>
      <c r="I35" s="527"/>
      <c r="K35" s="199" t="s">
        <v>129</v>
      </c>
      <c r="L35" s="200"/>
      <c r="M35" s="201" t="s">
        <v>52</v>
      </c>
      <c r="N35" s="202"/>
      <c r="O35" s="203" t="s">
        <v>53</v>
      </c>
      <c r="P35" s="204">
        <f>'Ｈ１０（1998）'!A35</f>
        <v>0</v>
      </c>
      <c r="Q35" s="205">
        <f>'Ｈ１０（1998）'!C35</f>
        <v>0</v>
      </c>
      <c r="R35" s="205">
        <f>'Ｈ１０（1998）'!E35</f>
        <v>0</v>
      </c>
      <c r="S35" s="267">
        <f>'Ｈ１０（1998）'!F35</f>
        <v>0</v>
      </c>
      <c r="T35" s="268">
        <f>'Ｈ１０（1998）'!H35</f>
        <v>0</v>
      </c>
      <c r="U35" s="207"/>
      <c r="V35" s="200"/>
      <c r="W35" s="201" t="s">
        <v>52</v>
      </c>
      <c r="X35" s="202"/>
      <c r="Y35" s="203" t="s">
        <v>27</v>
      </c>
      <c r="Z35" s="204">
        <f>'Ｈ１０（1998）'!A184</f>
        <v>0</v>
      </c>
      <c r="AA35" s="205">
        <f>'Ｈ１０（1998）'!B184</f>
        <v>0</v>
      </c>
      <c r="AB35" s="206">
        <f>'Ｈ１０（1998）'!C184</f>
        <v>0</v>
      </c>
      <c r="AC35" s="506">
        <f>'Ｈ１０（1998）'!E184</f>
        <v>0</v>
      </c>
      <c r="AD35" s="165"/>
      <c r="AE35" s="165"/>
      <c r="AF35" s="165"/>
      <c r="AG35" s="165"/>
      <c r="AH35" s="165"/>
      <c r="AI35" s="376"/>
      <c r="AJ35" s="376"/>
      <c r="AK35" s="376"/>
    </row>
    <row r="36" spans="1:37" ht="14.45" customHeight="1">
      <c r="A36" s="938">
        <v>0</v>
      </c>
      <c r="B36" s="938">
        <v>0</v>
      </c>
      <c r="C36" s="938">
        <v>0</v>
      </c>
      <c r="D36" s="938">
        <v>0</v>
      </c>
      <c r="E36" s="938">
        <v>0</v>
      </c>
      <c r="F36" s="938">
        <v>0</v>
      </c>
      <c r="G36" s="938">
        <v>0</v>
      </c>
      <c r="H36" s="938">
        <v>0</v>
      </c>
      <c r="I36" s="527"/>
      <c r="K36" s="199"/>
      <c r="L36" s="200" t="s">
        <v>54</v>
      </c>
      <c r="M36" s="201" t="s">
        <v>32</v>
      </c>
      <c r="N36" s="202"/>
      <c r="O36" s="203" t="s">
        <v>55</v>
      </c>
      <c r="P36" s="204">
        <f>'Ｈ１０（1998）'!A36</f>
        <v>0</v>
      </c>
      <c r="Q36" s="205">
        <f>'Ｈ１０（1998）'!C36</f>
        <v>0</v>
      </c>
      <c r="R36" s="205">
        <f>'Ｈ１０（1998）'!E36</f>
        <v>0</v>
      </c>
      <c r="S36" s="267">
        <f>'Ｈ１０（1998）'!F36</f>
        <v>0</v>
      </c>
      <c r="T36" s="268">
        <f>'Ｈ１０（1998）'!H36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38">
        <v>0</v>
      </c>
      <c r="B37" s="938">
        <v>0</v>
      </c>
      <c r="C37" s="938">
        <v>0</v>
      </c>
      <c r="D37" s="938">
        <v>0</v>
      </c>
      <c r="E37" s="938">
        <v>0</v>
      </c>
      <c r="F37" s="938">
        <v>0</v>
      </c>
      <c r="G37" s="938">
        <v>0</v>
      </c>
      <c r="H37" s="938">
        <v>0</v>
      </c>
      <c r="I37" s="527"/>
      <c r="K37" s="199"/>
      <c r="L37" s="200"/>
      <c r="M37" s="201" t="s">
        <v>42</v>
      </c>
      <c r="N37" s="202"/>
      <c r="O37" s="203" t="s">
        <v>56</v>
      </c>
      <c r="P37" s="204">
        <f>'Ｈ１０（1998）'!A37</f>
        <v>0</v>
      </c>
      <c r="Q37" s="205">
        <f>'Ｈ１０（1998）'!C37</f>
        <v>0</v>
      </c>
      <c r="R37" s="205">
        <f>'Ｈ１０（1998）'!E37</f>
        <v>0</v>
      </c>
      <c r="S37" s="267">
        <f>'Ｈ１０（1998）'!F37</f>
        <v>0</v>
      </c>
      <c r="T37" s="268">
        <f>'Ｈ１０（1998）'!H37</f>
        <v>0</v>
      </c>
      <c r="U37" s="207"/>
      <c r="V37" s="200"/>
      <c r="W37" s="200"/>
      <c r="X37" s="172"/>
      <c r="Y37" s="212"/>
      <c r="Z37" s="209"/>
      <c r="AA37" s="210"/>
      <c r="AB37" s="210"/>
      <c r="AC37" s="510"/>
      <c r="AD37" s="165"/>
      <c r="AE37" s="165"/>
      <c r="AF37" s="165"/>
      <c r="AG37" s="165"/>
      <c r="AH37" s="165"/>
      <c r="AI37" s="376"/>
      <c r="AJ37" s="376"/>
      <c r="AK37" s="376"/>
    </row>
    <row r="38" spans="1:37" ht="14.45" customHeight="1">
      <c r="A38" s="938">
        <v>0</v>
      </c>
      <c r="B38" s="938">
        <v>0</v>
      </c>
      <c r="C38" s="938">
        <v>0</v>
      </c>
      <c r="D38" s="938">
        <v>0</v>
      </c>
      <c r="E38" s="938">
        <v>0</v>
      </c>
      <c r="F38" s="938">
        <v>0</v>
      </c>
      <c r="G38" s="938">
        <v>0</v>
      </c>
      <c r="H38" s="938">
        <v>0</v>
      </c>
      <c r="I38" s="527"/>
      <c r="K38" s="199"/>
      <c r="L38" s="200"/>
      <c r="M38" s="201" t="s">
        <v>57</v>
      </c>
      <c r="N38" s="202"/>
      <c r="O38" s="203" t="s">
        <v>58</v>
      </c>
      <c r="P38" s="204">
        <f>'Ｈ１０（1998）'!A38</f>
        <v>0</v>
      </c>
      <c r="Q38" s="205">
        <f>'Ｈ１０（1998）'!C38</f>
        <v>0</v>
      </c>
      <c r="R38" s="205">
        <f>'Ｈ１０（1998）'!E38</f>
        <v>0</v>
      </c>
      <c r="S38" s="267">
        <f>'Ｈ１０（1998）'!F38</f>
        <v>0</v>
      </c>
      <c r="T38" s="268">
        <f>'Ｈ１０（1998）'!H38</f>
        <v>0</v>
      </c>
      <c r="U38" s="207"/>
      <c r="V38" s="200"/>
      <c r="W38" s="201" t="s">
        <v>57</v>
      </c>
      <c r="X38" s="202"/>
      <c r="Y38" s="203" t="s">
        <v>30</v>
      </c>
      <c r="Z38" s="204">
        <f>'Ｈ１０（1998）'!A185</f>
        <v>0</v>
      </c>
      <c r="AA38" s="205">
        <f>'Ｈ１０（1998）'!B185</f>
        <v>0</v>
      </c>
      <c r="AB38" s="206">
        <f>'Ｈ１０（1998）'!C185</f>
        <v>0</v>
      </c>
      <c r="AC38" s="506">
        <f>'Ｈ１０（1998）'!E185</f>
        <v>0</v>
      </c>
      <c r="AD38" s="165"/>
      <c r="AE38" s="165"/>
      <c r="AF38" s="165"/>
      <c r="AG38" s="165"/>
      <c r="AH38" s="165"/>
      <c r="AI38" s="376"/>
      <c r="AJ38" s="376"/>
      <c r="AK38" s="376"/>
    </row>
    <row r="39" spans="1:37" ht="14.45" customHeight="1">
      <c r="A39" s="938">
        <v>0</v>
      </c>
      <c r="B39" s="938">
        <v>0</v>
      </c>
      <c r="C39" s="938">
        <v>0</v>
      </c>
      <c r="D39" s="938">
        <v>0</v>
      </c>
      <c r="E39" s="938">
        <v>0</v>
      </c>
      <c r="F39" s="938">
        <v>0</v>
      </c>
      <c r="G39" s="938">
        <v>0</v>
      </c>
      <c r="H39" s="938">
        <v>0</v>
      </c>
      <c r="I39" s="527"/>
      <c r="K39" s="199"/>
      <c r="L39" s="200"/>
      <c r="M39" s="178" t="s">
        <v>60</v>
      </c>
      <c r="N39" s="202"/>
      <c r="O39" s="203" t="s">
        <v>61</v>
      </c>
      <c r="P39" s="204">
        <f>'Ｈ１０（1998）'!A39</f>
        <v>0</v>
      </c>
      <c r="Q39" s="205">
        <f>'Ｈ１０（1998）'!C39</f>
        <v>0</v>
      </c>
      <c r="R39" s="205">
        <f>'Ｈ１０（1998）'!E39</f>
        <v>0</v>
      </c>
      <c r="S39" s="267">
        <f>'Ｈ１０（1998）'!F39</f>
        <v>0</v>
      </c>
      <c r="T39" s="268">
        <f>'Ｈ１０（1998）'!H39</f>
        <v>0</v>
      </c>
      <c r="U39" s="207"/>
      <c r="V39" s="200" t="s">
        <v>59</v>
      </c>
      <c r="W39" s="178" t="s">
        <v>60</v>
      </c>
      <c r="X39" s="202"/>
      <c r="Y39" s="203" t="s">
        <v>33</v>
      </c>
      <c r="Z39" s="204">
        <f>'Ｈ１０（1998）'!A186</f>
        <v>0</v>
      </c>
      <c r="AA39" s="205">
        <f>'Ｈ１０（1998）'!B186</f>
        <v>0</v>
      </c>
      <c r="AB39" s="206">
        <f>'Ｈ１０（1998）'!C186</f>
        <v>0</v>
      </c>
      <c r="AC39" s="506">
        <f>'Ｈ１０（1998）'!E186</f>
        <v>0</v>
      </c>
      <c r="AD39" s="165"/>
      <c r="AE39" s="165"/>
      <c r="AF39" s="165"/>
      <c r="AG39" s="165"/>
      <c r="AH39" s="165"/>
      <c r="AI39" s="376"/>
      <c r="AJ39" s="376"/>
      <c r="AK39" s="376"/>
    </row>
    <row r="40" spans="1:37" ht="14.45" customHeight="1">
      <c r="A40" s="938">
        <v>0</v>
      </c>
      <c r="B40" s="938">
        <v>0</v>
      </c>
      <c r="C40" s="938">
        <v>0</v>
      </c>
      <c r="D40" s="938">
        <v>0</v>
      </c>
      <c r="E40" s="938">
        <v>0</v>
      </c>
      <c r="F40" s="938">
        <v>0</v>
      </c>
      <c r="G40" s="938">
        <v>0</v>
      </c>
      <c r="H40" s="938">
        <v>0</v>
      </c>
      <c r="I40" s="527"/>
      <c r="K40" s="199"/>
      <c r="L40" s="200" t="s">
        <v>59</v>
      </c>
      <c r="M40" s="200"/>
      <c r="N40" s="201" t="s">
        <v>62</v>
      </c>
      <c r="O40" s="203" t="s">
        <v>63</v>
      </c>
      <c r="P40" s="204">
        <f>'Ｈ１０（1998）'!A40</f>
        <v>0</v>
      </c>
      <c r="Q40" s="205">
        <f>'Ｈ１０（1998）'!C40</f>
        <v>0</v>
      </c>
      <c r="R40" s="205">
        <f>'Ｈ１０（1998）'!E40</f>
        <v>0</v>
      </c>
      <c r="S40" s="267">
        <f>'Ｈ１０（1998）'!F40</f>
        <v>0</v>
      </c>
      <c r="T40" s="268">
        <f>'Ｈ１０（1998）'!H40</f>
        <v>0</v>
      </c>
      <c r="U40" s="207"/>
      <c r="V40" s="200"/>
      <c r="W40" s="200"/>
      <c r="X40" s="201" t="s">
        <v>62</v>
      </c>
      <c r="Y40" s="203" t="s">
        <v>37</v>
      </c>
      <c r="Z40" s="204">
        <f>'Ｈ１０（1998）'!A187</f>
        <v>0</v>
      </c>
      <c r="AA40" s="205">
        <f>'Ｈ１０（1998）'!B187</f>
        <v>0</v>
      </c>
      <c r="AB40" s="206">
        <f>'Ｈ１０（1998）'!C187</f>
        <v>0</v>
      </c>
      <c r="AC40" s="506">
        <f>'Ｈ１０（1998）'!E187</f>
        <v>0</v>
      </c>
      <c r="AD40" s="165"/>
      <c r="AE40" s="165"/>
      <c r="AF40" s="165"/>
      <c r="AG40" s="165"/>
      <c r="AH40" s="165"/>
      <c r="AI40" s="376"/>
      <c r="AJ40" s="376"/>
      <c r="AK40" s="376"/>
    </row>
    <row r="41" spans="1:37" ht="14.45" customHeight="1">
      <c r="A41" s="938">
        <v>0</v>
      </c>
      <c r="B41" s="938">
        <v>0</v>
      </c>
      <c r="C41" s="938">
        <v>0</v>
      </c>
      <c r="D41" s="938">
        <v>0</v>
      </c>
      <c r="E41" s="938">
        <v>0</v>
      </c>
      <c r="F41" s="938">
        <v>0</v>
      </c>
      <c r="G41" s="938">
        <v>0</v>
      </c>
      <c r="H41" s="938">
        <v>0</v>
      </c>
      <c r="I41" s="527"/>
      <c r="K41" s="199"/>
      <c r="L41" s="200"/>
      <c r="M41" s="200"/>
      <c r="N41" s="201" t="s">
        <v>64</v>
      </c>
      <c r="O41" s="203" t="s">
        <v>65</v>
      </c>
      <c r="P41" s="204">
        <f>'Ｈ１０（1998）'!A41</f>
        <v>0</v>
      </c>
      <c r="Q41" s="205">
        <f>'Ｈ１０（1998）'!C41</f>
        <v>0</v>
      </c>
      <c r="R41" s="205">
        <f>'Ｈ１０（1998）'!E41</f>
        <v>0</v>
      </c>
      <c r="S41" s="267">
        <f>'Ｈ１０（1998）'!F41</f>
        <v>0</v>
      </c>
      <c r="T41" s="268">
        <f>'Ｈ１０（1998）'!H41</f>
        <v>0</v>
      </c>
      <c r="U41" s="207"/>
      <c r="V41" s="200"/>
      <c r="W41" s="200"/>
      <c r="X41" s="201" t="s">
        <v>64</v>
      </c>
      <c r="Y41" s="203" t="s">
        <v>40</v>
      </c>
      <c r="Z41" s="204">
        <f>'Ｈ１０（1998）'!A188</f>
        <v>0</v>
      </c>
      <c r="AA41" s="205">
        <f>'Ｈ１０（1998）'!B188</f>
        <v>0</v>
      </c>
      <c r="AB41" s="206">
        <f>'Ｈ１０（1998）'!C188</f>
        <v>0</v>
      </c>
      <c r="AC41" s="506">
        <f>'Ｈ１０（1998）'!E188</f>
        <v>0</v>
      </c>
      <c r="AD41" s="165"/>
      <c r="AE41" s="165"/>
      <c r="AF41" s="165"/>
      <c r="AG41" s="165"/>
      <c r="AH41" s="165"/>
      <c r="AI41" s="376"/>
      <c r="AJ41" s="376"/>
      <c r="AK41" s="376"/>
    </row>
    <row r="42" spans="1:37" ht="14.45" customHeight="1">
      <c r="A42" s="938">
        <v>0</v>
      </c>
      <c r="B42" s="938">
        <v>0</v>
      </c>
      <c r="C42" s="938">
        <v>0</v>
      </c>
      <c r="D42" s="938">
        <v>0</v>
      </c>
      <c r="E42" s="938">
        <v>0</v>
      </c>
      <c r="F42" s="938">
        <v>0</v>
      </c>
      <c r="G42" s="938">
        <v>0</v>
      </c>
      <c r="H42" s="938">
        <v>0</v>
      </c>
      <c r="I42" s="527"/>
      <c r="K42" s="199" t="s">
        <v>38</v>
      </c>
      <c r="L42" s="200"/>
      <c r="M42" s="200"/>
      <c r="N42" s="201" t="s">
        <v>66</v>
      </c>
      <c r="O42" s="203" t="s">
        <v>67</v>
      </c>
      <c r="P42" s="204">
        <f>'Ｈ１０（1998）'!A42</f>
        <v>0</v>
      </c>
      <c r="Q42" s="205">
        <f>'Ｈ１０（1998）'!C42</f>
        <v>0</v>
      </c>
      <c r="R42" s="205">
        <f>'Ｈ１０（1998）'!E42</f>
        <v>0</v>
      </c>
      <c r="S42" s="267">
        <f>'Ｈ１０（1998）'!F42</f>
        <v>0</v>
      </c>
      <c r="T42" s="268">
        <f>'Ｈ１０（1998）'!H42</f>
        <v>0</v>
      </c>
      <c r="U42" s="207"/>
      <c r="V42" s="200" t="s">
        <v>668</v>
      </c>
      <c r="W42" s="200"/>
      <c r="X42" s="201" t="s">
        <v>66</v>
      </c>
      <c r="Y42" s="203" t="s">
        <v>43</v>
      </c>
      <c r="Z42" s="204">
        <f>'Ｈ１０（1998）'!A189</f>
        <v>0</v>
      </c>
      <c r="AA42" s="205">
        <f>'Ｈ１０（1998）'!B189</f>
        <v>0</v>
      </c>
      <c r="AB42" s="206">
        <f>'Ｈ１０（1998）'!C189</f>
        <v>0</v>
      </c>
      <c r="AC42" s="506">
        <f>'Ｈ１０（1998）'!E189</f>
        <v>0</v>
      </c>
      <c r="AD42" s="165"/>
      <c r="AE42" s="165"/>
      <c r="AF42" s="165"/>
      <c r="AG42" s="165"/>
      <c r="AH42" s="165"/>
      <c r="AI42" s="376"/>
      <c r="AJ42" s="376"/>
      <c r="AK42" s="376"/>
    </row>
    <row r="43" spans="1:37" ht="14.45" customHeight="1">
      <c r="A43" s="938">
        <v>0</v>
      </c>
      <c r="B43" s="938">
        <v>0</v>
      </c>
      <c r="C43" s="938">
        <v>0</v>
      </c>
      <c r="D43" s="938">
        <v>0</v>
      </c>
      <c r="E43" s="938">
        <v>0</v>
      </c>
      <c r="F43" s="938">
        <v>0</v>
      </c>
      <c r="G43" s="938">
        <v>0</v>
      </c>
      <c r="H43" s="938">
        <v>0</v>
      </c>
      <c r="I43" s="527"/>
      <c r="K43" s="199"/>
      <c r="L43" s="200"/>
      <c r="M43" s="200"/>
      <c r="N43" s="201" t="s">
        <v>150</v>
      </c>
      <c r="O43" s="203" t="s">
        <v>69</v>
      </c>
      <c r="P43" s="204">
        <f>'Ｈ１０（1998）'!A43</f>
        <v>0</v>
      </c>
      <c r="Q43" s="205">
        <f>'Ｈ１０（1998）'!C43</f>
        <v>0</v>
      </c>
      <c r="R43" s="205">
        <f>'Ｈ１０（1998）'!E43</f>
        <v>0</v>
      </c>
      <c r="S43" s="267">
        <f>'Ｈ１０（1998）'!F43</f>
        <v>0</v>
      </c>
      <c r="T43" s="268">
        <f>'Ｈ１０（1998）'!H43</f>
        <v>0</v>
      </c>
      <c r="U43" s="207"/>
      <c r="V43" s="200"/>
      <c r="W43" s="200"/>
      <c r="X43" s="201" t="s">
        <v>150</v>
      </c>
      <c r="Y43" s="203" t="s">
        <v>44</v>
      </c>
      <c r="Z43" s="204">
        <f>'Ｈ１０（1998）'!A190</f>
        <v>0</v>
      </c>
      <c r="AA43" s="205">
        <f>'Ｈ１０（1998）'!B190</f>
        <v>0</v>
      </c>
      <c r="AB43" s="206">
        <f>'Ｈ１０（1998）'!C190</f>
        <v>0</v>
      </c>
      <c r="AC43" s="506">
        <f>'Ｈ１０（1998）'!E190</f>
        <v>0</v>
      </c>
      <c r="AD43" s="165"/>
      <c r="AE43" s="165"/>
      <c r="AF43" s="165"/>
      <c r="AG43" s="165"/>
      <c r="AH43" s="165"/>
      <c r="AI43" s="376"/>
      <c r="AJ43" s="376"/>
      <c r="AK43" s="376"/>
    </row>
    <row r="44" spans="1:37" ht="14.45" customHeight="1">
      <c r="A44" s="938">
        <v>0</v>
      </c>
      <c r="B44" s="938">
        <v>0</v>
      </c>
      <c r="C44" s="938">
        <v>0</v>
      </c>
      <c r="D44" s="938">
        <v>0</v>
      </c>
      <c r="E44" s="938">
        <v>0</v>
      </c>
      <c r="F44" s="938">
        <v>0</v>
      </c>
      <c r="G44" s="938">
        <v>0</v>
      </c>
      <c r="H44" s="938">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38">
        <v>0</v>
      </c>
      <c r="B45" s="938">
        <v>0</v>
      </c>
      <c r="C45" s="938">
        <v>0</v>
      </c>
      <c r="D45" s="938">
        <v>0</v>
      </c>
      <c r="E45" s="938">
        <v>0</v>
      </c>
      <c r="F45" s="938">
        <v>0</v>
      </c>
      <c r="G45" s="938">
        <v>0</v>
      </c>
      <c r="H45" s="938">
        <v>0</v>
      </c>
      <c r="I45" s="530"/>
      <c r="K45" s="227" t="s">
        <v>132</v>
      </c>
      <c r="L45" s="200"/>
      <c r="M45" s="201" t="s">
        <v>70</v>
      </c>
      <c r="N45" s="202"/>
      <c r="O45" s="203" t="s">
        <v>71</v>
      </c>
      <c r="P45" s="204">
        <f>'Ｈ１０（1998）'!A44</f>
        <v>0</v>
      </c>
      <c r="Q45" s="205">
        <f>'Ｈ１０（1998）'!C44</f>
        <v>0</v>
      </c>
      <c r="R45" s="205">
        <f>'Ｈ１０（1998）'!E44</f>
        <v>0</v>
      </c>
      <c r="S45" s="267">
        <f>'Ｈ１０（1998）'!F44</f>
        <v>0</v>
      </c>
      <c r="T45" s="268">
        <f>'Ｈ１０（1998）'!H44</f>
        <v>0</v>
      </c>
      <c r="U45" s="207" t="s">
        <v>72</v>
      </c>
      <c r="V45" s="200" t="s">
        <v>669</v>
      </c>
      <c r="W45" s="201" t="s">
        <v>87</v>
      </c>
      <c r="X45" s="202"/>
      <c r="Y45" s="203" t="s">
        <v>46</v>
      </c>
      <c r="Z45" s="204">
        <f>'Ｈ１０（1998）'!A191</f>
        <v>0</v>
      </c>
      <c r="AA45" s="205">
        <f>'Ｈ１０（1998）'!B191</f>
        <v>0</v>
      </c>
      <c r="AB45" s="206">
        <f>'Ｈ１０（1998）'!C191</f>
        <v>0</v>
      </c>
      <c r="AC45" s="506">
        <f>'Ｈ１０（1998）'!E191</f>
        <v>0</v>
      </c>
      <c r="AD45" s="165"/>
      <c r="AE45" s="165"/>
      <c r="AF45" s="165"/>
      <c r="AG45" s="165"/>
      <c r="AH45" s="165"/>
      <c r="AI45" s="376"/>
      <c r="AJ45" s="376"/>
      <c r="AK45" s="376"/>
    </row>
    <row r="46" spans="1:37" ht="14.45" customHeight="1">
      <c r="A46" s="938">
        <v>0</v>
      </c>
      <c r="B46" s="938">
        <v>0</v>
      </c>
      <c r="C46" s="938">
        <v>0</v>
      </c>
      <c r="D46" s="938">
        <v>0</v>
      </c>
      <c r="E46" s="938">
        <v>0</v>
      </c>
      <c r="F46" s="938">
        <v>0</v>
      </c>
      <c r="G46" s="938">
        <v>0</v>
      </c>
      <c r="H46" s="938">
        <v>0</v>
      </c>
      <c r="I46" s="530"/>
      <c r="K46" s="199" t="s">
        <v>130</v>
      </c>
      <c r="L46" s="200"/>
      <c r="M46" s="201" t="s">
        <v>73</v>
      </c>
      <c r="N46" s="202"/>
      <c r="O46" s="203" t="s">
        <v>74</v>
      </c>
      <c r="P46" s="204">
        <f>'Ｈ１０（1998）'!A45</f>
        <v>0</v>
      </c>
      <c r="Q46" s="205">
        <f>'Ｈ１０（1998）'!C45</f>
        <v>0</v>
      </c>
      <c r="R46" s="205">
        <f>'Ｈ１０（1998）'!E45</f>
        <v>0</v>
      </c>
      <c r="S46" s="267">
        <f>'Ｈ１０（1998）'!F45</f>
        <v>0</v>
      </c>
      <c r="T46" s="268">
        <f>'Ｈ１０（1998）'!H45</f>
        <v>0</v>
      </c>
      <c r="U46" s="207"/>
      <c r="V46" s="200"/>
      <c r="W46" s="201" t="s">
        <v>73</v>
      </c>
      <c r="X46" s="202"/>
      <c r="Y46" s="203" t="s">
        <v>75</v>
      </c>
      <c r="Z46" s="204">
        <f>'Ｈ１０（1998）'!A192</f>
        <v>0</v>
      </c>
      <c r="AA46" s="205">
        <f>'Ｈ１０（1998）'!B192</f>
        <v>0</v>
      </c>
      <c r="AB46" s="206">
        <f>'Ｈ１０（1998）'!C192</f>
        <v>0</v>
      </c>
      <c r="AC46" s="506">
        <f>'Ｈ１０（1998）'!E192</f>
        <v>0</v>
      </c>
      <c r="AD46" s="165"/>
      <c r="AE46" s="165"/>
      <c r="AF46" s="165"/>
      <c r="AG46" s="165"/>
      <c r="AH46" s="165"/>
      <c r="AI46" s="376"/>
      <c r="AJ46" s="376"/>
      <c r="AK46" s="376"/>
    </row>
    <row r="47" spans="1:37" ht="14.45" customHeight="1">
      <c r="A47" s="938">
        <v>0</v>
      </c>
      <c r="B47" s="938">
        <v>0</v>
      </c>
      <c r="C47" s="938">
        <v>0</v>
      </c>
      <c r="D47" s="938">
        <v>0</v>
      </c>
      <c r="E47" s="938">
        <v>0</v>
      </c>
      <c r="F47" s="938">
        <v>0</v>
      </c>
      <c r="G47" s="938">
        <v>0</v>
      </c>
      <c r="H47" s="938">
        <v>0</v>
      </c>
      <c r="I47" s="530"/>
      <c r="K47" s="199"/>
      <c r="L47" s="221"/>
      <c r="M47" s="201" t="s">
        <v>13</v>
      </c>
      <c r="N47" s="202"/>
      <c r="O47" s="203" t="s">
        <v>76</v>
      </c>
      <c r="P47" s="204">
        <f>'Ｈ１０（1998）'!A46</f>
        <v>0</v>
      </c>
      <c r="Q47" s="205">
        <f>'Ｈ１０（1998）'!C46</f>
        <v>0</v>
      </c>
      <c r="R47" s="205">
        <f>'Ｈ１０（1998）'!E46</f>
        <v>0</v>
      </c>
      <c r="S47" s="267">
        <f>'Ｈ１０（1998）'!F46</f>
        <v>0</v>
      </c>
      <c r="T47" s="268">
        <f>'Ｈ１０（1998）'!H46</f>
        <v>0</v>
      </c>
      <c r="U47" s="207"/>
      <c r="V47" s="461"/>
      <c r="W47" s="201" t="s">
        <v>13</v>
      </c>
      <c r="X47" s="202"/>
      <c r="Y47" s="203" t="s">
        <v>77</v>
      </c>
      <c r="Z47" s="204">
        <f>'Ｈ１０（1998）'!A193</f>
        <v>0</v>
      </c>
      <c r="AA47" s="205">
        <f>'Ｈ１０（1998）'!B193</f>
        <v>0</v>
      </c>
      <c r="AB47" s="206">
        <f>'Ｈ１０（1998）'!C193</f>
        <v>0</v>
      </c>
      <c r="AC47" s="506">
        <f>'Ｈ１０（1998）'!E193</f>
        <v>0</v>
      </c>
      <c r="AD47" s="165"/>
      <c r="AE47" s="165"/>
      <c r="AF47" s="165"/>
      <c r="AG47" s="165"/>
      <c r="AH47" s="165"/>
      <c r="AI47" s="376"/>
      <c r="AJ47" s="376"/>
      <c r="AK47" s="376"/>
    </row>
    <row r="48" spans="1:37" ht="14.45" customHeight="1">
      <c r="A48" s="938">
        <v>0</v>
      </c>
      <c r="B48" s="938">
        <v>0</v>
      </c>
      <c r="C48" s="938">
        <v>0</v>
      </c>
      <c r="D48" s="938">
        <v>0</v>
      </c>
      <c r="E48" s="938">
        <v>0</v>
      </c>
      <c r="F48" s="938">
        <v>0</v>
      </c>
      <c r="G48" s="938">
        <v>0</v>
      </c>
      <c r="H48" s="938">
        <v>0</v>
      </c>
      <c r="I48" s="530"/>
      <c r="K48" s="199" t="s">
        <v>4</v>
      </c>
      <c r="L48" s="178" t="s">
        <v>78</v>
      </c>
      <c r="M48" s="202"/>
      <c r="N48" s="202"/>
      <c r="O48" s="203" t="s">
        <v>79</v>
      </c>
      <c r="P48" s="204">
        <f>'Ｈ１０（1998）'!A47</f>
        <v>0</v>
      </c>
      <c r="Q48" s="205">
        <f>'Ｈ１０（1998）'!C47</f>
        <v>0</v>
      </c>
      <c r="R48" s="205">
        <f>'Ｈ１０（1998）'!E47</f>
        <v>0</v>
      </c>
      <c r="S48" s="267">
        <f>'Ｈ１０（1998）'!F47</f>
        <v>0</v>
      </c>
      <c r="T48" s="268">
        <f>'Ｈ１０（1998）'!H47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38">
        <v>61684</v>
      </c>
      <c r="B49" s="938">
        <v>61684</v>
      </c>
      <c r="C49" s="938">
        <v>61684</v>
      </c>
      <c r="D49" s="938">
        <v>0</v>
      </c>
      <c r="E49" s="938">
        <v>29045</v>
      </c>
      <c r="F49" s="938">
        <v>0</v>
      </c>
      <c r="G49" s="938">
        <v>0</v>
      </c>
      <c r="H49" s="938">
        <v>20000</v>
      </c>
      <c r="I49" s="530"/>
      <c r="K49" s="199"/>
      <c r="L49" s="200"/>
      <c r="M49" s="201" t="s">
        <v>11</v>
      </c>
      <c r="N49" s="202"/>
      <c r="O49" s="203" t="s">
        <v>80</v>
      </c>
      <c r="P49" s="204">
        <f>'Ｈ１０（1998）'!A48</f>
        <v>0</v>
      </c>
      <c r="Q49" s="205">
        <f>'Ｈ１０（1998）'!C48</f>
        <v>0</v>
      </c>
      <c r="R49" s="205">
        <f>'Ｈ１０（1998）'!E48</f>
        <v>0</v>
      </c>
      <c r="S49" s="267">
        <f>'Ｈ１０（1998）'!F48</f>
        <v>0</v>
      </c>
      <c r="T49" s="268">
        <f>'Ｈ１０（1998）'!H48</f>
        <v>0</v>
      </c>
      <c r="U49" s="207"/>
      <c r="V49" s="200"/>
      <c r="W49" s="172"/>
      <c r="X49" s="172"/>
      <c r="Y49" s="212"/>
      <c r="Z49" s="209"/>
      <c r="AA49" s="210"/>
      <c r="AB49" s="210"/>
      <c r="AC49" s="510"/>
      <c r="AD49" s="165"/>
      <c r="AE49" s="165"/>
      <c r="AF49" s="165"/>
      <c r="AG49" s="165"/>
      <c r="AH49" s="165"/>
      <c r="AI49" s="376"/>
      <c r="AJ49" s="376"/>
      <c r="AK49" s="376"/>
    </row>
    <row r="50" spans="1:38" ht="14.45" customHeight="1">
      <c r="A50" s="938">
        <v>0</v>
      </c>
      <c r="B50" s="938">
        <v>0</v>
      </c>
      <c r="C50" s="938">
        <v>0</v>
      </c>
      <c r="D50" s="938">
        <v>0</v>
      </c>
      <c r="E50" s="938">
        <v>0</v>
      </c>
      <c r="F50" s="938">
        <v>0</v>
      </c>
      <c r="G50" s="938">
        <v>0</v>
      </c>
      <c r="H50" s="938">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38">
        <v>45934</v>
      </c>
      <c r="B51" s="938">
        <v>45934</v>
      </c>
      <c r="C51" s="938">
        <v>45934</v>
      </c>
      <c r="D51" s="938">
        <v>0</v>
      </c>
      <c r="E51" s="938">
        <v>22967</v>
      </c>
      <c r="F51" s="938">
        <v>0</v>
      </c>
      <c r="G51" s="938">
        <v>0</v>
      </c>
      <c r="H51" s="938">
        <v>20000</v>
      </c>
      <c r="I51" s="530"/>
      <c r="K51" s="199"/>
      <c r="L51" s="174"/>
      <c r="M51" s="201" t="s">
        <v>88</v>
      </c>
      <c r="N51" s="202"/>
      <c r="O51" s="203" t="s">
        <v>109</v>
      </c>
      <c r="P51" s="204">
        <f>'Ｈ１０（1998）'!A50</f>
        <v>0</v>
      </c>
      <c r="Q51" s="205">
        <f>'Ｈ１０（1998）'!C50</f>
        <v>0</v>
      </c>
      <c r="R51" s="205">
        <f>'Ｈ１０（1998）'!E50</f>
        <v>0</v>
      </c>
      <c r="S51" s="267">
        <f>'Ｈ１０（1998）'!F50</f>
        <v>0</v>
      </c>
      <c r="T51" s="268">
        <f>'Ｈ１０（1998）'!H50</f>
        <v>0</v>
      </c>
      <c r="U51" s="207"/>
      <c r="V51" s="178"/>
      <c r="W51" s="201" t="s">
        <v>88</v>
      </c>
      <c r="X51" s="222"/>
      <c r="Y51" s="223" t="s">
        <v>48</v>
      </c>
      <c r="Z51" s="231">
        <f>'Ｈ１０（1998）'!A195</f>
        <v>0</v>
      </c>
      <c r="AA51" s="232">
        <f>'Ｈ１０（1998）'!B195</f>
        <v>0</v>
      </c>
      <c r="AB51" s="233">
        <f>'Ｈ１０（1998）'!C195</f>
        <v>0</v>
      </c>
      <c r="AC51" s="513">
        <f>'Ｈ１０（1998）'!E195</f>
        <v>0</v>
      </c>
      <c r="AD51" s="165"/>
      <c r="AE51" s="165"/>
      <c r="AF51" s="165"/>
      <c r="AG51" s="165"/>
      <c r="AH51" s="165"/>
      <c r="AI51" s="376"/>
      <c r="AJ51" s="376"/>
      <c r="AK51" s="376"/>
    </row>
    <row r="52" spans="1:38" ht="14.45" customHeight="1">
      <c r="A52" s="938">
        <v>0</v>
      </c>
      <c r="B52" s="938">
        <v>0</v>
      </c>
      <c r="C52" s="938">
        <v>0</v>
      </c>
      <c r="D52" s="938">
        <v>0</v>
      </c>
      <c r="E52" s="938">
        <v>0</v>
      </c>
      <c r="F52" s="938">
        <v>0</v>
      </c>
      <c r="G52" s="938">
        <v>0</v>
      </c>
      <c r="H52" s="938">
        <v>0</v>
      </c>
      <c r="I52" s="530"/>
      <c r="K52" s="199"/>
      <c r="L52" s="181" t="s">
        <v>91</v>
      </c>
      <c r="M52" s="201" t="s">
        <v>89</v>
      </c>
      <c r="N52" s="202"/>
      <c r="O52" s="203" t="s">
        <v>110</v>
      </c>
      <c r="P52" s="204">
        <f>'Ｈ１０（1998）'!A51</f>
        <v>45934</v>
      </c>
      <c r="Q52" s="205">
        <f>'Ｈ１０（1998）'!C51</f>
        <v>45934</v>
      </c>
      <c r="R52" s="205">
        <f>'Ｈ１０（1998）'!E51</f>
        <v>22967</v>
      </c>
      <c r="S52" s="267">
        <f>'Ｈ１０（1998）'!F51</f>
        <v>0</v>
      </c>
      <c r="T52" s="268">
        <f>'Ｈ１０（1998）'!H51</f>
        <v>20000</v>
      </c>
      <c r="U52" s="207"/>
      <c r="V52" s="200" t="s">
        <v>91</v>
      </c>
      <c r="W52" s="221" t="s">
        <v>89</v>
      </c>
      <c r="X52" s="222"/>
      <c r="Y52" s="223" t="s">
        <v>51</v>
      </c>
      <c r="Z52" s="231">
        <f>'Ｈ１０（1998）'!A196</f>
        <v>0</v>
      </c>
      <c r="AA52" s="232">
        <f>'Ｈ１０（1998）'!B196</f>
        <v>0</v>
      </c>
      <c r="AB52" s="233">
        <f>'Ｈ１０（1998）'!C196</f>
        <v>0</v>
      </c>
      <c r="AC52" s="513">
        <f>'Ｈ１０（1998）'!E196</f>
        <v>0</v>
      </c>
      <c r="AD52" s="165"/>
      <c r="AE52" s="165"/>
      <c r="AF52" s="165"/>
      <c r="AG52" s="165"/>
      <c r="AH52" s="165"/>
      <c r="AI52" s="376"/>
      <c r="AJ52" s="376"/>
      <c r="AK52" s="376"/>
    </row>
    <row r="53" spans="1:38" ht="14.45" customHeight="1">
      <c r="A53" s="938">
        <v>0</v>
      </c>
      <c r="B53" s="938">
        <v>0</v>
      </c>
      <c r="C53" s="938">
        <v>0</v>
      </c>
      <c r="D53" s="938">
        <v>0</v>
      </c>
      <c r="E53" s="938">
        <v>0</v>
      </c>
      <c r="F53" s="938">
        <v>0</v>
      </c>
      <c r="G53" s="938">
        <v>0</v>
      </c>
      <c r="H53" s="938">
        <v>0</v>
      </c>
      <c r="I53" s="530"/>
      <c r="K53" s="199"/>
      <c r="L53" s="181"/>
      <c r="M53" s="201" t="s">
        <v>104</v>
      </c>
      <c r="N53" s="202"/>
      <c r="O53" s="203" t="s">
        <v>111</v>
      </c>
      <c r="P53" s="204">
        <f>'Ｈ１０（1998）'!A52</f>
        <v>0</v>
      </c>
      <c r="Q53" s="205">
        <f>'Ｈ１０（1998）'!C52</f>
        <v>0</v>
      </c>
      <c r="R53" s="205">
        <f>'Ｈ１０（1998）'!E52</f>
        <v>0</v>
      </c>
      <c r="S53" s="267">
        <f>'Ｈ１０（1998）'!F52</f>
        <v>0</v>
      </c>
      <c r="T53" s="268">
        <f>'Ｈ１０（1998）'!H52</f>
        <v>0</v>
      </c>
      <c r="U53" s="207"/>
      <c r="V53" s="200"/>
      <c r="W53" s="221" t="s">
        <v>104</v>
      </c>
      <c r="X53" s="222"/>
      <c r="Y53" s="223" t="s">
        <v>53</v>
      </c>
      <c r="Z53" s="231">
        <f>'Ｈ１０（1998）'!A197</f>
        <v>0</v>
      </c>
      <c r="AA53" s="232">
        <f>'Ｈ１０（1998）'!B197</f>
        <v>0</v>
      </c>
      <c r="AB53" s="233">
        <f>'Ｈ１０（1998）'!C197</f>
        <v>0</v>
      </c>
      <c r="AC53" s="513">
        <f>'Ｈ１０（1998）'!E197</f>
        <v>0</v>
      </c>
      <c r="AD53" s="165"/>
      <c r="AE53" s="165"/>
      <c r="AF53" s="165"/>
      <c r="AG53" s="165"/>
      <c r="AH53" s="165"/>
      <c r="AI53" s="376"/>
      <c r="AJ53" s="376"/>
      <c r="AK53" s="376"/>
    </row>
    <row r="54" spans="1:38" ht="14.45" customHeight="1">
      <c r="A54" s="938">
        <v>0</v>
      </c>
      <c r="B54" s="938">
        <v>0</v>
      </c>
      <c r="C54" s="938">
        <v>0</v>
      </c>
      <c r="D54" s="938">
        <v>0</v>
      </c>
      <c r="E54" s="938">
        <v>0</v>
      </c>
      <c r="F54" s="938">
        <v>0</v>
      </c>
      <c r="G54" s="938">
        <v>0</v>
      </c>
      <c r="H54" s="938">
        <v>0</v>
      </c>
      <c r="I54" s="530"/>
      <c r="K54" s="199"/>
      <c r="L54" s="181"/>
      <c r="M54" s="201" t="s">
        <v>90</v>
      </c>
      <c r="N54" s="202"/>
      <c r="O54" s="203" t="s">
        <v>112</v>
      </c>
      <c r="P54" s="204">
        <f>'Ｈ１０（1998）'!A53</f>
        <v>0</v>
      </c>
      <c r="Q54" s="205">
        <f>'Ｈ１０（1998）'!C53</f>
        <v>0</v>
      </c>
      <c r="R54" s="205">
        <f>'Ｈ１０（1998）'!E53</f>
        <v>0</v>
      </c>
      <c r="S54" s="267">
        <f>'Ｈ１０（1998）'!F53</f>
        <v>0</v>
      </c>
      <c r="T54" s="268">
        <f>'Ｈ１０（1998）'!H53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38">
        <v>0</v>
      </c>
      <c r="B55" s="938">
        <v>0</v>
      </c>
      <c r="C55" s="938">
        <v>0</v>
      </c>
      <c r="D55" s="938">
        <v>0</v>
      </c>
      <c r="E55" s="938">
        <v>0</v>
      </c>
      <c r="F55" s="938">
        <v>0</v>
      </c>
      <c r="G55" s="938">
        <v>0</v>
      </c>
      <c r="H55" s="938">
        <v>0</v>
      </c>
      <c r="I55" s="530"/>
      <c r="K55" s="199"/>
      <c r="L55" s="181" t="s">
        <v>92</v>
      </c>
      <c r="M55" s="201" t="s">
        <v>105</v>
      </c>
      <c r="N55" s="202"/>
      <c r="O55" s="203" t="s">
        <v>113</v>
      </c>
      <c r="P55" s="204">
        <f>'Ｈ１０（1998）'!A54</f>
        <v>0</v>
      </c>
      <c r="Q55" s="205">
        <f>'Ｈ１０（1998）'!C54</f>
        <v>0</v>
      </c>
      <c r="R55" s="205">
        <f>'Ｈ１０（1998）'!E54</f>
        <v>0</v>
      </c>
      <c r="S55" s="267">
        <f>'Ｈ１０（1998）'!F54</f>
        <v>0</v>
      </c>
      <c r="T55" s="268">
        <f>'Ｈ１０（1998）'!H54</f>
        <v>0</v>
      </c>
      <c r="U55" s="207"/>
      <c r="V55" s="200"/>
      <c r="W55" s="200"/>
      <c r="X55" s="172"/>
      <c r="Y55" s="212"/>
      <c r="Z55" s="209"/>
      <c r="AA55" s="210"/>
      <c r="AB55" s="210"/>
      <c r="AC55" s="510"/>
      <c r="AD55" s="165"/>
      <c r="AE55" s="165"/>
      <c r="AF55" s="165"/>
      <c r="AG55" s="165"/>
      <c r="AH55" s="165"/>
      <c r="AI55" s="376"/>
      <c r="AJ55" s="376"/>
      <c r="AK55" s="376"/>
    </row>
    <row r="56" spans="1:38" ht="14.45" customHeight="1">
      <c r="A56" s="938">
        <v>0</v>
      </c>
      <c r="B56" s="938">
        <v>0</v>
      </c>
      <c r="C56" s="938">
        <v>0</v>
      </c>
      <c r="D56" s="938">
        <v>0</v>
      </c>
      <c r="E56" s="938">
        <v>0</v>
      </c>
      <c r="F56" s="938">
        <v>0</v>
      </c>
      <c r="G56" s="938">
        <v>0</v>
      </c>
      <c r="H56" s="938">
        <v>0</v>
      </c>
      <c r="I56" s="530"/>
      <c r="K56" s="199"/>
      <c r="L56" s="181"/>
      <c r="M56" s="201" t="s">
        <v>106</v>
      </c>
      <c r="N56" s="202"/>
      <c r="O56" s="203" t="s">
        <v>114</v>
      </c>
      <c r="P56" s="204">
        <f>'Ｈ１０（1998）'!A55</f>
        <v>0</v>
      </c>
      <c r="Q56" s="205">
        <f>'Ｈ１０（1998）'!C55</f>
        <v>0</v>
      </c>
      <c r="R56" s="205">
        <f>'Ｈ１０（1998）'!E55</f>
        <v>0</v>
      </c>
      <c r="S56" s="267">
        <f>'Ｈ１０（1998）'!F55</f>
        <v>0</v>
      </c>
      <c r="T56" s="268">
        <f>'Ｈ１０（1998）'!H55</f>
        <v>0</v>
      </c>
      <c r="U56" s="207"/>
      <c r="V56" s="200" t="s">
        <v>668</v>
      </c>
      <c r="W56" s="201" t="s">
        <v>106</v>
      </c>
      <c r="X56" s="202"/>
      <c r="Y56" s="203" t="s">
        <v>55</v>
      </c>
      <c r="Z56" s="204">
        <f>'Ｈ１０（1998）'!A198</f>
        <v>0</v>
      </c>
      <c r="AA56" s="205">
        <f>'Ｈ１０（1998）'!B198</f>
        <v>0</v>
      </c>
      <c r="AB56" s="206">
        <f>'Ｈ１０（1998）'!C198</f>
        <v>0</v>
      </c>
      <c r="AC56" s="506">
        <f>'Ｈ１０（1998）'!E198</f>
        <v>0</v>
      </c>
      <c r="AD56" s="165"/>
      <c r="AE56" s="165"/>
      <c r="AF56" s="165"/>
      <c r="AG56" s="165"/>
      <c r="AH56" s="165"/>
      <c r="AI56" s="376"/>
      <c r="AJ56" s="376"/>
      <c r="AK56" s="376"/>
    </row>
    <row r="57" spans="1:38" ht="14.45" customHeight="1">
      <c r="A57" s="938">
        <v>0</v>
      </c>
      <c r="B57" s="938">
        <v>0</v>
      </c>
      <c r="C57" s="938">
        <v>0</v>
      </c>
      <c r="D57" s="938">
        <v>0</v>
      </c>
      <c r="E57" s="938">
        <v>0</v>
      </c>
      <c r="F57" s="938">
        <v>0</v>
      </c>
      <c r="G57" s="938">
        <v>0</v>
      </c>
      <c r="H57" s="938">
        <v>0</v>
      </c>
      <c r="I57" s="530"/>
      <c r="K57" s="199"/>
      <c r="L57" s="181"/>
      <c r="M57" s="201" t="s">
        <v>107</v>
      </c>
      <c r="N57" s="202"/>
      <c r="O57" s="203" t="s">
        <v>115</v>
      </c>
      <c r="P57" s="204">
        <f>'Ｈ１０（1998）'!A56</f>
        <v>0</v>
      </c>
      <c r="Q57" s="205">
        <f>'Ｈ１０（1998）'!C56</f>
        <v>0</v>
      </c>
      <c r="R57" s="205">
        <f>'Ｈ１０（1998）'!E56</f>
        <v>0</v>
      </c>
      <c r="S57" s="267">
        <f>'Ｈ１０（1998）'!F56</f>
        <v>0</v>
      </c>
      <c r="T57" s="268">
        <f>'Ｈ１０（1998）'!H56</f>
        <v>0</v>
      </c>
      <c r="U57" s="207"/>
      <c r="V57" s="200"/>
      <c r="W57" s="201" t="s">
        <v>136</v>
      </c>
      <c r="X57" s="202"/>
      <c r="Y57" s="203" t="s">
        <v>56</v>
      </c>
      <c r="Z57" s="204">
        <f>'Ｈ１０（1998）'!A199</f>
        <v>0</v>
      </c>
      <c r="AA57" s="205">
        <f>'Ｈ１０（1998）'!B199</f>
        <v>0</v>
      </c>
      <c r="AB57" s="206">
        <f>'Ｈ１０（1998）'!C199</f>
        <v>0</v>
      </c>
      <c r="AC57" s="506">
        <f>'Ｈ１０（1998）'!E199</f>
        <v>0</v>
      </c>
      <c r="AD57" s="165"/>
      <c r="AE57" s="165"/>
      <c r="AF57" s="165"/>
      <c r="AG57" s="165"/>
      <c r="AH57" s="165"/>
      <c r="AI57" s="376"/>
      <c r="AJ57" s="376"/>
      <c r="AK57" s="376"/>
    </row>
    <row r="58" spans="1:38" ht="14.45" customHeight="1" thickBot="1">
      <c r="A58" s="938">
        <v>15750</v>
      </c>
      <c r="B58" s="938">
        <v>15750</v>
      </c>
      <c r="C58" s="938">
        <v>15750</v>
      </c>
      <c r="D58" s="938">
        <v>0</v>
      </c>
      <c r="E58" s="938">
        <v>6078</v>
      </c>
      <c r="F58" s="938">
        <v>0</v>
      </c>
      <c r="G58" s="938">
        <v>0</v>
      </c>
      <c r="H58" s="938">
        <v>0</v>
      </c>
      <c r="I58" s="530"/>
      <c r="K58" s="199"/>
      <c r="L58" s="181" t="s">
        <v>41</v>
      </c>
      <c r="M58" s="201" t="s">
        <v>108</v>
      </c>
      <c r="N58" s="202"/>
      <c r="O58" s="203" t="s">
        <v>116</v>
      </c>
      <c r="P58" s="204">
        <f>'Ｈ１０（1998）'!A57</f>
        <v>0</v>
      </c>
      <c r="Q58" s="205">
        <f>'Ｈ１０（1998）'!C57</f>
        <v>0</v>
      </c>
      <c r="R58" s="205">
        <f>'Ｈ１０（1998）'!E57</f>
        <v>0</v>
      </c>
      <c r="S58" s="267">
        <f>'Ｈ１０（1998）'!F57</f>
        <v>0</v>
      </c>
      <c r="T58" s="268">
        <f>'Ｈ１０（1998）'!H57</f>
        <v>0</v>
      </c>
      <c r="U58" s="207"/>
      <c r="V58" s="181" t="s">
        <v>669</v>
      </c>
      <c r="W58" s="201" t="s">
        <v>138</v>
      </c>
      <c r="X58" s="202"/>
      <c r="Y58" s="203" t="s">
        <v>58</v>
      </c>
      <c r="Z58" s="204">
        <f>'Ｈ１０（1998）'!A200</f>
        <v>0</v>
      </c>
      <c r="AA58" s="205">
        <f>'Ｈ１０（1998）'!B200</f>
        <v>0</v>
      </c>
      <c r="AB58" s="206">
        <f>'Ｈ１０（1998）'!C200</f>
        <v>0</v>
      </c>
      <c r="AC58" s="506">
        <f>'Ｈ１０（1998）'!E200</f>
        <v>0</v>
      </c>
      <c r="AD58" s="165"/>
      <c r="AE58" s="165"/>
      <c r="AF58" s="165"/>
      <c r="AG58" s="165"/>
      <c r="AH58" s="165"/>
      <c r="AI58" s="376"/>
      <c r="AJ58" s="376"/>
      <c r="AK58" s="376"/>
    </row>
    <row r="59" spans="1:38" ht="14.45" customHeight="1" thickTop="1" thickBot="1">
      <c r="A59" s="532">
        <v>0</v>
      </c>
      <c r="B59" s="533">
        <v>0</v>
      </c>
      <c r="C59" s="533">
        <v>0</v>
      </c>
      <c r="D59" s="533">
        <v>0</v>
      </c>
      <c r="E59" s="533">
        <v>0</v>
      </c>
      <c r="F59" s="533">
        <v>0</v>
      </c>
      <c r="G59" s="533">
        <v>0</v>
      </c>
      <c r="H59" s="534">
        <v>0</v>
      </c>
      <c r="I59" s="530"/>
      <c r="K59" s="199"/>
      <c r="L59" s="221"/>
      <c r="M59" s="201" t="s">
        <v>13</v>
      </c>
      <c r="N59" s="202"/>
      <c r="O59" s="203" t="s">
        <v>117</v>
      </c>
      <c r="P59" s="204">
        <f>'Ｈ１０（1998）'!A58</f>
        <v>15750</v>
      </c>
      <c r="Q59" s="205">
        <f>'Ｈ１０（1998）'!C58</f>
        <v>15750</v>
      </c>
      <c r="R59" s="205">
        <f>'Ｈ１０（1998）'!E58</f>
        <v>6078</v>
      </c>
      <c r="S59" s="267">
        <f>'Ｈ１０（1998）'!F58</f>
        <v>0</v>
      </c>
      <c r="T59" s="268">
        <f>'Ｈ１０（1998）'!H58</f>
        <v>0</v>
      </c>
      <c r="U59" s="207"/>
      <c r="V59" s="221"/>
      <c r="W59" s="221" t="s">
        <v>13</v>
      </c>
      <c r="X59" s="222"/>
      <c r="Y59" s="223" t="s">
        <v>61</v>
      </c>
      <c r="Z59" s="204">
        <f>'Ｈ１０（1998）'!A201</f>
        <v>0</v>
      </c>
      <c r="AA59" s="205">
        <f>'Ｈ１０（1998）'!B201</f>
        <v>0</v>
      </c>
      <c r="AB59" s="206">
        <f>'Ｈ１０（1998）'!C201</f>
        <v>0</v>
      </c>
      <c r="AC59" s="506">
        <f>'Ｈ１０（1998）'!E201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'Ｈ１０（1998）'!A59</f>
        <v>0</v>
      </c>
      <c r="Q60" s="205">
        <f>'Ｈ１０（1998）'!C59</f>
        <v>0</v>
      </c>
      <c r="R60" s="205">
        <f>'Ｈ１０（1998）'!E59</f>
        <v>0</v>
      </c>
      <c r="S60" s="267">
        <f>'Ｈ１０（1998）'!F59</f>
        <v>0</v>
      </c>
      <c r="T60" s="268">
        <f>'Ｈ１０（1998）'!H59</f>
        <v>0</v>
      </c>
      <c r="U60" s="207"/>
      <c r="V60" s="221" t="s">
        <v>13</v>
      </c>
      <c r="W60" s="222"/>
      <c r="X60" s="222"/>
      <c r="Y60" s="223" t="s">
        <v>63</v>
      </c>
      <c r="Z60" s="462">
        <f>'Ｈ１０（1998）'!A202</f>
        <v>0</v>
      </c>
      <c r="AA60" s="449">
        <f>'Ｈ１０（1998）'!B202</f>
        <v>0</v>
      </c>
      <c r="AB60" s="463">
        <f>'Ｈ１０（1998）'!C202</f>
        <v>0</v>
      </c>
      <c r="AC60" s="515">
        <f>'Ｈ１０（1998）'!E202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338993</v>
      </c>
      <c r="Q61" s="247">
        <f>SUM(Q8:Q60)-Q9-Q10-Q12-Q13-Q15-Q16-Q17-Q30-Q31-Q32-Q40-Q41-Q42-Q43-Q44-Q49-Q50</f>
        <v>310882</v>
      </c>
      <c r="R61" s="247">
        <f>SUM(R8:R60)-R9-R10-R12-R13-R15-R16-R17-R30-R31-R32-R40-R41-R42-R43-R44-R49-R50</f>
        <v>52309</v>
      </c>
      <c r="S61" s="336">
        <f>SUM(S8:S60)-S9-S10-S12-S13-S15-S16-S17-S30-S31-S32-S40-S41-S42-S43-S44-S49-S50</f>
        <v>156627</v>
      </c>
      <c r="T61" s="337">
        <f>SUM(T8:T60)-T9-T10-T12-T13-T15-T16-T17-T30-T31-T32-T40-T41-T42-T43-T44-T49-T50</f>
        <v>76700</v>
      </c>
      <c r="U61" s="249"/>
      <c r="V61" s="243" t="s">
        <v>82</v>
      </c>
      <c r="W61" s="244"/>
      <c r="X61" s="244"/>
      <c r="Y61" s="245"/>
      <c r="Z61" s="250">
        <f>SUM(Z8:Z60)-Z9-Z10-Z25-Z28-Z40-Z41-Z42-Z43-Z44</f>
        <v>12935</v>
      </c>
      <c r="AA61" s="247">
        <f>SUM(AA8:AA60)-AA9-AA10-AA25-AA28-AA40-AA41-AA42-AA43-AA44</f>
        <v>269</v>
      </c>
      <c r="AB61" s="251">
        <f>SUM(AB8:AB60)-AB9-AB10-AB25-AB28-AB40-AB41-AB42-AB43-AB44</f>
        <v>0</v>
      </c>
      <c r="AC61" s="516">
        <f>SUM(AC8:AC60)-AC9-AC10-AC25-AC28-AC40-AC41-AC42-AC43-AC44</f>
        <v>38</v>
      </c>
      <c r="AD61" s="1046"/>
      <c r="AE61" s="1046"/>
      <c r="AF61" s="1046"/>
      <c r="AG61" s="1011"/>
      <c r="AH61" s="1011"/>
      <c r="AI61" s="1012" t="s">
        <v>5</v>
      </c>
      <c r="AJ61" s="1009" t="s">
        <v>6</v>
      </c>
      <c r="AK61" s="1009" t="s">
        <v>7</v>
      </c>
      <c r="AL61" s="1013" t="s">
        <v>398</v>
      </c>
    </row>
    <row r="62" spans="1:38" ht="14.45" customHeight="1">
      <c r="A62" s="948">
        <v>550534</v>
      </c>
      <c r="B62" s="948">
        <v>550534</v>
      </c>
      <c r="C62" s="948">
        <v>0</v>
      </c>
      <c r="D62" s="948">
        <v>14480</v>
      </c>
      <c r="E62" s="948">
        <v>1875</v>
      </c>
      <c r="F62" s="948">
        <v>140600</v>
      </c>
      <c r="G62" s="536"/>
      <c r="H62" s="535"/>
      <c r="I62" s="535"/>
      <c r="K62" s="188"/>
      <c r="L62" s="189" t="s">
        <v>8</v>
      </c>
      <c r="M62" s="190"/>
      <c r="N62" s="190"/>
      <c r="O62" s="191" t="s">
        <v>9</v>
      </c>
      <c r="P62" s="257">
        <f>'Ｈ１０（1998）'!A63</f>
        <v>3481</v>
      </c>
      <c r="Q62" s="258">
        <f>'Ｈ１０（1998）'!B63</f>
        <v>3481</v>
      </c>
      <c r="R62" s="259"/>
      <c r="S62" s="260">
        <f>'Ｈ１０（1998）'!D63</f>
        <v>0</v>
      </c>
      <c r="T62" s="261">
        <f>'Ｈ１０（1998）'!F63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48">
        <v>3481</v>
      </c>
      <c r="B63" s="948">
        <v>3481</v>
      </c>
      <c r="C63" s="948">
        <v>0</v>
      </c>
      <c r="D63" s="948">
        <v>0</v>
      </c>
      <c r="E63" s="948">
        <v>0</v>
      </c>
      <c r="F63" s="948">
        <v>0</v>
      </c>
      <c r="G63" s="536"/>
      <c r="H63" s="535"/>
      <c r="I63" s="535"/>
      <c r="K63" s="199"/>
      <c r="L63" s="200"/>
      <c r="M63" s="201" t="s">
        <v>11</v>
      </c>
      <c r="N63" s="202"/>
      <c r="O63" s="203" t="s">
        <v>12</v>
      </c>
      <c r="P63" s="204">
        <f>'Ｈ１０（1998）'!A64</f>
        <v>1202</v>
      </c>
      <c r="Q63" s="205">
        <f>'Ｈ１０（1998）'!B64</f>
        <v>1202</v>
      </c>
      <c r="R63" s="225"/>
      <c r="S63" s="267">
        <f>'Ｈ１０（1998）'!D64</f>
        <v>0</v>
      </c>
      <c r="T63" s="268">
        <f>'Ｈ１０（1998）'!F64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48">
        <v>1202</v>
      </c>
      <c r="B64" s="948">
        <v>1202</v>
      </c>
      <c r="C64" s="948">
        <v>0</v>
      </c>
      <c r="D64" s="948">
        <v>0</v>
      </c>
      <c r="E64" s="948">
        <v>0</v>
      </c>
      <c r="F64" s="948">
        <v>0</v>
      </c>
      <c r="G64" s="536"/>
      <c r="H64" s="535"/>
      <c r="I64" s="535"/>
      <c r="K64" s="199"/>
      <c r="L64" s="200"/>
      <c r="M64" s="201" t="s">
        <v>13</v>
      </c>
      <c r="N64" s="172"/>
      <c r="O64" s="212"/>
      <c r="P64" s="213">
        <f>P62-P63</f>
        <v>2279</v>
      </c>
      <c r="Q64" s="214">
        <f>Q62-Q63</f>
        <v>2279</v>
      </c>
      <c r="R64" s="214"/>
      <c r="S64" s="274">
        <f>S62-S63</f>
        <v>0</v>
      </c>
      <c r="T64" s="275">
        <f>T62-T63</f>
        <v>0</v>
      </c>
      <c r="U64" s="269"/>
      <c r="V64" s="200"/>
      <c r="W64" s="201" t="s">
        <v>13</v>
      </c>
      <c r="X64" s="172"/>
      <c r="Y64" s="212" t="s">
        <v>9</v>
      </c>
      <c r="Z64" s="276">
        <f>'Ｈ１０（1998）'!A117</f>
        <v>0</v>
      </c>
      <c r="AA64" s="277">
        <f>'Ｈ１０（1998）'!B117</f>
        <v>0</v>
      </c>
      <c r="AB64" s="278"/>
      <c r="AC64" s="279">
        <f>'Ｈ１０（1998）'!E117</f>
        <v>0</v>
      </c>
      <c r="AD64" s="269"/>
      <c r="AE64" s="200"/>
      <c r="AF64" s="201" t="s">
        <v>13</v>
      </c>
      <c r="AG64" s="172"/>
      <c r="AH64" s="212" t="s">
        <v>399</v>
      </c>
      <c r="AI64" s="276">
        <f>'Ｈ１０（1998）'!A140</f>
        <v>0</v>
      </c>
      <c r="AJ64" s="277">
        <f>'Ｈ１０（1998）'!B140</f>
        <v>0</v>
      </c>
      <c r="AK64" s="280">
        <f>'Ｈ１０（1998）'!C140</f>
        <v>0</v>
      </c>
      <c r="AL64" s="281">
        <f>'Ｈ１０（1998）'!E140</f>
        <v>0</v>
      </c>
    </row>
    <row r="65" spans="1:38" ht="14.45" customHeight="1">
      <c r="A65" s="948">
        <v>5762</v>
      </c>
      <c r="B65" s="948">
        <v>5762</v>
      </c>
      <c r="C65" s="948">
        <v>0</v>
      </c>
      <c r="D65" s="948">
        <v>0</v>
      </c>
      <c r="E65" s="948">
        <v>0</v>
      </c>
      <c r="F65" s="948">
        <v>0</v>
      </c>
      <c r="G65" s="536"/>
      <c r="H65" s="535"/>
      <c r="I65" s="535"/>
      <c r="K65" s="199" t="s">
        <v>4</v>
      </c>
      <c r="L65" s="178" t="s">
        <v>14</v>
      </c>
      <c r="M65" s="175"/>
      <c r="N65" s="175"/>
      <c r="O65" s="216" t="s">
        <v>15</v>
      </c>
      <c r="P65" s="217">
        <f>'Ｈ１０（1998）'!A65</f>
        <v>5762</v>
      </c>
      <c r="Q65" s="218">
        <f>'Ｈ１０（1998）'!B65</f>
        <v>5762</v>
      </c>
      <c r="R65" s="282"/>
      <c r="S65" s="283">
        <f>'Ｈ１０（1998）'!D65</f>
        <v>0</v>
      </c>
      <c r="T65" s="268">
        <f>'Ｈ１０（1998）'!F65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48">
        <v>1867</v>
      </c>
      <c r="B66" s="948">
        <v>1867</v>
      </c>
      <c r="C66" s="948">
        <v>0</v>
      </c>
      <c r="D66" s="948">
        <v>0</v>
      </c>
      <c r="E66" s="948">
        <v>0</v>
      </c>
      <c r="F66" s="948">
        <v>0</v>
      </c>
      <c r="G66" s="536"/>
      <c r="H66" s="535"/>
      <c r="I66" s="535"/>
      <c r="K66" s="199"/>
      <c r="L66" s="200"/>
      <c r="M66" s="201" t="s">
        <v>16</v>
      </c>
      <c r="N66" s="202"/>
      <c r="O66" s="203" t="s">
        <v>17</v>
      </c>
      <c r="P66" s="204">
        <f>'Ｈ１０（1998）'!A66</f>
        <v>1867</v>
      </c>
      <c r="Q66" s="205">
        <f>'Ｈ１０（1998）'!B66</f>
        <v>1867</v>
      </c>
      <c r="R66" s="225"/>
      <c r="S66" s="267">
        <f>'Ｈ１０（1998）'!D66</f>
        <v>0</v>
      </c>
      <c r="T66" s="268">
        <f>'Ｈ１０（1998）'!F66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48">
        <v>3833</v>
      </c>
      <c r="B67" s="948">
        <v>3833</v>
      </c>
      <c r="C67" s="948">
        <v>0</v>
      </c>
      <c r="D67" s="948">
        <v>0</v>
      </c>
      <c r="E67" s="948">
        <v>0</v>
      </c>
      <c r="F67" s="948">
        <v>0</v>
      </c>
      <c r="G67" s="536"/>
      <c r="H67" s="535"/>
      <c r="I67" s="535"/>
      <c r="K67" s="199"/>
      <c r="L67" s="221"/>
      <c r="M67" s="201" t="s">
        <v>13</v>
      </c>
      <c r="N67" s="222"/>
      <c r="O67" s="223"/>
      <c r="P67" s="213">
        <f>P65-P66</f>
        <v>3895</v>
      </c>
      <c r="Q67" s="214">
        <f>Q65-Q66</f>
        <v>3895</v>
      </c>
      <c r="R67" s="214"/>
      <c r="S67" s="274">
        <f>S65-S66</f>
        <v>0</v>
      </c>
      <c r="T67" s="275">
        <f>T65-T66</f>
        <v>0</v>
      </c>
      <c r="U67" s="269"/>
      <c r="V67" s="221"/>
      <c r="W67" s="201" t="s">
        <v>13</v>
      </c>
      <c r="X67" s="222"/>
      <c r="Y67" s="212" t="s">
        <v>400</v>
      </c>
      <c r="Z67" s="276">
        <f>'Ｈ１０（1998）'!A118</f>
        <v>0</v>
      </c>
      <c r="AA67" s="277">
        <f>'Ｈ１０（1998）'!B118</f>
        <v>0</v>
      </c>
      <c r="AB67" s="278"/>
      <c r="AC67" s="279">
        <f>'Ｈ１０（1998）'!E118</f>
        <v>0</v>
      </c>
      <c r="AD67" s="269"/>
      <c r="AE67" s="221"/>
      <c r="AF67" s="201" t="s">
        <v>13</v>
      </c>
      <c r="AG67" s="222"/>
      <c r="AH67" s="212" t="s">
        <v>401</v>
      </c>
      <c r="AI67" s="276">
        <f>'Ｈ１０（1998）'!A141</f>
        <v>0</v>
      </c>
      <c r="AJ67" s="277">
        <f>'Ｈ１０（1998）'!B141</f>
        <v>0</v>
      </c>
      <c r="AK67" s="280">
        <f>'Ｈ１０（1998）'!C141</f>
        <v>0</v>
      </c>
      <c r="AL67" s="281">
        <f>'Ｈ１０（1998）'!E141</f>
        <v>0</v>
      </c>
    </row>
    <row r="68" spans="1:38" ht="14.45" customHeight="1">
      <c r="A68" s="948">
        <v>3833</v>
      </c>
      <c r="B68" s="948">
        <v>3833</v>
      </c>
      <c r="C68" s="948">
        <v>0</v>
      </c>
      <c r="D68" s="948">
        <v>0</v>
      </c>
      <c r="E68" s="948">
        <v>0</v>
      </c>
      <c r="F68" s="948">
        <v>0</v>
      </c>
      <c r="G68" s="536"/>
      <c r="H68" s="535"/>
      <c r="I68" s="535"/>
      <c r="K68" s="199" t="s">
        <v>4</v>
      </c>
      <c r="L68" s="174"/>
      <c r="M68" s="200" t="s">
        <v>94</v>
      </c>
      <c r="N68" s="202"/>
      <c r="O68" s="203" t="s">
        <v>93</v>
      </c>
      <c r="P68" s="204">
        <f>'Ｈ１０（1998）'!A68</f>
        <v>3833</v>
      </c>
      <c r="Q68" s="205">
        <f>'Ｈ１０（1998）'!B68</f>
        <v>3833</v>
      </c>
      <c r="R68" s="225"/>
      <c r="S68" s="267">
        <f>'Ｈ１０（1998）'!D68</f>
        <v>0</v>
      </c>
      <c r="T68" s="268">
        <f>'Ｈ１０（1998）'!F68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48">
        <v>0</v>
      </c>
      <c r="B69" s="948">
        <v>0</v>
      </c>
      <c r="C69" s="948">
        <v>0</v>
      </c>
      <c r="D69" s="948">
        <v>0</v>
      </c>
      <c r="E69" s="948">
        <v>0</v>
      </c>
      <c r="F69" s="948">
        <v>0</v>
      </c>
      <c r="G69" s="536"/>
      <c r="H69" s="535"/>
      <c r="I69" s="535"/>
      <c r="K69" s="199"/>
      <c r="L69" s="181" t="s">
        <v>102</v>
      </c>
      <c r="M69" s="200"/>
      <c r="N69" s="201" t="s">
        <v>148</v>
      </c>
      <c r="O69" s="203" t="s">
        <v>97</v>
      </c>
      <c r="P69" s="204">
        <f>'Ｈ１０（1998）'!A69</f>
        <v>0</v>
      </c>
      <c r="Q69" s="205">
        <f>'Ｈ１０（1998）'!B69</f>
        <v>0</v>
      </c>
      <c r="R69" s="225"/>
      <c r="S69" s="267">
        <f>'Ｈ１０（1998）'!D69</f>
        <v>0</v>
      </c>
      <c r="T69" s="268">
        <f>'Ｈ１０（1998）'!F69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48">
        <v>3833</v>
      </c>
      <c r="B70" s="948">
        <v>3833</v>
      </c>
      <c r="C70" s="948">
        <v>0</v>
      </c>
      <c r="D70" s="948">
        <v>0</v>
      </c>
      <c r="E70" s="948">
        <v>0</v>
      </c>
      <c r="F70" s="948">
        <v>0</v>
      </c>
      <c r="G70" s="536"/>
      <c r="H70" s="535"/>
      <c r="I70" s="535"/>
      <c r="K70" s="199"/>
      <c r="L70" s="181" t="s">
        <v>103</v>
      </c>
      <c r="M70" s="181"/>
      <c r="N70" s="201" t="s">
        <v>96</v>
      </c>
      <c r="O70" s="203" t="s">
        <v>34</v>
      </c>
      <c r="P70" s="204">
        <f>'Ｈ１０（1998）'!A70</f>
        <v>3833</v>
      </c>
      <c r="Q70" s="205">
        <f>'Ｈ１０（1998）'!B70</f>
        <v>3833</v>
      </c>
      <c r="R70" s="225"/>
      <c r="S70" s="267">
        <f>'Ｈ１０（1998）'!D70</f>
        <v>0</v>
      </c>
      <c r="T70" s="268">
        <f>'Ｈ１０（1998）'!F70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48">
        <v>0</v>
      </c>
      <c r="B71" s="948">
        <v>0</v>
      </c>
      <c r="C71" s="948">
        <v>0</v>
      </c>
      <c r="D71" s="948">
        <v>0</v>
      </c>
      <c r="E71" s="948">
        <v>0</v>
      </c>
      <c r="F71" s="948">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48">
        <v>0</v>
      </c>
      <c r="B72" s="948">
        <v>0</v>
      </c>
      <c r="C72" s="948">
        <v>0</v>
      </c>
      <c r="D72" s="948">
        <v>0</v>
      </c>
      <c r="E72" s="948">
        <v>0</v>
      </c>
      <c r="F72" s="948">
        <v>0</v>
      </c>
      <c r="G72" s="536"/>
      <c r="H72" s="535"/>
      <c r="I72" s="535"/>
      <c r="K72" s="199"/>
      <c r="L72" s="181"/>
      <c r="M72" s="201" t="s">
        <v>95</v>
      </c>
      <c r="N72" s="202"/>
      <c r="O72" s="203" t="s">
        <v>98</v>
      </c>
      <c r="P72" s="204">
        <f>'Ｈ１０（1998）'!A71</f>
        <v>0</v>
      </c>
      <c r="Q72" s="205">
        <f>'Ｈ１０（1998）'!B71</f>
        <v>0</v>
      </c>
      <c r="R72" s="225"/>
      <c r="S72" s="267">
        <f>'Ｈ１０（1998）'!D71</f>
        <v>0</v>
      </c>
      <c r="T72" s="268">
        <f>'Ｈ１０（1998）'!F71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48">
        <v>0</v>
      </c>
      <c r="B73" s="948">
        <v>0</v>
      </c>
      <c r="C73" s="948">
        <v>0</v>
      </c>
      <c r="D73" s="948">
        <v>0</v>
      </c>
      <c r="E73" s="948">
        <v>0</v>
      </c>
      <c r="F73" s="948">
        <v>0</v>
      </c>
      <c r="G73" s="536"/>
      <c r="H73" s="535"/>
      <c r="I73" s="535"/>
      <c r="K73" s="199"/>
      <c r="L73" s="221"/>
      <c r="M73" s="201" t="s">
        <v>13</v>
      </c>
      <c r="N73" s="202"/>
      <c r="O73" s="203" t="s">
        <v>99</v>
      </c>
      <c r="P73" s="204">
        <f>'Ｈ１０（1998）'!A72</f>
        <v>0</v>
      </c>
      <c r="Q73" s="205">
        <f>'Ｈ１０（1998）'!B72</f>
        <v>0</v>
      </c>
      <c r="R73" s="225"/>
      <c r="S73" s="267">
        <f>'Ｈ１０（1998）'!D72</f>
        <v>0</v>
      </c>
      <c r="T73" s="268">
        <f>'Ｈ１０（1998）'!F72</f>
        <v>0</v>
      </c>
      <c r="U73" s="269"/>
      <c r="V73" s="221"/>
      <c r="W73" s="201" t="s">
        <v>13</v>
      </c>
      <c r="X73" s="202"/>
      <c r="Y73" s="216" t="s">
        <v>15</v>
      </c>
      <c r="Z73" s="276">
        <f>'Ｈ１０（1998）'!A119</f>
        <v>0</v>
      </c>
      <c r="AA73" s="277">
        <f>'Ｈ１０（1998）'!B119</f>
        <v>0</v>
      </c>
      <c r="AB73" s="278"/>
      <c r="AC73" s="279">
        <f>'Ｈ１０（1998）'!E119</f>
        <v>0</v>
      </c>
      <c r="AD73" s="269"/>
      <c r="AE73" s="221"/>
      <c r="AF73" s="201" t="s">
        <v>13</v>
      </c>
      <c r="AG73" s="202"/>
      <c r="AH73" s="216" t="s">
        <v>402</v>
      </c>
      <c r="AI73" s="276">
        <f>'Ｈ１０（1998）'!A142</f>
        <v>0</v>
      </c>
      <c r="AJ73" s="277">
        <f>'Ｈ１０（1998）'!B142</f>
        <v>0</v>
      </c>
      <c r="AK73" s="280">
        <f>'Ｈ１０（1998）'!C142</f>
        <v>0</v>
      </c>
      <c r="AL73" s="281">
        <f>'Ｈ１０（1998）'!E142</f>
        <v>0</v>
      </c>
    </row>
    <row r="74" spans="1:38" ht="14.45" customHeight="1">
      <c r="A74" s="948">
        <v>211307</v>
      </c>
      <c r="B74" s="948">
        <v>211307</v>
      </c>
      <c r="C74" s="948">
        <v>0</v>
      </c>
      <c r="D74" s="948">
        <v>14480</v>
      </c>
      <c r="E74" s="948">
        <v>1875</v>
      </c>
      <c r="F74" s="948">
        <v>63900</v>
      </c>
      <c r="G74" s="536"/>
      <c r="H74" s="535"/>
      <c r="I74" s="535"/>
      <c r="K74" s="199"/>
      <c r="L74" s="201" t="s">
        <v>19</v>
      </c>
      <c r="M74" s="202"/>
      <c r="N74" s="202"/>
      <c r="O74" s="203" t="s">
        <v>20</v>
      </c>
      <c r="P74" s="204">
        <f>'Ｈ１０（1998）'!A73</f>
        <v>0</v>
      </c>
      <c r="Q74" s="205">
        <f>'Ｈ１０（1998）'!B73</f>
        <v>0</v>
      </c>
      <c r="R74" s="225"/>
      <c r="S74" s="267">
        <f>'Ｈ１０（1998）'!D73</f>
        <v>0</v>
      </c>
      <c r="T74" s="268">
        <f>'Ｈ１０（1998）'!F73</f>
        <v>0</v>
      </c>
      <c r="U74" s="269"/>
      <c r="V74" s="201" t="s">
        <v>19</v>
      </c>
      <c r="W74" s="202"/>
      <c r="X74" s="202"/>
      <c r="Y74" s="216" t="s">
        <v>142</v>
      </c>
      <c r="Z74" s="299">
        <f>'Ｈ１０（1998）'!A120</f>
        <v>0</v>
      </c>
      <c r="AA74" s="277">
        <f>'Ｈ１０（1998）'!B120</f>
        <v>0</v>
      </c>
      <c r="AB74" s="300"/>
      <c r="AC74" s="279">
        <f>'Ｈ１０（1998）'!E120</f>
        <v>0</v>
      </c>
      <c r="AD74" s="269"/>
      <c r="AE74" s="201" t="s">
        <v>19</v>
      </c>
      <c r="AF74" s="202"/>
      <c r="AG74" s="202"/>
      <c r="AH74" s="216" t="s">
        <v>403</v>
      </c>
      <c r="AI74" s="299">
        <f>'Ｈ１０（1998）'!A143</f>
        <v>0</v>
      </c>
      <c r="AJ74" s="277">
        <f>'Ｈ１０（1998）'!B143</f>
        <v>0</v>
      </c>
      <c r="AK74" s="301">
        <f>'Ｈ１０（1998）'!C143</f>
        <v>0</v>
      </c>
      <c r="AL74" s="281">
        <f>'Ｈ１０（1998）'!E143</f>
        <v>0</v>
      </c>
    </row>
    <row r="75" spans="1:38" ht="14.45" customHeight="1">
      <c r="A75" s="948">
        <v>11875</v>
      </c>
      <c r="B75" s="948">
        <v>11875</v>
      </c>
      <c r="C75" s="948">
        <v>0</v>
      </c>
      <c r="D75" s="948">
        <v>4456</v>
      </c>
      <c r="E75" s="948">
        <v>0</v>
      </c>
      <c r="F75" s="948">
        <v>0</v>
      </c>
      <c r="G75" s="536"/>
      <c r="H75" s="535"/>
      <c r="I75" s="535"/>
      <c r="K75" s="199" t="s">
        <v>83</v>
      </c>
      <c r="L75" s="200"/>
      <c r="M75" s="201" t="s">
        <v>22</v>
      </c>
      <c r="N75" s="202"/>
      <c r="O75" s="203" t="s">
        <v>23</v>
      </c>
      <c r="P75" s="204">
        <f>'Ｈ１０（1998）'!A75</f>
        <v>11875</v>
      </c>
      <c r="Q75" s="205">
        <f>'Ｈ１０（1998）'!B75</f>
        <v>11875</v>
      </c>
      <c r="R75" s="225"/>
      <c r="S75" s="267">
        <f>'Ｈ１０（1998）'!D75</f>
        <v>4456</v>
      </c>
      <c r="T75" s="268">
        <f>'Ｈ１０（1998）'!F75</f>
        <v>0</v>
      </c>
      <c r="U75" s="269" t="s">
        <v>404</v>
      </c>
      <c r="V75" s="200"/>
      <c r="W75" s="201" t="s">
        <v>405</v>
      </c>
      <c r="X75" s="202"/>
      <c r="Y75" s="216" t="s">
        <v>406</v>
      </c>
      <c r="Z75" s="299">
        <f>'Ｈ１０（1998）'!A121</f>
        <v>90030</v>
      </c>
      <c r="AA75" s="277">
        <f>'Ｈ１０（1998）'!B121</f>
        <v>0</v>
      </c>
      <c r="AB75" s="300"/>
      <c r="AC75" s="279">
        <f>'Ｈ１０（1998）'!E121</f>
        <v>81100</v>
      </c>
      <c r="AD75" s="269" t="s">
        <v>407</v>
      </c>
      <c r="AE75" s="200"/>
      <c r="AF75" s="201" t="s">
        <v>405</v>
      </c>
      <c r="AG75" s="202"/>
      <c r="AH75" s="216" t="s">
        <v>408</v>
      </c>
      <c r="AI75" s="299">
        <f>'Ｈ１０（1998）'!A144</f>
        <v>0</v>
      </c>
      <c r="AJ75" s="277">
        <f>'Ｈ１０（1998）'!B144</f>
        <v>0</v>
      </c>
      <c r="AK75" s="301">
        <f>'Ｈ１０（1998）'!C144</f>
        <v>0</v>
      </c>
      <c r="AL75" s="281">
        <f>'Ｈ１０（1998）'!E144</f>
        <v>0</v>
      </c>
    </row>
    <row r="76" spans="1:38" ht="14.45" customHeight="1">
      <c r="A76" s="948">
        <v>7665</v>
      </c>
      <c r="B76" s="948">
        <v>7665</v>
      </c>
      <c r="C76" s="948">
        <v>0</v>
      </c>
      <c r="D76" s="948">
        <v>1500</v>
      </c>
      <c r="E76" s="948">
        <v>0</v>
      </c>
      <c r="F76" s="948">
        <v>0</v>
      </c>
      <c r="G76" s="536"/>
      <c r="H76" s="535"/>
      <c r="I76" s="535"/>
      <c r="K76" s="199"/>
      <c r="L76" s="200" t="s">
        <v>25</v>
      </c>
      <c r="M76" s="201" t="s">
        <v>26</v>
      </c>
      <c r="N76" s="202"/>
      <c r="O76" s="203" t="s">
        <v>27</v>
      </c>
      <c r="P76" s="204">
        <f>'Ｈ１０（1998）'!A76</f>
        <v>7665</v>
      </c>
      <c r="Q76" s="205">
        <f>'Ｈ１０（1998）'!B76</f>
        <v>7665</v>
      </c>
      <c r="R76" s="225"/>
      <c r="S76" s="267">
        <f>'Ｈ１０（1998）'!D76</f>
        <v>1500</v>
      </c>
      <c r="T76" s="268">
        <f>'Ｈ１０（1998）'!F76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48">
        <v>0</v>
      </c>
      <c r="B77" s="948">
        <v>0</v>
      </c>
      <c r="C77" s="948">
        <v>0</v>
      </c>
      <c r="D77" s="948">
        <v>0</v>
      </c>
      <c r="E77" s="948">
        <v>0</v>
      </c>
      <c r="F77" s="948">
        <v>0</v>
      </c>
      <c r="G77" s="536"/>
      <c r="H77" s="535"/>
      <c r="I77" s="535"/>
      <c r="K77" s="199"/>
      <c r="L77" s="200" t="s">
        <v>28</v>
      </c>
      <c r="M77" s="201" t="s">
        <v>29</v>
      </c>
      <c r="N77" s="202"/>
      <c r="O77" s="203" t="s">
        <v>30</v>
      </c>
      <c r="P77" s="204">
        <f>'Ｈ１０（1998）'!A77</f>
        <v>0</v>
      </c>
      <c r="Q77" s="205">
        <f>'Ｈ１０（1998）'!B77</f>
        <v>0</v>
      </c>
      <c r="R77" s="225"/>
      <c r="S77" s="267">
        <f>'Ｈ１０（1998）'!D77</f>
        <v>0</v>
      </c>
      <c r="T77" s="268">
        <f>'Ｈ１０（1998）'!F77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48">
        <v>0</v>
      </c>
      <c r="B78" s="948">
        <v>0</v>
      </c>
      <c r="C78" s="948">
        <v>0</v>
      </c>
      <c r="D78" s="948">
        <v>0</v>
      </c>
      <c r="E78" s="948">
        <v>0</v>
      </c>
      <c r="F78" s="948">
        <v>0</v>
      </c>
      <c r="G78" s="536"/>
      <c r="H78" s="535"/>
      <c r="I78" s="535"/>
      <c r="K78" s="199"/>
      <c r="L78" s="200" t="s">
        <v>31</v>
      </c>
      <c r="M78" s="201" t="s">
        <v>32</v>
      </c>
      <c r="N78" s="202"/>
      <c r="O78" s="203" t="s">
        <v>33</v>
      </c>
      <c r="P78" s="204">
        <f>'Ｈ１０（1998）'!A78</f>
        <v>0</v>
      </c>
      <c r="Q78" s="205">
        <f>'Ｈ１０（1998）'!B78</f>
        <v>0</v>
      </c>
      <c r="R78" s="225"/>
      <c r="S78" s="267">
        <f>'Ｈ１０（1998）'!D78</f>
        <v>0</v>
      </c>
      <c r="T78" s="268">
        <f>'Ｈ１０（1998）'!F78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48">
        <v>0</v>
      </c>
      <c r="B79" s="948">
        <v>0</v>
      </c>
      <c r="C79" s="948">
        <v>0</v>
      </c>
      <c r="D79" s="948">
        <v>0</v>
      </c>
      <c r="E79" s="948">
        <v>0</v>
      </c>
      <c r="F79" s="948">
        <v>0</v>
      </c>
      <c r="G79" s="536"/>
      <c r="H79" s="535"/>
      <c r="I79" s="535"/>
      <c r="K79" s="199"/>
      <c r="L79" s="200" t="s">
        <v>35</v>
      </c>
      <c r="M79" s="201" t="s">
        <v>36</v>
      </c>
      <c r="N79" s="202"/>
      <c r="O79" s="203" t="s">
        <v>37</v>
      </c>
      <c r="P79" s="204">
        <f>'Ｈ１０（1998）'!A79</f>
        <v>0</v>
      </c>
      <c r="Q79" s="205">
        <f>'Ｈ１０（1998）'!B79</f>
        <v>0</v>
      </c>
      <c r="R79" s="225"/>
      <c r="S79" s="267">
        <f>'Ｈ１０（1998）'!D79</f>
        <v>0</v>
      </c>
      <c r="T79" s="268">
        <f>'Ｈ１０（1998）'!F79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48">
        <v>34123</v>
      </c>
      <c r="B80" s="948">
        <v>34123</v>
      </c>
      <c r="C80" s="948">
        <v>0</v>
      </c>
      <c r="D80" s="948">
        <v>0</v>
      </c>
      <c r="E80" s="948">
        <v>0</v>
      </c>
      <c r="F80" s="948">
        <v>0</v>
      </c>
      <c r="G80" s="536"/>
      <c r="H80" s="535"/>
      <c r="I80" s="535"/>
      <c r="K80" s="199"/>
      <c r="L80" s="200" t="s">
        <v>38</v>
      </c>
      <c r="M80" s="201" t="s">
        <v>149</v>
      </c>
      <c r="N80" s="202"/>
      <c r="O80" s="203" t="s">
        <v>40</v>
      </c>
      <c r="P80" s="204">
        <f>'Ｈ１０（1998）'!A80</f>
        <v>34123</v>
      </c>
      <c r="Q80" s="205">
        <f>'Ｈ１０（1998）'!B80</f>
        <v>34123</v>
      </c>
      <c r="R80" s="225"/>
      <c r="S80" s="267">
        <f>'Ｈ１０（1998）'!D80</f>
        <v>0</v>
      </c>
      <c r="T80" s="268">
        <f>'Ｈ１０（1998）'!F80</f>
        <v>0</v>
      </c>
      <c r="U80" s="269"/>
      <c r="V80" s="200" t="s">
        <v>38</v>
      </c>
      <c r="W80" s="201" t="s">
        <v>149</v>
      </c>
      <c r="X80" s="202"/>
      <c r="Y80" s="203" t="s">
        <v>413</v>
      </c>
      <c r="Z80" s="276">
        <f>'Ｈ１０（1998）'!A122</f>
        <v>90030</v>
      </c>
      <c r="AA80" s="277">
        <f>'Ｈ１０（1998）'!B122</f>
        <v>0</v>
      </c>
      <c r="AB80" s="278"/>
      <c r="AC80" s="279">
        <f>'Ｈ１０（1998）'!E122</f>
        <v>81100</v>
      </c>
      <c r="AD80" s="269" t="s">
        <v>414</v>
      </c>
      <c r="AE80" s="200" t="s">
        <v>38</v>
      </c>
      <c r="AF80" s="201" t="s">
        <v>149</v>
      </c>
      <c r="AG80" s="202"/>
      <c r="AH80" s="203" t="s">
        <v>415</v>
      </c>
      <c r="AI80" s="276">
        <f>'Ｈ１０（1998）'!A145</f>
        <v>0</v>
      </c>
      <c r="AJ80" s="277">
        <f>'Ｈ１０（1998）'!B145</f>
        <v>0</v>
      </c>
      <c r="AK80" s="280">
        <f>'Ｈ１０（1998）'!C145</f>
        <v>0</v>
      </c>
      <c r="AL80" s="281">
        <f>'Ｈ１０（1998）'!E145</f>
        <v>0</v>
      </c>
    </row>
    <row r="81" spans="1:38" ht="14.45" customHeight="1">
      <c r="A81" s="948">
        <v>0</v>
      </c>
      <c r="B81" s="948">
        <v>0</v>
      </c>
      <c r="C81" s="948">
        <v>0</v>
      </c>
      <c r="D81" s="948">
        <v>0</v>
      </c>
      <c r="E81" s="948">
        <v>0</v>
      </c>
      <c r="F81" s="948">
        <v>0</v>
      </c>
      <c r="G81" s="536"/>
      <c r="H81" s="535"/>
      <c r="I81" s="535"/>
      <c r="K81" s="199"/>
      <c r="L81" s="200" t="s">
        <v>41</v>
      </c>
      <c r="M81" s="201" t="s">
        <v>42</v>
      </c>
      <c r="N81" s="202"/>
      <c r="O81" s="203" t="s">
        <v>43</v>
      </c>
      <c r="P81" s="204">
        <f>'Ｈ１０（1998）'!A81</f>
        <v>0</v>
      </c>
      <c r="Q81" s="205">
        <f>'Ｈ１０（1998）'!B81</f>
        <v>0</v>
      </c>
      <c r="R81" s="225"/>
      <c r="S81" s="267">
        <f>'Ｈ１０（1998）'!D81</f>
        <v>0</v>
      </c>
      <c r="T81" s="268">
        <f>'Ｈ１０（1998）'!F81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48">
        <v>157644</v>
      </c>
      <c r="B82" s="948">
        <v>157644</v>
      </c>
      <c r="C82" s="948">
        <v>0</v>
      </c>
      <c r="D82" s="948">
        <v>8524</v>
      </c>
      <c r="E82" s="948">
        <v>1875</v>
      </c>
      <c r="F82" s="948">
        <v>63900</v>
      </c>
      <c r="G82" s="536"/>
      <c r="H82" s="535"/>
      <c r="I82" s="535"/>
      <c r="K82" s="199" t="s">
        <v>131</v>
      </c>
      <c r="L82" s="221"/>
      <c r="M82" s="201" t="s">
        <v>13</v>
      </c>
      <c r="N82" s="202"/>
      <c r="O82" s="203" t="s">
        <v>44</v>
      </c>
      <c r="P82" s="204">
        <f>'Ｈ１０（1998）'!A82</f>
        <v>157644</v>
      </c>
      <c r="Q82" s="205">
        <f>'Ｈ１０（1998）'!B82</f>
        <v>157644</v>
      </c>
      <c r="R82" s="225"/>
      <c r="S82" s="267">
        <f>'Ｈ１０（1998）'!D82</f>
        <v>8524</v>
      </c>
      <c r="T82" s="268">
        <f>'Ｈ１０（1998）'!F82</f>
        <v>63900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48">
        <v>4856</v>
      </c>
      <c r="B83" s="948">
        <v>4856</v>
      </c>
      <c r="C83" s="948">
        <v>0</v>
      </c>
      <c r="D83" s="948">
        <v>0</v>
      </c>
      <c r="E83" s="948">
        <v>0</v>
      </c>
      <c r="F83" s="948">
        <v>0</v>
      </c>
      <c r="G83" s="536"/>
      <c r="H83" s="535"/>
      <c r="I83" s="535"/>
      <c r="K83" s="199" t="s">
        <v>4</v>
      </c>
      <c r="L83" s="178" t="s">
        <v>45</v>
      </c>
      <c r="M83" s="202"/>
      <c r="N83" s="202"/>
      <c r="O83" s="203" t="s">
        <v>46</v>
      </c>
      <c r="P83" s="204">
        <f>'Ｈ１０（1998）'!A83</f>
        <v>4856</v>
      </c>
      <c r="Q83" s="205">
        <f>'Ｈ１０（1998）'!B83</f>
        <v>4856</v>
      </c>
      <c r="R83" s="225"/>
      <c r="S83" s="267">
        <f>'Ｈ１０（1998）'!D83</f>
        <v>0</v>
      </c>
      <c r="T83" s="268">
        <f>'Ｈ１０（1998）'!F83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48">
        <v>0</v>
      </c>
      <c r="B84" s="948">
        <v>0</v>
      </c>
      <c r="C84" s="948">
        <v>0</v>
      </c>
      <c r="D84" s="948">
        <v>0</v>
      </c>
      <c r="E84" s="948">
        <v>0</v>
      </c>
      <c r="F84" s="948">
        <v>0</v>
      </c>
      <c r="G84" s="536"/>
      <c r="H84" s="535"/>
      <c r="I84" s="535"/>
      <c r="K84" s="199"/>
      <c r="L84" s="200"/>
      <c r="M84" s="201" t="s">
        <v>100</v>
      </c>
      <c r="N84" s="202"/>
      <c r="O84" s="203" t="s">
        <v>75</v>
      </c>
      <c r="P84" s="204">
        <f>'Ｈ１０（1998）'!A84</f>
        <v>0</v>
      </c>
      <c r="Q84" s="205">
        <f>'Ｈ１０（1998）'!B84</f>
        <v>0</v>
      </c>
      <c r="R84" s="225"/>
      <c r="S84" s="267">
        <f>'Ｈ１０（1998）'!D84</f>
        <v>0</v>
      </c>
      <c r="T84" s="268">
        <f>'Ｈ１０（1998）'!F84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48">
        <v>4856</v>
      </c>
      <c r="B85" s="948">
        <v>4856</v>
      </c>
      <c r="C85" s="948">
        <v>0</v>
      </c>
      <c r="D85" s="948">
        <v>0</v>
      </c>
      <c r="E85" s="948">
        <v>0</v>
      </c>
      <c r="F85" s="948">
        <v>0</v>
      </c>
      <c r="G85" s="536"/>
      <c r="H85" s="535"/>
      <c r="I85" s="535"/>
      <c r="K85" s="199"/>
      <c r="L85" s="200"/>
      <c r="M85" s="201" t="s">
        <v>101</v>
      </c>
      <c r="N85" s="202"/>
      <c r="O85" s="203" t="s">
        <v>77</v>
      </c>
      <c r="P85" s="204">
        <f>'Ｈ１０（1998）'!A85</f>
        <v>4856</v>
      </c>
      <c r="Q85" s="205">
        <f>'Ｈ１０（1998）'!B85</f>
        <v>4856</v>
      </c>
      <c r="R85" s="225"/>
      <c r="S85" s="267">
        <f>'Ｈ１０（1998）'!D85</f>
        <v>0</v>
      </c>
      <c r="T85" s="268">
        <f>'Ｈ１０（1998）'!F85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48">
        <v>199668</v>
      </c>
      <c r="B86" s="948">
        <v>199668</v>
      </c>
      <c r="C86" s="948">
        <v>0</v>
      </c>
      <c r="D86" s="948">
        <v>0</v>
      </c>
      <c r="E86" s="948">
        <v>0</v>
      </c>
      <c r="F86" s="948">
        <v>55600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'Ｈ１０（1998）'!A123</f>
        <v>0</v>
      </c>
      <c r="AA86" s="277">
        <f>'Ｈ１０（1998）'!B123</f>
        <v>0</v>
      </c>
      <c r="AB86" s="278"/>
      <c r="AC86" s="279">
        <f>'Ｈ１０（1998）'!E123</f>
        <v>0</v>
      </c>
      <c r="AD86" s="269" t="s">
        <v>423</v>
      </c>
      <c r="AE86" s="200"/>
      <c r="AF86" s="201" t="s">
        <v>13</v>
      </c>
      <c r="AG86" s="202"/>
      <c r="AH86" s="203" t="s">
        <v>677</v>
      </c>
      <c r="AI86" s="276">
        <f>'Ｈ１０（1998）'!A146</f>
        <v>0</v>
      </c>
      <c r="AJ86" s="277">
        <f>'Ｈ１０（1998）'!B146</f>
        <v>0</v>
      </c>
      <c r="AK86" s="280">
        <f>'Ｈ１０（1998）'!C146</f>
        <v>0</v>
      </c>
      <c r="AL86" s="281">
        <f>'Ｈ１０（1998）'!E146</f>
        <v>0</v>
      </c>
    </row>
    <row r="87" spans="1:38" ht="14.45" customHeight="1">
      <c r="A87" s="948">
        <v>199668</v>
      </c>
      <c r="B87" s="948">
        <v>199668</v>
      </c>
      <c r="C87" s="948">
        <v>0</v>
      </c>
      <c r="D87" s="948">
        <v>0</v>
      </c>
      <c r="E87" s="948">
        <v>0</v>
      </c>
      <c r="F87" s="948">
        <v>55600</v>
      </c>
      <c r="G87" s="536"/>
      <c r="H87" s="535"/>
      <c r="I87" s="535"/>
      <c r="K87" s="199"/>
      <c r="L87" s="178"/>
      <c r="M87" s="201" t="s">
        <v>47</v>
      </c>
      <c r="N87" s="202"/>
      <c r="O87" s="203" t="s">
        <v>48</v>
      </c>
      <c r="P87" s="204">
        <f>'Ｈ１０（1998）'!A87</f>
        <v>199668</v>
      </c>
      <c r="Q87" s="205">
        <f>'Ｈ１０（1998）'!B87</f>
        <v>199668</v>
      </c>
      <c r="R87" s="225"/>
      <c r="S87" s="267">
        <f>'Ｈ１０（1998）'!D87</f>
        <v>0</v>
      </c>
      <c r="T87" s="268">
        <f>'Ｈ１０（1998）'!F87</f>
        <v>55600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48">
        <v>0</v>
      </c>
      <c r="B88" s="948">
        <v>0</v>
      </c>
      <c r="C88" s="948">
        <v>0</v>
      </c>
      <c r="D88" s="948">
        <v>0</v>
      </c>
      <c r="E88" s="948">
        <v>0</v>
      </c>
      <c r="F88" s="948">
        <v>0</v>
      </c>
      <c r="G88" s="536"/>
      <c r="H88" s="535"/>
      <c r="I88" s="535"/>
      <c r="K88" s="199"/>
      <c r="L88" s="200"/>
      <c r="M88" s="201" t="s">
        <v>50</v>
      </c>
      <c r="N88" s="202"/>
      <c r="O88" s="203" t="s">
        <v>51</v>
      </c>
      <c r="P88" s="204">
        <f>'Ｈ１０（1998）'!A88</f>
        <v>0</v>
      </c>
      <c r="Q88" s="205">
        <f>'Ｈ１０（1998）'!B88</f>
        <v>0</v>
      </c>
      <c r="R88" s="225"/>
      <c r="S88" s="267">
        <f>'Ｈ１０（1998）'!D88</f>
        <v>0</v>
      </c>
      <c r="T88" s="268">
        <f>'Ｈ１０（1998）'!F88</f>
        <v>0</v>
      </c>
      <c r="U88" s="269"/>
      <c r="V88" s="200"/>
      <c r="W88" s="201" t="s">
        <v>426</v>
      </c>
      <c r="X88" s="202"/>
      <c r="Y88" s="203" t="s">
        <v>678</v>
      </c>
      <c r="Z88" s="276">
        <f>'Ｈ１０（1998）'!A125</f>
        <v>41881</v>
      </c>
      <c r="AA88" s="277">
        <f>'Ｈ１０（1998）'!B125</f>
        <v>0</v>
      </c>
      <c r="AB88" s="278"/>
      <c r="AC88" s="279">
        <f>'Ｈ１０（1998）'!E125</f>
        <v>5200</v>
      </c>
      <c r="AD88" s="269"/>
      <c r="AE88" s="200"/>
      <c r="AF88" s="201" t="s">
        <v>426</v>
      </c>
      <c r="AG88" s="202"/>
      <c r="AH88" s="203" t="s">
        <v>679</v>
      </c>
      <c r="AI88" s="276">
        <f>'Ｈ１０（1998）'!A148</f>
        <v>0</v>
      </c>
      <c r="AJ88" s="277">
        <f>'Ｈ１０（1998）'!B148</f>
        <v>0</v>
      </c>
      <c r="AK88" s="280">
        <f>'Ｈ１０（1998）'!C148</f>
        <v>0</v>
      </c>
      <c r="AL88" s="281">
        <f>'Ｈ１０（1998）'!E148</f>
        <v>0</v>
      </c>
    </row>
    <row r="89" spans="1:38" ht="14.45" customHeight="1">
      <c r="A89" s="948">
        <v>0</v>
      </c>
      <c r="B89" s="948">
        <v>0</v>
      </c>
      <c r="C89" s="948">
        <v>0</v>
      </c>
      <c r="D89" s="948">
        <v>0</v>
      </c>
      <c r="E89" s="948">
        <v>0</v>
      </c>
      <c r="F89" s="948">
        <v>0</v>
      </c>
      <c r="G89" s="536"/>
      <c r="H89" s="535"/>
      <c r="I89" s="535"/>
      <c r="K89" s="199" t="s">
        <v>129</v>
      </c>
      <c r="L89" s="200"/>
      <c r="M89" s="201" t="s">
        <v>52</v>
      </c>
      <c r="N89" s="202"/>
      <c r="O89" s="203" t="s">
        <v>53</v>
      </c>
      <c r="P89" s="204">
        <f>'Ｈ１０（1998）'!A89</f>
        <v>0</v>
      </c>
      <c r="Q89" s="205">
        <f>'Ｈ１０（1998）'!B89</f>
        <v>0</v>
      </c>
      <c r="R89" s="225"/>
      <c r="S89" s="267">
        <f>'Ｈ１０（1998）'!D89</f>
        <v>0</v>
      </c>
      <c r="T89" s="268">
        <f>'Ｈ１０（1998）'!F89</f>
        <v>0</v>
      </c>
      <c r="U89" s="269"/>
      <c r="V89" s="200"/>
      <c r="W89" s="201" t="s">
        <v>429</v>
      </c>
      <c r="X89" s="202"/>
      <c r="Y89" s="203" t="s">
        <v>680</v>
      </c>
      <c r="Z89" s="276">
        <f>'Ｈ１０（1998）'!A126</f>
        <v>0</v>
      </c>
      <c r="AA89" s="277">
        <f>'Ｈ１０（1998）'!B126</f>
        <v>0</v>
      </c>
      <c r="AB89" s="278"/>
      <c r="AC89" s="279">
        <f>'Ｈ１０（1998）'!E126</f>
        <v>0</v>
      </c>
      <c r="AD89" s="269"/>
      <c r="AE89" s="200"/>
      <c r="AF89" s="201" t="s">
        <v>429</v>
      </c>
      <c r="AG89" s="202"/>
      <c r="AH89" s="203" t="s">
        <v>681</v>
      </c>
      <c r="AI89" s="276">
        <f>'Ｈ１０（1998）'!A149</f>
        <v>0</v>
      </c>
      <c r="AJ89" s="277">
        <f>'Ｈ１０（1998）'!B149</f>
        <v>0</v>
      </c>
      <c r="AK89" s="280">
        <f>'Ｈ１０（1998）'!C149</f>
        <v>0</v>
      </c>
      <c r="AL89" s="281">
        <f>'Ｈ１０（1998）'!E149</f>
        <v>0</v>
      </c>
    </row>
    <row r="90" spans="1:38" ht="14.45" customHeight="1">
      <c r="A90" s="948">
        <v>0</v>
      </c>
      <c r="B90" s="948">
        <v>0</v>
      </c>
      <c r="C90" s="948">
        <v>0</v>
      </c>
      <c r="D90" s="948">
        <v>0</v>
      </c>
      <c r="E90" s="948">
        <v>0</v>
      </c>
      <c r="F90" s="948">
        <v>0</v>
      </c>
      <c r="G90" s="536"/>
      <c r="H90" s="535"/>
      <c r="I90" s="535"/>
      <c r="K90" s="199"/>
      <c r="L90" s="200" t="s">
        <v>54</v>
      </c>
      <c r="M90" s="201" t="s">
        <v>32</v>
      </c>
      <c r="N90" s="202"/>
      <c r="O90" s="203" t="s">
        <v>55</v>
      </c>
      <c r="P90" s="204">
        <f>'Ｈ１０（1998）'!A90</f>
        <v>0</v>
      </c>
      <c r="Q90" s="205">
        <f>'Ｈ１０（1998）'!B90</f>
        <v>0</v>
      </c>
      <c r="R90" s="225"/>
      <c r="S90" s="267">
        <f>'Ｈ１０（1998）'!D90</f>
        <v>0</v>
      </c>
      <c r="T90" s="268">
        <f>'Ｈ１０（1998）'!F90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48">
        <v>0</v>
      </c>
      <c r="B91" s="948">
        <v>0</v>
      </c>
      <c r="C91" s="948">
        <v>0</v>
      </c>
      <c r="D91" s="948">
        <v>0</v>
      </c>
      <c r="E91" s="948">
        <v>0</v>
      </c>
      <c r="F91" s="948">
        <v>0</v>
      </c>
      <c r="G91" s="536"/>
      <c r="H91" s="535"/>
      <c r="I91" s="535"/>
      <c r="K91" s="199"/>
      <c r="L91" s="200"/>
      <c r="M91" s="201" t="s">
        <v>42</v>
      </c>
      <c r="N91" s="202"/>
      <c r="O91" s="203" t="s">
        <v>56</v>
      </c>
      <c r="P91" s="204">
        <f>'Ｈ１０（1998）'!A91</f>
        <v>0</v>
      </c>
      <c r="Q91" s="205">
        <f>'Ｈ１０（1998）'!B91</f>
        <v>0</v>
      </c>
      <c r="R91" s="225"/>
      <c r="S91" s="267">
        <f>'Ｈ１０（1998）'!D91</f>
        <v>0</v>
      </c>
      <c r="T91" s="268">
        <f>'Ｈ１０（1998）'!F91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48">
        <v>0</v>
      </c>
      <c r="B92" s="948">
        <v>0</v>
      </c>
      <c r="C92" s="948">
        <v>0</v>
      </c>
      <c r="D92" s="948">
        <v>0</v>
      </c>
      <c r="E92" s="948">
        <v>0</v>
      </c>
      <c r="F92" s="948">
        <v>0</v>
      </c>
      <c r="G92" s="536"/>
      <c r="H92" s="535"/>
      <c r="I92" s="535"/>
      <c r="K92" s="199"/>
      <c r="L92" s="200"/>
      <c r="M92" s="201" t="s">
        <v>57</v>
      </c>
      <c r="N92" s="202"/>
      <c r="O92" s="203" t="s">
        <v>58</v>
      </c>
      <c r="P92" s="204">
        <f>'Ｈ１０（1998）'!A92</f>
        <v>0</v>
      </c>
      <c r="Q92" s="205">
        <f>'Ｈ１０（1998）'!B92</f>
        <v>0</v>
      </c>
      <c r="R92" s="225"/>
      <c r="S92" s="267">
        <f>'Ｈ１０（1998）'!D92</f>
        <v>0</v>
      </c>
      <c r="T92" s="268">
        <f>'Ｈ１０（1998）'!F92</f>
        <v>0</v>
      </c>
      <c r="U92" s="269"/>
      <c r="V92" s="200"/>
      <c r="W92" s="201" t="s">
        <v>57</v>
      </c>
      <c r="X92" s="202"/>
      <c r="Y92" s="203" t="s">
        <v>682</v>
      </c>
      <c r="Z92" s="276">
        <f>'Ｈ１０（1998）'!A127</f>
        <v>0</v>
      </c>
      <c r="AA92" s="277">
        <f>'Ｈ１０（1998）'!B127</f>
        <v>0</v>
      </c>
      <c r="AB92" s="278"/>
      <c r="AC92" s="279">
        <f>'Ｈ１０（1998）'!E127</f>
        <v>0</v>
      </c>
      <c r="AD92" s="269"/>
      <c r="AE92" s="200"/>
      <c r="AF92" s="201" t="s">
        <v>57</v>
      </c>
      <c r="AG92" s="202"/>
      <c r="AH92" s="203" t="s">
        <v>683</v>
      </c>
      <c r="AI92" s="276">
        <f>'Ｈ１０（1998）'!A150</f>
        <v>0</v>
      </c>
      <c r="AJ92" s="277">
        <f>'Ｈ１０（1998）'!B150</f>
        <v>0</v>
      </c>
      <c r="AK92" s="280">
        <f>'Ｈ１０（1998）'!C150</f>
        <v>0</v>
      </c>
      <c r="AL92" s="281">
        <f>'Ｈ１０（1998）'!E150</f>
        <v>0</v>
      </c>
    </row>
    <row r="93" spans="1:38" ht="14.45" customHeight="1">
      <c r="A93" s="948">
        <v>0</v>
      </c>
      <c r="B93" s="948">
        <v>0</v>
      </c>
      <c r="C93" s="948">
        <v>0</v>
      </c>
      <c r="D93" s="948">
        <v>0</v>
      </c>
      <c r="E93" s="948">
        <v>0</v>
      </c>
      <c r="F93" s="948">
        <v>0</v>
      </c>
      <c r="G93" s="536"/>
      <c r="H93" s="535"/>
      <c r="I93" s="535"/>
      <c r="K93" s="199"/>
      <c r="L93" s="200"/>
      <c r="M93" s="178" t="s">
        <v>60</v>
      </c>
      <c r="N93" s="202"/>
      <c r="O93" s="203" t="s">
        <v>61</v>
      </c>
      <c r="P93" s="204">
        <f>'Ｈ１０（1998）'!A93</f>
        <v>0</v>
      </c>
      <c r="Q93" s="205">
        <f>'Ｈ１０（1998）'!B93</f>
        <v>0</v>
      </c>
      <c r="R93" s="225"/>
      <c r="S93" s="267">
        <f>'Ｈ１０（1998）'!D93</f>
        <v>0</v>
      </c>
      <c r="T93" s="268">
        <f>'Ｈ１０（1998）'!F93</f>
        <v>0</v>
      </c>
      <c r="U93" s="269" t="s">
        <v>434</v>
      </c>
      <c r="V93" s="200"/>
      <c r="W93" s="178" t="s">
        <v>60</v>
      </c>
      <c r="X93" s="202"/>
      <c r="Y93" s="203" t="s">
        <v>684</v>
      </c>
      <c r="Z93" s="276">
        <f>'Ｈ１０（1998）'!A128</f>
        <v>0</v>
      </c>
      <c r="AA93" s="277">
        <f>'Ｈ１０（1998）'!B128</f>
        <v>0</v>
      </c>
      <c r="AB93" s="278"/>
      <c r="AC93" s="279">
        <f>'Ｈ１０（1998）'!E128</f>
        <v>0</v>
      </c>
      <c r="AD93" s="269"/>
      <c r="AE93" s="200"/>
      <c r="AF93" s="178" t="s">
        <v>60</v>
      </c>
      <c r="AG93" s="202"/>
      <c r="AH93" s="203" t="s">
        <v>685</v>
      </c>
      <c r="AI93" s="276">
        <f>'Ｈ１０（1998）'!A151</f>
        <v>3589</v>
      </c>
      <c r="AJ93" s="277">
        <f>'Ｈ１０（1998）'!B151</f>
        <v>0</v>
      </c>
      <c r="AK93" s="280">
        <f>'Ｈ１０（1998）'!C151</f>
        <v>0</v>
      </c>
      <c r="AL93" s="281">
        <f>'Ｈ１０（1998）'!E151</f>
        <v>1700</v>
      </c>
    </row>
    <row r="94" spans="1:38" ht="14.45" customHeight="1">
      <c r="A94" s="948">
        <v>0</v>
      </c>
      <c r="B94" s="948">
        <v>0</v>
      </c>
      <c r="C94" s="948">
        <v>0</v>
      </c>
      <c r="D94" s="948">
        <v>0</v>
      </c>
      <c r="E94" s="948">
        <v>0</v>
      </c>
      <c r="F94" s="948">
        <v>0</v>
      </c>
      <c r="G94" s="536"/>
      <c r="H94" s="535"/>
      <c r="I94" s="535"/>
      <c r="K94" s="199"/>
      <c r="L94" s="200" t="s">
        <v>59</v>
      </c>
      <c r="M94" s="200"/>
      <c r="N94" s="201" t="s">
        <v>62</v>
      </c>
      <c r="O94" s="203" t="s">
        <v>63</v>
      </c>
      <c r="P94" s="204">
        <f>'Ｈ１０（1998）'!A94</f>
        <v>0</v>
      </c>
      <c r="Q94" s="205">
        <f>'Ｈ１０（1998）'!B94</f>
        <v>0</v>
      </c>
      <c r="R94" s="225"/>
      <c r="S94" s="267">
        <f>'Ｈ１０（1998）'!D94</f>
        <v>0</v>
      </c>
      <c r="T94" s="268">
        <f>'Ｈ１０（1998）'!F94</f>
        <v>0</v>
      </c>
      <c r="U94" s="269"/>
      <c r="V94" s="200" t="s">
        <v>59</v>
      </c>
      <c r="W94" s="200"/>
      <c r="X94" s="201" t="s">
        <v>62</v>
      </c>
      <c r="Y94" s="203" t="s">
        <v>686</v>
      </c>
      <c r="Z94" s="276">
        <f>'Ｈ１０（1998）'!A129</f>
        <v>0</v>
      </c>
      <c r="AA94" s="277">
        <f>'Ｈ１０（1998）'!B129</f>
        <v>0</v>
      </c>
      <c r="AB94" s="278"/>
      <c r="AC94" s="279">
        <f>'Ｈ１０（1998）'!E129</f>
        <v>0</v>
      </c>
      <c r="AD94" s="269"/>
      <c r="AE94" s="200" t="s">
        <v>59</v>
      </c>
      <c r="AF94" s="200"/>
      <c r="AG94" s="201" t="s">
        <v>62</v>
      </c>
      <c r="AH94" s="203" t="s">
        <v>687</v>
      </c>
      <c r="AI94" s="276">
        <f>'Ｈ１０（1998）'!A152</f>
        <v>0</v>
      </c>
      <c r="AJ94" s="277">
        <f>'Ｈ１０（1998）'!B152</f>
        <v>0</v>
      </c>
      <c r="AK94" s="280">
        <f>'Ｈ１０（1998）'!C152</f>
        <v>0</v>
      </c>
      <c r="AL94" s="281">
        <f>'Ｈ１０（1998）'!E152</f>
        <v>0</v>
      </c>
    </row>
    <row r="95" spans="1:38" ht="14.45" customHeight="1">
      <c r="A95" s="948">
        <v>0</v>
      </c>
      <c r="B95" s="948">
        <v>0</v>
      </c>
      <c r="C95" s="948">
        <v>0</v>
      </c>
      <c r="D95" s="948">
        <v>0</v>
      </c>
      <c r="E95" s="948">
        <v>0</v>
      </c>
      <c r="F95" s="948">
        <v>0</v>
      </c>
      <c r="G95" s="536"/>
      <c r="H95" s="535"/>
      <c r="I95" s="535"/>
      <c r="K95" s="199"/>
      <c r="L95" s="200"/>
      <c r="M95" s="200"/>
      <c r="N95" s="201" t="s">
        <v>64</v>
      </c>
      <c r="O95" s="203" t="s">
        <v>65</v>
      </c>
      <c r="P95" s="204">
        <f>'Ｈ１０（1998）'!A95</f>
        <v>0</v>
      </c>
      <c r="Q95" s="205">
        <f>'Ｈ１０（1998）'!B95</f>
        <v>0</v>
      </c>
      <c r="R95" s="225"/>
      <c r="S95" s="267">
        <f>'Ｈ１０（1998）'!D95</f>
        <v>0</v>
      </c>
      <c r="T95" s="268">
        <f>'Ｈ１０（1998）'!F95</f>
        <v>0</v>
      </c>
      <c r="U95" s="269"/>
      <c r="V95" s="200"/>
      <c r="W95" s="200"/>
      <c r="X95" s="201" t="s">
        <v>64</v>
      </c>
      <c r="Y95" s="203" t="s">
        <v>688</v>
      </c>
      <c r="Z95" s="276">
        <f>'Ｈ１０（1998）'!A130</f>
        <v>0</v>
      </c>
      <c r="AA95" s="277">
        <f>'Ｈ１０（1998）'!B130</f>
        <v>0</v>
      </c>
      <c r="AB95" s="278"/>
      <c r="AC95" s="279">
        <f>'Ｈ１０（1998）'!E130</f>
        <v>0</v>
      </c>
      <c r="AD95" s="269"/>
      <c r="AE95" s="200"/>
      <c r="AF95" s="200"/>
      <c r="AG95" s="201" t="s">
        <v>64</v>
      </c>
      <c r="AH95" s="203" t="s">
        <v>689</v>
      </c>
      <c r="AI95" s="276">
        <f>'Ｈ１０（1998）'!A153</f>
        <v>0</v>
      </c>
      <c r="AJ95" s="277">
        <f>'Ｈ１０（1998）'!B153</f>
        <v>0</v>
      </c>
      <c r="AK95" s="280">
        <f>'Ｈ１０（1998）'!C153</f>
        <v>0</v>
      </c>
      <c r="AL95" s="281">
        <f>'Ｈ１０（1998）'!E153</f>
        <v>0</v>
      </c>
    </row>
    <row r="96" spans="1:38" ht="14.45" customHeight="1">
      <c r="A96" s="948">
        <v>0</v>
      </c>
      <c r="B96" s="948">
        <v>0</v>
      </c>
      <c r="C96" s="948">
        <v>0</v>
      </c>
      <c r="D96" s="948">
        <v>0</v>
      </c>
      <c r="E96" s="948">
        <v>0</v>
      </c>
      <c r="F96" s="948">
        <v>0</v>
      </c>
      <c r="G96" s="536"/>
      <c r="H96" s="535"/>
      <c r="I96" s="535"/>
      <c r="K96" s="199" t="s">
        <v>38</v>
      </c>
      <c r="L96" s="200"/>
      <c r="M96" s="200"/>
      <c r="N96" s="201" t="s">
        <v>66</v>
      </c>
      <c r="O96" s="203" t="s">
        <v>67</v>
      </c>
      <c r="P96" s="204">
        <f>'Ｈ１０（1998）'!A96</f>
        <v>0</v>
      </c>
      <c r="Q96" s="205">
        <f>'Ｈ１０（1998）'!B96</f>
        <v>0</v>
      </c>
      <c r="R96" s="225"/>
      <c r="S96" s="267">
        <f>'Ｈ１０（1998）'!D96</f>
        <v>0</v>
      </c>
      <c r="T96" s="268">
        <f>'Ｈ１０（1998）'!F96</f>
        <v>0</v>
      </c>
      <c r="U96" s="269"/>
      <c r="V96" s="200"/>
      <c r="W96" s="200"/>
      <c r="X96" s="201" t="s">
        <v>66</v>
      </c>
      <c r="Y96" s="203" t="s">
        <v>690</v>
      </c>
      <c r="Z96" s="276">
        <f>'Ｈ１０（1998）'!A131</f>
        <v>0</v>
      </c>
      <c r="AA96" s="277">
        <f>'Ｈ１０（1998）'!B131</f>
        <v>0</v>
      </c>
      <c r="AB96" s="278"/>
      <c r="AC96" s="279">
        <f>'Ｈ１０（1998）'!E131</f>
        <v>0</v>
      </c>
      <c r="AD96" s="269"/>
      <c r="AE96" s="200"/>
      <c r="AF96" s="200"/>
      <c r="AG96" s="201" t="s">
        <v>66</v>
      </c>
      <c r="AH96" s="203" t="s">
        <v>691</v>
      </c>
      <c r="AI96" s="276">
        <f>'Ｈ１０（1998）'!A154</f>
        <v>0</v>
      </c>
      <c r="AJ96" s="277">
        <f>'Ｈ１０（1998）'!B154</f>
        <v>0</v>
      </c>
      <c r="AK96" s="280">
        <f>'Ｈ１０（1998）'!C154</f>
        <v>0</v>
      </c>
      <c r="AL96" s="281">
        <f>'Ｈ１０（1998）'!E154</f>
        <v>0</v>
      </c>
    </row>
    <row r="97" spans="1:38" ht="14.45" customHeight="1">
      <c r="A97" s="948">
        <v>0</v>
      </c>
      <c r="B97" s="948">
        <v>0</v>
      </c>
      <c r="C97" s="948">
        <v>0</v>
      </c>
      <c r="D97" s="948">
        <v>0</v>
      </c>
      <c r="E97" s="948">
        <v>0</v>
      </c>
      <c r="F97" s="948">
        <v>0</v>
      </c>
      <c r="G97" s="536"/>
      <c r="H97" s="535"/>
      <c r="I97" s="535"/>
      <c r="K97" s="199"/>
      <c r="L97" s="200"/>
      <c r="M97" s="200"/>
      <c r="N97" s="201" t="s">
        <v>150</v>
      </c>
      <c r="O97" s="203" t="s">
        <v>69</v>
      </c>
      <c r="P97" s="204">
        <f>'Ｈ１０（1998）'!A97</f>
        <v>0</v>
      </c>
      <c r="Q97" s="205">
        <f>'Ｈ１０（1998）'!B97</f>
        <v>0</v>
      </c>
      <c r="R97" s="225"/>
      <c r="S97" s="267">
        <f>'Ｈ１０（1998）'!D97</f>
        <v>0</v>
      </c>
      <c r="T97" s="268">
        <f>'Ｈ１０（1998）'!F97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48">
        <v>0</v>
      </c>
      <c r="B98" s="948">
        <v>0</v>
      </c>
      <c r="C98" s="948">
        <v>0</v>
      </c>
      <c r="D98" s="948">
        <v>0</v>
      </c>
      <c r="E98" s="948">
        <v>0</v>
      </c>
      <c r="F98" s="948">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'Ｈ１０（1998）'!A132</f>
        <v>0</v>
      </c>
      <c r="AA98" s="277">
        <f>'Ｈ１０（1998）'!B132</f>
        <v>0</v>
      </c>
      <c r="AB98" s="278"/>
      <c r="AC98" s="279">
        <f>'Ｈ１０（1998）'!E132</f>
        <v>0</v>
      </c>
      <c r="AD98" s="269"/>
      <c r="AE98" s="200" t="s">
        <v>41</v>
      </c>
      <c r="AF98" s="221"/>
      <c r="AG98" s="201" t="s">
        <v>13</v>
      </c>
      <c r="AH98" s="203" t="s">
        <v>693</v>
      </c>
      <c r="AI98" s="276">
        <f>'Ｈ１０（1998）'!A155</f>
        <v>3589</v>
      </c>
      <c r="AJ98" s="277">
        <f>'Ｈ１０（1998）'!B155</f>
        <v>0</v>
      </c>
      <c r="AK98" s="280">
        <f>'Ｈ１０（1998）'!C154</f>
        <v>0</v>
      </c>
      <c r="AL98" s="281">
        <f>'Ｈ１０（1998）'!E154</f>
        <v>0</v>
      </c>
    </row>
    <row r="99" spans="1:38" ht="14.45" customHeight="1">
      <c r="A99" s="948">
        <v>0</v>
      </c>
      <c r="B99" s="948">
        <v>0</v>
      </c>
      <c r="C99" s="948">
        <v>0</v>
      </c>
      <c r="D99" s="948">
        <v>0</v>
      </c>
      <c r="E99" s="948">
        <v>0</v>
      </c>
      <c r="F99" s="948">
        <v>0</v>
      </c>
      <c r="G99" s="536"/>
      <c r="H99" s="535"/>
      <c r="I99" s="535"/>
      <c r="K99" s="227" t="s">
        <v>134</v>
      </c>
      <c r="L99" s="200"/>
      <c r="M99" s="201" t="s">
        <v>70</v>
      </c>
      <c r="N99" s="202"/>
      <c r="O99" s="203" t="s">
        <v>71</v>
      </c>
      <c r="P99" s="204">
        <f>'Ｈ１０（1998）'!A98</f>
        <v>0</v>
      </c>
      <c r="Q99" s="205">
        <f>'Ｈ１０（1998）'!B98</f>
        <v>0</v>
      </c>
      <c r="R99" s="225"/>
      <c r="S99" s="267">
        <f>'Ｈ１０（1998）'!D98</f>
        <v>0</v>
      </c>
      <c r="T99" s="268">
        <f>'Ｈ１０（1998）'!F98</f>
        <v>0</v>
      </c>
      <c r="U99" s="315" t="s">
        <v>694</v>
      </c>
      <c r="V99" s="200"/>
      <c r="W99" s="201" t="s">
        <v>70</v>
      </c>
      <c r="X99" s="202"/>
      <c r="Y99" s="203" t="s">
        <v>695</v>
      </c>
      <c r="Z99" s="276">
        <f>'Ｈ１０（1998）'!A133</f>
        <v>0</v>
      </c>
      <c r="AA99" s="277">
        <f>'Ｈ１０（1998）'!B133</f>
        <v>0</v>
      </c>
      <c r="AB99" s="278"/>
      <c r="AC99" s="279">
        <f>'Ｈ１０（1998）'!E133</f>
        <v>0</v>
      </c>
      <c r="AD99" s="315" t="s">
        <v>694</v>
      </c>
      <c r="AE99" s="200"/>
      <c r="AF99" s="201" t="s">
        <v>70</v>
      </c>
      <c r="AG99" s="202"/>
      <c r="AH99" s="203" t="s">
        <v>696</v>
      </c>
      <c r="AI99" s="276">
        <f>'Ｈ１０（1998）'!A156</f>
        <v>0</v>
      </c>
      <c r="AJ99" s="277">
        <f>'Ｈ１０（1998）'!B156</f>
        <v>0</v>
      </c>
      <c r="AK99" s="280">
        <f>'Ｈ１０（1998）'!C156</f>
        <v>0</v>
      </c>
      <c r="AL99" s="281">
        <f>'Ｈ１０（1998）'!E156</f>
        <v>0</v>
      </c>
    </row>
    <row r="100" spans="1:38" ht="14.45" customHeight="1">
      <c r="A100" s="948">
        <v>0</v>
      </c>
      <c r="B100" s="948">
        <v>0</v>
      </c>
      <c r="C100" s="948">
        <v>0</v>
      </c>
      <c r="D100" s="948">
        <v>0</v>
      </c>
      <c r="E100" s="948">
        <v>0</v>
      </c>
      <c r="F100" s="948">
        <v>0</v>
      </c>
      <c r="G100" s="536"/>
      <c r="H100" s="535"/>
      <c r="I100" s="535"/>
      <c r="K100" s="199" t="s">
        <v>130</v>
      </c>
      <c r="L100" s="200"/>
      <c r="M100" s="201" t="s">
        <v>73</v>
      </c>
      <c r="N100" s="202"/>
      <c r="O100" s="203" t="s">
        <v>74</v>
      </c>
      <c r="P100" s="204">
        <f>'Ｈ１０（1998）'!A99</f>
        <v>0</v>
      </c>
      <c r="Q100" s="205">
        <f>'Ｈ１０（1998）'!B99</f>
        <v>0</v>
      </c>
      <c r="R100" s="225"/>
      <c r="S100" s="267">
        <f>'Ｈ１０（1998）'!D99</f>
        <v>0</v>
      </c>
      <c r="T100" s="268">
        <f>'Ｈ１０（1998）'!F99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48">
        <v>41852</v>
      </c>
      <c r="B101" s="948">
        <v>41852</v>
      </c>
      <c r="C101" s="948">
        <v>0</v>
      </c>
      <c r="D101" s="948">
        <v>0</v>
      </c>
      <c r="E101" s="948">
        <v>0</v>
      </c>
      <c r="F101" s="948">
        <v>21100</v>
      </c>
      <c r="G101" s="536"/>
      <c r="H101" s="535"/>
      <c r="I101" s="535"/>
      <c r="K101" s="199"/>
      <c r="L101" s="221"/>
      <c r="M101" s="201" t="s">
        <v>13</v>
      </c>
      <c r="N101" s="202"/>
      <c r="O101" s="203" t="s">
        <v>76</v>
      </c>
      <c r="P101" s="204">
        <f>'Ｈ１０（1998）'!A100</f>
        <v>0</v>
      </c>
      <c r="Q101" s="205">
        <f>'Ｈ１０（1998）'!B100</f>
        <v>0</v>
      </c>
      <c r="R101" s="225"/>
      <c r="S101" s="267">
        <f>'Ｈ１０（1998）'!D100</f>
        <v>0</v>
      </c>
      <c r="T101" s="268">
        <f>'Ｈ１０（1998）'!F100</f>
        <v>0</v>
      </c>
      <c r="U101" s="269"/>
      <c r="V101" s="221"/>
      <c r="W101" s="201" t="s">
        <v>13</v>
      </c>
      <c r="X101" s="202"/>
      <c r="Y101" s="203" t="s">
        <v>697</v>
      </c>
      <c r="Z101" s="276">
        <f>'Ｈ１０（1998）'!A134</f>
        <v>0</v>
      </c>
      <c r="AA101" s="277">
        <f>'Ｈ１０（1998）'!B134</f>
        <v>0</v>
      </c>
      <c r="AB101" s="278"/>
      <c r="AC101" s="279">
        <f>'Ｈ１０（1998）'!E134</f>
        <v>0</v>
      </c>
      <c r="AD101" s="269"/>
      <c r="AE101" s="221"/>
      <c r="AF101" s="201" t="s">
        <v>13</v>
      </c>
      <c r="AG101" s="202"/>
      <c r="AH101" s="203" t="s">
        <v>698</v>
      </c>
      <c r="AI101" s="276">
        <f>'Ｈ１０（1998）'!A157</f>
        <v>0</v>
      </c>
      <c r="AJ101" s="277">
        <f>'Ｈ１０（1998）'!B157</f>
        <v>0</v>
      </c>
      <c r="AK101" s="280">
        <f>'Ｈ１０（1998）'!C157</f>
        <v>0</v>
      </c>
      <c r="AL101" s="281">
        <f>'Ｈ１０（1998）'!E157</f>
        <v>0</v>
      </c>
    </row>
    <row r="102" spans="1:38" ht="14.45" customHeight="1">
      <c r="A102" s="948">
        <v>0</v>
      </c>
      <c r="B102" s="948">
        <v>0</v>
      </c>
      <c r="C102" s="948">
        <v>0</v>
      </c>
      <c r="D102" s="948">
        <v>0</v>
      </c>
      <c r="E102" s="948">
        <v>0</v>
      </c>
      <c r="F102" s="948">
        <v>0</v>
      </c>
      <c r="G102" s="536"/>
      <c r="H102" s="535"/>
      <c r="I102" s="535"/>
      <c r="K102" s="199" t="s">
        <v>4</v>
      </c>
      <c r="L102" s="178" t="s">
        <v>78</v>
      </c>
      <c r="M102" s="202"/>
      <c r="N102" s="202"/>
      <c r="O102" s="203" t="s">
        <v>79</v>
      </c>
      <c r="P102" s="204">
        <f>'Ｈ１０（1998）'!A101</f>
        <v>41852</v>
      </c>
      <c r="Q102" s="205">
        <f>'Ｈ１０（1998）'!B101</f>
        <v>41852</v>
      </c>
      <c r="R102" s="225"/>
      <c r="S102" s="267">
        <f>'Ｈ１０（1998）'!D101</f>
        <v>0</v>
      </c>
      <c r="T102" s="268">
        <f>'Ｈ１０（1998）'!F101</f>
        <v>21100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48">
        <v>79775</v>
      </c>
      <c r="B103" s="948">
        <v>79775</v>
      </c>
      <c r="C103" s="948">
        <v>0</v>
      </c>
      <c r="D103" s="948">
        <v>0</v>
      </c>
      <c r="E103" s="948">
        <v>0</v>
      </c>
      <c r="F103" s="948">
        <v>0</v>
      </c>
      <c r="G103" s="536"/>
      <c r="H103" s="535"/>
      <c r="I103" s="535"/>
      <c r="K103" s="199"/>
      <c r="L103" s="200"/>
      <c r="M103" s="201" t="s">
        <v>11</v>
      </c>
      <c r="N103" s="202"/>
      <c r="O103" s="203" t="s">
        <v>80</v>
      </c>
      <c r="P103" s="204">
        <f>'Ｈ１０（1998）'!A102</f>
        <v>0</v>
      </c>
      <c r="Q103" s="205">
        <f>'Ｈ１０（1998）'!B102</f>
        <v>0</v>
      </c>
      <c r="R103" s="225"/>
      <c r="S103" s="267">
        <f>'Ｈ１０（1998）'!D102</f>
        <v>0</v>
      </c>
      <c r="T103" s="268">
        <f>'Ｈ１０（1998）'!F102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48">
        <v>12784</v>
      </c>
      <c r="B104" s="948">
        <v>12784</v>
      </c>
      <c r="C104" s="948">
        <v>0</v>
      </c>
      <c r="D104" s="948">
        <v>0</v>
      </c>
      <c r="E104" s="948">
        <v>0</v>
      </c>
      <c r="F104" s="948">
        <v>0</v>
      </c>
      <c r="G104" s="536"/>
      <c r="H104" s="535"/>
      <c r="I104" s="535"/>
      <c r="K104" s="199"/>
      <c r="L104" s="221"/>
      <c r="M104" s="201" t="s">
        <v>13</v>
      </c>
      <c r="N104" s="202"/>
      <c r="O104" s="203"/>
      <c r="P104" s="224">
        <f>P102-P103</f>
        <v>41852</v>
      </c>
      <c r="Q104" s="297">
        <f>Q102-Q103</f>
        <v>41852</v>
      </c>
      <c r="R104" s="225"/>
      <c r="S104" s="297">
        <f>S102-S103</f>
        <v>0</v>
      </c>
      <c r="T104" s="275">
        <f>T102-T103</f>
        <v>21100</v>
      </c>
      <c r="U104" s="269"/>
      <c r="V104" s="221"/>
      <c r="W104" s="201" t="s">
        <v>13</v>
      </c>
      <c r="X104" s="202"/>
      <c r="Y104" s="203" t="s">
        <v>699</v>
      </c>
      <c r="Z104" s="276">
        <f>'Ｈ１０（1998）'!A135</f>
        <v>0</v>
      </c>
      <c r="AA104" s="277">
        <f>'Ｈ１０（1998）'!B135</f>
        <v>0</v>
      </c>
      <c r="AB104" s="278"/>
      <c r="AC104" s="279">
        <f>'Ｈ１０（1998）'!E135</f>
        <v>0</v>
      </c>
      <c r="AD104" s="269"/>
      <c r="AE104" s="221"/>
      <c r="AF104" s="201" t="s">
        <v>13</v>
      </c>
      <c r="AG104" s="202"/>
      <c r="AH104" s="203" t="s">
        <v>700</v>
      </c>
      <c r="AI104" s="276">
        <f>'Ｈ１０（1998）'!A158</f>
        <v>0</v>
      </c>
      <c r="AJ104" s="277">
        <f>'Ｈ１０（1998）'!B158</f>
        <v>0</v>
      </c>
      <c r="AK104" s="280">
        <f>'Ｈ１０（1998）'!C158</f>
        <v>0</v>
      </c>
      <c r="AL104" s="281">
        <f>'Ｈ１０（1998）'!E158</f>
        <v>0</v>
      </c>
    </row>
    <row r="105" spans="1:38" ht="14.45" customHeight="1">
      <c r="A105" s="948">
        <v>37455</v>
      </c>
      <c r="B105" s="948">
        <v>37455</v>
      </c>
      <c r="C105" s="948">
        <v>0</v>
      </c>
      <c r="D105" s="948">
        <v>0</v>
      </c>
      <c r="E105" s="948">
        <v>0</v>
      </c>
      <c r="F105" s="948">
        <v>0</v>
      </c>
      <c r="G105" s="536"/>
      <c r="H105" s="535"/>
      <c r="I105" s="535"/>
      <c r="K105" s="199"/>
      <c r="L105" s="174"/>
      <c r="M105" s="201" t="s">
        <v>88</v>
      </c>
      <c r="N105" s="202"/>
      <c r="O105" s="203" t="s">
        <v>109</v>
      </c>
      <c r="P105" s="204">
        <f>'Ｈ１０（1998）'!A104</f>
        <v>12784</v>
      </c>
      <c r="Q105" s="205">
        <f>'Ｈ１０（1998）'!B104</f>
        <v>12784</v>
      </c>
      <c r="R105" s="225"/>
      <c r="S105" s="267">
        <f>'Ｈ１０（1998）'!D104</f>
        <v>0</v>
      </c>
      <c r="T105" s="268">
        <f>'Ｈ１０（1998）'!F104</f>
        <v>0</v>
      </c>
      <c r="U105" s="269"/>
      <c r="V105" s="174"/>
      <c r="W105" s="201" t="s">
        <v>452</v>
      </c>
      <c r="X105" s="202"/>
      <c r="Y105" s="203" t="s">
        <v>453</v>
      </c>
      <c r="Z105" s="276">
        <f>'Ｈ１０（1998）'!A136</f>
        <v>0</v>
      </c>
      <c r="AA105" s="277">
        <f>'Ｈ１０（1998）'!B136</f>
        <v>0</v>
      </c>
      <c r="AB105" s="278"/>
      <c r="AC105" s="279">
        <f>'Ｈ１０（1998）'!E136</f>
        <v>0</v>
      </c>
      <c r="AD105" s="269"/>
      <c r="AE105" s="174"/>
      <c r="AF105" s="201" t="s">
        <v>452</v>
      </c>
      <c r="AG105" s="202"/>
      <c r="AH105" s="203" t="s">
        <v>454</v>
      </c>
      <c r="AI105" s="276">
        <f>'Ｈ１０（1998）'!A159</f>
        <v>0</v>
      </c>
      <c r="AJ105" s="277">
        <f>'Ｈ１０（1998）'!B159</f>
        <v>0</v>
      </c>
      <c r="AK105" s="280">
        <f>'Ｈ１０（1998）'!C159</f>
        <v>0</v>
      </c>
      <c r="AL105" s="281">
        <f>'Ｈ１０（1998）'!E159</f>
        <v>0</v>
      </c>
    </row>
    <row r="106" spans="1:38" ht="14.45" customHeight="1">
      <c r="A106" s="948">
        <v>0</v>
      </c>
      <c r="B106" s="948">
        <v>0</v>
      </c>
      <c r="C106" s="948">
        <v>0</v>
      </c>
      <c r="D106" s="948">
        <v>0</v>
      </c>
      <c r="E106" s="948">
        <v>0</v>
      </c>
      <c r="F106" s="948">
        <v>0</v>
      </c>
      <c r="G106" s="536"/>
      <c r="H106" s="535"/>
      <c r="I106" s="535"/>
      <c r="K106" s="199"/>
      <c r="L106" s="181" t="s">
        <v>91</v>
      </c>
      <c r="M106" s="201" t="s">
        <v>89</v>
      </c>
      <c r="N106" s="202"/>
      <c r="O106" s="203" t="s">
        <v>110</v>
      </c>
      <c r="P106" s="204">
        <f>'Ｈ１０（1998）'!A105</f>
        <v>37455</v>
      </c>
      <c r="Q106" s="205">
        <f>'Ｈ１０（1998）'!B105</f>
        <v>37455</v>
      </c>
      <c r="R106" s="225"/>
      <c r="S106" s="267">
        <f>'Ｈ１０（1998）'!D105</f>
        <v>0</v>
      </c>
      <c r="T106" s="268">
        <f>'Ｈ１０（1998）'!F105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48">
        <v>5954</v>
      </c>
      <c r="B107" s="948">
        <v>5954</v>
      </c>
      <c r="C107" s="948">
        <v>0</v>
      </c>
      <c r="D107" s="948">
        <v>0</v>
      </c>
      <c r="E107" s="948">
        <v>0</v>
      </c>
      <c r="F107" s="948">
        <v>0</v>
      </c>
      <c r="G107" s="536"/>
      <c r="H107" s="535"/>
      <c r="I107" s="535"/>
      <c r="K107" s="199"/>
      <c r="L107" s="181"/>
      <c r="M107" s="201" t="s">
        <v>104</v>
      </c>
      <c r="N107" s="202"/>
      <c r="O107" s="203" t="s">
        <v>111</v>
      </c>
      <c r="P107" s="204">
        <f>'Ｈ１０（1998）'!A106</f>
        <v>0</v>
      </c>
      <c r="Q107" s="205">
        <f>'Ｈ１０（1998）'!B106</f>
        <v>0</v>
      </c>
      <c r="R107" s="225"/>
      <c r="S107" s="267">
        <f>'Ｈ１０（1998）'!D106</f>
        <v>0</v>
      </c>
      <c r="T107" s="268">
        <f>'Ｈ１０（1998）'!F106</f>
        <v>0</v>
      </c>
      <c r="U107" s="269"/>
      <c r="V107" s="181"/>
      <c r="W107" s="201" t="s">
        <v>104</v>
      </c>
      <c r="X107" s="202"/>
      <c r="Y107" s="203" t="s">
        <v>701</v>
      </c>
      <c r="Z107" s="276">
        <f>'Ｈ１０（1998）'!A137</f>
        <v>0</v>
      </c>
      <c r="AA107" s="277">
        <f>'Ｈ１０（1998）'!B137</f>
        <v>0</v>
      </c>
      <c r="AB107" s="278"/>
      <c r="AC107" s="279">
        <f>'Ｈ１０（1998）'!E137</f>
        <v>0</v>
      </c>
      <c r="AD107" s="269"/>
      <c r="AE107" s="181"/>
      <c r="AF107" s="201" t="s">
        <v>104</v>
      </c>
      <c r="AG107" s="202"/>
      <c r="AH107" s="203" t="s">
        <v>702</v>
      </c>
      <c r="AI107" s="276">
        <f>'Ｈ１０（1998）'!A160</f>
        <v>0</v>
      </c>
      <c r="AJ107" s="277">
        <f>'Ｈ１０（1998）'!B160</f>
        <v>0</v>
      </c>
      <c r="AK107" s="280">
        <f>'Ｈ１０（1998）'!C160</f>
        <v>0</v>
      </c>
      <c r="AL107" s="281">
        <f>'Ｈ１０（1998）'!E160</f>
        <v>0</v>
      </c>
    </row>
    <row r="108" spans="1:38" ht="14.45" customHeight="1">
      <c r="A108" s="948">
        <v>0</v>
      </c>
      <c r="B108" s="948">
        <v>0</v>
      </c>
      <c r="C108" s="948">
        <v>0</v>
      </c>
      <c r="D108" s="948">
        <v>0</v>
      </c>
      <c r="E108" s="948">
        <v>0</v>
      </c>
      <c r="F108" s="948">
        <v>0</v>
      </c>
      <c r="G108" s="536"/>
      <c r="H108" s="535"/>
      <c r="I108" s="535"/>
      <c r="K108" s="199"/>
      <c r="L108" s="181"/>
      <c r="M108" s="201" t="s">
        <v>90</v>
      </c>
      <c r="N108" s="202"/>
      <c r="O108" s="203" t="s">
        <v>112</v>
      </c>
      <c r="P108" s="204">
        <f>'Ｈ１０（1998）'!A107</f>
        <v>5954</v>
      </c>
      <c r="Q108" s="205">
        <f>'Ｈ１０（1998）'!B107</f>
        <v>5954</v>
      </c>
      <c r="R108" s="225"/>
      <c r="S108" s="267">
        <f>'Ｈ１０（1998）'!D107</f>
        <v>0</v>
      </c>
      <c r="T108" s="268">
        <f>'Ｈ１０（1998）'!F107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48">
        <v>0</v>
      </c>
      <c r="B109" s="948">
        <v>0</v>
      </c>
      <c r="C109" s="948">
        <v>0</v>
      </c>
      <c r="D109" s="948">
        <v>0</v>
      </c>
      <c r="E109" s="948">
        <v>0</v>
      </c>
      <c r="F109" s="948">
        <v>0</v>
      </c>
      <c r="G109" s="536"/>
      <c r="H109" s="535"/>
      <c r="I109" s="535"/>
      <c r="K109" s="199"/>
      <c r="L109" s="181" t="s">
        <v>92</v>
      </c>
      <c r="M109" s="201" t="s">
        <v>105</v>
      </c>
      <c r="N109" s="202"/>
      <c r="O109" s="203" t="s">
        <v>113</v>
      </c>
      <c r="P109" s="204">
        <f>'Ｈ１０（1998）'!A108</f>
        <v>0</v>
      </c>
      <c r="Q109" s="205">
        <f>'Ｈ１０（1998）'!B108</f>
        <v>0</v>
      </c>
      <c r="R109" s="225"/>
      <c r="S109" s="267">
        <f>'Ｈ１０（1998）'!D108</f>
        <v>0</v>
      </c>
      <c r="T109" s="268">
        <f>'Ｈ１０（1998）'!F108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48">
        <v>0</v>
      </c>
      <c r="B110" s="948">
        <v>0</v>
      </c>
      <c r="C110" s="948">
        <v>0</v>
      </c>
      <c r="D110" s="948">
        <v>0</v>
      </c>
      <c r="E110" s="948">
        <v>0</v>
      </c>
      <c r="F110" s="948">
        <v>0</v>
      </c>
      <c r="G110" s="536"/>
      <c r="H110" s="535"/>
      <c r="I110" s="535"/>
      <c r="K110" s="199"/>
      <c r="L110" s="181"/>
      <c r="M110" s="201" t="s">
        <v>106</v>
      </c>
      <c r="N110" s="202"/>
      <c r="O110" s="203" t="s">
        <v>114</v>
      </c>
      <c r="P110" s="204">
        <f>'Ｈ１０（1998）'!A109</f>
        <v>0</v>
      </c>
      <c r="Q110" s="205">
        <f>'Ｈ１０（1998）'!B109</f>
        <v>0</v>
      </c>
      <c r="R110" s="225"/>
      <c r="S110" s="267">
        <f>'Ｈ１０（1998）'!D109</f>
        <v>0</v>
      </c>
      <c r="T110" s="268">
        <f>'Ｈ１０（1998）'!F109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48">
        <v>608</v>
      </c>
      <c r="B111" s="948">
        <v>608</v>
      </c>
      <c r="C111" s="948">
        <v>0</v>
      </c>
      <c r="D111" s="948">
        <v>0</v>
      </c>
      <c r="E111" s="948">
        <v>0</v>
      </c>
      <c r="F111" s="948">
        <v>0</v>
      </c>
      <c r="G111" s="536"/>
      <c r="H111" s="535"/>
      <c r="I111" s="535"/>
      <c r="K111" s="199"/>
      <c r="L111" s="181"/>
      <c r="M111" s="201" t="s">
        <v>107</v>
      </c>
      <c r="N111" s="202"/>
      <c r="O111" s="203" t="s">
        <v>115</v>
      </c>
      <c r="P111" s="204">
        <f>'Ｈ１０（1998）'!A110</f>
        <v>0</v>
      </c>
      <c r="Q111" s="205">
        <f>'Ｈ１０（1998）'!B110</f>
        <v>0</v>
      </c>
      <c r="R111" s="225"/>
      <c r="S111" s="267">
        <f>'Ｈ１０（1998）'!D110</f>
        <v>0</v>
      </c>
      <c r="T111" s="268">
        <f>'Ｈ１０（1998）'!F110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48">
        <v>22974</v>
      </c>
      <c r="B112" s="948">
        <v>22974</v>
      </c>
      <c r="C112" s="948">
        <v>0</v>
      </c>
      <c r="D112" s="948">
        <v>0</v>
      </c>
      <c r="E112" s="948">
        <v>0</v>
      </c>
      <c r="F112" s="948">
        <v>0</v>
      </c>
      <c r="G112" s="536"/>
      <c r="H112" s="535"/>
      <c r="I112" s="535"/>
      <c r="K112" s="199"/>
      <c r="L112" s="181" t="s">
        <v>41</v>
      </c>
      <c r="M112" s="201" t="s">
        <v>108</v>
      </c>
      <c r="N112" s="202"/>
      <c r="O112" s="203" t="s">
        <v>116</v>
      </c>
      <c r="P112" s="204">
        <f>'Ｈ１０（1998）'!A111</f>
        <v>608</v>
      </c>
      <c r="Q112" s="205">
        <f>'Ｈ１０（1998）'!B111</f>
        <v>608</v>
      </c>
      <c r="R112" s="225"/>
      <c r="S112" s="267">
        <f>'Ｈ１０（1998）'!D111</f>
        <v>0</v>
      </c>
      <c r="T112" s="268">
        <f>'Ｈ１０（1998）'!F111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48">
        <v>0</v>
      </c>
      <c r="B113" s="948">
        <v>0</v>
      </c>
      <c r="C113" s="948">
        <v>0</v>
      </c>
      <c r="D113" s="948">
        <v>0</v>
      </c>
      <c r="E113" s="948">
        <v>0</v>
      </c>
      <c r="F113" s="948">
        <v>0</v>
      </c>
      <c r="G113" s="536"/>
      <c r="H113" s="535"/>
      <c r="I113" s="535"/>
      <c r="K113" s="199"/>
      <c r="L113" s="221"/>
      <c r="M113" s="201" t="s">
        <v>13</v>
      </c>
      <c r="N113" s="202"/>
      <c r="O113" s="203" t="s">
        <v>117</v>
      </c>
      <c r="P113" s="204">
        <f>'Ｈ１０（1998）'!A112</f>
        <v>22974</v>
      </c>
      <c r="Q113" s="205">
        <f>'Ｈ１０（1998）'!B112</f>
        <v>22974</v>
      </c>
      <c r="R113" s="225"/>
      <c r="S113" s="267">
        <f>'Ｈ１０（1998）'!D112</f>
        <v>0</v>
      </c>
      <c r="T113" s="268">
        <f>'Ｈ１０（1998）'!F112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'Ｈ１０（1998）'!A113</f>
        <v>0</v>
      </c>
      <c r="Q114" s="205">
        <f>'Ｈ１０（1998）'!B113</f>
        <v>0</v>
      </c>
      <c r="R114" s="225"/>
      <c r="S114" s="267">
        <f>'Ｈ１０（1998）'!D113</f>
        <v>0</v>
      </c>
      <c r="T114" s="268">
        <f>'Ｈ１０（1998）'!F113</f>
        <v>0</v>
      </c>
      <c r="U114" s="269"/>
      <c r="V114" s="201" t="s">
        <v>13</v>
      </c>
      <c r="W114" s="202"/>
      <c r="X114" s="202"/>
      <c r="Y114" s="203" t="s">
        <v>703</v>
      </c>
      <c r="Z114" s="276">
        <f>'Ｈ１０（1998）'!A138</f>
        <v>0</v>
      </c>
      <c r="AA114" s="277">
        <f>'Ｈ１０（1998）'!B138</f>
        <v>0</v>
      </c>
      <c r="AB114" s="278"/>
      <c r="AC114" s="279">
        <f>'Ｈ１０（1998）'!E138</f>
        <v>0</v>
      </c>
      <c r="AD114" s="269"/>
      <c r="AE114" s="201" t="s">
        <v>13</v>
      </c>
      <c r="AF114" s="202"/>
      <c r="AG114" s="202"/>
      <c r="AH114" s="203" t="s">
        <v>704</v>
      </c>
      <c r="AI114" s="276">
        <f>'Ｈ１０（1998）'!A161</f>
        <v>0</v>
      </c>
      <c r="AJ114" s="277">
        <f>'Ｈ１０（1998）'!B161</f>
        <v>0</v>
      </c>
      <c r="AK114" s="280">
        <f>'Ｈ１０（1998）'!C161</f>
        <v>0</v>
      </c>
      <c r="AL114" s="281">
        <f>'Ｈ１０（1998）'!E161</f>
        <v>0</v>
      </c>
    </row>
    <row r="115" spans="1:41" ht="14.45" customHeight="1" thickBot="1">
      <c r="K115" s="316"/>
      <c r="L115" s="317" t="s">
        <v>82</v>
      </c>
      <c r="M115" s="318"/>
      <c r="N115" s="318"/>
      <c r="O115" s="319"/>
      <c r="P115" s="320">
        <f>SUM(P62:P114)-P63-P64-P66-P67-P69-P70-P71-P84-P85-P86-P94-P95-P96-P97-P98-P103-P104</f>
        <v>550534</v>
      </c>
      <c r="Q115" s="321">
        <f>SUM(Q62:Q114)-Q63-Q64-Q66-Q67-Q69-Q70-Q71-Q84-Q85-Q86-Q94-Q95-Q96-Q97-Q98-Q103-Q104</f>
        <v>550534</v>
      </c>
      <c r="R115" s="321"/>
      <c r="S115" s="322">
        <f>SUM(S62:S114)-S63-S64-S66-S67-S69-S70-S71-S84-S85-S86-S94-S95-S96-S97-S98-S103-S104</f>
        <v>14480</v>
      </c>
      <c r="T115" s="323">
        <f>SUM(T62:T114)-T63-T64-T66-T67-T69-T70-T71-T84-T85-T86-T94-T95-T96-T97-T98-T103-T104</f>
        <v>140600</v>
      </c>
      <c r="U115" s="324"/>
      <c r="V115" s="317" t="s">
        <v>82</v>
      </c>
      <c r="W115" s="318"/>
      <c r="X115" s="318"/>
      <c r="Y115" s="319"/>
      <c r="Z115" s="325">
        <f>Z64+Z67+Z73+Z74+Z75+Z86+Z88+Z89+Z92+Z93+Z99+Z101+Z104+Z105+Z114</f>
        <v>131911</v>
      </c>
      <c r="AA115" s="326">
        <f>AA64+AA67+AA73+AA74+AA75+AA86+AA88+AA89+AA92+AA93+AA99+AA101+AA104+AA105+AA114</f>
        <v>0</v>
      </c>
      <c r="AB115" s="327"/>
      <c r="AC115" s="328">
        <f>AC64+AC67+AC73+AC74+AC75+AC86+AC88+AC89+AC92+AC93+AC99+AC101+AC104+AC105+AC114</f>
        <v>86300</v>
      </c>
      <c r="AD115" s="324"/>
      <c r="AE115" s="317" t="s">
        <v>82</v>
      </c>
      <c r="AF115" s="318"/>
      <c r="AG115" s="318"/>
      <c r="AH115" s="319"/>
      <c r="AI115" s="325">
        <f>AI64+AI67+AI73+AI74+AI75+AI86+AI88+AI89+AI92+AI93+AI99+AI101+AI104+AI105+AI114</f>
        <v>3589</v>
      </c>
      <c r="AJ115" s="326">
        <f>AJ64+AJ67+AJ73+AJ74+AJ75+AJ86+AJ88+AJ89+AJ92+AJ93+AJ99+AJ101+AJ104+AJ105+AJ114</f>
        <v>0</v>
      </c>
      <c r="AK115" s="327">
        <f>AK64+AK67+AK73+AK74+AK75+AK86+AK88+AK89+AK92+AK93+AK99+AK101+AK104+AK105+AK114</f>
        <v>0</v>
      </c>
      <c r="AL115" s="329">
        <f>AL64+AL67+AL73+AL74+AL75+AL86+AL88+AL89+AL92+AL93+AL99+AL101+AL104+AL105+AL114</f>
        <v>1700</v>
      </c>
    </row>
    <row r="116" spans="1:41" ht="14.45" customHeight="1" thickTop="1">
      <c r="A116" s="958">
        <v>131911</v>
      </c>
      <c r="B116" s="958">
        <v>0</v>
      </c>
      <c r="C116" s="958">
        <v>0</v>
      </c>
      <c r="D116" s="958">
        <v>0</v>
      </c>
      <c r="E116" s="958">
        <v>86300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58">
        <v>0</v>
      </c>
      <c r="B117" s="958">
        <v>0</v>
      </c>
      <c r="C117" s="958">
        <v>0</v>
      </c>
      <c r="D117" s="958">
        <v>0</v>
      </c>
      <c r="E117" s="958">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58">
        <v>0</v>
      </c>
      <c r="B118" s="958">
        <v>0</v>
      </c>
      <c r="C118" s="958">
        <v>0</v>
      </c>
      <c r="D118" s="958">
        <v>0</v>
      </c>
      <c r="E118" s="958">
        <v>0</v>
      </c>
      <c r="K118" s="504" t="s">
        <v>723</v>
      </c>
      <c r="L118" s="339"/>
      <c r="M118" s="339"/>
      <c r="N118" s="339"/>
      <c r="O118" s="340"/>
      <c r="P118" s="341"/>
      <c r="Q118" s="341"/>
      <c r="R118" s="518" t="s">
        <v>731</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58">
        <v>0</v>
      </c>
      <c r="B119" s="958">
        <v>0</v>
      </c>
      <c r="C119" s="958">
        <v>0</v>
      </c>
      <c r="D119" s="958">
        <v>0</v>
      </c>
      <c r="E119" s="958">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1" s="376" customFormat="1" ht="14.45" customHeight="1">
      <c r="A120" s="958">
        <v>0</v>
      </c>
      <c r="B120" s="958">
        <v>0</v>
      </c>
      <c r="C120" s="958">
        <v>0</v>
      </c>
      <c r="D120" s="958">
        <v>0</v>
      </c>
      <c r="E120" s="958">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58">
        <v>90030</v>
      </c>
      <c r="B121" s="958">
        <v>0</v>
      </c>
      <c r="C121" s="958">
        <v>0</v>
      </c>
      <c r="D121" s="958">
        <v>0</v>
      </c>
      <c r="E121" s="958">
        <v>81100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58">
        <v>90030</v>
      </c>
      <c r="B122" s="958">
        <v>0</v>
      </c>
      <c r="C122" s="958">
        <v>0</v>
      </c>
      <c r="D122" s="958">
        <v>0</v>
      </c>
      <c r="E122" s="958">
        <v>81100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1" ht="14.45" customHeight="1">
      <c r="A123" s="958">
        <v>0</v>
      </c>
      <c r="B123" s="958">
        <v>0</v>
      </c>
      <c r="C123" s="958">
        <v>0</v>
      </c>
      <c r="D123" s="958">
        <v>0</v>
      </c>
      <c r="E123" s="958">
        <v>0</v>
      </c>
      <c r="K123" s="188"/>
      <c r="L123" s="189" t="s">
        <v>8</v>
      </c>
      <c r="M123" s="190"/>
      <c r="N123" s="190"/>
      <c r="O123" s="191"/>
      <c r="P123" s="365">
        <f t="shared" ref="P123:T138" si="0">P8+P62</f>
        <v>3481</v>
      </c>
      <c r="Q123" s="259">
        <f t="shared" si="0"/>
        <v>3481</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3481</v>
      </c>
      <c r="AJ123" s="259">
        <f>SUM(AJ124:AJ125)</f>
        <v>0</v>
      </c>
      <c r="AK123" s="370">
        <f>SUM(AK124:AK125)</f>
        <v>0</v>
      </c>
      <c r="AL123" s="1383">
        <f>P123-Q123</f>
        <v>0</v>
      </c>
      <c r="AM123" s="1339"/>
    </row>
    <row r="124" spans="1:41" ht="14.45" customHeight="1">
      <c r="A124" s="958">
        <v>41881</v>
      </c>
      <c r="B124" s="958">
        <v>0</v>
      </c>
      <c r="C124" s="958">
        <v>0</v>
      </c>
      <c r="D124" s="958">
        <v>0</v>
      </c>
      <c r="E124" s="958">
        <v>5200</v>
      </c>
      <c r="K124" s="199"/>
      <c r="L124" s="200"/>
      <c r="M124" s="201" t="s">
        <v>146</v>
      </c>
      <c r="N124" s="202"/>
      <c r="O124" s="203"/>
      <c r="P124" s="224">
        <f t="shared" si="0"/>
        <v>1202</v>
      </c>
      <c r="Q124" s="225">
        <f t="shared" si="0"/>
        <v>1202</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1202</v>
      </c>
      <c r="AJ124" s="225">
        <f>IF($P124-$Z124=0,0,ROUND((R124-AA124)*$AI124/($P124-$Z124),0))</f>
        <v>0</v>
      </c>
      <c r="AK124" s="371">
        <f>IF(P124-Z124=0,0,ROUND((S124-AB124)*AI124/(P124-Z124),0))</f>
        <v>0</v>
      </c>
      <c r="AL124" s="1383">
        <f t="shared" ref="AL124:AL175" si="3">P124-Q124</f>
        <v>0</v>
      </c>
      <c r="AM124" s="1339"/>
    </row>
    <row r="125" spans="1:41" ht="14.45" customHeight="1">
      <c r="A125" s="958">
        <v>41881</v>
      </c>
      <c r="B125" s="958">
        <v>0</v>
      </c>
      <c r="C125" s="958">
        <v>0</v>
      </c>
      <c r="D125" s="958">
        <v>0</v>
      </c>
      <c r="E125" s="958">
        <v>5200</v>
      </c>
      <c r="K125" s="199"/>
      <c r="L125" s="200"/>
      <c r="M125" s="201" t="s">
        <v>13</v>
      </c>
      <c r="N125" s="172"/>
      <c r="O125" s="212"/>
      <c r="P125" s="224">
        <f t="shared" si="0"/>
        <v>2279</v>
      </c>
      <c r="Q125" s="225">
        <f t="shared" si="0"/>
        <v>2279</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2279</v>
      </c>
      <c r="AJ125" s="225">
        <f>IF($P125-$Z125=0,0,ROUND((R125-AA125)*$AI125/($P125-$Z125),0))</f>
        <v>0</v>
      </c>
      <c r="AK125" s="371">
        <f>IF(P125-Z125=0,0,ROUND((S125-AB125)*AI125/(P125-Z125),0))</f>
        <v>0</v>
      </c>
      <c r="AL125" s="1383">
        <f t="shared" si="3"/>
        <v>0</v>
      </c>
      <c r="AM125" s="1339"/>
    </row>
    <row r="126" spans="1:41" ht="14.45" customHeight="1">
      <c r="A126" s="958">
        <v>0</v>
      </c>
      <c r="B126" s="958">
        <v>0</v>
      </c>
      <c r="C126" s="958">
        <v>0</v>
      </c>
      <c r="D126" s="958">
        <v>0</v>
      </c>
      <c r="E126" s="958">
        <v>0</v>
      </c>
      <c r="K126" s="199" t="s">
        <v>4</v>
      </c>
      <c r="L126" s="178" t="s">
        <v>14</v>
      </c>
      <c r="M126" s="175"/>
      <c r="N126" s="175"/>
      <c r="O126" s="216"/>
      <c r="P126" s="224">
        <f t="shared" si="0"/>
        <v>24322</v>
      </c>
      <c r="Q126" s="225">
        <f t="shared" si="0"/>
        <v>24322</v>
      </c>
      <c r="R126" s="225">
        <f t="shared" si="0"/>
        <v>9751</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24322</v>
      </c>
      <c r="AJ126" s="225">
        <f>SUM(AJ127:AJ128)</f>
        <v>9751</v>
      </c>
      <c r="AK126" s="371">
        <f>SUM(AK127:AK128)</f>
        <v>0</v>
      </c>
      <c r="AL126" s="1383">
        <f t="shared" si="3"/>
        <v>0</v>
      </c>
      <c r="AM126" s="1339"/>
    </row>
    <row r="127" spans="1:41" ht="14.45" customHeight="1">
      <c r="A127" s="958">
        <v>0</v>
      </c>
      <c r="B127" s="958">
        <v>0</v>
      </c>
      <c r="C127" s="958">
        <v>0</v>
      </c>
      <c r="D127" s="958">
        <v>0</v>
      </c>
      <c r="E127" s="958">
        <v>0</v>
      </c>
      <c r="K127" s="199"/>
      <c r="L127" s="200"/>
      <c r="M127" s="201" t="s">
        <v>16</v>
      </c>
      <c r="N127" s="202"/>
      <c r="O127" s="203"/>
      <c r="P127" s="224">
        <f t="shared" si="0"/>
        <v>1867</v>
      </c>
      <c r="Q127" s="225">
        <f t="shared" si="0"/>
        <v>1867</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1867</v>
      </c>
      <c r="AJ127" s="225">
        <f>IF($P127-$Z127=0,0,ROUND((R127-AA127)*$AI127/($P127-$Z127),0))</f>
        <v>0</v>
      </c>
      <c r="AK127" s="371">
        <f>IF(P127-Z127=0,0,ROUND((S127-AB127)*AI127/(P127-Z127),0))</f>
        <v>0</v>
      </c>
      <c r="AL127" s="1383">
        <f t="shared" si="3"/>
        <v>0</v>
      </c>
      <c r="AM127" s="1339"/>
    </row>
    <row r="128" spans="1:41" ht="14.45" customHeight="1">
      <c r="A128" s="958">
        <v>0</v>
      </c>
      <c r="B128" s="958">
        <v>0</v>
      </c>
      <c r="C128" s="958">
        <v>0</v>
      </c>
      <c r="D128" s="958">
        <v>0</v>
      </c>
      <c r="E128" s="958">
        <v>0</v>
      </c>
      <c r="K128" s="199"/>
      <c r="L128" s="221"/>
      <c r="M128" s="201" t="s">
        <v>13</v>
      </c>
      <c r="N128" s="222"/>
      <c r="O128" s="223"/>
      <c r="P128" s="224">
        <f t="shared" si="0"/>
        <v>22455</v>
      </c>
      <c r="Q128" s="225">
        <f t="shared" si="0"/>
        <v>22455</v>
      </c>
      <c r="R128" s="225">
        <f t="shared" si="0"/>
        <v>9751</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22455</v>
      </c>
      <c r="AJ128" s="225">
        <f>IF($P128-$Z128=0,0,ROUND((R128-AA128)*$AI128/($P128-$Z128),0))</f>
        <v>9751</v>
      </c>
      <c r="AK128" s="371">
        <f>IF(P128-Z128=0,0,ROUND((S128-AB128)*AI128/(P128-Z128),0))</f>
        <v>0</v>
      </c>
      <c r="AL128" s="1383">
        <f t="shared" si="3"/>
        <v>0</v>
      </c>
      <c r="AM128" s="1339"/>
    </row>
    <row r="129" spans="1:39" ht="14.45" customHeight="1">
      <c r="A129" s="958">
        <v>0</v>
      </c>
      <c r="B129" s="958">
        <v>0</v>
      </c>
      <c r="C129" s="958">
        <v>0</v>
      </c>
      <c r="D129" s="958">
        <v>0</v>
      </c>
      <c r="E129" s="958">
        <v>0</v>
      </c>
      <c r="K129" s="199" t="s">
        <v>4</v>
      </c>
      <c r="L129" s="174"/>
      <c r="M129" s="200" t="s">
        <v>94</v>
      </c>
      <c r="N129" s="202"/>
      <c r="O129" s="203"/>
      <c r="P129" s="224">
        <f t="shared" si="0"/>
        <v>16322</v>
      </c>
      <c r="Q129" s="225">
        <f t="shared" si="0"/>
        <v>3833</v>
      </c>
      <c r="R129" s="225">
        <f t="shared" si="0"/>
        <v>4163</v>
      </c>
      <c r="S129" s="226">
        <f t="shared" si="0"/>
        <v>4163</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3833</v>
      </c>
      <c r="AJ129" s="225">
        <f>SUM(AJ130:AJ132)</f>
        <v>978</v>
      </c>
      <c r="AK129" s="371">
        <f>SUM(AK130:AK132)</f>
        <v>978</v>
      </c>
      <c r="AL129" s="1383">
        <f t="shared" si="3"/>
        <v>12489</v>
      </c>
      <c r="AM129" s="1339"/>
    </row>
    <row r="130" spans="1:39" ht="14.45" customHeight="1">
      <c r="A130" s="958">
        <v>0</v>
      </c>
      <c r="B130" s="958">
        <v>0</v>
      </c>
      <c r="C130" s="958">
        <v>0</v>
      </c>
      <c r="D130" s="958">
        <v>0</v>
      </c>
      <c r="E130" s="958">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58">
        <v>0</v>
      </c>
      <c r="B131" s="958">
        <v>0</v>
      </c>
      <c r="C131" s="958">
        <v>0</v>
      </c>
      <c r="D131" s="958">
        <v>0</v>
      </c>
      <c r="E131" s="958">
        <v>0</v>
      </c>
      <c r="K131" s="199"/>
      <c r="L131" s="181" t="s">
        <v>103</v>
      </c>
      <c r="M131" s="181"/>
      <c r="N131" s="201" t="s">
        <v>96</v>
      </c>
      <c r="O131" s="203"/>
      <c r="P131" s="224">
        <f t="shared" si="0"/>
        <v>16322</v>
      </c>
      <c r="Q131" s="225">
        <f t="shared" si="0"/>
        <v>3833</v>
      </c>
      <c r="R131" s="225">
        <f t="shared" si="0"/>
        <v>4163</v>
      </c>
      <c r="S131" s="226">
        <f t="shared" si="0"/>
        <v>4163</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3833</v>
      </c>
      <c r="AJ131" s="225">
        <f t="shared" si="5"/>
        <v>978</v>
      </c>
      <c r="AK131" s="371">
        <f t="shared" si="6"/>
        <v>978</v>
      </c>
      <c r="AL131" s="1383">
        <f t="shared" si="3"/>
        <v>12489</v>
      </c>
      <c r="AM131" s="1339"/>
    </row>
    <row r="132" spans="1:39" ht="14.45" customHeight="1">
      <c r="A132" s="958">
        <v>0</v>
      </c>
      <c r="B132" s="958">
        <v>0</v>
      </c>
      <c r="C132" s="958">
        <v>0</v>
      </c>
      <c r="D132" s="958">
        <v>0</v>
      </c>
      <c r="E132" s="958">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58">
        <v>0</v>
      </c>
      <c r="B133" s="958">
        <v>0</v>
      </c>
      <c r="C133" s="958">
        <v>0</v>
      </c>
      <c r="D133" s="958">
        <v>0</v>
      </c>
      <c r="E133" s="958">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58">
        <v>0</v>
      </c>
      <c r="B134" s="958">
        <v>0</v>
      </c>
      <c r="C134" s="958">
        <v>0</v>
      </c>
      <c r="D134" s="958">
        <v>0</v>
      </c>
      <c r="E134" s="958">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58">
        <v>0</v>
      </c>
      <c r="B135" s="958">
        <v>0</v>
      </c>
      <c r="C135" s="958">
        <v>0</v>
      </c>
      <c r="D135" s="958">
        <v>0</v>
      </c>
      <c r="E135" s="958">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58">
        <v>0</v>
      </c>
      <c r="B136" s="958">
        <v>0</v>
      </c>
      <c r="C136" s="958">
        <v>0</v>
      </c>
      <c r="D136" s="958">
        <v>0</v>
      </c>
      <c r="E136" s="958">
        <v>0</v>
      </c>
      <c r="K136" s="199"/>
      <c r="L136" s="200"/>
      <c r="M136" s="201" t="s">
        <v>22</v>
      </c>
      <c r="N136" s="202"/>
      <c r="O136" s="203"/>
      <c r="P136" s="224">
        <f t="shared" si="0"/>
        <v>24742</v>
      </c>
      <c r="Q136" s="225">
        <f t="shared" si="0"/>
        <v>24742</v>
      </c>
      <c r="R136" s="225">
        <f t="shared" si="0"/>
        <v>0</v>
      </c>
      <c r="S136" s="226">
        <f t="shared" si="0"/>
        <v>10993</v>
      </c>
      <c r="T136" s="275">
        <f t="shared" si="0"/>
        <v>5600</v>
      </c>
      <c r="U136" s="207" t="s">
        <v>86</v>
      </c>
      <c r="V136" s="200"/>
      <c r="W136" s="201" t="s">
        <v>22</v>
      </c>
      <c r="X136" s="202"/>
      <c r="Y136" s="203" t="s">
        <v>156</v>
      </c>
      <c r="Z136" s="224">
        <f t="shared" ref="Z136:AC139" si="8">IF(ISERROR((Z$28)*(Q136/(Q$136+Q$137+Q$138+Q$139+Q$141+Q$142+Q$143))),0,ROUND((Z$28)*(Q136/(Q$136+Q$137+Q$138+Q$139+Q$141+Q$142+Q$143)),0))</f>
        <v>587</v>
      </c>
      <c r="AA136" s="225">
        <f t="shared" si="8"/>
        <v>0</v>
      </c>
      <c r="AB136" s="297">
        <f t="shared" si="8"/>
        <v>0</v>
      </c>
      <c r="AC136" s="371">
        <f t="shared" si="8"/>
        <v>0</v>
      </c>
      <c r="AD136" s="376"/>
      <c r="AE136" s="199"/>
      <c r="AF136" s="200"/>
      <c r="AG136" s="201" t="s">
        <v>22</v>
      </c>
      <c r="AH136" s="202"/>
      <c r="AI136" s="224">
        <f t="shared" si="2"/>
        <v>24155</v>
      </c>
      <c r="AJ136" s="225">
        <f t="shared" si="5"/>
        <v>0</v>
      </c>
      <c r="AK136" s="371">
        <f t="shared" si="6"/>
        <v>10993</v>
      </c>
      <c r="AL136" s="1383">
        <f t="shared" si="3"/>
        <v>0</v>
      </c>
      <c r="AM136" s="1339"/>
    </row>
    <row r="137" spans="1:39" ht="14.45" customHeight="1">
      <c r="A137" s="958">
        <v>0</v>
      </c>
      <c r="B137" s="958">
        <v>0</v>
      </c>
      <c r="C137" s="958">
        <v>0</v>
      </c>
      <c r="D137" s="958">
        <v>0</v>
      </c>
      <c r="E137" s="958">
        <v>0</v>
      </c>
      <c r="K137" s="199"/>
      <c r="L137" s="200" t="s">
        <v>25</v>
      </c>
      <c r="M137" s="201" t="s">
        <v>26</v>
      </c>
      <c r="N137" s="202"/>
      <c r="O137" s="203"/>
      <c r="P137" s="224">
        <f t="shared" si="0"/>
        <v>46115</v>
      </c>
      <c r="Q137" s="225">
        <f t="shared" si="0"/>
        <v>46115</v>
      </c>
      <c r="R137" s="225">
        <f t="shared" si="0"/>
        <v>0</v>
      </c>
      <c r="S137" s="226">
        <f t="shared" si="0"/>
        <v>27646</v>
      </c>
      <c r="T137" s="275">
        <f t="shared" si="0"/>
        <v>11600</v>
      </c>
      <c r="U137" s="207"/>
      <c r="V137" s="200" t="s">
        <v>25</v>
      </c>
      <c r="W137" s="201" t="s">
        <v>26</v>
      </c>
      <c r="X137" s="202"/>
      <c r="Y137" s="203" t="s">
        <v>156</v>
      </c>
      <c r="Z137" s="224">
        <f t="shared" si="8"/>
        <v>1094</v>
      </c>
      <c r="AA137" s="225">
        <f t="shared" si="8"/>
        <v>0</v>
      </c>
      <c r="AB137" s="297">
        <f t="shared" si="8"/>
        <v>0</v>
      </c>
      <c r="AC137" s="371">
        <f t="shared" si="8"/>
        <v>0</v>
      </c>
      <c r="AD137" s="376"/>
      <c r="AE137" s="199"/>
      <c r="AF137" s="200" t="s">
        <v>25</v>
      </c>
      <c r="AG137" s="201" t="s">
        <v>26</v>
      </c>
      <c r="AH137" s="202"/>
      <c r="AI137" s="224">
        <f t="shared" si="2"/>
        <v>45021</v>
      </c>
      <c r="AJ137" s="225">
        <f t="shared" si="5"/>
        <v>0</v>
      </c>
      <c r="AK137" s="371">
        <f t="shared" si="6"/>
        <v>27646</v>
      </c>
      <c r="AL137" s="1383">
        <f t="shared" si="3"/>
        <v>0</v>
      </c>
      <c r="AM137" s="1339"/>
    </row>
    <row r="138" spans="1:39" ht="14.45" customHeight="1">
      <c r="A138" s="958">
        <v>0</v>
      </c>
      <c r="B138" s="958">
        <v>0</v>
      </c>
      <c r="C138" s="958">
        <v>0</v>
      </c>
      <c r="D138" s="958">
        <v>0</v>
      </c>
      <c r="E138" s="958">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58">
        <v>3589</v>
      </c>
      <c r="B139" s="958">
        <v>0</v>
      </c>
      <c r="C139" s="958">
        <v>0</v>
      </c>
      <c r="D139" s="958">
        <v>0</v>
      </c>
      <c r="E139" s="958">
        <v>1700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58">
        <v>0</v>
      </c>
      <c r="B140" s="958">
        <v>0</v>
      </c>
      <c r="C140" s="958">
        <v>0</v>
      </c>
      <c r="D140" s="958">
        <v>0</v>
      </c>
      <c r="E140" s="958">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58">
        <v>0</v>
      </c>
      <c r="B141" s="958">
        <v>0</v>
      </c>
      <c r="C141" s="958">
        <v>0</v>
      </c>
      <c r="D141" s="958">
        <v>0</v>
      </c>
      <c r="E141" s="958">
        <v>0</v>
      </c>
      <c r="K141" s="199"/>
      <c r="L141" s="200" t="s">
        <v>38</v>
      </c>
      <c r="M141" s="201" t="s">
        <v>149</v>
      </c>
      <c r="N141" s="202"/>
      <c r="O141" s="203"/>
      <c r="P141" s="224">
        <f t="shared" si="9"/>
        <v>34123</v>
      </c>
      <c r="Q141" s="225">
        <f t="shared" si="9"/>
        <v>34123</v>
      </c>
      <c r="R141" s="225">
        <f t="shared" si="9"/>
        <v>0</v>
      </c>
      <c r="S141" s="226">
        <f t="shared" si="9"/>
        <v>0</v>
      </c>
      <c r="T141" s="275">
        <f t="shared" si="9"/>
        <v>0</v>
      </c>
      <c r="U141" s="207"/>
      <c r="V141" s="200" t="s">
        <v>38</v>
      </c>
      <c r="W141" s="201" t="s">
        <v>149</v>
      </c>
      <c r="X141" s="202"/>
      <c r="Y141" s="203" t="s">
        <v>156</v>
      </c>
      <c r="Z141" s="224">
        <f t="shared" ref="Z141:AC143" si="10">IF(ISERROR((Z$28)*(Q141/(Q$136+Q$137+Q$138+Q$139+Q$141+Q$142+Q$143))),0,ROUND((Z$28)*(Q141/(Q$136+Q$137+Q$138+Q$139+Q$141+Q$142+Q$143)),0))</f>
        <v>810</v>
      </c>
      <c r="AA141" s="225">
        <f t="shared" si="10"/>
        <v>0</v>
      </c>
      <c r="AB141" s="297">
        <f t="shared" si="10"/>
        <v>0</v>
      </c>
      <c r="AC141" s="371">
        <f t="shared" si="10"/>
        <v>0</v>
      </c>
      <c r="AD141" s="376"/>
      <c r="AE141" s="199"/>
      <c r="AF141" s="200" t="s">
        <v>38</v>
      </c>
      <c r="AG141" s="201" t="s">
        <v>149</v>
      </c>
      <c r="AH141" s="202"/>
      <c r="AI141" s="224">
        <f t="shared" si="2"/>
        <v>33313</v>
      </c>
      <c r="AJ141" s="225">
        <f t="shared" si="5"/>
        <v>0</v>
      </c>
      <c r="AK141" s="371">
        <f t="shared" si="6"/>
        <v>0</v>
      </c>
      <c r="AL141" s="1383">
        <f t="shared" si="3"/>
        <v>0</v>
      </c>
      <c r="AM141" s="1339"/>
    </row>
    <row r="142" spans="1:39" ht="14.45" customHeight="1">
      <c r="A142" s="958">
        <v>0</v>
      </c>
      <c r="B142" s="958">
        <v>0</v>
      </c>
      <c r="C142" s="958">
        <v>0</v>
      </c>
      <c r="D142" s="958">
        <v>0</v>
      </c>
      <c r="E142" s="958">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58">
        <v>0</v>
      </c>
      <c r="B143" s="958">
        <v>0</v>
      </c>
      <c r="C143" s="958">
        <v>0</v>
      </c>
      <c r="D143" s="958">
        <v>0</v>
      </c>
      <c r="E143" s="958">
        <v>0</v>
      </c>
      <c r="K143" s="199"/>
      <c r="L143" s="221"/>
      <c r="M143" s="201" t="s">
        <v>13</v>
      </c>
      <c r="N143" s="202"/>
      <c r="O143" s="203"/>
      <c r="P143" s="224">
        <f t="shared" si="9"/>
        <v>326466</v>
      </c>
      <c r="Q143" s="225">
        <f t="shared" si="9"/>
        <v>310844</v>
      </c>
      <c r="R143" s="225">
        <f t="shared" si="9"/>
        <v>0</v>
      </c>
      <c r="S143" s="226">
        <f t="shared" si="9"/>
        <v>128305</v>
      </c>
      <c r="T143" s="275">
        <f t="shared" si="9"/>
        <v>103400</v>
      </c>
      <c r="U143" s="207"/>
      <c r="V143" s="221"/>
      <c r="W143" s="201" t="s">
        <v>13</v>
      </c>
      <c r="X143" s="202"/>
      <c r="Y143" s="203" t="s">
        <v>156</v>
      </c>
      <c r="Z143" s="224">
        <f t="shared" si="10"/>
        <v>7374</v>
      </c>
      <c r="AA143" s="225">
        <f t="shared" si="10"/>
        <v>0</v>
      </c>
      <c r="AB143" s="297">
        <f t="shared" si="10"/>
        <v>0</v>
      </c>
      <c r="AC143" s="371">
        <f t="shared" si="10"/>
        <v>0</v>
      </c>
      <c r="AD143" s="376"/>
      <c r="AE143" s="199" t="s">
        <v>158</v>
      </c>
      <c r="AF143" s="221"/>
      <c r="AG143" s="201" t="s">
        <v>13</v>
      </c>
      <c r="AH143" s="202"/>
      <c r="AI143" s="224">
        <f t="shared" si="2"/>
        <v>303470</v>
      </c>
      <c r="AJ143" s="225">
        <f t="shared" si="5"/>
        <v>0</v>
      </c>
      <c r="AK143" s="371">
        <f t="shared" si="6"/>
        <v>122023</v>
      </c>
      <c r="AL143" s="1383">
        <f t="shared" si="3"/>
        <v>15622</v>
      </c>
      <c r="AM143" s="1339"/>
    </row>
    <row r="144" spans="1:39" ht="14.45" customHeight="1">
      <c r="A144" s="958">
        <v>0</v>
      </c>
      <c r="B144" s="958">
        <v>0</v>
      </c>
      <c r="C144" s="958">
        <v>0</v>
      </c>
      <c r="D144" s="958">
        <v>0</v>
      </c>
      <c r="E144" s="958">
        <v>0</v>
      </c>
      <c r="K144" s="199" t="s">
        <v>4</v>
      </c>
      <c r="L144" s="178" t="s">
        <v>45</v>
      </c>
      <c r="M144" s="202"/>
      <c r="N144" s="202"/>
      <c r="O144" s="203"/>
      <c r="P144" s="224">
        <f t="shared" si="9"/>
        <v>4856</v>
      </c>
      <c r="Q144" s="225">
        <f t="shared" si="9"/>
        <v>4856</v>
      </c>
      <c r="R144" s="225">
        <f t="shared" si="9"/>
        <v>0</v>
      </c>
      <c r="S144" s="226">
        <f t="shared" si="9"/>
        <v>0</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4856</v>
      </c>
      <c r="AJ144" s="225">
        <f>SUM(AJ145:AJ147)</f>
        <v>0</v>
      </c>
      <c r="AK144" s="371">
        <f>SUM(AK145:AK147)</f>
        <v>0</v>
      </c>
      <c r="AL144" s="1383">
        <f t="shared" si="3"/>
        <v>0</v>
      </c>
      <c r="AM144" s="1339"/>
    </row>
    <row r="145" spans="1:39" ht="14.45" customHeight="1">
      <c r="A145" s="958">
        <v>0</v>
      </c>
      <c r="B145" s="958">
        <v>0</v>
      </c>
      <c r="C145" s="958">
        <v>0</v>
      </c>
      <c r="D145" s="958">
        <v>0</v>
      </c>
      <c r="E145" s="958">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58">
        <v>0</v>
      </c>
      <c r="B146" s="958">
        <v>0</v>
      </c>
      <c r="C146" s="958">
        <v>0</v>
      </c>
      <c r="D146" s="958">
        <v>0</v>
      </c>
      <c r="E146" s="958">
        <v>0</v>
      </c>
      <c r="K146" s="199" t="s">
        <v>128</v>
      </c>
      <c r="L146" s="200"/>
      <c r="M146" s="201" t="s">
        <v>101</v>
      </c>
      <c r="N146" s="202"/>
      <c r="O146" s="203"/>
      <c r="P146" s="224">
        <f t="shared" si="9"/>
        <v>4856</v>
      </c>
      <c r="Q146" s="225">
        <f t="shared" si="9"/>
        <v>4856</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4856</v>
      </c>
      <c r="AJ146" s="225">
        <f t="shared" si="12"/>
        <v>0</v>
      </c>
      <c r="AK146" s="371">
        <f t="shared" si="13"/>
        <v>0</v>
      </c>
      <c r="AL146" s="1383">
        <f t="shared" si="3"/>
        <v>0</v>
      </c>
      <c r="AM146" s="1339"/>
    </row>
    <row r="147" spans="1:39" ht="14.45" customHeight="1">
      <c r="A147" s="958">
        <v>3589</v>
      </c>
      <c r="B147" s="958">
        <v>0</v>
      </c>
      <c r="C147" s="958">
        <v>0</v>
      </c>
      <c r="D147" s="958">
        <v>0</v>
      </c>
      <c r="E147" s="958">
        <v>1700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58">
        <v>0</v>
      </c>
      <c r="B148" s="958">
        <v>0</v>
      </c>
      <c r="C148" s="958">
        <v>0</v>
      </c>
      <c r="D148" s="958">
        <v>0</v>
      </c>
      <c r="E148" s="958">
        <v>0</v>
      </c>
      <c r="K148" s="199" t="s">
        <v>83</v>
      </c>
      <c r="L148" s="178"/>
      <c r="M148" s="201" t="s">
        <v>47</v>
      </c>
      <c r="N148" s="202"/>
      <c r="O148" s="203"/>
      <c r="P148" s="224">
        <f t="shared" si="9"/>
        <v>225789</v>
      </c>
      <c r="Q148" s="225">
        <f t="shared" si="9"/>
        <v>225789</v>
      </c>
      <c r="R148" s="225">
        <f t="shared" si="9"/>
        <v>9350</v>
      </c>
      <c r="S148" s="226">
        <f t="shared" si="9"/>
        <v>0</v>
      </c>
      <c r="T148" s="275">
        <f t="shared" si="9"/>
        <v>55600</v>
      </c>
      <c r="U148" s="207" t="s">
        <v>4</v>
      </c>
      <c r="V148" s="178"/>
      <c r="W148" s="201" t="s">
        <v>47</v>
      </c>
      <c r="X148" s="202"/>
      <c r="Y148" s="203" t="s">
        <v>156</v>
      </c>
      <c r="Z148" s="224">
        <f>IF(ISERROR((Z$33)*(Q148/(Q148+Q149))),0,ROUND((Z$33)*(Q148/(Q148+Q149)),0))</f>
        <v>3070</v>
      </c>
      <c r="AA148" s="225">
        <f>IF(ISERROR((AA$33)*(R148/(R148+R149))),0,ROUND((AA$33)*(R148/(R148+R149)),0))</f>
        <v>269</v>
      </c>
      <c r="AB148" s="297">
        <f>IF(ISERROR((AB$33)*(S148/(S148+S149))),0,ROUND((AB$33)*(S148/(S148+S149)),0))</f>
        <v>0</v>
      </c>
      <c r="AC148" s="371">
        <f>IF(ISERROR((AC$33)*(T148/(T148+T149))),0,ROUND((AC$33)*(T148/(T148+T149)),0))</f>
        <v>38</v>
      </c>
      <c r="AD148" s="376"/>
      <c r="AE148" s="199" t="s">
        <v>163</v>
      </c>
      <c r="AF148" s="178"/>
      <c r="AG148" s="201" t="s">
        <v>47</v>
      </c>
      <c r="AH148" s="202"/>
      <c r="AI148" s="224">
        <f t="shared" si="2"/>
        <v>222719</v>
      </c>
      <c r="AJ148" s="225">
        <f t="shared" si="12"/>
        <v>9081</v>
      </c>
      <c r="AK148" s="371">
        <f t="shared" si="13"/>
        <v>0</v>
      </c>
      <c r="AL148" s="1383">
        <f t="shared" si="3"/>
        <v>0</v>
      </c>
      <c r="AM148" s="1339"/>
    </row>
    <row r="149" spans="1:39" ht="14.45" customHeight="1">
      <c r="A149" s="958">
        <v>0</v>
      </c>
      <c r="B149" s="958">
        <v>0</v>
      </c>
      <c r="C149" s="958">
        <v>0</v>
      </c>
      <c r="D149" s="958">
        <v>0</v>
      </c>
      <c r="E149" s="958">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58">
        <v>0</v>
      </c>
      <c r="B150" s="958">
        <v>0</v>
      </c>
      <c r="C150" s="958">
        <v>0</v>
      </c>
      <c r="D150" s="958">
        <v>0</v>
      </c>
      <c r="E150" s="958">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58">
        <v>3589</v>
      </c>
      <c r="B151" s="958">
        <v>0</v>
      </c>
      <c r="C151" s="958">
        <v>0</v>
      </c>
      <c r="D151" s="958">
        <v>0</v>
      </c>
      <c r="E151" s="958">
        <v>1700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58">
        <v>0</v>
      </c>
      <c r="B152" s="958">
        <v>0</v>
      </c>
      <c r="C152" s="958">
        <v>0</v>
      </c>
      <c r="D152" s="958">
        <v>0</v>
      </c>
      <c r="E152" s="958">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58">
        <v>0</v>
      </c>
      <c r="B153" s="958">
        <v>0</v>
      </c>
      <c r="C153" s="958">
        <v>0</v>
      </c>
      <c r="D153" s="958">
        <v>0</v>
      </c>
      <c r="E153" s="958">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58">
        <v>0</v>
      </c>
      <c r="B154" s="958">
        <v>0</v>
      </c>
      <c r="C154" s="958">
        <v>0</v>
      </c>
      <c r="D154" s="958">
        <v>0</v>
      </c>
      <c r="E154" s="958">
        <v>0</v>
      </c>
      <c r="K154" s="199"/>
      <c r="L154" s="200"/>
      <c r="M154" s="178" t="s">
        <v>60</v>
      </c>
      <c r="N154" s="202"/>
      <c r="O154" s="203"/>
      <c r="P154" s="224">
        <f t="shared" si="9"/>
        <v>0</v>
      </c>
      <c r="Q154" s="225">
        <f t="shared" si="9"/>
        <v>0</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0</v>
      </c>
      <c r="AJ154" s="225">
        <f>SUM(AJ155:AJ159)</f>
        <v>0</v>
      </c>
      <c r="AK154" s="371">
        <f>SUM(AK155:AK159)</f>
        <v>0</v>
      </c>
      <c r="AL154" s="1383">
        <f t="shared" si="3"/>
        <v>0</v>
      </c>
      <c r="AM154" s="1339"/>
    </row>
    <row r="155" spans="1:39" ht="14.45" customHeight="1">
      <c r="A155" s="958">
        <v>3589</v>
      </c>
      <c r="B155" s="958">
        <v>0</v>
      </c>
      <c r="C155" s="958">
        <v>0</v>
      </c>
      <c r="D155" s="958">
        <v>0</v>
      </c>
      <c r="E155" s="958">
        <v>1700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58">
        <v>0</v>
      </c>
      <c r="B156" s="958">
        <v>0</v>
      </c>
      <c r="C156" s="958">
        <v>0</v>
      </c>
      <c r="D156" s="958">
        <v>0</v>
      </c>
      <c r="E156" s="958">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58">
        <v>0</v>
      </c>
      <c r="B157" s="958">
        <v>0</v>
      </c>
      <c r="C157" s="958">
        <v>0</v>
      </c>
      <c r="D157" s="958">
        <v>0</v>
      </c>
      <c r="E157" s="958">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58">
        <v>0</v>
      </c>
      <c r="B158" s="958">
        <v>0</v>
      </c>
      <c r="C158" s="958">
        <v>0</v>
      </c>
      <c r="D158" s="958">
        <v>0</v>
      </c>
      <c r="E158" s="958">
        <v>0</v>
      </c>
      <c r="K158" s="199"/>
      <c r="L158" s="200"/>
      <c r="M158" s="200"/>
      <c r="N158" s="201" t="s">
        <v>150</v>
      </c>
      <c r="O158" s="203"/>
      <c r="P158" s="224">
        <f t="shared" si="16"/>
        <v>0</v>
      </c>
      <c r="Q158" s="225">
        <f t="shared" si="16"/>
        <v>0</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0</v>
      </c>
      <c r="AJ158" s="225">
        <f t="shared" si="17"/>
        <v>0</v>
      </c>
      <c r="AK158" s="371">
        <f t="shared" si="18"/>
        <v>0</v>
      </c>
      <c r="AL158" s="1383">
        <f t="shared" si="3"/>
        <v>0</v>
      </c>
      <c r="AM158" s="1339"/>
    </row>
    <row r="159" spans="1:39" ht="14.45" customHeight="1">
      <c r="A159" s="958">
        <v>0</v>
      </c>
      <c r="B159" s="958">
        <v>0</v>
      </c>
      <c r="C159" s="958">
        <v>0</v>
      </c>
      <c r="D159" s="958">
        <v>0</v>
      </c>
      <c r="E159" s="958">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58">
        <v>0</v>
      </c>
      <c r="B160" s="958">
        <v>0</v>
      </c>
      <c r="C160" s="958">
        <v>0</v>
      </c>
      <c r="D160" s="958">
        <v>0</v>
      </c>
      <c r="E160" s="958">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58">
        <v>0</v>
      </c>
      <c r="B161" s="958">
        <v>0</v>
      </c>
      <c r="C161" s="958">
        <v>0</v>
      </c>
      <c r="D161" s="958">
        <v>0</v>
      </c>
      <c r="E161" s="958">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58">
        <v>0</v>
      </c>
      <c r="B162" s="958">
        <v>0</v>
      </c>
      <c r="C162" s="958">
        <v>0</v>
      </c>
      <c r="D162" s="958">
        <v>0</v>
      </c>
      <c r="E162" s="958">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58">
        <v>0</v>
      </c>
      <c r="B163" s="958">
        <v>0</v>
      </c>
      <c r="C163" s="958">
        <v>0</v>
      </c>
      <c r="D163" s="958">
        <v>0</v>
      </c>
      <c r="E163" s="958">
        <v>0</v>
      </c>
      <c r="K163" s="199" t="s">
        <v>4</v>
      </c>
      <c r="L163" s="178" t="s">
        <v>78</v>
      </c>
      <c r="M163" s="202"/>
      <c r="N163" s="202"/>
      <c r="O163" s="203"/>
      <c r="P163" s="224">
        <f t="shared" si="16"/>
        <v>41852</v>
      </c>
      <c r="Q163" s="225">
        <f t="shared" si="16"/>
        <v>41852</v>
      </c>
      <c r="R163" s="225">
        <f t="shared" si="16"/>
        <v>0</v>
      </c>
      <c r="S163" s="226">
        <f t="shared" si="16"/>
        <v>0</v>
      </c>
      <c r="T163" s="275">
        <f t="shared" si="16"/>
        <v>21100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41852</v>
      </c>
      <c r="AJ163" s="225">
        <f>SUM(AJ164:AJ165)</f>
        <v>0</v>
      </c>
      <c r="AK163" s="371">
        <f>SUM(AK164:AK165)</f>
        <v>0</v>
      </c>
      <c r="AL163" s="1383">
        <f t="shared" si="3"/>
        <v>0</v>
      </c>
      <c r="AM163" s="1339"/>
    </row>
    <row r="164" spans="1:39" ht="14.45" customHeight="1">
      <c r="A164" s="958">
        <v>0</v>
      </c>
      <c r="B164" s="958">
        <v>0</v>
      </c>
      <c r="C164" s="958">
        <v>0</v>
      </c>
      <c r="D164" s="958">
        <v>0</v>
      </c>
      <c r="E164" s="958">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58">
        <v>0</v>
      </c>
      <c r="B165" s="958">
        <v>0</v>
      </c>
      <c r="C165" s="958">
        <v>0</v>
      </c>
      <c r="D165" s="958">
        <v>0</v>
      </c>
      <c r="E165" s="958">
        <v>0</v>
      </c>
      <c r="K165" s="199"/>
      <c r="L165" s="221"/>
      <c r="M165" s="201" t="s">
        <v>13</v>
      </c>
      <c r="N165" s="202"/>
      <c r="O165" s="203"/>
      <c r="P165" s="224">
        <f t="shared" si="16"/>
        <v>41852</v>
      </c>
      <c r="Q165" s="225">
        <f t="shared" si="16"/>
        <v>41852</v>
      </c>
      <c r="R165" s="225">
        <f t="shared" si="16"/>
        <v>0</v>
      </c>
      <c r="S165" s="226">
        <f t="shared" si="16"/>
        <v>0</v>
      </c>
      <c r="T165" s="275">
        <f t="shared" si="16"/>
        <v>21100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41852</v>
      </c>
      <c r="AJ165" s="225">
        <f t="shared" si="19"/>
        <v>0</v>
      </c>
      <c r="AK165" s="371">
        <f t="shared" si="20"/>
        <v>0</v>
      </c>
      <c r="AL165" s="1383">
        <f t="shared" si="3"/>
        <v>0</v>
      </c>
      <c r="AM165" s="1339"/>
    </row>
    <row r="166" spans="1:39" ht="14.45" customHeight="1">
      <c r="A166" s="958">
        <v>3589</v>
      </c>
      <c r="B166" s="958">
        <v>0</v>
      </c>
      <c r="C166" s="958">
        <v>0</v>
      </c>
      <c r="D166" s="958">
        <v>0</v>
      </c>
      <c r="E166" s="958">
        <v>1700</v>
      </c>
      <c r="K166" s="199"/>
      <c r="L166" s="174"/>
      <c r="M166" s="201" t="s">
        <v>88</v>
      </c>
      <c r="N166" s="202"/>
      <c r="O166" s="203"/>
      <c r="P166" s="224">
        <f t="shared" si="16"/>
        <v>12784</v>
      </c>
      <c r="Q166" s="225">
        <f t="shared" si="16"/>
        <v>12784</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12784</v>
      </c>
      <c r="AJ166" s="225">
        <f t="shared" si="19"/>
        <v>0</v>
      </c>
      <c r="AK166" s="371">
        <f t="shared" si="20"/>
        <v>0</v>
      </c>
      <c r="AL166" s="1383">
        <f t="shared" si="3"/>
        <v>0</v>
      </c>
      <c r="AM166" s="1339"/>
    </row>
    <row r="167" spans="1:39" ht="14.45" customHeight="1">
      <c r="A167" s="958">
        <v>3589</v>
      </c>
      <c r="B167" s="958">
        <v>0</v>
      </c>
      <c r="C167" s="958">
        <v>0</v>
      </c>
      <c r="D167" s="958">
        <v>0</v>
      </c>
      <c r="E167" s="958">
        <v>1700</v>
      </c>
      <c r="K167" s="199"/>
      <c r="L167" s="181" t="s">
        <v>91</v>
      </c>
      <c r="M167" s="201" t="s">
        <v>89</v>
      </c>
      <c r="N167" s="202"/>
      <c r="O167" s="203"/>
      <c r="P167" s="224">
        <f t="shared" si="16"/>
        <v>83389</v>
      </c>
      <c r="Q167" s="225">
        <f t="shared" si="16"/>
        <v>83389</v>
      </c>
      <c r="R167" s="225">
        <f t="shared" si="16"/>
        <v>22967</v>
      </c>
      <c r="S167" s="226">
        <f t="shared" si="16"/>
        <v>0</v>
      </c>
      <c r="T167" s="275">
        <f t="shared" si="16"/>
        <v>20000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83389</v>
      </c>
      <c r="AJ167" s="225">
        <f t="shared" si="19"/>
        <v>22967</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5954</v>
      </c>
      <c r="Q169" s="225">
        <f t="shared" si="16"/>
        <v>5954</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5954</v>
      </c>
      <c r="AJ169" s="225">
        <f t="shared" si="19"/>
        <v>0</v>
      </c>
      <c r="AK169" s="371">
        <f t="shared" si="20"/>
        <v>0</v>
      </c>
      <c r="AL169" s="1383">
        <f t="shared" si="3"/>
        <v>0</v>
      </c>
      <c r="AM169" s="1339"/>
    </row>
    <row r="170" spans="1:39" ht="14.45" customHeight="1">
      <c r="A170" s="968">
        <v>0</v>
      </c>
      <c r="B170" s="968">
        <v>0</v>
      </c>
      <c r="C170" s="968">
        <v>0</v>
      </c>
      <c r="D170" s="968">
        <v>0</v>
      </c>
      <c r="E170" s="968">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68">
        <v>0</v>
      </c>
      <c r="B171" s="968">
        <v>0</v>
      </c>
      <c r="C171" s="968">
        <v>0</v>
      </c>
      <c r="D171" s="968">
        <v>0</v>
      </c>
      <c r="E171" s="968">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68">
        <v>0</v>
      </c>
      <c r="B172" s="968">
        <v>0</v>
      </c>
      <c r="C172" s="968">
        <v>0</v>
      </c>
      <c r="D172" s="968">
        <v>0</v>
      </c>
      <c r="E172" s="968">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68">
        <v>0</v>
      </c>
      <c r="B173" s="968">
        <v>0</v>
      </c>
      <c r="C173" s="968">
        <v>0</v>
      </c>
      <c r="D173" s="968">
        <v>0</v>
      </c>
      <c r="E173" s="968">
        <v>0</v>
      </c>
      <c r="K173" s="199"/>
      <c r="L173" s="181" t="s">
        <v>41</v>
      </c>
      <c r="M173" s="201" t="s">
        <v>108</v>
      </c>
      <c r="N173" s="202"/>
      <c r="O173" s="203"/>
      <c r="P173" s="224">
        <f t="shared" si="25"/>
        <v>608</v>
      </c>
      <c r="Q173" s="225">
        <f t="shared" si="25"/>
        <v>608</v>
      </c>
      <c r="R173" s="225">
        <f t="shared" si="25"/>
        <v>0</v>
      </c>
      <c r="S173" s="226">
        <f t="shared" si="25"/>
        <v>0</v>
      </c>
      <c r="T173" s="275">
        <f t="shared" si="25"/>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608</v>
      </c>
      <c r="AJ173" s="225">
        <f t="shared" si="23"/>
        <v>0</v>
      </c>
      <c r="AK173" s="371">
        <f t="shared" si="24"/>
        <v>0</v>
      </c>
      <c r="AL173" s="1383">
        <f t="shared" si="3"/>
        <v>0</v>
      </c>
      <c r="AM173" s="1339"/>
    </row>
    <row r="174" spans="1:39" ht="14.45" customHeight="1">
      <c r="A174" s="968">
        <v>0</v>
      </c>
      <c r="B174" s="968">
        <v>0</v>
      </c>
      <c r="C174" s="968">
        <v>0</v>
      </c>
      <c r="D174" s="968">
        <v>0</v>
      </c>
      <c r="E174" s="968">
        <v>0</v>
      </c>
      <c r="K174" s="199"/>
      <c r="L174" s="221"/>
      <c r="M174" s="201" t="s">
        <v>13</v>
      </c>
      <c r="N174" s="202"/>
      <c r="O174" s="203"/>
      <c r="P174" s="224">
        <f t="shared" si="25"/>
        <v>38724</v>
      </c>
      <c r="Q174" s="225">
        <f t="shared" si="25"/>
        <v>38724</v>
      </c>
      <c r="R174" s="225">
        <f t="shared" si="25"/>
        <v>6078</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38724</v>
      </c>
      <c r="AJ174" s="225">
        <f t="shared" si="23"/>
        <v>6078</v>
      </c>
      <c r="AK174" s="371">
        <f t="shared" si="24"/>
        <v>0</v>
      </c>
      <c r="AL174" s="1383">
        <f t="shared" si="3"/>
        <v>0</v>
      </c>
      <c r="AM174" s="1339"/>
    </row>
    <row r="175" spans="1:39" ht="14.45" customHeight="1">
      <c r="A175" s="968">
        <v>0</v>
      </c>
      <c r="B175" s="968">
        <v>0</v>
      </c>
      <c r="C175" s="968">
        <v>0</v>
      </c>
      <c r="D175" s="968">
        <v>0</v>
      </c>
      <c r="E175" s="968">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1277</v>
      </c>
    </row>
    <row r="176" spans="1:39" ht="14.45" customHeight="1" thickBot="1">
      <c r="A176" s="968">
        <v>0</v>
      </c>
      <c r="B176" s="968">
        <v>0</v>
      </c>
      <c r="C176" s="968">
        <v>0</v>
      </c>
      <c r="D176" s="968">
        <v>0</v>
      </c>
      <c r="E176" s="968">
        <v>0</v>
      </c>
      <c r="K176" s="316"/>
      <c r="L176" s="317" t="s">
        <v>82</v>
      </c>
      <c r="M176" s="318"/>
      <c r="N176" s="318"/>
      <c r="O176" s="319"/>
      <c r="P176" s="320">
        <f t="shared" si="25"/>
        <v>889527</v>
      </c>
      <c r="Q176" s="321">
        <f t="shared" si="25"/>
        <v>861416</v>
      </c>
      <c r="R176" s="321">
        <f t="shared" si="25"/>
        <v>52309</v>
      </c>
      <c r="S176" s="322">
        <f t="shared" si="25"/>
        <v>171107</v>
      </c>
      <c r="T176" s="323">
        <f t="shared" si="25"/>
        <v>217300</v>
      </c>
      <c r="U176" s="372"/>
      <c r="V176" s="317" t="s">
        <v>82</v>
      </c>
      <c r="W176" s="318"/>
      <c r="X176" s="318"/>
      <c r="Y176" s="319"/>
      <c r="Z176" s="320">
        <f>Z61</f>
        <v>12935</v>
      </c>
      <c r="AA176" s="321">
        <f>AA61</f>
        <v>269</v>
      </c>
      <c r="AB176" s="500">
        <f>AB61</f>
        <v>0</v>
      </c>
      <c r="AC176" s="373">
        <f>AC61</f>
        <v>38</v>
      </c>
      <c r="AD176" s="376"/>
      <c r="AE176" s="374"/>
      <c r="AF176" s="317" t="s">
        <v>82</v>
      </c>
      <c r="AG176" s="318"/>
      <c r="AH176" s="318"/>
      <c r="AI176" s="375">
        <f t="shared" si="2"/>
        <v>848481</v>
      </c>
      <c r="AJ176" s="321">
        <f>SUM(AJ123,AJ126,AJ129,AJ133:AJ144,AJ148:AJ154,AJ160:AJ163,AJ166:AJ175)</f>
        <v>48855</v>
      </c>
      <c r="AK176" s="373">
        <f>SUM(AK123,AK126,AK129,AK133:AK144,AK148:AK154,AK160:AK163,AK166:AK175)</f>
        <v>161640</v>
      </c>
      <c r="AL176" s="1340">
        <f>SUM(AL123,AL126,AL129,AL133:AL144,AL148:AL154,AL160:AL163,AL166:AL175)</f>
        <v>28111</v>
      </c>
      <c r="AM176" s="1388">
        <f>P176-Q176</f>
        <v>28111</v>
      </c>
    </row>
    <row r="177" spans="1:29" ht="14.25" thickTop="1">
      <c r="A177" s="968">
        <v>0</v>
      </c>
      <c r="B177" s="968">
        <v>0</v>
      </c>
      <c r="C177" s="968">
        <v>0</v>
      </c>
      <c r="D177" s="968">
        <v>0</v>
      </c>
      <c r="E177" s="968">
        <v>0</v>
      </c>
      <c r="AC177" s="489"/>
    </row>
    <row r="178" spans="1:29">
      <c r="A178" s="968">
        <v>9865</v>
      </c>
      <c r="B178" s="968">
        <v>0</v>
      </c>
      <c r="C178" s="968">
        <v>0</v>
      </c>
      <c r="D178" s="968">
        <v>0</v>
      </c>
      <c r="E178" s="968">
        <v>0</v>
      </c>
      <c r="AC178" s="489"/>
    </row>
    <row r="179" spans="1:29">
      <c r="A179" s="968">
        <v>9865</v>
      </c>
      <c r="B179" s="968">
        <v>0</v>
      </c>
      <c r="C179" s="968">
        <v>0</v>
      </c>
      <c r="D179" s="968">
        <v>0</v>
      </c>
      <c r="E179" s="968">
        <v>0</v>
      </c>
      <c r="AC179" s="489"/>
    </row>
    <row r="180" spans="1:29">
      <c r="A180" s="968">
        <v>0</v>
      </c>
      <c r="B180" s="968">
        <v>0</v>
      </c>
      <c r="C180" s="968">
        <v>0</v>
      </c>
      <c r="D180" s="968">
        <v>0</v>
      </c>
      <c r="E180" s="968">
        <v>0</v>
      </c>
      <c r="AC180" s="489"/>
    </row>
    <row r="181" spans="1:29">
      <c r="A181" s="968">
        <v>0</v>
      </c>
      <c r="B181" s="968">
        <v>0</v>
      </c>
      <c r="C181" s="968">
        <v>0</v>
      </c>
      <c r="D181" s="968">
        <v>0</v>
      </c>
      <c r="E181" s="968">
        <v>0</v>
      </c>
      <c r="AC181" s="489"/>
    </row>
    <row r="182" spans="1:29">
      <c r="A182" s="968">
        <v>3070</v>
      </c>
      <c r="B182" s="968">
        <v>269</v>
      </c>
      <c r="C182" s="968">
        <v>0</v>
      </c>
      <c r="D182" s="968">
        <v>0</v>
      </c>
      <c r="E182" s="968">
        <v>38</v>
      </c>
      <c r="AC182" s="489"/>
    </row>
    <row r="183" spans="1:29">
      <c r="A183" s="968">
        <v>3070</v>
      </c>
      <c r="B183" s="968">
        <v>269</v>
      </c>
      <c r="C183" s="968">
        <v>0</v>
      </c>
      <c r="D183" s="968">
        <v>0</v>
      </c>
      <c r="E183" s="968">
        <v>38</v>
      </c>
      <c r="AC183" s="489"/>
    </row>
    <row r="184" spans="1:29">
      <c r="A184" s="968">
        <v>0</v>
      </c>
      <c r="B184" s="968">
        <v>0</v>
      </c>
      <c r="C184" s="968">
        <v>0</v>
      </c>
      <c r="D184" s="968">
        <v>0</v>
      </c>
      <c r="E184" s="968">
        <v>0</v>
      </c>
      <c r="AC184" s="489"/>
    </row>
    <row r="185" spans="1:29">
      <c r="A185" s="968">
        <v>0</v>
      </c>
      <c r="B185" s="968">
        <v>0</v>
      </c>
      <c r="C185" s="968">
        <v>0</v>
      </c>
      <c r="D185" s="968">
        <v>0</v>
      </c>
      <c r="E185" s="968">
        <v>0</v>
      </c>
      <c r="AC185" s="489"/>
    </row>
    <row r="186" spans="1:29">
      <c r="A186" s="968">
        <v>0</v>
      </c>
      <c r="B186" s="968">
        <v>0</v>
      </c>
      <c r="C186" s="968">
        <v>0</v>
      </c>
      <c r="D186" s="968">
        <v>0</v>
      </c>
      <c r="E186" s="968">
        <v>0</v>
      </c>
      <c r="AC186" s="489"/>
    </row>
    <row r="187" spans="1:29">
      <c r="A187" s="968">
        <v>0</v>
      </c>
      <c r="B187" s="968">
        <v>0</v>
      </c>
      <c r="C187" s="968">
        <v>0</v>
      </c>
      <c r="D187" s="968">
        <v>0</v>
      </c>
      <c r="E187" s="968">
        <v>0</v>
      </c>
      <c r="AC187" s="489"/>
    </row>
    <row r="188" spans="1:29">
      <c r="A188" s="968">
        <v>0</v>
      </c>
      <c r="B188" s="968">
        <v>0</v>
      </c>
      <c r="C188" s="968">
        <v>0</v>
      </c>
      <c r="D188" s="968">
        <v>0</v>
      </c>
      <c r="E188" s="968">
        <v>0</v>
      </c>
      <c r="AC188" s="489"/>
    </row>
    <row r="189" spans="1:29">
      <c r="A189" s="968">
        <v>0</v>
      </c>
      <c r="B189" s="968">
        <v>0</v>
      </c>
      <c r="C189" s="968">
        <v>0</v>
      </c>
      <c r="D189" s="968">
        <v>0</v>
      </c>
      <c r="E189" s="968">
        <v>0</v>
      </c>
      <c r="AC189" s="489"/>
    </row>
    <row r="190" spans="1:29">
      <c r="A190" s="968">
        <v>0</v>
      </c>
      <c r="B190" s="968">
        <v>0</v>
      </c>
      <c r="C190" s="968">
        <v>0</v>
      </c>
      <c r="D190" s="968">
        <v>0</v>
      </c>
      <c r="E190" s="968">
        <v>0</v>
      </c>
      <c r="AC190" s="489"/>
    </row>
    <row r="191" spans="1:29">
      <c r="A191" s="968">
        <v>0</v>
      </c>
      <c r="B191" s="968">
        <v>0</v>
      </c>
      <c r="C191" s="968">
        <v>0</v>
      </c>
      <c r="D191" s="968">
        <v>0</v>
      </c>
      <c r="E191" s="968">
        <v>0</v>
      </c>
      <c r="AC191" s="489"/>
    </row>
    <row r="192" spans="1:29">
      <c r="A192" s="968">
        <v>0</v>
      </c>
      <c r="B192" s="968">
        <v>0</v>
      </c>
      <c r="C192" s="968">
        <v>0</v>
      </c>
      <c r="D192" s="968">
        <v>0</v>
      </c>
      <c r="E192" s="968">
        <v>0</v>
      </c>
      <c r="AC192" s="489"/>
    </row>
    <row r="193" spans="1:29">
      <c r="A193" s="968">
        <v>0</v>
      </c>
      <c r="B193" s="968">
        <v>0</v>
      </c>
      <c r="C193" s="968">
        <v>0</v>
      </c>
      <c r="D193" s="968">
        <v>0</v>
      </c>
      <c r="E193" s="968">
        <v>0</v>
      </c>
      <c r="AC193" s="489"/>
    </row>
    <row r="194" spans="1:29">
      <c r="A194" s="968">
        <v>0</v>
      </c>
      <c r="B194" s="968">
        <v>0</v>
      </c>
      <c r="C194" s="968">
        <v>0</v>
      </c>
      <c r="D194" s="968">
        <v>0</v>
      </c>
      <c r="E194" s="968">
        <v>0</v>
      </c>
      <c r="AC194" s="489"/>
    </row>
    <row r="195" spans="1:29">
      <c r="A195" s="968">
        <v>0</v>
      </c>
      <c r="B195" s="968">
        <v>0</v>
      </c>
      <c r="C195" s="968">
        <v>0</v>
      </c>
      <c r="D195" s="968">
        <v>0</v>
      </c>
      <c r="E195" s="968">
        <v>0</v>
      </c>
      <c r="AC195" s="489"/>
    </row>
    <row r="196" spans="1:29">
      <c r="A196" s="968">
        <v>0</v>
      </c>
      <c r="B196" s="968">
        <v>0</v>
      </c>
      <c r="C196" s="968">
        <v>0</v>
      </c>
      <c r="D196" s="968">
        <v>0</v>
      </c>
      <c r="E196" s="968">
        <v>0</v>
      </c>
      <c r="AC196" s="489"/>
    </row>
    <row r="197" spans="1:29">
      <c r="A197" s="968">
        <v>0</v>
      </c>
      <c r="B197" s="968">
        <v>0</v>
      </c>
      <c r="C197" s="968">
        <v>0</v>
      </c>
      <c r="D197" s="968">
        <v>0</v>
      </c>
      <c r="E197" s="968">
        <v>0</v>
      </c>
      <c r="AC197" s="489"/>
    </row>
    <row r="198" spans="1:29">
      <c r="A198" s="968">
        <v>0</v>
      </c>
      <c r="B198" s="968">
        <v>0</v>
      </c>
      <c r="C198" s="968">
        <v>0</v>
      </c>
      <c r="D198" s="968">
        <v>0</v>
      </c>
      <c r="E198" s="968">
        <v>0</v>
      </c>
      <c r="AC198" s="489"/>
    </row>
    <row r="199" spans="1:29">
      <c r="A199" s="968">
        <v>0</v>
      </c>
      <c r="B199" s="968">
        <v>0</v>
      </c>
      <c r="C199" s="968">
        <v>0</v>
      </c>
      <c r="D199" s="968">
        <v>0</v>
      </c>
      <c r="E199" s="968">
        <v>0</v>
      </c>
      <c r="AC199" s="489"/>
    </row>
    <row r="200" spans="1:29">
      <c r="A200" s="968">
        <v>0</v>
      </c>
      <c r="B200" s="968">
        <v>0</v>
      </c>
      <c r="C200" s="968">
        <v>0</v>
      </c>
      <c r="D200" s="968">
        <v>0</v>
      </c>
      <c r="E200" s="968">
        <v>0</v>
      </c>
      <c r="AC200" s="489"/>
    </row>
    <row r="201" spans="1:29">
      <c r="A201" s="968">
        <v>0</v>
      </c>
      <c r="B201" s="968">
        <v>0</v>
      </c>
      <c r="C201" s="968">
        <v>0</v>
      </c>
      <c r="D201" s="968">
        <v>0</v>
      </c>
      <c r="E201" s="968">
        <v>0</v>
      </c>
      <c r="AC201" s="489"/>
    </row>
    <row r="202" spans="1:29">
      <c r="A202" s="968">
        <v>0</v>
      </c>
      <c r="B202" s="968">
        <v>0</v>
      </c>
      <c r="C202" s="968">
        <v>0</v>
      </c>
      <c r="D202" s="968">
        <v>0</v>
      </c>
      <c r="E202" s="968">
        <v>0</v>
      </c>
      <c r="AC202" s="489"/>
    </row>
    <row r="203" spans="1:29" ht="14.25" thickBot="1">
      <c r="A203" s="968">
        <v>12935</v>
      </c>
      <c r="B203" s="968">
        <v>269</v>
      </c>
      <c r="C203" s="968">
        <v>0</v>
      </c>
      <c r="D203" s="968">
        <v>0</v>
      </c>
      <c r="E203" s="968">
        <v>38</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4.xml><?xml version="1.0" encoding="utf-8"?>
<worksheet xmlns="http://schemas.openxmlformats.org/spreadsheetml/2006/main" xmlns:r="http://schemas.openxmlformats.org/officeDocument/2006/relationships">
  <dimension ref="A1:AO231"/>
  <sheetViews>
    <sheetView topLeftCell="Y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732</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37">
        <v>436883</v>
      </c>
      <c r="B8" s="937">
        <v>436883</v>
      </c>
      <c r="C8" s="937">
        <v>377870</v>
      </c>
      <c r="D8" s="937">
        <v>59013</v>
      </c>
      <c r="E8" s="937">
        <v>50799</v>
      </c>
      <c r="F8" s="937">
        <v>217032</v>
      </c>
      <c r="G8" s="937">
        <v>216</v>
      </c>
      <c r="H8" s="937">
        <v>115900</v>
      </c>
      <c r="I8" s="524"/>
      <c r="K8" s="188"/>
      <c r="L8" s="189" t="s">
        <v>8</v>
      </c>
      <c r="M8" s="190"/>
      <c r="N8" s="190"/>
      <c r="O8" s="191" t="s">
        <v>9</v>
      </c>
      <c r="P8" s="192">
        <f>'Ｈ９（1997）'!A9</f>
        <v>0</v>
      </c>
      <c r="Q8" s="258">
        <f>'Ｈ９（1997）'!C9</f>
        <v>0</v>
      </c>
      <c r="R8" s="258">
        <f>'Ｈ９（1997）'!E9</f>
        <v>0</v>
      </c>
      <c r="S8" s="260">
        <f>'Ｈ９（1997）'!F9</f>
        <v>0</v>
      </c>
      <c r="T8" s="261">
        <f>'Ｈ９（1997）'!H9</f>
        <v>0</v>
      </c>
      <c r="U8" s="195"/>
      <c r="V8" s="200" t="s">
        <v>145</v>
      </c>
      <c r="W8" s="222"/>
      <c r="X8" s="222"/>
      <c r="Y8" s="298" t="s">
        <v>10</v>
      </c>
      <c r="Z8" s="231">
        <f>'Ｈ９（1997）'!A170</f>
        <v>0</v>
      </c>
      <c r="AA8" s="232">
        <f>'Ｈ９（1997）'!B170</f>
        <v>0</v>
      </c>
      <c r="AB8" s="233">
        <f>'Ｈ９（1997）'!C170</f>
        <v>0</v>
      </c>
      <c r="AC8" s="505">
        <f>'Ｈ９（1997）'!E170</f>
        <v>0</v>
      </c>
      <c r="AD8" s="165"/>
      <c r="AE8" s="165"/>
      <c r="AF8" s="165"/>
      <c r="AG8" s="165"/>
      <c r="AH8" s="165"/>
      <c r="AI8" s="376"/>
      <c r="AJ8" s="376"/>
      <c r="AK8" s="376"/>
    </row>
    <row r="9" spans="1:37" ht="14.45" customHeight="1">
      <c r="A9" s="937">
        <v>0</v>
      </c>
      <c r="B9" s="937">
        <v>0</v>
      </c>
      <c r="C9" s="937">
        <v>0</v>
      </c>
      <c r="D9" s="937">
        <v>0</v>
      </c>
      <c r="E9" s="937">
        <v>0</v>
      </c>
      <c r="F9" s="937">
        <v>0</v>
      </c>
      <c r="G9" s="937">
        <v>0</v>
      </c>
      <c r="H9" s="937">
        <v>0</v>
      </c>
      <c r="I9" s="524"/>
      <c r="K9" s="199"/>
      <c r="L9" s="200"/>
      <c r="M9" s="201" t="s">
        <v>146</v>
      </c>
      <c r="N9" s="202"/>
      <c r="O9" s="203" t="s">
        <v>12</v>
      </c>
      <c r="P9" s="204">
        <f>'Ｈ９（1997）'!A10</f>
        <v>0</v>
      </c>
      <c r="Q9" s="205">
        <f>'Ｈ９（1997）'!C10</f>
        <v>0</v>
      </c>
      <c r="R9" s="205">
        <f>'Ｈ９（1997）'!E10</f>
        <v>0</v>
      </c>
      <c r="S9" s="267">
        <f>'Ｈ９（1997）'!F10</f>
        <v>0</v>
      </c>
      <c r="T9" s="268">
        <f>'Ｈ９（1997）'!H10</f>
        <v>0</v>
      </c>
      <c r="U9" s="207"/>
      <c r="V9" s="181"/>
      <c r="W9" s="201" t="s">
        <v>11</v>
      </c>
      <c r="X9" s="202"/>
      <c r="Y9" s="220" t="s">
        <v>9</v>
      </c>
      <c r="Z9" s="204">
        <f>'Ｈ９（1997）'!A171</f>
        <v>0</v>
      </c>
      <c r="AA9" s="205">
        <f>'Ｈ９（1997）'!B171</f>
        <v>0</v>
      </c>
      <c r="AB9" s="206">
        <f>'Ｈ９（1997）'!C171</f>
        <v>0</v>
      </c>
      <c r="AC9" s="506">
        <f>'Ｈ９（1997）'!E171</f>
        <v>0</v>
      </c>
      <c r="AD9" s="165"/>
      <c r="AE9" s="165"/>
      <c r="AF9" s="165"/>
      <c r="AG9" s="165"/>
      <c r="AH9" s="165"/>
      <c r="AI9" s="376"/>
      <c r="AJ9" s="376"/>
      <c r="AK9" s="376"/>
    </row>
    <row r="10" spans="1:37" ht="14.45" customHeight="1">
      <c r="A10" s="937">
        <v>0</v>
      </c>
      <c r="B10" s="937">
        <v>0</v>
      </c>
      <c r="C10" s="937">
        <v>0</v>
      </c>
      <c r="D10" s="937">
        <v>0</v>
      </c>
      <c r="E10" s="937">
        <v>0</v>
      </c>
      <c r="F10" s="937">
        <v>0</v>
      </c>
      <c r="G10" s="937">
        <v>0</v>
      </c>
      <c r="H10" s="937">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37">
        <v>0</v>
      </c>
      <c r="B11" s="937">
        <v>0</v>
      </c>
      <c r="C11" s="937">
        <v>0</v>
      </c>
      <c r="D11" s="937">
        <v>0</v>
      </c>
      <c r="E11" s="937">
        <v>0</v>
      </c>
      <c r="F11" s="937">
        <v>0</v>
      </c>
      <c r="G11" s="937">
        <v>0</v>
      </c>
      <c r="H11" s="937">
        <v>0</v>
      </c>
      <c r="I11" s="524"/>
      <c r="K11" s="199" t="s">
        <v>4</v>
      </c>
      <c r="L11" s="178" t="s">
        <v>14</v>
      </c>
      <c r="M11" s="175"/>
      <c r="N11" s="175"/>
      <c r="O11" s="216" t="s">
        <v>15</v>
      </c>
      <c r="P11" s="217">
        <f>'Ｈ９（1997）'!A11</f>
        <v>0</v>
      </c>
      <c r="Q11" s="218">
        <f>'Ｈ９（1997）'!C11</f>
        <v>0</v>
      </c>
      <c r="R11" s="218">
        <f>'Ｈ９（1997）'!E11</f>
        <v>0</v>
      </c>
      <c r="S11" s="283">
        <f>'Ｈ９（1997）'!F11</f>
        <v>0</v>
      </c>
      <c r="T11" s="268">
        <f>'Ｈ９（1997）'!H11</f>
        <v>0</v>
      </c>
      <c r="U11" s="207"/>
      <c r="V11" s="201" t="s">
        <v>147</v>
      </c>
      <c r="W11" s="202"/>
      <c r="X11" s="202"/>
      <c r="Y11" s="220" t="s">
        <v>12</v>
      </c>
      <c r="Z11" s="204">
        <f>'Ｈ９（1997）'!A172</f>
        <v>0</v>
      </c>
      <c r="AA11" s="205">
        <f>'Ｈ９（1997）'!B172</f>
        <v>0</v>
      </c>
      <c r="AB11" s="206">
        <f>'Ｈ９（1997）'!C172</f>
        <v>0</v>
      </c>
      <c r="AC11" s="506">
        <f>'Ｈ９（1997）'!E172</f>
        <v>0</v>
      </c>
      <c r="AD11" s="165"/>
      <c r="AE11" s="165"/>
      <c r="AF11" s="165"/>
      <c r="AG11" s="165"/>
      <c r="AH11" s="165"/>
      <c r="AI11" s="376"/>
      <c r="AJ11" s="376"/>
      <c r="AK11" s="376"/>
    </row>
    <row r="12" spans="1:37" ht="14.45" customHeight="1">
      <c r="A12" s="937">
        <v>0</v>
      </c>
      <c r="B12" s="937">
        <v>0</v>
      </c>
      <c r="C12" s="937">
        <v>0</v>
      </c>
      <c r="D12" s="937">
        <v>0</v>
      </c>
      <c r="E12" s="937">
        <v>0</v>
      </c>
      <c r="F12" s="937">
        <v>0</v>
      </c>
      <c r="G12" s="937">
        <v>0</v>
      </c>
      <c r="H12" s="937">
        <v>0</v>
      </c>
      <c r="I12" s="524"/>
      <c r="K12" s="199"/>
      <c r="L12" s="200"/>
      <c r="M12" s="201" t="s">
        <v>16</v>
      </c>
      <c r="N12" s="202"/>
      <c r="O12" s="203" t="s">
        <v>17</v>
      </c>
      <c r="P12" s="204">
        <f>'Ｈ９（1997）'!A12</f>
        <v>0</v>
      </c>
      <c r="Q12" s="205">
        <f>'Ｈ９（1997）'!C12</f>
        <v>0</v>
      </c>
      <c r="R12" s="205">
        <f>'Ｈ９（1997）'!E12</f>
        <v>0</v>
      </c>
      <c r="S12" s="267">
        <f>'Ｈ９（1997）'!F12</f>
        <v>0</v>
      </c>
      <c r="T12" s="268">
        <f>'Ｈ９（1997）'!H12</f>
        <v>0</v>
      </c>
      <c r="U12" s="207"/>
      <c r="V12" s="200"/>
      <c r="W12" s="452"/>
      <c r="X12" s="452"/>
      <c r="Y12" s="453"/>
      <c r="Z12" s="454"/>
      <c r="AA12" s="455"/>
      <c r="AB12" s="455"/>
      <c r="AC12" s="508"/>
      <c r="AD12" s="165"/>
      <c r="AE12" s="165"/>
      <c r="AF12" s="165"/>
      <c r="AG12" s="165"/>
      <c r="AH12" s="165"/>
      <c r="AI12" s="376"/>
      <c r="AJ12" s="376"/>
      <c r="AK12" s="376"/>
    </row>
    <row r="13" spans="1:37" ht="14.45" customHeight="1">
      <c r="A13" s="937">
        <v>24358</v>
      </c>
      <c r="B13" s="937">
        <v>24358</v>
      </c>
      <c r="C13" s="937">
        <v>0</v>
      </c>
      <c r="D13" s="937">
        <v>24358</v>
      </c>
      <c r="E13" s="937">
        <v>7844</v>
      </c>
      <c r="F13" s="937">
        <v>7844</v>
      </c>
      <c r="G13" s="937">
        <v>0</v>
      </c>
      <c r="H13" s="937">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37">
        <v>24358</v>
      </c>
      <c r="B14" s="937">
        <v>24358</v>
      </c>
      <c r="C14" s="937">
        <v>0</v>
      </c>
      <c r="D14" s="937">
        <v>24358</v>
      </c>
      <c r="E14" s="937">
        <v>7844</v>
      </c>
      <c r="F14" s="937">
        <v>7844</v>
      </c>
      <c r="G14" s="937">
        <v>0</v>
      </c>
      <c r="H14" s="937">
        <v>0</v>
      </c>
      <c r="I14" s="524"/>
      <c r="K14" s="199" t="s">
        <v>4</v>
      </c>
      <c r="L14" s="174"/>
      <c r="M14" s="200" t="s">
        <v>94</v>
      </c>
      <c r="N14" s="202"/>
      <c r="O14" s="203" t="s">
        <v>93</v>
      </c>
      <c r="P14" s="204">
        <f>'Ｈ９（1997）'!A14</f>
        <v>24358</v>
      </c>
      <c r="Q14" s="205">
        <f>'Ｈ９（1997）'!C14</f>
        <v>0</v>
      </c>
      <c r="R14" s="205">
        <f>'Ｈ９（1997）'!E14</f>
        <v>7844</v>
      </c>
      <c r="S14" s="267">
        <f>'Ｈ９（1997）'!F14</f>
        <v>7844</v>
      </c>
      <c r="T14" s="268">
        <f>'Ｈ９（1997）'!H14</f>
        <v>0</v>
      </c>
      <c r="U14" s="207"/>
      <c r="V14" s="178"/>
      <c r="W14" s="201" t="s">
        <v>135</v>
      </c>
      <c r="X14" s="202"/>
      <c r="Y14" s="220" t="s">
        <v>93</v>
      </c>
      <c r="Z14" s="204">
        <f>'Ｈ９（1997）'!A176</f>
        <v>0</v>
      </c>
      <c r="AA14" s="205">
        <f>'Ｈ９（1997）'!B176</f>
        <v>0</v>
      </c>
      <c r="AB14" s="206">
        <f>'Ｈ９（1997）'!C176</f>
        <v>0</v>
      </c>
      <c r="AC14" s="506">
        <f>'Ｈ９（1997）'!E176</f>
        <v>0</v>
      </c>
      <c r="AD14" s="165"/>
      <c r="AE14" s="165"/>
      <c r="AF14" s="165"/>
      <c r="AG14" s="165"/>
      <c r="AH14" s="165"/>
      <c r="AI14" s="376"/>
      <c r="AJ14" s="376"/>
      <c r="AK14" s="376"/>
    </row>
    <row r="15" spans="1:37" ht="14.45" customHeight="1">
      <c r="A15" s="937">
        <v>0</v>
      </c>
      <c r="B15" s="937">
        <v>0</v>
      </c>
      <c r="C15" s="937">
        <v>0</v>
      </c>
      <c r="D15" s="937">
        <v>0</v>
      </c>
      <c r="E15" s="937">
        <v>0</v>
      </c>
      <c r="F15" s="937">
        <v>0</v>
      </c>
      <c r="G15" s="937">
        <v>0</v>
      </c>
      <c r="H15" s="937">
        <v>0</v>
      </c>
      <c r="I15" s="524"/>
      <c r="K15" s="199"/>
      <c r="L15" s="181" t="s">
        <v>102</v>
      </c>
      <c r="M15" s="200"/>
      <c r="N15" s="201" t="s">
        <v>148</v>
      </c>
      <c r="O15" s="203" t="s">
        <v>97</v>
      </c>
      <c r="P15" s="204">
        <f>'Ｈ９（1997）'!A15</f>
        <v>0</v>
      </c>
      <c r="Q15" s="205">
        <f>'Ｈ９（1997）'!C15</f>
        <v>0</v>
      </c>
      <c r="R15" s="205">
        <f>'Ｈ９（1997）'!E15</f>
        <v>0</v>
      </c>
      <c r="S15" s="267">
        <f>'Ｈ９（1997）'!F15</f>
        <v>0</v>
      </c>
      <c r="T15" s="268">
        <f>'Ｈ９（1997）'!H15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37">
        <v>24358</v>
      </c>
      <c r="B16" s="937">
        <v>24358</v>
      </c>
      <c r="C16" s="937">
        <v>0</v>
      </c>
      <c r="D16" s="937">
        <v>24358</v>
      </c>
      <c r="E16" s="937">
        <v>7844</v>
      </c>
      <c r="F16" s="937">
        <v>7844</v>
      </c>
      <c r="G16" s="937">
        <v>0</v>
      </c>
      <c r="H16" s="937">
        <v>0</v>
      </c>
      <c r="I16" s="524"/>
      <c r="K16" s="199"/>
      <c r="L16" s="181" t="s">
        <v>103</v>
      </c>
      <c r="M16" s="181"/>
      <c r="N16" s="201" t="s">
        <v>96</v>
      </c>
      <c r="O16" s="203" t="s">
        <v>34</v>
      </c>
      <c r="P16" s="204">
        <f>'Ｈ９（1997）'!A16</f>
        <v>24358</v>
      </c>
      <c r="Q16" s="205">
        <f>'Ｈ９（1997）'!C16</f>
        <v>0</v>
      </c>
      <c r="R16" s="205">
        <f>'Ｈ９（1997）'!E16</f>
        <v>7844</v>
      </c>
      <c r="S16" s="267">
        <f>'Ｈ９（1997）'!F16</f>
        <v>7844</v>
      </c>
      <c r="T16" s="268">
        <f>'Ｈ９（1997）'!H16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37">
        <v>0</v>
      </c>
      <c r="B17" s="937">
        <v>0</v>
      </c>
      <c r="C17" s="937">
        <v>0</v>
      </c>
      <c r="D17" s="937">
        <v>0</v>
      </c>
      <c r="E17" s="937">
        <v>0</v>
      </c>
      <c r="F17" s="937">
        <v>0</v>
      </c>
      <c r="G17" s="937">
        <v>0</v>
      </c>
      <c r="H17" s="937">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37">
        <v>0</v>
      </c>
      <c r="B18" s="937">
        <v>0</v>
      </c>
      <c r="C18" s="937">
        <v>0</v>
      </c>
      <c r="D18" s="937">
        <v>0</v>
      </c>
      <c r="E18" s="937">
        <v>0</v>
      </c>
      <c r="F18" s="937">
        <v>0</v>
      </c>
      <c r="G18" s="937">
        <v>0</v>
      </c>
      <c r="H18" s="937">
        <v>0</v>
      </c>
      <c r="I18" s="524"/>
      <c r="K18" s="199"/>
      <c r="L18" s="181"/>
      <c r="M18" s="201" t="s">
        <v>95</v>
      </c>
      <c r="N18" s="202"/>
      <c r="O18" s="203" t="s">
        <v>98</v>
      </c>
      <c r="P18" s="204">
        <f>'Ｈ９（1997）'!A17</f>
        <v>0</v>
      </c>
      <c r="Q18" s="205">
        <f>'Ｈ９（1997）'!C17</f>
        <v>0</v>
      </c>
      <c r="R18" s="205">
        <f>'Ｈ９（1997）'!E17</f>
        <v>0</v>
      </c>
      <c r="S18" s="267">
        <f>'Ｈ９（1997）'!F17</f>
        <v>0</v>
      </c>
      <c r="T18" s="268">
        <f>'Ｈ９（1997）'!H17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37">
        <v>0</v>
      </c>
      <c r="B19" s="937">
        <v>0</v>
      </c>
      <c r="C19" s="937">
        <v>0</v>
      </c>
      <c r="D19" s="937">
        <v>0</v>
      </c>
      <c r="E19" s="937">
        <v>0</v>
      </c>
      <c r="F19" s="937">
        <v>0</v>
      </c>
      <c r="G19" s="937">
        <v>0</v>
      </c>
      <c r="H19" s="937">
        <v>0</v>
      </c>
      <c r="I19" s="524"/>
      <c r="K19" s="199"/>
      <c r="L19" s="221"/>
      <c r="M19" s="201" t="s">
        <v>13</v>
      </c>
      <c r="N19" s="202"/>
      <c r="O19" s="203" t="s">
        <v>99</v>
      </c>
      <c r="P19" s="204">
        <f>'Ｈ９（1997）'!A18</f>
        <v>0</v>
      </c>
      <c r="Q19" s="205">
        <f>'Ｈ９（1997）'!C18</f>
        <v>0</v>
      </c>
      <c r="R19" s="205">
        <f>'Ｈ９（1997）'!E18</f>
        <v>0</v>
      </c>
      <c r="S19" s="267">
        <f>'Ｈ９（1997）'!F18</f>
        <v>0</v>
      </c>
      <c r="T19" s="268">
        <f>'Ｈ９（1997）'!H18</f>
        <v>0</v>
      </c>
      <c r="U19" s="207"/>
      <c r="V19" s="461"/>
      <c r="W19" s="202" t="s">
        <v>13</v>
      </c>
      <c r="X19" s="202"/>
      <c r="Y19" s="220" t="s">
        <v>97</v>
      </c>
      <c r="Z19" s="204">
        <f>'Ｈ９（1997）'!A177</f>
        <v>0</v>
      </c>
      <c r="AA19" s="205">
        <f>'Ｈ９（1997）'!B177</f>
        <v>0</v>
      </c>
      <c r="AB19" s="206">
        <f>'Ｈ９（1997）'!C177</f>
        <v>0</v>
      </c>
      <c r="AC19" s="506">
        <f>'Ｈ９（1997）'!E177</f>
        <v>0</v>
      </c>
      <c r="AD19" s="165"/>
      <c r="AE19" s="165"/>
      <c r="AF19" s="165"/>
      <c r="AG19" s="165"/>
      <c r="AH19" s="165"/>
      <c r="AI19" s="376"/>
      <c r="AJ19" s="376"/>
      <c r="AK19" s="376"/>
    </row>
    <row r="20" spans="1:37" ht="14.45" customHeight="1">
      <c r="A20" s="937">
        <v>309660</v>
      </c>
      <c r="B20" s="937">
        <v>309660</v>
      </c>
      <c r="C20" s="937">
        <v>275005</v>
      </c>
      <c r="D20" s="937">
        <v>34655</v>
      </c>
      <c r="E20" s="937">
        <v>0</v>
      </c>
      <c r="F20" s="937">
        <v>209188</v>
      </c>
      <c r="G20" s="937">
        <v>216</v>
      </c>
      <c r="H20" s="937">
        <v>84900</v>
      </c>
      <c r="I20" s="524"/>
      <c r="K20" s="199"/>
      <c r="L20" s="201" t="s">
        <v>19</v>
      </c>
      <c r="M20" s="202"/>
      <c r="N20" s="202"/>
      <c r="O20" s="203" t="s">
        <v>20</v>
      </c>
      <c r="P20" s="204">
        <f>'Ｈ９（1997）'!A19</f>
        <v>0</v>
      </c>
      <c r="Q20" s="205">
        <f>'Ｈ９（1997）'!C19</f>
        <v>0</v>
      </c>
      <c r="R20" s="449">
        <f>'Ｈ９（1997）'!E19</f>
        <v>0</v>
      </c>
      <c r="S20" s="267">
        <f>'Ｈ９（1997）'!F19</f>
        <v>0</v>
      </c>
      <c r="T20" s="268">
        <f>'Ｈ９（1997）'!H19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37">
        <v>13217</v>
      </c>
      <c r="B21" s="937">
        <v>13217</v>
      </c>
      <c r="C21" s="937">
        <v>13217</v>
      </c>
      <c r="D21" s="937">
        <v>0</v>
      </c>
      <c r="E21" s="937">
        <v>0</v>
      </c>
      <c r="F21" s="937">
        <v>5728</v>
      </c>
      <c r="G21" s="937">
        <v>0</v>
      </c>
      <c r="H21" s="937">
        <v>6800</v>
      </c>
      <c r="I21" s="524"/>
      <c r="K21" s="199" t="s">
        <v>21</v>
      </c>
      <c r="L21" s="200"/>
      <c r="M21" s="201" t="s">
        <v>22</v>
      </c>
      <c r="N21" s="202"/>
      <c r="O21" s="203" t="s">
        <v>23</v>
      </c>
      <c r="P21" s="204">
        <f>'Ｈ９（1997）'!A21</f>
        <v>13217</v>
      </c>
      <c r="Q21" s="205">
        <f>'Ｈ９（1997）'!C21</f>
        <v>13217</v>
      </c>
      <c r="R21" s="205">
        <f>'Ｈ９（1997）'!E21</f>
        <v>0</v>
      </c>
      <c r="S21" s="267">
        <f>'Ｈ９（1997）'!F21</f>
        <v>5728</v>
      </c>
      <c r="T21" s="268">
        <f>'Ｈ９（1997）'!H21</f>
        <v>6800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37">
        <v>9600</v>
      </c>
      <c r="B22" s="937">
        <v>9600</v>
      </c>
      <c r="C22" s="937">
        <v>9600</v>
      </c>
      <c r="D22" s="937">
        <v>0</v>
      </c>
      <c r="E22" s="937">
        <v>0</v>
      </c>
      <c r="F22" s="937">
        <v>6528</v>
      </c>
      <c r="G22" s="937">
        <v>0</v>
      </c>
      <c r="H22" s="937">
        <v>2900</v>
      </c>
      <c r="I22" s="524"/>
      <c r="K22" s="199"/>
      <c r="L22" s="200" t="s">
        <v>25</v>
      </c>
      <c r="M22" s="201" t="s">
        <v>26</v>
      </c>
      <c r="N22" s="202"/>
      <c r="O22" s="203" t="s">
        <v>27</v>
      </c>
      <c r="P22" s="204">
        <f>'Ｈ９（1997）'!A22</f>
        <v>9600</v>
      </c>
      <c r="Q22" s="205">
        <f>'Ｈ９（1997）'!C22</f>
        <v>9600</v>
      </c>
      <c r="R22" s="205">
        <f>'Ｈ９（1997）'!E22</f>
        <v>0</v>
      </c>
      <c r="S22" s="267">
        <f>'Ｈ９（1997）'!F22</f>
        <v>6528</v>
      </c>
      <c r="T22" s="268">
        <f>'Ｈ９（1997）'!H22</f>
        <v>2900</v>
      </c>
      <c r="U22" s="207"/>
      <c r="V22" s="200"/>
      <c r="W22" s="172"/>
      <c r="X22" s="172"/>
      <c r="Y22" s="212"/>
      <c r="Z22" s="209"/>
      <c r="AA22" s="210"/>
      <c r="AB22" s="210"/>
      <c r="AC22" s="510"/>
      <c r="AD22" s="165"/>
      <c r="AE22" s="165"/>
      <c r="AF22" s="165"/>
      <c r="AG22" s="165"/>
      <c r="AH22" s="165"/>
      <c r="AI22" s="376"/>
      <c r="AJ22" s="376"/>
      <c r="AK22" s="376"/>
    </row>
    <row r="23" spans="1:37" ht="14.45" customHeight="1">
      <c r="A23" s="937">
        <v>0</v>
      </c>
      <c r="B23" s="937">
        <v>0</v>
      </c>
      <c r="C23" s="937">
        <v>0</v>
      </c>
      <c r="D23" s="937">
        <v>0</v>
      </c>
      <c r="E23" s="937">
        <v>0</v>
      </c>
      <c r="F23" s="937">
        <v>0</v>
      </c>
      <c r="G23" s="937">
        <v>0</v>
      </c>
      <c r="H23" s="937">
        <v>0</v>
      </c>
      <c r="I23" s="524"/>
      <c r="K23" s="199"/>
      <c r="L23" s="200" t="s">
        <v>28</v>
      </c>
      <c r="M23" s="201" t="s">
        <v>29</v>
      </c>
      <c r="N23" s="202"/>
      <c r="O23" s="203" t="s">
        <v>30</v>
      </c>
      <c r="P23" s="204">
        <f>'Ｈ９（1997）'!A23</f>
        <v>0</v>
      </c>
      <c r="Q23" s="205">
        <f>'Ｈ９（1997）'!C23</f>
        <v>0</v>
      </c>
      <c r="R23" s="205">
        <f>'Ｈ９（1997）'!E23</f>
        <v>0</v>
      </c>
      <c r="S23" s="267">
        <f>'Ｈ９（1997）'!F23</f>
        <v>0</v>
      </c>
      <c r="T23" s="268">
        <f>'Ｈ９（1997）'!H23</f>
        <v>0</v>
      </c>
      <c r="U23" s="207"/>
      <c r="V23" s="200"/>
      <c r="W23" s="212"/>
      <c r="X23" s="212"/>
      <c r="Y23" s="212"/>
      <c r="Z23" s="209"/>
      <c r="AA23" s="210"/>
      <c r="AB23" s="210"/>
      <c r="AC23" s="510"/>
      <c r="AD23" s="165"/>
      <c r="AE23" s="165"/>
      <c r="AF23" s="165"/>
      <c r="AG23" s="165"/>
      <c r="AH23" s="165"/>
      <c r="AI23" s="376"/>
      <c r="AJ23" s="376"/>
      <c r="AK23" s="376"/>
    </row>
    <row r="24" spans="1:37" ht="14.45" customHeight="1">
      <c r="A24" s="937">
        <v>0</v>
      </c>
      <c r="B24" s="937">
        <v>0</v>
      </c>
      <c r="C24" s="937">
        <v>0</v>
      </c>
      <c r="D24" s="937">
        <v>0</v>
      </c>
      <c r="E24" s="937">
        <v>0</v>
      </c>
      <c r="F24" s="937">
        <v>0</v>
      </c>
      <c r="G24" s="937">
        <v>0</v>
      </c>
      <c r="H24" s="937">
        <v>0</v>
      </c>
      <c r="I24" s="524"/>
      <c r="K24" s="199"/>
      <c r="L24" s="200" t="s">
        <v>31</v>
      </c>
      <c r="M24" s="201" t="s">
        <v>32</v>
      </c>
      <c r="N24" s="202"/>
      <c r="O24" s="203" t="s">
        <v>33</v>
      </c>
      <c r="P24" s="204">
        <f>'Ｈ９（1997）'!A24</f>
        <v>0</v>
      </c>
      <c r="Q24" s="205">
        <f>'Ｈ９（1997）'!C24</f>
        <v>0</v>
      </c>
      <c r="R24" s="205">
        <f>'Ｈ９（1997）'!E24</f>
        <v>0</v>
      </c>
      <c r="S24" s="267">
        <f>'Ｈ９（1997）'!F24</f>
        <v>0</v>
      </c>
      <c r="T24" s="268">
        <f>'Ｈ９（1997）'!H24</f>
        <v>0</v>
      </c>
      <c r="U24" s="207"/>
      <c r="V24" s="178" t="s">
        <v>670</v>
      </c>
      <c r="W24" s="202"/>
      <c r="X24" s="202"/>
      <c r="Y24" s="220" t="s">
        <v>34</v>
      </c>
      <c r="Z24" s="204">
        <f>'Ｈ９（1997）'!A178</f>
        <v>44135</v>
      </c>
      <c r="AA24" s="205">
        <f>'Ｈ９（1997）'!B178</f>
        <v>0</v>
      </c>
      <c r="AB24" s="206">
        <f>'Ｈ９（1997）'!C178</f>
        <v>16048</v>
      </c>
      <c r="AC24" s="506">
        <f>'Ｈ９（1997）'!E178</f>
        <v>6800</v>
      </c>
      <c r="AD24" s="165"/>
      <c r="AE24" s="165"/>
      <c r="AF24" s="165"/>
      <c r="AG24" s="165"/>
      <c r="AH24" s="165"/>
      <c r="AI24" s="376"/>
      <c r="AJ24" s="376"/>
      <c r="AK24" s="376"/>
    </row>
    <row r="25" spans="1:37" ht="14.45" customHeight="1">
      <c r="A25" s="937">
        <v>0</v>
      </c>
      <c r="B25" s="937">
        <v>0</v>
      </c>
      <c r="C25" s="937">
        <v>0</v>
      </c>
      <c r="D25" s="937">
        <v>0</v>
      </c>
      <c r="E25" s="937">
        <v>0</v>
      </c>
      <c r="F25" s="937">
        <v>0</v>
      </c>
      <c r="G25" s="937">
        <v>0</v>
      </c>
      <c r="H25" s="937">
        <v>0</v>
      </c>
      <c r="I25" s="524"/>
      <c r="K25" s="199"/>
      <c r="L25" s="200" t="s">
        <v>35</v>
      </c>
      <c r="M25" s="201" t="s">
        <v>36</v>
      </c>
      <c r="N25" s="202"/>
      <c r="O25" s="203" t="s">
        <v>37</v>
      </c>
      <c r="P25" s="204">
        <f>'Ｈ９（1997）'!A25</f>
        <v>0</v>
      </c>
      <c r="Q25" s="205">
        <f>'Ｈ９（1997）'!C25</f>
        <v>0</v>
      </c>
      <c r="R25" s="205">
        <f>'Ｈ９（1997）'!E25</f>
        <v>0</v>
      </c>
      <c r="S25" s="267">
        <f>'Ｈ９（1997）'!F25</f>
        <v>0</v>
      </c>
      <c r="T25" s="268">
        <f>'Ｈ９（1997）'!H25</f>
        <v>0</v>
      </c>
      <c r="U25" s="207"/>
      <c r="V25" s="181"/>
      <c r="W25" s="201" t="s">
        <v>36</v>
      </c>
      <c r="X25" s="202"/>
      <c r="Y25" s="220" t="s">
        <v>20</v>
      </c>
      <c r="Z25" s="204">
        <f>'Ｈ９（1997）'!A181</f>
        <v>0</v>
      </c>
      <c r="AA25" s="205">
        <f>'Ｈ９（1997）'!B181</f>
        <v>0</v>
      </c>
      <c r="AB25" s="206">
        <f>'Ｈ９（1997）'!C181</f>
        <v>0</v>
      </c>
      <c r="AC25" s="506">
        <f>'Ｈ９（1997）'!E181</f>
        <v>0</v>
      </c>
      <c r="AD25" s="165"/>
      <c r="AE25" s="165"/>
      <c r="AF25" s="165"/>
      <c r="AG25" s="165"/>
      <c r="AH25" s="165"/>
      <c r="AI25" s="376"/>
      <c r="AJ25" s="376"/>
      <c r="AK25" s="376"/>
    </row>
    <row r="26" spans="1:37" ht="14.45" customHeight="1">
      <c r="A26" s="937">
        <v>0</v>
      </c>
      <c r="B26" s="937">
        <v>0</v>
      </c>
      <c r="C26" s="937">
        <v>0</v>
      </c>
      <c r="D26" s="937">
        <v>0</v>
      </c>
      <c r="E26" s="937">
        <v>0</v>
      </c>
      <c r="F26" s="937">
        <v>0</v>
      </c>
      <c r="G26" s="937">
        <v>0</v>
      </c>
      <c r="H26" s="937">
        <v>0</v>
      </c>
      <c r="I26" s="527"/>
      <c r="K26" s="199"/>
      <c r="L26" s="200" t="s">
        <v>38</v>
      </c>
      <c r="M26" s="201" t="s">
        <v>149</v>
      </c>
      <c r="N26" s="202"/>
      <c r="O26" s="203" t="s">
        <v>40</v>
      </c>
      <c r="P26" s="204">
        <f>'Ｈ９（1997）'!A26</f>
        <v>0</v>
      </c>
      <c r="Q26" s="205">
        <f>'Ｈ９（1997）'!C26</f>
        <v>0</v>
      </c>
      <c r="R26" s="205">
        <f>'Ｈ９（1997）'!E26</f>
        <v>0</v>
      </c>
      <c r="S26" s="267">
        <f>'Ｈ９（1997）'!F26</f>
        <v>0</v>
      </c>
      <c r="T26" s="268">
        <f>'Ｈ９（1997）'!H26</f>
        <v>0</v>
      </c>
      <c r="U26" s="207"/>
      <c r="V26" s="450"/>
      <c r="W26" s="451"/>
      <c r="X26" s="452"/>
      <c r="Y26" s="453"/>
      <c r="Z26" s="454"/>
      <c r="AA26" s="455"/>
      <c r="AB26" s="455"/>
      <c r="AC26" s="508"/>
      <c r="AD26" s="165"/>
      <c r="AE26" s="165"/>
      <c r="AF26" s="165"/>
      <c r="AG26" s="165"/>
      <c r="AH26" s="165"/>
      <c r="AI26" s="376"/>
      <c r="AJ26" s="376"/>
      <c r="AK26" s="376"/>
    </row>
    <row r="27" spans="1:37" ht="14.45" customHeight="1">
      <c r="A27" s="937">
        <v>0</v>
      </c>
      <c r="B27" s="937">
        <v>0</v>
      </c>
      <c r="C27" s="937">
        <v>0</v>
      </c>
      <c r="D27" s="937">
        <v>0</v>
      </c>
      <c r="E27" s="937">
        <v>0</v>
      </c>
      <c r="F27" s="937">
        <v>0</v>
      </c>
      <c r="G27" s="937">
        <v>0</v>
      </c>
      <c r="H27" s="937">
        <v>0</v>
      </c>
      <c r="I27" s="527"/>
      <c r="K27" s="199"/>
      <c r="L27" s="200" t="s">
        <v>41</v>
      </c>
      <c r="M27" s="201" t="s">
        <v>42</v>
      </c>
      <c r="N27" s="202"/>
      <c r="O27" s="203" t="s">
        <v>43</v>
      </c>
      <c r="P27" s="204">
        <f>'Ｈ９（1997）'!A27</f>
        <v>0</v>
      </c>
      <c r="Q27" s="205">
        <f>'Ｈ９（1997）'!C27</f>
        <v>0</v>
      </c>
      <c r="R27" s="205">
        <f>'Ｈ９（1997）'!E27</f>
        <v>0</v>
      </c>
      <c r="S27" s="267">
        <f>'Ｈ９（1997）'!F27</f>
        <v>0</v>
      </c>
      <c r="T27" s="268">
        <f>'Ｈ９（1997）'!H27</f>
        <v>0</v>
      </c>
      <c r="U27" s="207"/>
      <c r="V27" s="450"/>
      <c r="W27" s="456"/>
      <c r="X27" s="457"/>
      <c r="Y27" s="458"/>
      <c r="Z27" s="447"/>
      <c r="AA27" s="459"/>
      <c r="AB27" s="459"/>
      <c r="AC27" s="509"/>
      <c r="AD27" s="165"/>
      <c r="AE27" s="165"/>
      <c r="AF27" s="165"/>
      <c r="AG27" s="165"/>
      <c r="AH27" s="165"/>
      <c r="AI27" s="376"/>
      <c r="AJ27" s="376"/>
      <c r="AK27" s="376"/>
    </row>
    <row r="28" spans="1:37" ht="14.45" customHeight="1">
      <c r="A28" s="937">
        <v>286843</v>
      </c>
      <c r="B28" s="937">
        <v>286843</v>
      </c>
      <c r="C28" s="937">
        <v>252188</v>
      </c>
      <c r="D28" s="937">
        <v>34655</v>
      </c>
      <c r="E28" s="937">
        <v>0</v>
      </c>
      <c r="F28" s="937">
        <v>196932</v>
      </c>
      <c r="G28" s="937">
        <v>216</v>
      </c>
      <c r="H28" s="937">
        <v>75200</v>
      </c>
      <c r="I28" s="527"/>
      <c r="K28" s="199" t="s">
        <v>128</v>
      </c>
      <c r="L28" s="221"/>
      <c r="M28" s="201" t="s">
        <v>13</v>
      </c>
      <c r="N28" s="202"/>
      <c r="O28" s="203" t="s">
        <v>44</v>
      </c>
      <c r="P28" s="204">
        <f>'Ｈ９（1997）'!A28</f>
        <v>286843</v>
      </c>
      <c r="Q28" s="205">
        <f>'Ｈ９（1997）'!C28</f>
        <v>252188</v>
      </c>
      <c r="R28" s="205">
        <f>'Ｈ９（1997）'!E28</f>
        <v>0</v>
      </c>
      <c r="S28" s="267">
        <f>'Ｈ９（1997）'!F28</f>
        <v>196932</v>
      </c>
      <c r="T28" s="268">
        <f>'Ｈ９（1997）'!H28</f>
        <v>75200</v>
      </c>
      <c r="U28" s="207"/>
      <c r="V28" s="221"/>
      <c r="W28" s="201" t="s">
        <v>13</v>
      </c>
      <c r="X28" s="202"/>
      <c r="Y28" s="220"/>
      <c r="Z28" s="224">
        <f>Z24-Z25</f>
        <v>44135</v>
      </c>
      <c r="AA28" s="225">
        <f>AA24-AA25</f>
        <v>0</v>
      </c>
      <c r="AB28" s="297">
        <f>AB24-AB25</f>
        <v>16048</v>
      </c>
      <c r="AC28" s="511">
        <f>AC24-AC25</f>
        <v>6800</v>
      </c>
      <c r="AD28" s="165"/>
      <c r="AE28" s="165"/>
      <c r="AF28" s="165"/>
      <c r="AG28" s="165"/>
      <c r="AH28" s="165"/>
      <c r="AI28" s="376"/>
      <c r="AJ28" s="376"/>
      <c r="AK28" s="376"/>
    </row>
    <row r="29" spans="1:37" ht="14.45" customHeight="1">
      <c r="A29" s="937">
        <v>0</v>
      </c>
      <c r="B29" s="937">
        <v>0</v>
      </c>
      <c r="C29" s="937">
        <v>0</v>
      </c>
      <c r="D29" s="937">
        <v>0</v>
      </c>
      <c r="E29" s="937">
        <v>0</v>
      </c>
      <c r="F29" s="937">
        <v>0</v>
      </c>
      <c r="G29" s="937">
        <v>0</v>
      </c>
      <c r="H29" s="937">
        <v>0</v>
      </c>
      <c r="I29" s="527"/>
      <c r="K29" s="199" t="s">
        <v>4</v>
      </c>
      <c r="L29" s="178" t="s">
        <v>45</v>
      </c>
      <c r="M29" s="202"/>
      <c r="N29" s="202"/>
      <c r="O29" s="203" t="s">
        <v>46</v>
      </c>
      <c r="P29" s="204">
        <f>'Ｈ９（1997）'!A29</f>
        <v>0</v>
      </c>
      <c r="Q29" s="205">
        <f>'Ｈ９（1997）'!C29</f>
        <v>0</v>
      </c>
      <c r="R29" s="205">
        <f>'Ｈ９（1997）'!E29</f>
        <v>0</v>
      </c>
      <c r="S29" s="267">
        <f>'Ｈ９（1997）'!F29</f>
        <v>0</v>
      </c>
      <c r="T29" s="268">
        <f>'Ｈ９（1997）'!H29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37">
        <v>0</v>
      </c>
      <c r="B30" s="937">
        <v>0</v>
      </c>
      <c r="C30" s="937">
        <v>0</v>
      </c>
      <c r="D30" s="937">
        <v>0</v>
      </c>
      <c r="E30" s="937">
        <v>0</v>
      </c>
      <c r="F30" s="937">
        <v>0</v>
      </c>
      <c r="G30" s="937">
        <v>0</v>
      </c>
      <c r="H30" s="937">
        <v>0</v>
      </c>
      <c r="I30" s="527"/>
      <c r="K30" s="199"/>
      <c r="L30" s="200"/>
      <c r="M30" s="201" t="s">
        <v>100</v>
      </c>
      <c r="N30" s="202"/>
      <c r="O30" s="203" t="s">
        <v>75</v>
      </c>
      <c r="P30" s="204">
        <f>'Ｈ９（1997）'!A30</f>
        <v>0</v>
      </c>
      <c r="Q30" s="205">
        <f>'Ｈ９（1997）'!C30</f>
        <v>0</v>
      </c>
      <c r="R30" s="205">
        <f>'Ｈ９（1997）'!E30</f>
        <v>0</v>
      </c>
      <c r="S30" s="267">
        <f>'Ｈ９（1997）'!F30</f>
        <v>0</v>
      </c>
      <c r="T30" s="268">
        <f>'Ｈ９（1997）'!H30</f>
        <v>0</v>
      </c>
      <c r="U30" s="207"/>
      <c r="V30" s="200"/>
      <c r="W30" s="172"/>
      <c r="X30" s="172"/>
      <c r="Y30" s="212"/>
      <c r="Z30" s="209"/>
      <c r="AA30" s="210"/>
      <c r="AB30" s="210"/>
      <c r="AC30" s="510"/>
      <c r="AD30" s="165"/>
      <c r="AE30" s="165"/>
      <c r="AF30" s="165"/>
      <c r="AG30" s="165"/>
      <c r="AH30" s="165"/>
      <c r="AI30" s="376"/>
      <c r="AJ30" s="376"/>
      <c r="AK30" s="376"/>
    </row>
    <row r="31" spans="1:37" ht="14.45" customHeight="1">
      <c r="A31" s="937">
        <v>0</v>
      </c>
      <c r="B31" s="937">
        <v>0</v>
      </c>
      <c r="C31" s="937">
        <v>0</v>
      </c>
      <c r="D31" s="937">
        <v>0</v>
      </c>
      <c r="E31" s="937">
        <v>0</v>
      </c>
      <c r="F31" s="937">
        <v>0</v>
      </c>
      <c r="G31" s="937">
        <v>0</v>
      </c>
      <c r="H31" s="937">
        <v>0</v>
      </c>
      <c r="I31" s="527"/>
      <c r="K31" s="199"/>
      <c r="L31" s="200"/>
      <c r="M31" s="201" t="s">
        <v>101</v>
      </c>
      <c r="N31" s="202"/>
      <c r="O31" s="203" t="s">
        <v>77</v>
      </c>
      <c r="P31" s="204">
        <f>'Ｈ９（1997）'!A31</f>
        <v>0</v>
      </c>
      <c r="Q31" s="205">
        <f>'Ｈ９（1997）'!C31</f>
        <v>0</v>
      </c>
      <c r="R31" s="205">
        <f>'Ｈ９（1997）'!E31</f>
        <v>0</v>
      </c>
      <c r="S31" s="267">
        <f>'Ｈ９（1997）'!F31</f>
        <v>0</v>
      </c>
      <c r="T31" s="268">
        <f>'Ｈ９（1997）'!H31</f>
        <v>0</v>
      </c>
      <c r="U31" s="207"/>
      <c r="V31" s="200"/>
      <c r="W31" s="172"/>
      <c r="X31" s="172"/>
      <c r="Y31" s="212"/>
      <c r="Z31" s="209"/>
      <c r="AA31" s="210"/>
      <c r="AB31" s="210"/>
      <c r="AC31" s="510"/>
      <c r="AD31" s="165"/>
      <c r="AE31" s="165"/>
      <c r="AF31" s="165"/>
      <c r="AG31" s="165"/>
      <c r="AH31" s="165"/>
      <c r="AI31" s="376"/>
      <c r="AJ31" s="376"/>
      <c r="AK31" s="376"/>
    </row>
    <row r="32" spans="1:37" ht="14.45" customHeight="1">
      <c r="A32" s="937">
        <v>40000</v>
      </c>
      <c r="B32" s="937">
        <v>40000</v>
      </c>
      <c r="C32" s="937">
        <v>40000</v>
      </c>
      <c r="D32" s="937">
        <v>0</v>
      </c>
      <c r="E32" s="937">
        <v>22000</v>
      </c>
      <c r="F32" s="937">
        <v>0</v>
      </c>
      <c r="G32" s="937">
        <v>0</v>
      </c>
      <c r="H32" s="937">
        <v>3600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37">
        <v>40000</v>
      </c>
      <c r="B33" s="937">
        <v>40000</v>
      </c>
      <c r="C33" s="937">
        <v>40000</v>
      </c>
      <c r="D33" s="937">
        <v>0</v>
      </c>
      <c r="E33" s="937">
        <v>22000</v>
      </c>
      <c r="F33" s="937">
        <v>0</v>
      </c>
      <c r="G33" s="937">
        <v>0</v>
      </c>
      <c r="H33" s="937">
        <v>3600</v>
      </c>
      <c r="I33" s="527"/>
      <c r="K33" s="199"/>
      <c r="L33" s="178"/>
      <c r="M33" s="201" t="s">
        <v>47</v>
      </c>
      <c r="N33" s="202"/>
      <c r="O33" s="203" t="s">
        <v>48</v>
      </c>
      <c r="P33" s="204">
        <f>'Ｈ９（1997）'!A33</f>
        <v>40000</v>
      </c>
      <c r="Q33" s="205">
        <f>'Ｈ９（1997）'!C33</f>
        <v>40000</v>
      </c>
      <c r="R33" s="205">
        <f>'Ｈ９（1997）'!E33</f>
        <v>22000</v>
      </c>
      <c r="S33" s="267">
        <f>'Ｈ９（1997）'!F33</f>
        <v>0</v>
      </c>
      <c r="T33" s="268">
        <f>'Ｈ９（1997）'!H33</f>
        <v>3600</v>
      </c>
      <c r="U33" s="207" t="s">
        <v>4</v>
      </c>
      <c r="V33" s="178"/>
      <c r="W33" s="201" t="s">
        <v>49</v>
      </c>
      <c r="X33" s="202"/>
      <c r="Y33" s="203" t="s">
        <v>23</v>
      </c>
      <c r="Z33" s="204">
        <f>'Ｈ９（1997）'!A183</f>
        <v>28978</v>
      </c>
      <c r="AA33" s="205">
        <f>'Ｈ９（1997）'!B183</f>
        <v>9324</v>
      </c>
      <c r="AB33" s="206">
        <f>'Ｈ９（1997）'!C183</f>
        <v>0</v>
      </c>
      <c r="AC33" s="506">
        <f>'Ｈ９（1997）'!E183</f>
        <v>12900</v>
      </c>
      <c r="AD33" s="165"/>
      <c r="AE33" s="165"/>
      <c r="AF33" s="165"/>
      <c r="AG33" s="165"/>
      <c r="AH33" s="165"/>
      <c r="AI33" s="376"/>
      <c r="AJ33" s="376"/>
      <c r="AK33" s="376"/>
    </row>
    <row r="34" spans="1:37" ht="14.45" customHeight="1">
      <c r="A34" s="937">
        <v>0</v>
      </c>
      <c r="B34" s="937">
        <v>0</v>
      </c>
      <c r="C34" s="937">
        <v>0</v>
      </c>
      <c r="D34" s="937">
        <v>0</v>
      </c>
      <c r="E34" s="937">
        <v>0</v>
      </c>
      <c r="F34" s="937">
        <v>0</v>
      </c>
      <c r="G34" s="937">
        <v>0</v>
      </c>
      <c r="H34" s="937">
        <v>0</v>
      </c>
      <c r="I34" s="527"/>
      <c r="K34" s="199"/>
      <c r="L34" s="200"/>
      <c r="M34" s="201" t="s">
        <v>50</v>
      </c>
      <c r="N34" s="202"/>
      <c r="O34" s="203" t="s">
        <v>51</v>
      </c>
      <c r="P34" s="204">
        <f>'Ｈ９（1997）'!A34</f>
        <v>0</v>
      </c>
      <c r="Q34" s="205">
        <f>'Ｈ９（1997）'!C34</f>
        <v>0</v>
      </c>
      <c r="R34" s="205">
        <f>'Ｈ９（1997）'!E34</f>
        <v>0</v>
      </c>
      <c r="S34" s="267">
        <f>'Ｈ９（1997）'!F34</f>
        <v>0</v>
      </c>
      <c r="T34" s="268">
        <f>'Ｈ９（1997）'!H34</f>
        <v>0</v>
      </c>
      <c r="U34" s="207"/>
      <c r="V34" s="200"/>
      <c r="W34" s="200"/>
      <c r="X34" s="172"/>
      <c r="Y34" s="212"/>
      <c r="Z34" s="209"/>
      <c r="AA34" s="210"/>
      <c r="AB34" s="210"/>
      <c r="AC34" s="510"/>
      <c r="AD34" s="165"/>
      <c r="AE34" s="165"/>
      <c r="AF34" s="165"/>
      <c r="AG34" s="165"/>
      <c r="AH34" s="165"/>
      <c r="AI34" s="376"/>
      <c r="AJ34" s="376"/>
      <c r="AK34" s="376"/>
    </row>
    <row r="35" spans="1:37" ht="14.45" customHeight="1">
      <c r="A35" s="937">
        <v>0</v>
      </c>
      <c r="B35" s="937">
        <v>0</v>
      </c>
      <c r="C35" s="937">
        <v>0</v>
      </c>
      <c r="D35" s="937">
        <v>0</v>
      </c>
      <c r="E35" s="937">
        <v>0</v>
      </c>
      <c r="F35" s="937">
        <v>0</v>
      </c>
      <c r="G35" s="937">
        <v>0</v>
      </c>
      <c r="H35" s="937">
        <v>0</v>
      </c>
      <c r="I35" s="527"/>
      <c r="K35" s="199" t="s">
        <v>129</v>
      </c>
      <c r="L35" s="200"/>
      <c r="M35" s="201" t="s">
        <v>52</v>
      </c>
      <c r="N35" s="202"/>
      <c r="O35" s="203" t="s">
        <v>53</v>
      </c>
      <c r="P35" s="204">
        <f>'Ｈ９（1997）'!A35</f>
        <v>0</v>
      </c>
      <c r="Q35" s="205">
        <f>'Ｈ９（1997）'!C35</f>
        <v>0</v>
      </c>
      <c r="R35" s="205">
        <f>'Ｈ９（1997）'!E35</f>
        <v>0</v>
      </c>
      <c r="S35" s="267">
        <f>'Ｈ９（1997）'!F35</f>
        <v>0</v>
      </c>
      <c r="T35" s="268">
        <f>'Ｈ９（1997）'!H35</f>
        <v>0</v>
      </c>
      <c r="U35" s="207"/>
      <c r="V35" s="200"/>
      <c r="W35" s="201" t="s">
        <v>52</v>
      </c>
      <c r="X35" s="202"/>
      <c r="Y35" s="203" t="s">
        <v>27</v>
      </c>
      <c r="Z35" s="204">
        <f>'Ｈ９（1997）'!A184</f>
        <v>0</v>
      </c>
      <c r="AA35" s="205">
        <f>'Ｈ９（1997）'!B184</f>
        <v>0</v>
      </c>
      <c r="AB35" s="206">
        <f>'Ｈ９（1997）'!C184</f>
        <v>0</v>
      </c>
      <c r="AC35" s="506">
        <f>'Ｈ９（1997）'!E184</f>
        <v>0</v>
      </c>
      <c r="AD35" s="165"/>
      <c r="AE35" s="165"/>
      <c r="AF35" s="165"/>
      <c r="AG35" s="165"/>
      <c r="AH35" s="165"/>
      <c r="AI35" s="376"/>
      <c r="AJ35" s="376"/>
      <c r="AK35" s="376"/>
    </row>
    <row r="36" spans="1:37" ht="14.45" customHeight="1">
      <c r="A36" s="937">
        <v>0</v>
      </c>
      <c r="B36" s="937">
        <v>0</v>
      </c>
      <c r="C36" s="937">
        <v>0</v>
      </c>
      <c r="D36" s="937">
        <v>0</v>
      </c>
      <c r="E36" s="937">
        <v>0</v>
      </c>
      <c r="F36" s="937">
        <v>0</v>
      </c>
      <c r="G36" s="937">
        <v>0</v>
      </c>
      <c r="H36" s="937">
        <v>0</v>
      </c>
      <c r="I36" s="527"/>
      <c r="K36" s="199"/>
      <c r="L36" s="200" t="s">
        <v>54</v>
      </c>
      <c r="M36" s="201" t="s">
        <v>32</v>
      </c>
      <c r="N36" s="202"/>
      <c r="O36" s="203" t="s">
        <v>55</v>
      </c>
      <c r="P36" s="204">
        <f>'Ｈ９（1997）'!A36</f>
        <v>0</v>
      </c>
      <c r="Q36" s="205">
        <f>'Ｈ９（1997）'!C36</f>
        <v>0</v>
      </c>
      <c r="R36" s="205">
        <f>'Ｈ９（1997）'!E36</f>
        <v>0</v>
      </c>
      <c r="S36" s="267">
        <f>'Ｈ９（1997）'!F36</f>
        <v>0</v>
      </c>
      <c r="T36" s="268">
        <f>'Ｈ９（1997）'!H36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37">
        <v>0</v>
      </c>
      <c r="B37" s="937">
        <v>0</v>
      </c>
      <c r="C37" s="937">
        <v>0</v>
      </c>
      <c r="D37" s="937">
        <v>0</v>
      </c>
      <c r="E37" s="937">
        <v>0</v>
      </c>
      <c r="F37" s="937">
        <v>0</v>
      </c>
      <c r="G37" s="937">
        <v>0</v>
      </c>
      <c r="H37" s="937">
        <v>0</v>
      </c>
      <c r="I37" s="527"/>
      <c r="K37" s="199"/>
      <c r="L37" s="200"/>
      <c r="M37" s="201" t="s">
        <v>42</v>
      </c>
      <c r="N37" s="202"/>
      <c r="O37" s="203" t="s">
        <v>56</v>
      </c>
      <c r="P37" s="204">
        <f>'Ｈ９（1997）'!A37</f>
        <v>0</v>
      </c>
      <c r="Q37" s="205">
        <f>'Ｈ９（1997）'!C37</f>
        <v>0</v>
      </c>
      <c r="R37" s="205">
        <f>'Ｈ９（1997）'!E37</f>
        <v>0</v>
      </c>
      <c r="S37" s="267">
        <f>'Ｈ９（1997）'!F37</f>
        <v>0</v>
      </c>
      <c r="T37" s="268">
        <f>'Ｈ９（1997）'!H37</f>
        <v>0</v>
      </c>
      <c r="U37" s="207"/>
      <c r="V37" s="200"/>
      <c r="W37" s="200"/>
      <c r="X37" s="172"/>
      <c r="Y37" s="212"/>
      <c r="Z37" s="209"/>
      <c r="AA37" s="210"/>
      <c r="AB37" s="210"/>
      <c r="AC37" s="510"/>
      <c r="AD37" s="165"/>
      <c r="AE37" s="165"/>
      <c r="AF37" s="165"/>
      <c r="AG37" s="165"/>
      <c r="AH37" s="165"/>
      <c r="AI37" s="376"/>
      <c r="AJ37" s="376"/>
      <c r="AK37" s="376"/>
    </row>
    <row r="38" spans="1:37" ht="14.45" customHeight="1">
      <c r="A38" s="937">
        <v>0</v>
      </c>
      <c r="B38" s="937">
        <v>0</v>
      </c>
      <c r="C38" s="937">
        <v>0</v>
      </c>
      <c r="D38" s="937">
        <v>0</v>
      </c>
      <c r="E38" s="937">
        <v>0</v>
      </c>
      <c r="F38" s="937">
        <v>0</v>
      </c>
      <c r="G38" s="937">
        <v>0</v>
      </c>
      <c r="H38" s="937">
        <v>0</v>
      </c>
      <c r="I38" s="527"/>
      <c r="K38" s="199"/>
      <c r="L38" s="200"/>
      <c r="M38" s="201" t="s">
        <v>57</v>
      </c>
      <c r="N38" s="202"/>
      <c r="O38" s="203" t="s">
        <v>58</v>
      </c>
      <c r="P38" s="204">
        <f>'Ｈ９（1997）'!A38</f>
        <v>0</v>
      </c>
      <c r="Q38" s="205">
        <f>'Ｈ９（1997）'!C38</f>
        <v>0</v>
      </c>
      <c r="R38" s="205">
        <f>'Ｈ９（1997）'!E38</f>
        <v>0</v>
      </c>
      <c r="S38" s="267">
        <f>'Ｈ９（1997）'!F38</f>
        <v>0</v>
      </c>
      <c r="T38" s="268">
        <f>'Ｈ９（1997）'!H38</f>
        <v>0</v>
      </c>
      <c r="U38" s="207"/>
      <c r="V38" s="200"/>
      <c r="W38" s="201" t="s">
        <v>57</v>
      </c>
      <c r="X38" s="202"/>
      <c r="Y38" s="203" t="s">
        <v>30</v>
      </c>
      <c r="Z38" s="204">
        <f>'Ｈ９（1997）'!A185</f>
        <v>0</v>
      </c>
      <c r="AA38" s="205">
        <f>'Ｈ９（1997）'!B185</f>
        <v>0</v>
      </c>
      <c r="AB38" s="206">
        <f>'Ｈ９（1997）'!C185</f>
        <v>0</v>
      </c>
      <c r="AC38" s="506">
        <f>'Ｈ９（1997）'!E185</f>
        <v>0</v>
      </c>
      <c r="AD38" s="165"/>
      <c r="AE38" s="165"/>
      <c r="AF38" s="165"/>
      <c r="AG38" s="165"/>
      <c r="AH38" s="165"/>
      <c r="AI38" s="376"/>
      <c r="AJ38" s="376"/>
      <c r="AK38" s="376"/>
    </row>
    <row r="39" spans="1:37" ht="14.45" customHeight="1">
      <c r="A39" s="937">
        <v>0</v>
      </c>
      <c r="B39" s="937">
        <v>0</v>
      </c>
      <c r="C39" s="937">
        <v>0</v>
      </c>
      <c r="D39" s="937">
        <v>0</v>
      </c>
      <c r="E39" s="937">
        <v>0</v>
      </c>
      <c r="F39" s="937">
        <v>0</v>
      </c>
      <c r="G39" s="937">
        <v>0</v>
      </c>
      <c r="H39" s="937">
        <v>0</v>
      </c>
      <c r="I39" s="527"/>
      <c r="K39" s="199"/>
      <c r="L39" s="200"/>
      <c r="M39" s="178" t="s">
        <v>60</v>
      </c>
      <c r="N39" s="202"/>
      <c r="O39" s="203" t="s">
        <v>61</v>
      </c>
      <c r="P39" s="204">
        <f>'Ｈ９（1997）'!A39</f>
        <v>0</v>
      </c>
      <c r="Q39" s="205">
        <f>'Ｈ９（1997）'!C39</f>
        <v>0</v>
      </c>
      <c r="R39" s="205">
        <f>'Ｈ９（1997）'!E39</f>
        <v>0</v>
      </c>
      <c r="S39" s="267">
        <f>'Ｈ９（1997）'!F39</f>
        <v>0</v>
      </c>
      <c r="T39" s="268">
        <f>'Ｈ９（1997）'!H39</f>
        <v>0</v>
      </c>
      <c r="U39" s="207"/>
      <c r="V39" s="200" t="s">
        <v>59</v>
      </c>
      <c r="W39" s="178" t="s">
        <v>60</v>
      </c>
      <c r="X39" s="202"/>
      <c r="Y39" s="203" t="s">
        <v>33</v>
      </c>
      <c r="Z39" s="204">
        <f>'Ｈ９（1997）'!A186</f>
        <v>0</v>
      </c>
      <c r="AA39" s="205">
        <f>'Ｈ９（1997）'!B186</f>
        <v>0</v>
      </c>
      <c r="AB39" s="206">
        <f>'Ｈ９（1997）'!C186</f>
        <v>0</v>
      </c>
      <c r="AC39" s="506">
        <f>'Ｈ９（1997）'!E186</f>
        <v>0</v>
      </c>
      <c r="AD39" s="165"/>
      <c r="AE39" s="165"/>
      <c r="AF39" s="165"/>
      <c r="AG39" s="165"/>
      <c r="AH39" s="165"/>
      <c r="AI39" s="376"/>
      <c r="AJ39" s="376"/>
      <c r="AK39" s="376"/>
    </row>
    <row r="40" spans="1:37" ht="14.45" customHeight="1">
      <c r="A40" s="937">
        <v>0</v>
      </c>
      <c r="B40" s="937">
        <v>0</v>
      </c>
      <c r="C40" s="937">
        <v>0</v>
      </c>
      <c r="D40" s="937">
        <v>0</v>
      </c>
      <c r="E40" s="937">
        <v>0</v>
      </c>
      <c r="F40" s="937">
        <v>0</v>
      </c>
      <c r="G40" s="937">
        <v>0</v>
      </c>
      <c r="H40" s="937">
        <v>0</v>
      </c>
      <c r="I40" s="527"/>
      <c r="K40" s="199"/>
      <c r="L40" s="200" t="s">
        <v>59</v>
      </c>
      <c r="M40" s="200"/>
      <c r="N40" s="201" t="s">
        <v>62</v>
      </c>
      <c r="O40" s="203" t="s">
        <v>63</v>
      </c>
      <c r="P40" s="204">
        <f>'Ｈ９（1997）'!A40</f>
        <v>0</v>
      </c>
      <c r="Q40" s="205">
        <f>'Ｈ９（1997）'!C40</f>
        <v>0</v>
      </c>
      <c r="R40" s="205">
        <f>'Ｈ９（1997）'!E40</f>
        <v>0</v>
      </c>
      <c r="S40" s="267">
        <f>'Ｈ９（1997）'!F40</f>
        <v>0</v>
      </c>
      <c r="T40" s="268">
        <f>'Ｈ９（1997）'!H40</f>
        <v>0</v>
      </c>
      <c r="U40" s="207"/>
      <c r="V40" s="200"/>
      <c r="W40" s="200"/>
      <c r="X40" s="201" t="s">
        <v>62</v>
      </c>
      <c r="Y40" s="203" t="s">
        <v>37</v>
      </c>
      <c r="Z40" s="204">
        <f>'Ｈ９（1997）'!A187</f>
        <v>0</v>
      </c>
      <c r="AA40" s="205">
        <f>'Ｈ９（1997）'!B187</f>
        <v>0</v>
      </c>
      <c r="AB40" s="206">
        <f>'Ｈ９（1997）'!C187</f>
        <v>0</v>
      </c>
      <c r="AC40" s="506">
        <f>'Ｈ９（1997）'!E187</f>
        <v>0</v>
      </c>
      <c r="AD40" s="165"/>
      <c r="AE40" s="165"/>
      <c r="AF40" s="165"/>
      <c r="AG40" s="165"/>
      <c r="AH40" s="165"/>
      <c r="AI40" s="376"/>
      <c r="AJ40" s="376"/>
      <c r="AK40" s="376"/>
    </row>
    <row r="41" spans="1:37" ht="14.45" customHeight="1">
      <c r="A41" s="937">
        <v>0</v>
      </c>
      <c r="B41" s="937">
        <v>0</v>
      </c>
      <c r="C41" s="937">
        <v>0</v>
      </c>
      <c r="D41" s="937">
        <v>0</v>
      </c>
      <c r="E41" s="937">
        <v>0</v>
      </c>
      <c r="F41" s="937">
        <v>0</v>
      </c>
      <c r="G41" s="937">
        <v>0</v>
      </c>
      <c r="H41" s="937">
        <v>0</v>
      </c>
      <c r="I41" s="527"/>
      <c r="K41" s="199"/>
      <c r="L41" s="200"/>
      <c r="M41" s="200"/>
      <c r="N41" s="201" t="s">
        <v>64</v>
      </c>
      <c r="O41" s="203" t="s">
        <v>65</v>
      </c>
      <c r="P41" s="204">
        <f>'Ｈ９（1997）'!A41</f>
        <v>0</v>
      </c>
      <c r="Q41" s="205">
        <f>'Ｈ９（1997）'!C41</f>
        <v>0</v>
      </c>
      <c r="R41" s="205">
        <f>'Ｈ９（1997）'!E41</f>
        <v>0</v>
      </c>
      <c r="S41" s="267">
        <f>'Ｈ９（1997）'!F41</f>
        <v>0</v>
      </c>
      <c r="T41" s="268">
        <f>'Ｈ９（1997）'!H41</f>
        <v>0</v>
      </c>
      <c r="U41" s="207"/>
      <c r="V41" s="200"/>
      <c r="W41" s="200"/>
      <c r="X41" s="201" t="s">
        <v>64</v>
      </c>
      <c r="Y41" s="203" t="s">
        <v>40</v>
      </c>
      <c r="Z41" s="204">
        <f>'Ｈ９（1997）'!A188</f>
        <v>0</v>
      </c>
      <c r="AA41" s="205">
        <f>'Ｈ９（1997）'!B188</f>
        <v>0</v>
      </c>
      <c r="AB41" s="206">
        <f>'Ｈ９（1997）'!C188</f>
        <v>0</v>
      </c>
      <c r="AC41" s="506">
        <f>'Ｈ９（1997）'!E188</f>
        <v>0</v>
      </c>
      <c r="AD41" s="165"/>
      <c r="AE41" s="165"/>
      <c r="AF41" s="165"/>
      <c r="AG41" s="165"/>
      <c r="AH41" s="165"/>
      <c r="AI41" s="376"/>
      <c r="AJ41" s="376"/>
      <c r="AK41" s="376"/>
    </row>
    <row r="42" spans="1:37" ht="14.45" customHeight="1">
      <c r="A42" s="937">
        <v>0</v>
      </c>
      <c r="B42" s="937">
        <v>0</v>
      </c>
      <c r="C42" s="937">
        <v>0</v>
      </c>
      <c r="D42" s="937">
        <v>0</v>
      </c>
      <c r="E42" s="937">
        <v>0</v>
      </c>
      <c r="F42" s="937">
        <v>0</v>
      </c>
      <c r="G42" s="937">
        <v>0</v>
      </c>
      <c r="H42" s="937">
        <v>0</v>
      </c>
      <c r="I42" s="527"/>
      <c r="K42" s="199" t="s">
        <v>38</v>
      </c>
      <c r="L42" s="200"/>
      <c r="M42" s="200"/>
      <c r="N42" s="201" t="s">
        <v>66</v>
      </c>
      <c r="O42" s="203" t="s">
        <v>67</v>
      </c>
      <c r="P42" s="204">
        <f>'Ｈ９（1997）'!A42</f>
        <v>0</v>
      </c>
      <c r="Q42" s="205">
        <f>'Ｈ９（1997）'!C42</f>
        <v>0</v>
      </c>
      <c r="R42" s="205">
        <f>'Ｈ９（1997）'!E42</f>
        <v>0</v>
      </c>
      <c r="S42" s="267">
        <f>'Ｈ９（1997）'!F42</f>
        <v>0</v>
      </c>
      <c r="T42" s="268">
        <f>'Ｈ９（1997）'!H42</f>
        <v>0</v>
      </c>
      <c r="U42" s="207"/>
      <c r="V42" s="200" t="s">
        <v>668</v>
      </c>
      <c r="W42" s="200"/>
      <c r="X42" s="201" t="s">
        <v>66</v>
      </c>
      <c r="Y42" s="203" t="s">
        <v>43</v>
      </c>
      <c r="Z42" s="204">
        <f>'Ｈ９（1997）'!A189</f>
        <v>0</v>
      </c>
      <c r="AA42" s="205">
        <f>'Ｈ９（1997）'!B189</f>
        <v>0</v>
      </c>
      <c r="AB42" s="206">
        <f>'Ｈ９（1997）'!C189</f>
        <v>0</v>
      </c>
      <c r="AC42" s="506">
        <f>'Ｈ９（1997）'!E189</f>
        <v>0</v>
      </c>
      <c r="AD42" s="165"/>
      <c r="AE42" s="165"/>
      <c r="AF42" s="165"/>
      <c r="AG42" s="165"/>
      <c r="AH42" s="165"/>
      <c r="AI42" s="376"/>
      <c r="AJ42" s="376"/>
      <c r="AK42" s="376"/>
    </row>
    <row r="43" spans="1:37" ht="14.45" customHeight="1">
      <c r="A43" s="937">
        <v>0</v>
      </c>
      <c r="B43" s="937">
        <v>0</v>
      </c>
      <c r="C43" s="937">
        <v>0</v>
      </c>
      <c r="D43" s="937">
        <v>0</v>
      </c>
      <c r="E43" s="937">
        <v>0</v>
      </c>
      <c r="F43" s="937">
        <v>0</v>
      </c>
      <c r="G43" s="937">
        <v>0</v>
      </c>
      <c r="H43" s="937">
        <v>0</v>
      </c>
      <c r="I43" s="527"/>
      <c r="K43" s="199"/>
      <c r="L43" s="200"/>
      <c r="M43" s="200"/>
      <c r="N43" s="201" t="s">
        <v>150</v>
      </c>
      <c r="O43" s="203" t="s">
        <v>69</v>
      </c>
      <c r="P43" s="204">
        <f>'Ｈ９（1997）'!A43</f>
        <v>0</v>
      </c>
      <c r="Q43" s="205">
        <f>'Ｈ９（1997）'!C43</f>
        <v>0</v>
      </c>
      <c r="R43" s="205">
        <f>'Ｈ９（1997）'!E43</f>
        <v>0</v>
      </c>
      <c r="S43" s="267">
        <f>'Ｈ９（1997）'!F43</f>
        <v>0</v>
      </c>
      <c r="T43" s="268">
        <f>'Ｈ９（1997）'!H43</f>
        <v>0</v>
      </c>
      <c r="U43" s="207"/>
      <c r="V43" s="200"/>
      <c r="W43" s="200"/>
      <c r="X43" s="201" t="s">
        <v>150</v>
      </c>
      <c r="Y43" s="203" t="s">
        <v>44</v>
      </c>
      <c r="Z43" s="204">
        <f>'Ｈ９（1997）'!A190</f>
        <v>0</v>
      </c>
      <c r="AA43" s="205">
        <f>'Ｈ９（1997）'!B190</f>
        <v>0</v>
      </c>
      <c r="AB43" s="206">
        <f>'Ｈ９（1997）'!C190</f>
        <v>0</v>
      </c>
      <c r="AC43" s="506">
        <f>'Ｈ９（1997）'!E190</f>
        <v>0</v>
      </c>
      <c r="AD43" s="165"/>
      <c r="AE43" s="165"/>
      <c r="AF43" s="165"/>
      <c r="AG43" s="165"/>
      <c r="AH43" s="165"/>
      <c r="AI43" s="376"/>
      <c r="AJ43" s="376"/>
      <c r="AK43" s="376"/>
    </row>
    <row r="44" spans="1:37" ht="14.45" customHeight="1">
      <c r="A44" s="937">
        <v>0</v>
      </c>
      <c r="B44" s="937">
        <v>0</v>
      </c>
      <c r="C44" s="937">
        <v>0</v>
      </c>
      <c r="D44" s="937">
        <v>0</v>
      </c>
      <c r="E44" s="937">
        <v>0</v>
      </c>
      <c r="F44" s="937">
        <v>0</v>
      </c>
      <c r="G44" s="937">
        <v>0</v>
      </c>
      <c r="H44" s="937">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37">
        <v>0</v>
      </c>
      <c r="B45" s="937">
        <v>0</v>
      </c>
      <c r="C45" s="937">
        <v>0</v>
      </c>
      <c r="D45" s="937">
        <v>0</v>
      </c>
      <c r="E45" s="937">
        <v>0</v>
      </c>
      <c r="F45" s="937">
        <v>0</v>
      </c>
      <c r="G45" s="937">
        <v>0</v>
      </c>
      <c r="H45" s="937">
        <v>0</v>
      </c>
      <c r="I45" s="530"/>
      <c r="K45" s="227" t="s">
        <v>132</v>
      </c>
      <c r="L45" s="200"/>
      <c r="M45" s="201" t="s">
        <v>70</v>
      </c>
      <c r="N45" s="202"/>
      <c r="O45" s="203" t="s">
        <v>71</v>
      </c>
      <c r="P45" s="204">
        <f>'Ｈ９（1997）'!A44</f>
        <v>0</v>
      </c>
      <c r="Q45" s="205">
        <f>'Ｈ９（1997）'!C44</f>
        <v>0</v>
      </c>
      <c r="R45" s="205">
        <f>'Ｈ９（1997）'!E44</f>
        <v>0</v>
      </c>
      <c r="S45" s="267">
        <f>'Ｈ９（1997）'!F44</f>
        <v>0</v>
      </c>
      <c r="T45" s="268">
        <f>'Ｈ９（1997）'!H44</f>
        <v>0</v>
      </c>
      <c r="U45" s="207" t="s">
        <v>72</v>
      </c>
      <c r="V45" s="200" t="s">
        <v>669</v>
      </c>
      <c r="W45" s="201" t="s">
        <v>87</v>
      </c>
      <c r="X45" s="202"/>
      <c r="Y45" s="203" t="s">
        <v>46</v>
      </c>
      <c r="Z45" s="204">
        <f>'Ｈ９（1997）'!A191</f>
        <v>0</v>
      </c>
      <c r="AA45" s="205">
        <f>'Ｈ９（1997）'!B191</f>
        <v>0</v>
      </c>
      <c r="AB45" s="206">
        <f>'Ｈ９（1997）'!C191</f>
        <v>0</v>
      </c>
      <c r="AC45" s="506">
        <f>'Ｈ９（1997）'!E191</f>
        <v>0</v>
      </c>
      <c r="AD45" s="165"/>
      <c r="AE45" s="165"/>
      <c r="AF45" s="165"/>
      <c r="AG45" s="165"/>
      <c r="AH45" s="165"/>
      <c r="AI45" s="376"/>
      <c r="AJ45" s="376"/>
      <c r="AK45" s="376"/>
    </row>
    <row r="46" spans="1:37" ht="14.45" customHeight="1">
      <c r="A46" s="937">
        <v>0</v>
      </c>
      <c r="B46" s="937">
        <v>0</v>
      </c>
      <c r="C46" s="937">
        <v>0</v>
      </c>
      <c r="D46" s="937">
        <v>0</v>
      </c>
      <c r="E46" s="937">
        <v>0</v>
      </c>
      <c r="F46" s="937">
        <v>0</v>
      </c>
      <c r="G46" s="937">
        <v>0</v>
      </c>
      <c r="H46" s="937">
        <v>0</v>
      </c>
      <c r="I46" s="530"/>
      <c r="K46" s="199" t="s">
        <v>130</v>
      </c>
      <c r="L46" s="200"/>
      <c r="M46" s="201" t="s">
        <v>73</v>
      </c>
      <c r="N46" s="202"/>
      <c r="O46" s="203" t="s">
        <v>74</v>
      </c>
      <c r="P46" s="204">
        <f>'Ｈ９（1997）'!A45</f>
        <v>0</v>
      </c>
      <c r="Q46" s="205">
        <f>'Ｈ９（1997）'!C45</f>
        <v>0</v>
      </c>
      <c r="R46" s="205">
        <f>'Ｈ９（1997）'!E45</f>
        <v>0</v>
      </c>
      <c r="S46" s="267">
        <f>'Ｈ９（1997）'!F45</f>
        <v>0</v>
      </c>
      <c r="T46" s="268">
        <f>'Ｈ９（1997）'!H45</f>
        <v>0</v>
      </c>
      <c r="U46" s="207"/>
      <c r="V46" s="200"/>
      <c r="W46" s="201" t="s">
        <v>73</v>
      </c>
      <c r="X46" s="202"/>
      <c r="Y46" s="203" t="s">
        <v>75</v>
      </c>
      <c r="Z46" s="204">
        <f>'Ｈ９（1997）'!A192</f>
        <v>0</v>
      </c>
      <c r="AA46" s="205">
        <f>'Ｈ９（1997）'!B192</f>
        <v>0</v>
      </c>
      <c r="AB46" s="206">
        <f>'Ｈ９（1997）'!C192</f>
        <v>0</v>
      </c>
      <c r="AC46" s="506">
        <f>'Ｈ９（1997）'!E192</f>
        <v>0</v>
      </c>
      <c r="AD46" s="165"/>
      <c r="AE46" s="165"/>
      <c r="AF46" s="165"/>
      <c r="AG46" s="165"/>
      <c r="AH46" s="165"/>
      <c r="AI46" s="376"/>
      <c r="AJ46" s="376"/>
      <c r="AK46" s="376"/>
    </row>
    <row r="47" spans="1:37" ht="14.45" customHeight="1">
      <c r="A47" s="937">
        <v>0</v>
      </c>
      <c r="B47" s="937">
        <v>0</v>
      </c>
      <c r="C47" s="937">
        <v>0</v>
      </c>
      <c r="D47" s="937">
        <v>0</v>
      </c>
      <c r="E47" s="937">
        <v>0</v>
      </c>
      <c r="F47" s="937">
        <v>0</v>
      </c>
      <c r="G47" s="937">
        <v>0</v>
      </c>
      <c r="H47" s="937">
        <v>0</v>
      </c>
      <c r="I47" s="530"/>
      <c r="K47" s="199"/>
      <c r="L47" s="221"/>
      <c r="M47" s="201" t="s">
        <v>13</v>
      </c>
      <c r="N47" s="202"/>
      <c r="O47" s="203" t="s">
        <v>76</v>
      </c>
      <c r="P47" s="204">
        <f>'Ｈ９（1997）'!A46</f>
        <v>0</v>
      </c>
      <c r="Q47" s="205">
        <f>'Ｈ９（1997）'!C46</f>
        <v>0</v>
      </c>
      <c r="R47" s="205">
        <f>'Ｈ９（1997）'!E46</f>
        <v>0</v>
      </c>
      <c r="S47" s="267">
        <f>'Ｈ９（1997）'!F46</f>
        <v>0</v>
      </c>
      <c r="T47" s="268">
        <f>'Ｈ９（1997）'!H46</f>
        <v>0</v>
      </c>
      <c r="U47" s="207"/>
      <c r="V47" s="461"/>
      <c r="W47" s="201" t="s">
        <v>13</v>
      </c>
      <c r="X47" s="202"/>
      <c r="Y47" s="203" t="s">
        <v>77</v>
      </c>
      <c r="Z47" s="204">
        <f>'Ｈ９（1997）'!A193</f>
        <v>0</v>
      </c>
      <c r="AA47" s="205">
        <f>'Ｈ９（1997）'!B193</f>
        <v>0</v>
      </c>
      <c r="AB47" s="206">
        <f>'Ｈ９（1997）'!C193</f>
        <v>0</v>
      </c>
      <c r="AC47" s="506">
        <f>'Ｈ９（1997）'!E193</f>
        <v>0</v>
      </c>
      <c r="AD47" s="165"/>
      <c r="AE47" s="165"/>
      <c r="AF47" s="165"/>
      <c r="AG47" s="165"/>
      <c r="AH47" s="165"/>
      <c r="AI47" s="376"/>
      <c r="AJ47" s="376"/>
      <c r="AK47" s="376"/>
    </row>
    <row r="48" spans="1:37" ht="14.45" customHeight="1">
      <c r="A48" s="937">
        <v>0</v>
      </c>
      <c r="B48" s="937">
        <v>0</v>
      </c>
      <c r="C48" s="937">
        <v>0</v>
      </c>
      <c r="D48" s="937">
        <v>0</v>
      </c>
      <c r="E48" s="937">
        <v>0</v>
      </c>
      <c r="F48" s="937">
        <v>0</v>
      </c>
      <c r="G48" s="937">
        <v>0</v>
      </c>
      <c r="H48" s="937">
        <v>0</v>
      </c>
      <c r="I48" s="530"/>
      <c r="K48" s="199" t="s">
        <v>4</v>
      </c>
      <c r="L48" s="178" t="s">
        <v>78</v>
      </c>
      <c r="M48" s="202"/>
      <c r="N48" s="202"/>
      <c r="O48" s="203" t="s">
        <v>79</v>
      </c>
      <c r="P48" s="204">
        <f>'Ｈ９（1997）'!A47</f>
        <v>0</v>
      </c>
      <c r="Q48" s="205">
        <f>'Ｈ９（1997）'!C47</f>
        <v>0</v>
      </c>
      <c r="R48" s="205">
        <f>'Ｈ９（1997）'!E47</f>
        <v>0</v>
      </c>
      <c r="S48" s="267">
        <f>'Ｈ９（1997）'!F47</f>
        <v>0</v>
      </c>
      <c r="T48" s="268">
        <f>'Ｈ９（1997）'!H47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37">
        <v>62865</v>
      </c>
      <c r="B49" s="937">
        <v>62865</v>
      </c>
      <c r="C49" s="937">
        <v>62865</v>
      </c>
      <c r="D49" s="937">
        <v>0</v>
      </c>
      <c r="E49" s="937">
        <v>20955</v>
      </c>
      <c r="F49" s="937">
        <v>0</v>
      </c>
      <c r="G49" s="937">
        <v>0</v>
      </c>
      <c r="H49" s="937">
        <v>27400</v>
      </c>
      <c r="I49" s="530"/>
      <c r="K49" s="199"/>
      <c r="L49" s="200"/>
      <c r="M49" s="201" t="s">
        <v>11</v>
      </c>
      <c r="N49" s="202"/>
      <c r="O49" s="203" t="s">
        <v>80</v>
      </c>
      <c r="P49" s="204">
        <f>'Ｈ９（1997）'!A48</f>
        <v>0</v>
      </c>
      <c r="Q49" s="205">
        <f>'Ｈ９（1997）'!C48</f>
        <v>0</v>
      </c>
      <c r="R49" s="205">
        <f>'Ｈ９（1997）'!E48</f>
        <v>0</v>
      </c>
      <c r="S49" s="267">
        <f>'Ｈ９（1997）'!F48</f>
        <v>0</v>
      </c>
      <c r="T49" s="268">
        <f>'Ｈ９（1997）'!H48</f>
        <v>0</v>
      </c>
      <c r="U49" s="207"/>
      <c r="V49" s="200"/>
      <c r="W49" s="172"/>
      <c r="X49" s="172"/>
      <c r="Y49" s="212"/>
      <c r="Z49" s="209"/>
      <c r="AA49" s="210"/>
      <c r="AB49" s="210"/>
      <c r="AC49" s="510"/>
      <c r="AD49" s="165"/>
      <c r="AE49" s="165"/>
      <c r="AF49" s="165"/>
      <c r="AG49" s="165"/>
      <c r="AH49" s="165"/>
      <c r="AI49" s="376"/>
      <c r="AJ49" s="376"/>
      <c r="AK49" s="376"/>
    </row>
    <row r="50" spans="1:38" ht="14.45" customHeight="1">
      <c r="A50" s="937">
        <v>0</v>
      </c>
      <c r="B50" s="937">
        <v>0</v>
      </c>
      <c r="C50" s="937">
        <v>0</v>
      </c>
      <c r="D50" s="937">
        <v>0</v>
      </c>
      <c r="E50" s="937">
        <v>0</v>
      </c>
      <c r="F50" s="937">
        <v>0</v>
      </c>
      <c r="G50" s="937">
        <v>0</v>
      </c>
      <c r="H50" s="937">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37">
        <v>62865</v>
      </c>
      <c r="B51" s="937">
        <v>62865</v>
      </c>
      <c r="C51" s="937">
        <v>62865</v>
      </c>
      <c r="D51" s="937">
        <v>0</v>
      </c>
      <c r="E51" s="937">
        <v>20955</v>
      </c>
      <c r="F51" s="937">
        <v>0</v>
      </c>
      <c r="G51" s="937">
        <v>0</v>
      </c>
      <c r="H51" s="937">
        <v>27400</v>
      </c>
      <c r="I51" s="530"/>
      <c r="K51" s="199"/>
      <c r="L51" s="174"/>
      <c r="M51" s="201" t="s">
        <v>88</v>
      </c>
      <c r="N51" s="202"/>
      <c r="O51" s="203" t="s">
        <v>109</v>
      </c>
      <c r="P51" s="204">
        <f>'Ｈ９（1997）'!A50</f>
        <v>0</v>
      </c>
      <c r="Q51" s="205">
        <f>'Ｈ９（1997）'!C50</f>
        <v>0</v>
      </c>
      <c r="R51" s="205">
        <f>'Ｈ９（1997）'!E50</f>
        <v>0</v>
      </c>
      <c r="S51" s="267">
        <f>'Ｈ９（1997）'!F50</f>
        <v>0</v>
      </c>
      <c r="T51" s="268">
        <f>'Ｈ９（1997）'!H50</f>
        <v>0</v>
      </c>
      <c r="U51" s="207"/>
      <c r="V51" s="178"/>
      <c r="W51" s="201" t="s">
        <v>88</v>
      </c>
      <c r="X51" s="222"/>
      <c r="Y51" s="223" t="s">
        <v>48</v>
      </c>
      <c r="Z51" s="231">
        <f>'Ｈ９（1997）'!A195</f>
        <v>0</v>
      </c>
      <c r="AA51" s="232">
        <f>'Ｈ９（1997）'!B195</f>
        <v>0</v>
      </c>
      <c r="AB51" s="233">
        <f>'Ｈ９（1997）'!C195</f>
        <v>0</v>
      </c>
      <c r="AC51" s="513">
        <f>'Ｈ９（1997）'!E195</f>
        <v>0</v>
      </c>
      <c r="AD51" s="165"/>
      <c r="AE51" s="165"/>
      <c r="AF51" s="165"/>
      <c r="AG51" s="165"/>
      <c r="AH51" s="165"/>
      <c r="AI51" s="376"/>
      <c r="AJ51" s="376"/>
      <c r="AK51" s="376"/>
    </row>
    <row r="52" spans="1:38" ht="14.45" customHeight="1">
      <c r="A52" s="937">
        <v>0</v>
      </c>
      <c r="B52" s="937">
        <v>0</v>
      </c>
      <c r="C52" s="937">
        <v>0</v>
      </c>
      <c r="D52" s="937">
        <v>0</v>
      </c>
      <c r="E52" s="937">
        <v>0</v>
      </c>
      <c r="F52" s="937">
        <v>0</v>
      </c>
      <c r="G52" s="937">
        <v>0</v>
      </c>
      <c r="H52" s="937">
        <v>0</v>
      </c>
      <c r="I52" s="530"/>
      <c r="K52" s="199"/>
      <c r="L52" s="181" t="s">
        <v>91</v>
      </c>
      <c r="M52" s="201" t="s">
        <v>89</v>
      </c>
      <c r="N52" s="202"/>
      <c r="O52" s="203" t="s">
        <v>110</v>
      </c>
      <c r="P52" s="204">
        <f>'Ｈ９（1997）'!A51</f>
        <v>62865</v>
      </c>
      <c r="Q52" s="205">
        <f>'Ｈ９（1997）'!C51</f>
        <v>62865</v>
      </c>
      <c r="R52" s="205">
        <f>'Ｈ９（1997）'!E51</f>
        <v>20955</v>
      </c>
      <c r="S52" s="267">
        <f>'Ｈ９（1997）'!F51</f>
        <v>0</v>
      </c>
      <c r="T52" s="268">
        <f>'Ｈ９（1997）'!H51</f>
        <v>27400</v>
      </c>
      <c r="U52" s="207"/>
      <c r="V52" s="200" t="s">
        <v>91</v>
      </c>
      <c r="W52" s="221" t="s">
        <v>89</v>
      </c>
      <c r="X52" s="222"/>
      <c r="Y52" s="223" t="s">
        <v>51</v>
      </c>
      <c r="Z52" s="231">
        <f>'Ｈ９（1997）'!A196</f>
        <v>0</v>
      </c>
      <c r="AA52" s="232">
        <f>'Ｈ９（1997）'!B196</f>
        <v>0</v>
      </c>
      <c r="AB52" s="233">
        <f>'Ｈ９（1997）'!C196</f>
        <v>0</v>
      </c>
      <c r="AC52" s="513">
        <f>'Ｈ９（1997）'!E196</f>
        <v>0</v>
      </c>
      <c r="AD52" s="165"/>
      <c r="AE52" s="165"/>
      <c r="AF52" s="165"/>
      <c r="AG52" s="165"/>
      <c r="AH52" s="165"/>
      <c r="AI52" s="376"/>
      <c r="AJ52" s="376"/>
      <c r="AK52" s="376"/>
    </row>
    <row r="53" spans="1:38" ht="14.45" customHeight="1">
      <c r="A53" s="937">
        <v>0</v>
      </c>
      <c r="B53" s="937">
        <v>0</v>
      </c>
      <c r="C53" s="937">
        <v>0</v>
      </c>
      <c r="D53" s="937">
        <v>0</v>
      </c>
      <c r="E53" s="937">
        <v>0</v>
      </c>
      <c r="F53" s="937">
        <v>0</v>
      </c>
      <c r="G53" s="937">
        <v>0</v>
      </c>
      <c r="H53" s="937">
        <v>0</v>
      </c>
      <c r="I53" s="530"/>
      <c r="K53" s="199"/>
      <c r="L53" s="181"/>
      <c r="M53" s="201" t="s">
        <v>104</v>
      </c>
      <c r="N53" s="202"/>
      <c r="O53" s="203" t="s">
        <v>111</v>
      </c>
      <c r="P53" s="204">
        <f>'Ｈ９（1997）'!A52</f>
        <v>0</v>
      </c>
      <c r="Q53" s="205">
        <f>'Ｈ９（1997）'!C52</f>
        <v>0</v>
      </c>
      <c r="R53" s="205">
        <f>'Ｈ９（1997）'!E52</f>
        <v>0</v>
      </c>
      <c r="S53" s="267">
        <f>'Ｈ９（1997）'!F52</f>
        <v>0</v>
      </c>
      <c r="T53" s="268">
        <f>'Ｈ９（1997）'!H52</f>
        <v>0</v>
      </c>
      <c r="U53" s="207"/>
      <c r="V53" s="200"/>
      <c r="W53" s="221" t="s">
        <v>104</v>
      </c>
      <c r="X53" s="222"/>
      <c r="Y53" s="223" t="s">
        <v>53</v>
      </c>
      <c r="Z53" s="231">
        <f>'Ｈ９（1997）'!A197</f>
        <v>0</v>
      </c>
      <c r="AA53" s="232">
        <f>'Ｈ９（1997）'!B197</f>
        <v>0</v>
      </c>
      <c r="AB53" s="233">
        <f>'Ｈ９（1997）'!C197</f>
        <v>0</v>
      </c>
      <c r="AC53" s="513">
        <f>'Ｈ９（1997）'!E197</f>
        <v>0</v>
      </c>
      <c r="AD53" s="165"/>
      <c r="AE53" s="165"/>
      <c r="AF53" s="165"/>
      <c r="AG53" s="165"/>
      <c r="AH53" s="165"/>
      <c r="AI53" s="376"/>
      <c r="AJ53" s="376"/>
      <c r="AK53" s="376"/>
    </row>
    <row r="54" spans="1:38" ht="14.45" customHeight="1">
      <c r="A54" s="937">
        <v>0</v>
      </c>
      <c r="B54" s="937">
        <v>0</v>
      </c>
      <c r="C54" s="937">
        <v>0</v>
      </c>
      <c r="D54" s="937">
        <v>0</v>
      </c>
      <c r="E54" s="937">
        <v>0</v>
      </c>
      <c r="F54" s="937">
        <v>0</v>
      </c>
      <c r="G54" s="937">
        <v>0</v>
      </c>
      <c r="H54" s="937">
        <v>0</v>
      </c>
      <c r="I54" s="530"/>
      <c r="K54" s="199"/>
      <c r="L54" s="181"/>
      <c r="M54" s="201" t="s">
        <v>90</v>
      </c>
      <c r="N54" s="202"/>
      <c r="O54" s="203" t="s">
        <v>112</v>
      </c>
      <c r="P54" s="204">
        <f>'Ｈ９（1997）'!A53</f>
        <v>0</v>
      </c>
      <c r="Q54" s="205">
        <f>'Ｈ９（1997）'!C53</f>
        <v>0</v>
      </c>
      <c r="R54" s="205">
        <f>'Ｈ９（1997）'!E53</f>
        <v>0</v>
      </c>
      <c r="S54" s="267">
        <f>'Ｈ９（1997）'!F53</f>
        <v>0</v>
      </c>
      <c r="T54" s="268">
        <f>'Ｈ９（1997）'!H53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37">
        <v>0</v>
      </c>
      <c r="B55" s="937">
        <v>0</v>
      </c>
      <c r="C55" s="937">
        <v>0</v>
      </c>
      <c r="D55" s="937">
        <v>0</v>
      </c>
      <c r="E55" s="937">
        <v>0</v>
      </c>
      <c r="F55" s="937">
        <v>0</v>
      </c>
      <c r="G55" s="937">
        <v>0</v>
      </c>
      <c r="H55" s="937">
        <v>0</v>
      </c>
      <c r="I55" s="530"/>
      <c r="K55" s="199"/>
      <c r="L55" s="181" t="s">
        <v>92</v>
      </c>
      <c r="M55" s="201" t="s">
        <v>105</v>
      </c>
      <c r="N55" s="202"/>
      <c r="O55" s="203" t="s">
        <v>113</v>
      </c>
      <c r="P55" s="204">
        <f>'Ｈ９（1997）'!A54</f>
        <v>0</v>
      </c>
      <c r="Q55" s="205">
        <f>'Ｈ９（1997）'!C54</f>
        <v>0</v>
      </c>
      <c r="R55" s="205">
        <f>'Ｈ９（1997）'!E54</f>
        <v>0</v>
      </c>
      <c r="S55" s="267">
        <f>'Ｈ９（1997）'!F54</f>
        <v>0</v>
      </c>
      <c r="T55" s="268">
        <f>'Ｈ９（1997）'!H54</f>
        <v>0</v>
      </c>
      <c r="U55" s="207"/>
      <c r="V55" s="200"/>
      <c r="W55" s="200"/>
      <c r="X55" s="172"/>
      <c r="Y55" s="212"/>
      <c r="Z55" s="209"/>
      <c r="AA55" s="210"/>
      <c r="AB55" s="210"/>
      <c r="AC55" s="510"/>
      <c r="AD55" s="165"/>
      <c r="AE55" s="165"/>
      <c r="AF55" s="165"/>
      <c r="AG55" s="165"/>
      <c r="AH55" s="165"/>
      <c r="AI55" s="376"/>
      <c r="AJ55" s="376"/>
      <c r="AK55" s="376"/>
    </row>
    <row r="56" spans="1:38" ht="14.45" customHeight="1">
      <c r="A56" s="937">
        <v>0</v>
      </c>
      <c r="B56" s="937">
        <v>0</v>
      </c>
      <c r="C56" s="937">
        <v>0</v>
      </c>
      <c r="D56" s="937">
        <v>0</v>
      </c>
      <c r="E56" s="937">
        <v>0</v>
      </c>
      <c r="F56" s="937">
        <v>0</v>
      </c>
      <c r="G56" s="937">
        <v>0</v>
      </c>
      <c r="H56" s="937">
        <v>0</v>
      </c>
      <c r="I56" s="530"/>
      <c r="K56" s="199"/>
      <c r="L56" s="181"/>
      <c r="M56" s="201" t="s">
        <v>106</v>
      </c>
      <c r="N56" s="202"/>
      <c r="O56" s="203" t="s">
        <v>114</v>
      </c>
      <c r="P56" s="204">
        <f>'Ｈ９（1997）'!A55</f>
        <v>0</v>
      </c>
      <c r="Q56" s="205">
        <f>'Ｈ９（1997）'!C55</f>
        <v>0</v>
      </c>
      <c r="R56" s="205">
        <f>'Ｈ９（1997）'!E55</f>
        <v>0</v>
      </c>
      <c r="S56" s="267">
        <f>'Ｈ９（1997）'!F55</f>
        <v>0</v>
      </c>
      <c r="T56" s="268">
        <f>'Ｈ９（1997）'!H55</f>
        <v>0</v>
      </c>
      <c r="U56" s="207"/>
      <c r="V56" s="200" t="s">
        <v>668</v>
      </c>
      <c r="W56" s="201" t="s">
        <v>106</v>
      </c>
      <c r="X56" s="202"/>
      <c r="Y56" s="203" t="s">
        <v>55</v>
      </c>
      <c r="Z56" s="204">
        <f>'Ｈ９（1997）'!A198</f>
        <v>0</v>
      </c>
      <c r="AA56" s="205">
        <f>'Ｈ９（1997）'!B198</f>
        <v>0</v>
      </c>
      <c r="AB56" s="206">
        <f>'Ｈ９（1997）'!C198</f>
        <v>0</v>
      </c>
      <c r="AC56" s="506">
        <f>'Ｈ９（1997）'!E198</f>
        <v>0</v>
      </c>
      <c r="AD56" s="165"/>
      <c r="AE56" s="165"/>
      <c r="AF56" s="165"/>
      <c r="AG56" s="165"/>
      <c r="AH56" s="165"/>
      <c r="AI56" s="376"/>
      <c r="AJ56" s="376"/>
      <c r="AK56" s="376"/>
    </row>
    <row r="57" spans="1:38" ht="14.45" customHeight="1">
      <c r="A57" s="937">
        <v>0</v>
      </c>
      <c r="B57" s="937">
        <v>0</v>
      </c>
      <c r="C57" s="937">
        <v>0</v>
      </c>
      <c r="D57" s="937">
        <v>0</v>
      </c>
      <c r="E57" s="937">
        <v>0</v>
      </c>
      <c r="F57" s="937">
        <v>0</v>
      </c>
      <c r="G57" s="937">
        <v>0</v>
      </c>
      <c r="H57" s="937">
        <v>0</v>
      </c>
      <c r="I57" s="530"/>
      <c r="K57" s="199"/>
      <c r="L57" s="181"/>
      <c r="M57" s="201" t="s">
        <v>107</v>
      </c>
      <c r="N57" s="202"/>
      <c r="O57" s="203" t="s">
        <v>115</v>
      </c>
      <c r="P57" s="204">
        <f>'Ｈ９（1997）'!A56</f>
        <v>0</v>
      </c>
      <c r="Q57" s="205">
        <f>'Ｈ９（1997）'!C56</f>
        <v>0</v>
      </c>
      <c r="R57" s="205">
        <f>'Ｈ９（1997）'!E56</f>
        <v>0</v>
      </c>
      <c r="S57" s="267">
        <f>'Ｈ９（1997）'!F56</f>
        <v>0</v>
      </c>
      <c r="T57" s="268">
        <f>'Ｈ９（1997）'!H56</f>
        <v>0</v>
      </c>
      <c r="U57" s="207"/>
      <c r="V57" s="200"/>
      <c r="W57" s="201" t="s">
        <v>136</v>
      </c>
      <c r="X57" s="202"/>
      <c r="Y57" s="203" t="s">
        <v>56</v>
      </c>
      <c r="Z57" s="204">
        <f>'Ｈ９（1997）'!A199</f>
        <v>0</v>
      </c>
      <c r="AA57" s="205">
        <f>'Ｈ９（1997）'!B199</f>
        <v>0</v>
      </c>
      <c r="AB57" s="206">
        <f>'Ｈ９（1997）'!C199</f>
        <v>0</v>
      </c>
      <c r="AC57" s="506">
        <f>'Ｈ９（1997）'!E199</f>
        <v>0</v>
      </c>
      <c r="AD57" s="165"/>
      <c r="AE57" s="165"/>
      <c r="AF57" s="165"/>
      <c r="AG57" s="165"/>
      <c r="AH57" s="165"/>
      <c r="AI57" s="376"/>
      <c r="AJ57" s="376"/>
      <c r="AK57" s="376"/>
    </row>
    <row r="58" spans="1:38" ht="14.45" customHeight="1" thickBot="1">
      <c r="A58" s="937">
        <v>0</v>
      </c>
      <c r="B58" s="937">
        <v>0</v>
      </c>
      <c r="C58" s="937">
        <v>0</v>
      </c>
      <c r="D58" s="937">
        <v>0</v>
      </c>
      <c r="E58" s="937">
        <v>0</v>
      </c>
      <c r="F58" s="937">
        <v>0</v>
      </c>
      <c r="G58" s="937">
        <v>0</v>
      </c>
      <c r="H58" s="937">
        <v>0</v>
      </c>
      <c r="I58" s="530"/>
      <c r="K58" s="199"/>
      <c r="L58" s="181" t="s">
        <v>41</v>
      </c>
      <c r="M58" s="201" t="s">
        <v>108</v>
      </c>
      <c r="N58" s="202"/>
      <c r="O58" s="203" t="s">
        <v>116</v>
      </c>
      <c r="P58" s="204">
        <f>'Ｈ９（1997）'!A57</f>
        <v>0</v>
      </c>
      <c r="Q58" s="205">
        <f>'Ｈ９（1997）'!C57</f>
        <v>0</v>
      </c>
      <c r="R58" s="205">
        <f>'Ｈ９（1997）'!E57</f>
        <v>0</v>
      </c>
      <c r="S58" s="267">
        <f>'Ｈ９（1997）'!F57</f>
        <v>0</v>
      </c>
      <c r="T58" s="268">
        <f>'Ｈ９（1997）'!H57</f>
        <v>0</v>
      </c>
      <c r="U58" s="207"/>
      <c r="V58" s="181" t="s">
        <v>669</v>
      </c>
      <c r="W58" s="201" t="s">
        <v>138</v>
      </c>
      <c r="X58" s="202"/>
      <c r="Y58" s="203" t="s">
        <v>58</v>
      </c>
      <c r="Z58" s="204">
        <f>'Ｈ９（1997）'!A200</f>
        <v>0</v>
      </c>
      <c r="AA58" s="205">
        <f>'Ｈ９（1997）'!B200</f>
        <v>0</v>
      </c>
      <c r="AB58" s="206">
        <f>'Ｈ９（1997）'!C200</f>
        <v>0</v>
      </c>
      <c r="AC58" s="506">
        <f>'Ｈ９（1997）'!E200</f>
        <v>0</v>
      </c>
      <c r="AD58" s="165"/>
      <c r="AE58" s="165"/>
      <c r="AF58" s="165"/>
      <c r="AG58" s="165"/>
      <c r="AH58" s="165"/>
      <c r="AI58" s="376"/>
      <c r="AJ58" s="376"/>
      <c r="AK58" s="376"/>
    </row>
    <row r="59" spans="1:38" ht="14.45" customHeight="1" thickTop="1" thickBot="1">
      <c r="A59" s="532"/>
      <c r="B59" s="533"/>
      <c r="C59" s="533"/>
      <c r="D59" s="533"/>
      <c r="E59" s="533"/>
      <c r="F59" s="533"/>
      <c r="G59" s="533"/>
      <c r="H59" s="534"/>
      <c r="I59" s="530"/>
      <c r="K59" s="199"/>
      <c r="L59" s="221"/>
      <c r="M59" s="201" t="s">
        <v>13</v>
      </c>
      <c r="N59" s="202"/>
      <c r="O59" s="203" t="s">
        <v>117</v>
      </c>
      <c r="P59" s="204">
        <f>'Ｈ９（1997）'!A58</f>
        <v>0</v>
      </c>
      <c r="Q59" s="205">
        <f>'Ｈ９（1997）'!C58</f>
        <v>0</v>
      </c>
      <c r="R59" s="205">
        <f>'Ｈ９（1997）'!E58</f>
        <v>0</v>
      </c>
      <c r="S59" s="267">
        <f>'Ｈ９（1997）'!F58</f>
        <v>0</v>
      </c>
      <c r="T59" s="268">
        <f>'Ｈ９（1997）'!H58</f>
        <v>0</v>
      </c>
      <c r="U59" s="207"/>
      <c r="V59" s="221"/>
      <c r="W59" s="221" t="s">
        <v>13</v>
      </c>
      <c r="X59" s="222"/>
      <c r="Y59" s="223" t="s">
        <v>61</v>
      </c>
      <c r="Z59" s="204">
        <f>'Ｈ９（1997）'!A201</f>
        <v>0</v>
      </c>
      <c r="AA59" s="205">
        <f>'Ｈ９（1997）'!B201</f>
        <v>0</v>
      </c>
      <c r="AB59" s="206">
        <f>'Ｈ９（1997）'!C201</f>
        <v>0</v>
      </c>
      <c r="AC59" s="506">
        <f>'Ｈ９（1997）'!E201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'Ｈ９（1997）'!A59</f>
        <v>0</v>
      </c>
      <c r="Q60" s="205">
        <f>'Ｈ９（1997）'!C59</f>
        <v>0</v>
      </c>
      <c r="R60" s="205">
        <f>'Ｈ９（1997）'!E59</f>
        <v>0</v>
      </c>
      <c r="S60" s="267">
        <f>'Ｈ９（1997）'!F59</f>
        <v>0</v>
      </c>
      <c r="T60" s="268">
        <f>'Ｈ９（1997）'!H59</f>
        <v>0</v>
      </c>
      <c r="U60" s="207"/>
      <c r="V60" s="221" t="s">
        <v>13</v>
      </c>
      <c r="W60" s="222"/>
      <c r="X60" s="222"/>
      <c r="Y60" s="223" t="s">
        <v>63</v>
      </c>
      <c r="Z60" s="462">
        <f>'Ｈ９（1997）'!A202</f>
        <v>146836</v>
      </c>
      <c r="AA60" s="449">
        <f>'Ｈ９（1997）'!B202</f>
        <v>0</v>
      </c>
      <c r="AB60" s="463">
        <f>'Ｈ９（1997）'!C202</f>
        <v>0</v>
      </c>
      <c r="AC60" s="515">
        <f>'Ｈ９（1997）'!E202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436883</v>
      </c>
      <c r="Q61" s="247">
        <f>SUM(Q8:Q60)-Q9-Q10-Q12-Q13-Q15-Q16-Q17-Q30-Q31-Q32-Q40-Q41-Q42-Q43-Q44-Q49-Q50</f>
        <v>377870</v>
      </c>
      <c r="R61" s="247">
        <f>SUM(R8:R60)-R9-R10-R12-R13-R15-R16-R17-R30-R31-R32-R40-R41-R42-R43-R44-R49-R50</f>
        <v>50799</v>
      </c>
      <c r="S61" s="336">
        <f>SUM(S8:S60)-S9-S10-S12-S13-S15-S16-S17-S30-S31-S32-S40-S41-S42-S43-S44-S49-S50</f>
        <v>217032</v>
      </c>
      <c r="T61" s="337">
        <f>SUM(T8:T60)-T9-T10-T12-T13-T15-T16-T17-T30-T31-T32-T40-T41-T42-T43-T44-T49-T50</f>
        <v>115900</v>
      </c>
      <c r="U61" s="249"/>
      <c r="V61" s="243" t="s">
        <v>82</v>
      </c>
      <c r="W61" s="244"/>
      <c r="X61" s="244"/>
      <c r="Y61" s="245"/>
      <c r="Z61" s="250">
        <f>SUM(Z8:Z60)-Z9-Z10-Z25-Z28-Z40-Z41-Z42-Z43-Z44</f>
        <v>219949</v>
      </c>
      <c r="AA61" s="247">
        <f>SUM(AA8:AA60)-AA9-AA10-AA25-AA28-AA40-AA41-AA42-AA43-AA44</f>
        <v>9324</v>
      </c>
      <c r="AB61" s="251">
        <f>SUM(AB8:AB60)-AB9-AB10-AB25-AB28-AB40-AB41-AB42-AB43-AB44</f>
        <v>16048</v>
      </c>
      <c r="AC61" s="516">
        <f>SUM(AC8:AC60)-AC9-AC10-AC25-AC28-AC40-AC41-AC42-AC43-AC44</f>
        <v>19700</v>
      </c>
      <c r="AD61" s="1046"/>
      <c r="AE61" s="1046"/>
      <c r="AF61" s="1046"/>
      <c r="AG61" s="1011"/>
      <c r="AH61" s="1011"/>
      <c r="AI61" s="1012" t="s">
        <v>5</v>
      </c>
      <c r="AJ61" s="1009" t="s">
        <v>6</v>
      </c>
      <c r="AK61" s="1009" t="s">
        <v>7</v>
      </c>
      <c r="AL61" s="1013" t="s">
        <v>398</v>
      </c>
    </row>
    <row r="62" spans="1:38" ht="14.45" customHeight="1">
      <c r="A62" s="947">
        <v>796567</v>
      </c>
      <c r="B62" s="947">
        <v>759168</v>
      </c>
      <c r="C62" s="947">
        <v>37399</v>
      </c>
      <c r="D62" s="947">
        <v>25085</v>
      </c>
      <c r="E62" s="947">
        <v>465</v>
      </c>
      <c r="F62" s="947">
        <v>88200</v>
      </c>
      <c r="G62" s="536"/>
      <c r="H62" s="535"/>
      <c r="I62" s="535"/>
      <c r="K62" s="188"/>
      <c r="L62" s="189" t="s">
        <v>8</v>
      </c>
      <c r="M62" s="190"/>
      <c r="N62" s="190"/>
      <c r="O62" s="191" t="s">
        <v>9</v>
      </c>
      <c r="P62" s="257">
        <f>'Ｈ９（1997）'!A63</f>
        <v>112599</v>
      </c>
      <c r="Q62" s="258">
        <f>'Ｈ９（1997）'!B63</f>
        <v>112599</v>
      </c>
      <c r="R62" s="259"/>
      <c r="S62" s="260">
        <f>'Ｈ９（1997）'!D63</f>
        <v>0</v>
      </c>
      <c r="T62" s="261">
        <f>'Ｈ９（1997）'!F63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47">
        <v>112599</v>
      </c>
      <c r="B63" s="947">
        <v>112599</v>
      </c>
      <c r="C63" s="947">
        <v>0</v>
      </c>
      <c r="D63" s="947">
        <v>0</v>
      </c>
      <c r="E63" s="947">
        <v>0</v>
      </c>
      <c r="F63" s="947">
        <v>0</v>
      </c>
      <c r="G63" s="536"/>
      <c r="H63" s="535"/>
      <c r="I63" s="535"/>
      <c r="K63" s="199"/>
      <c r="L63" s="200"/>
      <c r="M63" s="201" t="s">
        <v>11</v>
      </c>
      <c r="N63" s="202"/>
      <c r="O63" s="203" t="s">
        <v>12</v>
      </c>
      <c r="P63" s="204">
        <f>'Ｈ９（1997）'!A64</f>
        <v>75180</v>
      </c>
      <c r="Q63" s="205">
        <f>'Ｈ９（1997）'!B64</f>
        <v>75180</v>
      </c>
      <c r="R63" s="225"/>
      <c r="S63" s="267">
        <f>'Ｈ９（1997）'!D64</f>
        <v>0</v>
      </c>
      <c r="T63" s="268">
        <f>'Ｈ９（1997）'!F64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47">
        <v>75180</v>
      </c>
      <c r="B64" s="947">
        <v>75180</v>
      </c>
      <c r="C64" s="947">
        <v>0</v>
      </c>
      <c r="D64" s="947">
        <v>0</v>
      </c>
      <c r="E64" s="947">
        <v>0</v>
      </c>
      <c r="F64" s="947">
        <v>0</v>
      </c>
      <c r="G64" s="536"/>
      <c r="H64" s="535"/>
      <c r="I64" s="535"/>
      <c r="K64" s="199"/>
      <c r="L64" s="200"/>
      <c r="M64" s="201" t="s">
        <v>13</v>
      </c>
      <c r="N64" s="172"/>
      <c r="O64" s="212"/>
      <c r="P64" s="213">
        <f>P62-P63</f>
        <v>37419</v>
      </c>
      <c r="Q64" s="214">
        <f>Q62-Q63</f>
        <v>37419</v>
      </c>
      <c r="R64" s="214"/>
      <c r="S64" s="274">
        <f>S62-S63</f>
        <v>0</v>
      </c>
      <c r="T64" s="275">
        <f>T62-T63</f>
        <v>0</v>
      </c>
      <c r="U64" s="269"/>
      <c r="V64" s="200"/>
      <c r="W64" s="201" t="s">
        <v>13</v>
      </c>
      <c r="X64" s="172"/>
      <c r="Y64" s="212" t="s">
        <v>9</v>
      </c>
      <c r="Z64" s="276">
        <f>'Ｈ９（1997）'!A117</f>
        <v>0</v>
      </c>
      <c r="AA64" s="277">
        <f>'Ｈ９（1997）'!B117</f>
        <v>0</v>
      </c>
      <c r="AB64" s="278"/>
      <c r="AC64" s="279">
        <f>'Ｈ９（1997）'!E117</f>
        <v>0</v>
      </c>
      <c r="AD64" s="269"/>
      <c r="AE64" s="200"/>
      <c r="AF64" s="201" t="s">
        <v>13</v>
      </c>
      <c r="AG64" s="172"/>
      <c r="AH64" s="212" t="s">
        <v>399</v>
      </c>
      <c r="AI64" s="276">
        <f>'Ｈ９（1997）'!A140</f>
        <v>0</v>
      </c>
      <c r="AJ64" s="277">
        <f>'Ｈ９（1997）'!B140</f>
        <v>0</v>
      </c>
      <c r="AK64" s="280">
        <f>'Ｈ９（1997）'!C140</f>
        <v>0</v>
      </c>
      <c r="AL64" s="281">
        <f>'Ｈ９（1997）'!E140</f>
        <v>0</v>
      </c>
    </row>
    <row r="65" spans="1:38" ht="14.45" customHeight="1">
      <c r="A65" s="947">
        <v>30796</v>
      </c>
      <c r="B65" s="947">
        <v>28546</v>
      </c>
      <c r="C65" s="947">
        <v>2250</v>
      </c>
      <c r="D65" s="947">
        <v>0</v>
      </c>
      <c r="E65" s="947">
        <v>0</v>
      </c>
      <c r="F65" s="947">
        <v>0</v>
      </c>
      <c r="G65" s="536"/>
      <c r="H65" s="535"/>
      <c r="I65" s="535"/>
      <c r="K65" s="199" t="s">
        <v>4</v>
      </c>
      <c r="L65" s="178" t="s">
        <v>14</v>
      </c>
      <c r="M65" s="175"/>
      <c r="N65" s="175"/>
      <c r="O65" s="216" t="s">
        <v>15</v>
      </c>
      <c r="P65" s="217">
        <f>'Ｈ９（1997）'!A65</f>
        <v>30796</v>
      </c>
      <c r="Q65" s="218">
        <f>'Ｈ９（1997）'!B65</f>
        <v>28546</v>
      </c>
      <c r="R65" s="282"/>
      <c r="S65" s="283">
        <f>'Ｈ９（1997）'!D65</f>
        <v>0</v>
      </c>
      <c r="T65" s="268">
        <f>'Ｈ９（1997）'!F65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47">
        <v>475</v>
      </c>
      <c r="B66" s="947">
        <v>475</v>
      </c>
      <c r="C66" s="947">
        <v>0</v>
      </c>
      <c r="D66" s="947">
        <v>0</v>
      </c>
      <c r="E66" s="947">
        <v>0</v>
      </c>
      <c r="F66" s="947">
        <v>0</v>
      </c>
      <c r="G66" s="536"/>
      <c r="H66" s="535"/>
      <c r="I66" s="535"/>
      <c r="K66" s="199"/>
      <c r="L66" s="200"/>
      <c r="M66" s="201" t="s">
        <v>16</v>
      </c>
      <c r="N66" s="202"/>
      <c r="O66" s="203" t="s">
        <v>17</v>
      </c>
      <c r="P66" s="204">
        <f>'Ｈ９（1997）'!A66</f>
        <v>475</v>
      </c>
      <c r="Q66" s="205">
        <f>'Ｈ９（1997）'!B66</f>
        <v>475</v>
      </c>
      <c r="R66" s="225"/>
      <c r="S66" s="267">
        <f>'Ｈ９（1997）'!D66</f>
        <v>0</v>
      </c>
      <c r="T66" s="268">
        <f>'Ｈ９（1997）'!F66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47">
        <v>3780</v>
      </c>
      <c r="B67" s="947">
        <v>3780</v>
      </c>
      <c r="C67" s="947">
        <v>0</v>
      </c>
      <c r="D67" s="947">
        <v>0</v>
      </c>
      <c r="E67" s="947">
        <v>0</v>
      </c>
      <c r="F67" s="947">
        <v>0</v>
      </c>
      <c r="G67" s="536"/>
      <c r="H67" s="535"/>
      <c r="I67" s="535"/>
      <c r="K67" s="199"/>
      <c r="L67" s="221"/>
      <c r="M67" s="201" t="s">
        <v>13</v>
      </c>
      <c r="N67" s="222"/>
      <c r="O67" s="223"/>
      <c r="P67" s="213">
        <f>P65-P66</f>
        <v>30321</v>
      </c>
      <c r="Q67" s="214">
        <f>Q65-Q66</f>
        <v>28071</v>
      </c>
      <c r="R67" s="214"/>
      <c r="S67" s="274">
        <f>S65-S66</f>
        <v>0</v>
      </c>
      <c r="T67" s="275">
        <f>T65-T66</f>
        <v>0</v>
      </c>
      <c r="U67" s="269"/>
      <c r="V67" s="221"/>
      <c r="W67" s="201" t="s">
        <v>13</v>
      </c>
      <c r="X67" s="222"/>
      <c r="Y67" s="212" t="s">
        <v>400</v>
      </c>
      <c r="Z67" s="276">
        <f>'Ｈ９（1997）'!A118</f>
        <v>0</v>
      </c>
      <c r="AA67" s="277">
        <f>'Ｈ９（1997）'!B118</f>
        <v>0</v>
      </c>
      <c r="AB67" s="278"/>
      <c r="AC67" s="279">
        <f>'Ｈ９（1997）'!E118</f>
        <v>0</v>
      </c>
      <c r="AD67" s="269"/>
      <c r="AE67" s="221"/>
      <c r="AF67" s="201" t="s">
        <v>13</v>
      </c>
      <c r="AG67" s="222"/>
      <c r="AH67" s="212" t="s">
        <v>401</v>
      </c>
      <c r="AI67" s="276">
        <f>'Ｈ９（1997）'!A141</f>
        <v>0</v>
      </c>
      <c r="AJ67" s="277">
        <f>'Ｈ９（1997）'!B141</f>
        <v>0</v>
      </c>
      <c r="AK67" s="280">
        <f>'Ｈ９（1997）'!C141</f>
        <v>0</v>
      </c>
      <c r="AL67" s="281">
        <f>'Ｈ９（1997）'!E141</f>
        <v>0</v>
      </c>
    </row>
    <row r="68" spans="1:38" ht="14.45" customHeight="1">
      <c r="A68" s="947">
        <v>3780</v>
      </c>
      <c r="B68" s="947">
        <v>3780</v>
      </c>
      <c r="C68" s="947">
        <v>0</v>
      </c>
      <c r="D68" s="947">
        <v>0</v>
      </c>
      <c r="E68" s="947">
        <v>0</v>
      </c>
      <c r="F68" s="947">
        <v>0</v>
      </c>
      <c r="G68" s="536"/>
      <c r="H68" s="535"/>
      <c r="I68" s="535"/>
      <c r="K68" s="199" t="s">
        <v>4</v>
      </c>
      <c r="L68" s="174"/>
      <c r="M68" s="200" t="s">
        <v>94</v>
      </c>
      <c r="N68" s="202"/>
      <c r="O68" s="203" t="s">
        <v>93</v>
      </c>
      <c r="P68" s="204">
        <f>'Ｈ９（1997）'!A68</f>
        <v>3780</v>
      </c>
      <c r="Q68" s="205">
        <f>'Ｈ９（1997）'!B68</f>
        <v>3780</v>
      </c>
      <c r="R68" s="225"/>
      <c r="S68" s="267">
        <f>'Ｈ９（1997）'!D68</f>
        <v>0</v>
      </c>
      <c r="T68" s="268">
        <f>'Ｈ９（1997）'!F68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47">
        <v>0</v>
      </c>
      <c r="B69" s="947">
        <v>0</v>
      </c>
      <c r="C69" s="947">
        <v>0</v>
      </c>
      <c r="D69" s="947">
        <v>0</v>
      </c>
      <c r="E69" s="947">
        <v>0</v>
      </c>
      <c r="F69" s="947">
        <v>0</v>
      </c>
      <c r="G69" s="536"/>
      <c r="H69" s="535"/>
      <c r="I69" s="535"/>
      <c r="K69" s="199"/>
      <c r="L69" s="181" t="s">
        <v>102</v>
      </c>
      <c r="M69" s="200"/>
      <c r="N69" s="201" t="s">
        <v>148</v>
      </c>
      <c r="O69" s="203" t="s">
        <v>97</v>
      </c>
      <c r="P69" s="204">
        <f>'Ｈ９（1997）'!A69</f>
        <v>0</v>
      </c>
      <c r="Q69" s="205">
        <f>'Ｈ９（1997）'!B69</f>
        <v>0</v>
      </c>
      <c r="R69" s="225"/>
      <c r="S69" s="267">
        <f>'Ｈ９（1997）'!D69</f>
        <v>0</v>
      </c>
      <c r="T69" s="268">
        <f>'Ｈ９（1997）'!F69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47">
        <v>3780</v>
      </c>
      <c r="B70" s="947">
        <v>3780</v>
      </c>
      <c r="C70" s="947">
        <v>0</v>
      </c>
      <c r="D70" s="947">
        <v>0</v>
      </c>
      <c r="E70" s="947">
        <v>0</v>
      </c>
      <c r="F70" s="947">
        <v>0</v>
      </c>
      <c r="G70" s="536"/>
      <c r="H70" s="535"/>
      <c r="I70" s="535"/>
      <c r="K70" s="199"/>
      <c r="L70" s="181" t="s">
        <v>103</v>
      </c>
      <c r="M70" s="181"/>
      <c r="N70" s="201" t="s">
        <v>96</v>
      </c>
      <c r="O70" s="203" t="s">
        <v>34</v>
      </c>
      <c r="P70" s="204">
        <f>'Ｈ９（1997）'!A70</f>
        <v>3780</v>
      </c>
      <c r="Q70" s="205">
        <f>'Ｈ９（1997）'!B70</f>
        <v>3780</v>
      </c>
      <c r="R70" s="225"/>
      <c r="S70" s="267">
        <f>'Ｈ９（1997）'!D70</f>
        <v>0</v>
      </c>
      <c r="T70" s="268">
        <f>'Ｈ９（1997）'!F70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47">
        <v>0</v>
      </c>
      <c r="B71" s="947">
        <v>0</v>
      </c>
      <c r="C71" s="947">
        <v>0</v>
      </c>
      <c r="D71" s="947">
        <v>0</v>
      </c>
      <c r="E71" s="947">
        <v>0</v>
      </c>
      <c r="F71" s="947">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47">
        <v>0</v>
      </c>
      <c r="B72" s="947">
        <v>0</v>
      </c>
      <c r="C72" s="947">
        <v>0</v>
      </c>
      <c r="D72" s="947">
        <v>0</v>
      </c>
      <c r="E72" s="947">
        <v>0</v>
      </c>
      <c r="F72" s="947">
        <v>0</v>
      </c>
      <c r="G72" s="536"/>
      <c r="H72" s="535"/>
      <c r="I72" s="535"/>
      <c r="K72" s="199"/>
      <c r="L72" s="181"/>
      <c r="M72" s="201" t="s">
        <v>95</v>
      </c>
      <c r="N72" s="202"/>
      <c r="O72" s="203" t="s">
        <v>98</v>
      </c>
      <c r="P72" s="204">
        <f>'Ｈ９（1997）'!A71</f>
        <v>0</v>
      </c>
      <c r="Q72" s="205">
        <f>'Ｈ９（1997）'!B71</f>
        <v>0</v>
      </c>
      <c r="R72" s="225"/>
      <c r="S72" s="267">
        <f>'Ｈ９（1997）'!D71</f>
        <v>0</v>
      </c>
      <c r="T72" s="268">
        <f>'Ｈ９（1997）'!F71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47">
        <v>0</v>
      </c>
      <c r="B73" s="947">
        <v>0</v>
      </c>
      <c r="C73" s="947">
        <v>0</v>
      </c>
      <c r="D73" s="947">
        <v>0</v>
      </c>
      <c r="E73" s="947">
        <v>0</v>
      </c>
      <c r="F73" s="947">
        <v>0</v>
      </c>
      <c r="G73" s="536"/>
      <c r="H73" s="535"/>
      <c r="I73" s="535"/>
      <c r="K73" s="199"/>
      <c r="L73" s="221"/>
      <c r="M73" s="201" t="s">
        <v>13</v>
      </c>
      <c r="N73" s="202"/>
      <c r="O73" s="203" t="s">
        <v>99</v>
      </c>
      <c r="P73" s="204">
        <f>'Ｈ９（1997）'!A72</f>
        <v>0</v>
      </c>
      <c r="Q73" s="205">
        <f>'Ｈ９（1997）'!B72</f>
        <v>0</v>
      </c>
      <c r="R73" s="225"/>
      <c r="S73" s="267">
        <f>'Ｈ９（1997）'!D72</f>
        <v>0</v>
      </c>
      <c r="T73" s="268">
        <f>'Ｈ９（1997）'!F72</f>
        <v>0</v>
      </c>
      <c r="U73" s="269"/>
      <c r="V73" s="221"/>
      <c r="W73" s="201" t="s">
        <v>13</v>
      </c>
      <c r="X73" s="202"/>
      <c r="Y73" s="216" t="s">
        <v>15</v>
      </c>
      <c r="Z73" s="276">
        <f>'Ｈ９（1997）'!A119</f>
        <v>0</v>
      </c>
      <c r="AA73" s="277">
        <f>'Ｈ９（1997）'!B119</f>
        <v>0</v>
      </c>
      <c r="AB73" s="278"/>
      <c r="AC73" s="279">
        <f>'Ｈ９（1997）'!E119</f>
        <v>0</v>
      </c>
      <c r="AD73" s="269"/>
      <c r="AE73" s="221"/>
      <c r="AF73" s="201" t="s">
        <v>13</v>
      </c>
      <c r="AG73" s="202"/>
      <c r="AH73" s="216" t="s">
        <v>402</v>
      </c>
      <c r="AI73" s="276">
        <f>'Ｈ９（1997）'!A142</f>
        <v>0</v>
      </c>
      <c r="AJ73" s="277">
        <f>'Ｈ９（1997）'!B142</f>
        <v>0</v>
      </c>
      <c r="AK73" s="280">
        <f>'Ｈ９（1997）'!C142</f>
        <v>0</v>
      </c>
      <c r="AL73" s="281">
        <f>'Ｈ９（1997）'!E142</f>
        <v>0</v>
      </c>
    </row>
    <row r="74" spans="1:38" ht="14.45" customHeight="1">
      <c r="A74" s="947">
        <v>132777</v>
      </c>
      <c r="B74" s="947">
        <v>97628</v>
      </c>
      <c r="C74" s="947">
        <v>35149</v>
      </c>
      <c r="D74" s="947">
        <v>25085</v>
      </c>
      <c r="E74" s="947">
        <v>465</v>
      </c>
      <c r="F74" s="947">
        <v>5600</v>
      </c>
      <c r="G74" s="536"/>
      <c r="H74" s="535"/>
      <c r="I74" s="535"/>
      <c r="K74" s="199"/>
      <c r="L74" s="201" t="s">
        <v>19</v>
      </c>
      <c r="M74" s="202"/>
      <c r="N74" s="202"/>
      <c r="O74" s="203" t="s">
        <v>20</v>
      </c>
      <c r="P74" s="204">
        <f>'Ｈ９（1997）'!A73</f>
        <v>0</v>
      </c>
      <c r="Q74" s="205">
        <f>'Ｈ９（1997）'!B73</f>
        <v>0</v>
      </c>
      <c r="R74" s="225"/>
      <c r="S74" s="267">
        <f>'Ｈ９（1997）'!D73</f>
        <v>0</v>
      </c>
      <c r="T74" s="268">
        <f>'Ｈ９（1997）'!F73</f>
        <v>0</v>
      </c>
      <c r="U74" s="269"/>
      <c r="V74" s="201" t="s">
        <v>19</v>
      </c>
      <c r="W74" s="202"/>
      <c r="X74" s="202"/>
      <c r="Y74" s="216" t="s">
        <v>142</v>
      </c>
      <c r="Z74" s="299">
        <f>'Ｈ９（1997）'!A120</f>
        <v>0</v>
      </c>
      <c r="AA74" s="277">
        <f>'Ｈ９（1997）'!B120</f>
        <v>0</v>
      </c>
      <c r="AB74" s="300"/>
      <c r="AC74" s="279">
        <f>'Ｈ９（1997）'!E120</f>
        <v>0</v>
      </c>
      <c r="AD74" s="269"/>
      <c r="AE74" s="201" t="s">
        <v>19</v>
      </c>
      <c r="AF74" s="202"/>
      <c r="AG74" s="202"/>
      <c r="AH74" s="216" t="s">
        <v>403</v>
      </c>
      <c r="AI74" s="299">
        <f>'Ｈ９（1997）'!A143</f>
        <v>0</v>
      </c>
      <c r="AJ74" s="277">
        <f>'Ｈ９（1997）'!B143</f>
        <v>0</v>
      </c>
      <c r="AK74" s="301">
        <f>'Ｈ９（1997）'!C143</f>
        <v>0</v>
      </c>
      <c r="AL74" s="281">
        <f>'Ｈ９（1997）'!E143</f>
        <v>0</v>
      </c>
    </row>
    <row r="75" spans="1:38" ht="14.45" customHeight="1">
      <c r="A75" s="947">
        <v>3379</v>
      </c>
      <c r="B75" s="947">
        <v>2479</v>
      </c>
      <c r="C75" s="947">
        <v>900</v>
      </c>
      <c r="D75" s="947">
        <v>600</v>
      </c>
      <c r="E75" s="947">
        <v>0</v>
      </c>
      <c r="F75" s="947">
        <v>0</v>
      </c>
      <c r="G75" s="536"/>
      <c r="H75" s="535"/>
      <c r="I75" s="535"/>
      <c r="K75" s="199" t="s">
        <v>83</v>
      </c>
      <c r="L75" s="200"/>
      <c r="M75" s="201" t="s">
        <v>22</v>
      </c>
      <c r="N75" s="202"/>
      <c r="O75" s="203" t="s">
        <v>23</v>
      </c>
      <c r="P75" s="204">
        <f>'Ｈ９（1997）'!A75</f>
        <v>3379</v>
      </c>
      <c r="Q75" s="205">
        <f>'Ｈ９（1997）'!B75</f>
        <v>2479</v>
      </c>
      <c r="R75" s="225"/>
      <c r="S75" s="267">
        <f>'Ｈ９（1997）'!D75</f>
        <v>600</v>
      </c>
      <c r="T75" s="268">
        <f>'Ｈ９（1997）'!F75</f>
        <v>0</v>
      </c>
      <c r="U75" s="269" t="s">
        <v>404</v>
      </c>
      <c r="V75" s="200"/>
      <c r="W75" s="201" t="s">
        <v>405</v>
      </c>
      <c r="X75" s="202"/>
      <c r="Y75" s="216" t="s">
        <v>406</v>
      </c>
      <c r="Z75" s="299">
        <f>'Ｈ９（1997）'!A121</f>
        <v>79942</v>
      </c>
      <c r="AA75" s="277">
        <f>'Ｈ９（1997）'!B121</f>
        <v>0</v>
      </c>
      <c r="AB75" s="300"/>
      <c r="AC75" s="279">
        <f>'Ｈ９（1997）'!E121</f>
        <v>75200</v>
      </c>
      <c r="AD75" s="269" t="s">
        <v>407</v>
      </c>
      <c r="AE75" s="200"/>
      <c r="AF75" s="201" t="s">
        <v>405</v>
      </c>
      <c r="AG75" s="202"/>
      <c r="AH75" s="216" t="s">
        <v>408</v>
      </c>
      <c r="AI75" s="299">
        <f>'Ｈ９（1997）'!A144</f>
        <v>0</v>
      </c>
      <c r="AJ75" s="277">
        <f>'Ｈ９（1997）'!B144</f>
        <v>0</v>
      </c>
      <c r="AK75" s="301">
        <f>'Ｈ９（1997）'!C144</f>
        <v>0</v>
      </c>
      <c r="AL75" s="281">
        <f>'Ｈ９（1997）'!E144</f>
        <v>0</v>
      </c>
    </row>
    <row r="76" spans="1:38" ht="14.45" customHeight="1">
      <c r="A76" s="947">
        <v>17050</v>
      </c>
      <c r="B76" s="947">
        <v>17050</v>
      </c>
      <c r="C76" s="947">
        <v>0</v>
      </c>
      <c r="D76" s="947">
        <v>3500</v>
      </c>
      <c r="E76" s="947">
        <v>0</v>
      </c>
      <c r="F76" s="947">
        <v>0</v>
      </c>
      <c r="G76" s="536"/>
      <c r="H76" s="535"/>
      <c r="I76" s="535"/>
      <c r="K76" s="199"/>
      <c r="L76" s="200" t="s">
        <v>25</v>
      </c>
      <c r="M76" s="201" t="s">
        <v>26</v>
      </c>
      <c r="N76" s="202"/>
      <c r="O76" s="203" t="s">
        <v>27</v>
      </c>
      <c r="P76" s="204">
        <f>'Ｈ９（1997）'!A76</f>
        <v>17050</v>
      </c>
      <c r="Q76" s="205">
        <f>'Ｈ９（1997）'!B76</f>
        <v>17050</v>
      </c>
      <c r="R76" s="225"/>
      <c r="S76" s="267">
        <f>'Ｈ９（1997）'!D76</f>
        <v>3500</v>
      </c>
      <c r="T76" s="268">
        <f>'Ｈ９（1997）'!F76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47">
        <v>0</v>
      </c>
      <c r="B77" s="947">
        <v>0</v>
      </c>
      <c r="C77" s="947">
        <v>0</v>
      </c>
      <c r="D77" s="947">
        <v>0</v>
      </c>
      <c r="E77" s="947">
        <v>0</v>
      </c>
      <c r="F77" s="947">
        <v>0</v>
      </c>
      <c r="G77" s="536"/>
      <c r="H77" s="535"/>
      <c r="I77" s="535"/>
      <c r="K77" s="199"/>
      <c r="L77" s="200" t="s">
        <v>28</v>
      </c>
      <c r="M77" s="201" t="s">
        <v>29</v>
      </c>
      <c r="N77" s="202"/>
      <c r="O77" s="203" t="s">
        <v>30</v>
      </c>
      <c r="P77" s="204">
        <f>'Ｈ９（1997）'!A77</f>
        <v>0</v>
      </c>
      <c r="Q77" s="205">
        <f>'Ｈ９（1997）'!B77</f>
        <v>0</v>
      </c>
      <c r="R77" s="225"/>
      <c r="S77" s="267">
        <f>'Ｈ９（1997）'!D77</f>
        <v>0</v>
      </c>
      <c r="T77" s="268">
        <f>'Ｈ９（1997）'!F77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47">
        <v>0</v>
      </c>
      <c r="B78" s="947">
        <v>0</v>
      </c>
      <c r="C78" s="947">
        <v>0</v>
      </c>
      <c r="D78" s="947">
        <v>0</v>
      </c>
      <c r="E78" s="947">
        <v>0</v>
      </c>
      <c r="F78" s="947">
        <v>0</v>
      </c>
      <c r="G78" s="536"/>
      <c r="H78" s="535"/>
      <c r="I78" s="535"/>
      <c r="K78" s="199"/>
      <c r="L78" s="200" t="s">
        <v>31</v>
      </c>
      <c r="M78" s="201" t="s">
        <v>32</v>
      </c>
      <c r="N78" s="202"/>
      <c r="O78" s="203" t="s">
        <v>33</v>
      </c>
      <c r="P78" s="204">
        <f>'Ｈ９（1997）'!A78</f>
        <v>0</v>
      </c>
      <c r="Q78" s="205">
        <f>'Ｈ９（1997）'!B78</f>
        <v>0</v>
      </c>
      <c r="R78" s="225"/>
      <c r="S78" s="267">
        <f>'Ｈ９（1997）'!D78</f>
        <v>0</v>
      </c>
      <c r="T78" s="268">
        <f>'Ｈ９（1997）'!F78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47">
        <v>0</v>
      </c>
      <c r="B79" s="947">
        <v>0</v>
      </c>
      <c r="C79" s="947">
        <v>0</v>
      </c>
      <c r="D79" s="947">
        <v>0</v>
      </c>
      <c r="E79" s="947">
        <v>0</v>
      </c>
      <c r="F79" s="947">
        <v>0</v>
      </c>
      <c r="G79" s="536"/>
      <c r="H79" s="535"/>
      <c r="I79" s="535"/>
      <c r="K79" s="199"/>
      <c r="L79" s="200" t="s">
        <v>35</v>
      </c>
      <c r="M79" s="201" t="s">
        <v>36</v>
      </c>
      <c r="N79" s="202"/>
      <c r="O79" s="203" t="s">
        <v>37</v>
      </c>
      <c r="P79" s="204">
        <f>'Ｈ９（1997）'!A79</f>
        <v>0</v>
      </c>
      <c r="Q79" s="205">
        <f>'Ｈ９（1997）'!B79</f>
        <v>0</v>
      </c>
      <c r="R79" s="225"/>
      <c r="S79" s="267">
        <f>'Ｈ９（1997）'!D79</f>
        <v>0</v>
      </c>
      <c r="T79" s="268">
        <f>'Ｈ９（1997）'!F79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47">
        <v>14022</v>
      </c>
      <c r="B80" s="947">
        <v>0</v>
      </c>
      <c r="C80" s="947">
        <v>14022</v>
      </c>
      <c r="D80" s="947">
        <v>0</v>
      </c>
      <c r="E80" s="947">
        <v>0</v>
      </c>
      <c r="F80" s="947">
        <v>0</v>
      </c>
      <c r="G80" s="536"/>
      <c r="H80" s="535"/>
      <c r="I80" s="535"/>
      <c r="K80" s="199"/>
      <c r="L80" s="200" t="s">
        <v>38</v>
      </c>
      <c r="M80" s="201" t="s">
        <v>149</v>
      </c>
      <c r="N80" s="202"/>
      <c r="O80" s="203" t="s">
        <v>40</v>
      </c>
      <c r="P80" s="204">
        <f>'Ｈ９（1997）'!A80</f>
        <v>14022</v>
      </c>
      <c r="Q80" s="205">
        <f>'Ｈ９（1997）'!B80</f>
        <v>0</v>
      </c>
      <c r="R80" s="225"/>
      <c r="S80" s="267">
        <f>'Ｈ９（1997）'!D80</f>
        <v>0</v>
      </c>
      <c r="T80" s="268">
        <f>'Ｈ９（1997）'!F80</f>
        <v>0</v>
      </c>
      <c r="U80" s="269"/>
      <c r="V80" s="200" t="s">
        <v>38</v>
      </c>
      <c r="W80" s="201" t="s">
        <v>149</v>
      </c>
      <c r="X80" s="202"/>
      <c r="Y80" s="203" t="s">
        <v>413</v>
      </c>
      <c r="Z80" s="276">
        <f>'Ｈ９（1997）'!A122</f>
        <v>79942</v>
      </c>
      <c r="AA80" s="277">
        <f>'Ｈ９（1997）'!B122</f>
        <v>0</v>
      </c>
      <c r="AB80" s="278"/>
      <c r="AC80" s="279">
        <f>'Ｈ９（1997）'!E122</f>
        <v>75200</v>
      </c>
      <c r="AD80" s="269" t="s">
        <v>414</v>
      </c>
      <c r="AE80" s="200" t="s">
        <v>38</v>
      </c>
      <c r="AF80" s="201" t="s">
        <v>149</v>
      </c>
      <c r="AG80" s="202"/>
      <c r="AH80" s="203" t="s">
        <v>415</v>
      </c>
      <c r="AI80" s="276">
        <f>'Ｈ９（1997）'!A145</f>
        <v>0</v>
      </c>
      <c r="AJ80" s="277">
        <f>'Ｈ９（1997）'!B145</f>
        <v>0</v>
      </c>
      <c r="AK80" s="280">
        <f>'Ｈ９（1997）'!C145</f>
        <v>0</v>
      </c>
      <c r="AL80" s="281">
        <f>'Ｈ９（1997）'!E145</f>
        <v>0</v>
      </c>
    </row>
    <row r="81" spans="1:38" ht="14.45" customHeight="1">
      <c r="A81" s="947">
        <v>0</v>
      </c>
      <c r="B81" s="947">
        <v>0</v>
      </c>
      <c r="C81" s="947">
        <v>0</v>
      </c>
      <c r="D81" s="947">
        <v>0</v>
      </c>
      <c r="E81" s="947">
        <v>0</v>
      </c>
      <c r="F81" s="947">
        <v>0</v>
      </c>
      <c r="G81" s="536"/>
      <c r="H81" s="535"/>
      <c r="I81" s="535"/>
      <c r="K81" s="199"/>
      <c r="L81" s="200" t="s">
        <v>41</v>
      </c>
      <c r="M81" s="201" t="s">
        <v>42</v>
      </c>
      <c r="N81" s="202"/>
      <c r="O81" s="203" t="s">
        <v>43</v>
      </c>
      <c r="P81" s="204">
        <f>'Ｈ９（1997）'!A81</f>
        <v>0</v>
      </c>
      <c r="Q81" s="205">
        <f>'Ｈ９（1997）'!B81</f>
        <v>0</v>
      </c>
      <c r="R81" s="225"/>
      <c r="S81" s="267">
        <f>'Ｈ９（1997）'!D81</f>
        <v>0</v>
      </c>
      <c r="T81" s="268">
        <f>'Ｈ９（1997）'!F81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47">
        <v>98326</v>
      </c>
      <c r="B82" s="947">
        <v>78099</v>
      </c>
      <c r="C82" s="947">
        <v>20227</v>
      </c>
      <c r="D82" s="947">
        <v>20985</v>
      </c>
      <c r="E82" s="947">
        <v>465</v>
      </c>
      <c r="F82" s="947">
        <v>5600</v>
      </c>
      <c r="G82" s="536"/>
      <c r="H82" s="535"/>
      <c r="I82" s="535"/>
      <c r="K82" s="199" t="s">
        <v>131</v>
      </c>
      <c r="L82" s="221"/>
      <c r="M82" s="201" t="s">
        <v>13</v>
      </c>
      <c r="N82" s="202"/>
      <c r="O82" s="203" t="s">
        <v>44</v>
      </c>
      <c r="P82" s="204">
        <f>'Ｈ９（1997）'!A82</f>
        <v>98326</v>
      </c>
      <c r="Q82" s="205">
        <f>'Ｈ９（1997）'!B82</f>
        <v>78099</v>
      </c>
      <c r="R82" s="225"/>
      <c r="S82" s="267">
        <f>'Ｈ９（1997）'!D82</f>
        <v>20985</v>
      </c>
      <c r="T82" s="268">
        <f>'Ｈ９（1997）'!F82</f>
        <v>5600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47">
        <v>146836</v>
      </c>
      <c r="B83" s="947">
        <v>146836</v>
      </c>
      <c r="C83" s="947">
        <v>0</v>
      </c>
      <c r="D83" s="947">
        <v>0</v>
      </c>
      <c r="E83" s="947">
        <v>0</v>
      </c>
      <c r="F83" s="947">
        <v>0</v>
      </c>
      <c r="G83" s="536"/>
      <c r="H83" s="535"/>
      <c r="I83" s="535"/>
      <c r="K83" s="199" t="s">
        <v>4</v>
      </c>
      <c r="L83" s="178" t="s">
        <v>45</v>
      </c>
      <c r="M83" s="202"/>
      <c r="N83" s="202"/>
      <c r="O83" s="203" t="s">
        <v>46</v>
      </c>
      <c r="P83" s="204">
        <f>'Ｈ９（1997）'!A83</f>
        <v>146836</v>
      </c>
      <c r="Q83" s="205">
        <f>'Ｈ９（1997）'!B83</f>
        <v>146836</v>
      </c>
      <c r="R83" s="225"/>
      <c r="S83" s="267">
        <f>'Ｈ９（1997）'!D83</f>
        <v>0</v>
      </c>
      <c r="T83" s="268">
        <f>'Ｈ９（1997）'!F83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47">
        <v>0</v>
      </c>
      <c r="B84" s="947">
        <v>0</v>
      </c>
      <c r="C84" s="947">
        <v>0</v>
      </c>
      <c r="D84" s="947">
        <v>0</v>
      </c>
      <c r="E84" s="947">
        <v>0</v>
      </c>
      <c r="F84" s="947">
        <v>0</v>
      </c>
      <c r="G84" s="536"/>
      <c r="H84" s="535"/>
      <c r="I84" s="535"/>
      <c r="K84" s="199"/>
      <c r="L84" s="200"/>
      <c r="M84" s="201" t="s">
        <v>100</v>
      </c>
      <c r="N84" s="202"/>
      <c r="O84" s="203" t="s">
        <v>75</v>
      </c>
      <c r="P84" s="204">
        <f>'Ｈ９（1997）'!A84</f>
        <v>0</v>
      </c>
      <c r="Q84" s="205">
        <f>'Ｈ９（1997）'!B84</f>
        <v>0</v>
      </c>
      <c r="R84" s="225"/>
      <c r="S84" s="267">
        <f>'Ｈ９（1997）'!D84</f>
        <v>0</v>
      </c>
      <c r="T84" s="268">
        <f>'Ｈ９（1997）'!F84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47">
        <v>146836</v>
      </c>
      <c r="B85" s="947">
        <v>146836</v>
      </c>
      <c r="C85" s="947">
        <v>0</v>
      </c>
      <c r="D85" s="947">
        <v>0</v>
      </c>
      <c r="E85" s="947">
        <v>0</v>
      </c>
      <c r="F85" s="947">
        <v>0</v>
      </c>
      <c r="G85" s="536"/>
      <c r="H85" s="535"/>
      <c r="I85" s="535"/>
      <c r="K85" s="199"/>
      <c r="L85" s="200"/>
      <c r="M85" s="201" t="s">
        <v>101</v>
      </c>
      <c r="N85" s="202"/>
      <c r="O85" s="203" t="s">
        <v>77</v>
      </c>
      <c r="P85" s="204">
        <f>'Ｈ９（1997）'!A85</f>
        <v>146836</v>
      </c>
      <c r="Q85" s="205">
        <f>'Ｈ９（1997）'!B85</f>
        <v>146836</v>
      </c>
      <c r="R85" s="225"/>
      <c r="S85" s="267">
        <f>'Ｈ９（1997）'!D85</f>
        <v>0</v>
      </c>
      <c r="T85" s="268">
        <f>'Ｈ９（1997）'!F85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47">
        <v>194474</v>
      </c>
      <c r="B86" s="947">
        <v>194474</v>
      </c>
      <c r="C86" s="947">
        <v>0</v>
      </c>
      <c r="D86" s="947">
        <v>0</v>
      </c>
      <c r="E86" s="947">
        <v>0</v>
      </c>
      <c r="F86" s="947">
        <v>51200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'Ｈ９（1997）'!A123</f>
        <v>0</v>
      </c>
      <c r="AA86" s="277">
        <f>'Ｈ９（1997）'!B123</f>
        <v>0</v>
      </c>
      <c r="AB86" s="278"/>
      <c r="AC86" s="279">
        <f>'Ｈ９（1997）'!E123</f>
        <v>0</v>
      </c>
      <c r="AD86" s="269" t="s">
        <v>423</v>
      </c>
      <c r="AE86" s="200"/>
      <c r="AF86" s="201" t="s">
        <v>13</v>
      </c>
      <c r="AG86" s="202"/>
      <c r="AH86" s="203" t="s">
        <v>677</v>
      </c>
      <c r="AI86" s="276">
        <f>'Ｈ９（1997）'!A146</f>
        <v>0</v>
      </c>
      <c r="AJ86" s="277">
        <f>'Ｈ９（1997）'!B146</f>
        <v>0</v>
      </c>
      <c r="AK86" s="280">
        <f>'Ｈ９（1997）'!C146</f>
        <v>0</v>
      </c>
      <c r="AL86" s="281">
        <f>'Ｈ９（1997）'!E146</f>
        <v>0</v>
      </c>
    </row>
    <row r="87" spans="1:38" ht="14.45" customHeight="1">
      <c r="A87" s="947">
        <v>194474</v>
      </c>
      <c r="B87" s="947">
        <v>194474</v>
      </c>
      <c r="C87" s="947">
        <v>0</v>
      </c>
      <c r="D87" s="947">
        <v>0</v>
      </c>
      <c r="E87" s="947">
        <v>0</v>
      </c>
      <c r="F87" s="947">
        <v>51200</v>
      </c>
      <c r="G87" s="536"/>
      <c r="H87" s="535"/>
      <c r="I87" s="535"/>
      <c r="K87" s="199"/>
      <c r="L87" s="178"/>
      <c r="M87" s="201" t="s">
        <v>47</v>
      </c>
      <c r="N87" s="202"/>
      <c r="O87" s="203" t="s">
        <v>48</v>
      </c>
      <c r="P87" s="204">
        <f>'Ｈ９（1997）'!A87</f>
        <v>194474</v>
      </c>
      <c r="Q87" s="205">
        <f>'Ｈ９（1997）'!B87</f>
        <v>194474</v>
      </c>
      <c r="R87" s="225"/>
      <c r="S87" s="267">
        <f>'Ｈ９（1997）'!D87</f>
        <v>0</v>
      </c>
      <c r="T87" s="268">
        <f>'Ｈ９（1997）'!F87</f>
        <v>51200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47">
        <v>0</v>
      </c>
      <c r="B88" s="947">
        <v>0</v>
      </c>
      <c r="C88" s="947">
        <v>0</v>
      </c>
      <c r="D88" s="947">
        <v>0</v>
      </c>
      <c r="E88" s="947">
        <v>0</v>
      </c>
      <c r="F88" s="947">
        <v>0</v>
      </c>
      <c r="G88" s="536"/>
      <c r="H88" s="535"/>
      <c r="I88" s="535"/>
      <c r="K88" s="199"/>
      <c r="L88" s="200"/>
      <c r="M88" s="201" t="s">
        <v>50</v>
      </c>
      <c r="N88" s="202"/>
      <c r="O88" s="203" t="s">
        <v>51</v>
      </c>
      <c r="P88" s="204">
        <f>'Ｈ９（1997）'!A88</f>
        <v>0</v>
      </c>
      <c r="Q88" s="205">
        <f>'Ｈ９（1997）'!B88</f>
        <v>0</v>
      </c>
      <c r="R88" s="225"/>
      <c r="S88" s="267">
        <f>'Ｈ９（1997）'!D88</f>
        <v>0</v>
      </c>
      <c r="T88" s="268">
        <f>'Ｈ９（1997）'!F88</f>
        <v>0</v>
      </c>
      <c r="U88" s="269"/>
      <c r="V88" s="200"/>
      <c r="W88" s="201" t="s">
        <v>426</v>
      </c>
      <c r="X88" s="202"/>
      <c r="Y88" s="203" t="s">
        <v>678</v>
      </c>
      <c r="Z88" s="276">
        <f>'Ｈ９（1997）'!A125</f>
        <v>0</v>
      </c>
      <c r="AA88" s="277">
        <f>'Ｈ９（1997）'!B125</f>
        <v>0</v>
      </c>
      <c r="AB88" s="278"/>
      <c r="AC88" s="279">
        <f>'Ｈ９（1997）'!E125</f>
        <v>0</v>
      </c>
      <c r="AD88" s="269"/>
      <c r="AE88" s="200"/>
      <c r="AF88" s="201" t="s">
        <v>426</v>
      </c>
      <c r="AG88" s="202"/>
      <c r="AH88" s="203" t="s">
        <v>679</v>
      </c>
      <c r="AI88" s="276">
        <f>'Ｈ９（1997）'!A148</f>
        <v>0</v>
      </c>
      <c r="AJ88" s="277">
        <f>'Ｈ９（1997）'!B148</f>
        <v>0</v>
      </c>
      <c r="AK88" s="280">
        <f>'Ｈ９（1997）'!C148</f>
        <v>0</v>
      </c>
      <c r="AL88" s="281">
        <f>'Ｈ９（1997）'!E148</f>
        <v>0</v>
      </c>
    </row>
    <row r="89" spans="1:38" ht="14.45" customHeight="1">
      <c r="A89" s="947">
        <v>0</v>
      </c>
      <c r="B89" s="947">
        <v>0</v>
      </c>
      <c r="C89" s="947">
        <v>0</v>
      </c>
      <c r="D89" s="947">
        <v>0</v>
      </c>
      <c r="E89" s="947">
        <v>0</v>
      </c>
      <c r="F89" s="947">
        <v>0</v>
      </c>
      <c r="G89" s="536"/>
      <c r="H89" s="535"/>
      <c r="I89" s="535"/>
      <c r="K89" s="199" t="s">
        <v>129</v>
      </c>
      <c r="L89" s="200"/>
      <c r="M89" s="201" t="s">
        <v>52</v>
      </c>
      <c r="N89" s="202"/>
      <c r="O89" s="203" t="s">
        <v>53</v>
      </c>
      <c r="P89" s="204">
        <f>'Ｈ９（1997）'!A89</f>
        <v>0</v>
      </c>
      <c r="Q89" s="205">
        <f>'Ｈ９（1997）'!B89</f>
        <v>0</v>
      </c>
      <c r="R89" s="225"/>
      <c r="S89" s="267">
        <f>'Ｈ９（1997）'!D89</f>
        <v>0</v>
      </c>
      <c r="T89" s="268">
        <f>'Ｈ９（1997）'!F89</f>
        <v>0</v>
      </c>
      <c r="U89" s="269"/>
      <c r="V89" s="200"/>
      <c r="W89" s="201" t="s">
        <v>429</v>
      </c>
      <c r="X89" s="202"/>
      <c r="Y89" s="203" t="s">
        <v>680</v>
      </c>
      <c r="Z89" s="276">
        <f>'Ｈ９（1997）'!A126</f>
        <v>0</v>
      </c>
      <c r="AA89" s="277">
        <f>'Ｈ９（1997）'!B126</f>
        <v>0</v>
      </c>
      <c r="AB89" s="278"/>
      <c r="AC89" s="279">
        <f>'Ｈ９（1997）'!E126</f>
        <v>0</v>
      </c>
      <c r="AD89" s="269"/>
      <c r="AE89" s="200"/>
      <c r="AF89" s="201" t="s">
        <v>429</v>
      </c>
      <c r="AG89" s="202"/>
      <c r="AH89" s="203" t="s">
        <v>681</v>
      </c>
      <c r="AI89" s="276">
        <f>'Ｈ９（1997）'!A149</f>
        <v>0</v>
      </c>
      <c r="AJ89" s="277">
        <f>'Ｈ９（1997）'!B149</f>
        <v>0</v>
      </c>
      <c r="AK89" s="280">
        <f>'Ｈ９（1997）'!C149</f>
        <v>0</v>
      </c>
      <c r="AL89" s="281">
        <f>'Ｈ９（1997）'!E149</f>
        <v>0</v>
      </c>
    </row>
    <row r="90" spans="1:38" ht="14.45" customHeight="1">
      <c r="A90" s="947">
        <v>0</v>
      </c>
      <c r="B90" s="947">
        <v>0</v>
      </c>
      <c r="C90" s="947">
        <v>0</v>
      </c>
      <c r="D90" s="947">
        <v>0</v>
      </c>
      <c r="E90" s="947">
        <v>0</v>
      </c>
      <c r="F90" s="947">
        <v>0</v>
      </c>
      <c r="G90" s="536"/>
      <c r="H90" s="535"/>
      <c r="I90" s="535"/>
      <c r="K90" s="199"/>
      <c r="L90" s="200" t="s">
        <v>54</v>
      </c>
      <c r="M90" s="201" t="s">
        <v>32</v>
      </c>
      <c r="N90" s="202"/>
      <c r="O90" s="203" t="s">
        <v>55</v>
      </c>
      <c r="P90" s="204">
        <f>'Ｈ９（1997）'!A90</f>
        <v>0</v>
      </c>
      <c r="Q90" s="205">
        <f>'Ｈ９（1997）'!B90</f>
        <v>0</v>
      </c>
      <c r="R90" s="225"/>
      <c r="S90" s="267">
        <f>'Ｈ９（1997）'!D90</f>
        <v>0</v>
      </c>
      <c r="T90" s="268">
        <f>'Ｈ９（1997）'!F90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47">
        <v>0</v>
      </c>
      <c r="B91" s="947">
        <v>0</v>
      </c>
      <c r="C91" s="947">
        <v>0</v>
      </c>
      <c r="D91" s="947">
        <v>0</v>
      </c>
      <c r="E91" s="947">
        <v>0</v>
      </c>
      <c r="F91" s="947">
        <v>0</v>
      </c>
      <c r="G91" s="536"/>
      <c r="H91" s="535"/>
      <c r="I91" s="535"/>
      <c r="K91" s="199"/>
      <c r="L91" s="200"/>
      <c r="M91" s="201" t="s">
        <v>42</v>
      </c>
      <c r="N91" s="202"/>
      <c r="O91" s="203" t="s">
        <v>56</v>
      </c>
      <c r="P91" s="204">
        <f>'Ｈ９（1997）'!A91</f>
        <v>0</v>
      </c>
      <c r="Q91" s="205">
        <f>'Ｈ９（1997）'!B91</f>
        <v>0</v>
      </c>
      <c r="R91" s="225"/>
      <c r="S91" s="267">
        <f>'Ｈ９（1997）'!D91</f>
        <v>0</v>
      </c>
      <c r="T91" s="268">
        <f>'Ｈ９（1997）'!F91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47">
        <v>0</v>
      </c>
      <c r="B92" s="947">
        <v>0</v>
      </c>
      <c r="C92" s="947">
        <v>0</v>
      </c>
      <c r="D92" s="947">
        <v>0</v>
      </c>
      <c r="E92" s="947">
        <v>0</v>
      </c>
      <c r="F92" s="947">
        <v>0</v>
      </c>
      <c r="G92" s="536"/>
      <c r="H92" s="535"/>
      <c r="I92" s="535"/>
      <c r="K92" s="199"/>
      <c r="L92" s="200"/>
      <c r="M92" s="201" t="s">
        <v>57</v>
      </c>
      <c r="N92" s="202"/>
      <c r="O92" s="203" t="s">
        <v>58</v>
      </c>
      <c r="P92" s="204">
        <f>'Ｈ９（1997）'!A92</f>
        <v>0</v>
      </c>
      <c r="Q92" s="205">
        <f>'Ｈ９（1997）'!B92</f>
        <v>0</v>
      </c>
      <c r="R92" s="225"/>
      <c r="S92" s="267">
        <f>'Ｈ９（1997）'!D92</f>
        <v>0</v>
      </c>
      <c r="T92" s="268">
        <f>'Ｈ９（1997）'!F92</f>
        <v>0</v>
      </c>
      <c r="U92" s="269"/>
      <c r="V92" s="200"/>
      <c r="W92" s="201" t="s">
        <v>57</v>
      </c>
      <c r="X92" s="202"/>
      <c r="Y92" s="203" t="s">
        <v>682</v>
      </c>
      <c r="Z92" s="276">
        <f>'Ｈ９（1997）'!A127</f>
        <v>0</v>
      </c>
      <c r="AA92" s="277">
        <f>'Ｈ９（1997）'!B127</f>
        <v>0</v>
      </c>
      <c r="AB92" s="278"/>
      <c r="AC92" s="279">
        <f>'Ｈ９（1997）'!E127</f>
        <v>0</v>
      </c>
      <c r="AD92" s="269"/>
      <c r="AE92" s="200"/>
      <c r="AF92" s="201" t="s">
        <v>57</v>
      </c>
      <c r="AG92" s="202"/>
      <c r="AH92" s="203" t="s">
        <v>683</v>
      </c>
      <c r="AI92" s="276">
        <f>'Ｈ９（1997）'!A150</f>
        <v>0</v>
      </c>
      <c r="AJ92" s="277">
        <f>'Ｈ９（1997）'!B150</f>
        <v>0</v>
      </c>
      <c r="AK92" s="280">
        <f>'Ｈ９（1997）'!C150</f>
        <v>0</v>
      </c>
      <c r="AL92" s="281">
        <f>'Ｈ９（1997）'!E150</f>
        <v>0</v>
      </c>
    </row>
    <row r="93" spans="1:38" ht="14.45" customHeight="1">
      <c r="A93" s="947">
        <v>0</v>
      </c>
      <c r="B93" s="947">
        <v>0</v>
      </c>
      <c r="C93" s="947">
        <v>0</v>
      </c>
      <c r="D93" s="947">
        <v>0</v>
      </c>
      <c r="E93" s="947">
        <v>0</v>
      </c>
      <c r="F93" s="947">
        <v>0</v>
      </c>
      <c r="G93" s="536"/>
      <c r="H93" s="535"/>
      <c r="I93" s="535"/>
      <c r="K93" s="199"/>
      <c r="L93" s="200"/>
      <c r="M93" s="178" t="s">
        <v>60</v>
      </c>
      <c r="N93" s="202"/>
      <c r="O93" s="203" t="s">
        <v>61</v>
      </c>
      <c r="P93" s="204">
        <f>'Ｈ９（1997）'!A93</f>
        <v>0</v>
      </c>
      <c r="Q93" s="205">
        <f>'Ｈ９（1997）'!B93</f>
        <v>0</v>
      </c>
      <c r="R93" s="225"/>
      <c r="S93" s="267">
        <f>'Ｈ９（1997）'!D93</f>
        <v>0</v>
      </c>
      <c r="T93" s="268">
        <f>'Ｈ９（1997）'!F93</f>
        <v>0</v>
      </c>
      <c r="U93" s="269" t="s">
        <v>434</v>
      </c>
      <c r="V93" s="200"/>
      <c r="W93" s="178" t="s">
        <v>60</v>
      </c>
      <c r="X93" s="202"/>
      <c r="Y93" s="203" t="s">
        <v>684</v>
      </c>
      <c r="Z93" s="276">
        <f>'Ｈ９（1997）'!A128</f>
        <v>0</v>
      </c>
      <c r="AA93" s="277">
        <f>'Ｈ９（1997）'!B128</f>
        <v>0</v>
      </c>
      <c r="AB93" s="278"/>
      <c r="AC93" s="279">
        <f>'Ｈ９（1997）'!E128</f>
        <v>0</v>
      </c>
      <c r="AD93" s="269"/>
      <c r="AE93" s="200"/>
      <c r="AF93" s="178" t="s">
        <v>60</v>
      </c>
      <c r="AG93" s="202"/>
      <c r="AH93" s="203" t="s">
        <v>685</v>
      </c>
      <c r="AI93" s="276">
        <f>'Ｈ９（1997）'!A151</f>
        <v>995</v>
      </c>
      <c r="AJ93" s="277">
        <f>'Ｈ９（1997）'!B151</f>
        <v>0</v>
      </c>
      <c r="AK93" s="280">
        <f>'Ｈ９（1997）'!C151</f>
        <v>0</v>
      </c>
      <c r="AL93" s="281">
        <f>'Ｈ９（1997）'!E151</f>
        <v>0</v>
      </c>
    </row>
    <row r="94" spans="1:38" ht="14.45" customHeight="1">
      <c r="A94" s="947">
        <v>0</v>
      </c>
      <c r="B94" s="947">
        <v>0</v>
      </c>
      <c r="C94" s="947">
        <v>0</v>
      </c>
      <c r="D94" s="947">
        <v>0</v>
      </c>
      <c r="E94" s="947">
        <v>0</v>
      </c>
      <c r="F94" s="947">
        <v>0</v>
      </c>
      <c r="G94" s="536"/>
      <c r="H94" s="535"/>
      <c r="I94" s="535"/>
      <c r="K94" s="199"/>
      <c r="L94" s="200" t="s">
        <v>59</v>
      </c>
      <c r="M94" s="200"/>
      <c r="N94" s="201" t="s">
        <v>62</v>
      </c>
      <c r="O94" s="203" t="s">
        <v>63</v>
      </c>
      <c r="P94" s="204">
        <f>'Ｈ９（1997）'!A94</f>
        <v>0</v>
      </c>
      <c r="Q94" s="205">
        <f>'Ｈ９（1997）'!B94</f>
        <v>0</v>
      </c>
      <c r="R94" s="225"/>
      <c r="S94" s="267">
        <f>'Ｈ９（1997）'!D94</f>
        <v>0</v>
      </c>
      <c r="T94" s="268">
        <f>'Ｈ９（1997）'!F94</f>
        <v>0</v>
      </c>
      <c r="U94" s="269"/>
      <c r="V94" s="200" t="s">
        <v>59</v>
      </c>
      <c r="W94" s="200"/>
      <c r="X94" s="201" t="s">
        <v>62</v>
      </c>
      <c r="Y94" s="203" t="s">
        <v>686</v>
      </c>
      <c r="Z94" s="276">
        <f>'Ｈ９（1997）'!A129</f>
        <v>0</v>
      </c>
      <c r="AA94" s="277">
        <f>'Ｈ９（1997）'!B129</f>
        <v>0</v>
      </c>
      <c r="AB94" s="278"/>
      <c r="AC94" s="279">
        <f>'Ｈ９（1997）'!E129</f>
        <v>0</v>
      </c>
      <c r="AD94" s="269"/>
      <c r="AE94" s="200" t="s">
        <v>59</v>
      </c>
      <c r="AF94" s="200"/>
      <c r="AG94" s="201" t="s">
        <v>62</v>
      </c>
      <c r="AH94" s="203" t="s">
        <v>687</v>
      </c>
      <c r="AI94" s="276">
        <f>'Ｈ９（1997）'!A152</f>
        <v>0</v>
      </c>
      <c r="AJ94" s="277">
        <f>'Ｈ９（1997）'!B152</f>
        <v>0</v>
      </c>
      <c r="AK94" s="280">
        <f>'Ｈ９（1997）'!C152</f>
        <v>0</v>
      </c>
      <c r="AL94" s="281">
        <f>'Ｈ９（1997）'!E152</f>
        <v>0</v>
      </c>
    </row>
    <row r="95" spans="1:38" ht="14.45" customHeight="1">
      <c r="A95" s="947">
        <v>0</v>
      </c>
      <c r="B95" s="947">
        <v>0</v>
      </c>
      <c r="C95" s="947">
        <v>0</v>
      </c>
      <c r="D95" s="947">
        <v>0</v>
      </c>
      <c r="E95" s="947">
        <v>0</v>
      </c>
      <c r="F95" s="947">
        <v>0</v>
      </c>
      <c r="G95" s="536"/>
      <c r="H95" s="535"/>
      <c r="I95" s="535"/>
      <c r="K95" s="199"/>
      <c r="L95" s="200"/>
      <c r="M95" s="200"/>
      <c r="N95" s="201" t="s">
        <v>64</v>
      </c>
      <c r="O95" s="203" t="s">
        <v>65</v>
      </c>
      <c r="P95" s="204">
        <f>'Ｈ９（1997）'!A95</f>
        <v>0</v>
      </c>
      <c r="Q95" s="205">
        <f>'Ｈ９（1997）'!B95</f>
        <v>0</v>
      </c>
      <c r="R95" s="225"/>
      <c r="S95" s="267">
        <f>'Ｈ９（1997）'!D95</f>
        <v>0</v>
      </c>
      <c r="T95" s="268">
        <f>'Ｈ９（1997）'!F95</f>
        <v>0</v>
      </c>
      <c r="U95" s="269"/>
      <c r="V95" s="200"/>
      <c r="W95" s="200"/>
      <c r="X95" s="201" t="s">
        <v>64</v>
      </c>
      <c r="Y95" s="203" t="s">
        <v>688</v>
      </c>
      <c r="Z95" s="276">
        <f>'Ｈ９（1997）'!A130</f>
        <v>0</v>
      </c>
      <c r="AA95" s="277">
        <f>'Ｈ９（1997）'!B130</f>
        <v>0</v>
      </c>
      <c r="AB95" s="278"/>
      <c r="AC95" s="279">
        <f>'Ｈ９（1997）'!E130</f>
        <v>0</v>
      </c>
      <c r="AD95" s="269"/>
      <c r="AE95" s="200"/>
      <c r="AF95" s="200"/>
      <c r="AG95" s="201" t="s">
        <v>64</v>
      </c>
      <c r="AH95" s="203" t="s">
        <v>689</v>
      </c>
      <c r="AI95" s="276">
        <f>'Ｈ９（1997）'!A153</f>
        <v>0</v>
      </c>
      <c r="AJ95" s="277">
        <f>'Ｈ９（1997）'!B153</f>
        <v>0</v>
      </c>
      <c r="AK95" s="280">
        <f>'Ｈ９（1997）'!C153</f>
        <v>0</v>
      </c>
      <c r="AL95" s="281">
        <f>'Ｈ９（1997）'!E153</f>
        <v>0</v>
      </c>
    </row>
    <row r="96" spans="1:38" ht="14.45" customHeight="1">
      <c r="A96" s="947">
        <v>0</v>
      </c>
      <c r="B96" s="947">
        <v>0</v>
      </c>
      <c r="C96" s="947">
        <v>0</v>
      </c>
      <c r="D96" s="947">
        <v>0</v>
      </c>
      <c r="E96" s="947">
        <v>0</v>
      </c>
      <c r="F96" s="947">
        <v>0</v>
      </c>
      <c r="G96" s="536"/>
      <c r="H96" s="535"/>
      <c r="I96" s="535"/>
      <c r="K96" s="199" t="s">
        <v>38</v>
      </c>
      <c r="L96" s="200"/>
      <c r="M96" s="200"/>
      <c r="N96" s="201" t="s">
        <v>66</v>
      </c>
      <c r="O96" s="203" t="s">
        <v>67</v>
      </c>
      <c r="P96" s="204">
        <f>'Ｈ９（1997）'!A96</f>
        <v>0</v>
      </c>
      <c r="Q96" s="205">
        <f>'Ｈ９（1997）'!B96</f>
        <v>0</v>
      </c>
      <c r="R96" s="225"/>
      <c r="S96" s="267">
        <f>'Ｈ９（1997）'!D96</f>
        <v>0</v>
      </c>
      <c r="T96" s="268">
        <f>'Ｈ９（1997）'!F96</f>
        <v>0</v>
      </c>
      <c r="U96" s="269"/>
      <c r="V96" s="200"/>
      <c r="W96" s="200"/>
      <c r="X96" s="201" t="s">
        <v>66</v>
      </c>
      <c r="Y96" s="203" t="s">
        <v>690</v>
      </c>
      <c r="Z96" s="276">
        <f>'Ｈ９（1997）'!A131</f>
        <v>0</v>
      </c>
      <c r="AA96" s="277">
        <f>'Ｈ９（1997）'!B131</f>
        <v>0</v>
      </c>
      <c r="AB96" s="278"/>
      <c r="AC96" s="279">
        <f>'Ｈ９（1997）'!E131</f>
        <v>0</v>
      </c>
      <c r="AD96" s="269"/>
      <c r="AE96" s="200"/>
      <c r="AF96" s="200"/>
      <c r="AG96" s="201" t="s">
        <v>66</v>
      </c>
      <c r="AH96" s="203" t="s">
        <v>691</v>
      </c>
      <c r="AI96" s="276">
        <f>'Ｈ９（1997）'!A154</f>
        <v>0</v>
      </c>
      <c r="AJ96" s="277">
        <f>'Ｈ９（1997）'!B154</f>
        <v>0</v>
      </c>
      <c r="AK96" s="280">
        <f>'Ｈ９（1997）'!C154</f>
        <v>0</v>
      </c>
      <c r="AL96" s="281">
        <f>'Ｈ９（1997）'!E154</f>
        <v>0</v>
      </c>
    </row>
    <row r="97" spans="1:38" ht="14.45" customHeight="1">
      <c r="A97" s="947">
        <v>0</v>
      </c>
      <c r="B97" s="947">
        <v>0</v>
      </c>
      <c r="C97" s="947">
        <v>0</v>
      </c>
      <c r="D97" s="947">
        <v>0</v>
      </c>
      <c r="E97" s="947">
        <v>0</v>
      </c>
      <c r="F97" s="947">
        <v>0</v>
      </c>
      <c r="G97" s="536"/>
      <c r="H97" s="535"/>
      <c r="I97" s="535"/>
      <c r="K97" s="199"/>
      <c r="L97" s="200"/>
      <c r="M97" s="200"/>
      <c r="N97" s="201" t="s">
        <v>150</v>
      </c>
      <c r="O97" s="203" t="s">
        <v>69</v>
      </c>
      <c r="P97" s="204">
        <f>'Ｈ９（1997）'!A97</f>
        <v>0</v>
      </c>
      <c r="Q97" s="205">
        <f>'Ｈ９（1997）'!B97</f>
        <v>0</v>
      </c>
      <c r="R97" s="225"/>
      <c r="S97" s="267">
        <f>'Ｈ９（1997）'!D97</f>
        <v>0</v>
      </c>
      <c r="T97" s="268">
        <f>'Ｈ９（1997）'!F97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47">
        <v>0</v>
      </c>
      <c r="B98" s="947">
        <v>0</v>
      </c>
      <c r="C98" s="947">
        <v>0</v>
      </c>
      <c r="D98" s="947">
        <v>0</v>
      </c>
      <c r="E98" s="947">
        <v>0</v>
      </c>
      <c r="F98" s="947">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'Ｈ９（1997）'!A132</f>
        <v>0</v>
      </c>
      <c r="AA98" s="277">
        <f>'Ｈ９（1997）'!B132</f>
        <v>0</v>
      </c>
      <c r="AB98" s="278"/>
      <c r="AC98" s="279">
        <f>'Ｈ９（1997）'!E132</f>
        <v>0</v>
      </c>
      <c r="AD98" s="269"/>
      <c r="AE98" s="200" t="s">
        <v>41</v>
      </c>
      <c r="AF98" s="221"/>
      <c r="AG98" s="201" t="s">
        <v>13</v>
      </c>
      <c r="AH98" s="203" t="s">
        <v>693</v>
      </c>
      <c r="AI98" s="276">
        <f>'Ｈ９（1997）'!A155</f>
        <v>995</v>
      </c>
      <c r="AJ98" s="277">
        <f>'Ｈ９（1997）'!B155</f>
        <v>0</v>
      </c>
      <c r="AK98" s="280">
        <f>'Ｈ９（1997）'!C154</f>
        <v>0</v>
      </c>
      <c r="AL98" s="281">
        <f>'Ｈ９（1997）'!E154</f>
        <v>0</v>
      </c>
    </row>
    <row r="99" spans="1:38" ht="14.45" customHeight="1">
      <c r="A99" s="947">
        <v>0</v>
      </c>
      <c r="B99" s="947">
        <v>0</v>
      </c>
      <c r="C99" s="947">
        <v>0</v>
      </c>
      <c r="D99" s="947">
        <v>0</v>
      </c>
      <c r="E99" s="947">
        <v>0</v>
      </c>
      <c r="F99" s="947">
        <v>0</v>
      </c>
      <c r="G99" s="536"/>
      <c r="H99" s="535"/>
      <c r="I99" s="535"/>
      <c r="K99" s="227" t="s">
        <v>134</v>
      </c>
      <c r="L99" s="200"/>
      <c r="M99" s="201" t="s">
        <v>70</v>
      </c>
      <c r="N99" s="202"/>
      <c r="O99" s="203" t="s">
        <v>71</v>
      </c>
      <c r="P99" s="204">
        <f>'Ｈ９（1997）'!A98</f>
        <v>0</v>
      </c>
      <c r="Q99" s="205">
        <f>'Ｈ９（1997）'!B98</f>
        <v>0</v>
      </c>
      <c r="R99" s="225"/>
      <c r="S99" s="267">
        <f>'Ｈ９（1997）'!D98</f>
        <v>0</v>
      </c>
      <c r="T99" s="268">
        <f>'Ｈ９（1997）'!F98</f>
        <v>0</v>
      </c>
      <c r="U99" s="315" t="s">
        <v>694</v>
      </c>
      <c r="V99" s="200"/>
      <c r="W99" s="201" t="s">
        <v>70</v>
      </c>
      <c r="X99" s="202"/>
      <c r="Y99" s="203" t="s">
        <v>695</v>
      </c>
      <c r="Z99" s="276">
        <f>'Ｈ９（1997）'!A133</f>
        <v>0</v>
      </c>
      <c r="AA99" s="277">
        <f>'Ｈ９（1997）'!B133</f>
        <v>0</v>
      </c>
      <c r="AB99" s="278"/>
      <c r="AC99" s="279">
        <f>'Ｈ９（1997）'!E133</f>
        <v>0</v>
      </c>
      <c r="AD99" s="315" t="s">
        <v>694</v>
      </c>
      <c r="AE99" s="200"/>
      <c r="AF99" s="201" t="s">
        <v>70</v>
      </c>
      <c r="AG99" s="202"/>
      <c r="AH99" s="203" t="s">
        <v>696</v>
      </c>
      <c r="AI99" s="276">
        <f>'Ｈ９（1997）'!A156</f>
        <v>0</v>
      </c>
      <c r="AJ99" s="277">
        <f>'Ｈ９（1997）'!B156</f>
        <v>0</v>
      </c>
      <c r="AK99" s="280">
        <f>'Ｈ９（1997）'!C156</f>
        <v>0</v>
      </c>
      <c r="AL99" s="281">
        <f>'Ｈ９（1997）'!E156</f>
        <v>0</v>
      </c>
    </row>
    <row r="100" spans="1:38" ht="14.45" customHeight="1">
      <c r="A100" s="947">
        <v>0</v>
      </c>
      <c r="B100" s="947">
        <v>0</v>
      </c>
      <c r="C100" s="947">
        <v>0</v>
      </c>
      <c r="D100" s="947">
        <v>0</v>
      </c>
      <c r="E100" s="947">
        <v>0</v>
      </c>
      <c r="F100" s="947">
        <v>0</v>
      </c>
      <c r="G100" s="536"/>
      <c r="H100" s="535"/>
      <c r="I100" s="535"/>
      <c r="K100" s="199" t="s">
        <v>130</v>
      </c>
      <c r="L100" s="200"/>
      <c r="M100" s="201" t="s">
        <v>73</v>
      </c>
      <c r="N100" s="202"/>
      <c r="O100" s="203" t="s">
        <v>74</v>
      </c>
      <c r="P100" s="204">
        <f>'Ｈ９（1997）'!A99</f>
        <v>0</v>
      </c>
      <c r="Q100" s="205">
        <f>'Ｈ９（1997）'!B99</f>
        <v>0</v>
      </c>
      <c r="R100" s="225"/>
      <c r="S100" s="267">
        <f>'Ｈ９（1997）'!D99</f>
        <v>0</v>
      </c>
      <c r="T100" s="268">
        <f>'Ｈ９（1997）'!F99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47">
        <v>36719</v>
      </c>
      <c r="B101" s="947">
        <v>36719</v>
      </c>
      <c r="C101" s="947">
        <v>0</v>
      </c>
      <c r="D101" s="947">
        <v>0</v>
      </c>
      <c r="E101" s="947">
        <v>0</v>
      </c>
      <c r="F101" s="947">
        <v>31400</v>
      </c>
      <c r="G101" s="536"/>
      <c r="H101" s="535"/>
      <c r="I101" s="535"/>
      <c r="K101" s="199"/>
      <c r="L101" s="221"/>
      <c r="M101" s="201" t="s">
        <v>13</v>
      </c>
      <c r="N101" s="202"/>
      <c r="O101" s="203" t="s">
        <v>76</v>
      </c>
      <c r="P101" s="204">
        <f>'Ｈ９（1997）'!A100</f>
        <v>0</v>
      </c>
      <c r="Q101" s="205">
        <f>'Ｈ９（1997）'!B100</f>
        <v>0</v>
      </c>
      <c r="R101" s="225"/>
      <c r="S101" s="267">
        <f>'Ｈ９（1997）'!D100</f>
        <v>0</v>
      </c>
      <c r="T101" s="268">
        <f>'Ｈ９（1997）'!F100</f>
        <v>0</v>
      </c>
      <c r="U101" s="269"/>
      <c r="V101" s="221"/>
      <c r="W101" s="201" t="s">
        <v>13</v>
      </c>
      <c r="X101" s="202"/>
      <c r="Y101" s="203" t="s">
        <v>697</v>
      </c>
      <c r="Z101" s="276">
        <f>'Ｈ９（1997）'!A134</f>
        <v>0</v>
      </c>
      <c r="AA101" s="277">
        <f>'Ｈ９（1997）'!B134</f>
        <v>0</v>
      </c>
      <c r="AB101" s="278"/>
      <c r="AC101" s="279">
        <f>'Ｈ９（1997）'!E134</f>
        <v>0</v>
      </c>
      <c r="AD101" s="269"/>
      <c r="AE101" s="221"/>
      <c r="AF101" s="201" t="s">
        <v>13</v>
      </c>
      <c r="AG101" s="202"/>
      <c r="AH101" s="203" t="s">
        <v>698</v>
      </c>
      <c r="AI101" s="276">
        <f>'Ｈ９（1997）'!A157</f>
        <v>0</v>
      </c>
      <c r="AJ101" s="277">
        <f>'Ｈ９（1997）'!B157</f>
        <v>0</v>
      </c>
      <c r="AK101" s="280">
        <f>'Ｈ９（1997）'!C157</f>
        <v>0</v>
      </c>
      <c r="AL101" s="281">
        <f>'Ｈ９（1997）'!E157</f>
        <v>0</v>
      </c>
    </row>
    <row r="102" spans="1:38" ht="14.45" customHeight="1">
      <c r="A102" s="947">
        <v>0</v>
      </c>
      <c r="B102" s="947">
        <v>0</v>
      </c>
      <c r="C102" s="947">
        <v>0</v>
      </c>
      <c r="D102" s="947">
        <v>0</v>
      </c>
      <c r="E102" s="947">
        <v>0</v>
      </c>
      <c r="F102" s="947">
        <v>0</v>
      </c>
      <c r="G102" s="536"/>
      <c r="H102" s="535"/>
      <c r="I102" s="535"/>
      <c r="K102" s="199" t="s">
        <v>4</v>
      </c>
      <c r="L102" s="178" t="s">
        <v>78</v>
      </c>
      <c r="M102" s="202"/>
      <c r="N102" s="202"/>
      <c r="O102" s="203" t="s">
        <v>79</v>
      </c>
      <c r="P102" s="204">
        <f>'Ｈ９（1997）'!A101</f>
        <v>36719</v>
      </c>
      <c r="Q102" s="205">
        <f>'Ｈ９（1997）'!B101</f>
        <v>36719</v>
      </c>
      <c r="R102" s="225"/>
      <c r="S102" s="267">
        <f>'Ｈ９（1997）'!D101</f>
        <v>0</v>
      </c>
      <c r="T102" s="268">
        <f>'Ｈ９（1997）'!F101</f>
        <v>31400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47">
        <v>138586</v>
      </c>
      <c r="B103" s="947">
        <v>138586</v>
      </c>
      <c r="C103" s="947">
        <v>0</v>
      </c>
      <c r="D103" s="947">
        <v>0</v>
      </c>
      <c r="E103" s="947">
        <v>0</v>
      </c>
      <c r="F103" s="947">
        <v>0</v>
      </c>
      <c r="G103" s="536"/>
      <c r="H103" s="535"/>
      <c r="I103" s="535"/>
      <c r="K103" s="199"/>
      <c r="L103" s="200"/>
      <c r="M103" s="201" t="s">
        <v>11</v>
      </c>
      <c r="N103" s="202"/>
      <c r="O103" s="203" t="s">
        <v>80</v>
      </c>
      <c r="P103" s="204">
        <f>'Ｈ９（1997）'!A102</f>
        <v>0</v>
      </c>
      <c r="Q103" s="205">
        <f>'Ｈ９（1997）'!B102</f>
        <v>0</v>
      </c>
      <c r="R103" s="225"/>
      <c r="S103" s="267">
        <f>'Ｈ９（1997）'!D102</f>
        <v>0</v>
      </c>
      <c r="T103" s="268">
        <f>'Ｈ９（1997）'!F102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47">
        <v>8668</v>
      </c>
      <c r="B104" s="947">
        <v>8668</v>
      </c>
      <c r="C104" s="947">
        <v>0</v>
      </c>
      <c r="D104" s="947">
        <v>0</v>
      </c>
      <c r="E104" s="947">
        <v>0</v>
      </c>
      <c r="F104" s="947">
        <v>0</v>
      </c>
      <c r="G104" s="536"/>
      <c r="H104" s="535"/>
      <c r="I104" s="535"/>
      <c r="K104" s="199"/>
      <c r="L104" s="221"/>
      <c r="M104" s="201" t="s">
        <v>13</v>
      </c>
      <c r="N104" s="202"/>
      <c r="O104" s="203"/>
      <c r="P104" s="224">
        <f>P102-P103</f>
        <v>36719</v>
      </c>
      <c r="Q104" s="297">
        <f>Q102-Q103</f>
        <v>36719</v>
      </c>
      <c r="R104" s="225"/>
      <c r="S104" s="297">
        <f>S102-S103</f>
        <v>0</v>
      </c>
      <c r="T104" s="275">
        <f>T102-T103</f>
        <v>31400</v>
      </c>
      <c r="U104" s="269"/>
      <c r="V104" s="221"/>
      <c r="W104" s="201" t="s">
        <v>13</v>
      </c>
      <c r="X104" s="202"/>
      <c r="Y104" s="203" t="s">
        <v>699</v>
      </c>
      <c r="Z104" s="276">
        <f>'Ｈ９（1997）'!A135</f>
        <v>0</v>
      </c>
      <c r="AA104" s="277">
        <f>'Ｈ９（1997）'!B135</f>
        <v>0</v>
      </c>
      <c r="AB104" s="278"/>
      <c r="AC104" s="279">
        <f>'Ｈ９（1997）'!E135</f>
        <v>0</v>
      </c>
      <c r="AD104" s="269"/>
      <c r="AE104" s="221"/>
      <c r="AF104" s="201" t="s">
        <v>13</v>
      </c>
      <c r="AG104" s="202"/>
      <c r="AH104" s="203" t="s">
        <v>700</v>
      </c>
      <c r="AI104" s="276">
        <f>'Ｈ９（1997）'!A158</f>
        <v>0</v>
      </c>
      <c r="AJ104" s="277">
        <f>'Ｈ９（1997）'!B158</f>
        <v>0</v>
      </c>
      <c r="AK104" s="280">
        <f>'Ｈ９（1997）'!C158</f>
        <v>0</v>
      </c>
      <c r="AL104" s="281">
        <f>'Ｈ９（1997）'!E158</f>
        <v>0</v>
      </c>
    </row>
    <row r="105" spans="1:38" ht="14.45" customHeight="1">
      <c r="A105" s="947">
        <v>118640</v>
      </c>
      <c r="B105" s="947">
        <v>118640</v>
      </c>
      <c r="C105" s="947">
        <v>0</v>
      </c>
      <c r="D105" s="947">
        <v>0</v>
      </c>
      <c r="E105" s="947">
        <v>0</v>
      </c>
      <c r="F105" s="947">
        <v>0</v>
      </c>
      <c r="G105" s="536"/>
      <c r="H105" s="535"/>
      <c r="I105" s="535"/>
      <c r="K105" s="199"/>
      <c r="L105" s="174"/>
      <c r="M105" s="201" t="s">
        <v>88</v>
      </c>
      <c r="N105" s="202"/>
      <c r="O105" s="203" t="s">
        <v>109</v>
      </c>
      <c r="P105" s="204">
        <f>'Ｈ９（1997）'!A104</f>
        <v>8668</v>
      </c>
      <c r="Q105" s="205">
        <f>'Ｈ９（1997）'!B104</f>
        <v>8668</v>
      </c>
      <c r="R105" s="225"/>
      <c r="S105" s="267">
        <f>'Ｈ９（1997）'!D104</f>
        <v>0</v>
      </c>
      <c r="T105" s="268">
        <f>'Ｈ９（1997）'!F104</f>
        <v>0</v>
      </c>
      <c r="U105" s="269"/>
      <c r="V105" s="174"/>
      <c r="W105" s="201" t="s">
        <v>452</v>
      </c>
      <c r="X105" s="202"/>
      <c r="Y105" s="203" t="s">
        <v>453</v>
      </c>
      <c r="Z105" s="276">
        <f>'Ｈ９（1997）'!A136</f>
        <v>0</v>
      </c>
      <c r="AA105" s="277">
        <f>'Ｈ９（1997）'!B136</f>
        <v>0</v>
      </c>
      <c r="AB105" s="278"/>
      <c r="AC105" s="279">
        <f>'Ｈ９（1997）'!E136</f>
        <v>0</v>
      </c>
      <c r="AD105" s="269"/>
      <c r="AE105" s="174"/>
      <c r="AF105" s="201" t="s">
        <v>452</v>
      </c>
      <c r="AG105" s="202"/>
      <c r="AH105" s="203" t="s">
        <v>454</v>
      </c>
      <c r="AI105" s="276">
        <f>'Ｈ９（1997）'!A159</f>
        <v>0</v>
      </c>
      <c r="AJ105" s="277">
        <f>'Ｈ９（1997）'!B159</f>
        <v>0</v>
      </c>
      <c r="AK105" s="280">
        <f>'Ｈ９（1997）'!C159</f>
        <v>0</v>
      </c>
      <c r="AL105" s="281">
        <f>'Ｈ９（1997）'!E159</f>
        <v>0</v>
      </c>
    </row>
    <row r="106" spans="1:38" ht="14.45" customHeight="1">
      <c r="A106" s="947">
        <v>0</v>
      </c>
      <c r="B106" s="947">
        <v>0</v>
      </c>
      <c r="C106" s="947">
        <v>0</v>
      </c>
      <c r="D106" s="947">
        <v>0</v>
      </c>
      <c r="E106" s="947">
        <v>0</v>
      </c>
      <c r="F106" s="947">
        <v>0</v>
      </c>
      <c r="G106" s="536"/>
      <c r="H106" s="535"/>
      <c r="I106" s="535"/>
      <c r="K106" s="199"/>
      <c r="L106" s="181" t="s">
        <v>91</v>
      </c>
      <c r="M106" s="201" t="s">
        <v>89</v>
      </c>
      <c r="N106" s="202"/>
      <c r="O106" s="203" t="s">
        <v>110</v>
      </c>
      <c r="P106" s="204">
        <f>'Ｈ９（1997）'!A105</f>
        <v>118640</v>
      </c>
      <c r="Q106" s="205">
        <f>'Ｈ９（1997）'!B105</f>
        <v>118640</v>
      </c>
      <c r="R106" s="225"/>
      <c r="S106" s="267">
        <f>'Ｈ９（1997）'!D105</f>
        <v>0</v>
      </c>
      <c r="T106" s="268">
        <f>'Ｈ９（1997）'!F105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47">
        <v>0</v>
      </c>
      <c r="B107" s="947">
        <v>0</v>
      </c>
      <c r="C107" s="947">
        <v>0</v>
      </c>
      <c r="D107" s="947">
        <v>0</v>
      </c>
      <c r="E107" s="947">
        <v>0</v>
      </c>
      <c r="F107" s="947">
        <v>0</v>
      </c>
      <c r="G107" s="536"/>
      <c r="H107" s="535"/>
      <c r="I107" s="535"/>
      <c r="K107" s="199"/>
      <c r="L107" s="181"/>
      <c r="M107" s="201" t="s">
        <v>104</v>
      </c>
      <c r="N107" s="202"/>
      <c r="O107" s="203" t="s">
        <v>111</v>
      </c>
      <c r="P107" s="204">
        <f>'Ｈ９（1997）'!A106</f>
        <v>0</v>
      </c>
      <c r="Q107" s="205">
        <f>'Ｈ９（1997）'!B106</f>
        <v>0</v>
      </c>
      <c r="R107" s="225"/>
      <c r="S107" s="267">
        <f>'Ｈ９（1997）'!D106</f>
        <v>0</v>
      </c>
      <c r="T107" s="268">
        <f>'Ｈ９（1997）'!F106</f>
        <v>0</v>
      </c>
      <c r="U107" s="269"/>
      <c r="V107" s="181"/>
      <c r="W107" s="201" t="s">
        <v>104</v>
      </c>
      <c r="X107" s="202"/>
      <c r="Y107" s="203" t="s">
        <v>701</v>
      </c>
      <c r="Z107" s="276">
        <f>'Ｈ９（1997）'!A137</f>
        <v>0</v>
      </c>
      <c r="AA107" s="277">
        <f>'Ｈ９（1997）'!B137</f>
        <v>0</v>
      </c>
      <c r="AB107" s="278"/>
      <c r="AC107" s="279">
        <f>'Ｈ９（1997）'!E137</f>
        <v>0</v>
      </c>
      <c r="AD107" s="269"/>
      <c r="AE107" s="181"/>
      <c r="AF107" s="201" t="s">
        <v>104</v>
      </c>
      <c r="AG107" s="202"/>
      <c r="AH107" s="203" t="s">
        <v>702</v>
      </c>
      <c r="AI107" s="276">
        <f>'Ｈ９（1997）'!A160</f>
        <v>0</v>
      </c>
      <c r="AJ107" s="277">
        <f>'Ｈ９（1997）'!B160</f>
        <v>0</v>
      </c>
      <c r="AK107" s="280">
        <f>'Ｈ９（1997）'!C160</f>
        <v>0</v>
      </c>
      <c r="AL107" s="281">
        <f>'Ｈ９（1997）'!E160</f>
        <v>0</v>
      </c>
    </row>
    <row r="108" spans="1:38" ht="14.45" customHeight="1">
      <c r="A108" s="947">
        <v>0</v>
      </c>
      <c r="B108" s="947">
        <v>0</v>
      </c>
      <c r="C108" s="947">
        <v>0</v>
      </c>
      <c r="D108" s="947">
        <v>0</v>
      </c>
      <c r="E108" s="947">
        <v>0</v>
      </c>
      <c r="F108" s="947">
        <v>0</v>
      </c>
      <c r="G108" s="536"/>
      <c r="H108" s="535"/>
      <c r="I108" s="535"/>
      <c r="K108" s="199"/>
      <c r="L108" s="181"/>
      <c r="M108" s="201" t="s">
        <v>90</v>
      </c>
      <c r="N108" s="202"/>
      <c r="O108" s="203" t="s">
        <v>112</v>
      </c>
      <c r="P108" s="204">
        <f>'Ｈ９（1997）'!A107</f>
        <v>0</v>
      </c>
      <c r="Q108" s="205">
        <f>'Ｈ９（1997）'!B107</f>
        <v>0</v>
      </c>
      <c r="R108" s="225"/>
      <c r="S108" s="267">
        <f>'Ｈ９（1997）'!D107</f>
        <v>0</v>
      </c>
      <c r="T108" s="268">
        <f>'Ｈ９（1997）'!F107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47">
        <v>0</v>
      </c>
      <c r="B109" s="947">
        <v>0</v>
      </c>
      <c r="C109" s="947">
        <v>0</v>
      </c>
      <c r="D109" s="947">
        <v>0</v>
      </c>
      <c r="E109" s="947">
        <v>0</v>
      </c>
      <c r="F109" s="947">
        <v>0</v>
      </c>
      <c r="G109" s="536"/>
      <c r="H109" s="535"/>
      <c r="I109" s="535"/>
      <c r="K109" s="199"/>
      <c r="L109" s="181" t="s">
        <v>92</v>
      </c>
      <c r="M109" s="201" t="s">
        <v>105</v>
      </c>
      <c r="N109" s="202"/>
      <c r="O109" s="203" t="s">
        <v>113</v>
      </c>
      <c r="P109" s="204">
        <f>'Ｈ９（1997）'!A108</f>
        <v>0</v>
      </c>
      <c r="Q109" s="205">
        <f>'Ｈ９（1997）'!B108</f>
        <v>0</v>
      </c>
      <c r="R109" s="225"/>
      <c r="S109" s="267">
        <f>'Ｈ９（1997）'!D108</f>
        <v>0</v>
      </c>
      <c r="T109" s="268">
        <f>'Ｈ９（1997）'!F108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47">
        <v>0</v>
      </c>
      <c r="B110" s="947">
        <v>0</v>
      </c>
      <c r="C110" s="947">
        <v>0</v>
      </c>
      <c r="D110" s="947">
        <v>0</v>
      </c>
      <c r="E110" s="947">
        <v>0</v>
      </c>
      <c r="F110" s="947">
        <v>0</v>
      </c>
      <c r="G110" s="536"/>
      <c r="H110" s="535"/>
      <c r="I110" s="535"/>
      <c r="K110" s="199"/>
      <c r="L110" s="181"/>
      <c r="M110" s="201" t="s">
        <v>106</v>
      </c>
      <c r="N110" s="202"/>
      <c r="O110" s="203" t="s">
        <v>114</v>
      </c>
      <c r="P110" s="204">
        <f>'Ｈ９（1997）'!A109</f>
        <v>0</v>
      </c>
      <c r="Q110" s="205">
        <f>'Ｈ９（1997）'!B109</f>
        <v>0</v>
      </c>
      <c r="R110" s="225"/>
      <c r="S110" s="267">
        <f>'Ｈ９（1997）'!D109</f>
        <v>0</v>
      </c>
      <c r="T110" s="268">
        <f>'Ｈ９（1997）'!F109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47">
        <v>5410</v>
      </c>
      <c r="B111" s="947">
        <v>5410</v>
      </c>
      <c r="C111" s="947">
        <v>0</v>
      </c>
      <c r="D111" s="947">
        <v>0</v>
      </c>
      <c r="E111" s="947">
        <v>0</v>
      </c>
      <c r="F111" s="947">
        <v>0</v>
      </c>
      <c r="G111" s="536"/>
      <c r="H111" s="535"/>
      <c r="I111" s="535"/>
      <c r="K111" s="199"/>
      <c r="L111" s="181"/>
      <c r="M111" s="201" t="s">
        <v>107</v>
      </c>
      <c r="N111" s="202"/>
      <c r="O111" s="203" t="s">
        <v>115</v>
      </c>
      <c r="P111" s="204">
        <f>'Ｈ９（1997）'!A110</f>
        <v>0</v>
      </c>
      <c r="Q111" s="205">
        <f>'Ｈ９（1997）'!B110</f>
        <v>0</v>
      </c>
      <c r="R111" s="225"/>
      <c r="S111" s="267">
        <f>'Ｈ９（1997）'!D110</f>
        <v>0</v>
      </c>
      <c r="T111" s="268">
        <f>'Ｈ９（1997）'!F110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47">
        <v>5868</v>
      </c>
      <c r="B112" s="947">
        <v>5868</v>
      </c>
      <c r="C112" s="947">
        <v>0</v>
      </c>
      <c r="D112" s="947">
        <v>0</v>
      </c>
      <c r="E112" s="947">
        <v>0</v>
      </c>
      <c r="F112" s="947">
        <v>0</v>
      </c>
      <c r="G112" s="536"/>
      <c r="H112" s="535"/>
      <c r="I112" s="535"/>
      <c r="K112" s="199"/>
      <c r="L112" s="181" t="s">
        <v>41</v>
      </c>
      <c r="M112" s="201" t="s">
        <v>108</v>
      </c>
      <c r="N112" s="202"/>
      <c r="O112" s="203" t="s">
        <v>116</v>
      </c>
      <c r="P112" s="204">
        <f>'Ｈ９（1997）'!A111</f>
        <v>5410</v>
      </c>
      <c r="Q112" s="205">
        <f>'Ｈ９（1997）'!B111</f>
        <v>5410</v>
      </c>
      <c r="R112" s="225"/>
      <c r="S112" s="267">
        <f>'Ｈ９（1997）'!D111</f>
        <v>0</v>
      </c>
      <c r="T112" s="268">
        <f>'Ｈ９（1997）'!F111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thickBot="1">
      <c r="A113" s="538">
        <v>0</v>
      </c>
      <c r="B113" s="539">
        <v>0</v>
      </c>
      <c r="C113" s="539">
        <v>0</v>
      </c>
      <c r="D113" s="539">
        <v>0</v>
      </c>
      <c r="E113" s="539">
        <v>0</v>
      </c>
      <c r="F113" s="539">
        <v>0</v>
      </c>
      <c r="G113" s="536"/>
      <c r="H113" s="535"/>
      <c r="I113" s="535"/>
      <c r="K113" s="199"/>
      <c r="L113" s="221"/>
      <c r="M113" s="201" t="s">
        <v>13</v>
      </c>
      <c r="N113" s="202"/>
      <c r="O113" s="203" t="s">
        <v>117</v>
      </c>
      <c r="P113" s="204">
        <f>'Ｈ９（1997）'!A112</f>
        <v>5868</v>
      </c>
      <c r="Q113" s="205">
        <f>'Ｈ９（1997）'!B112</f>
        <v>5868</v>
      </c>
      <c r="R113" s="225"/>
      <c r="S113" s="267">
        <f>'Ｈ９（1997）'!D112</f>
        <v>0</v>
      </c>
      <c r="T113" s="268">
        <f>'Ｈ９（1997）'!F112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'Ｈ９（1997）'!A113</f>
        <v>0</v>
      </c>
      <c r="Q114" s="205">
        <f>'Ｈ９（1997）'!B113</f>
        <v>0</v>
      </c>
      <c r="R114" s="225"/>
      <c r="S114" s="267">
        <f>'Ｈ９（1997）'!D113</f>
        <v>0</v>
      </c>
      <c r="T114" s="268">
        <f>'Ｈ９（1997）'!F113</f>
        <v>0</v>
      </c>
      <c r="U114" s="269"/>
      <c r="V114" s="201" t="s">
        <v>13</v>
      </c>
      <c r="W114" s="202"/>
      <c r="X114" s="202"/>
      <c r="Y114" s="203" t="s">
        <v>703</v>
      </c>
      <c r="Z114" s="276">
        <f>'Ｈ９（1997）'!A138</f>
        <v>0</v>
      </c>
      <c r="AA114" s="277">
        <f>'Ｈ９（1997）'!B138</f>
        <v>0</v>
      </c>
      <c r="AB114" s="278"/>
      <c r="AC114" s="279">
        <f>'Ｈ９（1997）'!E138</f>
        <v>0</v>
      </c>
      <c r="AD114" s="269"/>
      <c r="AE114" s="201" t="s">
        <v>13</v>
      </c>
      <c r="AF114" s="202"/>
      <c r="AG114" s="202"/>
      <c r="AH114" s="203" t="s">
        <v>704</v>
      </c>
      <c r="AI114" s="276">
        <f>'Ｈ９（1997）'!A161</f>
        <v>0</v>
      </c>
      <c r="AJ114" s="277">
        <f>'Ｈ９（1997）'!B161</f>
        <v>0</v>
      </c>
      <c r="AK114" s="280">
        <f>'Ｈ９（1997）'!C161</f>
        <v>0</v>
      </c>
      <c r="AL114" s="281">
        <f>'Ｈ９（1997）'!E161</f>
        <v>0</v>
      </c>
    </row>
    <row r="115" spans="1:41" ht="14.45" customHeight="1" thickBot="1">
      <c r="K115" s="316"/>
      <c r="L115" s="317" t="s">
        <v>82</v>
      </c>
      <c r="M115" s="318"/>
      <c r="N115" s="318"/>
      <c r="O115" s="319"/>
      <c r="P115" s="320">
        <f>SUM(P62:P114)-P63-P64-P66-P67-P69-P70-P71-P84-P85-P86-P94-P95-P96-P97-P98-P103-P104</f>
        <v>796567</v>
      </c>
      <c r="Q115" s="321">
        <f>SUM(Q62:Q114)-Q63-Q64-Q66-Q67-Q69-Q70-Q71-Q84-Q85-Q86-Q94-Q95-Q96-Q97-Q98-Q103-Q104</f>
        <v>759168</v>
      </c>
      <c r="R115" s="321"/>
      <c r="S115" s="322">
        <f>SUM(S62:S114)-S63-S64-S66-S67-S69-S70-S71-S84-S85-S86-S94-S95-S96-S97-S98-S103-S104</f>
        <v>25085</v>
      </c>
      <c r="T115" s="323">
        <f>SUM(T62:T114)-T63-T64-T66-T67-T69-T70-T71-T84-T85-T86-T94-T95-T96-T97-T98-T103-T104</f>
        <v>88200</v>
      </c>
      <c r="U115" s="324"/>
      <c r="V115" s="317" t="s">
        <v>82</v>
      </c>
      <c r="W115" s="318"/>
      <c r="X115" s="318"/>
      <c r="Y115" s="319"/>
      <c r="Z115" s="325">
        <f>Z64+Z67+Z73+Z74+Z75+Z86+Z88+Z89+Z92+Z93+Z99+Z101+Z104+Z105+Z114</f>
        <v>79942</v>
      </c>
      <c r="AA115" s="326">
        <f>AA64+AA67+AA73+AA74+AA75+AA86+AA88+AA89+AA92+AA93+AA99+AA101+AA104+AA105+AA114</f>
        <v>0</v>
      </c>
      <c r="AB115" s="327"/>
      <c r="AC115" s="328">
        <f>AC64+AC67+AC73+AC74+AC75+AC86+AC88+AC89+AC92+AC93+AC99+AC101+AC104+AC105+AC114</f>
        <v>75200</v>
      </c>
      <c r="AD115" s="324"/>
      <c r="AE115" s="317" t="s">
        <v>82</v>
      </c>
      <c r="AF115" s="318"/>
      <c r="AG115" s="318"/>
      <c r="AH115" s="319"/>
      <c r="AI115" s="325">
        <f>AI64+AI67+AI73+AI74+AI75+AI86+AI88+AI89+AI92+AI93+AI99+AI101+AI104+AI105+AI114</f>
        <v>995</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57">
        <v>79942</v>
      </c>
      <c r="B116" s="957">
        <v>0</v>
      </c>
      <c r="C116" s="957">
        <v>0</v>
      </c>
      <c r="D116" s="957">
        <v>0</v>
      </c>
      <c r="E116" s="957">
        <v>75200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57">
        <v>0</v>
      </c>
      <c r="B117" s="957">
        <v>0</v>
      </c>
      <c r="C117" s="957">
        <v>0</v>
      </c>
      <c r="D117" s="957">
        <v>0</v>
      </c>
      <c r="E117" s="957">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57">
        <v>0</v>
      </c>
      <c r="B118" s="957">
        <v>0</v>
      </c>
      <c r="C118" s="957">
        <v>0</v>
      </c>
      <c r="D118" s="957">
        <v>0</v>
      </c>
      <c r="E118" s="957">
        <v>0</v>
      </c>
      <c r="K118" s="504" t="s">
        <v>723</v>
      </c>
      <c r="L118" s="339"/>
      <c r="M118" s="339"/>
      <c r="N118" s="339"/>
      <c r="O118" s="340"/>
      <c r="P118" s="341"/>
      <c r="Q118" s="341"/>
      <c r="R118" s="518" t="s">
        <v>732</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57">
        <v>0</v>
      </c>
      <c r="B119" s="957">
        <v>0</v>
      </c>
      <c r="C119" s="957">
        <v>0</v>
      </c>
      <c r="D119" s="957">
        <v>0</v>
      </c>
      <c r="E119" s="957">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1" s="376" customFormat="1" ht="14.45" customHeight="1">
      <c r="A120" s="957">
        <v>0</v>
      </c>
      <c r="B120" s="957">
        <v>0</v>
      </c>
      <c r="C120" s="957">
        <v>0</v>
      </c>
      <c r="D120" s="957">
        <v>0</v>
      </c>
      <c r="E120" s="957">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57">
        <v>79942</v>
      </c>
      <c r="B121" s="957">
        <v>0</v>
      </c>
      <c r="C121" s="957">
        <v>0</v>
      </c>
      <c r="D121" s="957">
        <v>0</v>
      </c>
      <c r="E121" s="957">
        <v>75200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57">
        <v>79942</v>
      </c>
      <c r="B122" s="957">
        <v>0</v>
      </c>
      <c r="C122" s="957">
        <v>0</v>
      </c>
      <c r="D122" s="957">
        <v>0</v>
      </c>
      <c r="E122" s="957">
        <v>75200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1" ht="14.45" customHeight="1">
      <c r="A123" s="957">
        <v>0</v>
      </c>
      <c r="B123" s="957">
        <v>0</v>
      </c>
      <c r="C123" s="957">
        <v>0</v>
      </c>
      <c r="D123" s="957">
        <v>0</v>
      </c>
      <c r="E123" s="957">
        <v>0</v>
      </c>
      <c r="K123" s="188"/>
      <c r="L123" s="189" t="s">
        <v>8</v>
      </c>
      <c r="M123" s="190"/>
      <c r="N123" s="190"/>
      <c r="O123" s="191"/>
      <c r="P123" s="365">
        <f t="shared" ref="P123:T138" si="0">P8+P62</f>
        <v>112599</v>
      </c>
      <c r="Q123" s="259">
        <f t="shared" si="0"/>
        <v>112599</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112599</v>
      </c>
      <c r="AJ123" s="259">
        <f>SUM(AJ124:AJ125)</f>
        <v>0</v>
      </c>
      <c r="AK123" s="370">
        <f>SUM(AK124:AK125)</f>
        <v>0</v>
      </c>
      <c r="AL123" s="1383">
        <f>P123-Q123</f>
        <v>0</v>
      </c>
      <c r="AM123" s="1339"/>
    </row>
    <row r="124" spans="1:41" ht="14.45" customHeight="1">
      <c r="A124" s="957">
        <v>0</v>
      </c>
      <c r="B124" s="957">
        <v>0</v>
      </c>
      <c r="C124" s="957">
        <v>0</v>
      </c>
      <c r="D124" s="957">
        <v>0</v>
      </c>
      <c r="E124" s="957">
        <v>0</v>
      </c>
      <c r="K124" s="199"/>
      <c r="L124" s="200"/>
      <c r="M124" s="201" t="s">
        <v>146</v>
      </c>
      <c r="N124" s="202"/>
      <c r="O124" s="203"/>
      <c r="P124" s="224">
        <f t="shared" si="0"/>
        <v>75180</v>
      </c>
      <c r="Q124" s="225">
        <f t="shared" si="0"/>
        <v>75180</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75180</v>
      </c>
      <c r="AJ124" s="225">
        <f>IF($P124-$Z124=0,0,ROUND((R124-AA124)*$AI124/($P124-$Z124),0))</f>
        <v>0</v>
      </c>
      <c r="AK124" s="371">
        <f>IF(P124-Z124=0,0,ROUND((S124-AB124)*AI124/(P124-Z124),0))</f>
        <v>0</v>
      </c>
      <c r="AL124" s="1383">
        <f t="shared" ref="AL124:AL175" si="3">P124-Q124</f>
        <v>0</v>
      </c>
      <c r="AM124" s="1339"/>
    </row>
    <row r="125" spans="1:41" ht="14.45" customHeight="1">
      <c r="A125" s="957">
        <v>0</v>
      </c>
      <c r="B125" s="957">
        <v>0</v>
      </c>
      <c r="C125" s="957">
        <v>0</v>
      </c>
      <c r="D125" s="957">
        <v>0</v>
      </c>
      <c r="E125" s="957">
        <v>0</v>
      </c>
      <c r="K125" s="199"/>
      <c r="L125" s="200"/>
      <c r="M125" s="201" t="s">
        <v>13</v>
      </c>
      <c r="N125" s="172"/>
      <c r="O125" s="212"/>
      <c r="P125" s="224">
        <f t="shared" si="0"/>
        <v>37419</v>
      </c>
      <c r="Q125" s="225">
        <f t="shared" si="0"/>
        <v>37419</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37419</v>
      </c>
      <c r="AJ125" s="225">
        <f>IF($P125-$Z125=0,0,ROUND((R125-AA125)*$AI125/($P125-$Z125),0))</f>
        <v>0</v>
      </c>
      <c r="AK125" s="371">
        <f>IF(P125-Z125=0,0,ROUND((S125-AB125)*AI125/(P125-Z125),0))</f>
        <v>0</v>
      </c>
      <c r="AL125" s="1383">
        <f t="shared" si="3"/>
        <v>0</v>
      </c>
      <c r="AM125" s="1339"/>
    </row>
    <row r="126" spans="1:41" ht="14.45" customHeight="1">
      <c r="A126" s="957">
        <v>0</v>
      </c>
      <c r="B126" s="957">
        <v>0</v>
      </c>
      <c r="C126" s="957">
        <v>0</v>
      </c>
      <c r="D126" s="957">
        <v>0</v>
      </c>
      <c r="E126" s="957">
        <v>0</v>
      </c>
      <c r="K126" s="199" t="s">
        <v>4</v>
      </c>
      <c r="L126" s="178" t="s">
        <v>14</v>
      </c>
      <c r="M126" s="175"/>
      <c r="N126" s="175"/>
      <c r="O126" s="216"/>
      <c r="P126" s="224">
        <f t="shared" si="0"/>
        <v>30796</v>
      </c>
      <c r="Q126" s="225">
        <f t="shared" si="0"/>
        <v>28546</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28546</v>
      </c>
      <c r="AJ126" s="225">
        <f>SUM(AJ127:AJ128)</f>
        <v>0</v>
      </c>
      <c r="AK126" s="371">
        <f>SUM(AK127:AK128)</f>
        <v>0</v>
      </c>
      <c r="AL126" s="1383">
        <f t="shared" si="3"/>
        <v>2250</v>
      </c>
      <c r="AM126" s="1339"/>
    </row>
    <row r="127" spans="1:41" ht="14.45" customHeight="1">
      <c r="A127" s="957">
        <v>0</v>
      </c>
      <c r="B127" s="957">
        <v>0</v>
      </c>
      <c r="C127" s="957">
        <v>0</v>
      </c>
      <c r="D127" s="957">
        <v>0</v>
      </c>
      <c r="E127" s="957">
        <v>0</v>
      </c>
      <c r="K127" s="199"/>
      <c r="L127" s="200"/>
      <c r="M127" s="201" t="s">
        <v>16</v>
      </c>
      <c r="N127" s="202"/>
      <c r="O127" s="203"/>
      <c r="P127" s="224">
        <f t="shared" si="0"/>
        <v>475</v>
      </c>
      <c r="Q127" s="225">
        <f t="shared" si="0"/>
        <v>475</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475</v>
      </c>
      <c r="AJ127" s="225">
        <f>IF($P127-$Z127=0,0,ROUND((R127-AA127)*$AI127/($P127-$Z127),0))</f>
        <v>0</v>
      </c>
      <c r="AK127" s="371">
        <f>IF(P127-Z127=0,0,ROUND((S127-AB127)*AI127/(P127-Z127),0))</f>
        <v>0</v>
      </c>
      <c r="AL127" s="1383">
        <f t="shared" si="3"/>
        <v>0</v>
      </c>
      <c r="AM127" s="1339"/>
    </row>
    <row r="128" spans="1:41" ht="14.45" customHeight="1">
      <c r="A128" s="957">
        <v>0</v>
      </c>
      <c r="B128" s="957">
        <v>0</v>
      </c>
      <c r="C128" s="957">
        <v>0</v>
      </c>
      <c r="D128" s="957">
        <v>0</v>
      </c>
      <c r="E128" s="957">
        <v>0</v>
      </c>
      <c r="K128" s="199"/>
      <c r="L128" s="221"/>
      <c r="M128" s="201" t="s">
        <v>13</v>
      </c>
      <c r="N128" s="222"/>
      <c r="O128" s="223"/>
      <c r="P128" s="224">
        <f t="shared" si="0"/>
        <v>30321</v>
      </c>
      <c r="Q128" s="225">
        <f t="shared" si="0"/>
        <v>28071</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28071</v>
      </c>
      <c r="AJ128" s="225">
        <f>IF($P128-$Z128=0,0,ROUND((R128-AA128)*$AI128/($P128-$Z128),0))</f>
        <v>0</v>
      </c>
      <c r="AK128" s="371">
        <f>IF(P128-Z128=0,0,ROUND((S128-AB128)*AI128/(P128-Z128),0))</f>
        <v>0</v>
      </c>
      <c r="AL128" s="1383">
        <f t="shared" si="3"/>
        <v>2250</v>
      </c>
      <c r="AM128" s="1339"/>
    </row>
    <row r="129" spans="1:39" ht="14.45" customHeight="1">
      <c r="A129" s="957">
        <v>0</v>
      </c>
      <c r="B129" s="957">
        <v>0</v>
      </c>
      <c r="C129" s="957">
        <v>0</v>
      </c>
      <c r="D129" s="957">
        <v>0</v>
      </c>
      <c r="E129" s="957">
        <v>0</v>
      </c>
      <c r="K129" s="199" t="s">
        <v>4</v>
      </c>
      <c r="L129" s="174"/>
      <c r="M129" s="200" t="s">
        <v>94</v>
      </c>
      <c r="N129" s="202"/>
      <c r="O129" s="203"/>
      <c r="P129" s="224">
        <f t="shared" si="0"/>
        <v>28138</v>
      </c>
      <c r="Q129" s="225">
        <f t="shared" si="0"/>
        <v>3780</v>
      </c>
      <c r="R129" s="225">
        <f t="shared" si="0"/>
        <v>7844</v>
      </c>
      <c r="S129" s="226">
        <f t="shared" si="0"/>
        <v>7844</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3780</v>
      </c>
      <c r="AJ129" s="225">
        <f>SUM(AJ130:AJ132)</f>
        <v>1054</v>
      </c>
      <c r="AK129" s="371">
        <f>SUM(AK130:AK132)</f>
        <v>1054</v>
      </c>
      <c r="AL129" s="1383">
        <f t="shared" si="3"/>
        <v>24358</v>
      </c>
      <c r="AM129" s="1339"/>
    </row>
    <row r="130" spans="1:39" ht="14.45" customHeight="1">
      <c r="A130" s="957">
        <v>0</v>
      </c>
      <c r="B130" s="957">
        <v>0</v>
      </c>
      <c r="C130" s="957">
        <v>0</v>
      </c>
      <c r="D130" s="957">
        <v>0</v>
      </c>
      <c r="E130" s="957">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57">
        <v>0</v>
      </c>
      <c r="B131" s="957">
        <v>0</v>
      </c>
      <c r="C131" s="957">
        <v>0</v>
      </c>
      <c r="D131" s="957">
        <v>0</v>
      </c>
      <c r="E131" s="957">
        <v>0</v>
      </c>
      <c r="K131" s="199"/>
      <c r="L131" s="181" t="s">
        <v>103</v>
      </c>
      <c r="M131" s="181"/>
      <c r="N131" s="201" t="s">
        <v>96</v>
      </c>
      <c r="O131" s="203"/>
      <c r="P131" s="224">
        <f t="shared" si="0"/>
        <v>28138</v>
      </c>
      <c r="Q131" s="225">
        <f t="shared" si="0"/>
        <v>3780</v>
      </c>
      <c r="R131" s="225">
        <f t="shared" si="0"/>
        <v>7844</v>
      </c>
      <c r="S131" s="226">
        <f t="shared" si="0"/>
        <v>7844</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3780</v>
      </c>
      <c r="AJ131" s="225">
        <f t="shared" si="5"/>
        <v>1054</v>
      </c>
      <c r="AK131" s="371">
        <f t="shared" si="6"/>
        <v>1054</v>
      </c>
      <c r="AL131" s="1383">
        <f t="shared" si="3"/>
        <v>24358</v>
      </c>
      <c r="AM131" s="1339"/>
    </row>
    <row r="132" spans="1:39" ht="14.45" customHeight="1">
      <c r="A132" s="957">
        <v>0</v>
      </c>
      <c r="B132" s="957">
        <v>0</v>
      </c>
      <c r="C132" s="957">
        <v>0</v>
      </c>
      <c r="D132" s="957">
        <v>0</v>
      </c>
      <c r="E132" s="957">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57">
        <v>0</v>
      </c>
      <c r="B133" s="957">
        <v>0</v>
      </c>
      <c r="C133" s="957">
        <v>0</v>
      </c>
      <c r="D133" s="957">
        <v>0</v>
      </c>
      <c r="E133" s="957">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57">
        <v>0</v>
      </c>
      <c r="B134" s="957">
        <v>0</v>
      </c>
      <c r="C134" s="957">
        <v>0</v>
      </c>
      <c r="D134" s="957">
        <v>0</v>
      </c>
      <c r="E134" s="957">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57">
        <v>0</v>
      </c>
      <c r="B135" s="957">
        <v>0</v>
      </c>
      <c r="C135" s="957">
        <v>0</v>
      </c>
      <c r="D135" s="957">
        <v>0</v>
      </c>
      <c r="E135" s="957">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57">
        <v>0</v>
      </c>
      <c r="B136" s="957">
        <v>0</v>
      </c>
      <c r="C136" s="957">
        <v>0</v>
      </c>
      <c r="D136" s="957">
        <v>0</v>
      </c>
      <c r="E136" s="957">
        <v>0</v>
      </c>
      <c r="K136" s="199"/>
      <c r="L136" s="200"/>
      <c r="M136" s="201" t="s">
        <v>22</v>
      </c>
      <c r="N136" s="202"/>
      <c r="O136" s="203"/>
      <c r="P136" s="224">
        <f t="shared" si="0"/>
        <v>16596</v>
      </c>
      <c r="Q136" s="225">
        <f t="shared" si="0"/>
        <v>15696</v>
      </c>
      <c r="R136" s="225">
        <f t="shared" si="0"/>
        <v>0</v>
      </c>
      <c r="S136" s="226">
        <f t="shared" si="0"/>
        <v>6328</v>
      </c>
      <c r="T136" s="275">
        <f t="shared" si="0"/>
        <v>6800</v>
      </c>
      <c r="U136" s="207" t="s">
        <v>86</v>
      </c>
      <c r="V136" s="200"/>
      <c r="W136" s="201" t="s">
        <v>22</v>
      </c>
      <c r="X136" s="202"/>
      <c r="Y136" s="203" t="s">
        <v>156</v>
      </c>
      <c r="Z136" s="224">
        <f t="shared" ref="Z136:AC139" si="8">IF(ISERROR((Z$28)*(Q136/(Q$136+Q$137+Q$138+Q$139+Q$141+Q$142+Q$143))),0,ROUND((Z$28)*(Q136/(Q$136+Q$137+Q$138+Q$139+Q$141+Q$142+Q$143)),0))</f>
        <v>1859</v>
      </c>
      <c r="AA136" s="225">
        <f t="shared" si="8"/>
        <v>0</v>
      </c>
      <c r="AB136" s="297">
        <f t="shared" si="8"/>
        <v>433</v>
      </c>
      <c r="AC136" s="371">
        <f t="shared" si="8"/>
        <v>511</v>
      </c>
      <c r="AD136" s="376"/>
      <c r="AE136" s="199"/>
      <c r="AF136" s="200"/>
      <c r="AG136" s="201" t="s">
        <v>22</v>
      </c>
      <c r="AH136" s="202"/>
      <c r="AI136" s="224">
        <f t="shared" si="2"/>
        <v>13837</v>
      </c>
      <c r="AJ136" s="225">
        <f t="shared" si="5"/>
        <v>0</v>
      </c>
      <c r="AK136" s="371">
        <f t="shared" si="6"/>
        <v>5535</v>
      </c>
      <c r="AL136" s="1383">
        <f t="shared" si="3"/>
        <v>900</v>
      </c>
      <c r="AM136" s="1339"/>
    </row>
    <row r="137" spans="1:39" ht="14.45" customHeight="1">
      <c r="A137" s="957">
        <v>0</v>
      </c>
      <c r="B137" s="957">
        <v>0</v>
      </c>
      <c r="C137" s="957">
        <v>0</v>
      </c>
      <c r="D137" s="957">
        <v>0</v>
      </c>
      <c r="E137" s="957">
        <v>0</v>
      </c>
      <c r="K137" s="199"/>
      <c r="L137" s="200" t="s">
        <v>25</v>
      </c>
      <c r="M137" s="201" t="s">
        <v>26</v>
      </c>
      <c r="N137" s="202"/>
      <c r="O137" s="203"/>
      <c r="P137" s="224">
        <f t="shared" si="0"/>
        <v>26650</v>
      </c>
      <c r="Q137" s="225">
        <f t="shared" si="0"/>
        <v>26650</v>
      </c>
      <c r="R137" s="225">
        <f t="shared" si="0"/>
        <v>0</v>
      </c>
      <c r="S137" s="226">
        <f t="shared" si="0"/>
        <v>10028</v>
      </c>
      <c r="T137" s="275">
        <f t="shared" si="0"/>
        <v>2900</v>
      </c>
      <c r="U137" s="207"/>
      <c r="V137" s="200" t="s">
        <v>25</v>
      </c>
      <c r="W137" s="201" t="s">
        <v>26</v>
      </c>
      <c r="X137" s="202"/>
      <c r="Y137" s="203" t="s">
        <v>156</v>
      </c>
      <c r="Z137" s="224">
        <f t="shared" si="8"/>
        <v>3156</v>
      </c>
      <c r="AA137" s="225">
        <f t="shared" si="8"/>
        <v>0</v>
      </c>
      <c r="AB137" s="297">
        <f t="shared" si="8"/>
        <v>687</v>
      </c>
      <c r="AC137" s="371">
        <f t="shared" si="8"/>
        <v>218</v>
      </c>
      <c r="AD137" s="376"/>
      <c r="AE137" s="199"/>
      <c r="AF137" s="200" t="s">
        <v>25</v>
      </c>
      <c r="AG137" s="201" t="s">
        <v>26</v>
      </c>
      <c r="AH137" s="202"/>
      <c r="AI137" s="224">
        <f t="shared" si="2"/>
        <v>23494</v>
      </c>
      <c r="AJ137" s="225">
        <f t="shared" si="5"/>
        <v>0</v>
      </c>
      <c r="AK137" s="371">
        <f t="shared" si="6"/>
        <v>9341</v>
      </c>
      <c r="AL137" s="1383">
        <f t="shared" si="3"/>
        <v>0</v>
      </c>
      <c r="AM137" s="1339"/>
    </row>
    <row r="138" spans="1:39" ht="14.45" customHeight="1">
      <c r="A138" s="957">
        <v>0</v>
      </c>
      <c r="B138" s="957">
        <v>0</v>
      </c>
      <c r="C138" s="957">
        <v>0</v>
      </c>
      <c r="D138" s="957">
        <v>0</v>
      </c>
      <c r="E138" s="957">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57">
        <v>995</v>
      </c>
      <c r="B139" s="957">
        <v>0</v>
      </c>
      <c r="C139" s="957">
        <v>0</v>
      </c>
      <c r="D139" s="957">
        <v>0</v>
      </c>
      <c r="E139" s="957">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57">
        <v>0</v>
      </c>
      <c r="B140" s="957">
        <v>0</v>
      </c>
      <c r="C140" s="957">
        <v>0</v>
      </c>
      <c r="D140" s="957">
        <v>0</v>
      </c>
      <c r="E140" s="957">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57">
        <v>0</v>
      </c>
      <c r="B141" s="957">
        <v>0</v>
      </c>
      <c r="C141" s="957">
        <v>0</v>
      </c>
      <c r="D141" s="957">
        <v>0</v>
      </c>
      <c r="E141" s="957">
        <v>0</v>
      </c>
      <c r="K141" s="199"/>
      <c r="L141" s="200" t="s">
        <v>38</v>
      </c>
      <c r="M141" s="201" t="s">
        <v>149</v>
      </c>
      <c r="N141" s="202"/>
      <c r="O141" s="203"/>
      <c r="P141" s="224">
        <f t="shared" si="9"/>
        <v>14022</v>
      </c>
      <c r="Q141" s="225">
        <f t="shared" si="9"/>
        <v>0</v>
      </c>
      <c r="R141" s="225">
        <f t="shared" si="9"/>
        <v>0</v>
      </c>
      <c r="S141" s="226">
        <f t="shared" si="9"/>
        <v>0</v>
      </c>
      <c r="T141" s="275">
        <f t="shared" si="9"/>
        <v>0</v>
      </c>
      <c r="U141" s="207"/>
      <c r="V141" s="200" t="s">
        <v>38</v>
      </c>
      <c r="W141" s="201" t="s">
        <v>149</v>
      </c>
      <c r="X141" s="202"/>
      <c r="Y141" s="203" t="s">
        <v>156</v>
      </c>
      <c r="Z141" s="224">
        <f t="shared" ref="Z141:AC143" si="10">IF(ISERROR((Z$28)*(Q141/(Q$136+Q$137+Q$138+Q$139+Q$141+Q$142+Q$143))),0,ROUND((Z$28)*(Q141/(Q$136+Q$137+Q$138+Q$139+Q$141+Q$142+Q$143)),0))</f>
        <v>0</v>
      </c>
      <c r="AA141" s="225">
        <f t="shared" si="10"/>
        <v>0</v>
      </c>
      <c r="AB141" s="297">
        <f t="shared" si="10"/>
        <v>0</v>
      </c>
      <c r="AC141" s="371">
        <f t="shared" si="10"/>
        <v>0</v>
      </c>
      <c r="AD141" s="376"/>
      <c r="AE141" s="199"/>
      <c r="AF141" s="200" t="s">
        <v>38</v>
      </c>
      <c r="AG141" s="201" t="s">
        <v>149</v>
      </c>
      <c r="AH141" s="202"/>
      <c r="AI141" s="224">
        <f t="shared" si="2"/>
        <v>0</v>
      </c>
      <c r="AJ141" s="225">
        <f t="shared" si="5"/>
        <v>0</v>
      </c>
      <c r="AK141" s="371">
        <f t="shared" si="6"/>
        <v>0</v>
      </c>
      <c r="AL141" s="1383">
        <f t="shared" si="3"/>
        <v>14022</v>
      </c>
      <c r="AM141" s="1339"/>
    </row>
    <row r="142" spans="1:39" ht="14.45" customHeight="1">
      <c r="A142" s="957">
        <v>0</v>
      </c>
      <c r="B142" s="957">
        <v>0</v>
      </c>
      <c r="C142" s="957">
        <v>0</v>
      </c>
      <c r="D142" s="957">
        <v>0</v>
      </c>
      <c r="E142" s="957">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57">
        <v>0</v>
      </c>
      <c r="B143" s="957">
        <v>0</v>
      </c>
      <c r="C143" s="957">
        <v>0</v>
      </c>
      <c r="D143" s="957">
        <v>0</v>
      </c>
      <c r="E143" s="957">
        <v>0</v>
      </c>
      <c r="K143" s="199"/>
      <c r="L143" s="221"/>
      <c r="M143" s="201" t="s">
        <v>13</v>
      </c>
      <c r="N143" s="202"/>
      <c r="O143" s="203"/>
      <c r="P143" s="224">
        <f t="shared" si="9"/>
        <v>385169</v>
      </c>
      <c r="Q143" s="225">
        <f t="shared" si="9"/>
        <v>330287</v>
      </c>
      <c r="R143" s="225">
        <f t="shared" si="9"/>
        <v>0</v>
      </c>
      <c r="S143" s="226">
        <f t="shared" si="9"/>
        <v>217917</v>
      </c>
      <c r="T143" s="275">
        <f t="shared" si="9"/>
        <v>80800</v>
      </c>
      <c r="U143" s="207"/>
      <c r="V143" s="221"/>
      <c r="W143" s="201" t="s">
        <v>13</v>
      </c>
      <c r="X143" s="202"/>
      <c r="Y143" s="203" t="s">
        <v>156</v>
      </c>
      <c r="Z143" s="224">
        <f t="shared" si="10"/>
        <v>39120</v>
      </c>
      <c r="AA143" s="225">
        <f t="shared" si="10"/>
        <v>0</v>
      </c>
      <c r="AB143" s="297">
        <f t="shared" si="10"/>
        <v>14928</v>
      </c>
      <c r="AC143" s="371">
        <f t="shared" si="10"/>
        <v>6071</v>
      </c>
      <c r="AD143" s="376"/>
      <c r="AE143" s="199" t="s">
        <v>158</v>
      </c>
      <c r="AF143" s="221"/>
      <c r="AG143" s="201" t="s">
        <v>13</v>
      </c>
      <c r="AH143" s="202"/>
      <c r="AI143" s="224">
        <f t="shared" si="2"/>
        <v>291167</v>
      </c>
      <c r="AJ143" s="225">
        <f t="shared" si="5"/>
        <v>0</v>
      </c>
      <c r="AK143" s="371">
        <f t="shared" si="6"/>
        <v>170796</v>
      </c>
      <c r="AL143" s="1383">
        <f t="shared" si="3"/>
        <v>54882</v>
      </c>
      <c r="AM143" s="1339"/>
    </row>
    <row r="144" spans="1:39" ht="14.45" customHeight="1">
      <c r="A144" s="957">
        <v>0</v>
      </c>
      <c r="B144" s="957">
        <v>0</v>
      </c>
      <c r="C144" s="957">
        <v>0</v>
      </c>
      <c r="D144" s="957">
        <v>0</v>
      </c>
      <c r="E144" s="957">
        <v>0</v>
      </c>
      <c r="K144" s="199" t="s">
        <v>4</v>
      </c>
      <c r="L144" s="178" t="s">
        <v>45</v>
      </c>
      <c r="M144" s="202"/>
      <c r="N144" s="202"/>
      <c r="O144" s="203"/>
      <c r="P144" s="224">
        <f t="shared" si="9"/>
        <v>146836</v>
      </c>
      <c r="Q144" s="225">
        <f t="shared" si="9"/>
        <v>146836</v>
      </c>
      <c r="R144" s="225">
        <f t="shared" si="9"/>
        <v>0</v>
      </c>
      <c r="S144" s="226">
        <f t="shared" si="9"/>
        <v>0</v>
      </c>
      <c r="T144" s="275">
        <f t="shared" si="9"/>
        <v>0</v>
      </c>
      <c r="U144" s="207" t="s">
        <v>4</v>
      </c>
      <c r="V144" s="178" t="s">
        <v>45</v>
      </c>
      <c r="W144" s="202"/>
      <c r="X144" s="202"/>
      <c r="Y144" s="203" t="s">
        <v>156</v>
      </c>
      <c r="Z144" s="224">
        <f>IF(ISERROR((Z$60)*(Q144/(Q$135+Q$144+Q$163+Q$175))),0,ROUND((Z$60)*(Q144/(Q$135+Q$144+Q$163+Q$175)),0))</f>
        <v>117462</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29374</v>
      </c>
      <c r="AJ144" s="225">
        <f>SUM(AJ145:AJ147)</f>
        <v>0</v>
      </c>
      <c r="AK144" s="371">
        <f>SUM(AK145:AK147)</f>
        <v>0</v>
      </c>
      <c r="AL144" s="1383">
        <f t="shared" si="3"/>
        <v>0</v>
      </c>
      <c r="AM144" s="1339"/>
    </row>
    <row r="145" spans="1:39" ht="14.45" customHeight="1">
      <c r="A145" s="957">
        <v>0</v>
      </c>
      <c r="B145" s="957">
        <v>0</v>
      </c>
      <c r="C145" s="957">
        <v>0</v>
      </c>
      <c r="D145" s="957">
        <v>0</v>
      </c>
      <c r="E145" s="957">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57">
        <v>0</v>
      </c>
      <c r="B146" s="957">
        <v>0</v>
      </c>
      <c r="C146" s="957">
        <v>0</v>
      </c>
      <c r="D146" s="957">
        <v>0</v>
      </c>
      <c r="E146" s="957">
        <v>0</v>
      </c>
      <c r="K146" s="199" t="s">
        <v>128</v>
      </c>
      <c r="L146" s="200"/>
      <c r="M146" s="201" t="s">
        <v>101</v>
      </c>
      <c r="N146" s="202"/>
      <c r="O146" s="203"/>
      <c r="P146" s="224">
        <f t="shared" si="9"/>
        <v>146836</v>
      </c>
      <c r="Q146" s="225">
        <f t="shared" si="9"/>
        <v>146836</v>
      </c>
      <c r="R146" s="225">
        <f t="shared" si="9"/>
        <v>0</v>
      </c>
      <c r="S146" s="226">
        <f t="shared" si="9"/>
        <v>0</v>
      </c>
      <c r="T146" s="275">
        <f t="shared" si="9"/>
        <v>0</v>
      </c>
      <c r="U146" s="207"/>
      <c r="V146" s="200"/>
      <c r="W146" s="201" t="s">
        <v>101</v>
      </c>
      <c r="X146" s="202"/>
      <c r="Y146" s="203" t="s">
        <v>156</v>
      </c>
      <c r="Z146" s="224">
        <f t="shared" si="11"/>
        <v>117462</v>
      </c>
      <c r="AA146" s="225">
        <f t="shared" si="11"/>
        <v>0</v>
      </c>
      <c r="AB146" s="297">
        <f t="shared" si="11"/>
        <v>0</v>
      </c>
      <c r="AC146" s="371">
        <f t="shared" si="11"/>
        <v>0</v>
      </c>
      <c r="AD146" s="376"/>
      <c r="AE146" s="199" t="s">
        <v>41</v>
      </c>
      <c r="AF146" s="200"/>
      <c r="AG146" s="201" t="s">
        <v>101</v>
      </c>
      <c r="AH146" s="202"/>
      <c r="AI146" s="224">
        <f t="shared" si="2"/>
        <v>29374</v>
      </c>
      <c r="AJ146" s="225">
        <f t="shared" si="12"/>
        <v>0</v>
      </c>
      <c r="AK146" s="371">
        <f t="shared" si="13"/>
        <v>0</v>
      </c>
      <c r="AL146" s="1383">
        <f t="shared" si="3"/>
        <v>0</v>
      </c>
      <c r="AM146" s="1339"/>
    </row>
    <row r="147" spans="1:39" ht="14.45" customHeight="1">
      <c r="A147" s="957">
        <v>995</v>
      </c>
      <c r="B147" s="957">
        <v>0</v>
      </c>
      <c r="C147" s="957">
        <v>0</v>
      </c>
      <c r="D147" s="957">
        <v>0</v>
      </c>
      <c r="E147" s="957">
        <v>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57">
        <v>0</v>
      </c>
      <c r="B148" s="957">
        <v>0</v>
      </c>
      <c r="C148" s="957">
        <v>0</v>
      </c>
      <c r="D148" s="957">
        <v>0</v>
      </c>
      <c r="E148" s="957">
        <v>0</v>
      </c>
      <c r="K148" s="199" t="s">
        <v>83</v>
      </c>
      <c r="L148" s="178"/>
      <c r="M148" s="201" t="s">
        <v>47</v>
      </c>
      <c r="N148" s="202"/>
      <c r="O148" s="203"/>
      <c r="P148" s="224">
        <f t="shared" si="9"/>
        <v>234474</v>
      </c>
      <c r="Q148" s="225">
        <f t="shared" si="9"/>
        <v>234474</v>
      </c>
      <c r="R148" s="225">
        <f t="shared" si="9"/>
        <v>22000</v>
      </c>
      <c r="S148" s="226">
        <f t="shared" si="9"/>
        <v>0</v>
      </c>
      <c r="T148" s="275">
        <f t="shared" si="9"/>
        <v>54800</v>
      </c>
      <c r="U148" s="207" t="s">
        <v>4</v>
      </c>
      <c r="V148" s="178"/>
      <c r="W148" s="201" t="s">
        <v>47</v>
      </c>
      <c r="X148" s="202"/>
      <c r="Y148" s="203" t="s">
        <v>156</v>
      </c>
      <c r="Z148" s="224">
        <f>IF(ISERROR((Z$33)*(Q148/(Q148+Q149))),0,ROUND((Z$33)*(Q148/(Q148+Q149)),0))</f>
        <v>28978</v>
      </c>
      <c r="AA148" s="225">
        <f>IF(ISERROR((AA$33)*(R148/(R148+R149))),0,ROUND((AA$33)*(R148/(R148+R149)),0))</f>
        <v>9324</v>
      </c>
      <c r="AB148" s="297">
        <f>IF(ISERROR((AB$33)*(S148/(S148+S149))),0,ROUND((AB$33)*(S148/(S148+S149)),0))</f>
        <v>0</v>
      </c>
      <c r="AC148" s="371">
        <f>IF(ISERROR((AC$33)*(T148/(T148+T149))),0,ROUND((AC$33)*(T148/(T148+T149)),0))</f>
        <v>12900</v>
      </c>
      <c r="AD148" s="376"/>
      <c r="AE148" s="199" t="s">
        <v>163</v>
      </c>
      <c r="AF148" s="178"/>
      <c r="AG148" s="201" t="s">
        <v>47</v>
      </c>
      <c r="AH148" s="202"/>
      <c r="AI148" s="224">
        <f t="shared" si="2"/>
        <v>205496</v>
      </c>
      <c r="AJ148" s="225">
        <f t="shared" si="12"/>
        <v>12676</v>
      </c>
      <c r="AK148" s="371">
        <f t="shared" si="13"/>
        <v>0</v>
      </c>
      <c r="AL148" s="1383">
        <f t="shared" si="3"/>
        <v>0</v>
      </c>
      <c r="AM148" s="1339"/>
    </row>
    <row r="149" spans="1:39" ht="14.45" customHeight="1">
      <c r="A149" s="957">
        <v>0</v>
      </c>
      <c r="B149" s="957">
        <v>0</v>
      </c>
      <c r="C149" s="957">
        <v>0</v>
      </c>
      <c r="D149" s="957">
        <v>0</v>
      </c>
      <c r="E149" s="957">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57">
        <v>0</v>
      </c>
      <c r="B150" s="957">
        <v>0</v>
      </c>
      <c r="C150" s="957">
        <v>0</v>
      </c>
      <c r="D150" s="957">
        <v>0</v>
      </c>
      <c r="E150" s="957">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57">
        <v>995</v>
      </c>
      <c r="B151" s="957">
        <v>0</v>
      </c>
      <c r="C151" s="957">
        <v>0</v>
      </c>
      <c r="D151" s="957">
        <v>0</v>
      </c>
      <c r="E151" s="957">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57">
        <v>0</v>
      </c>
      <c r="B152" s="957">
        <v>0</v>
      </c>
      <c r="C152" s="957">
        <v>0</v>
      </c>
      <c r="D152" s="957">
        <v>0</v>
      </c>
      <c r="E152" s="957">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57">
        <v>0</v>
      </c>
      <c r="B153" s="957">
        <v>0</v>
      </c>
      <c r="C153" s="957">
        <v>0</v>
      </c>
      <c r="D153" s="957">
        <v>0</v>
      </c>
      <c r="E153" s="957">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57">
        <v>0</v>
      </c>
      <c r="B154" s="957">
        <v>0</v>
      </c>
      <c r="C154" s="957">
        <v>0</v>
      </c>
      <c r="D154" s="957">
        <v>0</v>
      </c>
      <c r="E154" s="957">
        <v>0</v>
      </c>
      <c r="K154" s="199"/>
      <c r="L154" s="200"/>
      <c r="M154" s="178" t="s">
        <v>60</v>
      </c>
      <c r="N154" s="202"/>
      <c r="O154" s="203"/>
      <c r="P154" s="224">
        <f t="shared" si="9"/>
        <v>0</v>
      </c>
      <c r="Q154" s="225">
        <f t="shared" si="9"/>
        <v>0</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0</v>
      </c>
      <c r="AJ154" s="225">
        <f>SUM(AJ155:AJ159)</f>
        <v>0</v>
      </c>
      <c r="AK154" s="371">
        <f>SUM(AK155:AK159)</f>
        <v>0</v>
      </c>
      <c r="AL154" s="1383">
        <f t="shared" si="3"/>
        <v>0</v>
      </c>
      <c r="AM154" s="1339"/>
    </row>
    <row r="155" spans="1:39" ht="14.45" customHeight="1">
      <c r="A155" s="957">
        <v>995</v>
      </c>
      <c r="B155" s="957">
        <v>0</v>
      </c>
      <c r="C155" s="957">
        <v>0</v>
      </c>
      <c r="D155" s="957">
        <v>0</v>
      </c>
      <c r="E155" s="957">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57">
        <v>0</v>
      </c>
      <c r="B156" s="957">
        <v>0</v>
      </c>
      <c r="C156" s="957">
        <v>0</v>
      </c>
      <c r="D156" s="957">
        <v>0</v>
      </c>
      <c r="E156" s="957">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57">
        <v>0</v>
      </c>
      <c r="B157" s="957">
        <v>0</v>
      </c>
      <c r="C157" s="957">
        <v>0</v>
      </c>
      <c r="D157" s="957">
        <v>0</v>
      </c>
      <c r="E157" s="957">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57">
        <v>0</v>
      </c>
      <c r="B158" s="957">
        <v>0</v>
      </c>
      <c r="C158" s="957">
        <v>0</v>
      </c>
      <c r="D158" s="957">
        <v>0</v>
      </c>
      <c r="E158" s="957">
        <v>0</v>
      </c>
      <c r="K158" s="199"/>
      <c r="L158" s="200"/>
      <c r="M158" s="200"/>
      <c r="N158" s="201" t="s">
        <v>150</v>
      </c>
      <c r="O158" s="203"/>
      <c r="P158" s="224">
        <f t="shared" si="16"/>
        <v>0</v>
      </c>
      <c r="Q158" s="225">
        <f t="shared" si="16"/>
        <v>0</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0</v>
      </c>
      <c r="AJ158" s="225">
        <f t="shared" si="17"/>
        <v>0</v>
      </c>
      <c r="AK158" s="371">
        <f t="shared" si="18"/>
        <v>0</v>
      </c>
      <c r="AL158" s="1383">
        <f t="shared" si="3"/>
        <v>0</v>
      </c>
      <c r="AM158" s="1339"/>
    </row>
    <row r="159" spans="1:39" ht="14.45" customHeight="1">
      <c r="A159" s="957">
        <v>0</v>
      </c>
      <c r="B159" s="957">
        <v>0</v>
      </c>
      <c r="C159" s="957">
        <v>0</v>
      </c>
      <c r="D159" s="957">
        <v>0</v>
      </c>
      <c r="E159" s="957">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57">
        <v>0</v>
      </c>
      <c r="B160" s="957">
        <v>0</v>
      </c>
      <c r="C160" s="957">
        <v>0</v>
      </c>
      <c r="D160" s="957">
        <v>0</v>
      </c>
      <c r="E160" s="957">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57">
        <v>0</v>
      </c>
      <c r="B161" s="957">
        <v>0</v>
      </c>
      <c r="C161" s="957">
        <v>0</v>
      </c>
      <c r="D161" s="957">
        <v>0</v>
      </c>
      <c r="E161" s="957">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57">
        <v>0</v>
      </c>
      <c r="B162" s="957">
        <v>0</v>
      </c>
      <c r="C162" s="957">
        <v>0</v>
      </c>
      <c r="D162" s="957">
        <v>0</v>
      </c>
      <c r="E162" s="957">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57">
        <v>0</v>
      </c>
      <c r="B163" s="957">
        <v>0</v>
      </c>
      <c r="C163" s="957">
        <v>0</v>
      </c>
      <c r="D163" s="957">
        <v>0</v>
      </c>
      <c r="E163" s="957">
        <v>0</v>
      </c>
      <c r="K163" s="199" t="s">
        <v>4</v>
      </c>
      <c r="L163" s="178" t="s">
        <v>78</v>
      </c>
      <c r="M163" s="202"/>
      <c r="N163" s="202"/>
      <c r="O163" s="203"/>
      <c r="P163" s="224">
        <f t="shared" si="16"/>
        <v>36719</v>
      </c>
      <c r="Q163" s="225">
        <f t="shared" si="16"/>
        <v>36719</v>
      </c>
      <c r="R163" s="225">
        <f t="shared" si="16"/>
        <v>0</v>
      </c>
      <c r="S163" s="226">
        <f t="shared" si="16"/>
        <v>0</v>
      </c>
      <c r="T163" s="275">
        <f t="shared" si="16"/>
        <v>31400</v>
      </c>
      <c r="U163" s="207" t="s">
        <v>4</v>
      </c>
      <c r="V163" s="178" t="s">
        <v>78</v>
      </c>
      <c r="W163" s="202"/>
      <c r="X163" s="202"/>
      <c r="Y163" s="203" t="s">
        <v>156</v>
      </c>
      <c r="Z163" s="224">
        <f>IF(ISERROR((Z$60)*(Q163/(Q$135+Q$144+Q$163+Q$175))),0,ROUND((Z$60)*(Q163/(Q$135+Q$144+Q$163+Q$175)),0))</f>
        <v>29374</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7345</v>
      </c>
      <c r="AJ163" s="225">
        <f>SUM(AJ164:AJ165)</f>
        <v>0</v>
      </c>
      <c r="AK163" s="371">
        <f>SUM(AK164:AK165)</f>
        <v>0</v>
      </c>
      <c r="AL163" s="1383">
        <f t="shared" si="3"/>
        <v>0</v>
      </c>
      <c r="AM163" s="1339"/>
    </row>
    <row r="164" spans="1:39" ht="14.45" customHeight="1">
      <c r="A164" s="957">
        <v>0</v>
      </c>
      <c r="B164" s="957">
        <v>0</v>
      </c>
      <c r="C164" s="957">
        <v>0</v>
      </c>
      <c r="D164" s="957">
        <v>0</v>
      </c>
      <c r="E164" s="957">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57">
        <v>0</v>
      </c>
      <c r="B165" s="957">
        <v>0</v>
      </c>
      <c r="C165" s="957">
        <v>0</v>
      </c>
      <c r="D165" s="957">
        <v>0</v>
      </c>
      <c r="E165" s="957">
        <v>0</v>
      </c>
      <c r="K165" s="199"/>
      <c r="L165" s="221"/>
      <c r="M165" s="201" t="s">
        <v>13</v>
      </c>
      <c r="N165" s="202"/>
      <c r="O165" s="203"/>
      <c r="P165" s="224">
        <f t="shared" si="16"/>
        <v>36719</v>
      </c>
      <c r="Q165" s="225">
        <f t="shared" si="16"/>
        <v>36719</v>
      </c>
      <c r="R165" s="225">
        <f t="shared" si="16"/>
        <v>0</v>
      </c>
      <c r="S165" s="226">
        <f t="shared" si="16"/>
        <v>0</v>
      </c>
      <c r="T165" s="275">
        <f t="shared" si="16"/>
        <v>31400</v>
      </c>
      <c r="U165" s="207"/>
      <c r="V165" s="221"/>
      <c r="W165" s="201" t="s">
        <v>13</v>
      </c>
      <c r="X165" s="202"/>
      <c r="Y165" s="203" t="s">
        <v>156</v>
      </c>
      <c r="Z165" s="224">
        <f>Z163-Z164</f>
        <v>29374</v>
      </c>
      <c r="AA165" s="225">
        <f>AA163-AA164</f>
        <v>0</v>
      </c>
      <c r="AB165" s="297">
        <f>AB163-AB164</f>
        <v>0</v>
      </c>
      <c r="AC165" s="371">
        <f>AC163-AC164</f>
        <v>0</v>
      </c>
      <c r="AD165" s="376"/>
      <c r="AE165" s="199"/>
      <c r="AF165" s="221"/>
      <c r="AG165" s="201" t="s">
        <v>13</v>
      </c>
      <c r="AH165" s="202"/>
      <c r="AI165" s="224">
        <f t="shared" si="2"/>
        <v>7345</v>
      </c>
      <c r="AJ165" s="225">
        <f t="shared" si="19"/>
        <v>0</v>
      </c>
      <c r="AK165" s="371">
        <f t="shared" si="20"/>
        <v>0</v>
      </c>
      <c r="AL165" s="1383">
        <f t="shared" si="3"/>
        <v>0</v>
      </c>
      <c r="AM165" s="1339"/>
    </row>
    <row r="166" spans="1:39" ht="14.45" customHeight="1">
      <c r="A166" s="957">
        <v>995</v>
      </c>
      <c r="B166" s="957">
        <v>0</v>
      </c>
      <c r="C166" s="957">
        <v>0</v>
      </c>
      <c r="D166" s="957">
        <v>0</v>
      </c>
      <c r="E166" s="957">
        <v>0</v>
      </c>
      <c r="K166" s="199"/>
      <c r="L166" s="174"/>
      <c r="M166" s="201" t="s">
        <v>88</v>
      </c>
      <c r="N166" s="202"/>
      <c r="O166" s="203"/>
      <c r="P166" s="224">
        <f t="shared" si="16"/>
        <v>8668</v>
      </c>
      <c r="Q166" s="225">
        <f t="shared" si="16"/>
        <v>8668</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8668</v>
      </c>
      <c r="AJ166" s="225">
        <f t="shared" si="19"/>
        <v>0</v>
      </c>
      <c r="AK166" s="371">
        <f t="shared" si="20"/>
        <v>0</v>
      </c>
      <c r="AL166" s="1383">
        <f t="shared" si="3"/>
        <v>0</v>
      </c>
      <c r="AM166" s="1339"/>
    </row>
    <row r="167" spans="1:39" ht="14.45" customHeight="1">
      <c r="A167" s="957">
        <v>995</v>
      </c>
      <c r="B167" s="957">
        <v>0</v>
      </c>
      <c r="C167" s="957">
        <v>0</v>
      </c>
      <c r="D167" s="957">
        <v>0</v>
      </c>
      <c r="E167" s="957">
        <v>0</v>
      </c>
      <c r="K167" s="199"/>
      <c r="L167" s="181" t="s">
        <v>91</v>
      </c>
      <c r="M167" s="201" t="s">
        <v>89</v>
      </c>
      <c r="N167" s="202"/>
      <c r="O167" s="203"/>
      <c r="P167" s="224">
        <f t="shared" si="16"/>
        <v>181505</v>
      </c>
      <c r="Q167" s="225">
        <f t="shared" si="16"/>
        <v>181505</v>
      </c>
      <c r="R167" s="225">
        <f t="shared" si="16"/>
        <v>20955</v>
      </c>
      <c r="S167" s="226">
        <f t="shared" si="16"/>
        <v>0</v>
      </c>
      <c r="T167" s="275">
        <f t="shared" si="16"/>
        <v>27400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181505</v>
      </c>
      <c r="AJ167" s="225">
        <f t="shared" si="19"/>
        <v>20955</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67">
        <v>0</v>
      </c>
      <c r="B170" s="967">
        <v>0</v>
      </c>
      <c r="C170" s="967">
        <v>0</v>
      </c>
      <c r="D170" s="967">
        <v>0</v>
      </c>
      <c r="E170" s="967">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67">
        <v>0</v>
      </c>
      <c r="B171" s="967">
        <v>0</v>
      </c>
      <c r="C171" s="967">
        <v>0</v>
      </c>
      <c r="D171" s="967">
        <v>0</v>
      </c>
      <c r="E171" s="967">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67">
        <v>0</v>
      </c>
      <c r="B172" s="967">
        <v>0</v>
      </c>
      <c r="C172" s="967">
        <v>0</v>
      </c>
      <c r="D172" s="967">
        <v>0</v>
      </c>
      <c r="E172" s="967">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67">
        <v>0</v>
      </c>
      <c r="B173" s="967">
        <v>0</v>
      </c>
      <c r="C173" s="967">
        <v>0</v>
      </c>
      <c r="D173" s="967">
        <v>0</v>
      </c>
      <c r="E173" s="967">
        <v>0</v>
      </c>
      <c r="K173" s="199"/>
      <c r="L173" s="181" t="s">
        <v>41</v>
      </c>
      <c r="M173" s="201" t="s">
        <v>108</v>
      </c>
      <c r="N173" s="202"/>
      <c r="O173" s="203"/>
      <c r="P173" s="224">
        <f t="shared" si="25"/>
        <v>5410</v>
      </c>
      <c r="Q173" s="225">
        <f t="shared" si="25"/>
        <v>5410</v>
      </c>
      <c r="R173" s="225">
        <f t="shared" si="25"/>
        <v>0</v>
      </c>
      <c r="S173" s="226">
        <f t="shared" si="25"/>
        <v>0</v>
      </c>
      <c r="T173" s="275">
        <f t="shared" si="25"/>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5410</v>
      </c>
      <c r="AJ173" s="225">
        <f t="shared" si="23"/>
        <v>0</v>
      </c>
      <c r="AK173" s="371">
        <f t="shared" si="24"/>
        <v>0</v>
      </c>
      <c r="AL173" s="1383">
        <f t="shared" si="3"/>
        <v>0</v>
      </c>
      <c r="AM173" s="1339"/>
    </row>
    <row r="174" spans="1:39" ht="14.45" customHeight="1">
      <c r="A174" s="967">
        <v>0</v>
      </c>
      <c r="B174" s="967">
        <v>0</v>
      </c>
      <c r="C174" s="967">
        <v>0</v>
      </c>
      <c r="D174" s="967">
        <v>0</v>
      </c>
      <c r="E174" s="967">
        <v>0</v>
      </c>
      <c r="K174" s="199"/>
      <c r="L174" s="221"/>
      <c r="M174" s="201" t="s">
        <v>13</v>
      </c>
      <c r="N174" s="202"/>
      <c r="O174" s="203"/>
      <c r="P174" s="224">
        <f t="shared" si="25"/>
        <v>5868</v>
      </c>
      <c r="Q174" s="225">
        <f t="shared" si="25"/>
        <v>5868</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5868</v>
      </c>
      <c r="AJ174" s="225">
        <f t="shared" si="23"/>
        <v>0</v>
      </c>
      <c r="AK174" s="371">
        <f t="shared" si="24"/>
        <v>0</v>
      </c>
      <c r="AL174" s="1383">
        <f t="shared" si="3"/>
        <v>0</v>
      </c>
      <c r="AM174" s="1339"/>
    </row>
    <row r="175" spans="1:39" ht="14.45" customHeight="1">
      <c r="A175" s="967">
        <v>0</v>
      </c>
      <c r="B175" s="967">
        <v>0</v>
      </c>
      <c r="C175" s="967">
        <v>0</v>
      </c>
      <c r="D175" s="967">
        <v>0</v>
      </c>
      <c r="E175" s="967">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1277</v>
      </c>
    </row>
    <row r="176" spans="1:39" ht="14.45" customHeight="1" thickBot="1">
      <c r="A176" s="967">
        <v>0</v>
      </c>
      <c r="B176" s="967">
        <v>0</v>
      </c>
      <c r="C176" s="967">
        <v>0</v>
      </c>
      <c r="D176" s="967">
        <v>0</v>
      </c>
      <c r="E176" s="967">
        <v>0</v>
      </c>
      <c r="K176" s="316"/>
      <c r="L176" s="317" t="s">
        <v>82</v>
      </c>
      <c r="M176" s="318"/>
      <c r="N176" s="318"/>
      <c r="O176" s="319"/>
      <c r="P176" s="320">
        <f t="shared" si="25"/>
        <v>1233450</v>
      </c>
      <c r="Q176" s="321">
        <f t="shared" si="25"/>
        <v>1137038</v>
      </c>
      <c r="R176" s="321">
        <f t="shared" si="25"/>
        <v>50799</v>
      </c>
      <c r="S176" s="322">
        <f t="shared" si="25"/>
        <v>242117</v>
      </c>
      <c r="T176" s="323">
        <f t="shared" si="25"/>
        <v>204100</v>
      </c>
      <c r="U176" s="372"/>
      <c r="V176" s="317" t="s">
        <v>82</v>
      </c>
      <c r="W176" s="318"/>
      <c r="X176" s="318"/>
      <c r="Y176" s="319"/>
      <c r="Z176" s="320">
        <f>Z61</f>
        <v>219949</v>
      </c>
      <c r="AA176" s="321">
        <f>AA61</f>
        <v>9324</v>
      </c>
      <c r="AB176" s="500">
        <f>AB61</f>
        <v>16048</v>
      </c>
      <c r="AC176" s="373">
        <f>AC61</f>
        <v>19700</v>
      </c>
      <c r="AD176" s="376"/>
      <c r="AE176" s="374"/>
      <c r="AF176" s="317" t="s">
        <v>82</v>
      </c>
      <c r="AG176" s="318"/>
      <c r="AH176" s="318"/>
      <c r="AI176" s="375">
        <f t="shared" si="2"/>
        <v>917089</v>
      </c>
      <c r="AJ176" s="321">
        <f>SUM(AJ123,AJ126,AJ129,AJ133:AJ144,AJ148:AJ154,AJ160:AJ163,AJ166:AJ175)</f>
        <v>34685</v>
      </c>
      <c r="AK176" s="373">
        <f>SUM(AK123,AK126,AK129,AK133:AK144,AK148:AK154,AK160:AK163,AK166:AK175)</f>
        <v>186726</v>
      </c>
      <c r="AL176" s="1340">
        <f>SUM(AL123,AL126,AL129,AL133:AL144,AL148:AL154,AL160:AL163,AL166:AL175)</f>
        <v>96412</v>
      </c>
      <c r="AM176" s="1388">
        <f>P176-Q176</f>
        <v>96412</v>
      </c>
    </row>
    <row r="177" spans="1:29" ht="14.25" thickTop="1">
      <c r="A177" s="967">
        <v>0</v>
      </c>
      <c r="B177" s="967">
        <v>0</v>
      </c>
      <c r="C177" s="967">
        <v>0</v>
      </c>
      <c r="D177" s="967">
        <v>0</v>
      </c>
      <c r="E177" s="967">
        <v>0</v>
      </c>
      <c r="AC177" s="489"/>
    </row>
    <row r="178" spans="1:29">
      <c r="A178" s="967">
        <v>44135</v>
      </c>
      <c r="B178" s="967">
        <v>0</v>
      </c>
      <c r="C178" s="967">
        <v>16048</v>
      </c>
      <c r="D178" s="967">
        <v>0</v>
      </c>
      <c r="E178" s="967">
        <v>6800</v>
      </c>
      <c r="AC178" s="489"/>
    </row>
    <row r="179" spans="1:29">
      <c r="A179" s="967">
        <v>44135</v>
      </c>
      <c r="B179" s="967">
        <v>0</v>
      </c>
      <c r="C179" s="967">
        <v>16048</v>
      </c>
      <c r="D179" s="967">
        <v>0</v>
      </c>
      <c r="E179" s="967">
        <v>6800</v>
      </c>
      <c r="AC179" s="489"/>
    </row>
    <row r="180" spans="1:29">
      <c r="A180" s="967">
        <v>0</v>
      </c>
      <c r="B180" s="967">
        <v>0</v>
      </c>
      <c r="C180" s="967">
        <v>0</v>
      </c>
      <c r="D180" s="967">
        <v>0</v>
      </c>
      <c r="E180" s="967">
        <v>0</v>
      </c>
      <c r="AC180" s="489"/>
    </row>
    <row r="181" spans="1:29">
      <c r="A181" s="967">
        <v>0</v>
      </c>
      <c r="B181" s="967">
        <v>0</v>
      </c>
      <c r="C181" s="967">
        <v>0</v>
      </c>
      <c r="D181" s="967">
        <v>0</v>
      </c>
      <c r="E181" s="967">
        <v>0</v>
      </c>
      <c r="AC181" s="489"/>
    </row>
    <row r="182" spans="1:29">
      <c r="A182" s="967">
        <v>28978</v>
      </c>
      <c r="B182" s="967">
        <v>9324</v>
      </c>
      <c r="C182" s="967">
        <v>0</v>
      </c>
      <c r="D182" s="967">
        <v>0</v>
      </c>
      <c r="E182" s="967">
        <v>12900</v>
      </c>
      <c r="AC182" s="489"/>
    </row>
    <row r="183" spans="1:29">
      <c r="A183" s="967">
        <v>28978</v>
      </c>
      <c r="B183" s="967">
        <v>9324</v>
      </c>
      <c r="C183" s="967">
        <v>0</v>
      </c>
      <c r="D183" s="967">
        <v>0</v>
      </c>
      <c r="E183" s="967">
        <v>12900</v>
      </c>
      <c r="AC183" s="489"/>
    </row>
    <row r="184" spans="1:29">
      <c r="A184" s="967">
        <v>0</v>
      </c>
      <c r="B184" s="967">
        <v>0</v>
      </c>
      <c r="C184" s="967">
        <v>0</v>
      </c>
      <c r="D184" s="967">
        <v>0</v>
      </c>
      <c r="E184" s="967">
        <v>0</v>
      </c>
      <c r="AC184" s="489"/>
    </row>
    <row r="185" spans="1:29">
      <c r="A185" s="967">
        <v>0</v>
      </c>
      <c r="B185" s="967">
        <v>0</v>
      </c>
      <c r="C185" s="967">
        <v>0</v>
      </c>
      <c r="D185" s="967">
        <v>0</v>
      </c>
      <c r="E185" s="967">
        <v>0</v>
      </c>
      <c r="AC185" s="489"/>
    </row>
    <row r="186" spans="1:29">
      <c r="A186" s="967">
        <v>0</v>
      </c>
      <c r="B186" s="967">
        <v>0</v>
      </c>
      <c r="C186" s="967">
        <v>0</v>
      </c>
      <c r="D186" s="967">
        <v>0</v>
      </c>
      <c r="E186" s="967">
        <v>0</v>
      </c>
      <c r="AC186" s="489"/>
    </row>
    <row r="187" spans="1:29">
      <c r="A187" s="967">
        <v>0</v>
      </c>
      <c r="B187" s="967">
        <v>0</v>
      </c>
      <c r="C187" s="967">
        <v>0</v>
      </c>
      <c r="D187" s="967">
        <v>0</v>
      </c>
      <c r="E187" s="967">
        <v>0</v>
      </c>
      <c r="AC187" s="489"/>
    </row>
    <row r="188" spans="1:29">
      <c r="A188" s="967">
        <v>0</v>
      </c>
      <c r="B188" s="967">
        <v>0</v>
      </c>
      <c r="C188" s="967">
        <v>0</v>
      </c>
      <c r="D188" s="967">
        <v>0</v>
      </c>
      <c r="E188" s="967">
        <v>0</v>
      </c>
      <c r="AC188" s="489"/>
    </row>
    <row r="189" spans="1:29">
      <c r="A189" s="967">
        <v>0</v>
      </c>
      <c r="B189" s="967">
        <v>0</v>
      </c>
      <c r="C189" s="967">
        <v>0</v>
      </c>
      <c r="D189" s="967">
        <v>0</v>
      </c>
      <c r="E189" s="967">
        <v>0</v>
      </c>
      <c r="AC189" s="489"/>
    </row>
    <row r="190" spans="1:29">
      <c r="A190" s="967">
        <v>0</v>
      </c>
      <c r="B190" s="967">
        <v>0</v>
      </c>
      <c r="C190" s="967">
        <v>0</v>
      </c>
      <c r="D190" s="967">
        <v>0</v>
      </c>
      <c r="E190" s="967">
        <v>0</v>
      </c>
      <c r="AC190" s="489"/>
    </row>
    <row r="191" spans="1:29">
      <c r="A191" s="967">
        <v>0</v>
      </c>
      <c r="B191" s="967">
        <v>0</v>
      </c>
      <c r="C191" s="967">
        <v>0</v>
      </c>
      <c r="D191" s="967">
        <v>0</v>
      </c>
      <c r="E191" s="967">
        <v>0</v>
      </c>
      <c r="AC191" s="489"/>
    </row>
    <row r="192" spans="1:29">
      <c r="A192" s="967">
        <v>0</v>
      </c>
      <c r="B192" s="967">
        <v>0</v>
      </c>
      <c r="C192" s="967">
        <v>0</v>
      </c>
      <c r="D192" s="967">
        <v>0</v>
      </c>
      <c r="E192" s="967">
        <v>0</v>
      </c>
      <c r="AC192" s="489"/>
    </row>
    <row r="193" spans="1:29">
      <c r="A193" s="967">
        <v>0</v>
      </c>
      <c r="B193" s="967">
        <v>0</v>
      </c>
      <c r="C193" s="967">
        <v>0</v>
      </c>
      <c r="D193" s="967">
        <v>0</v>
      </c>
      <c r="E193" s="967">
        <v>0</v>
      </c>
      <c r="AC193" s="489"/>
    </row>
    <row r="194" spans="1:29">
      <c r="A194" s="967">
        <v>0</v>
      </c>
      <c r="B194" s="967">
        <v>0</v>
      </c>
      <c r="C194" s="967">
        <v>0</v>
      </c>
      <c r="D194" s="967">
        <v>0</v>
      </c>
      <c r="E194" s="967">
        <v>0</v>
      </c>
      <c r="AC194" s="489"/>
    </row>
    <row r="195" spans="1:29">
      <c r="A195" s="967">
        <v>0</v>
      </c>
      <c r="B195" s="967">
        <v>0</v>
      </c>
      <c r="C195" s="967">
        <v>0</v>
      </c>
      <c r="D195" s="967">
        <v>0</v>
      </c>
      <c r="E195" s="967">
        <v>0</v>
      </c>
      <c r="AC195" s="489"/>
    </row>
    <row r="196" spans="1:29">
      <c r="A196" s="967">
        <v>0</v>
      </c>
      <c r="B196" s="967">
        <v>0</v>
      </c>
      <c r="C196" s="967">
        <v>0</v>
      </c>
      <c r="D196" s="967">
        <v>0</v>
      </c>
      <c r="E196" s="967">
        <v>0</v>
      </c>
      <c r="AC196" s="489"/>
    </row>
    <row r="197" spans="1:29">
      <c r="A197" s="967">
        <v>0</v>
      </c>
      <c r="B197" s="967">
        <v>0</v>
      </c>
      <c r="C197" s="967">
        <v>0</v>
      </c>
      <c r="D197" s="967">
        <v>0</v>
      </c>
      <c r="E197" s="967">
        <v>0</v>
      </c>
      <c r="AC197" s="489"/>
    </row>
    <row r="198" spans="1:29">
      <c r="A198" s="967">
        <v>0</v>
      </c>
      <c r="B198" s="967">
        <v>0</v>
      </c>
      <c r="C198" s="967">
        <v>0</v>
      </c>
      <c r="D198" s="967">
        <v>0</v>
      </c>
      <c r="E198" s="967">
        <v>0</v>
      </c>
      <c r="AC198" s="489"/>
    </row>
    <row r="199" spans="1:29">
      <c r="A199" s="967">
        <v>0</v>
      </c>
      <c r="B199" s="967">
        <v>0</v>
      </c>
      <c r="C199" s="967">
        <v>0</v>
      </c>
      <c r="D199" s="967">
        <v>0</v>
      </c>
      <c r="E199" s="967">
        <v>0</v>
      </c>
      <c r="AC199" s="489"/>
    </row>
    <row r="200" spans="1:29">
      <c r="A200" s="967">
        <v>0</v>
      </c>
      <c r="B200" s="967">
        <v>0</v>
      </c>
      <c r="C200" s="967">
        <v>0</v>
      </c>
      <c r="D200" s="967">
        <v>0</v>
      </c>
      <c r="E200" s="967">
        <v>0</v>
      </c>
      <c r="AC200" s="489"/>
    </row>
    <row r="201" spans="1:29">
      <c r="A201" s="967">
        <v>0</v>
      </c>
      <c r="B201" s="967">
        <v>0</v>
      </c>
      <c r="C201" s="967">
        <v>0</v>
      </c>
      <c r="D201" s="967">
        <v>0</v>
      </c>
      <c r="E201" s="967">
        <v>0</v>
      </c>
      <c r="AC201" s="489"/>
    </row>
    <row r="202" spans="1:29">
      <c r="A202" s="967">
        <v>146836</v>
      </c>
      <c r="B202" s="967">
        <v>0</v>
      </c>
      <c r="C202" s="967">
        <v>0</v>
      </c>
      <c r="D202" s="967">
        <v>0</v>
      </c>
      <c r="E202" s="967">
        <v>0</v>
      </c>
      <c r="AC202" s="489"/>
    </row>
    <row r="203" spans="1:29" ht="14.25" thickBot="1">
      <c r="A203" s="967">
        <v>219949</v>
      </c>
      <c r="B203" s="967">
        <v>9324</v>
      </c>
      <c r="C203" s="967">
        <v>16048</v>
      </c>
      <c r="D203" s="967">
        <v>0</v>
      </c>
      <c r="E203" s="967">
        <v>19700</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5.xml><?xml version="1.0" encoding="utf-8"?>
<worksheet xmlns="http://schemas.openxmlformats.org/spreadsheetml/2006/main" xmlns:r="http://schemas.openxmlformats.org/officeDocument/2006/relationships">
  <dimension ref="A1:AO231"/>
  <sheetViews>
    <sheetView topLeftCell="Z118"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733</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36">
        <v>635702</v>
      </c>
      <c r="B8" s="936">
        <v>635702</v>
      </c>
      <c r="C8" s="936">
        <v>555083</v>
      </c>
      <c r="D8" s="936">
        <v>80619</v>
      </c>
      <c r="E8" s="936">
        <v>91697</v>
      </c>
      <c r="F8" s="936">
        <v>276308</v>
      </c>
      <c r="G8" s="936">
        <v>0</v>
      </c>
      <c r="H8" s="936">
        <v>197400</v>
      </c>
      <c r="I8" s="524"/>
      <c r="K8" s="188"/>
      <c r="L8" s="189" t="s">
        <v>8</v>
      </c>
      <c r="M8" s="190"/>
      <c r="N8" s="190"/>
      <c r="O8" s="191" t="s">
        <v>9</v>
      </c>
      <c r="P8" s="192">
        <f>'Ｈ８（1996）'!A9</f>
        <v>0</v>
      </c>
      <c r="Q8" s="258">
        <f>'Ｈ８（1996）'!C9</f>
        <v>0</v>
      </c>
      <c r="R8" s="258">
        <f>'Ｈ８（1996）'!E9</f>
        <v>0</v>
      </c>
      <c r="S8" s="260">
        <f>'Ｈ８（1996）'!F9</f>
        <v>0</v>
      </c>
      <c r="T8" s="261">
        <f>'Ｈ８（1996）'!H9</f>
        <v>0</v>
      </c>
      <c r="U8" s="195"/>
      <c r="V8" s="200" t="s">
        <v>145</v>
      </c>
      <c r="W8" s="222"/>
      <c r="X8" s="222"/>
      <c r="Y8" s="298" t="s">
        <v>10</v>
      </c>
      <c r="Z8" s="231">
        <f>'Ｈ８（1996）'!A170</f>
        <v>0</v>
      </c>
      <c r="AA8" s="232">
        <f>'Ｈ８（1996）'!B170</f>
        <v>0</v>
      </c>
      <c r="AB8" s="233">
        <f>'Ｈ８（1996）'!C170</f>
        <v>0</v>
      </c>
      <c r="AC8" s="505">
        <f>'Ｈ８（1996）'!E170</f>
        <v>0</v>
      </c>
      <c r="AD8" s="165"/>
      <c r="AE8" s="165"/>
      <c r="AF8" s="165"/>
      <c r="AG8" s="165"/>
      <c r="AH8" s="165"/>
      <c r="AI8" s="376"/>
      <c r="AJ8" s="376"/>
      <c r="AK8" s="376"/>
    </row>
    <row r="9" spans="1:37" ht="14.45" customHeight="1">
      <c r="A9" s="936">
        <v>0</v>
      </c>
      <c r="B9" s="936">
        <v>0</v>
      </c>
      <c r="C9" s="936">
        <v>0</v>
      </c>
      <c r="D9" s="936">
        <v>0</v>
      </c>
      <c r="E9" s="936">
        <v>0</v>
      </c>
      <c r="F9" s="936">
        <v>0</v>
      </c>
      <c r="G9" s="936">
        <v>0</v>
      </c>
      <c r="H9" s="936">
        <v>0</v>
      </c>
      <c r="I9" s="524"/>
      <c r="K9" s="199"/>
      <c r="L9" s="200"/>
      <c r="M9" s="201" t="s">
        <v>146</v>
      </c>
      <c r="N9" s="202"/>
      <c r="O9" s="203" t="s">
        <v>12</v>
      </c>
      <c r="P9" s="204">
        <f>'Ｈ８（1996）'!A10</f>
        <v>0</v>
      </c>
      <c r="Q9" s="205">
        <f>'Ｈ８（1996）'!C10</f>
        <v>0</v>
      </c>
      <c r="R9" s="205">
        <f>'Ｈ８（1996）'!E10</f>
        <v>0</v>
      </c>
      <c r="S9" s="267">
        <f>'Ｈ８（1996）'!F10</f>
        <v>0</v>
      </c>
      <c r="T9" s="268">
        <f>'Ｈ８（1996）'!H10</f>
        <v>0</v>
      </c>
      <c r="U9" s="207"/>
      <c r="V9" s="181"/>
      <c r="W9" s="201" t="s">
        <v>11</v>
      </c>
      <c r="X9" s="202"/>
      <c r="Y9" s="220" t="s">
        <v>9</v>
      </c>
      <c r="Z9" s="204">
        <f>'Ｈ８（1996）'!A171</f>
        <v>0</v>
      </c>
      <c r="AA9" s="205">
        <f>'Ｈ８（1996）'!B171</f>
        <v>0</v>
      </c>
      <c r="AB9" s="206">
        <f>'Ｈ８（1996）'!C171</f>
        <v>0</v>
      </c>
      <c r="AC9" s="506">
        <f>'Ｈ８（1996）'!E171</f>
        <v>0</v>
      </c>
      <c r="AD9" s="165"/>
      <c r="AE9" s="165"/>
      <c r="AF9" s="165"/>
      <c r="AG9" s="165"/>
      <c r="AH9" s="165"/>
      <c r="AI9" s="376"/>
      <c r="AJ9" s="376"/>
      <c r="AK9" s="376"/>
    </row>
    <row r="10" spans="1:37" ht="14.45" customHeight="1">
      <c r="A10" s="936">
        <v>0</v>
      </c>
      <c r="B10" s="936">
        <v>0</v>
      </c>
      <c r="C10" s="936">
        <v>0</v>
      </c>
      <c r="D10" s="936">
        <v>0</v>
      </c>
      <c r="E10" s="936">
        <v>0</v>
      </c>
      <c r="F10" s="936">
        <v>0</v>
      </c>
      <c r="G10" s="936">
        <v>0</v>
      </c>
      <c r="H10" s="936">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36">
        <v>0</v>
      </c>
      <c r="B11" s="936">
        <v>0</v>
      </c>
      <c r="C11" s="936">
        <v>0</v>
      </c>
      <c r="D11" s="936">
        <v>0</v>
      </c>
      <c r="E11" s="936">
        <v>0</v>
      </c>
      <c r="F11" s="936">
        <v>0</v>
      </c>
      <c r="G11" s="936">
        <v>0</v>
      </c>
      <c r="H11" s="936">
        <v>0</v>
      </c>
      <c r="I11" s="524"/>
      <c r="K11" s="199" t="s">
        <v>4</v>
      </c>
      <c r="L11" s="178" t="s">
        <v>14</v>
      </c>
      <c r="M11" s="175"/>
      <c r="N11" s="175"/>
      <c r="O11" s="216" t="s">
        <v>15</v>
      </c>
      <c r="P11" s="217">
        <f>'Ｈ８（1996）'!A11</f>
        <v>0</v>
      </c>
      <c r="Q11" s="218">
        <f>'Ｈ８（1996）'!C11</f>
        <v>0</v>
      </c>
      <c r="R11" s="218">
        <f>'Ｈ８（1996）'!E11</f>
        <v>0</v>
      </c>
      <c r="S11" s="283">
        <f>'Ｈ８（1996）'!F11</f>
        <v>0</v>
      </c>
      <c r="T11" s="268">
        <f>'Ｈ８（1996）'!H11</f>
        <v>0</v>
      </c>
      <c r="U11" s="207"/>
      <c r="V11" s="201" t="s">
        <v>147</v>
      </c>
      <c r="W11" s="202"/>
      <c r="X11" s="202"/>
      <c r="Y11" s="220" t="s">
        <v>12</v>
      </c>
      <c r="Z11" s="204">
        <f>'Ｈ８（1996）'!A172</f>
        <v>0</v>
      </c>
      <c r="AA11" s="205">
        <f>'Ｈ８（1996）'!B172</f>
        <v>0</v>
      </c>
      <c r="AB11" s="206">
        <f>'Ｈ８（1996）'!C172</f>
        <v>0</v>
      </c>
      <c r="AC11" s="506">
        <f>'Ｈ８（1996）'!E172</f>
        <v>0</v>
      </c>
      <c r="AD11" s="165"/>
      <c r="AE11" s="165"/>
      <c r="AF11" s="165"/>
      <c r="AG11" s="165"/>
      <c r="AH11" s="165"/>
      <c r="AI11" s="376"/>
      <c r="AJ11" s="376"/>
      <c r="AK11" s="376"/>
    </row>
    <row r="12" spans="1:37" ht="14.45" customHeight="1">
      <c r="A12" s="936">
        <v>0</v>
      </c>
      <c r="B12" s="936">
        <v>0</v>
      </c>
      <c r="C12" s="936">
        <v>0</v>
      </c>
      <c r="D12" s="936">
        <v>0</v>
      </c>
      <c r="E12" s="936">
        <v>0</v>
      </c>
      <c r="F12" s="936">
        <v>0</v>
      </c>
      <c r="G12" s="936">
        <v>0</v>
      </c>
      <c r="H12" s="936">
        <v>0</v>
      </c>
      <c r="I12" s="524"/>
      <c r="K12" s="199"/>
      <c r="L12" s="200"/>
      <c r="M12" s="201" t="s">
        <v>16</v>
      </c>
      <c r="N12" s="202"/>
      <c r="O12" s="203" t="s">
        <v>17</v>
      </c>
      <c r="P12" s="204">
        <f>'Ｈ８（1996）'!A12</f>
        <v>0</v>
      </c>
      <c r="Q12" s="205">
        <f>'Ｈ８（1996）'!C12</f>
        <v>0</v>
      </c>
      <c r="R12" s="205">
        <f>'Ｈ８（1996）'!E12</f>
        <v>0</v>
      </c>
      <c r="S12" s="267">
        <f>'Ｈ８（1996）'!F12</f>
        <v>0</v>
      </c>
      <c r="T12" s="268">
        <f>'Ｈ８（1996）'!H12</f>
        <v>0</v>
      </c>
      <c r="U12" s="207"/>
      <c r="V12" s="200"/>
      <c r="W12" s="452"/>
      <c r="X12" s="452"/>
      <c r="Y12" s="453"/>
      <c r="Z12" s="454"/>
      <c r="AA12" s="455"/>
      <c r="AB12" s="455"/>
      <c r="AC12" s="508"/>
      <c r="AD12" s="165"/>
      <c r="AE12" s="165"/>
      <c r="AF12" s="165"/>
      <c r="AG12" s="165"/>
      <c r="AH12" s="165"/>
      <c r="AI12" s="376"/>
      <c r="AJ12" s="376"/>
      <c r="AK12" s="376"/>
    </row>
    <row r="13" spans="1:37" ht="14.45" customHeight="1">
      <c r="A13" s="936">
        <v>30123</v>
      </c>
      <c r="B13" s="936">
        <v>30123</v>
      </c>
      <c r="C13" s="936">
        <v>30123</v>
      </c>
      <c r="D13" s="936">
        <v>0</v>
      </c>
      <c r="E13" s="936">
        <v>8531</v>
      </c>
      <c r="F13" s="936">
        <v>8531</v>
      </c>
      <c r="G13" s="936">
        <v>0</v>
      </c>
      <c r="H13" s="936">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36">
        <v>30123</v>
      </c>
      <c r="B14" s="936">
        <v>30123</v>
      </c>
      <c r="C14" s="936">
        <v>30123</v>
      </c>
      <c r="D14" s="936">
        <v>0</v>
      </c>
      <c r="E14" s="936">
        <v>8531</v>
      </c>
      <c r="F14" s="936">
        <v>8531</v>
      </c>
      <c r="G14" s="936">
        <v>0</v>
      </c>
      <c r="H14" s="936">
        <v>0</v>
      </c>
      <c r="I14" s="524"/>
      <c r="K14" s="199" t="s">
        <v>4</v>
      </c>
      <c r="L14" s="174"/>
      <c r="M14" s="200" t="s">
        <v>94</v>
      </c>
      <c r="N14" s="202"/>
      <c r="O14" s="203" t="s">
        <v>93</v>
      </c>
      <c r="P14" s="204">
        <f>'Ｈ８（1996）'!A14</f>
        <v>30123</v>
      </c>
      <c r="Q14" s="205">
        <f>'Ｈ８（1996）'!C14</f>
        <v>30123</v>
      </c>
      <c r="R14" s="205">
        <f>'Ｈ８（1996）'!E14</f>
        <v>8531</v>
      </c>
      <c r="S14" s="267">
        <f>'Ｈ８（1996）'!F14</f>
        <v>8531</v>
      </c>
      <c r="T14" s="268">
        <f>'Ｈ８（1996）'!H14</f>
        <v>0</v>
      </c>
      <c r="U14" s="207"/>
      <c r="V14" s="178"/>
      <c r="W14" s="201" t="s">
        <v>135</v>
      </c>
      <c r="X14" s="202"/>
      <c r="Y14" s="220" t="s">
        <v>93</v>
      </c>
      <c r="Z14" s="204">
        <f>'Ｈ８（1996）'!A176</f>
        <v>0</v>
      </c>
      <c r="AA14" s="205">
        <f>'Ｈ８（1996）'!B176</f>
        <v>0</v>
      </c>
      <c r="AB14" s="206">
        <f>'Ｈ８（1996）'!C176</f>
        <v>0</v>
      </c>
      <c r="AC14" s="506">
        <f>'Ｈ８（1996）'!E176</f>
        <v>0</v>
      </c>
      <c r="AD14" s="165"/>
      <c r="AE14" s="165"/>
      <c r="AF14" s="165"/>
      <c r="AG14" s="165"/>
      <c r="AH14" s="165"/>
      <c r="AI14" s="376"/>
      <c r="AJ14" s="376"/>
      <c r="AK14" s="376"/>
    </row>
    <row r="15" spans="1:37" ht="14.45" customHeight="1">
      <c r="A15" s="936">
        <v>0</v>
      </c>
      <c r="B15" s="936">
        <v>0</v>
      </c>
      <c r="C15" s="936">
        <v>0</v>
      </c>
      <c r="D15" s="936">
        <v>0</v>
      </c>
      <c r="E15" s="936">
        <v>0</v>
      </c>
      <c r="F15" s="936">
        <v>0</v>
      </c>
      <c r="G15" s="936">
        <v>0</v>
      </c>
      <c r="H15" s="936">
        <v>0</v>
      </c>
      <c r="I15" s="524"/>
      <c r="K15" s="199"/>
      <c r="L15" s="181" t="s">
        <v>102</v>
      </c>
      <c r="M15" s="200"/>
      <c r="N15" s="201" t="s">
        <v>148</v>
      </c>
      <c r="O15" s="203" t="s">
        <v>97</v>
      </c>
      <c r="P15" s="204">
        <f>'Ｈ８（1996）'!A15</f>
        <v>0</v>
      </c>
      <c r="Q15" s="205">
        <f>'Ｈ８（1996）'!C15</f>
        <v>0</v>
      </c>
      <c r="R15" s="205">
        <f>'Ｈ８（1996）'!E15</f>
        <v>0</v>
      </c>
      <c r="S15" s="267">
        <f>'Ｈ８（1996）'!F15</f>
        <v>0</v>
      </c>
      <c r="T15" s="268">
        <f>'Ｈ８（1996）'!H15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36">
        <v>30123</v>
      </c>
      <c r="B16" s="936">
        <v>30123</v>
      </c>
      <c r="C16" s="936">
        <v>30123</v>
      </c>
      <c r="D16" s="936">
        <v>0</v>
      </c>
      <c r="E16" s="936">
        <v>8531</v>
      </c>
      <c r="F16" s="936">
        <v>8531</v>
      </c>
      <c r="G16" s="936">
        <v>0</v>
      </c>
      <c r="H16" s="936">
        <v>0</v>
      </c>
      <c r="I16" s="524"/>
      <c r="K16" s="199"/>
      <c r="L16" s="181" t="s">
        <v>103</v>
      </c>
      <c r="M16" s="181"/>
      <c r="N16" s="201" t="s">
        <v>96</v>
      </c>
      <c r="O16" s="203" t="s">
        <v>34</v>
      </c>
      <c r="P16" s="204">
        <f>'Ｈ８（1996）'!A16</f>
        <v>30123</v>
      </c>
      <c r="Q16" s="205">
        <f>'Ｈ８（1996）'!C16</f>
        <v>30123</v>
      </c>
      <c r="R16" s="205">
        <f>'Ｈ８（1996）'!E16</f>
        <v>8531</v>
      </c>
      <c r="S16" s="267">
        <f>'Ｈ８（1996）'!F16</f>
        <v>8531</v>
      </c>
      <c r="T16" s="268">
        <f>'Ｈ８（1996）'!H16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36">
        <v>0</v>
      </c>
      <c r="B17" s="936">
        <v>0</v>
      </c>
      <c r="C17" s="936">
        <v>0</v>
      </c>
      <c r="D17" s="936">
        <v>0</v>
      </c>
      <c r="E17" s="936">
        <v>0</v>
      </c>
      <c r="F17" s="936">
        <v>0</v>
      </c>
      <c r="G17" s="936">
        <v>0</v>
      </c>
      <c r="H17" s="936">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36">
        <v>0</v>
      </c>
      <c r="B18" s="936">
        <v>0</v>
      </c>
      <c r="C18" s="936">
        <v>0</v>
      </c>
      <c r="D18" s="936">
        <v>0</v>
      </c>
      <c r="E18" s="936">
        <v>0</v>
      </c>
      <c r="F18" s="936">
        <v>0</v>
      </c>
      <c r="G18" s="936">
        <v>0</v>
      </c>
      <c r="H18" s="936">
        <v>0</v>
      </c>
      <c r="I18" s="524"/>
      <c r="K18" s="199"/>
      <c r="L18" s="181"/>
      <c r="M18" s="201" t="s">
        <v>95</v>
      </c>
      <c r="N18" s="202"/>
      <c r="O18" s="203" t="s">
        <v>98</v>
      </c>
      <c r="P18" s="204">
        <f>'Ｈ８（1996）'!A17</f>
        <v>0</v>
      </c>
      <c r="Q18" s="205">
        <f>'Ｈ８（1996）'!C17</f>
        <v>0</v>
      </c>
      <c r="R18" s="205">
        <f>'Ｈ８（1996）'!E17</f>
        <v>0</v>
      </c>
      <c r="S18" s="267">
        <f>'Ｈ８（1996）'!F17</f>
        <v>0</v>
      </c>
      <c r="T18" s="268">
        <f>'Ｈ８（1996）'!H17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36">
        <v>0</v>
      </c>
      <c r="B19" s="936">
        <v>0</v>
      </c>
      <c r="C19" s="936">
        <v>0</v>
      </c>
      <c r="D19" s="936">
        <v>0</v>
      </c>
      <c r="E19" s="936">
        <v>0</v>
      </c>
      <c r="F19" s="936">
        <v>0</v>
      </c>
      <c r="G19" s="936">
        <v>0</v>
      </c>
      <c r="H19" s="936">
        <v>0</v>
      </c>
      <c r="I19" s="524"/>
      <c r="K19" s="199"/>
      <c r="L19" s="221"/>
      <c r="M19" s="201" t="s">
        <v>13</v>
      </c>
      <c r="N19" s="202"/>
      <c r="O19" s="203" t="s">
        <v>99</v>
      </c>
      <c r="P19" s="204">
        <f>'Ｈ８（1996）'!A18</f>
        <v>0</v>
      </c>
      <c r="Q19" s="205">
        <f>'Ｈ８（1996）'!C18</f>
        <v>0</v>
      </c>
      <c r="R19" s="205">
        <f>'Ｈ８（1996）'!E18</f>
        <v>0</v>
      </c>
      <c r="S19" s="267">
        <f>'Ｈ８（1996）'!F18</f>
        <v>0</v>
      </c>
      <c r="T19" s="268">
        <f>'Ｈ８（1996）'!H18</f>
        <v>0</v>
      </c>
      <c r="U19" s="207"/>
      <c r="V19" s="461"/>
      <c r="W19" s="202" t="s">
        <v>13</v>
      </c>
      <c r="X19" s="202"/>
      <c r="Y19" s="220" t="s">
        <v>97</v>
      </c>
      <c r="Z19" s="204">
        <f>'Ｈ８（1996）'!A177</f>
        <v>0</v>
      </c>
      <c r="AA19" s="205">
        <f>'Ｈ８（1996）'!B177</f>
        <v>0</v>
      </c>
      <c r="AB19" s="206">
        <f>'Ｈ８（1996）'!C177</f>
        <v>0</v>
      </c>
      <c r="AC19" s="506">
        <f>'Ｈ８（1996）'!E177</f>
        <v>0</v>
      </c>
      <c r="AD19" s="165"/>
      <c r="AE19" s="165"/>
      <c r="AF19" s="165"/>
      <c r="AG19" s="165"/>
      <c r="AH19" s="165"/>
      <c r="AI19" s="376"/>
      <c r="AJ19" s="376"/>
      <c r="AK19" s="376"/>
    </row>
    <row r="20" spans="1:37" ht="14.45" customHeight="1">
      <c r="A20" s="936">
        <v>372945</v>
      </c>
      <c r="B20" s="936">
        <v>372945</v>
      </c>
      <c r="C20" s="936">
        <v>292326</v>
      </c>
      <c r="D20" s="936">
        <v>80619</v>
      </c>
      <c r="E20" s="936">
        <v>0</v>
      </c>
      <c r="F20" s="936">
        <v>267030</v>
      </c>
      <c r="G20" s="936">
        <v>0</v>
      </c>
      <c r="H20" s="936">
        <v>94700</v>
      </c>
      <c r="I20" s="524"/>
      <c r="K20" s="199"/>
      <c r="L20" s="201" t="s">
        <v>19</v>
      </c>
      <c r="M20" s="202"/>
      <c r="N20" s="202"/>
      <c r="O20" s="203" t="s">
        <v>20</v>
      </c>
      <c r="P20" s="204">
        <f>'Ｈ８（1996）'!A19</f>
        <v>0</v>
      </c>
      <c r="Q20" s="205">
        <f>'Ｈ８（1996）'!C19</f>
        <v>0</v>
      </c>
      <c r="R20" s="449">
        <f>'Ｈ８（1996）'!E19</f>
        <v>0</v>
      </c>
      <c r="S20" s="267">
        <f>'Ｈ８（1996）'!F19</f>
        <v>0</v>
      </c>
      <c r="T20" s="268">
        <f>'Ｈ８（1996）'!H19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36">
        <v>11907</v>
      </c>
      <c r="B21" s="936">
        <v>11907</v>
      </c>
      <c r="C21" s="936">
        <v>10890</v>
      </c>
      <c r="D21" s="936">
        <v>1017</v>
      </c>
      <c r="E21" s="936">
        <v>0</v>
      </c>
      <c r="F21" s="936">
        <v>7059</v>
      </c>
      <c r="G21" s="936">
        <v>0</v>
      </c>
      <c r="H21" s="936">
        <v>4100</v>
      </c>
      <c r="I21" s="524"/>
      <c r="K21" s="199" t="s">
        <v>21</v>
      </c>
      <c r="L21" s="200"/>
      <c r="M21" s="201" t="s">
        <v>22</v>
      </c>
      <c r="N21" s="202"/>
      <c r="O21" s="203" t="s">
        <v>23</v>
      </c>
      <c r="P21" s="204">
        <f>'Ｈ８（1996）'!A21</f>
        <v>11907</v>
      </c>
      <c r="Q21" s="205">
        <f>'Ｈ８（1996）'!C21</f>
        <v>10890</v>
      </c>
      <c r="R21" s="205">
        <f>'Ｈ８（1996）'!E21</f>
        <v>0</v>
      </c>
      <c r="S21" s="267">
        <f>'Ｈ８（1996）'!F21</f>
        <v>7059</v>
      </c>
      <c r="T21" s="268">
        <f>'Ｈ８（1996）'!H21</f>
        <v>4100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36">
        <v>49580</v>
      </c>
      <c r="B22" s="936">
        <v>49580</v>
      </c>
      <c r="C22" s="936">
        <v>49580</v>
      </c>
      <c r="D22" s="936">
        <v>0</v>
      </c>
      <c r="E22" s="936">
        <v>0</v>
      </c>
      <c r="F22" s="936">
        <v>33714</v>
      </c>
      <c r="G22" s="936">
        <v>0</v>
      </c>
      <c r="H22" s="936">
        <v>15100</v>
      </c>
      <c r="I22" s="524"/>
      <c r="K22" s="199"/>
      <c r="L22" s="200" t="s">
        <v>25</v>
      </c>
      <c r="M22" s="201" t="s">
        <v>26</v>
      </c>
      <c r="N22" s="202"/>
      <c r="O22" s="203" t="s">
        <v>27</v>
      </c>
      <c r="P22" s="204">
        <f>'Ｈ８（1996）'!A22</f>
        <v>49580</v>
      </c>
      <c r="Q22" s="205">
        <f>'Ｈ８（1996）'!C22</f>
        <v>49580</v>
      </c>
      <c r="R22" s="205">
        <f>'Ｈ８（1996）'!E22</f>
        <v>0</v>
      </c>
      <c r="S22" s="267">
        <f>'Ｈ８（1996）'!F22</f>
        <v>33714</v>
      </c>
      <c r="T22" s="268">
        <f>'Ｈ８（1996）'!H22</f>
        <v>15100</v>
      </c>
      <c r="U22" s="207"/>
      <c r="V22" s="200"/>
      <c r="W22" s="172"/>
      <c r="X22" s="172"/>
      <c r="Y22" s="212"/>
      <c r="Z22" s="209"/>
      <c r="AA22" s="210"/>
      <c r="AB22" s="210"/>
      <c r="AC22" s="510"/>
      <c r="AD22" s="165"/>
      <c r="AE22" s="165"/>
      <c r="AF22" s="165"/>
      <c r="AG22" s="165"/>
      <c r="AH22" s="165"/>
      <c r="AI22" s="376"/>
      <c r="AJ22" s="376"/>
      <c r="AK22" s="376"/>
    </row>
    <row r="23" spans="1:37" ht="14.45" customHeight="1">
      <c r="A23" s="936">
        <v>0</v>
      </c>
      <c r="B23" s="936">
        <v>0</v>
      </c>
      <c r="C23" s="936">
        <v>0</v>
      </c>
      <c r="D23" s="936">
        <v>0</v>
      </c>
      <c r="E23" s="936">
        <v>0</v>
      </c>
      <c r="F23" s="936">
        <v>0</v>
      </c>
      <c r="G23" s="936">
        <v>0</v>
      </c>
      <c r="H23" s="936">
        <v>0</v>
      </c>
      <c r="I23" s="524"/>
      <c r="K23" s="199"/>
      <c r="L23" s="200" t="s">
        <v>28</v>
      </c>
      <c r="M23" s="201" t="s">
        <v>29</v>
      </c>
      <c r="N23" s="202"/>
      <c r="O23" s="203" t="s">
        <v>30</v>
      </c>
      <c r="P23" s="204">
        <f>'Ｈ８（1996）'!A23</f>
        <v>0</v>
      </c>
      <c r="Q23" s="205">
        <f>'Ｈ８（1996）'!C23</f>
        <v>0</v>
      </c>
      <c r="R23" s="205">
        <f>'Ｈ８（1996）'!E23</f>
        <v>0</v>
      </c>
      <c r="S23" s="267">
        <f>'Ｈ８（1996）'!F23</f>
        <v>0</v>
      </c>
      <c r="T23" s="268">
        <f>'Ｈ８（1996）'!H23</f>
        <v>0</v>
      </c>
      <c r="U23" s="207"/>
      <c r="V23" s="200"/>
      <c r="W23" s="212"/>
      <c r="X23" s="212"/>
      <c r="Y23" s="212"/>
      <c r="Z23" s="209"/>
      <c r="AA23" s="210"/>
      <c r="AB23" s="210"/>
      <c r="AC23" s="510"/>
      <c r="AD23" s="165"/>
      <c r="AE23" s="165"/>
      <c r="AF23" s="165"/>
      <c r="AG23" s="165"/>
      <c r="AH23" s="165"/>
      <c r="AI23" s="376"/>
      <c r="AJ23" s="376"/>
      <c r="AK23" s="376"/>
    </row>
    <row r="24" spans="1:37" ht="14.45" customHeight="1">
      <c r="A24" s="936">
        <v>0</v>
      </c>
      <c r="B24" s="936">
        <v>0</v>
      </c>
      <c r="C24" s="936">
        <v>0</v>
      </c>
      <c r="D24" s="936">
        <v>0</v>
      </c>
      <c r="E24" s="936">
        <v>0</v>
      </c>
      <c r="F24" s="936">
        <v>0</v>
      </c>
      <c r="G24" s="936">
        <v>0</v>
      </c>
      <c r="H24" s="936">
        <v>0</v>
      </c>
      <c r="I24" s="524"/>
      <c r="K24" s="199"/>
      <c r="L24" s="200" t="s">
        <v>31</v>
      </c>
      <c r="M24" s="201" t="s">
        <v>32</v>
      </c>
      <c r="N24" s="202"/>
      <c r="O24" s="203" t="s">
        <v>33</v>
      </c>
      <c r="P24" s="204">
        <f>'Ｈ８（1996）'!A24</f>
        <v>0</v>
      </c>
      <c r="Q24" s="205">
        <f>'Ｈ８（1996）'!C24</f>
        <v>0</v>
      </c>
      <c r="R24" s="205">
        <f>'Ｈ８（1996）'!E24</f>
        <v>0</v>
      </c>
      <c r="S24" s="267">
        <f>'Ｈ８（1996）'!F24</f>
        <v>0</v>
      </c>
      <c r="T24" s="268">
        <f>'Ｈ８（1996）'!H24</f>
        <v>0</v>
      </c>
      <c r="U24" s="207"/>
      <c r="V24" s="178" t="s">
        <v>670</v>
      </c>
      <c r="W24" s="202"/>
      <c r="X24" s="202"/>
      <c r="Y24" s="220" t="s">
        <v>34</v>
      </c>
      <c r="Z24" s="204">
        <f>'Ｈ８（1996）'!A178</f>
        <v>24010</v>
      </c>
      <c r="AA24" s="205">
        <f>'Ｈ８（1996）'!B178</f>
        <v>0</v>
      </c>
      <c r="AB24" s="206">
        <f>'Ｈ８（1996）'!C178</f>
        <v>0</v>
      </c>
      <c r="AC24" s="506">
        <f>'Ｈ８（1996）'!E178</f>
        <v>0</v>
      </c>
      <c r="AD24" s="165"/>
      <c r="AE24" s="165"/>
      <c r="AF24" s="165"/>
      <c r="AG24" s="165"/>
      <c r="AH24" s="165"/>
      <c r="AI24" s="376"/>
      <c r="AJ24" s="376"/>
      <c r="AK24" s="376"/>
    </row>
    <row r="25" spans="1:37" ht="14.45" customHeight="1">
      <c r="A25" s="936">
        <v>0</v>
      </c>
      <c r="B25" s="936">
        <v>0</v>
      </c>
      <c r="C25" s="936">
        <v>0</v>
      </c>
      <c r="D25" s="936">
        <v>0</v>
      </c>
      <c r="E25" s="936">
        <v>0</v>
      </c>
      <c r="F25" s="936">
        <v>0</v>
      </c>
      <c r="G25" s="936">
        <v>0</v>
      </c>
      <c r="H25" s="936">
        <v>0</v>
      </c>
      <c r="I25" s="524"/>
      <c r="K25" s="199"/>
      <c r="L25" s="200" t="s">
        <v>35</v>
      </c>
      <c r="M25" s="201" t="s">
        <v>36</v>
      </c>
      <c r="N25" s="202"/>
      <c r="O25" s="203" t="s">
        <v>37</v>
      </c>
      <c r="P25" s="204">
        <f>'Ｈ８（1996）'!A25</f>
        <v>0</v>
      </c>
      <c r="Q25" s="205">
        <f>'Ｈ８（1996）'!C25</f>
        <v>0</v>
      </c>
      <c r="R25" s="205">
        <f>'Ｈ８（1996）'!E25</f>
        <v>0</v>
      </c>
      <c r="S25" s="267">
        <f>'Ｈ８（1996）'!F25</f>
        <v>0</v>
      </c>
      <c r="T25" s="268">
        <f>'Ｈ８（1996）'!H25</f>
        <v>0</v>
      </c>
      <c r="U25" s="207"/>
      <c r="V25" s="181"/>
      <c r="W25" s="201" t="s">
        <v>36</v>
      </c>
      <c r="X25" s="202"/>
      <c r="Y25" s="220" t="s">
        <v>20</v>
      </c>
      <c r="Z25" s="204">
        <f>'Ｈ８（1996）'!A181</f>
        <v>0</v>
      </c>
      <c r="AA25" s="205">
        <f>'Ｈ８（1996）'!B181</f>
        <v>0</v>
      </c>
      <c r="AB25" s="206">
        <f>'Ｈ８（1996）'!C181</f>
        <v>0</v>
      </c>
      <c r="AC25" s="506">
        <f>'Ｈ８（1996）'!E181</f>
        <v>0</v>
      </c>
      <c r="AD25" s="165"/>
      <c r="AE25" s="165"/>
      <c r="AF25" s="165"/>
      <c r="AG25" s="165"/>
      <c r="AH25" s="165"/>
      <c r="AI25" s="376"/>
      <c r="AJ25" s="376"/>
      <c r="AK25" s="376"/>
    </row>
    <row r="26" spans="1:37" ht="14.45" customHeight="1">
      <c r="A26" s="936">
        <v>0</v>
      </c>
      <c r="B26" s="936">
        <v>0</v>
      </c>
      <c r="C26" s="936">
        <v>0</v>
      </c>
      <c r="D26" s="936">
        <v>0</v>
      </c>
      <c r="E26" s="936">
        <v>0</v>
      </c>
      <c r="F26" s="936">
        <v>0</v>
      </c>
      <c r="G26" s="936">
        <v>0</v>
      </c>
      <c r="H26" s="936">
        <v>0</v>
      </c>
      <c r="I26" s="527"/>
      <c r="K26" s="199"/>
      <c r="L26" s="200" t="s">
        <v>38</v>
      </c>
      <c r="M26" s="201" t="s">
        <v>149</v>
      </c>
      <c r="N26" s="202"/>
      <c r="O26" s="203" t="s">
        <v>40</v>
      </c>
      <c r="P26" s="204">
        <f>'Ｈ８（1996）'!A26</f>
        <v>0</v>
      </c>
      <c r="Q26" s="205">
        <f>'Ｈ８（1996）'!C26</f>
        <v>0</v>
      </c>
      <c r="R26" s="205">
        <f>'Ｈ８（1996）'!E26</f>
        <v>0</v>
      </c>
      <c r="S26" s="267">
        <f>'Ｈ８（1996）'!F26</f>
        <v>0</v>
      </c>
      <c r="T26" s="268">
        <f>'Ｈ８（1996）'!H26</f>
        <v>0</v>
      </c>
      <c r="U26" s="207"/>
      <c r="V26" s="450"/>
      <c r="W26" s="451"/>
      <c r="X26" s="452"/>
      <c r="Y26" s="453"/>
      <c r="Z26" s="454"/>
      <c r="AA26" s="455"/>
      <c r="AB26" s="455"/>
      <c r="AC26" s="508"/>
      <c r="AD26" s="165"/>
      <c r="AE26" s="165"/>
      <c r="AF26" s="165"/>
      <c r="AG26" s="165"/>
      <c r="AH26" s="165"/>
      <c r="AI26" s="376"/>
      <c r="AJ26" s="376"/>
      <c r="AK26" s="376"/>
    </row>
    <row r="27" spans="1:37" ht="14.45" customHeight="1">
      <c r="A27" s="936">
        <v>0</v>
      </c>
      <c r="B27" s="936">
        <v>0</v>
      </c>
      <c r="C27" s="936">
        <v>0</v>
      </c>
      <c r="D27" s="936">
        <v>0</v>
      </c>
      <c r="E27" s="936">
        <v>0</v>
      </c>
      <c r="F27" s="936">
        <v>0</v>
      </c>
      <c r="G27" s="936">
        <v>0</v>
      </c>
      <c r="H27" s="936">
        <v>0</v>
      </c>
      <c r="I27" s="527"/>
      <c r="K27" s="199"/>
      <c r="L27" s="200" t="s">
        <v>41</v>
      </c>
      <c r="M27" s="201" t="s">
        <v>42</v>
      </c>
      <c r="N27" s="202"/>
      <c r="O27" s="203" t="s">
        <v>43</v>
      </c>
      <c r="P27" s="204">
        <f>'Ｈ８（1996）'!A27</f>
        <v>0</v>
      </c>
      <c r="Q27" s="205">
        <f>'Ｈ８（1996）'!C27</f>
        <v>0</v>
      </c>
      <c r="R27" s="205">
        <f>'Ｈ８（1996）'!E27</f>
        <v>0</v>
      </c>
      <c r="S27" s="267">
        <f>'Ｈ８（1996）'!F27</f>
        <v>0</v>
      </c>
      <c r="T27" s="268">
        <f>'Ｈ８（1996）'!H27</f>
        <v>0</v>
      </c>
      <c r="U27" s="207"/>
      <c r="V27" s="450"/>
      <c r="W27" s="456"/>
      <c r="X27" s="457"/>
      <c r="Y27" s="458"/>
      <c r="Z27" s="447"/>
      <c r="AA27" s="459"/>
      <c r="AB27" s="459"/>
      <c r="AC27" s="509"/>
      <c r="AD27" s="165"/>
      <c r="AE27" s="165"/>
      <c r="AF27" s="165"/>
      <c r="AG27" s="165"/>
      <c r="AH27" s="165"/>
      <c r="AI27" s="376"/>
      <c r="AJ27" s="376"/>
      <c r="AK27" s="376"/>
    </row>
    <row r="28" spans="1:37" ht="14.45" customHeight="1">
      <c r="A28" s="936">
        <v>311458</v>
      </c>
      <c r="B28" s="936">
        <v>311458</v>
      </c>
      <c r="C28" s="936">
        <v>231856</v>
      </c>
      <c r="D28" s="936">
        <v>79602</v>
      </c>
      <c r="E28" s="936">
        <v>0</v>
      </c>
      <c r="F28" s="936">
        <v>226257</v>
      </c>
      <c r="G28" s="936">
        <v>0</v>
      </c>
      <c r="H28" s="936">
        <v>75500</v>
      </c>
      <c r="I28" s="527"/>
      <c r="K28" s="199" t="s">
        <v>128</v>
      </c>
      <c r="L28" s="221"/>
      <c r="M28" s="201" t="s">
        <v>13</v>
      </c>
      <c r="N28" s="202"/>
      <c r="O28" s="203" t="s">
        <v>44</v>
      </c>
      <c r="P28" s="204">
        <f>'Ｈ８（1996）'!A28</f>
        <v>311458</v>
      </c>
      <c r="Q28" s="205">
        <f>'Ｈ８（1996）'!C28</f>
        <v>231856</v>
      </c>
      <c r="R28" s="205">
        <f>'Ｈ８（1996）'!E28</f>
        <v>0</v>
      </c>
      <c r="S28" s="267">
        <f>'Ｈ８（1996）'!F28</f>
        <v>226257</v>
      </c>
      <c r="T28" s="268">
        <f>'Ｈ８（1996）'!H28</f>
        <v>75500</v>
      </c>
      <c r="U28" s="207"/>
      <c r="V28" s="221"/>
      <c r="W28" s="201" t="s">
        <v>13</v>
      </c>
      <c r="X28" s="202"/>
      <c r="Y28" s="220"/>
      <c r="Z28" s="224">
        <f>Z24-Z25</f>
        <v>24010</v>
      </c>
      <c r="AA28" s="225">
        <f>AA24-AA25</f>
        <v>0</v>
      </c>
      <c r="AB28" s="297">
        <f>AB24-AB25</f>
        <v>0</v>
      </c>
      <c r="AC28" s="511">
        <f>AC24-AC25</f>
        <v>0</v>
      </c>
      <c r="AD28" s="165"/>
      <c r="AE28" s="165"/>
      <c r="AF28" s="165"/>
      <c r="AG28" s="165"/>
      <c r="AH28" s="165"/>
      <c r="AI28" s="376"/>
      <c r="AJ28" s="376"/>
      <c r="AK28" s="376"/>
    </row>
    <row r="29" spans="1:37" ht="14.45" customHeight="1">
      <c r="A29" s="936">
        <v>0</v>
      </c>
      <c r="B29" s="936">
        <v>0</v>
      </c>
      <c r="C29" s="936">
        <v>0</v>
      </c>
      <c r="D29" s="936">
        <v>0</v>
      </c>
      <c r="E29" s="936">
        <v>0</v>
      </c>
      <c r="F29" s="936">
        <v>0</v>
      </c>
      <c r="G29" s="936">
        <v>0</v>
      </c>
      <c r="H29" s="936">
        <v>0</v>
      </c>
      <c r="I29" s="527"/>
      <c r="K29" s="199" t="s">
        <v>4</v>
      </c>
      <c r="L29" s="178" t="s">
        <v>45</v>
      </c>
      <c r="M29" s="202"/>
      <c r="N29" s="202"/>
      <c r="O29" s="203" t="s">
        <v>46</v>
      </c>
      <c r="P29" s="204">
        <f>'Ｈ８（1996）'!A29</f>
        <v>0</v>
      </c>
      <c r="Q29" s="205">
        <f>'Ｈ８（1996）'!C29</f>
        <v>0</v>
      </c>
      <c r="R29" s="205">
        <f>'Ｈ８（1996）'!E29</f>
        <v>0</v>
      </c>
      <c r="S29" s="267">
        <f>'Ｈ８（1996）'!F29</f>
        <v>0</v>
      </c>
      <c r="T29" s="268">
        <f>'Ｈ８（1996）'!H29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36">
        <v>0</v>
      </c>
      <c r="B30" s="936">
        <v>0</v>
      </c>
      <c r="C30" s="936">
        <v>0</v>
      </c>
      <c r="D30" s="936">
        <v>0</v>
      </c>
      <c r="E30" s="936">
        <v>0</v>
      </c>
      <c r="F30" s="936">
        <v>0</v>
      </c>
      <c r="G30" s="936">
        <v>0</v>
      </c>
      <c r="H30" s="936">
        <v>0</v>
      </c>
      <c r="I30" s="527"/>
      <c r="K30" s="199"/>
      <c r="L30" s="200"/>
      <c r="M30" s="201" t="s">
        <v>100</v>
      </c>
      <c r="N30" s="202"/>
      <c r="O30" s="203" t="s">
        <v>75</v>
      </c>
      <c r="P30" s="204">
        <f>'Ｈ８（1996）'!A30</f>
        <v>0</v>
      </c>
      <c r="Q30" s="205">
        <f>'Ｈ８（1996）'!C30</f>
        <v>0</v>
      </c>
      <c r="R30" s="205">
        <f>'Ｈ８（1996）'!E30</f>
        <v>0</v>
      </c>
      <c r="S30" s="267">
        <f>'Ｈ８（1996）'!F30</f>
        <v>0</v>
      </c>
      <c r="T30" s="268">
        <f>'Ｈ８（1996）'!H30</f>
        <v>0</v>
      </c>
      <c r="U30" s="207"/>
      <c r="V30" s="200"/>
      <c r="W30" s="172"/>
      <c r="X30" s="172"/>
      <c r="Y30" s="212"/>
      <c r="Z30" s="209"/>
      <c r="AA30" s="210"/>
      <c r="AB30" s="210"/>
      <c r="AC30" s="510"/>
      <c r="AD30" s="165"/>
      <c r="AE30" s="165"/>
      <c r="AF30" s="165"/>
      <c r="AG30" s="165"/>
      <c r="AH30" s="165"/>
      <c r="AI30" s="376"/>
      <c r="AJ30" s="376"/>
      <c r="AK30" s="376"/>
    </row>
    <row r="31" spans="1:37" ht="14.45" customHeight="1">
      <c r="A31" s="936">
        <v>0</v>
      </c>
      <c r="B31" s="936">
        <v>0</v>
      </c>
      <c r="C31" s="936">
        <v>0</v>
      </c>
      <c r="D31" s="936">
        <v>0</v>
      </c>
      <c r="E31" s="936">
        <v>0</v>
      </c>
      <c r="F31" s="936">
        <v>0</v>
      </c>
      <c r="G31" s="936">
        <v>0</v>
      </c>
      <c r="H31" s="936">
        <v>0</v>
      </c>
      <c r="I31" s="527"/>
      <c r="K31" s="199"/>
      <c r="L31" s="200"/>
      <c r="M31" s="201" t="s">
        <v>101</v>
      </c>
      <c r="N31" s="202"/>
      <c r="O31" s="203" t="s">
        <v>77</v>
      </c>
      <c r="P31" s="204">
        <f>'Ｈ８（1996）'!A31</f>
        <v>0</v>
      </c>
      <c r="Q31" s="205">
        <f>'Ｈ８（1996）'!C31</f>
        <v>0</v>
      </c>
      <c r="R31" s="205">
        <f>'Ｈ８（1996）'!E31</f>
        <v>0</v>
      </c>
      <c r="S31" s="267">
        <f>'Ｈ８（1996）'!F31</f>
        <v>0</v>
      </c>
      <c r="T31" s="268">
        <f>'Ｈ８（1996）'!H31</f>
        <v>0</v>
      </c>
      <c r="U31" s="207"/>
      <c r="V31" s="200"/>
      <c r="W31" s="172"/>
      <c r="X31" s="172"/>
      <c r="Y31" s="212"/>
      <c r="Z31" s="209"/>
      <c r="AA31" s="210"/>
      <c r="AB31" s="210"/>
      <c r="AC31" s="510"/>
      <c r="AD31" s="165"/>
      <c r="AE31" s="165"/>
      <c r="AF31" s="165"/>
      <c r="AG31" s="165"/>
      <c r="AH31" s="165"/>
      <c r="AI31" s="376"/>
      <c r="AJ31" s="376"/>
      <c r="AK31" s="376"/>
    </row>
    <row r="32" spans="1:37" ht="14.45" customHeight="1">
      <c r="A32" s="936">
        <v>30000</v>
      </c>
      <c r="B32" s="936">
        <v>30000</v>
      </c>
      <c r="C32" s="936">
        <v>30000</v>
      </c>
      <c r="D32" s="936">
        <v>0</v>
      </c>
      <c r="E32" s="936">
        <v>16500</v>
      </c>
      <c r="F32" s="936">
        <v>0</v>
      </c>
      <c r="G32" s="936">
        <v>0</v>
      </c>
      <c r="H32" s="936">
        <v>2700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36">
        <v>30000</v>
      </c>
      <c r="B33" s="936">
        <v>30000</v>
      </c>
      <c r="C33" s="936">
        <v>30000</v>
      </c>
      <c r="D33" s="936">
        <v>0</v>
      </c>
      <c r="E33" s="936">
        <v>16500</v>
      </c>
      <c r="F33" s="936">
        <v>0</v>
      </c>
      <c r="G33" s="936">
        <v>0</v>
      </c>
      <c r="H33" s="936">
        <v>2700</v>
      </c>
      <c r="I33" s="527"/>
      <c r="K33" s="199"/>
      <c r="L33" s="178"/>
      <c r="M33" s="201" t="s">
        <v>47</v>
      </c>
      <c r="N33" s="202"/>
      <c r="O33" s="203" t="s">
        <v>48</v>
      </c>
      <c r="P33" s="204">
        <f>'Ｈ８（1996）'!A33</f>
        <v>30000</v>
      </c>
      <c r="Q33" s="205">
        <f>'Ｈ８（1996）'!C33</f>
        <v>30000</v>
      </c>
      <c r="R33" s="205">
        <f>'Ｈ８（1996）'!E33</f>
        <v>16500</v>
      </c>
      <c r="S33" s="267">
        <f>'Ｈ８（1996）'!F33</f>
        <v>0</v>
      </c>
      <c r="T33" s="268">
        <f>'Ｈ８（1996）'!H33</f>
        <v>2700</v>
      </c>
      <c r="U33" s="207" t="s">
        <v>4</v>
      </c>
      <c r="V33" s="178"/>
      <c r="W33" s="201" t="s">
        <v>49</v>
      </c>
      <c r="X33" s="202"/>
      <c r="Y33" s="203" t="s">
        <v>23</v>
      </c>
      <c r="Z33" s="204">
        <f>'Ｈ８（1996）'!A183</f>
        <v>5858</v>
      </c>
      <c r="AA33" s="205">
        <f>'Ｈ８（1996）'!B183</f>
        <v>0</v>
      </c>
      <c r="AB33" s="206">
        <f>'Ｈ８（1996）'!C183</f>
        <v>0</v>
      </c>
      <c r="AC33" s="506">
        <f>'Ｈ８（1996）'!E183</f>
        <v>0</v>
      </c>
      <c r="AD33" s="165"/>
      <c r="AE33" s="165"/>
      <c r="AF33" s="165"/>
      <c r="AG33" s="165"/>
      <c r="AH33" s="165"/>
      <c r="AI33" s="376"/>
      <c r="AJ33" s="376"/>
      <c r="AK33" s="376"/>
    </row>
    <row r="34" spans="1:37" ht="14.45" customHeight="1">
      <c r="A34" s="936">
        <v>0</v>
      </c>
      <c r="B34" s="936">
        <v>0</v>
      </c>
      <c r="C34" s="936">
        <v>0</v>
      </c>
      <c r="D34" s="936">
        <v>0</v>
      </c>
      <c r="E34" s="936">
        <v>0</v>
      </c>
      <c r="F34" s="936">
        <v>0</v>
      </c>
      <c r="G34" s="936">
        <v>0</v>
      </c>
      <c r="H34" s="936">
        <v>0</v>
      </c>
      <c r="I34" s="527"/>
      <c r="K34" s="199"/>
      <c r="L34" s="200"/>
      <c r="M34" s="201" t="s">
        <v>50</v>
      </c>
      <c r="N34" s="202"/>
      <c r="O34" s="203" t="s">
        <v>51</v>
      </c>
      <c r="P34" s="204">
        <f>'Ｈ８（1996）'!A34</f>
        <v>0</v>
      </c>
      <c r="Q34" s="205">
        <f>'Ｈ８（1996）'!C34</f>
        <v>0</v>
      </c>
      <c r="R34" s="205">
        <f>'Ｈ８（1996）'!E34</f>
        <v>0</v>
      </c>
      <c r="S34" s="267">
        <f>'Ｈ８（1996）'!F34</f>
        <v>0</v>
      </c>
      <c r="T34" s="268">
        <f>'Ｈ８（1996）'!H34</f>
        <v>0</v>
      </c>
      <c r="U34" s="207"/>
      <c r="V34" s="200"/>
      <c r="W34" s="200"/>
      <c r="X34" s="172"/>
      <c r="Y34" s="212"/>
      <c r="Z34" s="209"/>
      <c r="AA34" s="210"/>
      <c r="AB34" s="210"/>
      <c r="AC34" s="510"/>
      <c r="AD34" s="165"/>
      <c r="AE34" s="165"/>
      <c r="AF34" s="165"/>
      <c r="AG34" s="165"/>
      <c r="AH34" s="165"/>
      <c r="AI34" s="376"/>
      <c r="AJ34" s="376"/>
      <c r="AK34" s="376"/>
    </row>
    <row r="35" spans="1:37" ht="14.45" customHeight="1">
      <c r="A35" s="936">
        <v>0</v>
      </c>
      <c r="B35" s="936">
        <v>0</v>
      </c>
      <c r="C35" s="936">
        <v>0</v>
      </c>
      <c r="D35" s="936">
        <v>0</v>
      </c>
      <c r="E35" s="936">
        <v>0</v>
      </c>
      <c r="F35" s="936">
        <v>0</v>
      </c>
      <c r="G35" s="936">
        <v>0</v>
      </c>
      <c r="H35" s="936">
        <v>0</v>
      </c>
      <c r="I35" s="527"/>
      <c r="K35" s="199" t="s">
        <v>129</v>
      </c>
      <c r="L35" s="200"/>
      <c r="M35" s="201" t="s">
        <v>52</v>
      </c>
      <c r="N35" s="202"/>
      <c r="O35" s="203" t="s">
        <v>53</v>
      </c>
      <c r="P35" s="204">
        <f>'Ｈ８（1996）'!A35</f>
        <v>0</v>
      </c>
      <c r="Q35" s="205">
        <f>'Ｈ８（1996）'!C35</f>
        <v>0</v>
      </c>
      <c r="R35" s="205">
        <f>'Ｈ８（1996）'!E35</f>
        <v>0</v>
      </c>
      <c r="S35" s="267">
        <f>'Ｈ８（1996）'!F35</f>
        <v>0</v>
      </c>
      <c r="T35" s="268">
        <f>'Ｈ８（1996）'!H35</f>
        <v>0</v>
      </c>
      <c r="U35" s="207"/>
      <c r="V35" s="200"/>
      <c r="W35" s="201" t="s">
        <v>52</v>
      </c>
      <c r="X35" s="202"/>
      <c r="Y35" s="203" t="s">
        <v>27</v>
      </c>
      <c r="Z35" s="204">
        <f>'Ｈ８（1996）'!A184</f>
        <v>0</v>
      </c>
      <c r="AA35" s="205">
        <f>'Ｈ８（1996）'!B184</f>
        <v>0</v>
      </c>
      <c r="AB35" s="206">
        <f>'Ｈ８（1996）'!C184</f>
        <v>0</v>
      </c>
      <c r="AC35" s="506">
        <f>'Ｈ８（1996）'!E184</f>
        <v>0</v>
      </c>
      <c r="AD35" s="165"/>
      <c r="AE35" s="165"/>
      <c r="AF35" s="165"/>
      <c r="AG35" s="165"/>
      <c r="AH35" s="165"/>
      <c r="AI35" s="376"/>
      <c r="AJ35" s="376"/>
      <c r="AK35" s="376"/>
    </row>
    <row r="36" spans="1:37" ht="14.45" customHeight="1">
      <c r="A36" s="936">
        <v>0</v>
      </c>
      <c r="B36" s="936">
        <v>0</v>
      </c>
      <c r="C36" s="936">
        <v>0</v>
      </c>
      <c r="D36" s="936">
        <v>0</v>
      </c>
      <c r="E36" s="936">
        <v>0</v>
      </c>
      <c r="F36" s="936">
        <v>0</v>
      </c>
      <c r="G36" s="936">
        <v>0</v>
      </c>
      <c r="H36" s="936">
        <v>0</v>
      </c>
      <c r="I36" s="527"/>
      <c r="K36" s="199"/>
      <c r="L36" s="200" t="s">
        <v>54</v>
      </c>
      <c r="M36" s="201" t="s">
        <v>32</v>
      </c>
      <c r="N36" s="202"/>
      <c r="O36" s="203" t="s">
        <v>55</v>
      </c>
      <c r="P36" s="204">
        <f>'Ｈ８（1996）'!A36</f>
        <v>0</v>
      </c>
      <c r="Q36" s="205">
        <f>'Ｈ８（1996）'!C36</f>
        <v>0</v>
      </c>
      <c r="R36" s="205">
        <f>'Ｈ８（1996）'!E36</f>
        <v>0</v>
      </c>
      <c r="S36" s="267">
        <f>'Ｈ８（1996）'!F36</f>
        <v>0</v>
      </c>
      <c r="T36" s="268">
        <f>'Ｈ８（1996）'!H36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36">
        <v>0</v>
      </c>
      <c r="B37" s="936">
        <v>0</v>
      </c>
      <c r="C37" s="936">
        <v>0</v>
      </c>
      <c r="D37" s="936">
        <v>0</v>
      </c>
      <c r="E37" s="936">
        <v>0</v>
      </c>
      <c r="F37" s="936">
        <v>0</v>
      </c>
      <c r="G37" s="936">
        <v>0</v>
      </c>
      <c r="H37" s="936">
        <v>0</v>
      </c>
      <c r="I37" s="527"/>
      <c r="K37" s="199"/>
      <c r="L37" s="200"/>
      <c r="M37" s="201" t="s">
        <v>42</v>
      </c>
      <c r="N37" s="202"/>
      <c r="O37" s="203" t="s">
        <v>56</v>
      </c>
      <c r="P37" s="204">
        <f>'Ｈ８（1996）'!A37</f>
        <v>0</v>
      </c>
      <c r="Q37" s="205">
        <f>'Ｈ８（1996）'!C37</f>
        <v>0</v>
      </c>
      <c r="R37" s="205">
        <f>'Ｈ８（1996）'!E37</f>
        <v>0</v>
      </c>
      <c r="S37" s="267">
        <f>'Ｈ８（1996）'!F37</f>
        <v>0</v>
      </c>
      <c r="T37" s="268">
        <f>'Ｈ８（1996）'!H37</f>
        <v>0</v>
      </c>
      <c r="U37" s="207"/>
      <c r="V37" s="200"/>
      <c r="W37" s="200"/>
      <c r="X37" s="172"/>
      <c r="Y37" s="212"/>
      <c r="Z37" s="209"/>
      <c r="AA37" s="210"/>
      <c r="AB37" s="210"/>
      <c r="AC37" s="510"/>
      <c r="AD37" s="165"/>
      <c r="AE37" s="165"/>
      <c r="AF37" s="165"/>
      <c r="AG37" s="165"/>
      <c r="AH37" s="165"/>
      <c r="AI37" s="376"/>
      <c r="AJ37" s="376"/>
      <c r="AK37" s="376"/>
    </row>
    <row r="38" spans="1:37" ht="14.45" customHeight="1">
      <c r="A38" s="936">
        <v>0</v>
      </c>
      <c r="B38" s="936">
        <v>0</v>
      </c>
      <c r="C38" s="936">
        <v>0</v>
      </c>
      <c r="D38" s="936">
        <v>0</v>
      </c>
      <c r="E38" s="936">
        <v>0</v>
      </c>
      <c r="F38" s="936">
        <v>0</v>
      </c>
      <c r="G38" s="936">
        <v>0</v>
      </c>
      <c r="H38" s="936">
        <v>0</v>
      </c>
      <c r="I38" s="527"/>
      <c r="K38" s="199"/>
      <c r="L38" s="200"/>
      <c r="M38" s="201" t="s">
        <v>57</v>
      </c>
      <c r="N38" s="202"/>
      <c r="O38" s="203" t="s">
        <v>58</v>
      </c>
      <c r="P38" s="204">
        <f>'Ｈ８（1996）'!A38</f>
        <v>0</v>
      </c>
      <c r="Q38" s="205">
        <f>'Ｈ８（1996）'!C38</f>
        <v>0</v>
      </c>
      <c r="R38" s="205">
        <f>'Ｈ８（1996）'!E38</f>
        <v>0</v>
      </c>
      <c r="S38" s="267">
        <f>'Ｈ８（1996）'!F38</f>
        <v>0</v>
      </c>
      <c r="T38" s="268">
        <f>'Ｈ８（1996）'!H38</f>
        <v>0</v>
      </c>
      <c r="U38" s="207"/>
      <c r="V38" s="200"/>
      <c r="W38" s="201" t="s">
        <v>57</v>
      </c>
      <c r="X38" s="202"/>
      <c r="Y38" s="203" t="s">
        <v>30</v>
      </c>
      <c r="Z38" s="204">
        <f>'Ｈ８（1996）'!A185</f>
        <v>0</v>
      </c>
      <c r="AA38" s="205">
        <f>'Ｈ８（1996）'!B185</f>
        <v>0</v>
      </c>
      <c r="AB38" s="206">
        <f>'Ｈ８（1996）'!C185</f>
        <v>0</v>
      </c>
      <c r="AC38" s="506">
        <f>'Ｈ８（1996）'!E185</f>
        <v>0</v>
      </c>
      <c r="AD38" s="165"/>
      <c r="AE38" s="165"/>
      <c r="AF38" s="165"/>
      <c r="AG38" s="165"/>
      <c r="AH38" s="165"/>
      <c r="AI38" s="376"/>
      <c r="AJ38" s="376"/>
      <c r="AK38" s="376"/>
    </row>
    <row r="39" spans="1:37" ht="14.45" customHeight="1">
      <c r="A39" s="936">
        <v>0</v>
      </c>
      <c r="B39" s="936">
        <v>0</v>
      </c>
      <c r="C39" s="936">
        <v>0</v>
      </c>
      <c r="D39" s="936">
        <v>0</v>
      </c>
      <c r="E39" s="936">
        <v>0</v>
      </c>
      <c r="F39" s="936">
        <v>0</v>
      </c>
      <c r="G39" s="936">
        <v>0</v>
      </c>
      <c r="H39" s="936">
        <v>0</v>
      </c>
      <c r="I39" s="527"/>
      <c r="K39" s="199"/>
      <c r="L39" s="200"/>
      <c r="M39" s="178" t="s">
        <v>60</v>
      </c>
      <c r="N39" s="202"/>
      <c r="O39" s="203" t="s">
        <v>61</v>
      </c>
      <c r="P39" s="204">
        <f>'Ｈ８（1996）'!A39</f>
        <v>0</v>
      </c>
      <c r="Q39" s="205">
        <f>'Ｈ８（1996）'!C39</f>
        <v>0</v>
      </c>
      <c r="R39" s="205">
        <f>'Ｈ８（1996）'!E39</f>
        <v>0</v>
      </c>
      <c r="S39" s="267">
        <f>'Ｈ８（1996）'!F39</f>
        <v>0</v>
      </c>
      <c r="T39" s="268">
        <f>'Ｈ８（1996）'!H39</f>
        <v>0</v>
      </c>
      <c r="U39" s="207"/>
      <c r="V39" s="200" t="s">
        <v>59</v>
      </c>
      <c r="W39" s="178" t="s">
        <v>60</v>
      </c>
      <c r="X39" s="202"/>
      <c r="Y39" s="203" t="s">
        <v>33</v>
      </c>
      <c r="Z39" s="204">
        <f>'Ｈ８（1996）'!A186</f>
        <v>0</v>
      </c>
      <c r="AA39" s="205">
        <f>'Ｈ８（1996）'!B186</f>
        <v>0</v>
      </c>
      <c r="AB39" s="206">
        <f>'Ｈ８（1996）'!C186</f>
        <v>0</v>
      </c>
      <c r="AC39" s="506">
        <f>'Ｈ８（1996）'!E186</f>
        <v>0</v>
      </c>
      <c r="AD39" s="165"/>
      <c r="AE39" s="165"/>
      <c r="AF39" s="165"/>
      <c r="AG39" s="165"/>
      <c r="AH39" s="165"/>
      <c r="AI39" s="376"/>
      <c r="AJ39" s="376"/>
      <c r="AK39" s="376"/>
    </row>
    <row r="40" spans="1:37" ht="14.45" customHeight="1">
      <c r="A40" s="936">
        <v>0</v>
      </c>
      <c r="B40" s="936">
        <v>0</v>
      </c>
      <c r="C40" s="936">
        <v>0</v>
      </c>
      <c r="D40" s="936">
        <v>0</v>
      </c>
      <c r="E40" s="936">
        <v>0</v>
      </c>
      <c r="F40" s="936">
        <v>0</v>
      </c>
      <c r="G40" s="936">
        <v>0</v>
      </c>
      <c r="H40" s="936">
        <v>0</v>
      </c>
      <c r="I40" s="527"/>
      <c r="K40" s="199"/>
      <c r="L40" s="200" t="s">
        <v>59</v>
      </c>
      <c r="M40" s="200"/>
      <c r="N40" s="201" t="s">
        <v>62</v>
      </c>
      <c r="O40" s="203" t="s">
        <v>63</v>
      </c>
      <c r="P40" s="204">
        <f>'Ｈ８（1996）'!A40</f>
        <v>0</v>
      </c>
      <c r="Q40" s="205">
        <f>'Ｈ８（1996）'!C40</f>
        <v>0</v>
      </c>
      <c r="R40" s="205">
        <f>'Ｈ８（1996）'!E40</f>
        <v>0</v>
      </c>
      <c r="S40" s="267">
        <f>'Ｈ８（1996）'!F40</f>
        <v>0</v>
      </c>
      <c r="T40" s="268">
        <f>'Ｈ８（1996）'!H40</f>
        <v>0</v>
      </c>
      <c r="U40" s="207"/>
      <c r="V40" s="200"/>
      <c r="W40" s="200"/>
      <c r="X40" s="201" t="s">
        <v>62</v>
      </c>
      <c r="Y40" s="203" t="s">
        <v>37</v>
      </c>
      <c r="Z40" s="204">
        <f>'Ｈ８（1996）'!A187</f>
        <v>0</v>
      </c>
      <c r="AA40" s="205">
        <f>'Ｈ８（1996）'!B187</f>
        <v>0</v>
      </c>
      <c r="AB40" s="206">
        <f>'Ｈ８（1996）'!C187</f>
        <v>0</v>
      </c>
      <c r="AC40" s="506">
        <f>'Ｈ８（1996）'!E187</f>
        <v>0</v>
      </c>
      <c r="AD40" s="165"/>
      <c r="AE40" s="165"/>
      <c r="AF40" s="165"/>
      <c r="AG40" s="165"/>
      <c r="AH40" s="165"/>
      <c r="AI40" s="376"/>
      <c r="AJ40" s="376"/>
      <c r="AK40" s="376"/>
    </row>
    <row r="41" spans="1:37" ht="14.45" customHeight="1">
      <c r="A41" s="936">
        <v>0</v>
      </c>
      <c r="B41" s="936">
        <v>0</v>
      </c>
      <c r="C41" s="936">
        <v>0</v>
      </c>
      <c r="D41" s="936">
        <v>0</v>
      </c>
      <c r="E41" s="936">
        <v>0</v>
      </c>
      <c r="F41" s="936">
        <v>0</v>
      </c>
      <c r="G41" s="936">
        <v>0</v>
      </c>
      <c r="H41" s="936">
        <v>0</v>
      </c>
      <c r="I41" s="527"/>
      <c r="K41" s="199"/>
      <c r="L41" s="200"/>
      <c r="M41" s="200"/>
      <c r="N41" s="201" t="s">
        <v>64</v>
      </c>
      <c r="O41" s="203" t="s">
        <v>65</v>
      </c>
      <c r="P41" s="204">
        <f>'Ｈ８（1996）'!A41</f>
        <v>0</v>
      </c>
      <c r="Q41" s="205">
        <f>'Ｈ８（1996）'!C41</f>
        <v>0</v>
      </c>
      <c r="R41" s="205">
        <f>'Ｈ８（1996）'!E41</f>
        <v>0</v>
      </c>
      <c r="S41" s="267">
        <f>'Ｈ８（1996）'!F41</f>
        <v>0</v>
      </c>
      <c r="T41" s="268">
        <f>'Ｈ８（1996）'!H41</f>
        <v>0</v>
      </c>
      <c r="U41" s="207"/>
      <c r="V41" s="200"/>
      <c r="W41" s="200"/>
      <c r="X41" s="201" t="s">
        <v>64</v>
      </c>
      <c r="Y41" s="203" t="s">
        <v>40</v>
      </c>
      <c r="Z41" s="204">
        <f>'Ｈ８（1996）'!A188</f>
        <v>0</v>
      </c>
      <c r="AA41" s="205">
        <f>'Ｈ８（1996）'!B188</f>
        <v>0</v>
      </c>
      <c r="AB41" s="206">
        <f>'Ｈ８（1996）'!C188</f>
        <v>0</v>
      </c>
      <c r="AC41" s="506">
        <f>'Ｈ８（1996）'!E188</f>
        <v>0</v>
      </c>
      <c r="AD41" s="165"/>
      <c r="AE41" s="165"/>
      <c r="AF41" s="165"/>
      <c r="AG41" s="165"/>
      <c r="AH41" s="165"/>
      <c r="AI41" s="376"/>
      <c r="AJ41" s="376"/>
      <c r="AK41" s="376"/>
    </row>
    <row r="42" spans="1:37" ht="14.45" customHeight="1">
      <c r="A42" s="936">
        <v>0</v>
      </c>
      <c r="B42" s="936">
        <v>0</v>
      </c>
      <c r="C42" s="936">
        <v>0</v>
      </c>
      <c r="D42" s="936">
        <v>0</v>
      </c>
      <c r="E42" s="936">
        <v>0</v>
      </c>
      <c r="F42" s="936">
        <v>0</v>
      </c>
      <c r="G42" s="936">
        <v>0</v>
      </c>
      <c r="H42" s="936">
        <v>0</v>
      </c>
      <c r="I42" s="527"/>
      <c r="K42" s="199" t="s">
        <v>38</v>
      </c>
      <c r="L42" s="200"/>
      <c r="M42" s="200"/>
      <c r="N42" s="201" t="s">
        <v>66</v>
      </c>
      <c r="O42" s="203" t="s">
        <v>67</v>
      </c>
      <c r="P42" s="204">
        <f>'Ｈ８（1996）'!A42</f>
        <v>0</v>
      </c>
      <c r="Q42" s="205">
        <f>'Ｈ８（1996）'!C42</f>
        <v>0</v>
      </c>
      <c r="R42" s="205">
        <f>'Ｈ８（1996）'!E42</f>
        <v>0</v>
      </c>
      <c r="S42" s="267">
        <f>'Ｈ８（1996）'!F42</f>
        <v>0</v>
      </c>
      <c r="T42" s="268">
        <f>'Ｈ８（1996）'!H42</f>
        <v>0</v>
      </c>
      <c r="U42" s="207"/>
      <c r="V42" s="200" t="s">
        <v>668</v>
      </c>
      <c r="W42" s="200"/>
      <c r="X42" s="201" t="s">
        <v>66</v>
      </c>
      <c r="Y42" s="203" t="s">
        <v>43</v>
      </c>
      <c r="Z42" s="204">
        <f>'Ｈ８（1996）'!A189</f>
        <v>0</v>
      </c>
      <c r="AA42" s="205">
        <f>'Ｈ８（1996）'!B189</f>
        <v>0</v>
      </c>
      <c r="AB42" s="206">
        <f>'Ｈ８（1996）'!C189</f>
        <v>0</v>
      </c>
      <c r="AC42" s="506">
        <f>'Ｈ８（1996）'!E189</f>
        <v>0</v>
      </c>
      <c r="AD42" s="165"/>
      <c r="AE42" s="165"/>
      <c r="AF42" s="165"/>
      <c r="AG42" s="165"/>
      <c r="AH42" s="165"/>
      <c r="AI42" s="376"/>
      <c r="AJ42" s="376"/>
      <c r="AK42" s="376"/>
    </row>
    <row r="43" spans="1:37" ht="14.45" customHeight="1">
      <c r="A43" s="936">
        <v>0</v>
      </c>
      <c r="B43" s="936">
        <v>0</v>
      </c>
      <c r="C43" s="936">
        <v>0</v>
      </c>
      <c r="D43" s="936">
        <v>0</v>
      </c>
      <c r="E43" s="936">
        <v>0</v>
      </c>
      <c r="F43" s="936">
        <v>0</v>
      </c>
      <c r="G43" s="936">
        <v>0</v>
      </c>
      <c r="H43" s="936">
        <v>0</v>
      </c>
      <c r="I43" s="527"/>
      <c r="K43" s="199"/>
      <c r="L43" s="200"/>
      <c r="M43" s="200"/>
      <c r="N43" s="201" t="s">
        <v>150</v>
      </c>
      <c r="O43" s="203" t="s">
        <v>69</v>
      </c>
      <c r="P43" s="204">
        <f>'Ｈ８（1996）'!A43</f>
        <v>0</v>
      </c>
      <c r="Q43" s="205">
        <f>'Ｈ８（1996）'!C43</f>
        <v>0</v>
      </c>
      <c r="R43" s="205">
        <f>'Ｈ８（1996）'!E43</f>
        <v>0</v>
      </c>
      <c r="S43" s="267">
        <f>'Ｈ８（1996）'!F43</f>
        <v>0</v>
      </c>
      <c r="T43" s="268">
        <f>'Ｈ８（1996）'!H43</f>
        <v>0</v>
      </c>
      <c r="U43" s="207"/>
      <c r="V43" s="200"/>
      <c r="W43" s="200"/>
      <c r="X43" s="201" t="s">
        <v>150</v>
      </c>
      <c r="Y43" s="203" t="s">
        <v>44</v>
      </c>
      <c r="Z43" s="204">
        <f>'Ｈ８（1996）'!A190</f>
        <v>0</v>
      </c>
      <c r="AA43" s="205">
        <f>'Ｈ８（1996）'!B190</f>
        <v>0</v>
      </c>
      <c r="AB43" s="206">
        <f>'Ｈ８（1996）'!C190</f>
        <v>0</v>
      </c>
      <c r="AC43" s="506">
        <f>'Ｈ８（1996）'!E190</f>
        <v>0</v>
      </c>
      <c r="AD43" s="165"/>
      <c r="AE43" s="165"/>
      <c r="AF43" s="165"/>
      <c r="AG43" s="165"/>
      <c r="AH43" s="165"/>
      <c r="AI43" s="376"/>
      <c r="AJ43" s="376"/>
      <c r="AK43" s="376"/>
    </row>
    <row r="44" spans="1:37" ht="14.45" customHeight="1">
      <c r="A44" s="936">
        <v>0</v>
      </c>
      <c r="B44" s="936">
        <v>0</v>
      </c>
      <c r="C44" s="936">
        <v>0</v>
      </c>
      <c r="D44" s="936">
        <v>0</v>
      </c>
      <c r="E44" s="936">
        <v>0</v>
      </c>
      <c r="F44" s="936">
        <v>0</v>
      </c>
      <c r="G44" s="936">
        <v>0</v>
      </c>
      <c r="H44" s="936">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36">
        <v>0</v>
      </c>
      <c r="B45" s="936">
        <v>0</v>
      </c>
      <c r="C45" s="936">
        <v>0</v>
      </c>
      <c r="D45" s="936">
        <v>0</v>
      </c>
      <c r="E45" s="936">
        <v>0</v>
      </c>
      <c r="F45" s="936">
        <v>0</v>
      </c>
      <c r="G45" s="936">
        <v>0</v>
      </c>
      <c r="H45" s="936">
        <v>0</v>
      </c>
      <c r="I45" s="530"/>
      <c r="K45" s="227" t="s">
        <v>132</v>
      </c>
      <c r="L45" s="200"/>
      <c r="M45" s="201" t="s">
        <v>70</v>
      </c>
      <c r="N45" s="202"/>
      <c r="O45" s="203" t="s">
        <v>71</v>
      </c>
      <c r="P45" s="204">
        <f>'Ｈ８（1996）'!A44</f>
        <v>0</v>
      </c>
      <c r="Q45" s="205">
        <f>'Ｈ８（1996）'!C44</f>
        <v>0</v>
      </c>
      <c r="R45" s="205">
        <f>'Ｈ８（1996）'!E44</f>
        <v>0</v>
      </c>
      <c r="S45" s="267">
        <f>'Ｈ８（1996）'!F44</f>
        <v>0</v>
      </c>
      <c r="T45" s="268">
        <f>'Ｈ８（1996）'!H44</f>
        <v>0</v>
      </c>
      <c r="U45" s="207" t="s">
        <v>72</v>
      </c>
      <c r="V45" s="200" t="s">
        <v>669</v>
      </c>
      <c r="W45" s="201" t="s">
        <v>87</v>
      </c>
      <c r="X45" s="202"/>
      <c r="Y45" s="203" t="s">
        <v>46</v>
      </c>
      <c r="Z45" s="204">
        <f>'Ｈ８（1996）'!A191</f>
        <v>0</v>
      </c>
      <c r="AA45" s="205">
        <f>'Ｈ８（1996）'!B191</f>
        <v>0</v>
      </c>
      <c r="AB45" s="206">
        <f>'Ｈ８（1996）'!C191</f>
        <v>0</v>
      </c>
      <c r="AC45" s="506">
        <f>'Ｈ８（1996）'!E191</f>
        <v>0</v>
      </c>
      <c r="AD45" s="165"/>
      <c r="AE45" s="165"/>
      <c r="AF45" s="165"/>
      <c r="AG45" s="165"/>
      <c r="AH45" s="165"/>
      <c r="AI45" s="376"/>
      <c r="AJ45" s="376"/>
      <c r="AK45" s="376"/>
    </row>
    <row r="46" spans="1:37" ht="14.45" customHeight="1">
      <c r="A46" s="936">
        <v>0</v>
      </c>
      <c r="B46" s="936">
        <v>0</v>
      </c>
      <c r="C46" s="936">
        <v>0</v>
      </c>
      <c r="D46" s="936">
        <v>0</v>
      </c>
      <c r="E46" s="936">
        <v>0</v>
      </c>
      <c r="F46" s="936">
        <v>0</v>
      </c>
      <c r="G46" s="936">
        <v>0</v>
      </c>
      <c r="H46" s="936">
        <v>0</v>
      </c>
      <c r="I46" s="530"/>
      <c r="K46" s="199" t="s">
        <v>130</v>
      </c>
      <c r="L46" s="200"/>
      <c r="M46" s="201" t="s">
        <v>73</v>
      </c>
      <c r="N46" s="202"/>
      <c r="O46" s="203" t="s">
        <v>74</v>
      </c>
      <c r="P46" s="204">
        <f>'Ｈ８（1996）'!A45</f>
        <v>0</v>
      </c>
      <c r="Q46" s="205">
        <f>'Ｈ８（1996）'!C45</f>
        <v>0</v>
      </c>
      <c r="R46" s="205">
        <f>'Ｈ８（1996）'!E45</f>
        <v>0</v>
      </c>
      <c r="S46" s="267">
        <f>'Ｈ８（1996）'!F45</f>
        <v>0</v>
      </c>
      <c r="T46" s="268">
        <f>'Ｈ８（1996）'!H45</f>
        <v>0</v>
      </c>
      <c r="U46" s="207"/>
      <c r="V46" s="200"/>
      <c r="W46" s="201" t="s">
        <v>73</v>
      </c>
      <c r="X46" s="202"/>
      <c r="Y46" s="203" t="s">
        <v>75</v>
      </c>
      <c r="Z46" s="204">
        <f>'Ｈ８（1996）'!A192</f>
        <v>0</v>
      </c>
      <c r="AA46" s="205">
        <f>'Ｈ８（1996）'!B192</f>
        <v>0</v>
      </c>
      <c r="AB46" s="206">
        <f>'Ｈ８（1996）'!C192</f>
        <v>0</v>
      </c>
      <c r="AC46" s="506">
        <f>'Ｈ８（1996）'!E192</f>
        <v>0</v>
      </c>
      <c r="AD46" s="165"/>
      <c r="AE46" s="165"/>
      <c r="AF46" s="165"/>
      <c r="AG46" s="165"/>
      <c r="AH46" s="165"/>
      <c r="AI46" s="376"/>
      <c r="AJ46" s="376"/>
      <c r="AK46" s="376"/>
    </row>
    <row r="47" spans="1:37" ht="14.45" customHeight="1">
      <c r="A47" s="936">
        <v>0</v>
      </c>
      <c r="B47" s="936">
        <v>0</v>
      </c>
      <c r="C47" s="936">
        <v>0</v>
      </c>
      <c r="D47" s="936">
        <v>0</v>
      </c>
      <c r="E47" s="936">
        <v>0</v>
      </c>
      <c r="F47" s="936">
        <v>0</v>
      </c>
      <c r="G47" s="936">
        <v>0</v>
      </c>
      <c r="H47" s="936">
        <v>0</v>
      </c>
      <c r="I47" s="530"/>
      <c r="K47" s="199"/>
      <c r="L47" s="221"/>
      <c r="M47" s="201" t="s">
        <v>13</v>
      </c>
      <c r="N47" s="202"/>
      <c r="O47" s="203" t="s">
        <v>76</v>
      </c>
      <c r="P47" s="204">
        <f>'Ｈ８（1996）'!A46</f>
        <v>0</v>
      </c>
      <c r="Q47" s="205">
        <f>'Ｈ８（1996）'!C46</f>
        <v>0</v>
      </c>
      <c r="R47" s="205">
        <f>'Ｈ８（1996）'!E46</f>
        <v>0</v>
      </c>
      <c r="S47" s="267">
        <f>'Ｈ８（1996）'!F46</f>
        <v>0</v>
      </c>
      <c r="T47" s="268">
        <f>'Ｈ８（1996）'!H46</f>
        <v>0</v>
      </c>
      <c r="U47" s="207"/>
      <c r="V47" s="461"/>
      <c r="W47" s="201" t="s">
        <v>13</v>
      </c>
      <c r="X47" s="202"/>
      <c r="Y47" s="203" t="s">
        <v>77</v>
      </c>
      <c r="Z47" s="204">
        <f>'Ｈ８（1996）'!A193</f>
        <v>0</v>
      </c>
      <c r="AA47" s="205">
        <f>'Ｈ８（1996）'!B193</f>
        <v>0</v>
      </c>
      <c r="AB47" s="206">
        <f>'Ｈ８（1996）'!C193</f>
        <v>0</v>
      </c>
      <c r="AC47" s="506">
        <f>'Ｈ８（1996）'!E193</f>
        <v>0</v>
      </c>
      <c r="AD47" s="165"/>
      <c r="AE47" s="165"/>
      <c r="AF47" s="165"/>
      <c r="AG47" s="165"/>
      <c r="AH47" s="165"/>
      <c r="AI47" s="376"/>
      <c r="AJ47" s="376"/>
      <c r="AK47" s="376"/>
    </row>
    <row r="48" spans="1:37" ht="14.45" customHeight="1">
      <c r="A48" s="936">
        <v>0</v>
      </c>
      <c r="B48" s="936">
        <v>0</v>
      </c>
      <c r="C48" s="936">
        <v>0</v>
      </c>
      <c r="D48" s="936">
        <v>0</v>
      </c>
      <c r="E48" s="936">
        <v>0</v>
      </c>
      <c r="F48" s="936">
        <v>0</v>
      </c>
      <c r="G48" s="936">
        <v>0</v>
      </c>
      <c r="H48" s="936">
        <v>0</v>
      </c>
      <c r="I48" s="530"/>
      <c r="K48" s="199" t="s">
        <v>4</v>
      </c>
      <c r="L48" s="178" t="s">
        <v>78</v>
      </c>
      <c r="M48" s="202"/>
      <c r="N48" s="202"/>
      <c r="O48" s="203" t="s">
        <v>79</v>
      </c>
      <c r="P48" s="204">
        <f>'Ｈ８（1996）'!A47</f>
        <v>0</v>
      </c>
      <c r="Q48" s="205">
        <f>'Ｈ８（1996）'!C47</f>
        <v>0</v>
      </c>
      <c r="R48" s="205">
        <f>'Ｈ８（1996）'!E47</f>
        <v>0</v>
      </c>
      <c r="S48" s="267">
        <f>'Ｈ８（1996）'!F47</f>
        <v>0</v>
      </c>
      <c r="T48" s="268">
        <f>'Ｈ８（1996）'!H47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36">
        <v>202634</v>
      </c>
      <c r="B49" s="936">
        <v>202634</v>
      </c>
      <c r="C49" s="936">
        <v>202634</v>
      </c>
      <c r="D49" s="936">
        <v>0</v>
      </c>
      <c r="E49" s="936">
        <v>66666</v>
      </c>
      <c r="F49" s="936">
        <v>747</v>
      </c>
      <c r="G49" s="936">
        <v>0</v>
      </c>
      <c r="H49" s="936">
        <v>100000</v>
      </c>
      <c r="I49" s="530"/>
      <c r="K49" s="199"/>
      <c r="L49" s="200"/>
      <c r="M49" s="201" t="s">
        <v>11</v>
      </c>
      <c r="N49" s="202"/>
      <c r="O49" s="203" t="s">
        <v>80</v>
      </c>
      <c r="P49" s="204">
        <f>'Ｈ８（1996）'!A48</f>
        <v>0</v>
      </c>
      <c r="Q49" s="205">
        <f>'Ｈ８（1996）'!C48</f>
        <v>0</v>
      </c>
      <c r="R49" s="205">
        <f>'Ｈ８（1996）'!E48</f>
        <v>0</v>
      </c>
      <c r="S49" s="267">
        <f>'Ｈ８（1996）'!F48</f>
        <v>0</v>
      </c>
      <c r="T49" s="268">
        <f>'Ｈ８（1996）'!H48</f>
        <v>0</v>
      </c>
      <c r="U49" s="207"/>
      <c r="V49" s="200"/>
      <c r="W49" s="172"/>
      <c r="X49" s="172"/>
      <c r="Y49" s="212"/>
      <c r="Z49" s="209"/>
      <c r="AA49" s="210"/>
      <c r="AB49" s="210"/>
      <c r="AC49" s="510"/>
      <c r="AD49" s="165"/>
      <c r="AE49" s="165"/>
      <c r="AF49" s="165"/>
      <c r="AG49" s="165"/>
      <c r="AH49" s="165"/>
      <c r="AI49" s="376"/>
      <c r="AJ49" s="376"/>
      <c r="AK49" s="376"/>
    </row>
    <row r="50" spans="1:38" ht="14.45" customHeight="1">
      <c r="A50" s="936">
        <v>0</v>
      </c>
      <c r="B50" s="936">
        <v>0</v>
      </c>
      <c r="C50" s="936">
        <v>0</v>
      </c>
      <c r="D50" s="936">
        <v>0</v>
      </c>
      <c r="E50" s="936">
        <v>0</v>
      </c>
      <c r="F50" s="936">
        <v>0</v>
      </c>
      <c r="G50" s="936">
        <v>0</v>
      </c>
      <c r="H50" s="936">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36">
        <v>200000</v>
      </c>
      <c r="B51" s="936">
        <v>200000</v>
      </c>
      <c r="C51" s="936">
        <v>200000</v>
      </c>
      <c r="D51" s="936">
        <v>0</v>
      </c>
      <c r="E51" s="936">
        <v>66666</v>
      </c>
      <c r="F51" s="936">
        <v>0</v>
      </c>
      <c r="G51" s="936">
        <v>0</v>
      </c>
      <c r="H51" s="936">
        <v>100000</v>
      </c>
      <c r="I51" s="530"/>
      <c r="K51" s="199"/>
      <c r="L51" s="174"/>
      <c r="M51" s="201" t="s">
        <v>88</v>
      </c>
      <c r="N51" s="202"/>
      <c r="O51" s="203" t="s">
        <v>109</v>
      </c>
      <c r="P51" s="204">
        <f>'Ｈ８（1996）'!A50</f>
        <v>0</v>
      </c>
      <c r="Q51" s="205">
        <f>'Ｈ８（1996）'!C50</f>
        <v>0</v>
      </c>
      <c r="R51" s="205">
        <f>'Ｈ８（1996）'!E50</f>
        <v>0</v>
      </c>
      <c r="S51" s="267">
        <f>'Ｈ８（1996）'!F50</f>
        <v>0</v>
      </c>
      <c r="T51" s="268">
        <f>'Ｈ８（1996）'!H50</f>
        <v>0</v>
      </c>
      <c r="U51" s="207"/>
      <c r="V51" s="178"/>
      <c r="W51" s="201" t="s">
        <v>88</v>
      </c>
      <c r="X51" s="222"/>
      <c r="Y51" s="223" t="s">
        <v>48</v>
      </c>
      <c r="Z51" s="231">
        <f>'Ｈ８（1996）'!A195</f>
        <v>0</v>
      </c>
      <c r="AA51" s="232">
        <f>'Ｈ８（1996）'!B195</f>
        <v>0</v>
      </c>
      <c r="AB51" s="233">
        <f>'Ｈ８（1996）'!C195</f>
        <v>0</v>
      </c>
      <c r="AC51" s="513">
        <f>'Ｈ８（1996）'!E195</f>
        <v>0</v>
      </c>
      <c r="AD51" s="165"/>
      <c r="AE51" s="165"/>
      <c r="AF51" s="165"/>
      <c r="AG51" s="165"/>
      <c r="AH51" s="165"/>
      <c r="AI51" s="376"/>
      <c r="AJ51" s="376"/>
      <c r="AK51" s="376"/>
    </row>
    <row r="52" spans="1:38" ht="14.45" customHeight="1">
      <c r="A52" s="936">
        <v>0</v>
      </c>
      <c r="B52" s="936">
        <v>0</v>
      </c>
      <c r="C52" s="936">
        <v>0</v>
      </c>
      <c r="D52" s="936">
        <v>0</v>
      </c>
      <c r="E52" s="936">
        <v>0</v>
      </c>
      <c r="F52" s="936">
        <v>0</v>
      </c>
      <c r="G52" s="936">
        <v>0</v>
      </c>
      <c r="H52" s="936">
        <v>0</v>
      </c>
      <c r="I52" s="530"/>
      <c r="K52" s="199"/>
      <c r="L52" s="181" t="s">
        <v>91</v>
      </c>
      <c r="M52" s="201" t="s">
        <v>89</v>
      </c>
      <c r="N52" s="202"/>
      <c r="O52" s="203" t="s">
        <v>110</v>
      </c>
      <c r="P52" s="204">
        <f>'Ｈ８（1996）'!A51</f>
        <v>200000</v>
      </c>
      <c r="Q52" s="205">
        <f>'Ｈ８（1996）'!C51</f>
        <v>200000</v>
      </c>
      <c r="R52" s="205">
        <f>'Ｈ８（1996）'!E51</f>
        <v>66666</v>
      </c>
      <c r="S52" s="267">
        <f>'Ｈ８（1996）'!F51</f>
        <v>0</v>
      </c>
      <c r="T52" s="268">
        <f>'Ｈ８（1996）'!H51</f>
        <v>100000</v>
      </c>
      <c r="U52" s="207"/>
      <c r="V52" s="200" t="s">
        <v>91</v>
      </c>
      <c r="W52" s="221" t="s">
        <v>89</v>
      </c>
      <c r="X52" s="222"/>
      <c r="Y52" s="223" t="s">
        <v>51</v>
      </c>
      <c r="Z52" s="231">
        <f>'Ｈ８（1996）'!A196</f>
        <v>0</v>
      </c>
      <c r="AA52" s="232">
        <f>'Ｈ８（1996）'!B196</f>
        <v>0</v>
      </c>
      <c r="AB52" s="233">
        <f>'Ｈ８（1996）'!C196</f>
        <v>0</v>
      </c>
      <c r="AC52" s="513">
        <f>'Ｈ８（1996）'!E196</f>
        <v>0</v>
      </c>
      <c r="AD52" s="165"/>
      <c r="AE52" s="165"/>
      <c r="AF52" s="165"/>
      <c r="AG52" s="165"/>
      <c r="AH52" s="165"/>
      <c r="AI52" s="376"/>
      <c r="AJ52" s="376"/>
      <c r="AK52" s="376"/>
    </row>
    <row r="53" spans="1:38" ht="14.45" customHeight="1">
      <c r="A53" s="936">
        <v>0</v>
      </c>
      <c r="B53" s="936">
        <v>0</v>
      </c>
      <c r="C53" s="936">
        <v>0</v>
      </c>
      <c r="D53" s="936">
        <v>0</v>
      </c>
      <c r="E53" s="936">
        <v>0</v>
      </c>
      <c r="F53" s="936">
        <v>0</v>
      </c>
      <c r="G53" s="936">
        <v>0</v>
      </c>
      <c r="H53" s="936">
        <v>0</v>
      </c>
      <c r="I53" s="530"/>
      <c r="K53" s="199"/>
      <c r="L53" s="181"/>
      <c r="M53" s="201" t="s">
        <v>104</v>
      </c>
      <c r="N53" s="202"/>
      <c r="O53" s="203" t="s">
        <v>111</v>
      </c>
      <c r="P53" s="204">
        <f>'Ｈ８（1996）'!A52</f>
        <v>0</v>
      </c>
      <c r="Q53" s="205">
        <f>'Ｈ８（1996）'!C52</f>
        <v>0</v>
      </c>
      <c r="R53" s="205">
        <f>'Ｈ８（1996）'!E52</f>
        <v>0</v>
      </c>
      <c r="S53" s="267">
        <f>'Ｈ８（1996）'!F52</f>
        <v>0</v>
      </c>
      <c r="T53" s="268">
        <f>'Ｈ８（1996）'!H52</f>
        <v>0</v>
      </c>
      <c r="U53" s="207"/>
      <c r="V53" s="200"/>
      <c r="W53" s="221" t="s">
        <v>104</v>
      </c>
      <c r="X53" s="222"/>
      <c r="Y53" s="223" t="s">
        <v>53</v>
      </c>
      <c r="Z53" s="231">
        <f>'Ｈ８（1996）'!A197</f>
        <v>0</v>
      </c>
      <c r="AA53" s="232">
        <f>'Ｈ８（1996）'!B197</f>
        <v>0</v>
      </c>
      <c r="AB53" s="233">
        <f>'Ｈ８（1996）'!C197</f>
        <v>0</v>
      </c>
      <c r="AC53" s="513">
        <f>'Ｈ８（1996）'!E197</f>
        <v>0</v>
      </c>
      <c r="AD53" s="165"/>
      <c r="AE53" s="165"/>
      <c r="AF53" s="165"/>
      <c r="AG53" s="165"/>
      <c r="AH53" s="165"/>
      <c r="AI53" s="376"/>
      <c r="AJ53" s="376"/>
      <c r="AK53" s="376"/>
    </row>
    <row r="54" spans="1:38" ht="14.45" customHeight="1">
      <c r="A54" s="936">
        <v>0</v>
      </c>
      <c r="B54" s="936">
        <v>0</v>
      </c>
      <c r="C54" s="936">
        <v>0</v>
      </c>
      <c r="D54" s="936">
        <v>0</v>
      </c>
      <c r="E54" s="936">
        <v>0</v>
      </c>
      <c r="F54" s="936">
        <v>0</v>
      </c>
      <c r="G54" s="936">
        <v>0</v>
      </c>
      <c r="H54" s="936">
        <v>0</v>
      </c>
      <c r="I54" s="530"/>
      <c r="K54" s="199"/>
      <c r="L54" s="181"/>
      <c r="M54" s="201" t="s">
        <v>90</v>
      </c>
      <c r="N54" s="202"/>
      <c r="O54" s="203" t="s">
        <v>112</v>
      </c>
      <c r="P54" s="204">
        <f>'Ｈ８（1996）'!A53</f>
        <v>0</v>
      </c>
      <c r="Q54" s="205">
        <f>'Ｈ８（1996）'!C53</f>
        <v>0</v>
      </c>
      <c r="R54" s="205">
        <f>'Ｈ８（1996）'!E53</f>
        <v>0</v>
      </c>
      <c r="S54" s="267">
        <f>'Ｈ８（1996）'!F53</f>
        <v>0</v>
      </c>
      <c r="T54" s="268">
        <f>'Ｈ８（1996）'!H53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36">
        <v>0</v>
      </c>
      <c r="B55" s="936">
        <v>0</v>
      </c>
      <c r="C55" s="936">
        <v>0</v>
      </c>
      <c r="D55" s="936">
        <v>0</v>
      </c>
      <c r="E55" s="936">
        <v>0</v>
      </c>
      <c r="F55" s="936">
        <v>0</v>
      </c>
      <c r="G55" s="936">
        <v>0</v>
      </c>
      <c r="H55" s="936">
        <v>0</v>
      </c>
      <c r="I55" s="530"/>
      <c r="K55" s="199"/>
      <c r="L55" s="181" t="s">
        <v>92</v>
      </c>
      <c r="M55" s="201" t="s">
        <v>105</v>
      </c>
      <c r="N55" s="202"/>
      <c r="O55" s="203" t="s">
        <v>113</v>
      </c>
      <c r="P55" s="204">
        <f>'Ｈ８（1996）'!A54</f>
        <v>0</v>
      </c>
      <c r="Q55" s="205">
        <f>'Ｈ８（1996）'!C54</f>
        <v>0</v>
      </c>
      <c r="R55" s="205">
        <f>'Ｈ８（1996）'!E54</f>
        <v>0</v>
      </c>
      <c r="S55" s="267">
        <f>'Ｈ８（1996）'!F54</f>
        <v>0</v>
      </c>
      <c r="T55" s="268">
        <f>'Ｈ８（1996）'!H54</f>
        <v>0</v>
      </c>
      <c r="U55" s="207"/>
      <c r="V55" s="200"/>
      <c r="W55" s="200"/>
      <c r="X55" s="172"/>
      <c r="Y55" s="212"/>
      <c r="Z55" s="209"/>
      <c r="AA55" s="210"/>
      <c r="AB55" s="210"/>
      <c r="AC55" s="510"/>
      <c r="AD55" s="165"/>
      <c r="AE55" s="165"/>
      <c r="AF55" s="165"/>
      <c r="AG55" s="165"/>
      <c r="AH55" s="165"/>
      <c r="AI55" s="376"/>
      <c r="AJ55" s="376"/>
      <c r="AK55" s="376"/>
    </row>
    <row r="56" spans="1:38" ht="14.45" customHeight="1">
      <c r="A56" s="936">
        <v>0</v>
      </c>
      <c r="B56" s="936">
        <v>0</v>
      </c>
      <c r="C56" s="936">
        <v>0</v>
      </c>
      <c r="D56" s="936">
        <v>0</v>
      </c>
      <c r="E56" s="936">
        <v>0</v>
      </c>
      <c r="F56" s="936">
        <v>0</v>
      </c>
      <c r="G56" s="936">
        <v>0</v>
      </c>
      <c r="H56" s="936">
        <v>0</v>
      </c>
      <c r="I56" s="530"/>
      <c r="K56" s="199"/>
      <c r="L56" s="181"/>
      <c r="M56" s="201" t="s">
        <v>106</v>
      </c>
      <c r="N56" s="202"/>
      <c r="O56" s="203" t="s">
        <v>114</v>
      </c>
      <c r="P56" s="204">
        <f>'Ｈ８（1996）'!A55</f>
        <v>0</v>
      </c>
      <c r="Q56" s="205">
        <f>'Ｈ８（1996）'!C55</f>
        <v>0</v>
      </c>
      <c r="R56" s="205">
        <f>'Ｈ８（1996）'!E55</f>
        <v>0</v>
      </c>
      <c r="S56" s="267">
        <f>'Ｈ８（1996）'!F55</f>
        <v>0</v>
      </c>
      <c r="T56" s="268">
        <f>'Ｈ８（1996）'!H55</f>
        <v>0</v>
      </c>
      <c r="U56" s="207"/>
      <c r="V56" s="200" t="s">
        <v>668</v>
      </c>
      <c r="W56" s="201" t="s">
        <v>106</v>
      </c>
      <c r="X56" s="202"/>
      <c r="Y56" s="203" t="s">
        <v>55</v>
      </c>
      <c r="Z56" s="204">
        <f>'Ｈ８（1996）'!A198</f>
        <v>0</v>
      </c>
      <c r="AA56" s="205">
        <f>'Ｈ８（1996）'!B198</f>
        <v>0</v>
      </c>
      <c r="AB56" s="206">
        <f>'Ｈ８（1996）'!C198</f>
        <v>0</v>
      </c>
      <c r="AC56" s="506">
        <f>'Ｈ８（1996）'!E198</f>
        <v>0</v>
      </c>
      <c r="AD56" s="165"/>
      <c r="AE56" s="165"/>
      <c r="AF56" s="165"/>
      <c r="AG56" s="165"/>
      <c r="AH56" s="165"/>
      <c r="AI56" s="376"/>
      <c r="AJ56" s="376"/>
      <c r="AK56" s="376"/>
    </row>
    <row r="57" spans="1:38" ht="14.45" customHeight="1">
      <c r="A57" s="936">
        <v>2634</v>
      </c>
      <c r="B57" s="936">
        <v>2634</v>
      </c>
      <c r="C57" s="936">
        <v>2634</v>
      </c>
      <c r="D57" s="936">
        <v>0</v>
      </c>
      <c r="E57" s="936">
        <v>0</v>
      </c>
      <c r="F57" s="936">
        <v>747</v>
      </c>
      <c r="G57" s="936">
        <v>0</v>
      </c>
      <c r="H57" s="936">
        <v>0</v>
      </c>
      <c r="I57" s="530"/>
      <c r="K57" s="199"/>
      <c r="L57" s="181"/>
      <c r="M57" s="201" t="s">
        <v>107</v>
      </c>
      <c r="N57" s="202"/>
      <c r="O57" s="203" t="s">
        <v>115</v>
      </c>
      <c r="P57" s="204">
        <f>'Ｈ８（1996）'!A56</f>
        <v>0</v>
      </c>
      <c r="Q57" s="205">
        <f>'Ｈ８（1996）'!C56</f>
        <v>0</v>
      </c>
      <c r="R57" s="205">
        <f>'Ｈ８（1996）'!E56</f>
        <v>0</v>
      </c>
      <c r="S57" s="267">
        <f>'Ｈ８（1996）'!F56</f>
        <v>0</v>
      </c>
      <c r="T57" s="268">
        <f>'Ｈ８（1996）'!H56</f>
        <v>0</v>
      </c>
      <c r="U57" s="207"/>
      <c r="V57" s="200"/>
      <c r="W57" s="201" t="s">
        <v>136</v>
      </c>
      <c r="X57" s="202"/>
      <c r="Y57" s="203" t="s">
        <v>56</v>
      </c>
      <c r="Z57" s="204">
        <f>'Ｈ８（1996）'!A199</f>
        <v>0</v>
      </c>
      <c r="AA57" s="205">
        <f>'Ｈ８（1996）'!B199</f>
        <v>0</v>
      </c>
      <c r="AB57" s="206">
        <f>'Ｈ８（1996）'!C199</f>
        <v>0</v>
      </c>
      <c r="AC57" s="506">
        <f>'Ｈ８（1996）'!E199</f>
        <v>0</v>
      </c>
      <c r="AD57" s="165"/>
      <c r="AE57" s="165"/>
      <c r="AF57" s="165"/>
      <c r="AG57" s="165"/>
      <c r="AH57" s="165"/>
      <c r="AI57" s="376"/>
      <c r="AJ57" s="376"/>
      <c r="AK57" s="376"/>
    </row>
    <row r="58" spans="1:38" ht="14.45" customHeight="1" thickBot="1">
      <c r="A58" s="936">
        <v>0</v>
      </c>
      <c r="B58" s="936">
        <v>0</v>
      </c>
      <c r="C58" s="936">
        <v>0</v>
      </c>
      <c r="D58" s="936">
        <v>0</v>
      </c>
      <c r="E58" s="936">
        <v>0</v>
      </c>
      <c r="F58" s="936">
        <v>0</v>
      </c>
      <c r="G58" s="936">
        <v>0</v>
      </c>
      <c r="H58" s="936">
        <v>0</v>
      </c>
      <c r="I58" s="530"/>
      <c r="K58" s="199"/>
      <c r="L58" s="181" t="s">
        <v>41</v>
      </c>
      <c r="M58" s="201" t="s">
        <v>108</v>
      </c>
      <c r="N58" s="202"/>
      <c r="O58" s="203" t="s">
        <v>116</v>
      </c>
      <c r="P58" s="204">
        <f>'Ｈ８（1996）'!A57</f>
        <v>2634</v>
      </c>
      <c r="Q58" s="205">
        <f>'Ｈ８（1996）'!C57</f>
        <v>2634</v>
      </c>
      <c r="R58" s="205">
        <f>'Ｈ８（1996）'!E57</f>
        <v>0</v>
      </c>
      <c r="S58" s="267">
        <f>'Ｈ８（1996）'!F57</f>
        <v>747</v>
      </c>
      <c r="T58" s="268">
        <f>'Ｈ８（1996）'!H57</f>
        <v>0</v>
      </c>
      <c r="U58" s="207"/>
      <c r="V58" s="181" t="s">
        <v>669</v>
      </c>
      <c r="W58" s="201" t="s">
        <v>138</v>
      </c>
      <c r="X58" s="202"/>
      <c r="Y58" s="203" t="s">
        <v>58</v>
      </c>
      <c r="Z58" s="204">
        <f>'Ｈ８（1996）'!A200</f>
        <v>0</v>
      </c>
      <c r="AA58" s="205">
        <f>'Ｈ８（1996）'!B200</f>
        <v>0</v>
      </c>
      <c r="AB58" s="206">
        <f>'Ｈ８（1996）'!C200</f>
        <v>0</v>
      </c>
      <c r="AC58" s="506">
        <f>'Ｈ８（1996）'!E200</f>
        <v>0</v>
      </c>
      <c r="AD58" s="165"/>
      <c r="AE58" s="165"/>
      <c r="AF58" s="165"/>
      <c r="AG58" s="165"/>
      <c r="AH58" s="165"/>
      <c r="AI58" s="376"/>
      <c r="AJ58" s="376"/>
      <c r="AK58" s="376"/>
    </row>
    <row r="59" spans="1:38" ht="14.45" customHeight="1" thickTop="1" thickBot="1">
      <c r="A59" s="532">
        <v>0</v>
      </c>
      <c r="B59" s="533">
        <v>0</v>
      </c>
      <c r="C59" s="533">
        <v>0</v>
      </c>
      <c r="D59" s="533">
        <v>0</v>
      </c>
      <c r="E59" s="533">
        <v>0</v>
      </c>
      <c r="F59" s="533">
        <v>0</v>
      </c>
      <c r="G59" s="533">
        <v>0</v>
      </c>
      <c r="H59" s="534">
        <v>0</v>
      </c>
      <c r="I59" s="530"/>
      <c r="K59" s="199"/>
      <c r="L59" s="221"/>
      <c r="M59" s="201" t="s">
        <v>13</v>
      </c>
      <c r="N59" s="202"/>
      <c r="O59" s="203" t="s">
        <v>117</v>
      </c>
      <c r="P59" s="204">
        <f>'Ｈ８（1996）'!A58</f>
        <v>0</v>
      </c>
      <c r="Q59" s="205">
        <f>'Ｈ８（1996）'!C58</f>
        <v>0</v>
      </c>
      <c r="R59" s="205">
        <f>'Ｈ８（1996）'!E58</f>
        <v>0</v>
      </c>
      <c r="S59" s="267">
        <f>'Ｈ８（1996）'!F58</f>
        <v>0</v>
      </c>
      <c r="T59" s="268">
        <f>'Ｈ８（1996）'!H58</f>
        <v>0</v>
      </c>
      <c r="U59" s="207"/>
      <c r="V59" s="221"/>
      <c r="W59" s="221" t="s">
        <v>13</v>
      </c>
      <c r="X59" s="222"/>
      <c r="Y59" s="223" t="s">
        <v>61</v>
      </c>
      <c r="Z59" s="204">
        <f>'Ｈ８（1996）'!A201</f>
        <v>0</v>
      </c>
      <c r="AA59" s="205">
        <f>'Ｈ８（1996）'!B201</f>
        <v>0</v>
      </c>
      <c r="AB59" s="206">
        <f>'Ｈ８（1996）'!C201</f>
        <v>0</v>
      </c>
      <c r="AC59" s="506">
        <f>'Ｈ８（1996）'!E201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'Ｈ８（1996）'!A59</f>
        <v>0</v>
      </c>
      <c r="Q60" s="205">
        <f>'Ｈ８（1996）'!C59</f>
        <v>0</v>
      </c>
      <c r="R60" s="205">
        <f>'Ｈ８（1996）'!E59</f>
        <v>0</v>
      </c>
      <c r="S60" s="267">
        <f>'Ｈ８（1996）'!F59</f>
        <v>0</v>
      </c>
      <c r="T60" s="268">
        <f>'Ｈ８（1996）'!H59</f>
        <v>0</v>
      </c>
      <c r="U60" s="207"/>
      <c r="V60" s="221" t="s">
        <v>13</v>
      </c>
      <c r="W60" s="222"/>
      <c r="X60" s="222"/>
      <c r="Y60" s="223" t="s">
        <v>63</v>
      </c>
      <c r="Z60" s="462">
        <f>'Ｈ８（1996）'!A202</f>
        <v>0</v>
      </c>
      <c r="AA60" s="449">
        <f>'Ｈ８（1996）'!B202</f>
        <v>0</v>
      </c>
      <c r="AB60" s="463">
        <f>'Ｈ８（1996）'!C202</f>
        <v>0</v>
      </c>
      <c r="AC60" s="515">
        <f>'Ｈ８（1996）'!E202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635702</v>
      </c>
      <c r="Q61" s="247">
        <f>SUM(Q8:Q60)-Q9-Q10-Q12-Q13-Q15-Q16-Q17-Q30-Q31-Q32-Q40-Q41-Q42-Q43-Q44-Q49-Q50</f>
        <v>555083</v>
      </c>
      <c r="R61" s="247">
        <f>SUM(R8:R60)-R9-R10-R12-R13-R15-R16-R17-R30-R31-R32-R40-R41-R42-R43-R44-R49-R50</f>
        <v>91697</v>
      </c>
      <c r="S61" s="336">
        <f>SUM(S8:S60)-S9-S10-S12-S13-S15-S16-S17-S30-S31-S32-S40-S41-S42-S43-S44-S49-S50</f>
        <v>276308</v>
      </c>
      <c r="T61" s="337">
        <f>SUM(T8:T60)-T9-T10-T12-T13-T15-T16-T17-T30-T31-T32-T40-T41-T42-T43-T44-T49-T50</f>
        <v>197400</v>
      </c>
      <c r="U61" s="249"/>
      <c r="V61" s="243" t="s">
        <v>82</v>
      </c>
      <c r="W61" s="244"/>
      <c r="X61" s="244"/>
      <c r="Y61" s="245"/>
      <c r="Z61" s="250">
        <f>SUM(Z8:Z60)-Z9-Z10-Z25-Z28-Z40-Z41-Z42-Z43-Z44</f>
        <v>29868</v>
      </c>
      <c r="AA61" s="247">
        <f>SUM(AA8:AA60)-AA9-AA10-AA25-AA28-AA40-AA41-AA42-AA43-AA44</f>
        <v>0</v>
      </c>
      <c r="AB61" s="251">
        <f>SUM(AB8:AB60)-AB9-AB10-AB25-AB28-AB40-AB41-AB42-AB43-AB44</f>
        <v>0</v>
      </c>
      <c r="AC61" s="516">
        <f>SUM(AC8:AC60)-AC9-AC10-AC25-AC28-AC40-AC41-AC42-AC43-AC44</f>
        <v>0</v>
      </c>
      <c r="AD61" s="1046"/>
      <c r="AE61" s="1046"/>
      <c r="AF61" s="1046"/>
      <c r="AG61" s="1011"/>
      <c r="AH61" s="1011"/>
      <c r="AI61" s="1012" t="s">
        <v>5</v>
      </c>
      <c r="AJ61" s="1009" t="s">
        <v>6</v>
      </c>
      <c r="AK61" s="1009" t="s">
        <v>7</v>
      </c>
      <c r="AL61" s="1013" t="s">
        <v>398</v>
      </c>
    </row>
    <row r="62" spans="1:38" ht="14.45" customHeight="1">
      <c r="A62" s="946">
        <v>770732</v>
      </c>
      <c r="B62" s="946">
        <v>767958</v>
      </c>
      <c r="C62" s="946">
        <v>2774</v>
      </c>
      <c r="D62" s="946">
        <v>11480</v>
      </c>
      <c r="E62" s="946">
        <v>2258</v>
      </c>
      <c r="F62" s="946">
        <v>117200</v>
      </c>
      <c r="G62" s="536"/>
      <c r="H62" s="535"/>
      <c r="I62" s="535"/>
      <c r="K62" s="188"/>
      <c r="L62" s="189" t="s">
        <v>8</v>
      </c>
      <c r="M62" s="190"/>
      <c r="N62" s="190"/>
      <c r="O62" s="191" t="s">
        <v>9</v>
      </c>
      <c r="P62" s="257">
        <f>'Ｈ８（1996）'!A63</f>
        <v>26490</v>
      </c>
      <c r="Q62" s="258">
        <f>'Ｈ８（1996）'!B63</f>
        <v>26490</v>
      </c>
      <c r="R62" s="259"/>
      <c r="S62" s="260">
        <f>'Ｈ８（1996）'!D63</f>
        <v>0</v>
      </c>
      <c r="T62" s="261">
        <f>'Ｈ８（1996）'!F63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46">
        <v>26490</v>
      </c>
      <c r="B63" s="946">
        <v>26490</v>
      </c>
      <c r="C63" s="946">
        <v>0</v>
      </c>
      <c r="D63" s="946">
        <v>0</v>
      </c>
      <c r="E63" s="946">
        <v>0</v>
      </c>
      <c r="F63" s="946">
        <v>0</v>
      </c>
      <c r="G63" s="536"/>
      <c r="H63" s="535"/>
      <c r="I63" s="535"/>
      <c r="K63" s="199"/>
      <c r="L63" s="200"/>
      <c r="M63" s="201" t="s">
        <v>11</v>
      </c>
      <c r="N63" s="202"/>
      <c r="O63" s="203" t="s">
        <v>12</v>
      </c>
      <c r="P63" s="204">
        <f>'Ｈ８（1996）'!A64</f>
        <v>12006</v>
      </c>
      <c r="Q63" s="205">
        <f>'Ｈ８（1996）'!B64</f>
        <v>12006</v>
      </c>
      <c r="R63" s="225"/>
      <c r="S63" s="267">
        <f>'Ｈ８（1996）'!D64</f>
        <v>0</v>
      </c>
      <c r="T63" s="268">
        <f>'Ｈ８（1996）'!F64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46">
        <v>12006</v>
      </c>
      <c r="B64" s="946">
        <v>12006</v>
      </c>
      <c r="C64" s="946">
        <v>0</v>
      </c>
      <c r="D64" s="946">
        <v>0</v>
      </c>
      <c r="E64" s="946">
        <v>0</v>
      </c>
      <c r="F64" s="946">
        <v>0</v>
      </c>
      <c r="G64" s="536"/>
      <c r="H64" s="535"/>
      <c r="I64" s="535"/>
      <c r="K64" s="199"/>
      <c r="L64" s="200"/>
      <c r="M64" s="201" t="s">
        <v>13</v>
      </c>
      <c r="N64" s="172"/>
      <c r="O64" s="212"/>
      <c r="P64" s="213">
        <f>P62-P63</f>
        <v>14484</v>
      </c>
      <c r="Q64" s="214">
        <f>Q62-Q63</f>
        <v>14484</v>
      </c>
      <c r="R64" s="214"/>
      <c r="S64" s="274">
        <f>S62-S63</f>
        <v>0</v>
      </c>
      <c r="T64" s="275">
        <f>T62-T63</f>
        <v>0</v>
      </c>
      <c r="U64" s="269"/>
      <c r="V64" s="200"/>
      <c r="W64" s="201" t="s">
        <v>13</v>
      </c>
      <c r="X64" s="172"/>
      <c r="Y64" s="212" t="s">
        <v>9</v>
      </c>
      <c r="Z64" s="276">
        <f>'Ｈ８（1996）'!A117</f>
        <v>0</v>
      </c>
      <c r="AA64" s="277">
        <f>'Ｈ８（1996）'!B117</f>
        <v>0</v>
      </c>
      <c r="AB64" s="278"/>
      <c r="AC64" s="279">
        <f>'Ｈ８（1996）'!E117</f>
        <v>0</v>
      </c>
      <c r="AD64" s="269"/>
      <c r="AE64" s="200"/>
      <c r="AF64" s="201" t="s">
        <v>13</v>
      </c>
      <c r="AG64" s="172"/>
      <c r="AH64" s="212" t="s">
        <v>399</v>
      </c>
      <c r="AI64" s="276">
        <f>'Ｈ８（1996）'!A140</f>
        <v>0</v>
      </c>
      <c r="AJ64" s="277">
        <f>'Ｈ８（1996）'!B140</f>
        <v>0</v>
      </c>
      <c r="AK64" s="280">
        <f>'Ｈ８（1996）'!C140</f>
        <v>0</v>
      </c>
      <c r="AL64" s="281">
        <f>'Ｈ８（1996）'!E140</f>
        <v>0</v>
      </c>
    </row>
    <row r="65" spans="1:38" ht="14.45" customHeight="1">
      <c r="A65" s="946">
        <v>15734</v>
      </c>
      <c r="B65" s="946">
        <v>15734</v>
      </c>
      <c r="C65" s="946">
        <v>0</v>
      </c>
      <c r="D65" s="946">
        <v>0</v>
      </c>
      <c r="E65" s="946">
        <v>0</v>
      </c>
      <c r="F65" s="946">
        <v>0</v>
      </c>
      <c r="G65" s="536"/>
      <c r="H65" s="535"/>
      <c r="I65" s="535"/>
      <c r="K65" s="199" t="s">
        <v>4</v>
      </c>
      <c r="L65" s="178" t="s">
        <v>14</v>
      </c>
      <c r="M65" s="175"/>
      <c r="N65" s="175"/>
      <c r="O65" s="216" t="s">
        <v>15</v>
      </c>
      <c r="P65" s="217">
        <f>'Ｈ８（1996）'!A65</f>
        <v>15734</v>
      </c>
      <c r="Q65" s="218">
        <f>'Ｈ８（1996）'!B65</f>
        <v>15734</v>
      </c>
      <c r="R65" s="282"/>
      <c r="S65" s="283">
        <f>'Ｈ８（1996）'!D65</f>
        <v>0</v>
      </c>
      <c r="T65" s="268">
        <f>'Ｈ８（1996）'!F65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46">
        <v>3596</v>
      </c>
      <c r="B66" s="946">
        <v>3596</v>
      </c>
      <c r="C66" s="946">
        <v>0</v>
      </c>
      <c r="D66" s="946">
        <v>0</v>
      </c>
      <c r="E66" s="946">
        <v>0</v>
      </c>
      <c r="F66" s="946">
        <v>0</v>
      </c>
      <c r="G66" s="536"/>
      <c r="H66" s="535"/>
      <c r="I66" s="535"/>
      <c r="K66" s="199"/>
      <c r="L66" s="200"/>
      <c r="M66" s="201" t="s">
        <v>16</v>
      </c>
      <c r="N66" s="202"/>
      <c r="O66" s="203" t="s">
        <v>17</v>
      </c>
      <c r="P66" s="204">
        <f>'Ｈ８（1996）'!A66</f>
        <v>3596</v>
      </c>
      <c r="Q66" s="205">
        <f>'Ｈ８（1996）'!B66</f>
        <v>3596</v>
      </c>
      <c r="R66" s="225"/>
      <c r="S66" s="267">
        <f>'Ｈ８（1996）'!D66</f>
        <v>0</v>
      </c>
      <c r="T66" s="268">
        <f>'Ｈ８（1996）'!F66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46">
        <v>7885</v>
      </c>
      <c r="B67" s="946">
        <v>7885</v>
      </c>
      <c r="C67" s="946">
        <v>0</v>
      </c>
      <c r="D67" s="946">
        <v>0</v>
      </c>
      <c r="E67" s="946">
        <v>0</v>
      </c>
      <c r="F67" s="946">
        <v>0</v>
      </c>
      <c r="G67" s="536"/>
      <c r="H67" s="535"/>
      <c r="I67" s="535"/>
      <c r="K67" s="199"/>
      <c r="L67" s="221"/>
      <c r="M67" s="201" t="s">
        <v>13</v>
      </c>
      <c r="N67" s="222"/>
      <c r="O67" s="223"/>
      <c r="P67" s="213">
        <f>P65-P66</f>
        <v>12138</v>
      </c>
      <c r="Q67" s="214">
        <f>Q65-Q66</f>
        <v>12138</v>
      </c>
      <c r="R67" s="214"/>
      <c r="S67" s="274">
        <f>S65-S66</f>
        <v>0</v>
      </c>
      <c r="T67" s="275">
        <f>T65-T66</f>
        <v>0</v>
      </c>
      <c r="U67" s="269"/>
      <c r="V67" s="221"/>
      <c r="W67" s="201" t="s">
        <v>13</v>
      </c>
      <c r="X67" s="222"/>
      <c r="Y67" s="212" t="s">
        <v>400</v>
      </c>
      <c r="Z67" s="276">
        <f>'Ｈ８（1996）'!A118</f>
        <v>0</v>
      </c>
      <c r="AA67" s="277">
        <f>'Ｈ８（1996）'!B118</f>
        <v>0</v>
      </c>
      <c r="AB67" s="278"/>
      <c r="AC67" s="279">
        <f>'Ｈ８（1996）'!E118</f>
        <v>0</v>
      </c>
      <c r="AD67" s="269"/>
      <c r="AE67" s="221"/>
      <c r="AF67" s="201" t="s">
        <v>13</v>
      </c>
      <c r="AG67" s="222"/>
      <c r="AH67" s="212" t="s">
        <v>401</v>
      </c>
      <c r="AI67" s="276">
        <f>'Ｈ８（1996）'!A141</f>
        <v>0</v>
      </c>
      <c r="AJ67" s="277">
        <f>'Ｈ８（1996）'!B141</f>
        <v>0</v>
      </c>
      <c r="AK67" s="280">
        <f>'Ｈ８（1996）'!C141</f>
        <v>0</v>
      </c>
      <c r="AL67" s="281">
        <f>'Ｈ８（1996）'!E141</f>
        <v>0</v>
      </c>
    </row>
    <row r="68" spans="1:38" ht="14.45" customHeight="1">
      <c r="A68" s="946">
        <v>7885</v>
      </c>
      <c r="B68" s="946">
        <v>7885</v>
      </c>
      <c r="C68" s="946">
        <v>0</v>
      </c>
      <c r="D68" s="946">
        <v>0</v>
      </c>
      <c r="E68" s="946">
        <v>0</v>
      </c>
      <c r="F68" s="946">
        <v>0</v>
      </c>
      <c r="G68" s="536"/>
      <c r="H68" s="535"/>
      <c r="I68" s="535"/>
      <c r="K68" s="199" t="s">
        <v>4</v>
      </c>
      <c r="L68" s="174"/>
      <c r="M68" s="200" t="s">
        <v>94</v>
      </c>
      <c r="N68" s="202"/>
      <c r="O68" s="203" t="s">
        <v>93</v>
      </c>
      <c r="P68" s="204">
        <f>'Ｈ８（1996）'!A68</f>
        <v>7885</v>
      </c>
      <c r="Q68" s="205">
        <f>'Ｈ８（1996）'!B68</f>
        <v>7885</v>
      </c>
      <c r="R68" s="225"/>
      <c r="S68" s="267">
        <f>'Ｈ８（1996）'!D68</f>
        <v>0</v>
      </c>
      <c r="T68" s="268">
        <f>'Ｈ８（1996）'!F68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46">
        <v>0</v>
      </c>
      <c r="B69" s="946">
        <v>0</v>
      </c>
      <c r="C69" s="946">
        <v>0</v>
      </c>
      <c r="D69" s="946">
        <v>0</v>
      </c>
      <c r="E69" s="946">
        <v>0</v>
      </c>
      <c r="F69" s="946">
        <v>0</v>
      </c>
      <c r="G69" s="536"/>
      <c r="H69" s="535"/>
      <c r="I69" s="535"/>
      <c r="K69" s="199"/>
      <c r="L69" s="181" t="s">
        <v>102</v>
      </c>
      <c r="M69" s="200"/>
      <c r="N69" s="201" t="s">
        <v>148</v>
      </c>
      <c r="O69" s="203" t="s">
        <v>97</v>
      </c>
      <c r="P69" s="204">
        <f>'Ｈ８（1996）'!A69</f>
        <v>0</v>
      </c>
      <c r="Q69" s="205">
        <f>'Ｈ８（1996）'!B69</f>
        <v>0</v>
      </c>
      <c r="R69" s="225"/>
      <c r="S69" s="267">
        <f>'Ｈ８（1996）'!D69</f>
        <v>0</v>
      </c>
      <c r="T69" s="268">
        <f>'Ｈ８（1996）'!F69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46">
        <v>7885</v>
      </c>
      <c r="B70" s="946">
        <v>7885</v>
      </c>
      <c r="C70" s="946">
        <v>0</v>
      </c>
      <c r="D70" s="946">
        <v>0</v>
      </c>
      <c r="E70" s="946">
        <v>0</v>
      </c>
      <c r="F70" s="946">
        <v>0</v>
      </c>
      <c r="G70" s="536"/>
      <c r="H70" s="535"/>
      <c r="I70" s="535"/>
      <c r="K70" s="199"/>
      <c r="L70" s="181" t="s">
        <v>103</v>
      </c>
      <c r="M70" s="181"/>
      <c r="N70" s="201" t="s">
        <v>96</v>
      </c>
      <c r="O70" s="203" t="s">
        <v>34</v>
      </c>
      <c r="P70" s="204">
        <f>'Ｈ８（1996）'!A70</f>
        <v>7885</v>
      </c>
      <c r="Q70" s="205">
        <f>'Ｈ８（1996）'!B70</f>
        <v>7885</v>
      </c>
      <c r="R70" s="225"/>
      <c r="S70" s="267">
        <f>'Ｈ８（1996）'!D70</f>
        <v>0</v>
      </c>
      <c r="T70" s="268">
        <f>'Ｈ８（1996）'!F70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46">
        <v>0</v>
      </c>
      <c r="B71" s="946">
        <v>0</v>
      </c>
      <c r="C71" s="946">
        <v>0</v>
      </c>
      <c r="D71" s="946">
        <v>0</v>
      </c>
      <c r="E71" s="946">
        <v>0</v>
      </c>
      <c r="F71" s="946">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46">
        <v>0</v>
      </c>
      <c r="B72" s="946">
        <v>0</v>
      </c>
      <c r="C72" s="946">
        <v>0</v>
      </c>
      <c r="D72" s="946">
        <v>0</v>
      </c>
      <c r="E72" s="946">
        <v>0</v>
      </c>
      <c r="F72" s="946">
        <v>0</v>
      </c>
      <c r="G72" s="536"/>
      <c r="H72" s="535"/>
      <c r="I72" s="535"/>
      <c r="K72" s="199"/>
      <c r="L72" s="181"/>
      <c r="M72" s="201" t="s">
        <v>95</v>
      </c>
      <c r="N72" s="202"/>
      <c r="O72" s="203" t="s">
        <v>98</v>
      </c>
      <c r="P72" s="204">
        <f>'Ｈ８（1996）'!A71</f>
        <v>0</v>
      </c>
      <c r="Q72" s="205">
        <f>'Ｈ８（1996）'!B71</f>
        <v>0</v>
      </c>
      <c r="R72" s="225"/>
      <c r="S72" s="267">
        <f>'Ｈ８（1996）'!D71</f>
        <v>0</v>
      </c>
      <c r="T72" s="268">
        <f>'Ｈ８（1996）'!F71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46">
        <v>0</v>
      </c>
      <c r="B73" s="946">
        <v>0</v>
      </c>
      <c r="C73" s="946">
        <v>0</v>
      </c>
      <c r="D73" s="946">
        <v>0</v>
      </c>
      <c r="E73" s="946">
        <v>0</v>
      </c>
      <c r="F73" s="946">
        <v>0</v>
      </c>
      <c r="G73" s="536"/>
      <c r="H73" s="535"/>
      <c r="I73" s="535"/>
      <c r="K73" s="199"/>
      <c r="L73" s="221"/>
      <c r="M73" s="201" t="s">
        <v>13</v>
      </c>
      <c r="N73" s="202"/>
      <c r="O73" s="203" t="s">
        <v>99</v>
      </c>
      <c r="P73" s="204">
        <f>'Ｈ８（1996）'!A72</f>
        <v>0</v>
      </c>
      <c r="Q73" s="205">
        <f>'Ｈ８（1996）'!B72</f>
        <v>0</v>
      </c>
      <c r="R73" s="225"/>
      <c r="S73" s="267">
        <f>'Ｈ８（1996）'!D72</f>
        <v>0</v>
      </c>
      <c r="T73" s="268">
        <f>'Ｈ８（1996）'!F72</f>
        <v>0</v>
      </c>
      <c r="U73" s="269"/>
      <c r="V73" s="221"/>
      <c r="W73" s="201" t="s">
        <v>13</v>
      </c>
      <c r="X73" s="202"/>
      <c r="Y73" s="216" t="s">
        <v>15</v>
      </c>
      <c r="Z73" s="276">
        <f>'Ｈ８（1996）'!A119</f>
        <v>0</v>
      </c>
      <c r="AA73" s="277">
        <f>'Ｈ８（1996）'!B119</f>
        <v>0</v>
      </c>
      <c r="AB73" s="278"/>
      <c r="AC73" s="279">
        <f>'Ｈ８（1996）'!E119</f>
        <v>0</v>
      </c>
      <c r="AD73" s="269"/>
      <c r="AE73" s="221"/>
      <c r="AF73" s="201" t="s">
        <v>13</v>
      </c>
      <c r="AG73" s="202"/>
      <c r="AH73" s="216" t="s">
        <v>402</v>
      </c>
      <c r="AI73" s="276">
        <f>'Ｈ８（1996）'!A142</f>
        <v>0</v>
      </c>
      <c r="AJ73" s="277">
        <f>'Ｈ８（1996）'!B142</f>
        <v>0</v>
      </c>
      <c r="AK73" s="280">
        <f>'Ｈ８（1996）'!C142</f>
        <v>0</v>
      </c>
      <c r="AL73" s="281">
        <f>'Ｈ８（1996）'!E142</f>
        <v>0</v>
      </c>
    </row>
    <row r="74" spans="1:38" ht="14.45" customHeight="1">
      <c r="A74" s="946">
        <v>211550</v>
      </c>
      <c r="B74" s="946">
        <v>208776</v>
      </c>
      <c r="C74" s="946">
        <v>2774</v>
      </c>
      <c r="D74" s="946">
        <v>11480</v>
      </c>
      <c r="E74" s="946">
        <v>2258</v>
      </c>
      <c r="F74" s="946">
        <v>0</v>
      </c>
      <c r="G74" s="536"/>
      <c r="H74" s="535"/>
      <c r="I74" s="535"/>
      <c r="K74" s="199"/>
      <c r="L74" s="201" t="s">
        <v>19</v>
      </c>
      <c r="M74" s="202"/>
      <c r="N74" s="202"/>
      <c r="O74" s="203" t="s">
        <v>20</v>
      </c>
      <c r="P74" s="204">
        <f>'Ｈ８（1996）'!A73</f>
        <v>0</v>
      </c>
      <c r="Q74" s="205">
        <f>'Ｈ８（1996）'!B73</f>
        <v>0</v>
      </c>
      <c r="R74" s="225"/>
      <c r="S74" s="267">
        <f>'Ｈ８（1996）'!D73</f>
        <v>0</v>
      </c>
      <c r="T74" s="268">
        <f>'Ｈ８（1996）'!F73</f>
        <v>0</v>
      </c>
      <c r="U74" s="269"/>
      <c r="V74" s="201" t="s">
        <v>19</v>
      </c>
      <c r="W74" s="202"/>
      <c r="X74" s="202"/>
      <c r="Y74" s="216" t="s">
        <v>142</v>
      </c>
      <c r="Z74" s="299">
        <f>'Ｈ８（1996）'!A120</f>
        <v>0</v>
      </c>
      <c r="AA74" s="277">
        <f>'Ｈ８（1996）'!B120</f>
        <v>0</v>
      </c>
      <c r="AB74" s="300"/>
      <c r="AC74" s="279">
        <f>'Ｈ８（1996）'!E120</f>
        <v>0</v>
      </c>
      <c r="AD74" s="269"/>
      <c r="AE74" s="201" t="s">
        <v>19</v>
      </c>
      <c r="AF74" s="202"/>
      <c r="AG74" s="202"/>
      <c r="AH74" s="216" t="s">
        <v>403</v>
      </c>
      <c r="AI74" s="299">
        <f>'Ｈ８（1996）'!A143</f>
        <v>0</v>
      </c>
      <c r="AJ74" s="277">
        <f>'Ｈ８（1996）'!B143</f>
        <v>0</v>
      </c>
      <c r="AK74" s="301">
        <f>'Ｈ８（1996）'!C143</f>
        <v>0</v>
      </c>
      <c r="AL74" s="281">
        <f>'Ｈ８（1996）'!E143</f>
        <v>0</v>
      </c>
    </row>
    <row r="75" spans="1:38" ht="14.45" customHeight="1">
      <c r="A75" s="946">
        <v>2587</v>
      </c>
      <c r="B75" s="946">
        <v>2587</v>
      </c>
      <c r="C75" s="946">
        <v>0</v>
      </c>
      <c r="D75" s="946">
        <v>0</v>
      </c>
      <c r="E75" s="946">
        <v>0</v>
      </c>
      <c r="F75" s="946">
        <v>0</v>
      </c>
      <c r="G75" s="536"/>
      <c r="H75" s="535"/>
      <c r="I75" s="535"/>
      <c r="K75" s="199" t="s">
        <v>83</v>
      </c>
      <c r="L75" s="200"/>
      <c r="M75" s="201" t="s">
        <v>22</v>
      </c>
      <c r="N75" s="202"/>
      <c r="O75" s="203" t="s">
        <v>23</v>
      </c>
      <c r="P75" s="204">
        <f>'Ｈ８（1996）'!A75</f>
        <v>2587</v>
      </c>
      <c r="Q75" s="205">
        <f>'Ｈ８（1996）'!B75</f>
        <v>2587</v>
      </c>
      <c r="R75" s="225"/>
      <c r="S75" s="267">
        <f>'Ｈ８（1996）'!D75</f>
        <v>0</v>
      </c>
      <c r="T75" s="268">
        <f>'Ｈ８（1996）'!F75</f>
        <v>0</v>
      </c>
      <c r="U75" s="269" t="s">
        <v>404</v>
      </c>
      <c r="V75" s="200"/>
      <c r="W75" s="201" t="s">
        <v>405</v>
      </c>
      <c r="X75" s="202"/>
      <c r="Y75" s="216" t="s">
        <v>406</v>
      </c>
      <c r="Z75" s="299">
        <f>'Ｈ８（1996）'!A121</f>
        <v>64967</v>
      </c>
      <c r="AA75" s="277">
        <f>'Ｈ８（1996）'!B121</f>
        <v>0</v>
      </c>
      <c r="AB75" s="300"/>
      <c r="AC75" s="279">
        <f>'Ｈ８（1996）'!E121</f>
        <v>37500</v>
      </c>
      <c r="AD75" s="269" t="s">
        <v>407</v>
      </c>
      <c r="AE75" s="200"/>
      <c r="AF75" s="201" t="s">
        <v>405</v>
      </c>
      <c r="AG75" s="202"/>
      <c r="AH75" s="216" t="s">
        <v>408</v>
      </c>
      <c r="AI75" s="299">
        <f>'Ｈ８（1996）'!A144</f>
        <v>0</v>
      </c>
      <c r="AJ75" s="277">
        <f>'Ｈ８（1996）'!B144</f>
        <v>0</v>
      </c>
      <c r="AK75" s="301">
        <f>'Ｈ８（1996）'!C144</f>
        <v>0</v>
      </c>
      <c r="AL75" s="281">
        <f>'Ｈ８（1996）'!E144</f>
        <v>0</v>
      </c>
    </row>
    <row r="76" spans="1:38" ht="14.45" customHeight="1">
      <c r="A76" s="946">
        <v>20503</v>
      </c>
      <c r="B76" s="946">
        <v>20503</v>
      </c>
      <c r="C76" s="946">
        <v>0</v>
      </c>
      <c r="D76" s="946">
        <v>3680</v>
      </c>
      <c r="E76" s="946">
        <v>956</v>
      </c>
      <c r="F76" s="946">
        <v>0</v>
      </c>
      <c r="G76" s="536"/>
      <c r="H76" s="535"/>
      <c r="I76" s="535"/>
      <c r="K76" s="199"/>
      <c r="L76" s="200" t="s">
        <v>25</v>
      </c>
      <c r="M76" s="201" t="s">
        <v>26</v>
      </c>
      <c r="N76" s="202"/>
      <c r="O76" s="203" t="s">
        <v>27</v>
      </c>
      <c r="P76" s="204">
        <f>'Ｈ８（1996）'!A76</f>
        <v>20503</v>
      </c>
      <c r="Q76" s="205">
        <f>'Ｈ８（1996）'!B76</f>
        <v>20503</v>
      </c>
      <c r="R76" s="225"/>
      <c r="S76" s="267">
        <f>'Ｈ８（1996）'!D76</f>
        <v>3680</v>
      </c>
      <c r="T76" s="268">
        <f>'Ｈ８（1996）'!F76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46">
        <v>0</v>
      </c>
      <c r="B77" s="946">
        <v>0</v>
      </c>
      <c r="C77" s="946">
        <v>0</v>
      </c>
      <c r="D77" s="946">
        <v>0</v>
      </c>
      <c r="E77" s="946">
        <v>0</v>
      </c>
      <c r="F77" s="946">
        <v>0</v>
      </c>
      <c r="G77" s="536"/>
      <c r="H77" s="535"/>
      <c r="I77" s="535"/>
      <c r="K77" s="199"/>
      <c r="L77" s="200" t="s">
        <v>28</v>
      </c>
      <c r="M77" s="201" t="s">
        <v>29</v>
      </c>
      <c r="N77" s="202"/>
      <c r="O77" s="203" t="s">
        <v>30</v>
      </c>
      <c r="P77" s="204">
        <f>'Ｈ８（1996）'!A77</f>
        <v>0</v>
      </c>
      <c r="Q77" s="205">
        <f>'Ｈ８（1996）'!B77</f>
        <v>0</v>
      </c>
      <c r="R77" s="225"/>
      <c r="S77" s="267">
        <f>'Ｈ８（1996）'!D77</f>
        <v>0</v>
      </c>
      <c r="T77" s="268">
        <f>'Ｈ８（1996）'!F77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46">
        <v>0</v>
      </c>
      <c r="B78" s="946">
        <v>0</v>
      </c>
      <c r="C78" s="946">
        <v>0</v>
      </c>
      <c r="D78" s="946">
        <v>0</v>
      </c>
      <c r="E78" s="946">
        <v>0</v>
      </c>
      <c r="F78" s="946">
        <v>0</v>
      </c>
      <c r="G78" s="536"/>
      <c r="H78" s="535"/>
      <c r="I78" s="535"/>
      <c r="K78" s="199"/>
      <c r="L78" s="200" t="s">
        <v>31</v>
      </c>
      <c r="M78" s="201" t="s">
        <v>32</v>
      </c>
      <c r="N78" s="202"/>
      <c r="O78" s="203" t="s">
        <v>33</v>
      </c>
      <c r="P78" s="204">
        <f>'Ｈ８（1996）'!A78</f>
        <v>0</v>
      </c>
      <c r="Q78" s="205">
        <f>'Ｈ８（1996）'!B78</f>
        <v>0</v>
      </c>
      <c r="R78" s="225"/>
      <c r="S78" s="267">
        <f>'Ｈ８（1996）'!D78</f>
        <v>0</v>
      </c>
      <c r="T78" s="268">
        <f>'Ｈ８（1996）'!F78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46">
        <v>0</v>
      </c>
      <c r="B79" s="946">
        <v>0</v>
      </c>
      <c r="C79" s="946">
        <v>0</v>
      </c>
      <c r="D79" s="946">
        <v>0</v>
      </c>
      <c r="E79" s="946">
        <v>0</v>
      </c>
      <c r="F79" s="946">
        <v>0</v>
      </c>
      <c r="G79" s="536"/>
      <c r="H79" s="535"/>
      <c r="I79" s="535"/>
      <c r="K79" s="199"/>
      <c r="L79" s="200" t="s">
        <v>35</v>
      </c>
      <c r="M79" s="201" t="s">
        <v>36</v>
      </c>
      <c r="N79" s="202"/>
      <c r="O79" s="203" t="s">
        <v>37</v>
      </c>
      <c r="P79" s="204">
        <f>'Ｈ８（1996）'!A79</f>
        <v>0</v>
      </c>
      <c r="Q79" s="205">
        <f>'Ｈ８（1996）'!B79</f>
        <v>0</v>
      </c>
      <c r="R79" s="225"/>
      <c r="S79" s="267">
        <f>'Ｈ８（1996）'!D79</f>
        <v>0</v>
      </c>
      <c r="T79" s="268">
        <f>'Ｈ８（1996）'!F79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46">
        <v>49170</v>
      </c>
      <c r="B80" s="946">
        <v>46396</v>
      </c>
      <c r="C80" s="946">
        <v>2774</v>
      </c>
      <c r="D80" s="946">
        <v>7800</v>
      </c>
      <c r="E80" s="946">
        <v>1302</v>
      </c>
      <c r="F80" s="946">
        <v>0</v>
      </c>
      <c r="G80" s="536"/>
      <c r="H80" s="535"/>
      <c r="I80" s="535"/>
      <c r="K80" s="199"/>
      <c r="L80" s="200" t="s">
        <v>38</v>
      </c>
      <c r="M80" s="201" t="s">
        <v>149</v>
      </c>
      <c r="N80" s="202"/>
      <c r="O80" s="203" t="s">
        <v>40</v>
      </c>
      <c r="P80" s="204">
        <f>'Ｈ８（1996）'!A80</f>
        <v>49170</v>
      </c>
      <c r="Q80" s="205">
        <f>'Ｈ８（1996）'!B80</f>
        <v>46396</v>
      </c>
      <c r="R80" s="225"/>
      <c r="S80" s="267">
        <f>'Ｈ８（1996）'!D80</f>
        <v>7800</v>
      </c>
      <c r="T80" s="268">
        <f>'Ｈ８（1996）'!F80</f>
        <v>0</v>
      </c>
      <c r="U80" s="269"/>
      <c r="V80" s="200" t="s">
        <v>38</v>
      </c>
      <c r="W80" s="201" t="s">
        <v>149</v>
      </c>
      <c r="X80" s="202"/>
      <c r="Y80" s="203" t="s">
        <v>413</v>
      </c>
      <c r="Z80" s="276">
        <f>'Ｈ８（1996）'!A122</f>
        <v>64967</v>
      </c>
      <c r="AA80" s="277">
        <f>'Ｈ８（1996）'!B122</f>
        <v>0</v>
      </c>
      <c r="AB80" s="278"/>
      <c r="AC80" s="279">
        <f>'Ｈ８（1996）'!E122</f>
        <v>37500</v>
      </c>
      <c r="AD80" s="269" t="s">
        <v>414</v>
      </c>
      <c r="AE80" s="200" t="s">
        <v>38</v>
      </c>
      <c r="AF80" s="201" t="s">
        <v>149</v>
      </c>
      <c r="AG80" s="202"/>
      <c r="AH80" s="203" t="s">
        <v>415</v>
      </c>
      <c r="AI80" s="276">
        <f>'Ｈ８（1996）'!A145</f>
        <v>0</v>
      </c>
      <c r="AJ80" s="277">
        <f>'Ｈ８（1996）'!B145</f>
        <v>0</v>
      </c>
      <c r="AK80" s="280">
        <f>'Ｈ８（1996）'!C145</f>
        <v>0</v>
      </c>
      <c r="AL80" s="281">
        <f>'Ｈ８（1996）'!E145</f>
        <v>0</v>
      </c>
    </row>
    <row r="81" spans="1:38" ht="14.45" customHeight="1">
      <c r="A81" s="946">
        <v>0</v>
      </c>
      <c r="B81" s="946">
        <v>0</v>
      </c>
      <c r="C81" s="946">
        <v>0</v>
      </c>
      <c r="D81" s="946">
        <v>0</v>
      </c>
      <c r="E81" s="946">
        <v>0</v>
      </c>
      <c r="F81" s="946">
        <v>0</v>
      </c>
      <c r="G81" s="536"/>
      <c r="H81" s="535"/>
      <c r="I81" s="535"/>
      <c r="K81" s="199"/>
      <c r="L81" s="200" t="s">
        <v>41</v>
      </c>
      <c r="M81" s="201" t="s">
        <v>42</v>
      </c>
      <c r="N81" s="202"/>
      <c r="O81" s="203" t="s">
        <v>43</v>
      </c>
      <c r="P81" s="204">
        <f>'Ｈ８（1996）'!A81</f>
        <v>0</v>
      </c>
      <c r="Q81" s="205">
        <f>'Ｈ８（1996）'!B81</f>
        <v>0</v>
      </c>
      <c r="R81" s="225"/>
      <c r="S81" s="267">
        <f>'Ｈ８（1996）'!D81</f>
        <v>0</v>
      </c>
      <c r="T81" s="268">
        <f>'Ｈ８（1996）'!F81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46">
        <v>139290</v>
      </c>
      <c r="B82" s="946">
        <v>139290</v>
      </c>
      <c r="C82" s="946">
        <v>0</v>
      </c>
      <c r="D82" s="946">
        <v>0</v>
      </c>
      <c r="E82" s="946">
        <v>0</v>
      </c>
      <c r="F82" s="946">
        <v>0</v>
      </c>
      <c r="G82" s="536"/>
      <c r="H82" s="535"/>
      <c r="I82" s="535"/>
      <c r="K82" s="199" t="s">
        <v>131</v>
      </c>
      <c r="L82" s="221"/>
      <c r="M82" s="201" t="s">
        <v>13</v>
      </c>
      <c r="N82" s="202"/>
      <c r="O82" s="203" t="s">
        <v>44</v>
      </c>
      <c r="P82" s="204">
        <f>'Ｈ８（1996）'!A82</f>
        <v>139290</v>
      </c>
      <c r="Q82" s="205">
        <f>'Ｈ８（1996）'!B82</f>
        <v>139290</v>
      </c>
      <c r="R82" s="225"/>
      <c r="S82" s="267">
        <f>'Ｈ８（1996）'!D82</f>
        <v>0</v>
      </c>
      <c r="T82" s="268">
        <f>'Ｈ８（1996）'!F82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46">
        <v>2300</v>
      </c>
      <c r="B83" s="946">
        <v>2300</v>
      </c>
      <c r="C83" s="946">
        <v>0</v>
      </c>
      <c r="D83" s="946">
        <v>0</v>
      </c>
      <c r="E83" s="946">
        <v>0</v>
      </c>
      <c r="F83" s="946">
        <v>0</v>
      </c>
      <c r="G83" s="536"/>
      <c r="H83" s="535"/>
      <c r="I83" s="535"/>
      <c r="K83" s="199" t="s">
        <v>4</v>
      </c>
      <c r="L83" s="178" t="s">
        <v>45</v>
      </c>
      <c r="M83" s="202"/>
      <c r="N83" s="202"/>
      <c r="O83" s="203" t="s">
        <v>46</v>
      </c>
      <c r="P83" s="204">
        <f>'Ｈ８（1996）'!A83</f>
        <v>2300</v>
      </c>
      <c r="Q83" s="205">
        <f>'Ｈ８（1996）'!B83</f>
        <v>2300</v>
      </c>
      <c r="R83" s="225"/>
      <c r="S83" s="267">
        <f>'Ｈ８（1996）'!D83</f>
        <v>0</v>
      </c>
      <c r="T83" s="268">
        <f>'Ｈ８（1996）'!F83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46">
        <v>0</v>
      </c>
      <c r="B84" s="946">
        <v>0</v>
      </c>
      <c r="C84" s="946">
        <v>0</v>
      </c>
      <c r="D84" s="946">
        <v>0</v>
      </c>
      <c r="E84" s="946">
        <v>0</v>
      </c>
      <c r="F84" s="946">
        <v>0</v>
      </c>
      <c r="G84" s="536"/>
      <c r="H84" s="535"/>
      <c r="I84" s="535"/>
      <c r="K84" s="199"/>
      <c r="L84" s="200"/>
      <c r="M84" s="201" t="s">
        <v>100</v>
      </c>
      <c r="N84" s="202"/>
      <c r="O84" s="203" t="s">
        <v>75</v>
      </c>
      <c r="P84" s="204">
        <f>'Ｈ８（1996）'!A84</f>
        <v>0</v>
      </c>
      <c r="Q84" s="205">
        <f>'Ｈ８（1996）'!B84</f>
        <v>0</v>
      </c>
      <c r="R84" s="225"/>
      <c r="S84" s="267">
        <f>'Ｈ８（1996）'!D84</f>
        <v>0</v>
      </c>
      <c r="T84" s="268">
        <f>'Ｈ８（1996）'!F84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46">
        <v>2300</v>
      </c>
      <c r="B85" s="946">
        <v>2300</v>
      </c>
      <c r="C85" s="946">
        <v>0</v>
      </c>
      <c r="D85" s="946">
        <v>0</v>
      </c>
      <c r="E85" s="946">
        <v>0</v>
      </c>
      <c r="F85" s="946">
        <v>0</v>
      </c>
      <c r="G85" s="536"/>
      <c r="H85" s="535"/>
      <c r="I85" s="535"/>
      <c r="K85" s="199"/>
      <c r="L85" s="200"/>
      <c r="M85" s="201" t="s">
        <v>101</v>
      </c>
      <c r="N85" s="202"/>
      <c r="O85" s="203" t="s">
        <v>77</v>
      </c>
      <c r="P85" s="204">
        <f>'Ｈ８（1996）'!A85</f>
        <v>2300</v>
      </c>
      <c r="Q85" s="205">
        <f>'Ｈ８（1996）'!B85</f>
        <v>2300</v>
      </c>
      <c r="R85" s="225"/>
      <c r="S85" s="267">
        <f>'Ｈ８（1996）'!D85</f>
        <v>0</v>
      </c>
      <c r="T85" s="268">
        <f>'Ｈ８（1996）'!F85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46">
        <v>316449</v>
      </c>
      <c r="B86" s="946">
        <v>316449</v>
      </c>
      <c r="C86" s="946">
        <v>0</v>
      </c>
      <c r="D86" s="946">
        <v>0</v>
      </c>
      <c r="E86" s="946">
        <v>0</v>
      </c>
      <c r="F86" s="946">
        <v>102800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'Ｈ８（1996）'!A123</f>
        <v>0</v>
      </c>
      <c r="AA86" s="277">
        <f>'Ｈ８（1996）'!B123</f>
        <v>0</v>
      </c>
      <c r="AB86" s="278"/>
      <c r="AC86" s="279">
        <f>'Ｈ８（1996）'!E123</f>
        <v>0</v>
      </c>
      <c r="AD86" s="269" t="s">
        <v>423</v>
      </c>
      <c r="AE86" s="200"/>
      <c r="AF86" s="201" t="s">
        <v>13</v>
      </c>
      <c r="AG86" s="202"/>
      <c r="AH86" s="203" t="s">
        <v>677</v>
      </c>
      <c r="AI86" s="276">
        <f>'Ｈ８（1996）'!A146</f>
        <v>0</v>
      </c>
      <c r="AJ86" s="277">
        <f>'Ｈ８（1996）'!B146</f>
        <v>0</v>
      </c>
      <c r="AK86" s="280">
        <f>'Ｈ８（1996）'!C146</f>
        <v>0</v>
      </c>
      <c r="AL86" s="281">
        <f>'Ｈ８（1996）'!E146</f>
        <v>0</v>
      </c>
    </row>
    <row r="87" spans="1:38" ht="14.45" customHeight="1">
      <c r="A87" s="946">
        <v>314080</v>
      </c>
      <c r="B87" s="946">
        <v>314080</v>
      </c>
      <c r="C87" s="946">
        <v>0</v>
      </c>
      <c r="D87" s="946">
        <v>0</v>
      </c>
      <c r="E87" s="946">
        <v>0</v>
      </c>
      <c r="F87" s="946">
        <v>102800</v>
      </c>
      <c r="G87" s="536"/>
      <c r="H87" s="535"/>
      <c r="I87" s="535"/>
      <c r="K87" s="199"/>
      <c r="L87" s="178"/>
      <c r="M87" s="201" t="s">
        <v>47</v>
      </c>
      <c r="N87" s="202"/>
      <c r="O87" s="203" t="s">
        <v>48</v>
      </c>
      <c r="P87" s="204">
        <f>'Ｈ８（1996）'!A87</f>
        <v>314080</v>
      </c>
      <c r="Q87" s="205">
        <f>'Ｈ８（1996）'!B87</f>
        <v>314080</v>
      </c>
      <c r="R87" s="225"/>
      <c r="S87" s="267">
        <f>'Ｈ８（1996）'!D87</f>
        <v>0</v>
      </c>
      <c r="T87" s="268">
        <f>'Ｈ８（1996）'!F87</f>
        <v>102800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46">
        <v>0</v>
      </c>
      <c r="B88" s="946">
        <v>0</v>
      </c>
      <c r="C88" s="946">
        <v>0</v>
      </c>
      <c r="D88" s="946">
        <v>0</v>
      </c>
      <c r="E88" s="946">
        <v>0</v>
      </c>
      <c r="F88" s="946">
        <v>0</v>
      </c>
      <c r="G88" s="536"/>
      <c r="H88" s="535"/>
      <c r="I88" s="535"/>
      <c r="K88" s="199"/>
      <c r="L88" s="200"/>
      <c r="M88" s="201" t="s">
        <v>50</v>
      </c>
      <c r="N88" s="202"/>
      <c r="O88" s="203" t="s">
        <v>51</v>
      </c>
      <c r="P88" s="204">
        <f>'Ｈ８（1996）'!A88</f>
        <v>0</v>
      </c>
      <c r="Q88" s="205">
        <f>'Ｈ８（1996）'!B88</f>
        <v>0</v>
      </c>
      <c r="R88" s="225"/>
      <c r="S88" s="267">
        <f>'Ｈ８（1996）'!D88</f>
        <v>0</v>
      </c>
      <c r="T88" s="268">
        <f>'Ｈ８（1996）'!F88</f>
        <v>0</v>
      </c>
      <c r="U88" s="269"/>
      <c r="V88" s="200"/>
      <c r="W88" s="201" t="s">
        <v>426</v>
      </c>
      <c r="X88" s="202"/>
      <c r="Y88" s="203" t="s">
        <v>678</v>
      </c>
      <c r="Z88" s="276">
        <f>'Ｈ８（1996）'!A125</f>
        <v>0</v>
      </c>
      <c r="AA88" s="277">
        <f>'Ｈ８（1996）'!B125</f>
        <v>0</v>
      </c>
      <c r="AB88" s="278"/>
      <c r="AC88" s="279">
        <f>'Ｈ８（1996）'!E125</f>
        <v>0</v>
      </c>
      <c r="AD88" s="269"/>
      <c r="AE88" s="200"/>
      <c r="AF88" s="201" t="s">
        <v>426</v>
      </c>
      <c r="AG88" s="202"/>
      <c r="AH88" s="203" t="s">
        <v>679</v>
      </c>
      <c r="AI88" s="276">
        <f>'Ｈ８（1996）'!A148</f>
        <v>0</v>
      </c>
      <c r="AJ88" s="277">
        <f>'Ｈ８（1996）'!B148</f>
        <v>0</v>
      </c>
      <c r="AK88" s="280">
        <f>'Ｈ８（1996）'!C148</f>
        <v>0</v>
      </c>
      <c r="AL88" s="281">
        <f>'Ｈ８（1996）'!E148</f>
        <v>0</v>
      </c>
    </row>
    <row r="89" spans="1:38" ht="14.45" customHeight="1">
      <c r="A89" s="946">
        <v>0</v>
      </c>
      <c r="B89" s="946">
        <v>0</v>
      </c>
      <c r="C89" s="946">
        <v>0</v>
      </c>
      <c r="D89" s="946">
        <v>0</v>
      </c>
      <c r="E89" s="946">
        <v>0</v>
      </c>
      <c r="F89" s="946">
        <v>0</v>
      </c>
      <c r="G89" s="536"/>
      <c r="H89" s="535"/>
      <c r="I89" s="535"/>
      <c r="K89" s="199" t="s">
        <v>129</v>
      </c>
      <c r="L89" s="200"/>
      <c r="M89" s="201" t="s">
        <v>52</v>
      </c>
      <c r="N89" s="202"/>
      <c r="O89" s="203" t="s">
        <v>53</v>
      </c>
      <c r="P89" s="204">
        <f>'Ｈ８（1996）'!A89</f>
        <v>0</v>
      </c>
      <c r="Q89" s="205">
        <f>'Ｈ８（1996）'!B89</f>
        <v>0</v>
      </c>
      <c r="R89" s="225"/>
      <c r="S89" s="267">
        <f>'Ｈ８（1996）'!D89</f>
        <v>0</v>
      </c>
      <c r="T89" s="268">
        <f>'Ｈ８（1996）'!F89</f>
        <v>0</v>
      </c>
      <c r="U89" s="269"/>
      <c r="V89" s="200"/>
      <c r="W89" s="201" t="s">
        <v>429</v>
      </c>
      <c r="X89" s="202"/>
      <c r="Y89" s="203" t="s">
        <v>680</v>
      </c>
      <c r="Z89" s="276">
        <f>'Ｈ８（1996）'!A126</f>
        <v>0</v>
      </c>
      <c r="AA89" s="277">
        <f>'Ｈ８（1996）'!B126</f>
        <v>0</v>
      </c>
      <c r="AB89" s="278"/>
      <c r="AC89" s="279">
        <f>'Ｈ８（1996）'!E126</f>
        <v>0</v>
      </c>
      <c r="AD89" s="269"/>
      <c r="AE89" s="200"/>
      <c r="AF89" s="201" t="s">
        <v>429</v>
      </c>
      <c r="AG89" s="202"/>
      <c r="AH89" s="203" t="s">
        <v>681</v>
      </c>
      <c r="AI89" s="276">
        <f>'Ｈ８（1996）'!A149</f>
        <v>0</v>
      </c>
      <c r="AJ89" s="277">
        <f>'Ｈ８（1996）'!B149</f>
        <v>0</v>
      </c>
      <c r="AK89" s="280">
        <f>'Ｈ８（1996）'!C149</f>
        <v>0</v>
      </c>
      <c r="AL89" s="281">
        <f>'Ｈ８（1996）'!E149</f>
        <v>0</v>
      </c>
    </row>
    <row r="90" spans="1:38" ht="14.45" customHeight="1">
      <c r="A90" s="946">
        <v>0</v>
      </c>
      <c r="B90" s="946">
        <v>0</v>
      </c>
      <c r="C90" s="946">
        <v>0</v>
      </c>
      <c r="D90" s="946">
        <v>0</v>
      </c>
      <c r="E90" s="946">
        <v>0</v>
      </c>
      <c r="F90" s="946">
        <v>0</v>
      </c>
      <c r="G90" s="536"/>
      <c r="H90" s="535"/>
      <c r="I90" s="535"/>
      <c r="K90" s="199"/>
      <c r="L90" s="200" t="s">
        <v>54</v>
      </c>
      <c r="M90" s="201" t="s">
        <v>32</v>
      </c>
      <c r="N90" s="202"/>
      <c r="O90" s="203" t="s">
        <v>55</v>
      </c>
      <c r="P90" s="204">
        <f>'Ｈ８（1996）'!A90</f>
        <v>0</v>
      </c>
      <c r="Q90" s="205">
        <f>'Ｈ８（1996）'!B90</f>
        <v>0</v>
      </c>
      <c r="R90" s="225"/>
      <c r="S90" s="267">
        <f>'Ｈ８（1996）'!D90</f>
        <v>0</v>
      </c>
      <c r="T90" s="268">
        <f>'Ｈ８（1996）'!F90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46">
        <v>0</v>
      </c>
      <c r="B91" s="946">
        <v>0</v>
      </c>
      <c r="C91" s="946">
        <v>0</v>
      </c>
      <c r="D91" s="946">
        <v>0</v>
      </c>
      <c r="E91" s="946">
        <v>0</v>
      </c>
      <c r="F91" s="946">
        <v>0</v>
      </c>
      <c r="G91" s="536"/>
      <c r="H91" s="535"/>
      <c r="I91" s="535"/>
      <c r="K91" s="199"/>
      <c r="L91" s="200"/>
      <c r="M91" s="201" t="s">
        <v>42</v>
      </c>
      <c r="N91" s="202"/>
      <c r="O91" s="203" t="s">
        <v>56</v>
      </c>
      <c r="P91" s="204">
        <f>'Ｈ８（1996）'!A91</f>
        <v>0</v>
      </c>
      <c r="Q91" s="205">
        <f>'Ｈ８（1996）'!B91</f>
        <v>0</v>
      </c>
      <c r="R91" s="225"/>
      <c r="S91" s="267">
        <f>'Ｈ８（1996）'!D91</f>
        <v>0</v>
      </c>
      <c r="T91" s="268">
        <f>'Ｈ８（1996）'!F91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46">
        <v>0</v>
      </c>
      <c r="B92" s="946">
        <v>0</v>
      </c>
      <c r="C92" s="946">
        <v>0</v>
      </c>
      <c r="D92" s="946">
        <v>0</v>
      </c>
      <c r="E92" s="946">
        <v>0</v>
      </c>
      <c r="F92" s="946">
        <v>0</v>
      </c>
      <c r="G92" s="536"/>
      <c r="H92" s="535"/>
      <c r="I92" s="535"/>
      <c r="K92" s="199"/>
      <c r="L92" s="200"/>
      <c r="M92" s="201" t="s">
        <v>57</v>
      </c>
      <c r="N92" s="202"/>
      <c r="O92" s="203" t="s">
        <v>58</v>
      </c>
      <c r="P92" s="204">
        <f>'Ｈ８（1996）'!A92</f>
        <v>0</v>
      </c>
      <c r="Q92" s="205">
        <f>'Ｈ８（1996）'!B92</f>
        <v>0</v>
      </c>
      <c r="R92" s="225"/>
      <c r="S92" s="267">
        <f>'Ｈ８（1996）'!D92</f>
        <v>0</v>
      </c>
      <c r="T92" s="268">
        <f>'Ｈ８（1996）'!F92</f>
        <v>0</v>
      </c>
      <c r="U92" s="269"/>
      <c r="V92" s="200"/>
      <c r="W92" s="201" t="s">
        <v>57</v>
      </c>
      <c r="X92" s="202"/>
      <c r="Y92" s="203" t="s">
        <v>682</v>
      </c>
      <c r="Z92" s="276">
        <f>'Ｈ８（1996）'!A127</f>
        <v>0</v>
      </c>
      <c r="AA92" s="277">
        <f>'Ｈ８（1996）'!B127</f>
        <v>0</v>
      </c>
      <c r="AB92" s="278"/>
      <c r="AC92" s="279">
        <f>'Ｈ８（1996）'!E127</f>
        <v>0</v>
      </c>
      <c r="AD92" s="269"/>
      <c r="AE92" s="200"/>
      <c r="AF92" s="201" t="s">
        <v>57</v>
      </c>
      <c r="AG92" s="202"/>
      <c r="AH92" s="203" t="s">
        <v>683</v>
      </c>
      <c r="AI92" s="276">
        <f>'Ｈ８（1996）'!A150</f>
        <v>0</v>
      </c>
      <c r="AJ92" s="277">
        <f>'Ｈ８（1996）'!B150</f>
        <v>0</v>
      </c>
      <c r="AK92" s="280">
        <f>'Ｈ８（1996）'!C150</f>
        <v>0</v>
      </c>
      <c r="AL92" s="281">
        <f>'Ｈ８（1996）'!E150</f>
        <v>0</v>
      </c>
    </row>
    <row r="93" spans="1:38" ht="14.45" customHeight="1">
      <c r="A93" s="946">
        <v>0</v>
      </c>
      <c r="B93" s="946">
        <v>0</v>
      </c>
      <c r="C93" s="946">
        <v>0</v>
      </c>
      <c r="D93" s="946">
        <v>0</v>
      </c>
      <c r="E93" s="946">
        <v>0</v>
      </c>
      <c r="F93" s="946">
        <v>0</v>
      </c>
      <c r="G93" s="536"/>
      <c r="H93" s="535"/>
      <c r="I93" s="535"/>
      <c r="K93" s="199"/>
      <c r="L93" s="200"/>
      <c r="M93" s="178" t="s">
        <v>60</v>
      </c>
      <c r="N93" s="202"/>
      <c r="O93" s="203" t="s">
        <v>61</v>
      </c>
      <c r="P93" s="204">
        <f>'Ｈ８（1996）'!A93</f>
        <v>0</v>
      </c>
      <c r="Q93" s="205">
        <f>'Ｈ８（1996）'!B93</f>
        <v>0</v>
      </c>
      <c r="R93" s="225"/>
      <c r="S93" s="267">
        <f>'Ｈ８（1996）'!D93</f>
        <v>0</v>
      </c>
      <c r="T93" s="268">
        <f>'Ｈ８（1996）'!F93</f>
        <v>0</v>
      </c>
      <c r="U93" s="269" t="s">
        <v>434</v>
      </c>
      <c r="V93" s="200"/>
      <c r="W93" s="178" t="s">
        <v>60</v>
      </c>
      <c r="X93" s="202"/>
      <c r="Y93" s="203" t="s">
        <v>684</v>
      </c>
      <c r="Z93" s="276">
        <f>'Ｈ８（1996）'!A128</f>
        <v>1295</v>
      </c>
      <c r="AA93" s="277">
        <f>'Ｈ８（1996）'!B128</f>
        <v>0</v>
      </c>
      <c r="AB93" s="278"/>
      <c r="AC93" s="279">
        <f>'Ｈ８（1996）'!E128</f>
        <v>800</v>
      </c>
      <c r="AD93" s="269"/>
      <c r="AE93" s="200"/>
      <c r="AF93" s="178" t="s">
        <v>60</v>
      </c>
      <c r="AG93" s="202"/>
      <c r="AH93" s="203" t="s">
        <v>685</v>
      </c>
      <c r="AI93" s="276">
        <f>'Ｈ８（1996）'!A151</f>
        <v>0</v>
      </c>
      <c r="AJ93" s="277">
        <f>'Ｈ８（1996）'!B151</f>
        <v>0</v>
      </c>
      <c r="AK93" s="280">
        <f>'Ｈ８（1996）'!C151</f>
        <v>0</v>
      </c>
      <c r="AL93" s="281">
        <f>'Ｈ８（1996）'!E151</f>
        <v>0</v>
      </c>
    </row>
    <row r="94" spans="1:38" ht="14.45" customHeight="1">
      <c r="A94" s="946">
        <v>0</v>
      </c>
      <c r="B94" s="946">
        <v>0</v>
      </c>
      <c r="C94" s="946">
        <v>0</v>
      </c>
      <c r="D94" s="946">
        <v>0</v>
      </c>
      <c r="E94" s="946">
        <v>0</v>
      </c>
      <c r="F94" s="946">
        <v>0</v>
      </c>
      <c r="G94" s="536"/>
      <c r="H94" s="535"/>
      <c r="I94" s="535"/>
      <c r="K94" s="199"/>
      <c r="L94" s="200" t="s">
        <v>59</v>
      </c>
      <c r="M94" s="200"/>
      <c r="N94" s="201" t="s">
        <v>62</v>
      </c>
      <c r="O94" s="203" t="s">
        <v>63</v>
      </c>
      <c r="P94" s="204">
        <f>'Ｈ８（1996）'!A94</f>
        <v>0</v>
      </c>
      <c r="Q94" s="205">
        <f>'Ｈ８（1996）'!B94</f>
        <v>0</v>
      </c>
      <c r="R94" s="225"/>
      <c r="S94" s="267">
        <f>'Ｈ８（1996）'!D94</f>
        <v>0</v>
      </c>
      <c r="T94" s="268">
        <f>'Ｈ８（1996）'!F94</f>
        <v>0</v>
      </c>
      <c r="U94" s="269"/>
      <c r="V94" s="200" t="s">
        <v>59</v>
      </c>
      <c r="W94" s="200"/>
      <c r="X94" s="201" t="s">
        <v>62</v>
      </c>
      <c r="Y94" s="203" t="s">
        <v>686</v>
      </c>
      <c r="Z94" s="276">
        <f>'Ｈ８（1996）'!A129</f>
        <v>0</v>
      </c>
      <c r="AA94" s="277">
        <f>'Ｈ８（1996）'!B129</f>
        <v>0</v>
      </c>
      <c r="AB94" s="278"/>
      <c r="AC94" s="279">
        <f>'Ｈ８（1996）'!E129</f>
        <v>0</v>
      </c>
      <c r="AD94" s="269"/>
      <c r="AE94" s="200" t="s">
        <v>59</v>
      </c>
      <c r="AF94" s="200"/>
      <c r="AG94" s="201" t="s">
        <v>62</v>
      </c>
      <c r="AH94" s="203" t="s">
        <v>687</v>
      </c>
      <c r="AI94" s="276">
        <f>'Ｈ８（1996）'!A152</f>
        <v>0</v>
      </c>
      <c r="AJ94" s="277">
        <f>'Ｈ８（1996）'!B152</f>
        <v>0</v>
      </c>
      <c r="AK94" s="280">
        <f>'Ｈ８（1996）'!C152</f>
        <v>0</v>
      </c>
      <c r="AL94" s="281">
        <f>'Ｈ８（1996）'!E152</f>
        <v>0</v>
      </c>
    </row>
    <row r="95" spans="1:38" ht="14.45" customHeight="1">
      <c r="A95" s="946">
        <v>0</v>
      </c>
      <c r="B95" s="946">
        <v>0</v>
      </c>
      <c r="C95" s="946">
        <v>0</v>
      </c>
      <c r="D95" s="946">
        <v>0</v>
      </c>
      <c r="E95" s="946">
        <v>0</v>
      </c>
      <c r="F95" s="946">
        <v>0</v>
      </c>
      <c r="G95" s="536"/>
      <c r="H95" s="535"/>
      <c r="I95" s="535"/>
      <c r="K95" s="199"/>
      <c r="L95" s="200"/>
      <c r="M95" s="200"/>
      <c r="N95" s="201" t="s">
        <v>64</v>
      </c>
      <c r="O95" s="203" t="s">
        <v>65</v>
      </c>
      <c r="P95" s="204">
        <f>'Ｈ８（1996）'!A95</f>
        <v>0</v>
      </c>
      <c r="Q95" s="205">
        <f>'Ｈ８（1996）'!B95</f>
        <v>0</v>
      </c>
      <c r="R95" s="225"/>
      <c r="S95" s="267">
        <f>'Ｈ８（1996）'!D95</f>
        <v>0</v>
      </c>
      <c r="T95" s="268">
        <f>'Ｈ８（1996）'!F95</f>
        <v>0</v>
      </c>
      <c r="U95" s="269"/>
      <c r="V95" s="200"/>
      <c r="W95" s="200"/>
      <c r="X95" s="201" t="s">
        <v>64</v>
      </c>
      <c r="Y95" s="203" t="s">
        <v>688</v>
      </c>
      <c r="Z95" s="276">
        <f>'Ｈ８（1996）'!A130</f>
        <v>0</v>
      </c>
      <c r="AA95" s="277">
        <f>'Ｈ８（1996）'!B130</f>
        <v>0</v>
      </c>
      <c r="AB95" s="278"/>
      <c r="AC95" s="279">
        <f>'Ｈ８（1996）'!E130</f>
        <v>0</v>
      </c>
      <c r="AD95" s="269"/>
      <c r="AE95" s="200"/>
      <c r="AF95" s="200"/>
      <c r="AG95" s="201" t="s">
        <v>64</v>
      </c>
      <c r="AH95" s="203" t="s">
        <v>689</v>
      </c>
      <c r="AI95" s="276">
        <f>'Ｈ８（1996）'!A153</f>
        <v>0</v>
      </c>
      <c r="AJ95" s="277">
        <f>'Ｈ８（1996）'!B153</f>
        <v>0</v>
      </c>
      <c r="AK95" s="280">
        <f>'Ｈ８（1996）'!C153</f>
        <v>0</v>
      </c>
      <c r="AL95" s="281">
        <f>'Ｈ８（1996）'!E153</f>
        <v>0</v>
      </c>
    </row>
    <row r="96" spans="1:38" ht="14.45" customHeight="1">
      <c r="A96" s="946">
        <v>0</v>
      </c>
      <c r="B96" s="946">
        <v>0</v>
      </c>
      <c r="C96" s="946">
        <v>0</v>
      </c>
      <c r="D96" s="946">
        <v>0</v>
      </c>
      <c r="E96" s="946">
        <v>0</v>
      </c>
      <c r="F96" s="946">
        <v>0</v>
      </c>
      <c r="G96" s="536"/>
      <c r="H96" s="535"/>
      <c r="I96" s="535"/>
      <c r="K96" s="199" t="s">
        <v>38</v>
      </c>
      <c r="L96" s="200"/>
      <c r="M96" s="200"/>
      <c r="N96" s="201" t="s">
        <v>66</v>
      </c>
      <c r="O96" s="203" t="s">
        <v>67</v>
      </c>
      <c r="P96" s="204">
        <f>'Ｈ８（1996）'!A96</f>
        <v>0</v>
      </c>
      <c r="Q96" s="205">
        <f>'Ｈ８（1996）'!B96</f>
        <v>0</v>
      </c>
      <c r="R96" s="225"/>
      <c r="S96" s="267">
        <f>'Ｈ８（1996）'!D96</f>
        <v>0</v>
      </c>
      <c r="T96" s="268">
        <f>'Ｈ８（1996）'!F96</f>
        <v>0</v>
      </c>
      <c r="U96" s="269"/>
      <c r="V96" s="200"/>
      <c r="W96" s="200"/>
      <c r="X96" s="201" t="s">
        <v>66</v>
      </c>
      <c r="Y96" s="203" t="s">
        <v>690</v>
      </c>
      <c r="Z96" s="276">
        <f>'Ｈ８（1996）'!A131</f>
        <v>0</v>
      </c>
      <c r="AA96" s="277">
        <f>'Ｈ８（1996）'!B131</f>
        <v>0</v>
      </c>
      <c r="AB96" s="278"/>
      <c r="AC96" s="279">
        <f>'Ｈ８（1996）'!E131</f>
        <v>0</v>
      </c>
      <c r="AD96" s="269"/>
      <c r="AE96" s="200"/>
      <c r="AF96" s="200"/>
      <c r="AG96" s="201" t="s">
        <v>66</v>
      </c>
      <c r="AH96" s="203" t="s">
        <v>691</v>
      </c>
      <c r="AI96" s="276">
        <f>'Ｈ８（1996）'!A154</f>
        <v>0</v>
      </c>
      <c r="AJ96" s="277">
        <f>'Ｈ８（1996）'!B154</f>
        <v>0</v>
      </c>
      <c r="AK96" s="280">
        <f>'Ｈ８（1996）'!C154</f>
        <v>0</v>
      </c>
      <c r="AL96" s="281">
        <f>'Ｈ８（1996）'!E154</f>
        <v>0</v>
      </c>
    </row>
    <row r="97" spans="1:38" ht="14.45" customHeight="1">
      <c r="A97" s="946">
        <v>0</v>
      </c>
      <c r="B97" s="946">
        <v>0</v>
      </c>
      <c r="C97" s="946">
        <v>0</v>
      </c>
      <c r="D97" s="946">
        <v>0</v>
      </c>
      <c r="E97" s="946">
        <v>0</v>
      </c>
      <c r="F97" s="946">
        <v>0</v>
      </c>
      <c r="G97" s="536"/>
      <c r="H97" s="535"/>
      <c r="I97" s="535"/>
      <c r="K97" s="199"/>
      <c r="L97" s="200"/>
      <c r="M97" s="200"/>
      <c r="N97" s="201" t="s">
        <v>150</v>
      </c>
      <c r="O97" s="203" t="s">
        <v>69</v>
      </c>
      <c r="P97" s="204">
        <f>'Ｈ８（1996）'!A97</f>
        <v>0</v>
      </c>
      <c r="Q97" s="205">
        <f>'Ｈ８（1996）'!B97</f>
        <v>0</v>
      </c>
      <c r="R97" s="225"/>
      <c r="S97" s="267">
        <f>'Ｈ８（1996）'!D97</f>
        <v>0</v>
      </c>
      <c r="T97" s="268">
        <f>'Ｈ８（1996）'!F97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46">
        <v>0</v>
      </c>
      <c r="B98" s="946">
        <v>0</v>
      </c>
      <c r="C98" s="946">
        <v>0</v>
      </c>
      <c r="D98" s="946">
        <v>0</v>
      </c>
      <c r="E98" s="946">
        <v>0</v>
      </c>
      <c r="F98" s="946">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'Ｈ８（1996）'!A132</f>
        <v>1295</v>
      </c>
      <c r="AA98" s="277">
        <f>'Ｈ８（1996）'!B132</f>
        <v>0</v>
      </c>
      <c r="AB98" s="278"/>
      <c r="AC98" s="279">
        <f>'Ｈ８（1996）'!E132</f>
        <v>800</v>
      </c>
      <c r="AD98" s="269"/>
      <c r="AE98" s="200" t="s">
        <v>41</v>
      </c>
      <c r="AF98" s="221"/>
      <c r="AG98" s="201" t="s">
        <v>13</v>
      </c>
      <c r="AH98" s="203" t="s">
        <v>693</v>
      </c>
      <c r="AI98" s="276">
        <f>'Ｈ８（1996）'!A155</f>
        <v>0</v>
      </c>
      <c r="AJ98" s="277">
        <f>'Ｈ８（1996）'!B155</f>
        <v>0</v>
      </c>
      <c r="AK98" s="280">
        <f>'Ｈ８（1996）'!C154</f>
        <v>0</v>
      </c>
      <c r="AL98" s="281">
        <f>'Ｈ８（1996）'!E154</f>
        <v>0</v>
      </c>
    </row>
    <row r="99" spans="1:38" ht="14.45" customHeight="1">
      <c r="A99" s="946">
        <v>0</v>
      </c>
      <c r="B99" s="946">
        <v>0</v>
      </c>
      <c r="C99" s="946">
        <v>0</v>
      </c>
      <c r="D99" s="946">
        <v>0</v>
      </c>
      <c r="E99" s="946">
        <v>0</v>
      </c>
      <c r="F99" s="946">
        <v>0</v>
      </c>
      <c r="G99" s="536"/>
      <c r="H99" s="535"/>
      <c r="I99" s="535"/>
      <c r="K99" s="227" t="s">
        <v>134</v>
      </c>
      <c r="L99" s="200"/>
      <c r="M99" s="201" t="s">
        <v>70</v>
      </c>
      <c r="N99" s="202"/>
      <c r="O99" s="203" t="s">
        <v>71</v>
      </c>
      <c r="P99" s="204">
        <f>'Ｈ８（1996）'!A98</f>
        <v>0</v>
      </c>
      <c r="Q99" s="205">
        <f>'Ｈ８（1996）'!B98</f>
        <v>0</v>
      </c>
      <c r="R99" s="225"/>
      <c r="S99" s="267">
        <f>'Ｈ８（1996）'!D98</f>
        <v>0</v>
      </c>
      <c r="T99" s="268">
        <f>'Ｈ８（1996）'!F98</f>
        <v>0</v>
      </c>
      <c r="U99" s="315" t="s">
        <v>694</v>
      </c>
      <c r="V99" s="200"/>
      <c r="W99" s="201" t="s">
        <v>70</v>
      </c>
      <c r="X99" s="202"/>
      <c r="Y99" s="203" t="s">
        <v>695</v>
      </c>
      <c r="Z99" s="276">
        <f>'Ｈ８（1996）'!A133</f>
        <v>0</v>
      </c>
      <c r="AA99" s="277">
        <f>'Ｈ８（1996）'!B133</f>
        <v>0</v>
      </c>
      <c r="AB99" s="278"/>
      <c r="AC99" s="279">
        <f>'Ｈ８（1996）'!E133</f>
        <v>0</v>
      </c>
      <c r="AD99" s="315" t="s">
        <v>694</v>
      </c>
      <c r="AE99" s="200"/>
      <c r="AF99" s="201" t="s">
        <v>70</v>
      </c>
      <c r="AG99" s="202"/>
      <c r="AH99" s="203" t="s">
        <v>696</v>
      </c>
      <c r="AI99" s="276">
        <f>'Ｈ８（1996）'!A156</f>
        <v>0</v>
      </c>
      <c r="AJ99" s="277">
        <f>'Ｈ８（1996）'!B156</f>
        <v>0</v>
      </c>
      <c r="AK99" s="280">
        <f>'Ｈ８（1996）'!C156</f>
        <v>0</v>
      </c>
      <c r="AL99" s="281">
        <f>'Ｈ８（1996）'!E156</f>
        <v>0</v>
      </c>
    </row>
    <row r="100" spans="1:38" ht="14.45" customHeight="1">
      <c r="A100" s="946">
        <v>2369</v>
      </c>
      <c r="B100" s="946">
        <v>2369</v>
      </c>
      <c r="C100" s="946">
        <v>0</v>
      </c>
      <c r="D100" s="946">
        <v>0</v>
      </c>
      <c r="E100" s="946">
        <v>0</v>
      </c>
      <c r="F100" s="946">
        <v>0</v>
      </c>
      <c r="G100" s="536"/>
      <c r="H100" s="535"/>
      <c r="I100" s="535"/>
      <c r="K100" s="199" t="s">
        <v>130</v>
      </c>
      <c r="L100" s="200"/>
      <c r="M100" s="201" t="s">
        <v>73</v>
      </c>
      <c r="N100" s="202"/>
      <c r="O100" s="203" t="s">
        <v>74</v>
      </c>
      <c r="P100" s="204">
        <f>'Ｈ８（1996）'!A99</f>
        <v>0</v>
      </c>
      <c r="Q100" s="205">
        <f>'Ｈ８（1996）'!B99</f>
        <v>0</v>
      </c>
      <c r="R100" s="225"/>
      <c r="S100" s="267">
        <f>'Ｈ８（1996）'!D99</f>
        <v>0</v>
      </c>
      <c r="T100" s="268">
        <f>'Ｈ８（1996）'!F99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46">
        <v>25565</v>
      </c>
      <c r="B101" s="946">
        <v>25565</v>
      </c>
      <c r="C101" s="946">
        <v>0</v>
      </c>
      <c r="D101" s="946">
        <v>0</v>
      </c>
      <c r="E101" s="946">
        <v>0</v>
      </c>
      <c r="F101" s="946">
        <v>14400</v>
      </c>
      <c r="G101" s="536"/>
      <c r="H101" s="535"/>
      <c r="I101" s="535"/>
      <c r="K101" s="199"/>
      <c r="L101" s="221"/>
      <c r="M101" s="201" t="s">
        <v>13</v>
      </c>
      <c r="N101" s="202"/>
      <c r="O101" s="203" t="s">
        <v>76</v>
      </c>
      <c r="P101" s="204">
        <f>'Ｈ８（1996）'!A100</f>
        <v>2369</v>
      </c>
      <c r="Q101" s="205">
        <f>'Ｈ８（1996）'!B100</f>
        <v>2369</v>
      </c>
      <c r="R101" s="225"/>
      <c r="S101" s="267">
        <f>'Ｈ８（1996）'!D100</f>
        <v>0</v>
      </c>
      <c r="T101" s="268">
        <f>'Ｈ８（1996）'!F100</f>
        <v>0</v>
      </c>
      <c r="U101" s="269"/>
      <c r="V101" s="221"/>
      <c r="W101" s="201" t="s">
        <v>13</v>
      </c>
      <c r="X101" s="202"/>
      <c r="Y101" s="203" t="s">
        <v>697</v>
      </c>
      <c r="Z101" s="276">
        <f>'Ｈ８（1996）'!A134</f>
        <v>0</v>
      </c>
      <c r="AA101" s="277">
        <f>'Ｈ８（1996）'!B134</f>
        <v>0</v>
      </c>
      <c r="AB101" s="278"/>
      <c r="AC101" s="279">
        <f>'Ｈ８（1996）'!E134</f>
        <v>0</v>
      </c>
      <c r="AD101" s="269"/>
      <c r="AE101" s="221"/>
      <c r="AF101" s="201" t="s">
        <v>13</v>
      </c>
      <c r="AG101" s="202"/>
      <c r="AH101" s="203" t="s">
        <v>698</v>
      </c>
      <c r="AI101" s="276">
        <f>'Ｈ８（1996）'!A157</f>
        <v>0</v>
      </c>
      <c r="AJ101" s="277">
        <f>'Ｈ８（1996）'!B157</f>
        <v>0</v>
      </c>
      <c r="AK101" s="280">
        <f>'Ｈ８（1996）'!C157</f>
        <v>0</v>
      </c>
      <c r="AL101" s="281">
        <f>'Ｈ８（1996）'!E157</f>
        <v>0</v>
      </c>
    </row>
    <row r="102" spans="1:38" ht="14.45" customHeight="1">
      <c r="A102" s="946">
        <v>0</v>
      </c>
      <c r="B102" s="946">
        <v>0</v>
      </c>
      <c r="C102" s="946">
        <v>0</v>
      </c>
      <c r="D102" s="946">
        <v>0</v>
      </c>
      <c r="E102" s="946">
        <v>0</v>
      </c>
      <c r="F102" s="946">
        <v>0</v>
      </c>
      <c r="G102" s="536"/>
      <c r="H102" s="535"/>
      <c r="I102" s="535"/>
      <c r="K102" s="199" t="s">
        <v>4</v>
      </c>
      <c r="L102" s="178" t="s">
        <v>78</v>
      </c>
      <c r="M102" s="202"/>
      <c r="N102" s="202"/>
      <c r="O102" s="203" t="s">
        <v>79</v>
      </c>
      <c r="P102" s="204">
        <f>'Ｈ８（1996）'!A101</f>
        <v>25565</v>
      </c>
      <c r="Q102" s="205">
        <f>'Ｈ８（1996）'!B101</f>
        <v>25565</v>
      </c>
      <c r="R102" s="225"/>
      <c r="S102" s="267">
        <f>'Ｈ８（1996）'!D101</f>
        <v>0</v>
      </c>
      <c r="T102" s="268">
        <f>'Ｈ８（1996）'!F101</f>
        <v>14400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46">
        <v>164759</v>
      </c>
      <c r="B103" s="946">
        <v>164759</v>
      </c>
      <c r="C103" s="946">
        <v>0</v>
      </c>
      <c r="D103" s="946">
        <v>0</v>
      </c>
      <c r="E103" s="946">
        <v>0</v>
      </c>
      <c r="F103" s="946">
        <v>0</v>
      </c>
      <c r="G103" s="536"/>
      <c r="H103" s="535"/>
      <c r="I103" s="535"/>
      <c r="K103" s="199"/>
      <c r="L103" s="200"/>
      <c r="M103" s="201" t="s">
        <v>11</v>
      </c>
      <c r="N103" s="202"/>
      <c r="O103" s="203" t="s">
        <v>80</v>
      </c>
      <c r="P103" s="204">
        <f>'Ｈ８（1996）'!A102</f>
        <v>0</v>
      </c>
      <c r="Q103" s="205">
        <f>'Ｈ８（1996）'!B102</f>
        <v>0</v>
      </c>
      <c r="R103" s="225"/>
      <c r="S103" s="267">
        <f>'Ｈ８（1996）'!D102</f>
        <v>0</v>
      </c>
      <c r="T103" s="268">
        <f>'Ｈ８（1996）'!F102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46">
        <v>31153</v>
      </c>
      <c r="B104" s="946">
        <v>31153</v>
      </c>
      <c r="C104" s="946">
        <v>0</v>
      </c>
      <c r="D104" s="946">
        <v>0</v>
      </c>
      <c r="E104" s="946">
        <v>0</v>
      </c>
      <c r="F104" s="946">
        <v>0</v>
      </c>
      <c r="G104" s="536"/>
      <c r="H104" s="535"/>
      <c r="I104" s="535"/>
      <c r="K104" s="199"/>
      <c r="L104" s="221"/>
      <c r="M104" s="201" t="s">
        <v>13</v>
      </c>
      <c r="N104" s="202"/>
      <c r="O104" s="203"/>
      <c r="P104" s="224">
        <f>P102-P103</f>
        <v>25565</v>
      </c>
      <c r="Q104" s="297">
        <f>Q102-Q103</f>
        <v>25565</v>
      </c>
      <c r="R104" s="225"/>
      <c r="S104" s="297">
        <f>S102-S103</f>
        <v>0</v>
      </c>
      <c r="T104" s="275">
        <f>T102-T103</f>
        <v>14400</v>
      </c>
      <c r="U104" s="269"/>
      <c r="V104" s="221"/>
      <c r="W104" s="201" t="s">
        <v>13</v>
      </c>
      <c r="X104" s="202"/>
      <c r="Y104" s="203" t="s">
        <v>699</v>
      </c>
      <c r="Z104" s="276">
        <f>'Ｈ８（1996）'!A135</f>
        <v>0</v>
      </c>
      <c r="AA104" s="277">
        <f>'Ｈ８（1996）'!B135</f>
        <v>0</v>
      </c>
      <c r="AB104" s="278"/>
      <c r="AC104" s="279">
        <f>'Ｈ８（1996）'!E135</f>
        <v>0</v>
      </c>
      <c r="AD104" s="269"/>
      <c r="AE104" s="221"/>
      <c r="AF104" s="201" t="s">
        <v>13</v>
      </c>
      <c r="AG104" s="202"/>
      <c r="AH104" s="203" t="s">
        <v>700</v>
      </c>
      <c r="AI104" s="276">
        <f>'Ｈ８（1996）'!A158</f>
        <v>0</v>
      </c>
      <c r="AJ104" s="277">
        <f>'Ｈ８（1996）'!B158</f>
        <v>0</v>
      </c>
      <c r="AK104" s="280">
        <f>'Ｈ８（1996）'!C158</f>
        <v>0</v>
      </c>
      <c r="AL104" s="281">
        <f>'Ｈ８（1996）'!E158</f>
        <v>0</v>
      </c>
    </row>
    <row r="105" spans="1:38" ht="14.45" customHeight="1">
      <c r="A105" s="946">
        <v>111637</v>
      </c>
      <c r="B105" s="946">
        <v>111637</v>
      </c>
      <c r="C105" s="946">
        <v>0</v>
      </c>
      <c r="D105" s="946">
        <v>0</v>
      </c>
      <c r="E105" s="946">
        <v>0</v>
      </c>
      <c r="F105" s="946">
        <v>0</v>
      </c>
      <c r="G105" s="536"/>
      <c r="H105" s="535"/>
      <c r="I105" s="535"/>
      <c r="K105" s="199"/>
      <c r="L105" s="174"/>
      <c r="M105" s="201" t="s">
        <v>88</v>
      </c>
      <c r="N105" s="202"/>
      <c r="O105" s="203" t="s">
        <v>109</v>
      </c>
      <c r="P105" s="204">
        <f>'Ｈ８（1996）'!A104</f>
        <v>31153</v>
      </c>
      <c r="Q105" s="205">
        <f>'Ｈ８（1996）'!B104</f>
        <v>31153</v>
      </c>
      <c r="R105" s="225"/>
      <c r="S105" s="267">
        <f>'Ｈ８（1996）'!D104</f>
        <v>0</v>
      </c>
      <c r="T105" s="268">
        <f>'Ｈ８（1996）'!F104</f>
        <v>0</v>
      </c>
      <c r="U105" s="269"/>
      <c r="V105" s="174"/>
      <c r="W105" s="201" t="s">
        <v>452</v>
      </c>
      <c r="X105" s="202"/>
      <c r="Y105" s="203" t="s">
        <v>453</v>
      </c>
      <c r="Z105" s="276">
        <f>'Ｈ８（1996）'!A136</f>
        <v>0</v>
      </c>
      <c r="AA105" s="277">
        <f>'Ｈ８（1996）'!B136</f>
        <v>0</v>
      </c>
      <c r="AB105" s="278"/>
      <c r="AC105" s="279">
        <f>'Ｈ８（1996）'!E136</f>
        <v>0</v>
      </c>
      <c r="AD105" s="269"/>
      <c r="AE105" s="174"/>
      <c r="AF105" s="201" t="s">
        <v>452</v>
      </c>
      <c r="AG105" s="202"/>
      <c r="AH105" s="203" t="s">
        <v>454</v>
      </c>
      <c r="AI105" s="276">
        <f>'Ｈ８（1996）'!A159</f>
        <v>0</v>
      </c>
      <c r="AJ105" s="277">
        <f>'Ｈ８（1996）'!B159</f>
        <v>0</v>
      </c>
      <c r="AK105" s="280">
        <f>'Ｈ８（1996）'!C159</f>
        <v>0</v>
      </c>
      <c r="AL105" s="281">
        <f>'Ｈ８（1996）'!E159</f>
        <v>0</v>
      </c>
    </row>
    <row r="106" spans="1:38" ht="14.45" customHeight="1">
      <c r="A106" s="946">
        <v>0</v>
      </c>
      <c r="B106" s="946">
        <v>0</v>
      </c>
      <c r="C106" s="946">
        <v>0</v>
      </c>
      <c r="D106" s="946">
        <v>0</v>
      </c>
      <c r="E106" s="946">
        <v>0</v>
      </c>
      <c r="F106" s="946">
        <v>0</v>
      </c>
      <c r="G106" s="536"/>
      <c r="H106" s="535"/>
      <c r="I106" s="535"/>
      <c r="K106" s="199"/>
      <c r="L106" s="181" t="s">
        <v>91</v>
      </c>
      <c r="M106" s="201" t="s">
        <v>89</v>
      </c>
      <c r="N106" s="202"/>
      <c r="O106" s="203" t="s">
        <v>110</v>
      </c>
      <c r="P106" s="204">
        <f>'Ｈ８（1996）'!A105</f>
        <v>111637</v>
      </c>
      <c r="Q106" s="205">
        <f>'Ｈ８（1996）'!B105</f>
        <v>111637</v>
      </c>
      <c r="R106" s="225"/>
      <c r="S106" s="267">
        <f>'Ｈ８（1996）'!D105</f>
        <v>0</v>
      </c>
      <c r="T106" s="268">
        <f>'Ｈ８（1996）'!F105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46">
        <v>0</v>
      </c>
      <c r="B107" s="946">
        <v>0</v>
      </c>
      <c r="C107" s="946">
        <v>0</v>
      </c>
      <c r="D107" s="946">
        <v>0</v>
      </c>
      <c r="E107" s="946">
        <v>0</v>
      </c>
      <c r="F107" s="946">
        <v>0</v>
      </c>
      <c r="G107" s="536"/>
      <c r="H107" s="535"/>
      <c r="I107" s="535"/>
      <c r="K107" s="199"/>
      <c r="L107" s="181"/>
      <c r="M107" s="201" t="s">
        <v>104</v>
      </c>
      <c r="N107" s="202"/>
      <c r="O107" s="203" t="s">
        <v>111</v>
      </c>
      <c r="P107" s="204">
        <f>'Ｈ８（1996）'!A106</f>
        <v>0</v>
      </c>
      <c r="Q107" s="205">
        <f>'Ｈ８（1996）'!B106</f>
        <v>0</v>
      </c>
      <c r="R107" s="225"/>
      <c r="S107" s="267">
        <f>'Ｈ８（1996）'!D106</f>
        <v>0</v>
      </c>
      <c r="T107" s="268">
        <f>'Ｈ８（1996）'!F106</f>
        <v>0</v>
      </c>
      <c r="U107" s="269"/>
      <c r="V107" s="181"/>
      <c r="W107" s="201" t="s">
        <v>104</v>
      </c>
      <c r="X107" s="202"/>
      <c r="Y107" s="203" t="s">
        <v>701</v>
      </c>
      <c r="Z107" s="276">
        <f>'Ｈ８（1996）'!A137</f>
        <v>0</v>
      </c>
      <c r="AA107" s="277">
        <f>'Ｈ８（1996）'!B137</f>
        <v>0</v>
      </c>
      <c r="AB107" s="278"/>
      <c r="AC107" s="279">
        <f>'Ｈ８（1996）'!E137</f>
        <v>0</v>
      </c>
      <c r="AD107" s="269"/>
      <c r="AE107" s="181"/>
      <c r="AF107" s="201" t="s">
        <v>104</v>
      </c>
      <c r="AG107" s="202"/>
      <c r="AH107" s="203" t="s">
        <v>702</v>
      </c>
      <c r="AI107" s="276">
        <f>'Ｈ８（1996）'!A160</f>
        <v>0</v>
      </c>
      <c r="AJ107" s="277">
        <f>'Ｈ８（1996）'!B160</f>
        <v>0</v>
      </c>
      <c r="AK107" s="280">
        <f>'Ｈ８（1996）'!C160</f>
        <v>0</v>
      </c>
      <c r="AL107" s="281">
        <f>'Ｈ８（1996）'!E160</f>
        <v>0</v>
      </c>
    </row>
    <row r="108" spans="1:38" ht="14.45" customHeight="1">
      <c r="A108" s="946">
        <v>0</v>
      </c>
      <c r="B108" s="946">
        <v>0</v>
      </c>
      <c r="C108" s="946">
        <v>0</v>
      </c>
      <c r="D108" s="946">
        <v>0</v>
      </c>
      <c r="E108" s="946">
        <v>0</v>
      </c>
      <c r="F108" s="946">
        <v>0</v>
      </c>
      <c r="G108" s="536"/>
      <c r="H108" s="535"/>
      <c r="I108" s="535"/>
      <c r="K108" s="199"/>
      <c r="L108" s="181"/>
      <c r="M108" s="201" t="s">
        <v>90</v>
      </c>
      <c r="N108" s="202"/>
      <c r="O108" s="203" t="s">
        <v>112</v>
      </c>
      <c r="P108" s="204">
        <f>'Ｈ８（1996）'!A107</f>
        <v>0</v>
      </c>
      <c r="Q108" s="205">
        <f>'Ｈ８（1996）'!B107</f>
        <v>0</v>
      </c>
      <c r="R108" s="225"/>
      <c r="S108" s="267">
        <f>'Ｈ８（1996）'!D107</f>
        <v>0</v>
      </c>
      <c r="T108" s="268">
        <f>'Ｈ８（1996）'!F107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46">
        <v>0</v>
      </c>
      <c r="B109" s="946">
        <v>0</v>
      </c>
      <c r="C109" s="946">
        <v>0</v>
      </c>
      <c r="D109" s="946">
        <v>0</v>
      </c>
      <c r="E109" s="946">
        <v>0</v>
      </c>
      <c r="F109" s="946">
        <v>0</v>
      </c>
      <c r="G109" s="536"/>
      <c r="H109" s="535"/>
      <c r="I109" s="535"/>
      <c r="K109" s="199"/>
      <c r="L109" s="181" t="s">
        <v>92</v>
      </c>
      <c r="M109" s="201" t="s">
        <v>105</v>
      </c>
      <c r="N109" s="202"/>
      <c r="O109" s="203" t="s">
        <v>113</v>
      </c>
      <c r="P109" s="204">
        <f>'Ｈ８（1996）'!A108</f>
        <v>0</v>
      </c>
      <c r="Q109" s="205">
        <f>'Ｈ８（1996）'!B108</f>
        <v>0</v>
      </c>
      <c r="R109" s="225"/>
      <c r="S109" s="267">
        <f>'Ｈ８（1996）'!D108</f>
        <v>0</v>
      </c>
      <c r="T109" s="268">
        <f>'Ｈ８（1996）'!F108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46">
        <v>0</v>
      </c>
      <c r="B110" s="946">
        <v>0</v>
      </c>
      <c r="C110" s="946">
        <v>0</v>
      </c>
      <c r="D110" s="946">
        <v>0</v>
      </c>
      <c r="E110" s="946">
        <v>0</v>
      </c>
      <c r="F110" s="946">
        <v>0</v>
      </c>
      <c r="G110" s="536"/>
      <c r="H110" s="535"/>
      <c r="I110" s="535"/>
      <c r="K110" s="199"/>
      <c r="L110" s="181"/>
      <c r="M110" s="201" t="s">
        <v>106</v>
      </c>
      <c r="N110" s="202"/>
      <c r="O110" s="203" t="s">
        <v>114</v>
      </c>
      <c r="P110" s="204">
        <f>'Ｈ８（1996）'!A109</f>
        <v>0</v>
      </c>
      <c r="Q110" s="205">
        <f>'Ｈ８（1996）'!B109</f>
        <v>0</v>
      </c>
      <c r="R110" s="225"/>
      <c r="S110" s="267">
        <f>'Ｈ８（1996）'!D109</f>
        <v>0</v>
      </c>
      <c r="T110" s="268">
        <f>'Ｈ８（1996）'!F109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46">
        <v>2707</v>
      </c>
      <c r="B111" s="946">
        <v>2707</v>
      </c>
      <c r="C111" s="946">
        <v>0</v>
      </c>
      <c r="D111" s="946">
        <v>0</v>
      </c>
      <c r="E111" s="946">
        <v>0</v>
      </c>
      <c r="F111" s="946">
        <v>0</v>
      </c>
      <c r="G111" s="536"/>
      <c r="H111" s="535"/>
      <c r="I111" s="535"/>
      <c r="K111" s="199"/>
      <c r="L111" s="181"/>
      <c r="M111" s="201" t="s">
        <v>107</v>
      </c>
      <c r="N111" s="202"/>
      <c r="O111" s="203" t="s">
        <v>115</v>
      </c>
      <c r="P111" s="204">
        <f>'Ｈ８（1996）'!A110</f>
        <v>0</v>
      </c>
      <c r="Q111" s="205">
        <f>'Ｈ８（1996）'!B110</f>
        <v>0</v>
      </c>
      <c r="R111" s="225"/>
      <c r="S111" s="267">
        <f>'Ｈ８（1996）'!D110</f>
        <v>0</v>
      </c>
      <c r="T111" s="268">
        <f>'Ｈ８（1996）'!F110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46">
        <v>19262</v>
      </c>
      <c r="B112" s="946">
        <v>19262</v>
      </c>
      <c r="C112" s="946">
        <v>0</v>
      </c>
      <c r="D112" s="946">
        <v>0</v>
      </c>
      <c r="E112" s="946">
        <v>0</v>
      </c>
      <c r="F112" s="946">
        <v>0</v>
      </c>
      <c r="G112" s="536"/>
      <c r="H112" s="535"/>
      <c r="I112" s="535"/>
      <c r="K112" s="199"/>
      <c r="L112" s="181" t="s">
        <v>41</v>
      </c>
      <c r="M112" s="201" t="s">
        <v>108</v>
      </c>
      <c r="N112" s="202"/>
      <c r="O112" s="203" t="s">
        <v>116</v>
      </c>
      <c r="P112" s="204">
        <f>'Ｈ８（1996）'!A111</f>
        <v>2707</v>
      </c>
      <c r="Q112" s="205">
        <f>'Ｈ８（1996）'!B111</f>
        <v>2707</v>
      </c>
      <c r="R112" s="225"/>
      <c r="S112" s="267">
        <f>'Ｈ８（1996）'!D111</f>
        <v>0</v>
      </c>
      <c r="T112" s="268">
        <f>'Ｈ８（1996）'!F111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46">
        <v>0</v>
      </c>
      <c r="B113" s="946">
        <v>0</v>
      </c>
      <c r="C113" s="946">
        <v>0</v>
      </c>
      <c r="D113" s="946">
        <v>0</v>
      </c>
      <c r="E113" s="946">
        <v>0</v>
      </c>
      <c r="F113" s="946">
        <v>0</v>
      </c>
      <c r="G113" s="536"/>
      <c r="H113" s="535"/>
      <c r="I113" s="535"/>
      <c r="K113" s="199"/>
      <c r="L113" s="221"/>
      <c r="M113" s="201" t="s">
        <v>13</v>
      </c>
      <c r="N113" s="202"/>
      <c r="O113" s="203" t="s">
        <v>117</v>
      </c>
      <c r="P113" s="204">
        <f>'Ｈ８（1996）'!A112</f>
        <v>19262</v>
      </c>
      <c r="Q113" s="205">
        <f>'Ｈ８（1996）'!B112</f>
        <v>19262</v>
      </c>
      <c r="R113" s="225"/>
      <c r="S113" s="267">
        <f>'Ｈ８（1996）'!D112</f>
        <v>0</v>
      </c>
      <c r="T113" s="268">
        <f>'Ｈ８（1996）'!F112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'Ｈ８（1996）'!A113</f>
        <v>0</v>
      </c>
      <c r="Q114" s="205">
        <f>'Ｈ８（1996）'!B113</f>
        <v>0</v>
      </c>
      <c r="R114" s="225"/>
      <c r="S114" s="267">
        <f>'Ｈ８（1996）'!D113</f>
        <v>0</v>
      </c>
      <c r="T114" s="268">
        <f>'Ｈ８（1996）'!F113</f>
        <v>0</v>
      </c>
      <c r="U114" s="269"/>
      <c r="V114" s="201" t="s">
        <v>13</v>
      </c>
      <c r="W114" s="202"/>
      <c r="X114" s="202"/>
      <c r="Y114" s="203" t="s">
        <v>703</v>
      </c>
      <c r="Z114" s="276">
        <f>'Ｈ８（1996）'!A138</f>
        <v>0</v>
      </c>
      <c r="AA114" s="277">
        <f>'Ｈ８（1996）'!B138</f>
        <v>0</v>
      </c>
      <c r="AB114" s="278"/>
      <c r="AC114" s="279">
        <f>'Ｈ８（1996）'!E138</f>
        <v>0</v>
      </c>
      <c r="AD114" s="269"/>
      <c r="AE114" s="201" t="s">
        <v>13</v>
      </c>
      <c r="AF114" s="202"/>
      <c r="AG114" s="202"/>
      <c r="AH114" s="203" t="s">
        <v>704</v>
      </c>
      <c r="AI114" s="276">
        <f>'Ｈ８（1996）'!A161</f>
        <v>0</v>
      </c>
      <c r="AJ114" s="277">
        <f>'Ｈ８（1996）'!B161</f>
        <v>0</v>
      </c>
      <c r="AK114" s="280">
        <f>'Ｈ８（1996）'!C161</f>
        <v>0</v>
      </c>
      <c r="AL114" s="281">
        <f>'Ｈ８（1996）'!E161</f>
        <v>0</v>
      </c>
    </row>
    <row r="115" spans="1:41" ht="14.45" customHeight="1" thickBot="1">
      <c r="K115" s="316"/>
      <c r="L115" s="317" t="s">
        <v>82</v>
      </c>
      <c r="M115" s="318"/>
      <c r="N115" s="318"/>
      <c r="O115" s="319"/>
      <c r="P115" s="320">
        <f>SUM(P62:P114)-P63-P64-P66-P67-P69-P70-P71-P84-P85-P86-P94-P95-P96-P97-P98-P103-P104</f>
        <v>770732</v>
      </c>
      <c r="Q115" s="321">
        <f>SUM(Q62:Q114)-Q63-Q64-Q66-Q67-Q69-Q70-Q71-Q84-Q85-Q86-Q94-Q95-Q96-Q97-Q98-Q103-Q104</f>
        <v>767958</v>
      </c>
      <c r="R115" s="321"/>
      <c r="S115" s="322">
        <f>SUM(S62:S114)-S63-S64-S66-S67-S69-S70-S71-S84-S85-S86-S94-S95-S96-S97-S98-S103-S104</f>
        <v>11480</v>
      </c>
      <c r="T115" s="323">
        <f>SUM(T62:T114)-T63-T64-T66-T67-T69-T70-T71-T84-T85-T86-T94-T95-T96-T97-T98-T103-T104</f>
        <v>117200</v>
      </c>
      <c r="U115" s="324"/>
      <c r="V115" s="317" t="s">
        <v>82</v>
      </c>
      <c r="W115" s="318"/>
      <c r="X115" s="318"/>
      <c r="Y115" s="319"/>
      <c r="Z115" s="325">
        <f>Z64+Z67+Z73+Z74+Z75+Z86+Z88+Z89+Z92+Z93+Z99+Z101+Z104+Z105+Z114</f>
        <v>66262</v>
      </c>
      <c r="AA115" s="326">
        <f>AA64+AA67+AA73+AA74+AA75+AA86+AA88+AA89+AA92+AA93+AA99+AA101+AA104+AA105+AA114</f>
        <v>0</v>
      </c>
      <c r="AB115" s="327"/>
      <c r="AC115" s="328">
        <f>AC64+AC67+AC73+AC74+AC75+AC86+AC88+AC89+AC92+AC93+AC99+AC101+AC104+AC105+AC114</f>
        <v>38300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56">
        <v>66262</v>
      </c>
      <c r="B116" s="956">
        <v>0</v>
      </c>
      <c r="C116" s="956">
        <v>0</v>
      </c>
      <c r="D116" s="956">
        <v>0</v>
      </c>
      <c r="E116" s="956">
        <v>38300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56">
        <v>0</v>
      </c>
      <c r="B117" s="956">
        <v>0</v>
      </c>
      <c r="C117" s="956">
        <v>0</v>
      </c>
      <c r="D117" s="956">
        <v>0</v>
      </c>
      <c r="E117" s="956">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56">
        <v>0</v>
      </c>
      <c r="B118" s="956">
        <v>0</v>
      </c>
      <c r="C118" s="956">
        <v>0</v>
      </c>
      <c r="D118" s="956">
        <v>0</v>
      </c>
      <c r="E118" s="956">
        <v>0</v>
      </c>
      <c r="K118" s="504" t="s">
        <v>723</v>
      </c>
      <c r="L118" s="339"/>
      <c r="M118" s="339"/>
      <c r="N118" s="339"/>
      <c r="O118" s="340"/>
      <c r="P118" s="341"/>
      <c r="Q118" s="341"/>
      <c r="R118" s="518" t="s">
        <v>722</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56">
        <v>0</v>
      </c>
      <c r="B119" s="956">
        <v>0</v>
      </c>
      <c r="C119" s="956">
        <v>0</v>
      </c>
      <c r="D119" s="956">
        <v>0</v>
      </c>
      <c r="E119" s="956">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1" s="376" customFormat="1" ht="14.45" customHeight="1">
      <c r="A120" s="956">
        <v>0</v>
      </c>
      <c r="B120" s="956">
        <v>0</v>
      </c>
      <c r="C120" s="956">
        <v>0</v>
      </c>
      <c r="D120" s="956">
        <v>0</v>
      </c>
      <c r="E120" s="956">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56">
        <v>64967</v>
      </c>
      <c r="B121" s="956">
        <v>0</v>
      </c>
      <c r="C121" s="956">
        <v>0</v>
      </c>
      <c r="D121" s="956">
        <v>0</v>
      </c>
      <c r="E121" s="956">
        <v>37500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56">
        <v>64967</v>
      </c>
      <c r="B122" s="956">
        <v>0</v>
      </c>
      <c r="C122" s="956">
        <v>0</v>
      </c>
      <c r="D122" s="956">
        <v>0</v>
      </c>
      <c r="E122" s="956">
        <v>37500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1" ht="14.45" customHeight="1">
      <c r="A123" s="956">
        <v>0</v>
      </c>
      <c r="B123" s="956">
        <v>0</v>
      </c>
      <c r="C123" s="956">
        <v>0</v>
      </c>
      <c r="D123" s="956">
        <v>0</v>
      </c>
      <c r="E123" s="956">
        <v>0</v>
      </c>
      <c r="K123" s="188"/>
      <c r="L123" s="189" t="s">
        <v>8</v>
      </c>
      <c r="M123" s="190"/>
      <c r="N123" s="190"/>
      <c r="O123" s="191"/>
      <c r="P123" s="365">
        <f t="shared" ref="P123:T138" si="0">P8+P62</f>
        <v>26490</v>
      </c>
      <c r="Q123" s="259">
        <f t="shared" si="0"/>
        <v>26490</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26490</v>
      </c>
      <c r="AJ123" s="259">
        <f>SUM(AJ124:AJ125)</f>
        <v>0</v>
      </c>
      <c r="AK123" s="370">
        <f>SUM(AK124:AK125)</f>
        <v>0</v>
      </c>
      <c r="AL123" s="1383">
        <f>P123-Q123</f>
        <v>0</v>
      </c>
      <c r="AM123" s="1339"/>
    </row>
    <row r="124" spans="1:41" ht="14.45" customHeight="1">
      <c r="A124" s="956">
        <v>1295</v>
      </c>
      <c r="B124" s="956">
        <v>0</v>
      </c>
      <c r="C124" s="956">
        <v>0</v>
      </c>
      <c r="D124" s="956">
        <v>0</v>
      </c>
      <c r="E124" s="956">
        <v>800</v>
      </c>
      <c r="K124" s="199"/>
      <c r="L124" s="200"/>
      <c r="M124" s="201" t="s">
        <v>146</v>
      </c>
      <c r="N124" s="202"/>
      <c r="O124" s="203"/>
      <c r="P124" s="224">
        <f t="shared" si="0"/>
        <v>12006</v>
      </c>
      <c r="Q124" s="225">
        <f t="shared" si="0"/>
        <v>12006</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12006</v>
      </c>
      <c r="AJ124" s="225">
        <f>IF($P124-$Z124=0,0,ROUND((R124-AA124)*$AI124/($P124-$Z124),0))</f>
        <v>0</v>
      </c>
      <c r="AK124" s="371">
        <f>IF(P124-Z124=0,0,ROUND((S124-AB124)*AI124/(P124-Z124),0))</f>
        <v>0</v>
      </c>
      <c r="AL124" s="1383">
        <f t="shared" ref="AL124:AL175" si="3">P124-Q124</f>
        <v>0</v>
      </c>
      <c r="AM124" s="1339"/>
    </row>
    <row r="125" spans="1:41" ht="14.45" customHeight="1">
      <c r="A125" s="956">
        <v>0</v>
      </c>
      <c r="B125" s="956">
        <v>0</v>
      </c>
      <c r="C125" s="956">
        <v>0</v>
      </c>
      <c r="D125" s="956">
        <v>0</v>
      </c>
      <c r="E125" s="956">
        <v>0</v>
      </c>
      <c r="K125" s="199"/>
      <c r="L125" s="200"/>
      <c r="M125" s="201" t="s">
        <v>13</v>
      </c>
      <c r="N125" s="172"/>
      <c r="O125" s="212"/>
      <c r="P125" s="224">
        <f t="shared" si="0"/>
        <v>14484</v>
      </c>
      <c r="Q125" s="225">
        <f t="shared" si="0"/>
        <v>14484</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14484</v>
      </c>
      <c r="AJ125" s="225">
        <f>IF($P125-$Z125=0,0,ROUND((R125-AA125)*$AI125/($P125-$Z125),0))</f>
        <v>0</v>
      </c>
      <c r="AK125" s="371">
        <f>IF(P125-Z125=0,0,ROUND((S125-AB125)*AI125/(P125-Z125),0))</f>
        <v>0</v>
      </c>
      <c r="AL125" s="1383">
        <f t="shared" si="3"/>
        <v>0</v>
      </c>
      <c r="AM125" s="1339"/>
    </row>
    <row r="126" spans="1:41" ht="14.45" customHeight="1">
      <c r="A126" s="956">
        <v>0</v>
      </c>
      <c r="B126" s="956">
        <v>0</v>
      </c>
      <c r="C126" s="956">
        <v>0</v>
      </c>
      <c r="D126" s="956">
        <v>0</v>
      </c>
      <c r="E126" s="956">
        <v>0</v>
      </c>
      <c r="K126" s="199" t="s">
        <v>4</v>
      </c>
      <c r="L126" s="178" t="s">
        <v>14</v>
      </c>
      <c r="M126" s="175"/>
      <c r="N126" s="175"/>
      <c r="O126" s="216"/>
      <c r="P126" s="224">
        <f t="shared" si="0"/>
        <v>15734</v>
      </c>
      <c r="Q126" s="225">
        <f t="shared" si="0"/>
        <v>15734</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15734</v>
      </c>
      <c r="AJ126" s="225">
        <f>SUM(AJ127:AJ128)</f>
        <v>0</v>
      </c>
      <c r="AK126" s="371">
        <f>SUM(AK127:AK128)</f>
        <v>0</v>
      </c>
      <c r="AL126" s="1383">
        <f t="shared" si="3"/>
        <v>0</v>
      </c>
      <c r="AM126" s="1339"/>
    </row>
    <row r="127" spans="1:41" ht="14.45" customHeight="1">
      <c r="A127" s="956">
        <v>0</v>
      </c>
      <c r="B127" s="956">
        <v>0</v>
      </c>
      <c r="C127" s="956">
        <v>0</v>
      </c>
      <c r="D127" s="956">
        <v>0</v>
      </c>
      <c r="E127" s="956">
        <v>0</v>
      </c>
      <c r="K127" s="199"/>
      <c r="L127" s="200"/>
      <c r="M127" s="201" t="s">
        <v>16</v>
      </c>
      <c r="N127" s="202"/>
      <c r="O127" s="203"/>
      <c r="P127" s="224">
        <f t="shared" si="0"/>
        <v>3596</v>
      </c>
      <c r="Q127" s="225">
        <f t="shared" si="0"/>
        <v>3596</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3596</v>
      </c>
      <c r="AJ127" s="225">
        <f>IF($P127-$Z127=0,0,ROUND((R127-AA127)*$AI127/($P127-$Z127),0))</f>
        <v>0</v>
      </c>
      <c r="AK127" s="371">
        <f>IF(P127-Z127=0,0,ROUND((S127-AB127)*AI127/(P127-Z127),0))</f>
        <v>0</v>
      </c>
      <c r="AL127" s="1383">
        <f t="shared" si="3"/>
        <v>0</v>
      </c>
      <c r="AM127" s="1339"/>
    </row>
    <row r="128" spans="1:41" ht="14.45" customHeight="1">
      <c r="A128" s="956">
        <v>1295</v>
      </c>
      <c r="B128" s="956">
        <v>0</v>
      </c>
      <c r="C128" s="956">
        <v>0</v>
      </c>
      <c r="D128" s="956">
        <v>0</v>
      </c>
      <c r="E128" s="956">
        <v>800</v>
      </c>
      <c r="K128" s="199"/>
      <c r="L128" s="221"/>
      <c r="M128" s="201" t="s">
        <v>13</v>
      </c>
      <c r="N128" s="222"/>
      <c r="O128" s="223"/>
      <c r="P128" s="224">
        <f t="shared" si="0"/>
        <v>12138</v>
      </c>
      <c r="Q128" s="225">
        <f t="shared" si="0"/>
        <v>12138</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12138</v>
      </c>
      <c r="AJ128" s="225">
        <f>IF($P128-$Z128=0,0,ROUND((R128-AA128)*$AI128/($P128-$Z128),0))</f>
        <v>0</v>
      </c>
      <c r="AK128" s="371">
        <f>IF(P128-Z128=0,0,ROUND((S128-AB128)*AI128/(P128-Z128),0))</f>
        <v>0</v>
      </c>
      <c r="AL128" s="1383">
        <f t="shared" si="3"/>
        <v>0</v>
      </c>
      <c r="AM128" s="1339"/>
    </row>
    <row r="129" spans="1:39" ht="14.45" customHeight="1">
      <c r="A129" s="956">
        <v>0</v>
      </c>
      <c r="B129" s="956">
        <v>0</v>
      </c>
      <c r="C129" s="956">
        <v>0</v>
      </c>
      <c r="D129" s="956">
        <v>0</v>
      </c>
      <c r="E129" s="956">
        <v>0</v>
      </c>
      <c r="K129" s="199" t="s">
        <v>4</v>
      </c>
      <c r="L129" s="174"/>
      <c r="M129" s="200" t="s">
        <v>94</v>
      </c>
      <c r="N129" s="202"/>
      <c r="O129" s="203"/>
      <c r="P129" s="224">
        <f t="shared" si="0"/>
        <v>38008</v>
      </c>
      <c r="Q129" s="225">
        <f t="shared" si="0"/>
        <v>38008</v>
      </c>
      <c r="R129" s="225">
        <f t="shared" si="0"/>
        <v>8531</v>
      </c>
      <c r="S129" s="226">
        <f t="shared" si="0"/>
        <v>8531</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38008</v>
      </c>
      <c r="AJ129" s="225">
        <f>SUM(AJ130:AJ132)</f>
        <v>8531</v>
      </c>
      <c r="AK129" s="371">
        <f>SUM(AK130:AK132)</f>
        <v>8531</v>
      </c>
      <c r="AL129" s="1383">
        <f t="shared" si="3"/>
        <v>0</v>
      </c>
      <c r="AM129" s="1339"/>
    </row>
    <row r="130" spans="1:39" ht="14.45" customHeight="1">
      <c r="A130" s="956">
        <v>0</v>
      </c>
      <c r="B130" s="956">
        <v>0</v>
      </c>
      <c r="C130" s="956">
        <v>0</v>
      </c>
      <c r="D130" s="956">
        <v>0</v>
      </c>
      <c r="E130" s="956">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56">
        <v>0</v>
      </c>
      <c r="B131" s="956">
        <v>0</v>
      </c>
      <c r="C131" s="956">
        <v>0</v>
      </c>
      <c r="D131" s="956">
        <v>0</v>
      </c>
      <c r="E131" s="956">
        <v>0</v>
      </c>
      <c r="K131" s="199"/>
      <c r="L131" s="181" t="s">
        <v>103</v>
      </c>
      <c r="M131" s="181"/>
      <c r="N131" s="201" t="s">
        <v>96</v>
      </c>
      <c r="O131" s="203"/>
      <c r="P131" s="224">
        <f t="shared" si="0"/>
        <v>38008</v>
      </c>
      <c r="Q131" s="225">
        <f t="shared" si="0"/>
        <v>38008</v>
      </c>
      <c r="R131" s="225">
        <f t="shared" si="0"/>
        <v>8531</v>
      </c>
      <c r="S131" s="226">
        <f t="shared" si="0"/>
        <v>8531</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38008</v>
      </c>
      <c r="AJ131" s="225">
        <f t="shared" si="5"/>
        <v>8531</v>
      </c>
      <c r="AK131" s="371">
        <f t="shared" si="6"/>
        <v>8531</v>
      </c>
      <c r="AL131" s="1383">
        <f t="shared" si="3"/>
        <v>0</v>
      </c>
      <c r="AM131" s="1339"/>
    </row>
    <row r="132" spans="1:39" ht="14.45" customHeight="1">
      <c r="A132" s="956">
        <v>1295</v>
      </c>
      <c r="B132" s="956">
        <v>0</v>
      </c>
      <c r="C132" s="956">
        <v>0</v>
      </c>
      <c r="D132" s="956">
        <v>0</v>
      </c>
      <c r="E132" s="956">
        <v>800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56">
        <v>0</v>
      </c>
      <c r="B133" s="956">
        <v>0</v>
      </c>
      <c r="C133" s="956">
        <v>0</v>
      </c>
      <c r="D133" s="956">
        <v>0</v>
      </c>
      <c r="E133" s="956">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56">
        <v>0</v>
      </c>
      <c r="B134" s="956">
        <v>0</v>
      </c>
      <c r="C134" s="956">
        <v>0</v>
      </c>
      <c r="D134" s="956">
        <v>0</v>
      </c>
      <c r="E134" s="956">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56">
        <v>0</v>
      </c>
      <c r="B135" s="956">
        <v>0</v>
      </c>
      <c r="C135" s="956">
        <v>0</v>
      </c>
      <c r="D135" s="956">
        <v>0</v>
      </c>
      <c r="E135" s="956">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56">
        <v>0</v>
      </c>
      <c r="B136" s="956">
        <v>0</v>
      </c>
      <c r="C136" s="956">
        <v>0</v>
      </c>
      <c r="D136" s="956">
        <v>0</v>
      </c>
      <c r="E136" s="956">
        <v>0</v>
      </c>
      <c r="K136" s="199"/>
      <c r="L136" s="200"/>
      <c r="M136" s="201" t="s">
        <v>22</v>
      </c>
      <c r="N136" s="202"/>
      <c r="O136" s="203"/>
      <c r="P136" s="224">
        <f t="shared" si="0"/>
        <v>14494</v>
      </c>
      <c r="Q136" s="225">
        <f t="shared" si="0"/>
        <v>13477</v>
      </c>
      <c r="R136" s="225">
        <f t="shared" si="0"/>
        <v>0</v>
      </c>
      <c r="S136" s="226">
        <f t="shared" si="0"/>
        <v>7059</v>
      </c>
      <c r="T136" s="275">
        <f t="shared" si="0"/>
        <v>4100</v>
      </c>
      <c r="U136" s="207" t="s">
        <v>86</v>
      </c>
      <c r="V136" s="200"/>
      <c r="W136" s="201" t="s">
        <v>22</v>
      </c>
      <c r="X136" s="202"/>
      <c r="Y136" s="203" t="s">
        <v>156</v>
      </c>
      <c r="Z136" s="224">
        <f t="shared" ref="Z136:AC139" si="8">IF(ISERROR((Z$28)*(Q136/(Q$136+Q$137+Q$138+Q$139+Q$141+Q$142+Q$143))),0,ROUND((Z$28)*(Q136/(Q$136+Q$137+Q$138+Q$139+Q$141+Q$142+Q$143)),0))</f>
        <v>646</v>
      </c>
      <c r="AA136" s="225">
        <f t="shared" si="8"/>
        <v>0</v>
      </c>
      <c r="AB136" s="297">
        <f t="shared" si="8"/>
        <v>0</v>
      </c>
      <c r="AC136" s="371">
        <f t="shared" si="8"/>
        <v>0</v>
      </c>
      <c r="AD136" s="376"/>
      <c r="AE136" s="199"/>
      <c r="AF136" s="200"/>
      <c r="AG136" s="201" t="s">
        <v>22</v>
      </c>
      <c r="AH136" s="202"/>
      <c r="AI136" s="224">
        <f t="shared" si="2"/>
        <v>12831</v>
      </c>
      <c r="AJ136" s="225">
        <f t="shared" si="5"/>
        <v>0</v>
      </c>
      <c r="AK136" s="371">
        <f t="shared" si="6"/>
        <v>6541</v>
      </c>
      <c r="AL136" s="1383">
        <f t="shared" si="3"/>
        <v>1017</v>
      </c>
      <c r="AM136" s="1339"/>
    </row>
    <row r="137" spans="1:39" ht="14.45" customHeight="1">
      <c r="A137" s="956">
        <v>0</v>
      </c>
      <c r="B137" s="956">
        <v>0</v>
      </c>
      <c r="C137" s="956">
        <v>0</v>
      </c>
      <c r="D137" s="956">
        <v>0</v>
      </c>
      <c r="E137" s="956">
        <v>0</v>
      </c>
      <c r="K137" s="199"/>
      <c r="L137" s="200" t="s">
        <v>25</v>
      </c>
      <c r="M137" s="201" t="s">
        <v>26</v>
      </c>
      <c r="N137" s="202"/>
      <c r="O137" s="203"/>
      <c r="P137" s="224">
        <f t="shared" si="0"/>
        <v>70083</v>
      </c>
      <c r="Q137" s="225">
        <f t="shared" si="0"/>
        <v>70083</v>
      </c>
      <c r="R137" s="225">
        <f t="shared" si="0"/>
        <v>0</v>
      </c>
      <c r="S137" s="226">
        <f t="shared" si="0"/>
        <v>37394</v>
      </c>
      <c r="T137" s="275">
        <f t="shared" si="0"/>
        <v>15100</v>
      </c>
      <c r="U137" s="207"/>
      <c r="V137" s="200" t="s">
        <v>25</v>
      </c>
      <c r="W137" s="201" t="s">
        <v>26</v>
      </c>
      <c r="X137" s="202"/>
      <c r="Y137" s="203" t="s">
        <v>156</v>
      </c>
      <c r="Z137" s="224">
        <f t="shared" si="8"/>
        <v>3358</v>
      </c>
      <c r="AA137" s="225">
        <f t="shared" si="8"/>
        <v>0</v>
      </c>
      <c r="AB137" s="297">
        <f t="shared" si="8"/>
        <v>0</v>
      </c>
      <c r="AC137" s="371">
        <f t="shared" si="8"/>
        <v>0</v>
      </c>
      <c r="AD137" s="376"/>
      <c r="AE137" s="199"/>
      <c r="AF137" s="200" t="s">
        <v>25</v>
      </c>
      <c r="AG137" s="201" t="s">
        <v>26</v>
      </c>
      <c r="AH137" s="202"/>
      <c r="AI137" s="224">
        <f t="shared" si="2"/>
        <v>66725</v>
      </c>
      <c r="AJ137" s="225">
        <f t="shared" si="5"/>
        <v>0</v>
      </c>
      <c r="AK137" s="371">
        <f t="shared" si="6"/>
        <v>37394</v>
      </c>
      <c r="AL137" s="1383">
        <f t="shared" si="3"/>
        <v>0</v>
      </c>
      <c r="AM137" s="1339"/>
    </row>
    <row r="138" spans="1:39" ht="14.45" customHeight="1">
      <c r="A138" s="956">
        <v>0</v>
      </c>
      <c r="B138" s="956">
        <v>0</v>
      </c>
      <c r="C138" s="956">
        <v>0</v>
      </c>
      <c r="D138" s="956">
        <v>0</v>
      </c>
      <c r="E138" s="956">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56">
        <v>0</v>
      </c>
      <c r="B139" s="956">
        <v>0</v>
      </c>
      <c r="C139" s="956">
        <v>0</v>
      </c>
      <c r="D139" s="956">
        <v>0</v>
      </c>
      <c r="E139" s="956">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56">
        <v>0</v>
      </c>
      <c r="B140" s="956">
        <v>0</v>
      </c>
      <c r="C140" s="956">
        <v>0</v>
      </c>
      <c r="D140" s="956">
        <v>0</v>
      </c>
      <c r="E140" s="956">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56">
        <v>0</v>
      </c>
      <c r="B141" s="956">
        <v>0</v>
      </c>
      <c r="C141" s="956">
        <v>0</v>
      </c>
      <c r="D141" s="956">
        <v>0</v>
      </c>
      <c r="E141" s="956">
        <v>0</v>
      </c>
      <c r="K141" s="199"/>
      <c r="L141" s="200" t="s">
        <v>38</v>
      </c>
      <c r="M141" s="201" t="s">
        <v>149</v>
      </c>
      <c r="N141" s="202"/>
      <c r="O141" s="203"/>
      <c r="P141" s="224">
        <f t="shared" si="9"/>
        <v>49170</v>
      </c>
      <c r="Q141" s="225">
        <f t="shared" si="9"/>
        <v>46396</v>
      </c>
      <c r="R141" s="225">
        <f t="shared" si="9"/>
        <v>0</v>
      </c>
      <c r="S141" s="226">
        <f t="shared" si="9"/>
        <v>7800</v>
      </c>
      <c r="T141" s="275">
        <f t="shared" si="9"/>
        <v>0</v>
      </c>
      <c r="U141" s="207"/>
      <c r="V141" s="200" t="s">
        <v>38</v>
      </c>
      <c r="W141" s="201" t="s">
        <v>149</v>
      </c>
      <c r="X141" s="202"/>
      <c r="Y141" s="203" t="s">
        <v>156</v>
      </c>
      <c r="Z141" s="224">
        <f t="shared" ref="Z141:AC143" si="10">IF(ISERROR((Z$28)*(Q141/(Q$136+Q$137+Q$138+Q$139+Q$141+Q$142+Q$143))),0,ROUND((Z$28)*(Q141/(Q$136+Q$137+Q$138+Q$139+Q$141+Q$142+Q$143)),0))</f>
        <v>2223</v>
      </c>
      <c r="AA141" s="225">
        <f t="shared" si="10"/>
        <v>0</v>
      </c>
      <c r="AB141" s="297">
        <f t="shared" si="10"/>
        <v>0</v>
      </c>
      <c r="AC141" s="371">
        <f t="shared" si="10"/>
        <v>0</v>
      </c>
      <c r="AD141" s="376"/>
      <c r="AE141" s="199"/>
      <c r="AF141" s="200" t="s">
        <v>38</v>
      </c>
      <c r="AG141" s="201" t="s">
        <v>149</v>
      </c>
      <c r="AH141" s="202"/>
      <c r="AI141" s="224">
        <f t="shared" si="2"/>
        <v>44173</v>
      </c>
      <c r="AJ141" s="225">
        <f t="shared" si="5"/>
        <v>0</v>
      </c>
      <c r="AK141" s="371">
        <f t="shared" si="6"/>
        <v>7339</v>
      </c>
      <c r="AL141" s="1383">
        <f t="shared" si="3"/>
        <v>2774</v>
      </c>
      <c r="AM141" s="1339"/>
    </row>
    <row r="142" spans="1:39" ht="14.45" customHeight="1">
      <c r="A142" s="956">
        <v>0</v>
      </c>
      <c r="B142" s="956">
        <v>0</v>
      </c>
      <c r="C142" s="956">
        <v>0</v>
      </c>
      <c r="D142" s="956">
        <v>0</v>
      </c>
      <c r="E142" s="956">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56">
        <v>0</v>
      </c>
      <c r="B143" s="956">
        <v>0</v>
      </c>
      <c r="C143" s="956">
        <v>0</v>
      </c>
      <c r="D143" s="956">
        <v>0</v>
      </c>
      <c r="E143" s="956">
        <v>0</v>
      </c>
      <c r="K143" s="199"/>
      <c r="L143" s="221"/>
      <c r="M143" s="201" t="s">
        <v>13</v>
      </c>
      <c r="N143" s="202"/>
      <c r="O143" s="203"/>
      <c r="P143" s="224">
        <f t="shared" si="9"/>
        <v>450748</v>
      </c>
      <c r="Q143" s="225">
        <f t="shared" si="9"/>
        <v>371146</v>
      </c>
      <c r="R143" s="225">
        <f t="shared" si="9"/>
        <v>0</v>
      </c>
      <c r="S143" s="226">
        <f t="shared" si="9"/>
        <v>226257</v>
      </c>
      <c r="T143" s="275">
        <f t="shared" si="9"/>
        <v>75500</v>
      </c>
      <c r="U143" s="207"/>
      <c r="V143" s="221"/>
      <c r="W143" s="201" t="s">
        <v>13</v>
      </c>
      <c r="X143" s="202"/>
      <c r="Y143" s="203" t="s">
        <v>156</v>
      </c>
      <c r="Z143" s="224">
        <f t="shared" si="10"/>
        <v>17783</v>
      </c>
      <c r="AA143" s="225">
        <f t="shared" si="10"/>
        <v>0</v>
      </c>
      <c r="AB143" s="297">
        <f t="shared" si="10"/>
        <v>0</v>
      </c>
      <c r="AC143" s="371">
        <f t="shared" si="10"/>
        <v>0</v>
      </c>
      <c r="AD143" s="376"/>
      <c r="AE143" s="199" t="s">
        <v>158</v>
      </c>
      <c r="AF143" s="221"/>
      <c r="AG143" s="201" t="s">
        <v>13</v>
      </c>
      <c r="AH143" s="202"/>
      <c r="AI143" s="224">
        <f t="shared" si="2"/>
        <v>353363</v>
      </c>
      <c r="AJ143" s="225">
        <f t="shared" si="5"/>
        <v>0</v>
      </c>
      <c r="AK143" s="371">
        <f t="shared" si="6"/>
        <v>184659</v>
      </c>
      <c r="AL143" s="1383">
        <f t="shared" si="3"/>
        <v>79602</v>
      </c>
      <c r="AM143" s="1339"/>
    </row>
    <row r="144" spans="1:39" ht="14.45" customHeight="1">
      <c r="A144" s="956">
        <v>0</v>
      </c>
      <c r="B144" s="956">
        <v>0</v>
      </c>
      <c r="C144" s="956">
        <v>0</v>
      </c>
      <c r="D144" s="956">
        <v>0</v>
      </c>
      <c r="E144" s="956">
        <v>0</v>
      </c>
      <c r="K144" s="199" t="s">
        <v>4</v>
      </c>
      <c r="L144" s="178" t="s">
        <v>45</v>
      </c>
      <c r="M144" s="202"/>
      <c r="N144" s="202"/>
      <c r="O144" s="203"/>
      <c r="P144" s="224">
        <f t="shared" si="9"/>
        <v>2300</v>
      </c>
      <c r="Q144" s="225">
        <f t="shared" si="9"/>
        <v>2300</v>
      </c>
      <c r="R144" s="225">
        <f t="shared" si="9"/>
        <v>0</v>
      </c>
      <c r="S144" s="226">
        <f t="shared" si="9"/>
        <v>0</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2300</v>
      </c>
      <c r="AJ144" s="225">
        <f>SUM(AJ145:AJ147)</f>
        <v>0</v>
      </c>
      <c r="AK144" s="371">
        <f>SUM(AK145:AK147)</f>
        <v>0</v>
      </c>
      <c r="AL144" s="1383">
        <f t="shared" si="3"/>
        <v>0</v>
      </c>
      <c r="AM144" s="1339"/>
    </row>
    <row r="145" spans="1:39" ht="14.45" customHeight="1">
      <c r="A145" s="956">
        <v>0</v>
      </c>
      <c r="B145" s="956">
        <v>0</v>
      </c>
      <c r="C145" s="956">
        <v>0</v>
      </c>
      <c r="D145" s="956">
        <v>0</v>
      </c>
      <c r="E145" s="956">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56">
        <v>0</v>
      </c>
      <c r="B146" s="956">
        <v>0</v>
      </c>
      <c r="C146" s="956">
        <v>0</v>
      </c>
      <c r="D146" s="956">
        <v>0</v>
      </c>
      <c r="E146" s="956">
        <v>0</v>
      </c>
      <c r="K146" s="199" t="s">
        <v>128</v>
      </c>
      <c r="L146" s="200"/>
      <c r="M146" s="201" t="s">
        <v>101</v>
      </c>
      <c r="N146" s="202"/>
      <c r="O146" s="203"/>
      <c r="P146" s="224">
        <f t="shared" si="9"/>
        <v>2300</v>
      </c>
      <c r="Q146" s="225">
        <f t="shared" si="9"/>
        <v>2300</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2300</v>
      </c>
      <c r="AJ146" s="225">
        <f t="shared" si="12"/>
        <v>0</v>
      </c>
      <c r="AK146" s="371">
        <f t="shared" si="13"/>
        <v>0</v>
      </c>
      <c r="AL146" s="1383">
        <f t="shared" si="3"/>
        <v>0</v>
      </c>
      <c r="AM146" s="1339"/>
    </row>
    <row r="147" spans="1:39" ht="14.45" customHeight="1">
      <c r="A147" s="956">
        <v>0</v>
      </c>
      <c r="B147" s="956">
        <v>0</v>
      </c>
      <c r="C147" s="956">
        <v>0</v>
      </c>
      <c r="D147" s="956">
        <v>0</v>
      </c>
      <c r="E147" s="956">
        <v>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56">
        <v>0</v>
      </c>
      <c r="B148" s="956">
        <v>0</v>
      </c>
      <c r="C148" s="956">
        <v>0</v>
      </c>
      <c r="D148" s="956">
        <v>0</v>
      </c>
      <c r="E148" s="956">
        <v>0</v>
      </c>
      <c r="K148" s="199" t="s">
        <v>83</v>
      </c>
      <c r="L148" s="178"/>
      <c r="M148" s="201" t="s">
        <v>47</v>
      </c>
      <c r="N148" s="202"/>
      <c r="O148" s="203"/>
      <c r="P148" s="224">
        <f t="shared" si="9"/>
        <v>344080</v>
      </c>
      <c r="Q148" s="225">
        <f t="shared" si="9"/>
        <v>344080</v>
      </c>
      <c r="R148" s="225">
        <f t="shared" si="9"/>
        <v>16500</v>
      </c>
      <c r="S148" s="226">
        <f t="shared" si="9"/>
        <v>0</v>
      </c>
      <c r="T148" s="275">
        <f t="shared" si="9"/>
        <v>105500</v>
      </c>
      <c r="U148" s="207" t="s">
        <v>4</v>
      </c>
      <c r="V148" s="178"/>
      <c r="W148" s="201" t="s">
        <v>47</v>
      </c>
      <c r="X148" s="202"/>
      <c r="Y148" s="203" t="s">
        <v>156</v>
      </c>
      <c r="Z148" s="224">
        <f>IF(ISERROR((Z$33)*(Q148/(Q148+Q149))),0,ROUND((Z$33)*(Q148/(Q148+Q149)),0))</f>
        <v>5858</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338222</v>
      </c>
      <c r="AJ148" s="225">
        <f t="shared" si="12"/>
        <v>16500</v>
      </c>
      <c r="AK148" s="371">
        <f t="shared" si="13"/>
        <v>0</v>
      </c>
      <c r="AL148" s="1383">
        <f t="shared" si="3"/>
        <v>0</v>
      </c>
      <c r="AM148" s="1339"/>
    </row>
    <row r="149" spans="1:39" ht="14.45" customHeight="1">
      <c r="A149" s="956">
        <v>0</v>
      </c>
      <c r="B149" s="956">
        <v>0</v>
      </c>
      <c r="C149" s="956">
        <v>0</v>
      </c>
      <c r="D149" s="956">
        <v>0</v>
      </c>
      <c r="E149" s="956">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56">
        <v>0</v>
      </c>
      <c r="B150" s="956">
        <v>0</v>
      </c>
      <c r="C150" s="956">
        <v>0</v>
      </c>
      <c r="D150" s="956">
        <v>0</v>
      </c>
      <c r="E150" s="956">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56">
        <v>0</v>
      </c>
      <c r="B151" s="956">
        <v>0</v>
      </c>
      <c r="C151" s="956">
        <v>0</v>
      </c>
      <c r="D151" s="956">
        <v>0</v>
      </c>
      <c r="E151" s="956">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56">
        <v>0</v>
      </c>
      <c r="B152" s="956">
        <v>0</v>
      </c>
      <c r="C152" s="956">
        <v>0</v>
      </c>
      <c r="D152" s="956">
        <v>0</v>
      </c>
      <c r="E152" s="956">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56">
        <v>0</v>
      </c>
      <c r="B153" s="956">
        <v>0</v>
      </c>
      <c r="C153" s="956">
        <v>0</v>
      </c>
      <c r="D153" s="956">
        <v>0</v>
      </c>
      <c r="E153" s="956">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56">
        <v>0</v>
      </c>
      <c r="B154" s="956">
        <v>0</v>
      </c>
      <c r="C154" s="956">
        <v>0</v>
      </c>
      <c r="D154" s="956">
        <v>0</v>
      </c>
      <c r="E154" s="956">
        <v>0</v>
      </c>
      <c r="K154" s="199"/>
      <c r="L154" s="200"/>
      <c r="M154" s="178" t="s">
        <v>60</v>
      </c>
      <c r="N154" s="202"/>
      <c r="O154" s="203"/>
      <c r="P154" s="224">
        <f t="shared" si="9"/>
        <v>0</v>
      </c>
      <c r="Q154" s="225">
        <f t="shared" si="9"/>
        <v>0</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0</v>
      </c>
      <c r="AJ154" s="225">
        <f>SUM(AJ155:AJ159)</f>
        <v>0</v>
      </c>
      <c r="AK154" s="371">
        <f>SUM(AK155:AK159)</f>
        <v>0</v>
      </c>
      <c r="AL154" s="1383">
        <f t="shared" si="3"/>
        <v>0</v>
      </c>
      <c r="AM154" s="1339"/>
    </row>
    <row r="155" spans="1:39" ht="14.45" customHeight="1">
      <c r="A155" s="956">
        <v>0</v>
      </c>
      <c r="B155" s="956">
        <v>0</v>
      </c>
      <c r="C155" s="956">
        <v>0</v>
      </c>
      <c r="D155" s="956">
        <v>0</v>
      </c>
      <c r="E155" s="956">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56">
        <v>0</v>
      </c>
      <c r="B156" s="956">
        <v>0</v>
      </c>
      <c r="C156" s="956">
        <v>0</v>
      </c>
      <c r="D156" s="956">
        <v>0</v>
      </c>
      <c r="E156" s="956">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56">
        <v>0</v>
      </c>
      <c r="B157" s="956">
        <v>0</v>
      </c>
      <c r="C157" s="956">
        <v>0</v>
      </c>
      <c r="D157" s="956">
        <v>0</v>
      </c>
      <c r="E157" s="956">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56">
        <v>0</v>
      </c>
      <c r="B158" s="956">
        <v>0</v>
      </c>
      <c r="C158" s="956">
        <v>0</v>
      </c>
      <c r="D158" s="956">
        <v>0</v>
      </c>
      <c r="E158" s="956">
        <v>0</v>
      </c>
      <c r="K158" s="199"/>
      <c r="L158" s="200"/>
      <c r="M158" s="200"/>
      <c r="N158" s="201" t="s">
        <v>150</v>
      </c>
      <c r="O158" s="203"/>
      <c r="P158" s="224">
        <f t="shared" si="16"/>
        <v>0</v>
      </c>
      <c r="Q158" s="225">
        <f t="shared" si="16"/>
        <v>0</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0</v>
      </c>
      <c r="AJ158" s="225">
        <f t="shared" si="17"/>
        <v>0</v>
      </c>
      <c r="AK158" s="371">
        <f t="shared" si="18"/>
        <v>0</v>
      </c>
      <c r="AL158" s="1383">
        <f t="shared" si="3"/>
        <v>0</v>
      </c>
      <c r="AM158" s="1339"/>
    </row>
    <row r="159" spans="1:39" ht="14.45" customHeight="1">
      <c r="A159" s="956">
        <v>0</v>
      </c>
      <c r="B159" s="956">
        <v>0</v>
      </c>
      <c r="C159" s="956">
        <v>0</v>
      </c>
      <c r="D159" s="956">
        <v>0</v>
      </c>
      <c r="E159" s="956">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56">
        <v>0</v>
      </c>
      <c r="B160" s="956">
        <v>0</v>
      </c>
      <c r="C160" s="956">
        <v>0</v>
      </c>
      <c r="D160" s="956">
        <v>0</v>
      </c>
      <c r="E160" s="956">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56">
        <v>0</v>
      </c>
      <c r="B161" s="956">
        <v>0</v>
      </c>
      <c r="C161" s="956">
        <v>0</v>
      </c>
      <c r="D161" s="956">
        <v>0</v>
      </c>
      <c r="E161" s="956">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56">
        <v>0</v>
      </c>
      <c r="B162" s="956">
        <v>0</v>
      </c>
      <c r="C162" s="956">
        <v>0</v>
      </c>
      <c r="D162" s="956">
        <v>0</v>
      </c>
      <c r="E162" s="956">
        <v>0</v>
      </c>
      <c r="K162" s="199"/>
      <c r="L162" s="221"/>
      <c r="M162" s="201" t="s">
        <v>13</v>
      </c>
      <c r="N162" s="202"/>
      <c r="O162" s="203"/>
      <c r="P162" s="224">
        <f t="shared" si="16"/>
        <v>2369</v>
      </c>
      <c r="Q162" s="225">
        <f t="shared" si="16"/>
        <v>2369</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2369</v>
      </c>
      <c r="AJ162" s="225">
        <f t="shared" si="17"/>
        <v>0</v>
      </c>
      <c r="AK162" s="371">
        <f t="shared" si="18"/>
        <v>0</v>
      </c>
      <c r="AL162" s="1383">
        <f t="shared" si="3"/>
        <v>0</v>
      </c>
      <c r="AM162" s="1339"/>
    </row>
    <row r="163" spans="1:39" ht="14.45" customHeight="1">
      <c r="A163" s="956">
        <v>0</v>
      </c>
      <c r="B163" s="956">
        <v>0</v>
      </c>
      <c r="C163" s="956">
        <v>0</v>
      </c>
      <c r="D163" s="956">
        <v>0</v>
      </c>
      <c r="E163" s="956">
        <v>0</v>
      </c>
      <c r="K163" s="199" t="s">
        <v>4</v>
      </c>
      <c r="L163" s="178" t="s">
        <v>78</v>
      </c>
      <c r="M163" s="202"/>
      <c r="N163" s="202"/>
      <c r="O163" s="203"/>
      <c r="P163" s="224">
        <f t="shared" si="16"/>
        <v>25565</v>
      </c>
      <c r="Q163" s="225">
        <f t="shared" si="16"/>
        <v>25565</v>
      </c>
      <c r="R163" s="225">
        <f t="shared" si="16"/>
        <v>0</v>
      </c>
      <c r="S163" s="226">
        <f t="shared" si="16"/>
        <v>0</v>
      </c>
      <c r="T163" s="275">
        <f t="shared" si="16"/>
        <v>14400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25565</v>
      </c>
      <c r="AJ163" s="225">
        <f>SUM(AJ164:AJ165)</f>
        <v>0</v>
      </c>
      <c r="AK163" s="371">
        <f>SUM(AK164:AK165)</f>
        <v>0</v>
      </c>
      <c r="AL163" s="1383">
        <f t="shared" si="3"/>
        <v>0</v>
      </c>
      <c r="AM163" s="1339"/>
    </row>
    <row r="164" spans="1:39" ht="14.45" customHeight="1">
      <c r="A164" s="956">
        <v>0</v>
      </c>
      <c r="B164" s="956">
        <v>0</v>
      </c>
      <c r="C164" s="956">
        <v>0</v>
      </c>
      <c r="D164" s="956">
        <v>0</v>
      </c>
      <c r="E164" s="956">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56">
        <v>0</v>
      </c>
      <c r="B165" s="956">
        <v>0</v>
      </c>
      <c r="C165" s="956">
        <v>0</v>
      </c>
      <c r="D165" s="956">
        <v>0</v>
      </c>
      <c r="E165" s="956">
        <v>0</v>
      </c>
      <c r="K165" s="199"/>
      <c r="L165" s="221"/>
      <c r="M165" s="201" t="s">
        <v>13</v>
      </c>
      <c r="N165" s="202"/>
      <c r="O165" s="203"/>
      <c r="P165" s="224">
        <f t="shared" si="16"/>
        <v>25565</v>
      </c>
      <c r="Q165" s="225">
        <f t="shared" si="16"/>
        <v>25565</v>
      </c>
      <c r="R165" s="225">
        <f t="shared" si="16"/>
        <v>0</v>
      </c>
      <c r="S165" s="226">
        <f t="shared" si="16"/>
        <v>0</v>
      </c>
      <c r="T165" s="275">
        <f t="shared" si="16"/>
        <v>14400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25565</v>
      </c>
      <c r="AJ165" s="225">
        <f t="shared" si="19"/>
        <v>0</v>
      </c>
      <c r="AK165" s="371">
        <f t="shared" si="20"/>
        <v>0</v>
      </c>
      <c r="AL165" s="1383">
        <f t="shared" si="3"/>
        <v>0</v>
      </c>
      <c r="AM165" s="1339"/>
    </row>
    <row r="166" spans="1:39" ht="14.45" customHeight="1">
      <c r="A166" s="956">
        <v>0</v>
      </c>
      <c r="B166" s="956">
        <v>0</v>
      </c>
      <c r="C166" s="956">
        <v>0</v>
      </c>
      <c r="D166" s="956">
        <v>0</v>
      </c>
      <c r="E166" s="956">
        <v>0</v>
      </c>
      <c r="K166" s="199"/>
      <c r="L166" s="174"/>
      <c r="M166" s="201" t="s">
        <v>88</v>
      </c>
      <c r="N166" s="202"/>
      <c r="O166" s="203"/>
      <c r="P166" s="224">
        <f t="shared" si="16"/>
        <v>31153</v>
      </c>
      <c r="Q166" s="225">
        <f t="shared" si="16"/>
        <v>31153</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31153</v>
      </c>
      <c r="AJ166" s="225">
        <f t="shared" si="19"/>
        <v>0</v>
      </c>
      <c r="AK166" s="371">
        <f t="shared" si="20"/>
        <v>0</v>
      </c>
      <c r="AL166" s="1383">
        <f t="shared" si="3"/>
        <v>0</v>
      </c>
      <c r="AM166" s="1339"/>
    </row>
    <row r="167" spans="1:39" ht="14.45" customHeight="1">
      <c r="A167" s="956">
        <v>0</v>
      </c>
      <c r="B167" s="956">
        <v>0</v>
      </c>
      <c r="C167" s="956">
        <v>0</v>
      </c>
      <c r="D167" s="956">
        <v>0</v>
      </c>
      <c r="E167" s="956">
        <v>0</v>
      </c>
      <c r="K167" s="199"/>
      <c r="L167" s="181" t="s">
        <v>91</v>
      </c>
      <c r="M167" s="201" t="s">
        <v>89</v>
      </c>
      <c r="N167" s="202"/>
      <c r="O167" s="203"/>
      <c r="P167" s="224">
        <f t="shared" si="16"/>
        <v>311637</v>
      </c>
      <c r="Q167" s="225">
        <f t="shared" si="16"/>
        <v>311637</v>
      </c>
      <c r="R167" s="225">
        <f t="shared" si="16"/>
        <v>66666</v>
      </c>
      <c r="S167" s="226">
        <f t="shared" si="16"/>
        <v>0</v>
      </c>
      <c r="T167" s="275">
        <f t="shared" si="16"/>
        <v>100000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311637</v>
      </c>
      <c r="AJ167" s="225">
        <f t="shared" si="19"/>
        <v>66666</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66">
        <v>0</v>
      </c>
      <c r="B170" s="966">
        <v>0</v>
      </c>
      <c r="C170" s="966">
        <v>0</v>
      </c>
      <c r="D170" s="966">
        <v>0</v>
      </c>
      <c r="E170" s="966">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66">
        <v>0</v>
      </c>
      <c r="B171" s="966">
        <v>0</v>
      </c>
      <c r="C171" s="966">
        <v>0</v>
      </c>
      <c r="D171" s="966">
        <v>0</v>
      </c>
      <c r="E171" s="966">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66">
        <v>0</v>
      </c>
      <c r="B172" s="966">
        <v>0</v>
      </c>
      <c r="C172" s="966">
        <v>0</v>
      </c>
      <c r="D172" s="966">
        <v>0</v>
      </c>
      <c r="E172" s="966">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66">
        <v>0</v>
      </c>
      <c r="B173" s="966">
        <v>0</v>
      </c>
      <c r="C173" s="966">
        <v>0</v>
      </c>
      <c r="D173" s="966">
        <v>0</v>
      </c>
      <c r="E173" s="966">
        <v>0</v>
      </c>
      <c r="K173" s="199"/>
      <c r="L173" s="181" t="s">
        <v>41</v>
      </c>
      <c r="M173" s="201" t="s">
        <v>108</v>
      </c>
      <c r="N173" s="202"/>
      <c r="O173" s="203"/>
      <c r="P173" s="224">
        <f t="shared" si="25"/>
        <v>5341</v>
      </c>
      <c r="Q173" s="225">
        <f t="shared" si="25"/>
        <v>5341</v>
      </c>
      <c r="R173" s="225">
        <f t="shared" si="25"/>
        <v>0</v>
      </c>
      <c r="S173" s="226">
        <f t="shared" si="25"/>
        <v>747</v>
      </c>
      <c r="T173" s="275">
        <f t="shared" si="25"/>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5341</v>
      </c>
      <c r="AJ173" s="225">
        <f t="shared" si="23"/>
        <v>0</v>
      </c>
      <c r="AK173" s="371">
        <f t="shared" si="24"/>
        <v>747</v>
      </c>
      <c r="AL173" s="1383">
        <f t="shared" si="3"/>
        <v>0</v>
      </c>
      <c r="AM173" s="1339"/>
    </row>
    <row r="174" spans="1:39" ht="14.45" customHeight="1">
      <c r="A174" s="966">
        <v>0</v>
      </c>
      <c r="B174" s="966">
        <v>0</v>
      </c>
      <c r="C174" s="966">
        <v>0</v>
      </c>
      <c r="D174" s="966">
        <v>0</v>
      </c>
      <c r="E174" s="966">
        <v>0</v>
      </c>
      <c r="K174" s="199"/>
      <c r="L174" s="221"/>
      <c r="M174" s="201" t="s">
        <v>13</v>
      </c>
      <c r="N174" s="202"/>
      <c r="O174" s="203"/>
      <c r="P174" s="224">
        <f t="shared" si="25"/>
        <v>19262</v>
      </c>
      <c r="Q174" s="225">
        <f t="shared" si="25"/>
        <v>19262</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19262</v>
      </c>
      <c r="AJ174" s="225">
        <f t="shared" si="23"/>
        <v>0</v>
      </c>
      <c r="AK174" s="371">
        <f t="shared" si="24"/>
        <v>0</v>
      </c>
      <c r="AL174" s="1383">
        <f t="shared" si="3"/>
        <v>0</v>
      </c>
      <c r="AM174" s="1339"/>
    </row>
    <row r="175" spans="1:39" ht="14.45" customHeight="1">
      <c r="A175" s="966">
        <v>0</v>
      </c>
      <c r="B175" s="966">
        <v>0</v>
      </c>
      <c r="C175" s="966">
        <v>0</v>
      </c>
      <c r="D175" s="966">
        <v>0</v>
      </c>
      <c r="E175" s="966">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1277</v>
      </c>
    </row>
    <row r="176" spans="1:39" ht="14.45" customHeight="1" thickBot="1">
      <c r="A176" s="966">
        <v>0</v>
      </c>
      <c r="B176" s="966">
        <v>0</v>
      </c>
      <c r="C176" s="966">
        <v>0</v>
      </c>
      <c r="D176" s="966">
        <v>0</v>
      </c>
      <c r="E176" s="966">
        <v>0</v>
      </c>
      <c r="K176" s="316"/>
      <c r="L176" s="317" t="s">
        <v>82</v>
      </c>
      <c r="M176" s="318"/>
      <c r="N176" s="318"/>
      <c r="O176" s="319"/>
      <c r="P176" s="320">
        <f t="shared" si="25"/>
        <v>1406434</v>
      </c>
      <c r="Q176" s="321">
        <f t="shared" si="25"/>
        <v>1323041</v>
      </c>
      <c r="R176" s="321">
        <f t="shared" si="25"/>
        <v>91697</v>
      </c>
      <c r="S176" s="322">
        <f t="shared" si="25"/>
        <v>287788</v>
      </c>
      <c r="T176" s="323">
        <f t="shared" si="25"/>
        <v>314600</v>
      </c>
      <c r="U176" s="372"/>
      <c r="V176" s="317" t="s">
        <v>82</v>
      </c>
      <c r="W176" s="318"/>
      <c r="X176" s="318"/>
      <c r="Y176" s="319"/>
      <c r="Z176" s="320">
        <f>Z61</f>
        <v>29868</v>
      </c>
      <c r="AA176" s="321">
        <f>AA61</f>
        <v>0</v>
      </c>
      <c r="AB176" s="500">
        <f>AB61</f>
        <v>0</v>
      </c>
      <c r="AC176" s="373">
        <f>AC61</f>
        <v>0</v>
      </c>
      <c r="AD176" s="376"/>
      <c r="AE176" s="374"/>
      <c r="AF176" s="317" t="s">
        <v>82</v>
      </c>
      <c r="AG176" s="318"/>
      <c r="AH176" s="318"/>
      <c r="AI176" s="375">
        <f t="shared" si="2"/>
        <v>1293173</v>
      </c>
      <c r="AJ176" s="321">
        <f>SUM(AJ123,AJ126,AJ129,AJ133:AJ144,AJ148:AJ154,AJ160:AJ163,AJ166:AJ175)</f>
        <v>91697</v>
      </c>
      <c r="AK176" s="373">
        <f>SUM(AK123,AK126,AK129,AK133:AK144,AK148:AK154,AK160:AK163,AK166:AK175)</f>
        <v>245211</v>
      </c>
      <c r="AL176" s="1340">
        <f>SUM(AL123,AL126,AL129,AL133:AL144,AL148:AL154,AL160:AL163,AL166:AL175)</f>
        <v>83393</v>
      </c>
      <c r="AM176" s="1388">
        <f>P176-Q176</f>
        <v>83393</v>
      </c>
    </row>
    <row r="177" spans="1:29" ht="14.25" thickTop="1">
      <c r="A177" s="966">
        <v>0</v>
      </c>
      <c r="B177" s="966">
        <v>0</v>
      </c>
      <c r="C177" s="966">
        <v>0</v>
      </c>
      <c r="D177" s="966">
        <v>0</v>
      </c>
      <c r="E177" s="966">
        <v>0</v>
      </c>
      <c r="AC177" s="489"/>
    </row>
    <row r="178" spans="1:29">
      <c r="A178" s="966">
        <v>24010</v>
      </c>
      <c r="B178" s="966">
        <v>0</v>
      </c>
      <c r="C178" s="966">
        <v>0</v>
      </c>
      <c r="D178" s="966">
        <v>0</v>
      </c>
      <c r="E178" s="966">
        <v>0</v>
      </c>
      <c r="AC178" s="489"/>
    </row>
    <row r="179" spans="1:29">
      <c r="A179" s="966">
        <v>24010</v>
      </c>
      <c r="B179" s="966">
        <v>0</v>
      </c>
      <c r="C179" s="966">
        <v>0</v>
      </c>
      <c r="D179" s="966">
        <v>0</v>
      </c>
      <c r="E179" s="966">
        <v>0</v>
      </c>
      <c r="AC179" s="489"/>
    </row>
    <row r="180" spans="1:29">
      <c r="A180" s="966">
        <v>0</v>
      </c>
      <c r="B180" s="966">
        <v>0</v>
      </c>
      <c r="C180" s="966">
        <v>0</v>
      </c>
      <c r="D180" s="966">
        <v>0</v>
      </c>
      <c r="E180" s="966">
        <v>0</v>
      </c>
      <c r="AC180" s="489"/>
    </row>
    <row r="181" spans="1:29">
      <c r="A181" s="966">
        <v>0</v>
      </c>
      <c r="B181" s="966">
        <v>0</v>
      </c>
      <c r="C181" s="966">
        <v>0</v>
      </c>
      <c r="D181" s="966">
        <v>0</v>
      </c>
      <c r="E181" s="966">
        <v>0</v>
      </c>
      <c r="AC181" s="489"/>
    </row>
    <row r="182" spans="1:29">
      <c r="A182" s="966">
        <v>5858</v>
      </c>
      <c r="B182" s="966">
        <v>0</v>
      </c>
      <c r="C182" s="966">
        <v>0</v>
      </c>
      <c r="D182" s="966">
        <v>0</v>
      </c>
      <c r="E182" s="966">
        <v>0</v>
      </c>
      <c r="AC182" s="489"/>
    </row>
    <row r="183" spans="1:29">
      <c r="A183" s="966">
        <v>5858</v>
      </c>
      <c r="B183" s="966">
        <v>0</v>
      </c>
      <c r="C183" s="966">
        <v>0</v>
      </c>
      <c r="D183" s="966">
        <v>0</v>
      </c>
      <c r="E183" s="966">
        <v>0</v>
      </c>
      <c r="AC183" s="489"/>
    </row>
    <row r="184" spans="1:29">
      <c r="A184" s="966">
        <v>0</v>
      </c>
      <c r="B184" s="966">
        <v>0</v>
      </c>
      <c r="C184" s="966">
        <v>0</v>
      </c>
      <c r="D184" s="966">
        <v>0</v>
      </c>
      <c r="E184" s="966">
        <v>0</v>
      </c>
      <c r="AC184" s="489"/>
    </row>
    <row r="185" spans="1:29">
      <c r="A185" s="966">
        <v>0</v>
      </c>
      <c r="B185" s="966">
        <v>0</v>
      </c>
      <c r="C185" s="966">
        <v>0</v>
      </c>
      <c r="D185" s="966">
        <v>0</v>
      </c>
      <c r="E185" s="966">
        <v>0</v>
      </c>
      <c r="AC185" s="489"/>
    </row>
    <row r="186" spans="1:29">
      <c r="A186" s="966">
        <v>0</v>
      </c>
      <c r="B186" s="966">
        <v>0</v>
      </c>
      <c r="C186" s="966">
        <v>0</v>
      </c>
      <c r="D186" s="966">
        <v>0</v>
      </c>
      <c r="E186" s="966">
        <v>0</v>
      </c>
      <c r="AC186" s="489"/>
    </row>
    <row r="187" spans="1:29">
      <c r="A187" s="966">
        <v>0</v>
      </c>
      <c r="B187" s="966">
        <v>0</v>
      </c>
      <c r="C187" s="966">
        <v>0</v>
      </c>
      <c r="D187" s="966">
        <v>0</v>
      </c>
      <c r="E187" s="966">
        <v>0</v>
      </c>
      <c r="AC187" s="489"/>
    </row>
    <row r="188" spans="1:29">
      <c r="A188" s="966">
        <v>0</v>
      </c>
      <c r="B188" s="966">
        <v>0</v>
      </c>
      <c r="C188" s="966">
        <v>0</v>
      </c>
      <c r="D188" s="966">
        <v>0</v>
      </c>
      <c r="E188" s="966">
        <v>0</v>
      </c>
      <c r="AC188" s="489"/>
    </row>
    <row r="189" spans="1:29">
      <c r="A189" s="966">
        <v>0</v>
      </c>
      <c r="B189" s="966">
        <v>0</v>
      </c>
      <c r="C189" s="966">
        <v>0</v>
      </c>
      <c r="D189" s="966">
        <v>0</v>
      </c>
      <c r="E189" s="966">
        <v>0</v>
      </c>
      <c r="AC189" s="489"/>
    </row>
    <row r="190" spans="1:29">
      <c r="A190" s="966">
        <v>0</v>
      </c>
      <c r="B190" s="966">
        <v>0</v>
      </c>
      <c r="C190" s="966">
        <v>0</v>
      </c>
      <c r="D190" s="966">
        <v>0</v>
      </c>
      <c r="E190" s="966">
        <v>0</v>
      </c>
      <c r="AC190" s="489"/>
    </row>
    <row r="191" spans="1:29">
      <c r="A191" s="966">
        <v>0</v>
      </c>
      <c r="B191" s="966">
        <v>0</v>
      </c>
      <c r="C191" s="966">
        <v>0</v>
      </c>
      <c r="D191" s="966">
        <v>0</v>
      </c>
      <c r="E191" s="966">
        <v>0</v>
      </c>
      <c r="AC191" s="489"/>
    </row>
    <row r="192" spans="1:29">
      <c r="A192" s="966">
        <v>0</v>
      </c>
      <c r="B192" s="966">
        <v>0</v>
      </c>
      <c r="C192" s="966">
        <v>0</v>
      </c>
      <c r="D192" s="966">
        <v>0</v>
      </c>
      <c r="E192" s="966">
        <v>0</v>
      </c>
      <c r="AC192" s="489"/>
    </row>
    <row r="193" spans="1:29">
      <c r="A193" s="966">
        <v>0</v>
      </c>
      <c r="B193" s="966">
        <v>0</v>
      </c>
      <c r="C193" s="966">
        <v>0</v>
      </c>
      <c r="D193" s="966">
        <v>0</v>
      </c>
      <c r="E193" s="966">
        <v>0</v>
      </c>
      <c r="AC193" s="489"/>
    </row>
    <row r="194" spans="1:29">
      <c r="A194" s="966">
        <v>0</v>
      </c>
      <c r="B194" s="966">
        <v>0</v>
      </c>
      <c r="C194" s="966">
        <v>0</v>
      </c>
      <c r="D194" s="966">
        <v>0</v>
      </c>
      <c r="E194" s="966">
        <v>0</v>
      </c>
      <c r="AC194" s="489"/>
    </row>
    <row r="195" spans="1:29">
      <c r="A195" s="966">
        <v>0</v>
      </c>
      <c r="B195" s="966">
        <v>0</v>
      </c>
      <c r="C195" s="966">
        <v>0</v>
      </c>
      <c r="D195" s="966">
        <v>0</v>
      </c>
      <c r="E195" s="966">
        <v>0</v>
      </c>
      <c r="AC195" s="489"/>
    </row>
    <row r="196" spans="1:29">
      <c r="A196" s="966">
        <v>0</v>
      </c>
      <c r="B196" s="966">
        <v>0</v>
      </c>
      <c r="C196" s="966">
        <v>0</v>
      </c>
      <c r="D196" s="966">
        <v>0</v>
      </c>
      <c r="E196" s="966">
        <v>0</v>
      </c>
      <c r="AC196" s="489"/>
    </row>
    <row r="197" spans="1:29">
      <c r="A197" s="966">
        <v>0</v>
      </c>
      <c r="B197" s="966">
        <v>0</v>
      </c>
      <c r="C197" s="966">
        <v>0</v>
      </c>
      <c r="D197" s="966">
        <v>0</v>
      </c>
      <c r="E197" s="966">
        <v>0</v>
      </c>
      <c r="AC197" s="489"/>
    </row>
    <row r="198" spans="1:29">
      <c r="A198" s="966">
        <v>0</v>
      </c>
      <c r="B198" s="966">
        <v>0</v>
      </c>
      <c r="C198" s="966">
        <v>0</v>
      </c>
      <c r="D198" s="966">
        <v>0</v>
      </c>
      <c r="E198" s="966">
        <v>0</v>
      </c>
      <c r="AC198" s="489"/>
    </row>
    <row r="199" spans="1:29">
      <c r="A199" s="966">
        <v>0</v>
      </c>
      <c r="B199" s="966">
        <v>0</v>
      </c>
      <c r="C199" s="966">
        <v>0</v>
      </c>
      <c r="D199" s="966">
        <v>0</v>
      </c>
      <c r="E199" s="966">
        <v>0</v>
      </c>
      <c r="AC199" s="489"/>
    </row>
    <row r="200" spans="1:29">
      <c r="A200" s="966">
        <v>0</v>
      </c>
      <c r="B200" s="966">
        <v>0</v>
      </c>
      <c r="C200" s="966">
        <v>0</v>
      </c>
      <c r="D200" s="966">
        <v>0</v>
      </c>
      <c r="E200" s="966">
        <v>0</v>
      </c>
      <c r="AC200" s="489"/>
    </row>
    <row r="201" spans="1:29">
      <c r="A201" s="966">
        <v>0</v>
      </c>
      <c r="B201" s="966">
        <v>0</v>
      </c>
      <c r="C201" s="966">
        <v>0</v>
      </c>
      <c r="D201" s="966">
        <v>0</v>
      </c>
      <c r="E201" s="966">
        <v>0</v>
      </c>
      <c r="AC201" s="489"/>
    </row>
    <row r="202" spans="1:29">
      <c r="A202" s="966">
        <v>0</v>
      </c>
      <c r="B202" s="966">
        <v>0</v>
      </c>
      <c r="C202" s="966">
        <v>0</v>
      </c>
      <c r="D202" s="966">
        <v>0</v>
      </c>
      <c r="E202" s="966">
        <v>0</v>
      </c>
      <c r="AC202" s="489"/>
    </row>
    <row r="203" spans="1:29" ht="14.25" thickBot="1">
      <c r="A203" s="966">
        <v>29868</v>
      </c>
      <c r="B203" s="966">
        <v>0</v>
      </c>
      <c r="C203" s="966">
        <v>0</v>
      </c>
      <c r="D203" s="966">
        <v>0</v>
      </c>
      <c r="E203" s="966">
        <v>0</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6.xml><?xml version="1.0" encoding="utf-8"?>
<worksheet xmlns="http://schemas.openxmlformats.org/spreadsheetml/2006/main" xmlns:r="http://schemas.openxmlformats.org/officeDocument/2006/relationships">
  <dimension ref="A1:AO231"/>
  <sheetViews>
    <sheetView topLeftCell="Y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734</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35">
        <v>877915</v>
      </c>
      <c r="B8" s="935">
        <v>877915</v>
      </c>
      <c r="C8" s="935">
        <v>827996</v>
      </c>
      <c r="D8" s="935">
        <v>49919</v>
      </c>
      <c r="E8" s="935">
        <v>121918</v>
      </c>
      <c r="F8" s="935">
        <v>380901</v>
      </c>
      <c r="G8" s="935">
        <v>2653</v>
      </c>
      <c r="H8" s="935">
        <v>245824</v>
      </c>
      <c r="I8" s="524"/>
      <c r="K8" s="188"/>
      <c r="L8" s="189" t="s">
        <v>8</v>
      </c>
      <c r="M8" s="190"/>
      <c r="N8" s="190"/>
      <c r="O8" s="191" t="s">
        <v>9</v>
      </c>
      <c r="P8" s="192">
        <f>'Ｈ７（1995）'!A9</f>
        <v>0</v>
      </c>
      <c r="Q8" s="258">
        <f>'Ｈ７（1995）'!C9</f>
        <v>0</v>
      </c>
      <c r="R8" s="258">
        <f>'Ｈ７（1995）'!E9</f>
        <v>0</v>
      </c>
      <c r="S8" s="260">
        <f>'Ｈ７（1995）'!F9</f>
        <v>0</v>
      </c>
      <c r="T8" s="261">
        <f>'Ｈ７（1995）'!H9</f>
        <v>0</v>
      </c>
      <c r="U8" s="195"/>
      <c r="V8" s="200" t="s">
        <v>145</v>
      </c>
      <c r="W8" s="222"/>
      <c r="X8" s="222"/>
      <c r="Y8" s="298" t="s">
        <v>10</v>
      </c>
      <c r="Z8" s="231">
        <f>'Ｈ７（1995）'!A170</f>
        <v>0</v>
      </c>
      <c r="AA8" s="232">
        <f>'Ｈ７（1995）'!B170</f>
        <v>0</v>
      </c>
      <c r="AB8" s="233">
        <f>'Ｈ７（1995）'!C170</f>
        <v>0</v>
      </c>
      <c r="AC8" s="505">
        <f>'Ｈ７（1995）'!E170</f>
        <v>0</v>
      </c>
      <c r="AD8" s="165"/>
      <c r="AE8" s="165"/>
      <c r="AF8" s="165"/>
      <c r="AG8" s="165"/>
      <c r="AH8" s="165"/>
      <c r="AI8" s="376"/>
      <c r="AJ8" s="376"/>
      <c r="AK8" s="376"/>
    </row>
    <row r="9" spans="1:37" ht="14.45" customHeight="1">
      <c r="A9" s="935">
        <v>0</v>
      </c>
      <c r="B9" s="935">
        <v>0</v>
      </c>
      <c r="C9" s="935">
        <v>0</v>
      </c>
      <c r="D9" s="935">
        <v>0</v>
      </c>
      <c r="E9" s="935">
        <v>0</v>
      </c>
      <c r="F9" s="935">
        <v>0</v>
      </c>
      <c r="G9" s="935">
        <v>0</v>
      </c>
      <c r="H9" s="935">
        <v>0</v>
      </c>
      <c r="I9" s="524"/>
      <c r="K9" s="199"/>
      <c r="L9" s="200"/>
      <c r="M9" s="201" t="s">
        <v>146</v>
      </c>
      <c r="N9" s="202"/>
      <c r="O9" s="203" t="s">
        <v>12</v>
      </c>
      <c r="P9" s="204">
        <f>'Ｈ７（1995）'!A10</f>
        <v>0</v>
      </c>
      <c r="Q9" s="205">
        <f>'Ｈ７（1995）'!C10</f>
        <v>0</v>
      </c>
      <c r="R9" s="205">
        <f>'Ｈ７（1995）'!E10</f>
        <v>0</v>
      </c>
      <c r="S9" s="267">
        <f>'Ｈ７（1995）'!F10</f>
        <v>0</v>
      </c>
      <c r="T9" s="268">
        <f>'Ｈ７（1995）'!H10</f>
        <v>0</v>
      </c>
      <c r="U9" s="207"/>
      <c r="V9" s="181"/>
      <c r="W9" s="201" t="s">
        <v>11</v>
      </c>
      <c r="X9" s="202"/>
      <c r="Y9" s="220" t="s">
        <v>9</v>
      </c>
      <c r="Z9" s="204">
        <f>'Ｈ７（1995）'!A171</f>
        <v>0</v>
      </c>
      <c r="AA9" s="205">
        <f>'Ｈ７（1995）'!B171</f>
        <v>0</v>
      </c>
      <c r="AB9" s="206">
        <f>'Ｈ７（1995）'!C171</f>
        <v>0</v>
      </c>
      <c r="AC9" s="506">
        <f>'Ｈ７（1995）'!E171</f>
        <v>0</v>
      </c>
      <c r="AD9" s="165"/>
      <c r="AE9" s="165"/>
      <c r="AF9" s="165"/>
      <c r="AG9" s="165"/>
      <c r="AH9" s="165"/>
      <c r="AI9" s="376"/>
      <c r="AJ9" s="376"/>
      <c r="AK9" s="376"/>
    </row>
    <row r="10" spans="1:37" ht="14.45" customHeight="1">
      <c r="A10" s="935">
        <v>0</v>
      </c>
      <c r="B10" s="935">
        <v>0</v>
      </c>
      <c r="C10" s="935">
        <v>0</v>
      </c>
      <c r="D10" s="935">
        <v>0</v>
      </c>
      <c r="E10" s="935">
        <v>0</v>
      </c>
      <c r="F10" s="935">
        <v>0</v>
      </c>
      <c r="G10" s="935">
        <v>0</v>
      </c>
      <c r="H10" s="935">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35">
        <v>0</v>
      </c>
      <c r="B11" s="935">
        <v>0</v>
      </c>
      <c r="C11" s="935">
        <v>0</v>
      </c>
      <c r="D11" s="935">
        <v>0</v>
      </c>
      <c r="E11" s="935">
        <v>0</v>
      </c>
      <c r="F11" s="935">
        <v>0</v>
      </c>
      <c r="G11" s="935">
        <v>0</v>
      </c>
      <c r="H11" s="935">
        <v>0</v>
      </c>
      <c r="I11" s="524"/>
      <c r="K11" s="199" t="s">
        <v>4</v>
      </c>
      <c r="L11" s="178" t="s">
        <v>14</v>
      </c>
      <c r="M11" s="175"/>
      <c r="N11" s="175"/>
      <c r="O11" s="216" t="s">
        <v>15</v>
      </c>
      <c r="P11" s="217">
        <f>'Ｈ７（1995）'!A11</f>
        <v>0</v>
      </c>
      <c r="Q11" s="218">
        <f>'Ｈ７（1995）'!C11</f>
        <v>0</v>
      </c>
      <c r="R11" s="218">
        <f>'Ｈ７（1995）'!E11</f>
        <v>0</v>
      </c>
      <c r="S11" s="283">
        <f>'Ｈ７（1995）'!F11</f>
        <v>0</v>
      </c>
      <c r="T11" s="268">
        <f>'Ｈ７（1995）'!H11</f>
        <v>0</v>
      </c>
      <c r="U11" s="207"/>
      <c r="V11" s="201" t="s">
        <v>147</v>
      </c>
      <c r="W11" s="202"/>
      <c r="X11" s="202"/>
      <c r="Y11" s="220" t="s">
        <v>12</v>
      </c>
      <c r="Z11" s="204">
        <f>'Ｈ７（1995）'!A172</f>
        <v>0</v>
      </c>
      <c r="AA11" s="205">
        <f>'Ｈ７（1995）'!B172</f>
        <v>0</v>
      </c>
      <c r="AB11" s="206">
        <f>'Ｈ７（1995）'!C172</f>
        <v>0</v>
      </c>
      <c r="AC11" s="506">
        <f>'Ｈ７（1995）'!E172</f>
        <v>0</v>
      </c>
      <c r="AD11" s="165"/>
      <c r="AE11" s="165"/>
      <c r="AF11" s="165"/>
      <c r="AG11" s="165"/>
      <c r="AH11" s="165"/>
      <c r="AI11" s="376"/>
      <c r="AJ11" s="376"/>
      <c r="AK11" s="376"/>
    </row>
    <row r="12" spans="1:37" ht="14.45" customHeight="1">
      <c r="A12" s="935">
        <v>0</v>
      </c>
      <c r="B12" s="935">
        <v>0</v>
      </c>
      <c r="C12" s="935">
        <v>0</v>
      </c>
      <c r="D12" s="935">
        <v>0</v>
      </c>
      <c r="E12" s="935">
        <v>0</v>
      </c>
      <c r="F12" s="935">
        <v>0</v>
      </c>
      <c r="G12" s="935">
        <v>0</v>
      </c>
      <c r="H12" s="935">
        <v>0</v>
      </c>
      <c r="I12" s="524"/>
      <c r="K12" s="199"/>
      <c r="L12" s="200"/>
      <c r="M12" s="201" t="s">
        <v>16</v>
      </c>
      <c r="N12" s="202"/>
      <c r="O12" s="203" t="s">
        <v>17</v>
      </c>
      <c r="P12" s="204">
        <f>'Ｈ７（1995）'!A12</f>
        <v>0</v>
      </c>
      <c r="Q12" s="205">
        <f>'Ｈ７（1995）'!C12</f>
        <v>0</v>
      </c>
      <c r="R12" s="205">
        <f>'Ｈ７（1995）'!E12</f>
        <v>0</v>
      </c>
      <c r="S12" s="267">
        <f>'Ｈ７（1995）'!F12</f>
        <v>0</v>
      </c>
      <c r="T12" s="268">
        <f>'Ｈ７（1995）'!H12</f>
        <v>0</v>
      </c>
      <c r="U12" s="207"/>
      <c r="V12" s="200"/>
      <c r="W12" s="452"/>
      <c r="X12" s="452"/>
      <c r="Y12" s="453"/>
      <c r="Z12" s="454"/>
      <c r="AA12" s="455"/>
      <c r="AB12" s="455"/>
      <c r="AC12" s="508"/>
      <c r="AD12" s="165"/>
      <c r="AE12" s="165"/>
      <c r="AF12" s="165"/>
      <c r="AG12" s="165"/>
      <c r="AH12" s="165"/>
      <c r="AI12" s="376"/>
      <c r="AJ12" s="376"/>
      <c r="AK12" s="376"/>
    </row>
    <row r="13" spans="1:37" ht="14.45" customHeight="1">
      <c r="A13" s="935">
        <v>20030</v>
      </c>
      <c r="B13" s="935">
        <v>20030</v>
      </c>
      <c r="C13" s="935">
        <v>20030</v>
      </c>
      <c r="D13" s="935">
        <v>0</v>
      </c>
      <c r="E13" s="935">
        <v>6676</v>
      </c>
      <c r="F13" s="935">
        <v>6676</v>
      </c>
      <c r="G13" s="935">
        <v>0</v>
      </c>
      <c r="H13" s="935">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35">
        <v>20030</v>
      </c>
      <c r="B14" s="935">
        <v>20030</v>
      </c>
      <c r="C14" s="935">
        <v>20030</v>
      </c>
      <c r="D14" s="935">
        <v>0</v>
      </c>
      <c r="E14" s="935">
        <v>6676</v>
      </c>
      <c r="F14" s="935">
        <v>6676</v>
      </c>
      <c r="G14" s="935">
        <v>0</v>
      </c>
      <c r="H14" s="935">
        <v>0</v>
      </c>
      <c r="I14" s="524"/>
      <c r="K14" s="199" t="s">
        <v>4</v>
      </c>
      <c r="L14" s="174"/>
      <c r="M14" s="200" t="s">
        <v>94</v>
      </c>
      <c r="N14" s="202"/>
      <c r="O14" s="203" t="s">
        <v>93</v>
      </c>
      <c r="P14" s="204">
        <f>'Ｈ７（1995）'!A14</f>
        <v>20030</v>
      </c>
      <c r="Q14" s="205">
        <f>'Ｈ７（1995）'!C14</f>
        <v>20030</v>
      </c>
      <c r="R14" s="205">
        <f>'Ｈ７（1995）'!E14</f>
        <v>6676</v>
      </c>
      <c r="S14" s="267">
        <f>'Ｈ７（1995）'!F14</f>
        <v>6676</v>
      </c>
      <c r="T14" s="268">
        <f>'Ｈ７（1995）'!H14</f>
        <v>0</v>
      </c>
      <c r="U14" s="207"/>
      <c r="V14" s="178"/>
      <c r="W14" s="201" t="s">
        <v>135</v>
      </c>
      <c r="X14" s="202"/>
      <c r="Y14" s="220" t="s">
        <v>93</v>
      </c>
      <c r="Z14" s="204">
        <f>'Ｈ７（1995）'!A176</f>
        <v>0</v>
      </c>
      <c r="AA14" s="205">
        <f>'Ｈ７（1995）'!B176</f>
        <v>0</v>
      </c>
      <c r="AB14" s="206">
        <f>'Ｈ７（1995）'!C176</f>
        <v>0</v>
      </c>
      <c r="AC14" s="506">
        <f>'Ｈ７（1995）'!E176</f>
        <v>0</v>
      </c>
      <c r="AD14" s="165"/>
      <c r="AE14" s="165"/>
      <c r="AF14" s="165"/>
      <c r="AG14" s="165"/>
      <c r="AH14" s="165"/>
      <c r="AI14" s="376"/>
      <c r="AJ14" s="376"/>
      <c r="AK14" s="376"/>
    </row>
    <row r="15" spans="1:37" ht="14.45" customHeight="1">
      <c r="A15" s="935">
        <v>0</v>
      </c>
      <c r="B15" s="935">
        <v>0</v>
      </c>
      <c r="C15" s="935">
        <v>0</v>
      </c>
      <c r="D15" s="935">
        <v>0</v>
      </c>
      <c r="E15" s="935">
        <v>0</v>
      </c>
      <c r="F15" s="935">
        <v>0</v>
      </c>
      <c r="G15" s="935">
        <v>0</v>
      </c>
      <c r="H15" s="935">
        <v>0</v>
      </c>
      <c r="I15" s="524"/>
      <c r="K15" s="199"/>
      <c r="L15" s="181" t="s">
        <v>102</v>
      </c>
      <c r="M15" s="200"/>
      <c r="N15" s="201" t="s">
        <v>148</v>
      </c>
      <c r="O15" s="203" t="s">
        <v>97</v>
      </c>
      <c r="P15" s="204">
        <f>'Ｈ７（1995）'!A15</f>
        <v>0</v>
      </c>
      <c r="Q15" s="205">
        <f>'Ｈ７（1995）'!C15</f>
        <v>0</v>
      </c>
      <c r="R15" s="205">
        <f>'Ｈ７（1995）'!E15</f>
        <v>0</v>
      </c>
      <c r="S15" s="267">
        <f>'Ｈ７（1995）'!F15</f>
        <v>0</v>
      </c>
      <c r="T15" s="268">
        <f>'Ｈ７（1995）'!H15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35">
        <v>20030</v>
      </c>
      <c r="B16" s="935">
        <v>20030</v>
      </c>
      <c r="C16" s="935">
        <v>20030</v>
      </c>
      <c r="D16" s="935">
        <v>0</v>
      </c>
      <c r="E16" s="935">
        <v>6676</v>
      </c>
      <c r="F16" s="935">
        <v>6676</v>
      </c>
      <c r="G16" s="935">
        <v>0</v>
      </c>
      <c r="H16" s="935">
        <v>0</v>
      </c>
      <c r="I16" s="524"/>
      <c r="K16" s="199"/>
      <c r="L16" s="181" t="s">
        <v>103</v>
      </c>
      <c r="M16" s="181"/>
      <c r="N16" s="201" t="s">
        <v>96</v>
      </c>
      <c r="O16" s="203" t="s">
        <v>34</v>
      </c>
      <c r="P16" s="204">
        <f>'Ｈ７（1995）'!A16</f>
        <v>20030</v>
      </c>
      <c r="Q16" s="205">
        <f>'Ｈ７（1995）'!C16</f>
        <v>20030</v>
      </c>
      <c r="R16" s="205">
        <f>'Ｈ７（1995）'!E16</f>
        <v>6676</v>
      </c>
      <c r="S16" s="267">
        <f>'Ｈ７（1995）'!F16</f>
        <v>6676</v>
      </c>
      <c r="T16" s="268">
        <f>'Ｈ７（1995）'!H16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35">
        <v>0</v>
      </c>
      <c r="B17" s="935">
        <v>0</v>
      </c>
      <c r="C17" s="935">
        <v>0</v>
      </c>
      <c r="D17" s="935">
        <v>0</v>
      </c>
      <c r="E17" s="935">
        <v>0</v>
      </c>
      <c r="F17" s="935">
        <v>0</v>
      </c>
      <c r="G17" s="935">
        <v>0</v>
      </c>
      <c r="H17" s="935">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35">
        <v>0</v>
      </c>
      <c r="B18" s="935">
        <v>0</v>
      </c>
      <c r="C18" s="935">
        <v>0</v>
      </c>
      <c r="D18" s="935">
        <v>0</v>
      </c>
      <c r="E18" s="935">
        <v>0</v>
      </c>
      <c r="F18" s="935">
        <v>0</v>
      </c>
      <c r="G18" s="935">
        <v>0</v>
      </c>
      <c r="H18" s="935">
        <v>0</v>
      </c>
      <c r="I18" s="524"/>
      <c r="K18" s="199"/>
      <c r="L18" s="181"/>
      <c r="M18" s="201" t="s">
        <v>95</v>
      </c>
      <c r="N18" s="202"/>
      <c r="O18" s="203" t="s">
        <v>98</v>
      </c>
      <c r="P18" s="204">
        <f>'Ｈ７（1995）'!A17</f>
        <v>0</v>
      </c>
      <c r="Q18" s="205">
        <f>'Ｈ７（1995）'!C17</f>
        <v>0</v>
      </c>
      <c r="R18" s="205">
        <f>'Ｈ７（1995）'!E17</f>
        <v>0</v>
      </c>
      <c r="S18" s="267">
        <f>'Ｈ７（1995）'!F17</f>
        <v>0</v>
      </c>
      <c r="T18" s="268">
        <f>'Ｈ７（1995）'!H17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35">
        <v>0</v>
      </c>
      <c r="B19" s="935">
        <v>0</v>
      </c>
      <c r="C19" s="935">
        <v>0</v>
      </c>
      <c r="D19" s="935">
        <v>0</v>
      </c>
      <c r="E19" s="935">
        <v>0</v>
      </c>
      <c r="F19" s="935">
        <v>0</v>
      </c>
      <c r="G19" s="935">
        <v>0</v>
      </c>
      <c r="H19" s="935">
        <v>0</v>
      </c>
      <c r="I19" s="524"/>
      <c r="K19" s="199"/>
      <c r="L19" s="221"/>
      <c r="M19" s="201" t="s">
        <v>13</v>
      </c>
      <c r="N19" s="202"/>
      <c r="O19" s="203" t="s">
        <v>99</v>
      </c>
      <c r="P19" s="204">
        <f>'Ｈ７（1995）'!A18</f>
        <v>0</v>
      </c>
      <c r="Q19" s="205">
        <f>'Ｈ７（1995）'!C18</f>
        <v>0</v>
      </c>
      <c r="R19" s="205">
        <f>'Ｈ７（1995）'!E18</f>
        <v>0</v>
      </c>
      <c r="S19" s="267">
        <f>'Ｈ７（1995）'!F18</f>
        <v>0</v>
      </c>
      <c r="T19" s="268">
        <f>'Ｈ７（1995）'!H18</f>
        <v>0</v>
      </c>
      <c r="U19" s="207"/>
      <c r="V19" s="461"/>
      <c r="W19" s="202" t="s">
        <v>13</v>
      </c>
      <c r="X19" s="202"/>
      <c r="Y19" s="220" t="s">
        <v>97</v>
      </c>
      <c r="Z19" s="204">
        <f>'Ｈ７（1995）'!A177</f>
        <v>0</v>
      </c>
      <c r="AA19" s="205">
        <f>'Ｈ７（1995）'!B177</f>
        <v>0</v>
      </c>
      <c r="AB19" s="206">
        <f>'Ｈ７（1995）'!C177</f>
        <v>0</v>
      </c>
      <c r="AC19" s="506">
        <f>'Ｈ７（1995）'!E177</f>
        <v>0</v>
      </c>
      <c r="AD19" s="165"/>
      <c r="AE19" s="165"/>
      <c r="AF19" s="165"/>
      <c r="AG19" s="165"/>
      <c r="AH19" s="165"/>
      <c r="AI19" s="376"/>
      <c r="AJ19" s="376"/>
      <c r="AK19" s="376"/>
    </row>
    <row r="20" spans="1:37" ht="14.45" customHeight="1">
      <c r="A20" s="935">
        <v>557797</v>
      </c>
      <c r="B20" s="935">
        <v>557797</v>
      </c>
      <c r="C20" s="935">
        <v>507878</v>
      </c>
      <c r="D20" s="935">
        <v>49919</v>
      </c>
      <c r="E20" s="935">
        <v>0</v>
      </c>
      <c r="F20" s="935">
        <v>373180</v>
      </c>
      <c r="G20" s="935">
        <v>2653</v>
      </c>
      <c r="H20" s="935">
        <v>156124</v>
      </c>
      <c r="I20" s="524"/>
      <c r="K20" s="199"/>
      <c r="L20" s="201" t="s">
        <v>19</v>
      </c>
      <c r="M20" s="202"/>
      <c r="N20" s="202"/>
      <c r="O20" s="203" t="s">
        <v>20</v>
      </c>
      <c r="P20" s="204">
        <f>'Ｈ７（1995）'!A19</f>
        <v>0</v>
      </c>
      <c r="Q20" s="205">
        <f>'Ｈ７（1995）'!C19</f>
        <v>0</v>
      </c>
      <c r="R20" s="449">
        <f>'Ｈ７（1995）'!E19</f>
        <v>0</v>
      </c>
      <c r="S20" s="267">
        <f>'Ｈ７（1995）'!F19</f>
        <v>0</v>
      </c>
      <c r="T20" s="268">
        <f>'Ｈ７（1995）'!H19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35">
        <v>0</v>
      </c>
      <c r="B21" s="935">
        <v>0</v>
      </c>
      <c r="C21" s="935">
        <v>0</v>
      </c>
      <c r="D21" s="935">
        <v>0</v>
      </c>
      <c r="E21" s="935">
        <v>0</v>
      </c>
      <c r="F21" s="935">
        <v>0</v>
      </c>
      <c r="G21" s="935">
        <v>0</v>
      </c>
      <c r="H21" s="935">
        <v>0</v>
      </c>
      <c r="I21" s="524"/>
      <c r="K21" s="199" t="s">
        <v>21</v>
      </c>
      <c r="L21" s="200"/>
      <c r="M21" s="201" t="s">
        <v>22</v>
      </c>
      <c r="N21" s="202"/>
      <c r="O21" s="203" t="s">
        <v>23</v>
      </c>
      <c r="P21" s="204">
        <f>'Ｈ７（1995）'!A21</f>
        <v>0</v>
      </c>
      <c r="Q21" s="205">
        <f>'Ｈ７（1995）'!C21</f>
        <v>0</v>
      </c>
      <c r="R21" s="205">
        <f>'Ｈ７（1995）'!E21</f>
        <v>0</v>
      </c>
      <c r="S21" s="267">
        <f>'Ｈ７（1995）'!F21</f>
        <v>0</v>
      </c>
      <c r="T21" s="268">
        <f>'Ｈ７（1995）'!H21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35">
        <v>62126</v>
      </c>
      <c r="B22" s="935">
        <v>62126</v>
      </c>
      <c r="C22" s="935">
        <v>62126</v>
      </c>
      <c r="D22" s="935">
        <v>0</v>
      </c>
      <c r="E22" s="935">
        <v>0</v>
      </c>
      <c r="F22" s="935">
        <v>39152</v>
      </c>
      <c r="G22" s="935">
        <v>0</v>
      </c>
      <c r="H22" s="935">
        <v>21558</v>
      </c>
      <c r="I22" s="524"/>
      <c r="K22" s="199"/>
      <c r="L22" s="200" t="s">
        <v>25</v>
      </c>
      <c r="M22" s="201" t="s">
        <v>26</v>
      </c>
      <c r="N22" s="202"/>
      <c r="O22" s="203" t="s">
        <v>27</v>
      </c>
      <c r="P22" s="204">
        <f>'Ｈ７（1995）'!A22</f>
        <v>62126</v>
      </c>
      <c r="Q22" s="205">
        <f>'Ｈ７（1995）'!C22</f>
        <v>62126</v>
      </c>
      <c r="R22" s="205">
        <f>'Ｈ７（1995）'!E22</f>
        <v>0</v>
      </c>
      <c r="S22" s="267">
        <f>'Ｈ７（1995）'!F22</f>
        <v>39152</v>
      </c>
      <c r="T22" s="268">
        <f>'Ｈ７（1995）'!H22</f>
        <v>21558</v>
      </c>
      <c r="U22" s="207"/>
      <c r="V22" s="200"/>
      <c r="W22" s="172"/>
      <c r="X22" s="172"/>
      <c r="Y22" s="212"/>
      <c r="Z22" s="209"/>
      <c r="AA22" s="210"/>
      <c r="AB22" s="210"/>
      <c r="AC22" s="510"/>
      <c r="AD22" s="165"/>
      <c r="AE22" s="165"/>
      <c r="AF22" s="165"/>
      <c r="AG22" s="165"/>
      <c r="AH22" s="165"/>
      <c r="AI22" s="376"/>
      <c r="AJ22" s="376"/>
      <c r="AK22" s="376"/>
    </row>
    <row r="23" spans="1:37" ht="14.45" customHeight="1">
      <c r="A23" s="935">
        <v>0</v>
      </c>
      <c r="B23" s="935">
        <v>0</v>
      </c>
      <c r="C23" s="935">
        <v>0</v>
      </c>
      <c r="D23" s="935">
        <v>0</v>
      </c>
      <c r="E23" s="935">
        <v>0</v>
      </c>
      <c r="F23" s="935">
        <v>0</v>
      </c>
      <c r="G23" s="935">
        <v>0</v>
      </c>
      <c r="H23" s="935">
        <v>0</v>
      </c>
      <c r="I23" s="524"/>
      <c r="K23" s="199"/>
      <c r="L23" s="200" t="s">
        <v>28</v>
      </c>
      <c r="M23" s="201" t="s">
        <v>29</v>
      </c>
      <c r="N23" s="202"/>
      <c r="O23" s="203" t="s">
        <v>30</v>
      </c>
      <c r="P23" s="204">
        <f>'Ｈ７（1995）'!A23</f>
        <v>0</v>
      </c>
      <c r="Q23" s="205">
        <f>'Ｈ７（1995）'!C23</f>
        <v>0</v>
      </c>
      <c r="R23" s="205">
        <f>'Ｈ７（1995）'!E23</f>
        <v>0</v>
      </c>
      <c r="S23" s="267">
        <f>'Ｈ７（1995）'!F23</f>
        <v>0</v>
      </c>
      <c r="T23" s="268">
        <f>'Ｈ７（1995）'!H23</f>
        <v>0</v>
      </c>
      <c r="U23" s="207"/>
      <c r="V23" s="200"/>
      <c r="W23" s="212"/>
      <c r="X23" s="212"/>
      <c r="Y23" s="212"/>
      <c r="Z23" s="209"/>
      <c r="AA23" s="210"/>
      <c r="AB23" s="210"/>
      <c r="AC23" s="510"/>
      <c r="AD23" s="165"/>
      <c r="AE23" s="165"/>
      <c r="AF23" s="165"/>
      <c r="AG23" s="165"/>
      <c r="AH23" s="165"/>
      <c r="AI23" s="376"/>
      <c r="AJ23" s="376"/>
      <c r="AK23" s="376"/>
    </row>
    <row r="24" spans="1:37" ht="14.45" customHeight="1">
      <c r="A24" s="935">
        <v>0</v>
      </c>
      <c r="B24" s="935">
        <v>0</v>
      </c>
      <c r="C24" s="935">
        <v>0</v>
      </c>
      <c r="D24" s="935">
        <v>0</v>
      </c>
      <c r="E24" s="935">
        <v>0</v>
      </c>
      <c r="F24" s="935">
        <v>0</v>
      </c>
      <c r="G24" s="935">
        <v>0</v>
      </c>
      <c r="H24" s="935">
        <v>0</v>
      </c>
      <c r="I24" s="524"/>
      <c r="K24" s="199"/>
      <c r="L24" s="200" t="s">
        <v>31</v>
      </c>
      <c r="M24" s="201" t="s">
        <v>32</v>
      </c>
      <c r="N24" s="202"/>
      <c r="O24" s="203" t="s">
        <v>33</v>
      </c>
      <c r="P24" s="204">
        <f>'Ｈ７（1995）'!A24</f>
        <v>0</v>
      </c>
      <c r="Q24" s="205">
        <f>'Ｈ７（1995）'!C24</f>
        <v>0</v>
      </c>
      <c r="R24" s="205">
        <f>'Ｈ７（1995）'!E24</f>
        <v>0</v>
      </c>
      <c r="S24" s="267">
        <f>'Ｈ７（1995）'!F24</f>
        <v>0</v>
      </c>
      <c r="T24" s="268">
        <f>'Ｈ７（1995）'!H24</f>
        <v>0</v>
      </c>
      <c r="U24" s="207"/>
      <c r="V24" s="178" t="s">
        <v>670</v>
      </c>
      <c r="W24" s="202"/>
      <c r="X24" s="202"/>
      <c r="Y24" s="220" t="s">
        <v>34</v>
      </c>
      <c r="Z24" s="204">
        <f>'Ｈ７（1995）'!A178</f>
        <v>15113</v>
      </c>
      <c r="AA24" s="205">
        <f>'Ｈ７（1995）'!B178</f>
        <v>0</v>
      </c>
      <c r="AB24" s="206">
        <f>'Ｈ７（1995）'!C178</f>
        <v>370</v>
      </c>
      <c r="AC24" s="506">
        <f>'Ｈ７（1995）'!E178</f>
        <v>161</v>
      </c>
      <c r="AD24" s="165"/>
      <c r="AE24" s="165"/>
      <c r="AF24" s="165"/>
      <c r="AG24" s="165"/>
      <c r="AH24" s="165"/>
      <c r="AI24" s="376"/>
      <c r="AJ24" s="376"/>
      <c r="AK24" s="376"/>
    </row>
    <row r="25" spans="1:37" ht="14.45" customHeight="1">
      <c r="A25" s="935">
        <v>0</v>
      </c>
      <c r="B25" s="935">
        <v>0</v>
      </c>
      <c r="C25" s="935">
        <v>0</v>
      </c>
      <c r="D25" s="935">
        <v>0</v>
      </c>
      <c r="E25" s="935">
        <v>0</v>
      </c>
      <c r="F25" s="935">
        <v>0</v>
      </c>
      <c r="G25" s="935">
        <v>0</v>
      </c>
      <c r="H25" s="935">
        <v>0</v>
      </c>
      <c r="I25" s="524"/>
      <c r="K25" s="199"/>
      <c r="L25" s="200" t="s">
        <v>35</v>
      </c>
      <c r="M25" s="201" t="s">
        <v>36</v>
      </c>
      <c r="N25" s="202"/>
      <c r="O25" s="203" t="s">
        <v>37</v>
      </c>
      <c r="P25" s="204">
        <f>'Ｈ７（1995）'!A25</f>
        <v>0</v>
      </c>
      <c r="Q25" s="205">
        <f>'Ｈ７（1995）'!C25</f>
        <v>0</v>
      </c>
      <c r="R25" s="205">
        <f>'Ｈ７（1995）'!E25</f>
        <v>0</v>
      </c>
      <c r="S25" s="267">
        <f>'Ｈ７（1995）'!F25</f>
        <v>0</v>
      </c>
      <c r="T25" s="268">
        <f>'Ｈ７（1995）'!H25</f>
        <v>0</v>
      </c>
      <c r="U25" s="207"/>
      <c r="V25" s="181"/>
      <c r="W25" s="201" t="s">
        <v>36</v>
      </c>
      <c r="X25" s="202"/>
      <c r="Y25" s="220" t="s">
        <v>20</v>
      </c>
      <c r="Z25" s="204">
        <f>'Ｈ７（1995）'!A181</f>
        <v>0</v>
      </c>
      <c r="AA25" s="205">
        <f>'Ｈ７（1995）'!B181</f>
        <v>0</v>
      </c>
      <c r="AB25" s="206">
        <f>'Ｈ７（1995）'!C181</f>
        <v>0</v>
      </c>
      <c r="AC25" s="506">
        <f>'Ｈ７（1995）'!E181</f>
        <v>0</v>
      </c>
      <c r="AD25" s="165"/>
      <c r="AE25" s="165"/>
      <c r="AF25" s="165"/>
      <c r="AG25" s="165"/>
      <c r="AH25" s="165"/>
      <c r="AI25" s="376"/>
      <c r="AJ25" s="376"/>
      <c r="AK25" s="376"/>
    </row>
    <row r="26" spans="1:37" ht="14.45" customHeight="1">
      <c r="A26" s="935">
        <v>155848</v>
      </c>
      <c r="B26" s="935">
        <v>155848</v>
      </c>
      <c r="C26" s="935">
        <v>155848</v>
      </c>
      <c r="D26" s="935">
        <v>0</v>
      </c>
      <c r="E26" s="935">
        <v>0</v>
      </c>
      <c r="F26" s="935">
        <v>100948</v>
      </c>
      <c r="G26" s="935">
        <v>2653</v>
      </c>
      <c r="H26" s="935">
        <v>38700</v>
      </c>
      <c r="I26" s="527"/>
      <c r="K26" s="199"/>
      <c r="L26" s="200" t="s">
        <v>38</v>
      </c>
      <c r="M26" s="201" t="s">
        <v>149</v>
      </c>
      <c r="N26" s="202"/>
      <c r="O26" s="203" t="s">
        <v>40</v>
      </c>
      <c r="P26" s="204">
        <f>'Ｈ７（1995）'!A26</f>
        <v>155848</v>
      </c>
      <c r="Q26" s="205">
        <f>'Ｈ７（1995）'!C26</f>
        <v>155848</v>
      </c>
      <c r="R26" s="205">
        <f>'Ｈ７（1995）'!E26</f>
        <v>0</v>
      </c>
      <c r="S26" s="267">
        <f>'Ｈ７（1995）'!F26</f>
        <v>100948</v>
      </c>
      <c r="T26" s="268">
        <f>'Ｈ７（1995）'!H26</f>
        <v>38700</v>
      </c>
      <c r="U26" s="207"/>
      <c r="V26" s="450"/>
      <c r="W26" s="451"/>
      <c r="X26" s="452"/>
      <c r="Y26" s="453"/>
      <c r="Z26" s="454"/>
      <c r="AA26" s="455"/>
      <c r="AB26" s="455"/>
      <c r="AC26" s="508"/>
      <c r="AD26" s="165"/>
      <c r="AE26" s="165"/>
      <c r="AF26" s="165"/>
      <c r="AG26" s="165"/>
      <c r="AH26" s="165"/>
      <c r="AI26" s="376"/>
      <c r="AJ26" s="376"/>
      <c r="AK26" s="376"/>
    </row>
    <row r="27" spans="1:37" ht="14.45" customHeight="1">
      <c r="A27" s="935">
        <v>0</v>
      </c>
      <c r="B27" s="935">
        <v>0</v>
      </c>
      <c r="C27" s="935">
        <v>0</v>
      </c>
      <c r="D27" s="935">
        <v>0</v>
      </c>
      <c r="E27" s="935">
        <v>0</v>
      </c>
      <c r="F27" s="935">
        <v>0</v>
      </c>
      <c r="G27" s="935">
        <v>0</v>
      </c>
      <c r="H27" s="935">
        <v>0</v>
      </c>
      <c r="I27" s="527"/>
      <c r="K27" s="199"/>
      <c r="L27" s="200" t="s">
        <v>41</v>
      </c>
      <c r="M27" s="201" t="s">
        <v>42</v>
      </c>
      <c r="N27" s="202"/>
      <c r="O27" s="203" t="s">
        <v>43</v>
      </c>
      <c r="P27" s="204">
        <f>'Ｈ７（1995）'!A27</f>
        <v>0</v>
      </c>
      <c r="Q27" s="205">
        <f>'Ｈ７（1995）'!C27</f>
        <v>0</v>
      </c>
      <c r="R27" s="205">
        <f>'Ｈ７（1995）'!E27</f>
        <v>0</v>
      </c>
      <c r="S27" s="267">
        <f>'Ｈ７（1995）'!F27</f>
        <v>0</v>
      </c>
      <c r="T27" s="268">
        <f>'Ｈ７（1995）'!H27</f>
        <v>0</v>
      </c>
      <c r="U27" s="207"/>
      <c r="V27" s="450"/>
      <c r="W27" s="456"/>
      <c r="X27" s="457"/>
      <c r="Y27" s="458"/>
      <c r="Z27" s="447"/>
      <c r="AA27" s="459"/>
      <c r="AB27" s="459"/>
      <c r="AC27" s="509"/>
      <c r="AD27" s="165"/>
      <c r="AE27" s="165"/>
      <c r="AF27" s="165"/>
      <c r="AG27" s="165"/>
      <c r="AH27" s="165"/>
      <c r="AI27" s="376"/>
      <c r="AJ27" s="376"/>
      <c r="AK27" s="376"/>
    </row>
    <row r="28" spans="1:37" ht="14.45" customHeight="1">
      <c r="A28" s="935">
        <v>339823</v>
      </c>
      <c r="B28" s="935">
        <v>339823</v>
      </c>
      <c r="C28" s="935">
        <v>289904</v>
      </c>
      <c r="D28" s="935">
        <v>49919</v>
      </c>
      <c r="E28" s="935">
        <v>0</v>
      </c>
      <c r="F28" s="935">
        <v>233080</v>
      </c>
      <c r="G28" s="935">
        <v>0</v>
      </c>
      <c r="H28" s="935">
        <v>95866</v>
      </c>
      <c r="I28" s="527"/>
      <c r="K28" s="199" t="s">
        <v>128</v>
      </c>
      <c r="L28" s="221"/>
      <c r="M28" s="201" t="s">
        <v>13</v>
      </c>
      <c r="N28" s="202"/>
      <c r="O28" s="203" t="s">
        <v>44</v>
      </c>
      <c r="P28" s="204">
        <f>'Ｈ７（1995）'!A28</f>
        <v>339823</v>
      </c>
      <c r="Q28" s="205">
        <f>'Ｈ７（1995）'!C28</f>
        <v>289904</v>
      </c>
      <c r="R28" s="205">
        <f>'Ｈ７（1995）'!E28</f>
        <v>0</v>
      </c>
      <c r="S28" s="267">
        <f>'Ｈ７（1995）'!F28</f>
        <v>233080</v>
      </c>
      <c r="T28" s="268">
        <f>'Ｈ７（1995）'!H28</f>
        <v>95866</v>
      </c>
      <c r="U28" s="207"/>
      <c r="V28" s="221"/>
      <c r="W28" s="201" t="s">
        <v>13</v>
      </c>
      <c r="X28" s="202"/>
      <c r="Y28" s="220"/>
      <c r="Z28" s="224">
        <f>Z24-Z25</f>
        <v>15113</v>
      </c>
      <c r="AA28" s="225">
        <f>AA24-AA25</f>
        <v>0</v>
      </c>
      <c r="AB28" s="297">
        <f>AB24-AB25</f>
        <v>370</v>
      </c>
      <c r="AC28" s="511">
        <f>AC24-AC25</f>
        <v>161</v>
      </c>
      <c r="AD28" s="165"/>
      <c r="AE28" s="165"/>
      <c r="AF28" s="165"/>
      <c r="AG28" s="165"/>
      <c r="AH28" s="165"/>
      <c r="AI28" s="376"/>
      <c r="AJ28" s="376"/>
      <c r="AK28" s="376"/>
    </row>
    <row r="29" spans="1:37" ht="14.45" customHeight="1">
      <c r="A29" s="935">
        <v>0</v>
      </c>
      <c r="B29" s="935">
        <v>0</v>
      </c>
      <c r="C29" s="935">
        <v>0</v>
      </c>
      <c r="D29" s="935">
        <v>0</v>
      </c>
      <c r="E29" s="935">
        <v>0</v>
      </c>
      <c r="F29" s="935">
        <v>0</v>
      </c>
      <c r="G29" s="935">
        <v>0</v>
      </c>
      <c r="H29" s="935">
        <v>0</v>
      </c>
      <c r="I29" s="527"/>
      <c r="K29" s="199" t="s">
        <v>4</v>
      </c>
      <c r="L29" s="178" t="s">
        <v>45</v>
      </c>
      <c r="M29" s="202"/>
      <c r="N29" s="202"/>
      <c r="O29" s="203" t="s">
        <v>46</v>
      </c>
      <c r="P29" s="204">
        <f>'Ｈ７（1995）'!A29</f>
        <v>0</v>
      </c>
      <c r="Q29" s="205">
        <f>'Ｈ７（1995）'!C29</f>
        <v>0</v>
      </c>
      <c r="R29" s="205">
        <f>'Ｈ７（1995）'!E29</f>
        <v>0</v>
      </c>
      <c r="S29" s="267">
        <f>'Ｈ７（1995）'!F29</f>
        <v>0</v>
      </c>
      <c r="T29" s="268">
        <f>'Ｈ７（1995）'!H29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35">
        <v>0</v>
      </c>
      <c r="B30" s="935">
        <v>0</v>
      </c>
      <c r="C30" s="935">
        <v>0</v>
      </c>
      <c r="D30" s="935">
        <v>0</v>
      </c>
      <c r="E30" s="935">
        <v>0</v>
      </c>
      <c r="F30" s="935">
        <v>0</v>
      </c>
      <c r="G30" s="935">
        <v>0</v>
      </c>
      <c r="H30" s="935">
        <v>0</v>
      </c>
      <c r="I30" s="527"/>
      <c r="K30" s="199"/>
      <c r="L30" s="200"/>
      <c r="M30" s="201" t="s">
        <v>100</v>
      </c>
      <c r="N30" s="202"/>
      <c r="O30" s="203" t="s">
        <v>75</v>
      </c>
      <c r="P30" s="204">
        <f>'Ｈ７（1995）'!A30</f>
        <v>0</v>
      </c>
      <c r="Q30" s="205">
        <f>'Ｈ７（1995）'!C30</f>
        <v>0</v>
      </c>
      <c r="R30" s="205">
        <f>'Ｈ７（1995）'!E30</f>
        <v>0</v>
      </c>
      <c r="S30" s="267">
        <f>'Ｈ７（1995）'!F30</f>
        <v>0</v>
      </c>
      <c r="T30" s="268">
        <f>'Ｈ７（1995）'!H30</f>
        <v>0</v>
      </c>
      <c r="U30" s="207"/>
      <c r="V30" s="200"/>
      <c r="W30" s="172"/>
      <c r="X30" s="172"/>
      <c r="Y30" s="212"/>
      <c r="Z30" s="209"/>
      <c r="AA30" s="210"/>
      <c r="AB30" s="210"/>
      <c r="AC30" s="510"/>
      <c r="AD30" s="165"/>
      <c r="AE30" s="165"/>
      <c r="AF30" s="165"/>
      <c r="AG30" s="165"/>
      <c r="AH30" s="165"/>
      <c r="AI30" s="376"/>
      <c r="AJ30" s="376"/>
      <c r="AK30" s="376"/>
    </row>
    <row r="31" spans="1:37" ht="14.45" customHeight="1">
      <c r="A31" s="935">
        <v>0</v>
      </c>
      <c r="B31" s="935">
        <v>0</v>
      </c>
      <c r="C31" s="935">
        <v>0</v>
      </c>
      <c r="D31" s="935">
        <v>0</v>
      </c>
      <c r="E31" s="935">
        <v>0</v>
      </c>
      <c r="F31" s="935">
        <v>0</v>
      </c>
      <c r="G31" s="935">
        <v>0</v>
      </c>
      <c r="H31" s="935">
        <v>0</v>
      </c>
      <c r="I31" s="527"/>
      <c r="K31" s="199"/>
      <c r="L31" s="200"/>
      <c r="M31" s="201" t="s">
        <v>101</v>
      </c>
      <c r="N31" s="202"/>
      <c r="O31" s="203" t="s">
        <v>77</v>
      </c>
      <c r="P31" s="204">
        <f>'Ｈ７（1995）'!A31</f>
        <v>0</v>
      </c>
      <c r="Q31" s="205">
        <f>'Ｈ７（1995）'!C31</f>
        <v>0</v>
      </c>
      <c r="R31" s="205">
        <f>'Ｈ７（1995）'!E31</f>
        <v>0</v>
      </c>
      <c r="S31" s="267">
        <f>'Ｈ７（1995）'!F31</f>
        <v>0</v>
      </c>
      <c r="T31" s="268">
        <f>'Ｈ７（1995）'!H31</f>
        <v>0</v>
      </c>
      <c r="U31" s="207"/>
      <c r="V31" s="200"/>
      <c r="W31" s="172"/>
      <c r="X31" s="172"/>
      <c r="Y31" s="212"/>
      <c r="Z31" s="209"/>
      <c r="AA31" s="210"/>
      <c r="AB31" s="210"/>
      <c r="AC31" s="510"/>
      <c r="AD31" s="165"/>
      <c r="AE31" s="165"/>
      <c r="AF31" s="165"/>
      <c r="AG31" s="165"/>
      <c r="AH31" s="165"/>
      <c r="AI31" s="376"/>
      <c r="AJ31" s="376"/>
      <c r="AK31" s="376"/>
    </row>
    <row r="32" spans="1:37" ht="14.45" customHeight="1">
      <c r="A32" s="935">
        <v>67000</v>
      </c>
      <c r="B32" s="935">
        <v>67000</v>
      </c>
      <c r="C32" s="935">
        <v>67000</v>
      </c>
      <c r="D32" s="935">
        <v>0</v>
      </c>
      <c r="E32" s="935">
        <v>36850</v>
      </c>
      <c r="F32" s="935">
        <v>0</v>
      </c>
      <c r="G32" s="935">
        <v>0</v>
      </c>
      <c r="H32" s="935">
        <v>5400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35">
        <v>67000</v>
      </c>
      <c r="B33" s="935">
        <v>67000</v>
      </c>
      <c r="C33" s="935">
        <v>67000</v>
      </c>
      <c r="D33" s="935">
        <v>0</v>
      </c>
      <c r="E33" s="935">
        <v>36850</v>
      </c>
      <c r="F33" s="935">
        <v>0</v>
      </c>
      <c r="G33" s="935">
        <v>0</v>
      </c>
      <c r="H33" s="935">
        <v>5400</v>
      </c>
      <c r="I33" s="527"/>
      <c r="K33" s="199"/>
      <c r="L33" s="178"/>
      <c r="M33" s="201" t="s">
        <v>47</v>
      </c>
      <c r="N33" s="202"/>
      <c r="O33" s="203" t="s">
        <v>48</v>
      </c>
      <c r="P33" s="204">
        <f>'Ｈ７（1995）'!A33</f>
        <v>67000</v>
      </c>
      <c r="Q33" s="205">
        <f>'Ｈ７（1995）'!C33</f>
        <v>67000</v>
      </c>
      <c r="R33" s="205">
        <f>'Ｈ７（1995）'!E33</f>
        <v>36850</v>
      </c>
      <c r="S33" s="267">
        <f>'Ｈ７（1995）'!F33</f>
        <v>0</v>
      </c>
      <c r="T33" s="268">
        <f>'Ｈ７（1995）'!H33</f>
        <v>5400</v>
      </c>
      <c r="U33" s="207" t="s">
        <v>4</v>
      </c>
      <c r="V33" s="178"/>
      <c r="W33" s="201" t="s">
        <v>49</v>
      </c>
      <c r="X33" s="202"/>
      <c r="Y33" s="203" t="s">
        <v>23</v>
      </c>
      <c r="Z33" s="204">
        <f>'Ｈ７（1995）'!A183</f>
        <v>374</v>
      </c>
      <c r="AA33" s="205">
        <f>'Ｈ７（1995）'!B183</f>
        <v>0</v>
      </c>
      <c r="AB33" s="206">
        <f>'Ｈ７（1995）'!C183</f>
        <v>0</v>
      </c>
      <c r="AC33" s="506">
        <f>'Ｈ７（1995）'!E183</f>
        <v>0</v>
      </c>
      <c r="AD33" s="165"/>
      <c r="AE33" s="165"/>
      <c r="AF33" s="165"/>
      <c r="AG33" s="165"/>
      <c r="AH33" s="165"/>
      <c r="AI33" s="376"/>
      <c r="AJ33" s="376"/>
      <c r="AK33" s="376"/>
    </row>
    <row r="34" spans="1:37" ht="14.45" customHeight="1">
      <c r="A34" s="935">
        <v>0</v>
      </c>
      <c r="B34" s="935">
        <v>0</v>
      </c>
      <c r="C34" s="935">
        <v>0</v>
      </c>
      <c r="D34" s="935">
        <v>0</v>
      </c>
      <c r="E34" s="935">
        <v>0</v>
      </c>
      <c r="F34" s="935">
        <v>0</v>
      </c>
      <c r="G34" s="935">
        <v>0</v>
      </c>
      <c r="H34" s="935">
        <v>0</v>
      </c>
      <c r="I34" s="527"/>
      <c r="K34" s="199"/>
      <c r="L34" s="200"/>
      <c r="M34" s="201" t="s">
        <v>50</v>
      </c>
      <c r="N34" s="202"/>
      <c r="O34" s="203" t="s">
        <v>51</v>
      </c>
      <c r="P34" s="204">
        <f>'Ｈ７（1995）'!A34</f>
        <v>0</v>
      </c>
      <c r="Q34" s="205">
        <f>'Ｈ７（1995）'!C34</f>
        <v>0</v>
      </c>
      <c r="R34" s="205">
        <f>'Ｈ７（1995）'!E34</f>
        <v>0</v>
      </c>
      <c r="S34" s="267">
        <f>'Ｈ７（1995）'!F34</f>
        <v>0</v>
      </c>
      <c r="T34" s="268">
        <f>'Ｈ７（1995）'!H34</f>
        <v>0</v>
      </c>
      <c r="U34" s="207"/>
      <c r="V34" s="200"/>
      <c r="W34" s="200"/>
      <c r="X34" s="172"/>
      <c r="Y34" s="212"/>
      <c r="Z34" s="209"/>
      <c r="AA34" s="210"/>
      <c r="AB34" s="210"/>
      <c r="AC34" s="510"/>
      <c r="AD34" s="165"/>
      <c r="AE34" s="165"/>
      <c r="AF34" s="165"/>
      <c r="AG34" s="165"/>
      <c r="AH34" s="165"/>
      <c r="AI34" s="376"/>
      <c r="AJ34" s="376"/>
      <c r="AK34" s="376"/>
    </row>
    <row r="35" spans="1:37" ht="14.45" customHeight="1">
      <c r="A35" s="935">
        <v>0</v>
      </c>
      <c r="B35" s="935">
        <v>0</v>
      </c>
      <c r="C35" s="935">
        <v>0</v>
      </c>
      <c r="D35" s="935">
        <v>0</v>
      </c>
      <c r="E35" s="935">
        <v>0</v>
      </c>
      <c r="F35" s="935">
        <v>0</v>
      </c>
      <c r="G35" s="935">
        <v>0</v>
      </c>
      <c r="H35" s="935">
        <v>0</v>
      </c>
      <c r="I35" s="527"/>
      <c r="K35" s="199" t="s">
        <v>129</v>
      </c>
      <c r="L35" s="200"/>
      <c r="M35" s="201" t="s">
        <v>52</v>
      </c>
      <c r="N35" s="202"/>
      <c r="O35" s="203" t="s">
        <v>53</v>
      </c>
      <c r="P35" s="204">
        <f>'Ｈ７（1995）'!A35</f>
        <v>0</v>
      </c>
      <c r="Q35" s="205">
        <f>'Ｈ７（1995）'!C35</f>
        <v>0</v>
      </c>
      <c r="R35" s="205">
        <f>'Ｈ７（1995）'!E35</f>
        <v>0</v>
      </c>
      <c r="S35" s="267">
        <f>'Ｈ７（1995）'!F35</f>
        <v>0</v>
      </c>
      <c r="T35" s="268">
        <f>'Ｈ７（1995）'!H35</f>
        <v>0</v>
      </c>
      <c r="U35" s="207"/>
      <c r="V35" s="200"/>
      <c r="W35" s="201" t="s">
        <v>52</v>
      </c>
      <c r="X35" s="202"/>
      <c r="Y35" s="203" t="s">
        <v>27</v>
      </c>
      <c r="Z35" s="204">
        <f>'Ｈ７（1995）'!A184</f>
        <v>0</v>
      </c>
      <c r="AA35" s="205">
        <f>'Ｈ７（1995）'!B184</f>
        <v>0</v>
      </c>
      <c r="AB35" s="206">
        <f>'Ｈ７（1995）'!C184</f>
        <v>0</v>
      </c>
      <c r="AC35" s="506">
        <f>'Ｈ７（1995）'!E184</f>
        <v>0</v>
      </c>
      <c r="AD35" s="165"/>
      <c r="AE35" s="165"/>
      <c r="AF35" s="165"/>
      <c r="AG35" s="165"/>
      <c r="AH35" s="165"/>
      <c r="AI35" s="376"/>
      <c r="AJ35" s="376"/>
      <c r="AK35" s="376"/>
    </row>
    <row r="36" spans="1:37" ht="14.45" customHeight="1">
      <c r="A36" s="935">
        <v>0</v>
      </c>
      <c r="B36" s="935">
        <v>0</v>
      </c>
      <c r="C36" s="935">
        <v>0</v>
      </c>
      <c r="D36" s="935">
        <v>0</v>
      </c>
      <c r="E36" s="935">
        <v>0</v>
      </c>
      <c r="F36" s="935">
        <v>0</v>
      </c>
      <c r="G36" s="935">
        <v>0</v>
      </c>
      <c r="H36" s="935">
        <v>0</v>
      </c>
      <c r="I36" s="527"/>
      <c r="K36" s="199"/>
      <c r="L36" s="200" t="s">
        <v>54</v>
      </c>
      <c r="M36" s="201" t="s">
        <v>32</v>
      </c>
      <c r="N36" s="202"/>
      <c r="O36" s="203" t="s">
        <v>55</v>
      </c>
      <c r="P36" s="204">
        <f>'Ｈ７（1995）'!A36</f>
        <v>0</v>
      </c>
      <c r="Q36" s="205">
        <f>'Ｈ７（1995）'!C36</f>
        <v>0</v>
      </c>
      <c r="R36" s="205">
        <f>'Ｈ７（1995）'!E36</f>
        <v>0</v>
      </c>
      <c r="S36" s="267">
        <f>'Ｈ７（1995）'!F36</f>
        <v>0</v>
      </c>
      <c r="T36" s="268">
        <f>'Ｈ７（1995）'!H36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35">
        <v>0</v>
      </c>
      <c r="B37" s="935">
        <v>0</v>
      </c>
      <c r="C37" s="935">
        <v>0</v>
      </c>
      <c r="D37" s="935">
        <v>0</v>
      </c>
      <c r="E37" s="935">
        <v>0</v>
      </c>
      <c r="F37" s="935">
        <v>0</v>
      </c>
      <c r="G37" s="935">
        <v>0</v>
      </c>
      <c r="H37" s="935">
        <v>0</v>
      </c>
      <c r="I37" s="527"/>
      <c r="K37" s="199"/>
      <c r="L37" s="200"/>
      <c r="M37" s="201" t="s">
        <v>42</v>
      </c>
      <c r="N37" s="202"/>
      <c r="O37" s="203" t="s">
        <v>56</v>
      </c>
      <c r="P37" s="204">
        <f>'Ｈ７（1995）'!A37</f>
        <v>0</v>
      </c>
      <c r="Q37" s="205">
        <f>'Ｈ７（1995）'!C37</f>
        <v>0</v>
      </c>
      <c r="R37" s="205">
        <f>'Ｈ７（1995）'!E37</f>
        <v>0</v>
      </c>
      <c r="S37" s="267">
        <f>'Ｈ７（1995）'!F37</f>
        <v>0</v>
      </c>
      <c r="T37" s="268">
        <f>'Ｈ７（1995）'!H37</f>
        <v>0</v>
      </c>
      <c r="U37" s="207"/>
      <c r="V37" s="200"/>
      <c r="W37" s="200"/>
      <c r="X37" s="172"/>
      <c r="Y37" s="212"/>
      <c r="Z37" s="209"/>
      <c r="AA37" s="210"/>
      <c r="AB37" s="210"/>
      <c r="AC37" s="510"/>
      <c r="AD37" s="165"/>
      <c r="AE37" s="165"/>
      <c r="AF37" s="165"/>
      <c r="AG37" s="165"/>
      <c r="AH37" s="165"/>
      <c r="AI37" s="376"/>
      <c r="AJ37" s="376"/>
      <c r="AK37" s="376"/>
    </row>
    <row r="38" spans="1:37" ht="14.45" customHeight="1">
      <c r="A38" s="935">
        <v>0</v>
      </c>
      <c r="B38" s="935">
        <v>0</v>
      </c>
      <c r="C38" s="935">
        <v>0</v>
      </c>
      <c r="D38" s="935">
        <v>0</v>
      </c>
      <c r="E38" s="935">
        <v>0</v>
      </c>
      <c r="F38" s="935">
        <v>0</v>
      </c>
      <c r="G38" s="935">
        <v>0</v>
      </c>
      <c r="H38" s="935">
        <v>0</v>
      </c>
      <c r="I38" s="527"/>
      <c r="K38" s="199"/>
      <c r="L38" s="200"/>
      <c r="M38" s="201" t="s">
        <v>57</v>
      </c>
      <c r="N38" s="202"/>
      <c r="O38" s="203" t="s">
        <v>58</v>
      </c>
      <c r="P38" s="204">
        <f>'Ｈ７（1995）'!A38</f>
        <v>0</v>
      </c>
      <c r="Q38" s="205">
        <f>'Ｈ７（1995）'!C38</f>
        <v>0</v>
      </c>
      <c r="R38" s="205">
        <f>'Ｈ７（1995）'!E38</f>
        <v>0</v>
      </c>
      <c r="S38" s="267">
        <f>'Ｈ７（1995）'!F38</f>
        <v>0</v>
      </c>
      <c r="T38" s="268">
        <f>'Ｈ７（1995）'!H38</f>
        <v>0</v>
      </c>
      <c r="U38" s="207"/>
      <c r="V38" s="200"/>
      <c r="W38" s="201" t="s">
        <v>57</v>
      </c>
      <c r="X38" s="202"/>
      <c r="Y38" s="203" t="s">
        <v>30</v>
      </c>
      <c r="Z38" s="204">
        <f>'Ｈ７（1995）'!A185</f>
        <v>0</v>
      </c>
      <c r="AA38" s="205">
        <f>'Ｈ７（1995）'!B185</f>
        <v>0</v>
      </c>
      <c r="AB38" s="206">
        <f>'Ｈ７（1995）'!C185</f>
        <v>0</v>
      </c>
      <c r="AC38" s="506">
        <f>'Ｈ７（1995）'!E185</f>
        <v>0</v>
      </c>
      <c r="AD38" s="165"/>
      <c r="AE38" s="165"/>
      <c r="AF38" s="165"/>
      <c r="AG38" s="165"/>
      <c r="AH38" s="165"/>
      <c r="AI38" s="376"/>
      <c r="AJ38" s="376"/>
      <c r="AK38" s="376"/>
    </row>
    <row r="39" spans="1:37" ht="14.45" customHeight="1">
      <c r="A39" s="935">
        <v>0</v>
      </c>
      <c r="B39" s="935">
        <v>0</v>
      </c>
      <c r="C39" s="935">
        <v>0</v>
      </c>
      <c r="D39" s="935">
        <v>0</v>
      </c>
      <c r="E39" s="935">
        <v>0</v>
      </c>
      <c r="F39" s="935">
        <v>0</v>
      </c>
      <c r="G39" s="935">
        <v>0</v>
      </c>
      <c r="H39" s="935">
        <v>0</v>
      </c>
      <c r="I39" s="527"/>
      <c r="K39" s="199"/>
      <c r="L39" s="200"/>
      <c r="M39" s="178" t="s">
        <v>60</v>
      </c>
      <c r="N39" s="202"/>
      <c r="O39" s="203" t="s">
        <v>61</v>
      </c>
      <c r="P39" s="204">
        <f>'Ｈ７（1995）'!A39</f>
        <v>0</v>
      </c>
      <c r="Q39" s="205">
        <f>'Ｈ７（1995）'!C39</f>
        <v>0</v>
      </c>
      <c r="R39" s="205">
        <f>'Ｈ７（1995）'!E39</f>
        <v>0</v>
      </c>
      <c r="S39" s="267">
        <f>'Ｈ７（1995）'!F39</f>
        <v>0</v>
      </c>
      <c r="T39" s="268">
        <f>'Ｈ７（1995）'!H39</f>
        <v>0</v>
      </c>
      <c r="U39" s="207"/>
      <c r="V39" s="200" t="s">
        <v>59</v>
      </c>
      <c r="W39" s="178" t="s">
        <v>60</v>
      </c>
      <c r="X39" s="202"/>
      <c r="Y39" s="203" t="s">
        <v>33</v>
      </c>
      <c r="Z39" s="204">
        <f>'Ｈ７（1995）'!A186</f>
        <v>0</v>
      </c>
      <c r="AA39" s="205">
        <f>'Ｈ７（1995）'!B186</f>
        <v>0</v>
      </c>
      <c r="AB39" s="206">
        <f>'Ｈ７（1995）'!C186</f>
        <v>0</v>
      </c>
      <c r="AC39" s="506">
        <f>'Ｈ７（1995）'!E186</f>
        <v>0</v>
      </c>
      <c r="AD39" s="165"/>
      <c r="AE39" s="165"/>
      <c r="AF39" s="165"/>
      <c r="AG39" s="165"/>
      <c r="AH39" s="165"/>
      <c r="AI39" s="376"/>
      <c r="AJ39" s="376"/>
      <c r="AK39" s="376"/>
    </row>
    <row r="40" spans="1:37" ht="14.45" customHeight="1">
      <c r="A40" s="935">
        <v>0</v>
      </c>
      <c r="B40" s="935">
        <v>0</v>
      </c>
      <c r="C40" s="935">
        <v>0</v>
      </c>
      <c r="D40" s="935">
        <v>0</v>
      </c>
      <c r="E40" s="935">
        <v>0</v>
      </c>
      <c r="F40" s="935">
        <v>0</v>
      </c>
      <c r="G40" s="935">
        <v>0</v>
      </c>
      <c r="H40" s="935">
        <v>0</v>
      </c>
      <c r="I40" s="527"/>
      <c r="K40" s="199"/>
      <c r="L40" s="200" t="s">
        <v>59</v>
      </c>
      <c r="M40" s="200"/>
      <c r="N40" s="201" t="s">
        <v>62</v>
      </c>
      <c r="O40" s="203" t="s">
        <v>63</v>
      </c>
      <c r="P40" s="204">
        <f>'Ｈ７（1995）'!A40</f>
        <v>0</v>
      </c>
      <c r="Q40" s="205">
        <f>'Ｈ７（1995）'!C40</f>
        <v>0</v>
      </c>
      <c r="R40" s="205">
        <f>'Ｈ７（1995）'!E40</f>
        <v>0</v>
      </c>
      <c r="S40" s="267">
        <f>'Ｈ７（1995）'!F40</f>
        <v>0</v>
      </c>
      <c r="T40" s="268">
        <f>'Ｈ７（1995）'!H40</f>
        <v>0</v>
      </c>
      <c r="U40" s="207"/>
      <c r="V40" s="200"/>
      <c r="W40" s="200"/>
      <c r="X40" s="201" t="s">
        <v>62</v>
      </c>
      <c r="Y40" s="203" t="s">
        <v>37</v>
      </c>
      <c r="Z40" s="204">
        <f>'Ｈ７（1995）'!A187</f>
        <v>0</v>
      </c>
      <c r="AA40" s="205">
        <f>'Ｈ７（1995）'!B187</f>
        <v>0</v>
      </c>
      <c r="AB40" s="206">
        <f>'Ｈ７（1995）'!C187</f>
        <v>0</v>
      </c>
      <c r="AC40" s="506">
        <f>'Ｈ７（1995）'!E187</f>
        <v>0</v>
      </c>
      <c r="AD40" s="165"/>
      <c r="AE40" s="165"/>
      <c r="AF40" s="165"/>
      <c r="AG40" s="165"/>
      <c r="AH40" s="165"/>
      <c r="AI40" s="376"/>
      <c r="AJ40" s="376"/>
      <c r="AK40" s="376"/>
    </row>
    <row r="41" spans="1:37" ht="14.45" customHeight="1">
      <c r="A41" s="935">
        <v>0</v>
      </c>
      <c r="B41" s="935">
        <v>0</v>
      </c>
      <c r="C41" s="935">
        <v>0</v>
      </c>
      <c r="D41" s="935">
        <v>0</v>
      </c>
      <c r="E41" s="935">
        <v>0</v>
      </c>
      <c r="F41" s="935">
        <v>0</v>
      </c>
      <c r="G41" s="935">
        <v>0</v>
      </c>
      <c r="H41" s="935">
        <v>0</v>
      </c>
      <c r="I41" s="527"/>
      <c r="K41" s="199"/>
      <c r="L41" s="200"/>
      <c r="M41" s="200"/>
      <c r="N41" s="201" t="s">
        <v>64</v>
      </c>
      <c r="O41" s="203" t="s">
        <v>65</v>
      </c>
      <c r="P41" s="204">
        <f>'Ｈ７（1995）'!A41</f>
        <v>0</v>
      </c>
      <c r="Q41" s="205">
        <f>'Ｈ７（1995）'!C41</f>
        <v>0</v>
      </c>
      <c r="R41" s="205">
        <f>'Ｈ７（1995）'!E41</f>
        <v>0</v>
      </c>
      <c r="S41" s="267">
        <f>'Ｈ７（1995）'!F41</f>
        <v>0</v>
      </c>
      <c r="T41" s="268">
        <f>'Ｈ７（1995）'!H41</f>
        <v>0</v>
      </c>
      <c r="U41" s="207"/>
      <c r="V41" s="200"/>
      <c r="W41" s="200"/>
      <c r="X41" s="201" t="s">
        <v>64</v>
      </c>
      <c r="Y41" s="203" t="s">
        <v>40</v>
      </c>
      <c r="Z41" s="204">
        <f>'Ｈ７（1995）'!A188</f>
        <v>0</v>
      </c>
      <c r="AA41" s="205">
        <f>'Ｈ７（1995）'!B188</f>
        <v>0</v>
      </c>
      <c r="AB41" s="206">
        <f>'Ｈ７（1995）'!C188</f>
        <v>0</v>
      </c>
      <c r="AC41" s="506">
        <f>'Ｈ７（1995）'!E188</f>
        <v>0</v>
      </c>
      <c r="AD41" s="165"/>
      <c r="AE41" s="165"/>
      <c r="AF41" s="165"/>
      <c r="AG41" s="165"/>
      <c r="AH41" s="165"/>
      <c r="AI41" s="376"/>
      <c r="AJ41" s="376"/>
      <c r="AK41" s="376"/>
    </row>
    <row r="42" spans="1:37" ht="14.45" customHeight="1">
      <c r="A42" s="935">
        <v>0</v>
      </c>
      <c r="B42" s="935">
        <v>0</v>
      </c>
      <c r="C42" s="935">
        <v>0</v>
      </c>
      <c r="D42" s="935">
        <v>0</v>
      </c>
      <c r="E42" s="935">
        <v>0</v>
      </c>
      <c r="F42" s="935">
        <v>0</v>
      </c>
      <c r="G42" s="935">
        <v>0</v>
      </c>
      <c r="H42" s="935">
        <v>0</v>
      </c>
      <c r="I42" s="527"/>
      <c r="K42" s="199" t="s">
        <v>38</v>
      </c>
      <c r="L42" s="200"/>
      <c r="M42" s="200"/>
      <c r="N42" s="201" t="s">
        <v>66</v>
      </c>
      <c r="O42" s="203" t="s">
        <v>67</v>
      </c>
      <c r="P42" s="204">
        <f>'Ｈ７（1995）'!A42</f>
        <v>0</v>
      </c>
      <c r="Q42" s="205">
        <f>'Ｈ７（1995）'!C42</f>
        <v>0</v>
      </c>
      <c r="R42" s="205">
        <f>'Ｈ７（1995）'!E42</f>
        <v>0</v>
      </c>
      <c r="S42" s="267">
        <f>'Ｈ７（1995）'!F42</f>
        <v>0</v>
      </c>
      <c r="T42" s="268">
        <f>'Ｈ７（1995）'!H42</f>
        <v>0</v>
      </c>
      <c r="U42" s="207"/>
      <c r="V42" s="200" t="s">
        <v>668</v>
      </c>
      <c r="W42" s="200"/>
      <c r="X42" s="201" t="s">
        <v>66</v>
      </c>
      <c r="Y42" s="203" t="s">
        <v>43</v>
      </c>
      <c r="Z42" s="204">
        <f>'Ｈ７（1995）'!A189</f>
        <v>0</v>
      </c>
      <c r="AA42" s="205">
        <f>'Ｈ７（1995）'!B189</f>
        <v>0</v>
      </c>
      <c r="AB42" s="206">
        <f>'Ｈ７（1995）'!C189</f>
        <v>0</v>
      </c>
      <c r="AC42" s="506">
        <f>'Ｈ７（1995）'!E189</f>
        <v>0</v>
      </c>
      <c r="AD42" s="165"/>
      <c r="AE42" s="165"/>
      <c r="AF42" s="165"/>
      <c r="AG42" s="165"/>
      <c r="AH42" s="165"/>
      <c r="AI42" s="376"/>
      <c r="AJ42" s="376"/>
      <c r="AK42" s="376"/>
    </row>
    <row r="43" spans="1:37" ht="14.45" customHeight="1">
      <c r="A43" s="935">
        <v>0</v>
      </c>
      <c r="B43" s="935">
        <v>0</v>
      </c>
      <c r="C43" s="935">
        <v>0</v>
      </c>
      <c r="D43" s="935">
        <v>0</v>
      </c>
      <c r="E43" s="935">
        <v>0</v>
      </c>
      <c r="F43" s="935">
        <v>0</v>
      </c>
      <c r="G43" s="935">
        <v>0</v>
      </c>
      <c r="H43" s="935">
        <v>0</v>
      </c>
      <c r="I43" s="527"/>
      <c r="K43" s="199"/>
      <c r="L43" s="200"/>
      <c r="M43" s="200"/>
      <c r="N43" s="201" t="s">
        <v>150</v>
      </c>
      <c r="O43" s="203" t="s">
        <v>69</v>
      </c>
      <c r="P43" s="204">
        <f>'Ｈ７（1995）'!A43</f>
        <v>0</v>
      </c>
      <c r="Q43" s="205">
        <f>'Ｈ７（1995）'!C43</f>
        <v>0</v>
      </c>
      <c r="R43" s="205">
        <f>'Ｈ７（1995）'!E43</f>
        <v>0</v>
      </c>
      <c r="S43" s="267">
        <f>'Ｈ７（1995）'!F43</f>
        <v>0</v>
      </c>
      <c r="T43" s="268">
        <f>'Ｈ７（1995）'!H43</f>
        <v>0</v>
      </c>
      <c r="U43" s="207"/>
      <c r="V43" s="200"/>
      <c r="W43" s="200"/>
      <c r="X43" s="201" t="s">
        <v>150</v>
      </c>
      <c r="Y43" s="203" t="s">
        <v>44</v>
      </c>
      <c r="Z43" s="204">
        <f>'Ｈ７（1995）'!A190</f>
        <v>0</v>
      </c>
      <c r="AA43" s="205">
        <f>'Ｈ７（1995）'!B190</f>
        <v>0</v>
      </c>
      <c r="AB43" s="206">
        <f>'Ｈ７（1995）'!C190</f>
        <v>0</v>
      </c>
      <c r="AC43" s="506">
        <f>'Ｈ７（1995）'!E190</f>
        <v>0</v>
      </c>
      <c r="AD43" s="165"/>
      <c r="AE43" s="165"/>
      <c r="AF43" s="165"/>
      <c r="AG43" s="165"/>
      <c r="AH43" s="165"/>
      <c r="AI43" s="376"/>
      <c r="AJ43" s="376"/>
      <c r="AK43" s="376"/>
    </row>
    <row r="44" spans="1:37" ht="14.45" customHeight="1">
      <c r="A44" s="935">
        <v>0</v>
      </c>
      <c r="B44" s="935">
        <v>0</v>
      </c>
      <c r="C44" s="935">
        <v>0</v>
      </c>
      <c r="D44" s="935">
        <v>0</v>
      </c>
      <c r="E44" s="935">
        <v>0</v>
      </c>
      <c r="F44" s="935">
        <v>0</v>
      </c>
      <c r="G44" s="935">
        <v>0</v>
      </c>
      <c r="H44" s="935">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35">
        <v>0</v>
      </c>
      <c r="B45" s="935">
        <v>0</v>
      </c>
      <c r="C45" s="935">
        <v>0</v>
      </c>
      <c r="D45" s="935">
        <v>0</v>
      </c>
      <c r="E45" s="935">
        <v>0</v>
      </c>
      <c r="F45" s="935">
        <v>0</v>
      </c>
      <c r="G45" s="935">
        <v>0</v>
      </c>
      <c r="H45" s="935">
        <v>0</v>
      </c>
      <c r="I45" s="530"/>
      <c r="K45" s="227" t="s">
        <v>132</v>
      </c>
      <c r="L45" s="200"/>
      <c r="M45" s="201" t="s">
        <v>70</v>
      </c>
      <c r="N45" s="202"/>
      <c r="O45" s="203" t="s">
        <v>71</v>
      </c>
      <c r="P45" s="204">
        <f>'Ｈ７（1995）'!A44</f>
        <v>0</v>
      </c>
      <c r="Q45" s="205">
        <f>'Ｈ７（1995）'!C44</f>
        <v>0</v>
      </c>
      <c r="R45" s="205">
        <f>'Ｈ７（1995）'!E44</f>
        <v>0</v>
      </c>
      <c r="S45" s="267">
        <f>'Ｈ７（1995）'!F44</f>
        <v>0</v>
      </c>
      <c r="T45" s="268">
        <f>'Ｈ７（1995）'!H44</f>
        <v>0</v>
      </c>
      <c r="U45" s="207" t="s">
        <v>72</v>
      </c>
      <c r="V45" s="200" t="s">
        <v>669</v>
      </c>
      <c r="W45" s="201" t="s">
        <v>87</v>
      </c>
      <c r="X45" s="202"/>
      <c r="Y45" s="203" t="s">
        <v>46</v>
      </c>
      <c r="Z45" s="204">
        <f>'Ｈ７（1995）'!A191</f>
        <v>0</v>
      </c>
      <c r="AA45" s="205">
        <f>'Ｈ７（1995）'!B191</f>
        <v>0</v>
      </c>
      <c r="AB45" s="206">
        <f>'Ｈ７（1995）'!C191</f>
        <v>0</v>
      </c>
      <c r="AC45" s="506">
        <f>'Ｈ７（1995）'!E191</f>
        <v>0</v>
      </c>
      <c r="AD45" s="165"/>
      <c r="AE45" s="165"/>
      <c r="AF45" s="165"/>
      <c r="AG45" s="165"/>
      <c r="AH45" s="165"/>
      <c r="AI45" s="376"/>
      <c r="AJ45" s="376"/>
      <c r="AK45" s="376"/>
    </row>
    <row r="46" spans="1:37" ht="14.45" customHeight="1">
      <c r="A46" s="935">
        <v>0</v>
      </c>
      <c r="B46" s="935">
        <v>0</v>
      </c>
      <c r="C46" s="935">
        <v>0</v>
      </c>
      <c r="D46" s="935">
        <v>0</v>
      </c>
      <c r="E46" s="935">
        <v>0</v>
      </c>
      <c r="F46" s="935">
        <v>0</v>
      </c>
      <c r="G46" s="935">
        <v>0</v>
      </c>
      <c r="H46" s="935">
        <v>0</v>
      </c>
      <c r="I46" s="530"/>
      <c r="K46" s="199" t="s">
        <v>130</v>
      </c>
      <c r="L46" s="200"/>
      <c r="M46" s="201" t="s">
        <v>73</v>
      </c>
      <c r="N46" s="202"/>
      <c r="O46" s="203" t="s">
        <v>74</v>
      </c>
      <c r="P46" s="204">
        <f>'Ｈ７（1995）'!A45</f>
        <v>0</v>
      </c>
      <c r="Q46" s="205">
        <f>'Ｈ７（1995）'!C45</f>
        <v>0</v>
      </c>
      <c r="R46" s="205">
        <f>'Ｈ７（1995）'!E45</f>
        <v>0</v>
      </c>
      <c r="S46" s="267">
        <f>'Ｈ７（1995）'!F45</f>
        <v>0</v>
      </c>
      <c r="T46" s="268">
        <f>'Ｈ７（1995）'!H45</f>
        <v>0</v>
      </c>
      <c r="U46" s="207"/>
      <c r="V46" s="200"/>
      <c r="W46" s="201" t="s">
        <v>73</v>
      </c>
      <c r="X46" s="202"/>
      <c r="Y46" s="203" t="s">
        <v>75</v>
      </c>
      <c r="Z46" s="204">
        <f>'Ｈ７（1995）'!A192</f>
        <v>0</v>
      </c>
      <c r="AA46" s="205">
        <f>'Ｈ７（1995）'!B192</f>
        <v>0</v>
      </c>
      <c r="AB46" s="206">
        <f>'Ｈ７（1995）'!C192</f>
        <v>0</v>
      </c>
      <c r="AC46" s="506">
        <f>'Ｈ７（1995）'!E192</f>
        <v>0</v>
      </c>
      <c r="AD46" s="165"/>
      <c r="AE46" s="165"/>
      <c r="AF46" s="165"/>
      <c r="AG46" s="165"/>
      <c r="AH46" s="165"/>
      <c r="AI46" s="376"/>
      <c r="AJ46" s="376"/>
      <c r="AK46" s="376"/>
    </row>
    <row r="47" spans="1:37" ht="14.45" customHeight="1">
      <c r="A47" s="935">
        <v>0</v>
      </c>
      <c r="B47" s="935">
        <v>0</v>
      </c>
      <c r="C47" s="935">
        <v>0</v>
      </c>
      <c r="D47" s="935">
        <v>0</v>
      </c>
      <c r="E47" s="935">
        <v>0</v>
      </c>
      <c r="F47" s="935">
        <v>0</v>
      </c>
      <c r="G47" s="935">
        <v>0</v>
      </c>
      <c r="H47" s="935">
        <v>0</v>
      </c>
      <c r="I47" s="530"/>
      <c r="K47" s="199"/>
      <c r="L47" s="221"/>
      <c r="M47" s="201" t="s">
        <v>13</v>
      </c>
      <c r="N47" s="202"/>
      <c r="O47" s="203" t="s">
        <v>76</v>
      </c>
      <c r="P47" s="204">
        <f>'Ｈ７（1995）'!A46</f>
        <v>0</v>
      </c>
      <c r="Q47" s="205">
        <f>'Ｈ７（1995）'!C46</f>
        <v>0</v>
      </c>
      <c r="R47" s="205">
        <f>'Ｈ７（1995）'!E46</f>
        <v>0</v>
      </c>
      <c r="S47" s="267">
        <f>'Ｈ７（1995）'!F46</f>
        <v>0</v>
      </c>
      <c r="T47" s="268">
        <f>'Ｈ７（1995）'!H46</f>
        <v>0</v>
      </c>
      <c r="U47" s="207"/>
      <c r="V47" s="461"/>
      <c r="W47" s="201" t="s">
        <v>13</v>
      </c>
      <c r="X47" s="202"/>
      <c r="Y47" s="203" t="s">
        <v>77</v>
      </c>
      <c r="Z47" s="204">
        <f>'Ｈ７（1995）'!A193</f>
        <v>0</v>
      </c>
      <c r="AA47" s="205">
        <f>'Ｈ７（1995）'!B193</f>
        <v>0</v>
      </c>
      <c r="AB47" s="206">
        <f>'Ｈ７（1995）'!C193</f>
        <v>0</v>
      </c>
      <c r="AC47" s="506">
        <f>'Ｈ７（1995）'!E193</f>
        <v>0</v>
      </c>
      <c r="AD47" s="165"/>
      <c r="AE47" s="165"/>
      <c r="AF47" s="165"/>
      <c r="AG47" s="165"/>
      <c r="AH47" s="165"/>
      <c r="AI47" s="376"/>
      <c r="AJ47" s="376"/>
      <c r="AK47" s="376"/>
    </row>
    <row r="48" spans="1:37" ht="14.45" customHeight="1">
      <c r="A48" s="935">
        <v>0</v>
      </c>
      <c r="B48" s="935">
        <v>0</v>
      </c>
      <c r="C48" s="935">
        <v>0</v>
      </c>
      <c r="D48" s="935">
        <v>0</v>
      </c>
      <c r="E48" s="935">
        <v>0</v>
      </c>
      <c r="F48" s="935">
        <v>0</v>
      </c>
      <c r="G48" s="935">
        <v>0</v>
      </c>
      <c r="H48" s="935">
        <v>0</v>
      </c>
      <c r="I48" s="530"/>
      <c r="K48" s="199" t="s">
        <v>4</v>
      </c>
      <c r="L48" s="178" t="s">
        <v>78</v>
      </c>
      <c r="M48" s="202"/>
      <c r="N48" s="202"/>
      <c r="O48" s="203" t="s">
        <v>79</v>
      </c>
      <c r="P48" s="204">
        <f>'Ｈ７（1995）'!A47</f>
        <v>0</v>
      </c>
      <c r="Q48" s="205">
        <f>'Ｈ７（1995）'!C47</f>
        <v>0</v>
      </c>
      <c r="R48" s="205">
        <f>'Ｈ７（1995）'!E47</f>
        <v>0</v>
      </c>
      <c r="S48" s="267">
        <f>'Ｈ７（1995）'!F47</f>
        <v>0</v>
      </c>
      <c r="T48" s="268">
        <f>'Ｈ７（1995）'!H47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35">
        <v>233088</v>
      </c>
      <c r="B49" s="935">
        <v>233088</v>
      </c>
      <c r="C49" s="935">
        <v>233088</v>
      </c>
      <c r="D49" s="935">
        <v>0</v>
      </c>
      <c r="E49" s="935">
        <v>78392</v>
      </c>
      <c r="F49" s="935">
        <v>1045</v>
      </c>
      <c r="G49" s="935">
        <v>0</v>
      </c>
      <c r="H49" s="935">
        <v>84300</v>
      </c>
      <c r="I49" s="530"/>
      <c r="K49" s="199"/>
      <c r="L49" s="200"/>
      <c r="M49" s="201" t="s">
        <v>11</v>
      </c>
      <c r="N49" s="202"/>
      <c r="O49" s="203" t="s">
        <v>80</v>
      </c>
      <c r="P49" s="204">
        <f>'Ｈ７（1995）'!A48</f>
        <v>0</v>
      </c>
      <c r="Q49" s="205">
        <f>'Ｈ７（1995）'!C48</f>
        <v>0</v>
      </c>
      <c r="R49" s="205">
        <f>'Ｈ７（1995）'!E48</f>
        <v>0</v>
      </c>
      <c r="S49" s="267">
        <f>'Ｈ７（1995）'!F48</f>
        <v>0</v>
      </c>
      <c r="T49" s="268">
        <f>'Ｈ７（1995）'!H48</f>
        <v>0</v>
      </c>
      <c r="U49" s="207"/>
      <c r="V49" s="200"/>
      <c r="W49" s="172"/>
      <c r="X49" s="172"/>
      <c r="Y49" s="212"/>
      <c r="Z49" s="209"/>
      <c r="AA49" s="210"/>
      <c r="AB49" s="210"/>
      <c r="AC49" s="510"/>
      <c r="AD49" s="165"/>
      <c r="AE49" s="165"/>
      <c r="AF49" s="165"/>
      <c r="AG49" s="165"/>
      <c r="AH49" s="165"/>
      <c r="AI49" s="376"/>
      <c r="AJ49" s="376"/>
      <c r="AK49" s="376"/>
    </row>
    <row r="50" spans="1:38" ht="14.45" customHeight="1">
      <c r="A50" s="935">
        <v>46125</v>
      </c>
      <c r="B50" s="935">
        <v>46125</v>
      </c>
      <c r="C50" s="935">
        <v>46125</v>
      </c>
      <c r="D50" s="935">
        <v>0</v>
      </c>
      <c r="E50" s="935">
        <v>15375</v>
      </c>
      <c r="F50" s="935">
        <v>0</v>
      </c>
      <c r="G50" s="935">
        <v>0</v>
      </c>
      <c r="H50" s="935">
        <v>29200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35">
        <v>182783</v>
      </c>
      <c r="B51" s="935">
        <v>182783</v>
      </c>
      <c r="C51" s="935">
        <v>182783</v>
      </c>
      <c r="D51" s="935">
        <v>0</v>
      </c>
      <c r="E51" s="935">
        <v>60927</v>
      </c>
      <c r="F51" s="935">
        <v>0</v>
      </c>
      <c r="G51" s="935">
        <v>0</v>
      </c>
      <c r="H51" s="935">
        <v>55100</v>
      </c>
      <c r="I51" s="530"/>
      <c r="K51" s="199"/>
      <c r="L51" s="174"/>
      <c r="M51" s="201" t="s">
        <v>88</v>
      </c>
      <c r="N51" s="202"/>
      <c r="O51" s="203" t="s">
        <v>109</v>
      </c>
      <c r="P51" s="204">
        <f>'Ｈ７（1995）'!A50</f>
        <v>46125</v>
      </c>
      <c r="Q51" s="205">
        <f>'Ｈ７（1995）'!C50</f>
        <v>46125</v>
      </c>
      <c r="R51" s="205">
        <f>'Ｈ７（1995）'!E50</f>
        <v>15375</v>
      </c>
      <c r="S51" s="267">
        <f>'Ｈ７（1995）'!F50</f>
        <v>0</v>
      </c>
      <c r="T51" s="268">
        <f>'Ｈ７（1995）'!H50</f>
        <v>29200</v>
      </c>
      <c r="U51" s="207"/>
      <c r="V51" s="178"/>
      <c r="W51" s="201" t="s">
        <v>88</v>
      </c>
      <c r="X51" s="222"/>
      <c r="Y51" s="223" t="s">
        <v>48</v>
      </c>
      <c r="Z51" s="231">
        <f>'Ｈ７（1995）'!A195</f>
        <v>0</v>
      </c>
      <c r="AA51" s="232">
        <f>'Ｈ７（1995）'!B195</f>
        <v>0</v>
      </c>
      <c r="AB51" s="233">
        <f>'Ｈ７（1995）'!C195</f>
        <v>0</v>
      </c>
      <c r="AC51" s="513">
        <f>'Ｈ７（1995）'!E195</f>
        <v>0</v>
      </c>
      <c r="AD51" s="165"/>
      <c r="AE51" s="165"/>
      <c r="AF51" s="165"/>
      <c r="AG51" s="165"/>
      <c r="AH51" s="165"/>
      <c r="AI51" s="376"/>
      <c r="AJ51" s="376"/>
      <c r="AK51" s="376"/>
    </row>
    <row r="52" spans="1:38" ht="14.45" customHeight="1">
      <c r="A52" s="935">
        <v>0</v>
      </c>
      <c r="B52" s="935">
        <v>0</v>
      </c>
      <c r="C52" s="935">
        <v>0</v>
      </c>
      <c r="D52" s="935">
        <v>0</v>
      </c>
      <c r="E52" s="935">
        <v>0</v>
      </c>
      <c r="F52" s="935">
        <v>0</v>
      </c>
      <c r="G52" s="935">
        <v>0</v>
      </c>
      <c r="H52" s="935">
        <v>0</v>
      </c>
      <c r="I52" s="530"/>
      <c r="K52" s="199"/>
      <c r="L52" s="181" t="s">
        <v>91</v>
      </c>
      <c r="M52" s="201" t="s">
        <v>89</v>
      </c>
      <c r="N52" s="202"/>
      <c r="O52" s="203" t="s">
        <v>110</v>
      </c>
      <c r="P52" s="204">
        <f>'Ｈ７（1995）'!A51</f>
        <v>182783</v>
      </c>
      <c r="Q52" s="205">
        <f>'Ｈ７（1995）'!C51</f>
        <v>182783</v>
      </c>
      <c r="R52" s="205">
        <f>'Ｈ７（1995）'!E51</f>
        <v>60927</v>
      </c>
      <c r="S52" s="267">
        <f>'Ｈ７（1995）'!F51</f>
        <v>0</v>
      </c>
      <c r="T52" s="268">
        <f>'Ｈ７（1995）'!H51</f>
        <v>55100</v>
      </c>
      <c r="U52" s="207"/>
      <c r="V52" s="200" t="s">
        <v>91</v>
      </c>
      <c r="W52" s="221" t="s">
        <v>89</v>
      </c>
      <c r="X52" s="222"/>
      <c r="Y52" s="223" t="s">
        <v>51</v>
      </c>
      <c r="Z52" s="231">
        <f>'Ｈ７（1995）'!A196</f>
        <v>0</v>
      </c>
      <c r="AA52" s="232">
        <f>'Ｈ７（1995）'!B196</f>
        <v>0</v>
      </c>
      <c r="AB52" s="233">
        <f>'Ｈ７（1995）'!C196</f>
        <v>0</v>
      </c>
      <c r="AC52" s="513">
        <f>'Ｈ７（1995）'!E196</f>
        <v>0</v>
      </c>
      <c r="AD52" s="165"/>
      <c r="AE52" s="165"/>
      <c r="AF52" s="165"/>
      <c r="AG52" s="165"/>
      <c r="AH52" s="165"/>
      <c r="AI52" s="376"/>
      <c r="AJ52" s="376"/>
      <c r="AK52" s="376"/>
    </row>
    <row r="53" spans="1:38" ht="14.45" customHeight="1">
      <c r="A53" s="935">
        <v>0</v>
      </c>
      <c r="B53" s="935">
        <v>0</v>
      </c>
      <c r="C53" s="935">
        <v>0</v>
      </c>
      <c r="D53" s="935">
        <v>0</v>
      </c>
      <c r="E53" s="935">
        <v>0</v>
      </c>
      <c r="F53" s="935">
        <v>0</v>
      </c>
      <c r="G53" s="935">
        <v>0</v>
      </c>
      <c r="H53" s="935">
        <v>0</v>
      </c>
      <c r="I53" s="530"/>
      <c r="K53" s="199"/>
      <c r="L53" s="181"/>
      <c r="M53" s="201" t="s">
        <v>104</v>
      </c>
      <c r="N53" s="202"/>
      <c r="O53" s="203" t="s">
        <v>111</v>
      </c>
      <c r="P53" s="204">
        <f>'Ｈ７（1995）'!A52</f>
        <v>0</v>
      </c>
      <c r="Q53" s="205">
        <f>'Ｈ７（1995）'!C52</f>
        <v>0</v>
      </c>
      <c r="R53" s="205">
        <f>'Ｈ７（1995）'!E52</f>
        <v>0</v>
      </c>
      <c r="S53" s="267">
        <f>'Ｈ７（1995）'!F52</f>
        <v>0</v>
      </c>
      <c r="T53" s="268">
        <f>'Ｈ７（1995）'!H52</f>
        <v>0</v>
      </c>
      <c r="U53" s="207"/>
      <c r="V53" s="200"/>
      <c r="W53" s="221" t="s">
        <v>104</v>
      </c>
      <c r="X53" s="222"/>
      <c r="Y53" s="223" t="s">
        <v>53</v>
      </c>
      <c r="Z53" s="231">
        <f>'Ｈ７（1995）'!A197</f>
        <v>0</v>
      </c>
      <c r="AA53" s="232">
        <f>'Ｈ７（1995）'!B197</f>
        <v>0</v>
      </c>
      <c r="AB53" s="233">
        <f>'Ｈ７（1995）'!C197</f>
        <v>0</v>
      </c>
      <c r="AC53" s="513">
        <f>'Ｈ７（1995）'!E197</f>
        <v>0</v>
      </c>
      <c r="AD53" s="165"/>
      <c r="AE53" s="165"/>
      <c r="AF53" s="165"/>
      <c r="AG53" s="165"/>
      <c r="AH53" s="165"/>
      <c r="AI53" s="376"/>
      <c r="AJ53" s="376"/>
      <c r="AK53" s="376"/>
    </row>
    <row r="54" spans="1:38" ht="14.45" customHeight="1">
      <c r="A54" s="935">
        <v>0</v>
      </c>
      <c r="B54" s="935">
        <v>0</v>
      </c>
      <c r="C54" s="935">
        <v>0</v>
      </c>
      <c r="D54" s="935">
        <v>0</v>
      </c>
      <c r="E54" s="935">
        <v>0</v>
      </c>
      <c r="F54" s="935">
        <v>0</v>
      </c>
      <c r="G54" s="935">
        <v>0</v>
      </c>
      <c r="H54" s="935">
        <v>0</v>
      </c>
      <c r="I54" s="530"/>
      <c r="K54" s="199"/>
      <c r="L54" s="181"/>
      <c r="M54" s="201" t="s">
        <v>90</v>
      </c>
      <c r="N54" s="202"/>
      <c r="O54" s="203" t="s">
        <v>112</v>
      </c>
      <c r="P54" s="204">
        <f>'Ｈ７（1995）'!A53</f>
        <v>0</v>
      </c>
      <c r="Q54" s="205">
        <f>'Ｈ７（1995）'!C53</f>
        <v>0</v>
      </c>
      <c r="R54" s="205">
        <f>'Ｈ７（1995）'!E53</f>
        <v>0</v>
      </c>
      <c r="S54" s="267">
        <f>'Ｈ７（1995）'!F53</f>
        <v>0</v>
      </c>
      <c r="T54" s="268">
        <f>'Ｈ７（1995）'!H53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35">
        <v>0</v>
      </c>
      <c r="B55" s="935">
        <v>0</v>
      </c>
      <c r="C55" s="935">
        <v>0</v>
      </c>
      <c r="D55" s="935">
        <v>0</v>
      </c>
      <c r="E55" s="935">
        <v>0</v>
      </c>
      <c r="F55" s="935">
        <v>0</v>
      </c>
      <c r="G55" s="935">
        <v>0</v>
      </c>
      <c r="H55" s="935">
        <v>0</v>
      </c>
      <c r="I55" s="530"/>
      <c r="K55" s="199"/>
      <c r="L55" s="181" t="s">
        <v>92</v>
      </c>
      <c r="M55" s="201" t="s">
        <v>105</v>
      </c>
      <c r="N55" s="202"/>
      <c r="O55" s="203" t="s">
        <v>113</v>
      </c>
      <c r="P55" s="204">
        <f>'Ｈ７（1995）'!A54</f>
        <v>0</v>
      </c>
      <c r="Q55" s="205">
        <f>'Ｈ７（1995）'!C54</f>
        <v>0</v>
      </c>
      <c r="R55" s="205">
        <f>'Ｈ７（1995）'!E54</f>
        <v>0</v>
      </c>
      <c r="S55" s="267">
        <f>'Ｈ７（1995）'!F54</f>
        <v>0</v>
      </c>
      <c r="T55" s="268">
        <f>'Ｈ７（1995）'!H54</f>
        <v>0</v>
      </c>
      <c r="U55" s="207"/>
      <c r="V55" s="200"/>
      <c r="W55" s="200"/>
      <c r="X55" s="172"/>
      <c r="Y55" s="212"/>
      <c r="Z55" s="209"/>
      <c r="AA55" s="210"/>
      <c r="AB55" s="210"/>
      <c r="AC55" s="510"/>
      <c r="AD55" s="165"/>
      <c r="AE55" s="165"/>
      <c r="AF55" s="165"/>
      <c r="AG55" s="165"/>
      <c r="AH55" s="165"/>
      <c r="AI55" s="376"/>
      <c r="AJ55" s="376"/>
      <c r="AK55" s="376"/>
    </row>
    <row r="56" spans="1:38" ht="14.45" customHeight="1">
      <c r="A56" s="935">
        <v>0</v>
      </c>
      <c r="B56" s="935">
        <v>0</v>
      </c>
      <c r="C56" s="935">
        <v>0</v>
      </c>
      <c r="D56" s="935">
        <v>0</v>
      </c>
      <c r="E56" s="935">
        <v>0</v>
      </c>
      <c r="F56" s="935">
        <v>0</v>
      </c>
      <c r="G56" s="935">
        <v>0</v>
      </c>
      <c r="H56" s="935">
        <v>0</v>
      </c>
      <c r="I56" s="530"/>
      <c r="K56" s="199"/>
      <c r="L56" s="181"/>
      <c r="M56" s="201" t="s">
        <v>106</v>
      </c>
      <c r="N56" s="202"/>
      <c r="O56" s="203" t="s">
        <v>114</v>
      </c>
      <c r="P56" s="204">
        <f>'Ｈ７（1995）'!A55</f>
        <v>0</v>
      </c>
      <c r="Q56" s="205">
        <f>'Ｈ７（1995）'!C55</f>
        <v>0</v>
      </c>
      <c r="R56" s="205">
        <f>'Ｈ７（1995）'!E55</f>
        <v>0</v>
      </c>
      <c r="S56" s="267">
        <f>'Ｈ７（1995）'!F55</f>
        <v>0</v>
      </c>
      <c r="T56" s="268">
        <f>'Ｈ７（1995）'!H55</f>
        <v>0</v>
      </c>
      <c r="U56" s="207"/>
      <c r="V56" s="200" t="s">
        <v>668</v>
      </c>
      <c r="W56" s="201" t="s">
        <v>106</v>
      </c>
      <c r="X56" s="202"/>
      <c r="Y56" s="203" t="s">
        <v>55</v>
      </c>
      <c r="Z56" s="204">
        <f>'Ｈ７（1995）'!A198</f>
        <v>0</v>
      </c>
      <c r="AA56" s="205">
        <f>'Ｈ７（1995）'!B198</f>
        <v>0</v>
      </c>
      <c r="AB56" s="206">
        <f>'Ｈ７（1995）'!C198</f>
        <v>0</v>
      </c>
      <c r="AC56" s="506">
        <f>'Ｈ７（1995）'!E198</f>
        <v>0</v>
      </c>
      <c r="AD56" s="165"/>
      <c r="AE56" s="165"/>
      <c r="AF56" s="165"/>
      <c r="AG56" s="165"/>
      <c r="AH56" s="165"/>
      <c r="AI56" s="376"/>
      <c r="AJ56" s="376"/>
      <c r="AK56" s="376"/>
    </row>
    <row r="57" spans="1:38" ht="14.45" customHeight="1">
      <c r="A57" s="935">
        <v>4180</v>
      </c>
      <c r="B57" s="935">
        <v>4180</v>
      </c>
      <c r="C57" s="935">
        <v>4180</v>
      </c>
      <c r="D57" s="935">
        <v>0</v>
      </c>
      <c r="E57" s="935">
        <v>2090</v>
      </c>
      <c r="F57" s="935">
        <v>1045</v>
      </c>
      <c r="G57" s="935">
        <v>0</v>
      </c>
      <c r="H57" s="935">
        <v>0</v>
      </c>
      <c r="I57" s="530"/>
      <c r="K57" s="199"/>
      <c r="L57" s="181"/>
      <c r="M57" s="201" t="s">
        <v>107</v>
      </c>
      <c r="N57" s="202"/>
      <c r="O57" s="203" t="s">
        <v>115</v>
      </c>
      <c r="P57" s="204">
        <f>'Ｈ７（1995）'!A56</f>
        <v>0</v>
      </c>
      <c r="Q57" s="205">
        <f>'Ｈ７（1995）'!C56</f>
        <v>0</v>
      </c>
      <c r="R57" s="205">
        <f>'Ｈ７（1995）'!E56</f>
        <v>0</v>
      </c>
      <c r="S57" s="267">
        <f>'Ｈ７（1995）'!F56</f>
        <v>0</v>
      </c>
      <c r="T57" s="268">
        <f>'Ｈ７（1995）'!H56</f>
        <v>0</v>
      </c>
      <c r="U57" s="207"/>
      <c r="V57" s="200"/>
      <c r="W57" s="201" t="s">
        <v>136</v>
      </c>
      <c r="X57" s="202"/>
      <c r="Y57" s="203" t="s">
        <v>56</v>
      </c>
      <c r="Z57" s="204">
        <f>'Ｈ７（1995）'!A199</f>
        <v>0</v>
      </c>
      <c r="AA57" s="205">
        <f>'Ｈ７（1995）'!B199</f>
        <v>0</v>
      </c>
      <c r="AB57" s="206">
        <f>'Ｈ７（1995）'!C199</f>
        <v>0</v>
      </c>
      <c r="AC57" s="506">
        <f>'Ｈ７（1995）'!E199</f>
        <v>0</v>
      </c>
      <c r="AD57" s="165"/>
      <c r="AE57" s="165"/>
      <c r="AF57" s="165"/>
      <c r="AG57" s="165"/>
      <c r="AH57" s="165"/>
      <c r="AI57" s="376"/>
      <c r="AJ57" s="376"/>
      <c r="AK57" s="376"/>
    </row>
    <row r="58" spans="1:38" ht="14.45" customHeight="1" thickBot="1">
      <c r="A58" s="935">
        <v>0</v>
      </c>
      <c r="B58" s="935">
        <v>0</v>
      </c>
      <c r="C58" s="935">
        <v>0</v>
      </c>
      <c r="D58" s="935">
        <v>0</v>
      </c>
      <c r="E58" s="935">
        <v>0</v>
      </c>
      <c r="F58" s="935">
        <v>0</v>
      </c>
      <c r="G58" s="935">
        <v>0</v>
      </c>
      <c r="H58" s="935">
        <v>0</v>
      </c>
      <c r="I58" s="530"/>
      <c r="K58" s="199"/>
      <c r="L58" s="181" t="s">
        <v>41</v>
      </c>
      <c r="M58" s="201" t="s">
        <v>108</v>
      </c>
      <c r="N58" s="202"/>
      <c r="O58" s="203" t="s">
        <v>116</v>
      </c>
      <c r="P58" s="204">
        <f>'Ｈ７（1995）'!A57</f>
        <v>4180</v>
      </c>
      <c r="Q58" s="205">
        <f>'Ｈ７（1995）'!C57</f>
        <v>4180</v>
      </c>
      <c r="R58" s="205">
        <f>'Ｈ７（1995）'!E57</f>
        <v>2090</v>
      </c>
      <c r="S58" s="267">
        <f>'Ｈ７（1995）'!F57</f>
        <v>1045</v>
      </c>
      <c r="T58" s="268">
        <f>'Ｈ７（1995）'!H57</f>
        <v>0</v>
      </c>
      <c r="U58" s="207"/>
      <c r="V58" s="181" t="s">
        <v>669</v>
      </c>
      <c r="W58" s="201" t="s">
        <v>138</v>
      </c>
      <c r="X58" s="202"/>
      <c r="Y58" s="203" t="s">
        <v>58</v>
      </c>
      <c r="Z58" s="204">
        <f>'Ｈ７（1995）'!A200</f>
        <v>0</v>
      </c>
      <c r="AA58" s="205">
        <f>'Ｈ７（1995）'!B200</f>
        <v>0</v>
      </c>
      <c r="AB58" s="206">
        <f>'Ｈ７（1995）'!C200</f>
        <v>0</v>
      </c>
      <c r="AC58" s="506">
        <f>'Ｈ７（1995）'!E200</f>
        <v>0</v>
      </c>
      <c r="AD58" s="165"/>
      <c r="AE58" s="165"/>
      <c r="AF58" s="165"/>
      <c r="AG58" s="165"/>
      <c r="AH58" s="165"/>
      <c r="AI58" s="376"/>
      <c r="AJ58" s="376"/>
      <c r="AK58" s="376"/>
    </row>
    <row r="59" spans="1:38" ht="14.45" customHeight="1" thickTop="1" thickBot="1">
      <c r="A59" s="532">
        <v>0</v>
      </c>
      <c r="B59" s="533">
        <v>0</v>
      </c>
      <c r="C59" s="533">
        <v>0</v>
      </c>
      <c r="D59" s="533">
        <v>0</v>
      </c>
      <c r="E59" s="533">
        <v>0</v>
      </c>
      <c r="F59" s="533">
        <v>0</v>
      </c>
      <c r="G59" s="533">
        <v>0</v>
      </c>
      <c r="H59" s="534">
        <v>0</v>
      </c>
      <c r="I59" s="530"/>
      <c r="K59" s="199"/>
      <c r="L59" s="221"/>
      <c r="M59" s="201" t="s">
        <v>13</v>
      </c>
      <c r="N59" s="202"/>
      <c r="O59" s="203" t="s">
        <v>117</v>
      </c>
      <c r="P59" s="204">
        <f>'Ｈ７（1995）'!A58</f>
        <v>0</v>
      </c>
      <c r="Q59" s="205">
        <f>'Ｈ７（1995）'!C58</f>
        <v>0</v>
      </c>
      <c r="R59" s="205">
        <f>'Ｈ７（1995）'!E58</f>
        <v>0</v>
      </c>
      <c r="S59" s="267">
        <f>'Ｈ７（1995）'!F58</f>
        <v>0</v>
      </c>
      <c r="T59" s="268">
        <f>'Ｈ７（1995）'!H58</f>
        <v>0</v>
      </c>
      <c r="U59" s="207"/>
      <c r="V59" s="221"/>
      <c r="W59" s="221" t="s">
        <v>13</v>
      </c>
      <c r="X59" s="222"/>
      <c r="Y59" s="223" t="s">
        <v>61</v>
      </c>
      <c r="Z59" s="204">
        <f>'Ｈ７（1995）'!A201</f>
        <v>0</v>
      </c>
      <c r="AA59" s="205">
        <f>'Ｈ７（1995）'!B201</f>
        <v>0</v>
      </c>
      <c r="AB59" s="206">
        <f>'Ｈ７（1995）'!C201</f>
        <v>0</v>
      </c>
      <c r="AC59" s="506">
        <f>'Ｈ７（1995）'!E201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'Ｈ７（1995）'!A59</f>
        <v>0</v>
      </c>
      <c r="Q60" s="205">
        <f>'Ｈ７（1995）'!C59</f>
        <v>0</v>
      </c>
      <c r="R60" s="205">
        <f>'Ｈ７（1995）'!E59</f>
        <v>0</v>
      </c>
      <c r="S60" s="267">
        <f>'Ｈ７（1995）'!F59</f>
        <v>0</v>
      </c>
      <c r="T60" s="268">
        <f>'Ｈ７（1995）'!H59</f>
        <v>0</v>
      </c>
      <c r="U60" s="207"/>
      <c r="V60" s="221" t="s">
        <v>13</v>
      </c>
      <c r="W60" s="222"/>
      <c r="X60" s="222"/>
      <c r="Y60" s="223" t="s">
        <v>63</v>
      </c>
      <c r="Z60" s="462">
        <f>'Ｈ７（1995）'!A202</f>
        <v>0</v>
      </c>
      <c r="AA60" s="449">
        <f>'Ｈ７（1995）'!B202</f>
        <v>0</v>
      </c>
      <c r="AB60" s="463">
        <f>'Ｈ７（1995）'!C202</f>
        <v>0</v>
      </c>
      <c r="AC60" s="515">
        <f>'Ｈ７（1995）'!E202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877915</v>
      </c>
      <c r="Q61" s="247">
        <f>SUM(Q8:Q60)-Q9-Q10-Q12-Q13-Q15-Q16-Q17-Q30-Q31-Q32-Q40-Q41-Q42-Q43-Q44-Q49-Q50</f>
        <v>827996</v>
      </c>
      <c r="R61" s="247">
        <f>SUM(R8:R60)-R9-R10-R12-R13-R15-R16-R17-R30-R31-R32-R40-R41-R42-R43-R44-R49-R50</f>
        <v>121918</v>
      </c>
      <c r="S61" s="336">
        <f>SUM(S8:S60)-S9-S10-S12-S13-S15-S16-S17-S30-S31-S32-S40-S41-S42-S43-S44-S49-S50</f>
        <v>380901</v>
      </c>
      <c r="T61" s="337">
        <f>SUM(T8:T60)-T9-T10-T12-T13-T15-T16-T17-T30-T31-T32-T40-T41-T42-T43-T44-T49-T50</f>
        <v>245824</v>
      </c>
      <c r="U61" s="249"/>
      <c r="V61" s="243" t="s">
        <v>82</v>
      </c>
      <c r="W61" s="244"/>
      <c r="X61" s="244"/>
      <c r="Y61" s="245"/>
      <c r="Z61" s="250">
        <f>SUM(Z8:Z60)-Z9-Z10-Z25-Z28-Z40-Z41-Z42-Z43-Z44</f>
        <v>15487</v>
      </c>
      <c r="AA61" s="247">
        <f>SUM(AA8:AA60)-AA9-AA10-AA25-AA28-AA40-AA41-AA42-AA43-AA44</f>
        <v>0</v>
      </c>
      <c r="AB61" s="251">
        <f>SUM(AB8:AB60)-AB9-AB10-AB25-AB28-AB40-AB41-AB42-AB43-AB44</f>
        <v>370</v>
      </c>
      <c r="AC61" s="516">
        <f>SUM(AC8:AC60)-AC9-AC10-AC25-AC28-AC40-AC41-AC42-AC43-AC44</f>
        <v>161</v>
      </c>
      <c r="AD61" s="1046"/>
      <c r="AE61" s="1046"/>
      <c r="AF61" s="1046"/>
      <c r="AG61" s="1011"/>
      <c r="AH61" s="1011"/>
      <c r="AI61" s="1012" t="s">
        <v>5</v>
      </c>
      <c r="AJ61" s="1009" t="s">
        <v>6</v>
      </c>
      <c r="AK61" s="1009" t="s">
        <v>7</v>
      </c>
      <c r="AL61" s="1013" t="s">
        <v>398</v>
      </c>
    </row>
    <row r="62" spans="1:38" ht="14.45" customHeight="1">
      <c r="A62" s="945">
        <v>560886</v>
      </c>
      <c r="B62" s="945">
        <v>547427</v>
      </c>
      <c r="C62" s="945">
        <v>13459</v>
      </c>
      <c r="D62" s="945">
        <v>8425</v>
      </c>
      <c r="E62" s="945">
        <v>250</v>
      </c>
      <c r="F62" s="945">
        <v>83100</v>
      </c>
      <c r="G62" s="536"/>
      <c r="H62" s="535"/>
      <c r="I62" s="535"/>
      <c r="K62" s="188"/>
      <c r="L62" s="189" t="s">
        <v>8</v>
      </c>
      <c r="M62" s="190"/>
      <c r="N62" s="190"/>
      <c r="O62" s="191" t="s">
        <v>9</v>
      </c>
      <c r="P62" s="257">
        <f>'Ｈ７（1995）'!A63</f>
        <v>10431</v>
      </c>
      <c r="Q62" s="258">
        <f>'Ｈ７（1995）'!B63</f>
        <v>10431</v>
      </c>
      <c r="R62" s="259"/>
      <c r="S62" s="260">
        <f>'Ｈ７（1995）'!D63</f>
        <v>0</v>
      </c>
      <c r="T62" s="261">
        <f>'Ｈ７（1995）'!F63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45">
        <v>10431</v>
      </c>
      <c r="B63" s="945">
        <v>10431</v>
      </c>
      <c r="C63" s="945">
        <v>0</v>
      </c>
      <c r="D63" s="945">
        <v>0</v>
      </c>
      <c r="E63" s="945">
        <v>0</v>
      </c>
      <c r="F63" s="945">
        <v>0</v>
      </c>
      <c r="G63" s="536"/>
      <c r="H63" s="535"/>
      <c r="I63" s="535"/>
      <c r="K63" s="199"/>
      <c r="L63" s="200"/>
      <c r="M63" s="201" t="s">
        <v>11</v>
      </c>
      <c r="N63" s="202"/>
      <c r="O63" s="203" t="s">
        <v>12</v>
      </c>
      <c r="P63" s="204">
        <f>'Ｈ７（1995）'!A64</f>
        <v>8021</v>
      </c>
      <c r="Q63" s="205">
        <f>'Ｈ７（1995）'!B64</f>
        <v>8021</v>
      </c>
      <c r="R63" s="225"/>
      <c r="S63" s="267">
        <f>'Ｈ７（1995）'!D64</f>
        <v>0</v>
      </c>
      <c r="T63" s="268">
        <f>'Ｈ７（1995）'!F64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45">
        <v>8021</v>
      </c>
      <c r="B64" s="945">
        <v>8021</v>
      </c>
      <c r="C64" s="945">
        <v>0</v>
      </c>
      <c r="D64" s="945">
        <v>0</v>
      </c>
      <c r="E64" s="945">
        <v>0</v>
      </c>
      <c r="F64" s="945">
        <v>0</v>
      </c>
      <c r="G64" s="536"/>
      <c r="H64" s="535"/>
      <c r="I64" s="535"/>
      <c r="K64" s="199"/>
      <c r="L64" s="200"/>
      <c r="M64" s="201" t="s">
        <v>13</v>
      </c>
      <c r="N64" s="172"/>
      <c r="O64" s="212"/>
      <c r="P64" s="213">
        <f>P62-P63</f>
        <v>2410</v>
      </c>
      <c r="Q64" s="214">
        <f>Q62-Q63</f>
        <v>2410</v>
      </c>
      <c r="R64" s="214"/>
      <c r="S64" s="274">
        <f>S62-S63</f>
        <v>0</v>
      </c>
      <c r="T64" s="275">
        <f>T62-T63</f>
        <v>0</v>
      </c>
      <c r="U64" s="269"/>
      <c r="V64" s="200"/>
      <c r="W64" s="201" t="s">
        <v>13</v>
      </c>
      <c r="X64" s="172"/>
      <c r="Y64" s="212" t="s">
        <v>9</v>
      </c>
      <c r="Z64" s="276">
        <f>'Ｈ７（1995）'!A117</f>
        <v>0</v>
      </c>
      <c r="AA64" s="277">
        <f>'Ｈ７（1995）'!B117</f>
        <v>0</v>
      </c>
      <c r="AB64" s="278"/>
      <c r="AC64" s="279">
        <f>'Ｈ７（1995）'!E117</f>
        <v>0</v>
      </c>
      <c r="AD64" s="269"/>
      <c r="AE64" s="200"/>
      <c r="AF64" s="201" t="s">
        <v>13</v>
      </c>
      <c r="AG64" s="172"/>
      <c r="AH64" s="212" t="s">
        <v>399</v>
      </c>
      <c r="AI64" s="276">
        <f>'Ｈ７（1995）'!A140</f>
        <v>0</v>
      </c>
      <c r="AJ64" s="277">
        <f>'Ｈ７（1995）'!B140</f>
        <v>0</v>
      </c>
      <c r="AK64" s="280">
        <f>'Ｈ７（1995）'!C140</f>
        <v>0</v>
      </c>
      <c r="AL64" s="281">
        <f>'Ｈ７（1995）'!E140</f>
        <v>0</v>
      </c>
    </row>
    <row r="65" spans="1:38" ht="14.45" customHeight="1">
      <c r="A65" s="945">
        <v>9121</v>
      </c>
      <c r="B65" s="945">
        <v>9121</v>
      </c>
      <c r="C65" s="945">
        <v>0</v>
      </c>
      <c r="D65" s="945">
        <v>0</v>
      </c>
      <c r="E65" s="945">
        <v>0</v>
      </c>
      <c r="F65" s="945">
        <v>0</v>
      </c>
      <c r="G65" s="536"/>
      <c r="H65" s="535"/>
      <c r="I65" s="535"/>
      <c r="K65" s="199" t="s">
        <v>4</v>
      </c>
      <c r="L65" s="178" t="s">
        <v>14</v>
      </c>
      <c r="M65" s="175"/>
      <c r="N65" s="175"/>
      <c r="O65" s="216" t="s">
        <v>15</v>
      </c>
      <c r="P65" s="217">
        <f>'Ｈ７（1995）'!A65</f>
        <v>9121</v>
      </c>
      <c r="Q65" s="218">
        <f>'Ｈ７（1995）'!B65</f>
        <v>9121</v>
      </c>
      <c r="R65" s="282"/>
      <c r="S65" s="283">
        <f>'Ｈ７（1995）'!D65</f>
        <v>0</v>
      </c>
      <c r="T65" s="268">
        <f>'Ｈ７（1995）'!F65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45">
        <v>4227</v>
      </c>
      <c r="B66" s="945">
        <v>4227</v>
      </c>
      <c r="C66" s="945">
        <v>0</v>
      </c>
      <c r="D66" s="945">
        <v>0</v>
      </c>
      <c r="E66" s="945">
        <v>0</v>
      </c>
      <c r="F66" s="945">
        <v>0</v>
      </c>
      <c r="G66" s="536"/>
      <c r="H66" s="535"/>
      <c r="I66" s="535"/>
      <c r="K66" s="199"/>
      <c r="L66" s="200"/>
      <c r="M66" s="201" t="s">
        <v>16</v>
      </c>
      <c r="N66" s="202"/>
      <c r="O66" s="203" t="s">
        <v>17</v>
      </c>
      <c r="P66" s="204">
        <f>'Ｈ７（1995）'!A66</f>
        <v>4227</v>
      </c>
      <c r="Q66" s="205">
        <f>'Ｈ７（1995）'!B66</f>
        <v>4227</v>
      </c>
      <c r="R66" s="225"/>
      <c r="S66" s="267">
        <f>'Ｈ７（1995）'!D66</f>
        <v>0</v>
      </c>
      <c r="T66" s="268">
        <f>'Ｈ７（1995）'!F66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45">
        <v>11282</v>
      </c>
      <c r="B67" s="945">
        <v>11282</v>
      </c>
      <c r="C67" s="945">
        <v>0</v>
      </c>
      <c r="D67" s="945">
        <v>0</v>
      </c>
      <c r="E67" s="945">
        <v>0</v>
      </c>
      <c r="F67" s="945">
        <v>0</v>
      </c>
      <c r="G67" s="536"/>
      <c r="H67" s="535"/>
      <c r="I67" s="535"/>
      <c r="K67" s="199"/>
      <c r="L67" s="221"/>
      <c r="M67" s="201" t="s">
        <v>13</v>
      </c>
      <c r="N67" s="222"/>
      <c r="O67" s="223"/>
      <c r="P67" s="213">
        <f>P65-P66</f>
        <v>4894</v>
      </c>
      <c r="Q67" s="214">
        <f>Q65-Q66</f>
        <v>4894</v>
      </c>
      <c r="R67" s="214"/>
      <c r="S67" s="274">
        <f>S65-S66</f>
        <v>0</v>
      </c>
      <c r="T67" s="275">
        <f>T65-T66</f>
        <v>0</v>
      </c>
      <c r="U67" s="269"/>
      <c r="V67" s="221"/>
      <c r="W67" s="201" t="s">
        <v>13</v>
      </c>
      <c r="X67" s="222"/>
      <c r="Y67" s="212" t="s">
        <v>400</v>
      </c>
      <c r="Z67" s="276">
        <f>'Ｈ７（1995）'!A118</f>
        <v>0</v>
      </c>
      <c r="AA67" s="277">
        <f>'Ｈ７（1995）'!B118</f>
        <v>0</v>
      </c>
      <c r="AB67" s="278"/>
      <c r="AC67" s="279">
        <f>'Ｈ７（1995）'!E118</f>
        <v>0</v>
      </c>
      <c r="AD67" s="269"/>
      <c r="AE67" s="221"/>
      <c r="AF67" s="201" t="s">
        <v>13</v>
      </c>
      <c r="AG67" s="222"/>
      <c r="AH67" s="212" t="s">
        <v>401</v>
      </c>
      <c r="AI67" s="276">
        <f>'Ｈ７（1995）'!A141</f>
        <v>0</v>
      </c>
      <c r="AJ67" s="277">
        <f>'Ｈ７（1995）'!B141</f>
        <v>0</v>
      </c>
      <c r="AK67" s="280">
        <f>'Ｈ７（1995）'!C141</f>
        <v>0</v>
      </c>
      <c r="AL67" s="281">
        <f>'Ｈ７（1995）'!E141</f>
        <v>0</v>
      </c>
    </row>
    <row r="68" spans="1:38" ht="14.45" customHeight="1">
      <c r="A68" s="945">
        <v>9662</v>
      </c>
      <c r="B68" s="945">
        <v>9662</v>
      </c>
      <c r="C68" s="945">
        <v>0</v>
      </c>
      <c r="D68" s="945">
        <v>0</v>
      </c>
      <c r="E68" s="945">
        <v>0</v>
      </c>
      <c r="F68" s="945">
        <v>0</v>
      </c>
      <c r="G68" s="536"/>
      <c r="H68" s="535"/>
      <c r="I68" s="535"/>
      <c r="K68" s="199" t="s">
        <v>4</v>
      </c>
      <c r="L68" s="174"/>
      <c r="M68" s="200" t="s">
        <v>94</v>
      </c>
      <c r="N68" s="202"/>
      <c r="O68" s="203" t="s">
        <v>93</v>
      </c>
      <c r="P68" s="204">
        <f>'Ｈ７（1995）'!A68</f>
        <v>9662</v>
      </c>
      <c r="Q68" s="205">
        <f>'Ｈ７（1995）'!B68</f>
        <v>9662</v>
      </c>
      <c r="R68" s="225"/>
      <c r="S68" s="267">
        <f>'Ｈ７（1995）'!D68</f>
        <v>0</v>
      </c>
      <c r="T68" s="268">
        <f>'Ｈ７（1995）'!F68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45">
        <v>2935</v>
      </c>
      <c r="B69" s="945">
        <v>2935</v>
      </c>
      <c r="C69" s="945">
        <v>0</v>
      </c>
      <c r="D69" s="945">
        <v>0</v>
      </c>
      <c r="E69" s="945">
        <v>0</v>
      </c>
      <c r="F69" s="945">
        <v>0</v>
      </c>
      <c r="G69" s="536"/>
      <c r="H69" s="535"/>
      <c r="I69" s="535"/>
      <c r="K69" s="199"/>
      <c r="L69" s="181" t="s">
        <v>102</v>
      </c>
      <c r="M69" s="200"/>
      <c r="N69" s="201" t="s">
        <v>148</v>
      </c>
      <c r="O69" s="203" t="s">
        <v>97</v>
      </c>
      <c r="P69" s="204">
        <f>'Ｈ７（1995）'!A69</f>
        <v>2935</v>
      </c>
      <c r="Q69" s="205">
        <f>'Ｈ７（1995）'!B69</f>
        <v>2935</v>
      </c>
      <c r="R69" s="225"/>
      <c r="S69" s="267">
        <f>'Ｈ７（1995）'!D69</f>
        <v>0</v>
      </c>
      <c r="T69" s="268">
        <f>'Ｈ７（1995）'!F69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45">
        <v>6727</v>
      </c>
      <c r="B70" s="945">
        <v>6727</v>
      </c>
      <c r="C70" s="945">
        <v>0</v>
      </c>
      <c r="D70" s="945">
        <v>0</v>
      </c>
      <c r="E70" s="945">
        <v>0</v>
      </c>
      <c r="F70" s="945">
        <v>0</v>
      </c>
      <c r="G70" s="536"/>
      <c r="H70" s="535"/>
      <c r="I70" s="535"/>
      <c r="K70" s="199"/>
      <c r="L70" s="181" t="s">
        <v>103</v>
      </c>
      <c r="M70" s="181"/>
      <c r="N70" s="201" t="s">
        <v>96</v>
      </c>
      <c r="O70" s="203" t="s">
        <v>34</v>
      </c>
      <c r="P70" s="204">
        <f>'Ｈ７（1995）'!A70</f>
        <v>6727</v>
      </c>
      <c r="Q70" s="205">
        <f>'Ｈ７（1995）'!B70</f>
        <v>6727</v>
      </c>
      <c r="R70" s="225"/>
      <c r="S70" s="267">
        <f>'Ｈ７（1995）'!D70</f>
        <v>0</v>
      </c>
      <c r="T70" s="268">
        <f>'Ｈ７（1995）'!F70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45">
        <v>0</v>
      </c>
      <c r="B71" s="945">
        <v>0</v>
      </c>
      <c r="C71" s="945">
        <v>0</v>
      </c>
      <c r="D71" s="945">
        <v>0</v>
      </c>
      <c r="E71" s="945">
        <v>0</v>
      </c>
      <c r="F71" s="945">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45">
        <v>1620</v>
      </c>
      <c r="B72" s="945">
        <v>1620</v>
      </c>
      <c r="C72" s="945">
        <v>0</v>
      </c>
      <c r="D72" s="945">
        <v>0</v>
      </c>
      <c r="E72" s="945">
        <v>0</v>
      </c>
      <c r="F72" s="945">
        <v>0</v>
      </c>
      <c r="G72" s="536"/>
      <c r="H72" s="535"/>
      <c r="I72" s="535"/>
      <c r="K72" s="199"/>
      <c r="L72" s="181"/>
      <c r="M72" s="201" t="s">
        <v>95</v>
      </c>
      <c r="N72" s="202"/>
      <c r="O72" s="203" t="s">
        <v>98</v>
      </c>
      <c r="P72" s="204">
        <f>'Ｈ７（1995）'!A71</f>
        <v>0</v>
      </c>
      <c r="Q72" s="205">
        <f>'Ｈ７（1995）'!B71</f>
        <v>0</v>
      </c>
      <c r="R72" s="225"/>
      <c r="S72" s="267">
        <f>'Ｈ７（1995）'!D71</f>
        <v>0</v>
      </c>
      <c r="T72" s="268">
        <f>'Ｈ７（1995）'!F71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45">
        <v>0</v>
      </c>
      <c r="B73" s="945">
        <v>0</v>
      </c>
      <c r="C73" s="945">
        <v>0</v>
      </c>
      <c r="D73" s="945">
        <v>0</v>
      </c>
      <c r="E73" s="945">
        <v>0</v>
      </c>
      <c r="F73" s="945">
        <v>0</v>
      </c>
      <c r="G73" s="536"/>
      <c r="H73" s="535"/>
      <c r="I73" s="535"/>
      <c r="K73" s="199"/>
      <c r="L73" s="221"/>
      <c r="M73" s="201" t="s">
        <v>13</v>
      </c>
      <c r="N73" s="202"/>
      <c r="O73" s="203" t="s">
        <v>99</v>
      </c>
      <c r="P73" s="204">
        <f>'Ｈ７（1995）'!A72</f>
        <v>1620</v>
      </c>
      <c r="Q73" s="205">
        <f>'Ｈ７（1995）'!B72</f>
        <v>1620</v>
      </c>
      <c r="R73" s="225"/>
      <c r="S73" s="267">
        <f>'Ｈ７（1995）'!D72</f>
        <v>0</v>
      </c>
      <c r="T73" s="268">
        <f>'Ｈ７（1995）'!F72</f>
        <v>0</v>
      </c>
      <c r="U73" s="269"/>
      <c r="V73" s="221"/>
      <c r="W73" s="201" t="s">
        <v>13</v>
      </c>
      <c r="X73" s="202"/>
      <c r="Y73" s="216" t="s">
        <v>15</v>
      </c>
      <c r="Z73" s="276">
        <f>'Ｈ７（1995）'!A119</f>
        <v>0</v>
      </c>
      <c r="AA73" s="277">
        <f>'Ｈ７（1995）'!B119</f>
        <v>0</v>
      </c>
      <c r="AB73" s="278"/>
      <c r="AC73" s="279">
        <f>'Ｈ７（1995）'!E119</f>
        <v>0</v>
      </c>
      <c r="AD73" s="269"/>
      <c r="AE73" s="221"/>
      <c r="AF73" s="201" t="s">
        <v>13</v>
      </c>
      <c r="AG73" s="202"/>
      <c r="AH73" s="216" t="s">
        <v>402</v>
      </c>
      <c r="AI73" s="276">
        <f>'Ｈ７（1995）'!A142</f>
        <v>0</v>
      </c>
      <c r="AJ73" s="277">
        <f>'Ｈ７（1995）'!B142</f>
        <v>0</v>
      </c>
      <c r="AK73" s="280">
        <f>'Ｈ７（1995）'!C142</f>
        <v>0</v>
      </c>
      <c r="AL73" s="281">
        <f>'Ｈ７（1995）'!E142</f>
        <v>0</v>
      </c>
    </row>
    <row r="74" spans="1:38" ht="14.45" customHeight="1">
      <c r="A74" s="945">
        <v>96467</v>
      </c>
      <c r="B74" s="945">
        <v>83008</v>
      </c>
      <c r="C74" s="945">
        <v>13459</v>
      </c>
      <c r="D74" s="945">
        <v>8425</v>
      </c>
      <c r="E74" s="945">
        <v>0</v>
      </c>
      <c r="F74" s="945">
        <v>16100</v>
      </c>
      <c r="G74" s="536"/>
      <c r="H74" s="535"/>
      <c r="I74" s="535"/>
      <c r="K74" s="199"/>
      <c r="L74" s="201" t="s">
        <v>19</v>
      </c>
      <c r="M74" s="202"/>
      <c r="N74" s="202"/>
      <c r="O74" s="203" t="s">
        <v>20</v>
      </c>
      <c r="P74" s="204">
        <f>'Ｈ７（1995）'!A73</f>
        <v>0</v>
      </c>
      <c r="Q74" s="205">
        <f>'Ｈ７（1995）'!B73</f>
        <v>0</v>
      </c>
      <c r="R74" s="225"/>
      <c r="S74" s="267">
        <f>'Ｈ７（1995）'!D73</f>
        <v>0</v>
      </c>
      <c r="T74" s="268">
        <f>'Ｈ７（1995）'!F73</f>
        <v>0</v>
      </c>
      <c r="U74" s="269"/>
      <c r="V74" s="201" t="s">
        <v>19</v>
      </c>
      <c r="W74" s="202"/>
      <c r="X74" s="202"/>
      <c r="Y74" s="216" t="s">
        <v>142</v>
      </c>
      <c r="Z74" s="299">
        <f>'Ｈ７（1995）'!A120</f>
        <v>0</v>
      </c>
      <c r="AA74" s="277">
        <f>'Ｈ７（1995）'!B120</f>
        <v>0</v>
      </c>
      <c r="AB74" s="300"/>
      <c r="AC74" s="279">
        <f>'Ｈ７（1995）'!E120</f>
        <v>0</v>
      </c>
      <c r="AD74" s="269"/>
      <c r="AE74" s="201" t="s">
        <v>19</v>
      </c>
      <c r="AF74" s="202"/>
      <c r="AG74" s="202"/>
      <c r="AH74" s="216" t="s">
        <v>403</v>
      </c>
      <c r="AI74" s="299">
        <f>'Ｈ７（1995）'!A143</f>
        <v>0</v>
      </c>
      <c r="AJ74" s="277">
        <f>'Ｈ７（1995）'!B143</f>
        <v>0</v>
      </c>
      <c r="AK74" s="301">
        <f>'Ｈ７（1995）'!C143</f>
        <v>0</v>
      </c>
      <c r="AL74" s="281">
        <f>'Ｈ７（1995）'!E143</f>
        <v>0</v>
      </c>
    </row>
    <row r="75" spans="1:38" ht="14.45" customHeight="1">
      <c r="A75" s="945">
        <v>1811</v>
      </c>
      <c r="B75" s="945">
        <v>1811</v>
      </c>
      <c r="C75" s="945">
        <v>0</v>
      </c>
      <c r="D75" s="945">
        <v>150</v>
      </c>
      <c r="E75" s="945">
        <v>0</v>
      </c>
      <c r="F75" s="945">
        <v>0</v>
      </c>
      <c r="G75" s="536"/>
      <c r="H75" s="535"/>
      <c r="I75" s="535"/>
      <c r="K75" s="199" t="s">
        <v>83</v>
      </c>
      <c r="L75" s="200"/>
      <c r="M75" s="201" t="s">
        <v>22</v>
      </c>
      <c r="N75" s="202"/>
      <c r="O75" s="203" t="s">
        <v>23</v>
      </c>
      <c r="P75" s="204">
        <f>'Ｈ７（1995）'!A75</f>
        <v>1811</v>
      </c>
      <c r="Q75" s="205">
        <f>'Ｈ７（1995）'!B75</f>
        <v>1811</v>
      </c>
      <c r="R75" s="225"/>
      <c r="S75" s="267">
        <f>'Ｈ７（1995）'!D75</f>
        <v>150</v>
      </c>
      <c r="T75" s="268">
        <f>'Ｈ７（1995）'!F75</f>
        <v>0</v>
      </c>
      <c r="U75" s="269" t="s">
        <v>404</v>
      </c>
      <c r="V75" s="200"/>
      <c r="W75" s="201" t="s">
        <v>405</v>
      </c>
      <c r="X75" s="202"/>
      <c r="Y75" s="216" t="s">
        <v>406</v>
      </c>
      <c r="Z75" s="299">
        <f>'Ｈ７（1995）'!A121</f>
        <v>54844</v>
      </c>
      <c r="AA75" s="277">
        <f>'Ｈ７（1995）'!B121</f>
        <v>0</v>
      </c>
      <c r="AB75" s="300"/>
      <c r="AC75" s="279">
        <f>'Ｈ７（1995）'!E121</f>
        <v>46900</v>
      </c>
      <c r="AD75" s="269" t="s">
        <v>407</v>
      </c>
      <c r="AE75" s="200"/>
      <c r="AF75" s="201" t="s">
        <v>405</v>
      </c>
      <c r="AG75" s="202"/>
      <c r="AH75" s="216" t="s">
        <v>408</v>
      </c>
      <c r="AI75" s="299">
        <f>'Ｈ７（1995）'!A144</f>
        <v>0</v>
      </c>
      <c r="AJ75" s="277">
        <f>'Ｈ７（1995）'!B144</f>
        <v>0</v>
      </c>
      <c r="AK75" s="301">
        <f>'Ｈ７（1995）'!C144</f>
        <v>0</v>
      </c>
      <c r="AL75" s="281">
        <f>'Ｈ７（1995）'!E144</f>
        <v>0</v>
      </c>
    </row>
    <row r="76" spans="1:38" ht="14.45" customHeight="1">
      <c r="A76" s="945">
        <v>13266</v>
      </c>
      <c r="B76" s="945">
        <v>13266</v>
      </c>
      <c r="C76" s="945">
        <v>0</v>
      </c>
      <c r="D76" s="945">
        <v>2400</v>
      </c>
      <c r="E76" s="945">
        <v>0</v>
      </c>
      <c r="F76" s="945">
        <v>0</v>
      </c>
      <c r="G76" s="536"/>
      <c r="H76" s="535"/>
      <c r="I76" s="535"/>
      <c r="K76" s="199"/>
      <c r="L76" s="200" t="s">
        <v>25</v>
      </c>
      <c r="M76" s="201" t="s">
        <v>26</v>
      </c>
      <c r="N76" s="202"/>
      <c r="O76" s="203" t="s">
        <v>27</v>
      </c>
      <c r="P76" s="204">
        <f>'Ｈ７（1995）'!A76</f>
        <v>13266</v>
      </c>
      <c r="Q76" s="205">
        <f>'Ｈ７（1995）'!B76</f>
        <v>13266</v>
      </c>
      <c r="R76" s="225"/>
      <c r="S76" s="267">
        <f>'Ｈ７（1995）'!D76</f>
        <v>2400</v>
      </c>
      <c r="T76" s="268">
        <f>'Ｈ７（1995）'!F76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45">
        <v>0</v>
      </c>
      <c r="B77" s="945">
        <v>0</v>
      </c>
      <c r="C77" s="945">
        <v>0</v>
      </c>
      <c r="D77" s="945">
        <v>0</v>
      </c>
      <c r="E77" s="945">
        <v>0</v>
      </c>
      <c r="F77" s="945">
        <v>0</v>
      </c>
      <c r="G77" s="536"/>
      <c r="H77" s="535"/>
      <c r="I77" s="535"/>
      <c r="K77" s="199"/>
      <c r="L77" s="200" t="s">
        <v>28</v>
      </c>
      <c r="M77" s="201" t="s">
        <v>29</v>
      </c>
      <c r="N77" s="202"/>
      <c r="O77" s="203" t="s">
        <v>30</v>
      </c>
      <c r="P77" s="204">
        <f>'Ｈ７（1995）'!A77</f>
        <v>0</v>
      </c>
      <c r="Q77" s="205">
        <f>'Ｈ７（1995）'!B77</f>
        <v>0</v>
      </c>
      <c r="R77" s="225"/>
      <c r="S77" s="267">
        <f>'Ｈ７（1995）'!D77</f>
        <v>0</v>
      </c>
      <c r="T77" s="268">
        <f>'Ｈ７（1995）'!F77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45">
        <v>0</v>
      </c>
      <c r="B78" s="945">
        <v>0</v>
      </c>
      <c r="C78" s="945">
        <v>0</v>
      </c>
      <c r="D78" s="945">
        <v>0</v>
      </c>
      <c r="E78" s="945">
        <v>0</v>
      </c>
      <c r="F78" s="945">
        <v>0</v>
      </c>
      <c r="G78" s="536"/>
      <c r="H78" s="535"/>
      <c r="I78" s="535"/>
      <c r="K78" s="199"/>
      <c r="L78" s="200" t="s">
        <v>31</v>
      </c>
      <c r="M78" s="201" t="s">
        <v>32</v>
      </c>
      <c r="N78" s="202"/>
      <c r="O78" s="203" t="s">
        <v>33</v>
      </c>
      <c r="P78" s="204">
        <f>'Ｈ７（1995）'!A78</f>
        <v>0</v>
      </c>
      <c r="Q78" s="205">
        <f>'Ｈ７（1995）'!B78</f>
        <v>0</v>
      </c>
      <c r="R78" s="225"/>
      <c r="S78" s="267">
        <f>'Ｈ７（1995）'!D78</f>
        <v>0</v>
      </c>
      <c r="T78" s="268">
        <f>'Ｈ７（1995）'!F78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45">
        <v>0</v>
      </c>
      <c r="B79" s="945">
        <v>0</v>
      </c>
      <c r="C79" s="945">
        <v>0</v>
      </c>
      <c r="D79" s="945">
        <v>0</v>
      </c>
      <c r="E79" s="945">
        <v>0</v>
      </c>
      <c r="F79" s="945">
        <v>0</v>
      </c>
      <c r="G79" s="536"/>
      <c r="H79" s="535"/>
      <c r="I79" s="535"/>
      <c r="K79" s="199"/>
      <c r="L79" s="200" t="s">
        <v>35</v>
      </c>
      <c r="M79" s="201" t="s">
        <v>36</v>
      </c>
      <c r="N79" s="202"/>
      <c r="O79" s="203" t="s">
        <v>37</v>
      </c>
      <c r="P79" s="204">
        <f>'Ｈ７（1995）'!A79</f>
        <v>0</v>
      </c>
      <c r="Q79" s="205">
        <f>'Ｈ７（1995）'!B79</f>
        <v>0</v>
      </c>
      <c r="R79" s="225"/>
      <c r="S79" s="267">
        <f>'Ｈ７（1995）'!D79</f>
        <v>0</v>
      </c>
      <c r="T79" s="268">
        <f>'Ｈ７（1995）'!F79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45">
        <v>45911</v>
      </c>
      <c r="B80" s="945">
        <v>36676</v>
      </c>
      <c r="C80" s="945">
        <v>9235</v>
      </c>
      <c r="D80" s="945">
        <v>5875</v>
      </c>
      <c r="E80" s="945">
        <v>0</v>
      </c>
      <c r="F80" s="945">
        <v>16100</v>
      </c>
      <c r="G80" s="536"/>
      <c r="H80" s="535"/>
      <c r="I80" s="535"/>
      <c r="K80" s="199"/>
      <c r="L80" s="200" t="s">
        <v>38</v>
      </c>
      <c r="M80" s="201" t="s">
        <v>149</v>
      </c>
      <c r="N80" s="202"/>
      <c r="O80" s="203" t="s">
        <v>40</v>
      </c>
      <c r="P80" s="204">
        <f>'Ｈ７（1995）'!A80</f>
        <v>45911</v>
      </c>
      <c r="Q80" s="205">
        <f>'Ｈ７（1995）'!B80</f>
        <v>36676</v>
      </c>
      <c r="R80" s="225"/>
      <c r="S80" s="267">
        <f>'Ｈ７（1995）'!D80</f>
        <v>5875</v>
      </c>
      <c r="T80" s="268">
        <f>'Ｈ７（1995）'!F80</f>
        <v>16100</v>
      </c>
      <c r="U80" s="269"/>
      <c r="V80" s="200" t="s">
        <v>38</v>
      </c>
      <c r="W80" s="201" t="s">
        <v>149</v>
      </c>
      <c r="X80" s="202"/>
      <c r="Y80" s="203" t="s">
        <v>413</v>
      </c>
      <c r="Z80" s="276">
        <f>'Ｈ７（1995）'!A122</f>
        <v>54844</v>
      </c>
      <c r="AA80" s="277">
        <f>'Ｈ７（1995）'!B122</f>
        <v>0</v>
      </c>
      <c r="AB80" s="278"/>
      <c r="AC80" s="279">
        <f>'Ｈ７（1995）'!E122</f>
        <v>46900</v>
      </c>
      <c r="AD80" s="269" t="s">
        <v>414</v>
      </c>
      <c r="AE80" s="200" t="s">
        <v>38</v>
      </c>
      <c r="AF80" s="201" t="s">
        <v>149</v>
      </c>
      <c r="AG80" s="202"/>
      <c r="AH80" s="203" t="s">
        <v>415</v>
      </c>
      <c r="AI80" s="276">
        <f>'Ｈ７（1995）'!A145</f>
        <v>0</v>
      </c>
      <c r="AJ80" s="277">
        <f>'Ｈ７（1995）'!B145</f>
        <v>0</v>
      </c>
      <c r="AK80" s="280">
        <f>'Ｈ７（1995）'!C145</f>
        <v>0</v>
      </c>
      <c r="AL80" s="281">
        <f>'Ｈ７（1995）'!E145</f>
        <v>0</v>
      </c>
    </row>
    <row r="81" spans="1:38" ht="14.45" customHeight="1">
      <c r="A81" s="945">
        <v>0</v>
      </c>
      <c r="B81" s="945">
        <v>0</v>
      </c>
      <c r="C81" s="945">
        <v>0</v>
      </c>
      <c r="D81" s="945">
        <v>0</v>
      </c>
      <c r="E81" s="945">
        <v>0</v>
      </c>
      <c r="F81" s="945">
        <v>0</v>
      </c>
      <c r="G81" s="536"/>
      <c r="H81" s="535"/>
      <c r="I81" s="535"/>
      <c r="K81" s="199"/>
      <c r="L81" s="200" t="s">
        <v>41</v>
      </c>
      <c r="M81" s="201" t="s">
        <v>42</v>
      </c>
      <c r="N81" s="202"/>
      <c r="O81" s="203" t="s">
        <v>43</v>
      </c>
      <c r="P81" s="204">
        <f>'Ｈ７（1995）'!A81</f>
        <v>0</v>
      </c>
      <c r="Q81" s="205">
        <f>'Ｈ７（1995）'!B81</f>
        <v>0</v>
      </c>
      <c r="R81" s="225"/>
      <c r="S81" s="267">
        <f>'Ｈ７（1995）'!D81</f>
        <v>0</v>
      </c>
      <c r="T81" s="268">
        <f>'Ｈ７（1995）'!F81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45">
        <v>35479</v>
      </c>
      <c r="B82" s="945">
        <v>31255</v>
      </c>
      <c r="C82" s="945">
        <v>4224</v>
      </c>
      <c r="D82" s="945">
        <v>0</v>
      </c>
      <c r="E82" s="945">
        <v>0</v>
      </c>
      <c r="F82" s="945">
        <v>0</v>
      </c>
      <c r="G82" s="536"/>
      <c r="H82" s="535"/>
      <c r="I82" s="535"/>
      <c r="K82" s="199" t="s">
        <v>131</v>
      </c>
      <c r="L82" s="221"/>
      <c r="M82" s="201" t="s">
        <v>13</v>
      </c>
      <c r="N82" s="202"/>
      <c r="O82" s="203" t="s">
        <v>44</v>
      </c>
      <c r="P82" s="204">
        <f>'Ｈ７（1995）'!A82</f>
        <v>35479</v>
      </c>
      <c r="Q82" s="205">
        <f>'Ｈ７（1995）'!B82</f>
        <v>31255</v>
      </c>
      <c r="R82" s="225"/>
      <c r="S82" s="267">
        <f>'Ｈ７（1995）'!D82</f>
        <v>0</v>
      </c>
      <c r="T82" s="268">
        <f>'Ｈ７（1995）'!F82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45">
        <v>24978</v>
      </c>
      <c r="B83" s="945">
        <v>24978</v>
      </c>
      <c r="C83" s="945">
        <v>0</v>
      </c>
      <c r="D83" s="945">
        <v>0</v>
      </c>
      <c r="E83" s="945">
        <v>250</v>
      </c>
      <c r="F83" s="945">
        <v>0</v>
      </c>
      <c r="G83" s="536"/>
      <c r="H83" s="535"/>
      <c r="I83" s="535"/>
      <c r="K83" s="199" t="s">
        <v>4</v>
      </c>
      <c r="L83" s="178" t="s">
        <v>45</v>
      </c>
      <c r="M83" s="202"/>
      <c r="N83" s="202"/>
      <c r="O83" s="203" t="s">
        <v>46</v>
      </c>
      <c r="P83" s="204">
        <f>'Ｈ７（1995）'!A83</f>
        <v>24978</v>
      </c>
      <c r="Q83" s="205">
        <f>'Ｈ７（1995）'!B83</f>
        <v>24978</v>
      </c>
      <c r="R83" s="225"/>
      <c r="S83" s="267">
        <f>'Ｈ７（1995）'!D83</f>
        <v>0</v>
      </c>
      <c r="T83" s="268">
        <f>'Ｈ７（1995）'!F83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45">
        <v>0</v>
      </c>
      <c r="B84" s="945">
        <v>0</v>
      </c>
      <c r="C84" s="945">
        <v>0</v>
      </c>
      <c r="D84" s="945">
        <v>0</v>
      </c>
      <c r="E84" s="945">
        <v>0</v>
      </c>
      <c r="F84" s="945">
        <v>0</v>
      </c>
      <c r="G84" s="536"/>
      <c r="H84" s="535"/>
      <c r="I84" s="535"/>
      <c r="K84" s="199"/>
      <c r="L84" s="200"/>
      <c r="M84" s="201" t="s">
        <v>100</v>
      </c>
      <c r="N84" s="202"/>
      <c r="O84" s="203" t="s">
        <v>75</v>
      </c>
      <c r="P84" s="204">
        <f>'Ｈ７（1995）'!A84</f>
        <v>0</v>
      </c>
      <c r="Q84" s="205">
        <f>'Ｈ７（1995）'!B84</f>
        <v>0</v>
      </c>
      <c r="R84" s="225"/>
      <c r="S84" s="267">
        <f>'Ｈ７（1995）'!D84</f>
        <v>0</v>
      </c>
      <c r="T84" s="268">
        <f>'Ｈ７（1995）'!F84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45">
        <v>24102</v>
      </c>
      <c r="B85" s="945">
        <v>24102</v>
      </c>
      <c r="C85" s="945">
        <v>0</v>
      </c>
      <c r="D85" s="945">
        <v>0</v>
      </c>
      <c r="E85" s="945">
        <v>0</v>
      </c>
      <c r="F85" s="945">
        <v>0</v>
      </c>
      <c r="G85" s="536"/>
      <c r="H85" s="535"/>
      <c r="I85" s="535"/>
      <c r="K85" s="199"/>
      <c r="L85" s="200"/>
      <c r="M85" s="201" t="s">
        <v>101</v>
      </c>
      <c r="N85" s="202"/>
      <c r="O85" s="203" t="s">
        <v>77</v>
      </c>
      <c r="P85" s="204">
        <f>'Ｈ７（1995）'!A85</f>
        <v>24102</v>
      </c>
      <c r="Q85" s="205">
        <f>'Ｈ７（1995）'!B85</f>
        <v>24102</v>
      </c>
      <c r="R85" s="225"/>
      <c r="S85" s="267">
        <f>'Ｈ７（1995）'!D85</f>
        <v>0</v>
      </c>
      <c r="T85" s="268">
        <f>'Ｈ７（1995）'!F85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45">
        <v>256685</v>
      </c>
      <c r="B86" s="945">
        <v>256685</v>
      </c>
      <c r="C86" s="945">
        <v>0</v>
      </c>
      <c r="D86" s="945">
        <v>0</v>
      </c>
      <c r="E86" s="945">
        <v>0</v>
      </c>
      <c r="F86" s="945">
        <v>48500</v>
      </c>
      <c r="G86" s="536"/>
      <c r="H86" s="535"/>
      <c r="I86" s="535"/>
      <c r="K86" s="199"/>
      <c r="L86" s="200"/>
      <c r="M86" s="201" t="s">
        <v>13</v>
      </c>
      <c r="N86" s="202"/>
      <c r="O86" s="203"/>
      <c r="P86" s="224">
        <f>P83-P84-P85</f>
        <v>876</v>
      </c>
      <c r="Q86" s="225">
        <f>Q83-Q84-Q85</f>
        <v>876</v>
      </c>
      <c r="R86" s="225"/>
      <c r="S86" s="297">
        <f>S83-S84-S85</f>
        <v>0</v>
      </c>
      <c r="T86" s="275">
        <f>T83-T84-T85</f>
        <v>0</v>
      </c>
      <c r="U86" s="269"/>
      <c r="V86" s="200"/>
      <c r="W86" s="201" t="s">
        <v>13</v>
      </c>
      <c r="X86" s="202"/>
      <c r="Y86" s="203" t="s">
        <v>676</v>
      </c>
      <c r="Z86" s="276">
        <f>'Ｈ７（1995）'!A123</f>
        <v>0</v>
      </c>
      <c r="AA86" s="277">
        <f>'Ｈ７（1995）'!B123</f>
        <v>0</v>
      </c>
      <c r="AB86" s="278"/>
      <c r="AC86" s="279">
        <f>'Ｈ７（1995）'!E123</f>
        <v>0</v>
      </c>
      <c r="AD86" s="269" t="s">
        <v>423</v>
      </c>
      <c r="AE86" s="200"/>
      <c r="AF86" s="201" t="s">
        <v>13</v>
      </c>
      <c r="AG86" s="202"/>
      <c r="AH86" s="203" t="s">
        <v>677</v>
      </c>
      <c r="AI86" s="276">
        <f>'Ｈ７（1995）'!A146</f>
        <v>0</v>
      </c>
      <c r="AJ86" s="277">
        <f>'Ｈ７（1995）'!B146</f>
        <v>0</v>
      </c>
      <c r="AK86" s="280">
        <f>'Ｈ７（1995）'!C146</f>
        <v>0</v>
      </c>
      <c r="AL86" s="281">
        <f>'Ｈ７（1995）'!E146</f>
        <v>0</v>
      </c>
    </row>
    <row r="87" spans="1:38" ht="14.45" customHeight="1">
      <c r="A87" s="945">
        <v>249897</v>
      </c>
      <c r="B87" s="945">
        <v>249897</v>
      </c>
      <c r="C87" s="945">
        <v>0</v>
      </c>
      <c r="D87" s="945">
        <v>0</v>
      </c>
      <c r="E87" s="945">
        <v>0</v>
      </c>
      <c r="F87" s="945">
        <v>48500</v>
      </c>
      <c r="G87" s="536"/>
      <c r="H87" s="535"/>
      <c r="I87" s="535"/>
      <c r="K87" s="199"/>
      <c r="L87" s="178"/>
      <c r="M87" s="201" t="s">
        <v>47</v>
      </c>
      <c r="N87" s="202"/>
      <c r="O87" s="203" t="s">
        <v>48</v>
      </c>
      <c r="P87" s="204">
        <f>'Ｈ７（1995）'!A87</f>
        <v>249897</v>
      </c>
      <c r="Q87" s="205">
        <f>'Ｈ７（1995）'!B87</f>
        <v>249897</v>
      </c>
      <c r="R87" s="225"/>
      <c r="S87" s="267">
        <f>'Ｈ７（1995）'!D87</f>
        <v>0</v>
      </c>
      <c r="T87" s="268">
        <f>'Ｈ７（1995）'!F87</f>
        <v>48500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45">
        <v>0</v>
      </c>
      <c r="B88" s="945">
        <v>0</v>
      </c>
      <c r="C88" s="945">
        <v>0</v>
      </c>
      <c r="D88" s="945">
        <v>0</v>
      </c>
      <c r="E88" s="945">
        <v>0</v>
      </c>
      <c r="F88" s="945">
        <v>0</v>
      </c>
      <c r="G88" s="536"/>
      <c r="H88" s="535"/>
      <c r="I88" s="535"/>
      <c r="K88" s="199"/>
      <c r="L88" s="200"/>
      <c r="M88" s="201" t="s">
        <v>50</v>
      </c>
      <c r="N88" s="202"/>
      <c r="O88" s="203" t="s">
        <v>51</v>
      </c>
      <c r="P88" s="204">
        <f>'Ｈ７（1995）'!A88</f>
        <v>0</v>
      </c>
      <c r="Q88" s="205">
        <f>'Ｈ７（1995）'!B88</f>
        <v>0</v>
      </c>
      <c r="R88" s="225"/>
      <c r="S88" s="267">
        <f>'Ｈ７（1995）'!D88</f>
        <v>0</v>
      </c>
      <c r="T88" s="268">
        <f>'Ｈ７（1995）'!F88</f>
        <v>0</v>
      </c>
      <c r="U88" s="269"/>
      <c r="V88" s="200"/>
      <c r="W88" s="201" t="s">
        <v>426</v>
      </c>
      <c r="X88" s="202"/>
      <c r="Y88" s="203" t="s">
        <v>678</v>
      </c>
      <c r="Z88" s="276">
        <f>'Ｈ７（1995）'!A125</f>
        <v>0</v>
      </c>
      <c r="AA88" s="277">
        <f>'Ｈ７（1995）'!B125</f>
        <v>0</v>
      </c>
      <c r="AB88" s="278"/>
      <c r="AC88" s="279">
        <f>'Ｈ７（1995）'!E125</f>
        <v>0</v>
      </c>
      <c r="AD88" s="269"/>
      <c r="AE88" s="200"/>
      <c r="AF88" s="201" t="s">
        <v>426</v>
      </c>
      <c r="AG88" s="202"/>
      <c r="AH88" s="203" t="s">
        <v>679</v>
      </c>
      <c r="AI88" s="276">
        <f>'Ｈ７（1995）'!A148</f>
        <v>0</v>
      </c>
      <c r="AJ88" s="277">
        <f>'Ｈ７（1995）'!B148</f>
        <v>0</v>
      </c>
      <c r="AK88" s="280">
        <f>'Ｈ７（1995）'!C148</f>
        <v>0</v>
      </c>
      <c r="AL88" s="281">
        <f>'Ｈ７（1995）'!E148</f>
        <v>0</v>
      </c>
    </row>
    <row r="89" spans="1:38" ht="14.45" customHeight="1">
      <c r="A89" s="945">
        <v>0</v>
      </c>
      <c r="B89" s="945">
        <v>0</v>
      </c>
      <c r="C89" s="945">
        <v>0</v>
      </c>
      <c r="D89" s="945">
        <v>0</v>
      </c>
      <c r="E89" s="945">
        <v>0</v>
      </c>
      <c r="F89" s="945">
        <v>0</v>
      </c>
      <c r="G89" s="536"/>
      <c r="H89" s="535"/>
      <c r="I89" s="535"/>
      <c r="K89" s="199" t="s">
        <v>129</v>
      </c>
      <c r="L89" s="200"/>
      <c r="M89" s="201" t="s">
        <v>52</v>
      </c>
      <c r="N89" s="202"/>
      <c r="O89" s="203" t="s">
        <v>53</v>
      </c>
      <c r="P89" s="204">
        <f>'Ｈ７（1995）'!A89</f>
        <v>0</v>
      </c>
      <c r="Q89" s="205">
        <f>'Ｈ７（1995）'!B89</f>
        <v>0</v>
      </c>
      <c r="R89" s="225"/>
      <c r="S89" s="267">
        <f>'Ｈ７（1995）'!D89</f>
        <v>0</v>
      </c>
      <c r="T89" s="268">
        <f>'Ｈ７（1995）'!F89</f>
        <v>0</v>
      </c>
      <c r="U89" s="269"/>
      <c r="V89" s="200"/>
      <c r="W89" s="201" t="s">
        <v>429</v>
      </c>
      <c r="X89" s="202"/>
      <c r="Y89" s="203" t="s">
        <v>680</v>
      </c>
      <c r="Z89" s="276">
        <f>'Ｈ７（1995）'!A126</f>
        <v>0</v>
      </c>
      <c r="AA89" s="277">
        <f>'Ｈ７（1995）'!B126</f>
        <v>0</v>
      </c>
      <c r="AB89" s="278"/>
      <c r="AC89" s="279">
        <f>'Ｈ７（1995）'!E126</f>
        <v>0</v>
      </c>
      <c r="AD89" s="269"/>
      <c r="AE89" s="200"/>
      <c r="AF89" s="201" t="s">
        <v>429</v>
      </c>
      <c r="AG89" s="202"/>
      <c r="AH89" s="203" t="s">
        <v>681</v>
      </c>
      <c r="AI89" s="276">
        <f>'Ｈ７（1995）'!A149</f>
        <v>0</v>
      </c>
      <c r="AJ89" s="277">
        <f>'Ｈ７（1995）'!B149</f>
        <v>0</v>
      </c>
      <c r="AK89" s="280">
        <f>'Ｈ７（1995）'!C149</f>
        <v>0</v>
      </c>
      <c r="AL89" s="281">
        <f>'Ｈ７（1995）'!E149</f>
        <v>0</v>
      </c>
    </row>
    <row r="90" spans="1:38" ht="14.45" customHeight="1">
      <c r="A90" s="945">
        <v>0</v>
      </c>
      <c r="B90" s="945">
        <v>0</v>
      </c>
      <c r="C90" s="945">
        <v>0</v>
      </c>
      <c r="D90" s="945">
        <v>0</v>
      </c>
      <c r="E90" s="945">
        <v>0</v>
      </c>
      <c r="F90" s="945">
        <v>0</v>
      </c>
      <c r="G90" s="536"/>
      <c r="H90" s="535"/>
      <c r="I90" s="535"/>
      <c r="K90" s="199"/>
      <c r="L90" s="200" t="s">
        <v>54</v>
      </c>
      <c r="M90" s="201" t="s">
        <v>32</v>
      </c>
      <c r="N90" s="202"/>
      <c r="O90" s="203" t="s">
        <v>55</v>
      </c>
      <c r="P90" s="204">
        <f>'Ｈ７（1995）'!A90</f>
        <v>0</v>
      </c>
      <c r="Q90" s="205">
        <f>'Ｈ７（1995）'!B90</f>
        <v>0</v>
      </c>
      <c r="R90" s="225"/>
      <c r="S90" s="267">
        <f>'Ｈ７（1995）'!D90</f>
        <v>0</v>
      </c>
      <c r="T90" s="268">
        <f>'Ｈ７（1995）'!F90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45">
        <v>0</v>
      </c>
      <c r="B91" s="945">
        <v>0</v>
      </c>
      <c r="C91" s="945">
        <v>0</v>
      </c>
      <c r="D91" s="945">
        <v>0</v>
      </c>
      <c r="E91" s="945">
        <v>0</v>
      </c>
      <c r="F91" s="945">
        <v>0</v>
      </c>
      <c r="G91" s="536"/>
      <c r="H91" s="535"/>
      <c r="I91" s="535"/>
      <c r="K91" s="199"/>
      <c r="L91" s="200"/>
      <c r="M91" s="201" t="s">
        <v>42</v>
      </c>
      <c r="N91" s="202"/>
      <c r="O91" s="203" t="s">
        <v>56</v>
      </c>
      <c r="P91" s="204">
        <f>'Ｈ７（1995）'!A91</f>
        <v>0</v>
      </c>
      <c r="Q91" s="205">
        <f>'Ｈ７（1995）'!B91</f>
        <v>0</v>
      </c>
      <c r="R91" s="225"/>
      <c r="S91" s="267">
        <f>'Ｈ７（1995）'!D91</f>
        <v>0</v>
      </c>
      <c r="T91" s="268">
        <f>'Ｈ７（1995）'!F91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45">
        <v>0</v>
      </c>
      <c r="B92" s="945">
        <v>0</v>
      </c>
      <c r="C92" s="945">
        <v>0</v>
      </c>
      <c r="D92" s="945">
        <v>0</v>
      </c>
      <c r="E92" s="945">
        <v>0</v>
      </c>
      <c r="F92" s="945">
        <v>0</v>
      </c>
      <c r="G92" s="536"/>
      <c r="H92" s="535"/>
      <c r="I92" s="535"/>
      <c r="K92" s="199"/>
      <c r="L92" s="200"/>
      <c r="M92" s="201" t="s">
        <v>57</v>
      </c>
      <c r="N92" s="202"/>
      <c r="O92" s="203" t="s">
        <v>58</v>
      </c>
      <c r="P92" s="204">
        <f>'Ｈ７（1995）'!A92</f>
        <v>0</v>
      </c>
      <c r="Q92" s="205">
        <f>'Ｈ７（1995）'!B92</f>
        <v>0</v>
      </c>
      <c r="R92" s="225"/>
      <c r="S92" s="267">
        <f>'Ｈ７（1995）'!D92</f>
        <v>0</v>
      </c>
      <c r="T92" s="268">
        <f>'Ｈ７（1995）'!F92</f>
        <v>0</v>
      </c>
      <c r="U92" s="269"/>
      <c r="V92" s="200"/>
      <c r="W92" s="201" t="s">
        <v>57</v>
      </c>
      <c r="X92" s="202"/>
      <c r="Y92" s="203" t="s">
        <v>682</v>
      </c>
      <c r="Z92" s="276">
        <f>'Ｈ７（1995）'!A127</f>
        <v>0</v>
      </c>
      <c r="AA92" s="277">
        <f>'Ｈ７（1995）'!B127</f>
        <v>0</v>
      </c>
      <c r="AB92" s="278"/>
      <c r="AC92" s="279">
        <f>'Ｈ７（1995）'!E127</f>
        <v>0</v>
      </c>
      <c r="AD92" s="269"/>
      <c r="AE92" s="200"/>
      <c r="AF92" s="201" t="s">
        <v>57</v>
      </c>
      <c r="AG92" s="202"/>
      <c r="AH92" s="203" t="s">
        <v>683</v>
      </c>
      <c r="AI92" s="276">
        <f>'Ｈ７（1995）'!A150</f>
        <v>0</v>
      </c>
      <c r="AJ92" s="277">
        <f>'Ｈ７（1995）'!B150</f>
        <v>0</v>
      </c>
      <c r="AK92" s="280">
        <f>'Ｈ７（1995）'!C150</f>
        <v>0</v>
      </c>
      <c r="AL92" s="281">
        <f>'Ｈ７（1995）'!E150</f>
        <v>0</v>
      </c>
    </row>
    <row r="93" spans="1:38" ht="14.45" customHeight="1">
      <c r="A93" s="945">
        <v>1360</v>
      </c>
      <c r="B93" s="945">
        <v>1360</v>
      </c>
      <c r="C93" s="945">
        <v>0</v>
      </c>
      <c r="D93" s="945">
        <v>0</v>
      </c>
      <c r="E93" s="945">
        <v>0</v>
      </c>
      <c r="F93" s="945">
        <v>0</v>
      </c>
      <c r="G93" s="536"/>
      <c r="H93" s="535"/>
      <c r="I93" s="535"/>
      <c r="K93" s="199"/>
      <c r="L93" s="200"/>
      <c r="M93" s="178" t="s">
        <v>60</v>
      </c>
      <c r="N93" s="202"/>
      <c r="O93" s="203" t="s">
        <v>61</v>
      </c>
      <c r="P93" s="204">
        <f>'Ｈ７（1995）'!A93</f>
        <v>1360</v>
      </c>
      <c r="Q93" s="205">
        <f>'Ｈ７（1995）'!B93</f>
        <v>1360</v>
      </c>
      <c r="R93" s="225"/>
      <c r="S93" s="267">
        <f>'Ｈ７（1995）'!D93</f>
        <v>0</v>
      </c>
      <c r="T93" s="268">
        <f>'Ｈ７（1995）'!F93</f>
        <v>0</v>
      </c>
      <c r="U93" s="269" t="s">
        <v>434</v>
      </c>
      <c r="V93" s="200"/>
      <c r="W93" s="178" t="s">
        <v>60</v>
      </c>
      <c r="X93" s="202"/>
      <c r="Y93" s="203" t="s">
        <v>684</v>
      </c>
      <c r="Z93" s="276">
        <f>'Ｈ７（1995）'!A128</f>
        <v>3060</v>
      </c>
      <c r="AA93" s="277">
        <f>'Ｈ７（1995）'!B128</f>
        <v>0</v>
      </c>
      <c r="AB93" s="278"/>
      <c r="AC93" s="279">
        <f>'Ｈ７（1995）'!E128</f>
        <v>1200</v>
      </c>
      <c r="AD93" s="269"/>
      <c r="AE93" s="200"/>
      <c r="AF93" s="178" t="s">
        <v>60</v>
      </c>
      <c r="AG93" s="202"/>
      <c r="AH93" s="203" t="s">
        <v>685</v>
      </c>
      <c r="AI93" s="276">
        <f>'Ｈ７（1995）'!A151</f>
        <v>0</v>
      </c>
      <c r="AJ93" s="277">
        <f>'Ｈ７（1995）'!B151</f>
        <v>0</v>
      </c>
      <c r="AK93" s="280">
        <f>'Ｈ７（1995）'!C151</f>
        <v>0</v>
      </c>
      <c r="AL93" s="281">
        <f>'Ｈ７（1995）'!E151</f>
        <v>0</v>
      </c>
    </row>
    <row r="94" spans="1:38" ht="14.45" customHeight="1">
      <c r="A94" s="945">
        <v>0</v>
      </c>
      <c r="B94" s="945">
        <v>0</v>
      </c>
      <c r="C94" s="945">
        <v>0</v>
      </c>
      <c r="D94" s="945">
        <v>0</v>
      </c>
      <c r="E94" s="945">
        <v>0</v>
      </c>
      <c r="F94" s="945">
        <v>0</v>
      </c>
      <c r="G94" s="536"/>
      <c r="H94" s="535"/>
      <c r="I94" s="535"/>
      <c r="K94" s="199"/>
      <c r="L94" s="200" t="s">
        <v>59</v>
      </c>
      <c r="M94" s="200"/>
      <c r="N94" s="201" t="s">
        <v>62</v>
      </c>
      <c r="O94" s="203" t="s">
        <v>63</v>
      </c>
      <c r="P94" s="204">
        <f>'Ｈ７（1995）'!A94</f>
        <v>0</v>
      </c>
      <c r="Q94" s="205">
        <f>'Ｈ７（1995）'!B94</f>
        <v>0</v>
      </c>
      <c r="R94" s="225"/>
      <c r="S94" s="267">
        <f>'Ｈ７（1995）'!D94</f>
        <v>0</v>
      </c>
      <c r="T94" s="268">
        <f>'Ｈ７（1995）'!F94</f>
        <v>0</v>
      </c>
      <c r="U94" s="269"/>
      <c r="V94" s="200" t="s">
        <v>59</v>
      </c>
      <c r="W94" s="200"/>
      <c r="X94" s="201" t="s">
        <v>62</v>
      </c>
      <c r="Y94" s="203" t="s">
        <v>686</v>
      </c>
      <c r="Z94" s="276">
        <f>'Ｈ７（1995）'!A129</f>
        <v>0</v>
      </c>
      <c r="AA94" s="277">
        <f>'Ｈ７（1995）'!B129</f>
        <v>0</v>
      </c>
      <c r="AB94" s="278"/>
      <c r="AC94" s="279">
        <f>'Ｈ７（1995）'!E129</f>
        <v>0</v>
      </c>
      <c r="AD94" s="269"/>
      <c r="AE94" s="200" t="s">
        <v>59</v>
      </c>
      <c r="AF94" s="200"/>
      <c r="AG94" s="201" t="s">
        <v>62</v>
      </c>
      <c r="AH94" s="203" t="s">
        <v>687</v>
      </c>
      <c r="AI94" s="276">
        <f>'Ｈ７（1995）'!A152</f>
        <v>0</v>
      </c>
      <c r="AJ94" s="277">
        <f>'Ｈ７（1995）'!B152</f>
        <v>0</v>
      </c>
      <c r="AK94" s="280">
        <f>'Ｈ７（1995）'!C152</f>
        <v>0</v>
      </c>
      <c r="AL94" s="281">
        <f>'Ｈ７（1995）'!E152</f>
        <v>0</v>
      </c>
    </row>
    <row r="95" spans="1:38" ht="14.45" customHeight="1">
      <c r="A95" s="945">
        <v>0</v>
      </c>
      <c r="B95" s="945">
        <v>0</v>
      </c>
      <c r="C95" s="945">
        <v>0</v>
      </c>
      <c r="D95" s="945">
        <v>0</v>
      </c>
      <c r="E95" s="945">
        <v>0</v>
      </c>
      <c r="F95" s="945">
        <v>0</v>
      </c>
      <c r="G95" s="536"/>
      <c r="H95" s="535"/>
      <c r="I95" s="535"/>
      <c r="K95" s="199"/>
      <c r="L95" s="200"/>
      <c r="M95" s="200"/>
      <c r="N95" s="201" t="s">
        <v>64</v>
      </c>
      <c r="O95" s="203" t="s">
        <v>65</v>
      </c>
      <c r="P95" s="204">
        <f>'Ｈ７（1995）'!A95</f>
        <v>0</v>
      </c>
      <c r="Q95" s="205">
        <f>'Ｈ７（1995）'!B95</f>
        <v>0</v>
      </c>
      <c r="R95" s="225"/>
      <c r="S95" s="267">
        <f>'Ｈ７（1995）'!D95</f>
        <v>0</v>
      </c>
      <c r="T95" s="268">
        <f>'Ｈ７（1995）'!F95</f>
        <v>0</v>
      </c>
      <c r="U95" s="269"/>
      <c r="V95" s="200"/>
      <c r="W95" s="200"/>
      <c r="X95" s="201" t="s">
        <v>64</v>
      </c>
      <c r="Y95" s="203" t="s">
        <v>688</v>
      </c>
      <c r="Z95" s="276">
        <f>'Ｈ７（1995）'!A130</f>
        <v>0</v>
      </c>
      <c r="AA95" s="277">
        <f>'Ｈ７（1995）'!B130</f>
        <v>0</v>
      </c>
      <c r="AB95" s="278"/>
      <c r="AC95" s="279">
        <f>'Ｈ７（1995）'!E130</f>
        <v>0</v>
      </c>
      <c r="AD95" s="269"/>
      <c r="AE95" s="200"/>
      <c r="AF95" s="200"/>
      <c r="AG95" s="201" t="s">
        <v>64</v>
      </c>
      <c r="AH95" s="203" t="s">
        <v>689</v>
      </c>
      <c r="AI95" s="276">
        <f>'Ｈ７（1995）'!A153</f>
        <v>0</v>
      </c>
      <c r="AJ95" s="277">
        <f>'Ｈ７（1995）'!B153</f>
        <v>0</v>
      </c>
      <c r="AK95" s="280">
        <f>'Ｈ７（1995）'!C153</f>
        <v>0</v>
      </c>
      <c r="AL95" s="281">
        <f>'Ｈ７（1995）'!E153</f>
        <v>0</v>
      </c>
    </row>
    <row r="96" spans="1:38" ht="14.45" customHeight="1">
      <c r="A96" s="945">
        <v>0</v>
      </c>
      <c r="B96" s="945">
        <v>0</v>
      </c>
      <c r="C96" s="945">
        <v>0</v>
      </c>
      <c r="D96" s="945">
        <v>0</v>
      </c>
      <c r="E96" s="945">
        <v>0</v>
      </c>
      <c r="F96" s="945">
        <v>0</v>
      </c>
      <c r="G96" s="536"/>
      <c r="H96" s="535"/>
      <c r="I96" s="535"/>
      <c r="K96" s="199" t="s">
        <v>38</v>
      </c>
      <c r="L96" s="200"/>
      <c r="M96" s="200"/>
      <c r="N96" s="201" t="s">
        <v>66</v>
      </c>
      <c r="O96" s="203" t="s">
        <v>67</v>
      </c>
      <c r="P96" s="204">
        <f>'Ｈ７（1995）'!A96</f>
        <v>0</v>
      </c>
      <c r="Q96" s="205">
        <f>'Ｈ７（1995）'!B96</f>
        <v>0</v>
      </c>
      <c r="R96" s="225"/>
      <c r="S96" s="267">
        <f>'Ｈ７（1995）'!D96</f>
        <v>0</v>
      </c>
      <c r="T96" s="268">
        <f>'Ｈ７（1995）'!F96</f>
        <v>0</v>
      </c>
      <c r="U96" s="269"/>
      <c r="V96" s="200"/>
      <c r="W96" s="200"/>
      <c r="X96" s="201" t="s">
        <v>66</v>
      </c>
      <c r="Y96" s="203" t="s">
        <v>690</v>
      </c>
      <c r="Z96" s="276">
        <f>'Ｈ７（1995）'!A131</f>
        <v>0</v>
      </c>
      <c r="AA96" s="277">
        <f>'Ｈ７（1995）'!B131</f>
        <v>0</v>
      </c>
      <c r="AB96" s="278"/>
      <c r="AC96" s="279">
        <f>'Ｈ７（1995）'!E131</f>
        <v>0</v>
      </c>
      <c r="AD96" s="269"/>
      <c r="AE96" s="200"/>
      <c r="AF96" s="200"/>
      <c r="AG96" s="201" t="s">
        <v>66</v>
      </c>
      <c r="AH96" s="203" t="s">
        <v>691</v>
      </c>
      <c r="AI96" s="276">
        <f>'Ｈ７（1995）'!A154</f>
        <v>0</v>
      </c>
      <c r="AJ96" s="277">
        <f>'Ｈ７（1995）'!B154</f>
        <v>0</v>
      </c>
      <c r="AK96" s="280">
        <f>'Ｈ７（1995）'!C154</f>
        <v>0</v>
      </c>
      <c r="AL96" s="281">
        <f>'Ｈ７（1995）'!E154</f>
        <v>0</v>
      </c>
    </row>
    <row r="97" spans="1:38" ht="14.45" customHeight="1">
      <c r="A97" s="945">
        <v>1360</v>
      </c>
      <c r="B97" s="945">
        <v>1360</v>
      </c>
      <c r="C97" s="945">
        <v>0</v>
      </c>
      <c r="D97" s="945">
        <v>0</v>
      </c>
      <c r="E97" s="945">
        <v>0</v>
      </c>
      <c r="F97" s="945">
        <v>0</v>
      </c>
      <c r="G97" s="536"/>
      <c r="H97" s="535"/>
      <c r="I97" s="535"/>
      <c r="K97" s="199"/>
      <c r="L97" s="200"/>
      <c r="M97" s="200"/>
      <c r="N97" s="201" t="s">
        <v>150</v>
      </c>
      <c r="O97" s="203" t="s">
        <v>69</v>
      </c>
      <c r="P97" s="204">
        <f>'Ｈ７（1995）'!A97</f>
        <v>1360</v>
      </c>
      <c r="Q97" s="205">
        <f>'Ｈ７（1995）'!B97</f>
        <v>1360</v>
      </c>
      <c r="R97" s="225"/>
      <c r="S97" s="267">
        <f>'Ｈ７（1995）'!D97</f>
        <v>0</v>
      </c>
      <c r="T97" s="268">
        <f>'Ｈ７（1995）'!F97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45">
        <v>0</v>
      </c>
      <c r="B98" s="945">
        <v>0</v>
      </c>
      <c r="C98" s="945">
        <v>0</v>
      </c>
      <c r="D98" s="945">
        <v>0</v>
      </c>
      <c r="E98" s="945">
        <v>0</v>
      </c>
      <c r="F98" s="945">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'Ｈ７（1995）'!A132</f>
        <v>3060</v>
      </c>
      <c r="AA98" s="277">
        <f>'Ｈ７（1995）'!B132</f>
        <v>0</v>
      </c>
      <c r="AB98" s="278"/>
      <c r="AC98" s="279">
        <f>'Ｈ７（1995）'!E132</f>
        <v>1200</v>
      </c>
      <c r="AD98" s="269"/>
      <c r="AE98" s="200" t="s">
        <v>41</v>
      </c>
      <c r="AF98" s="221"/>
      <c r="AG98" s="201" t="s">
        <v>13</v>
      </c>
      <c r="AH98" s="203" t="s">
        <v>693</v>
      </c>
      <c r="AI98" s="276">
        <f>'Ｈ７（1995）'!A155</f>
        <v>0</v>
      </c>
      <c r="AJ98" s="277">
        <f>'Ｈ７（1995）'!B155</f>
        <v>0</v>
      </c>
      <c r="AK98" s="280">
        <f>'Ｈ７（1995）'!C154</f>
        <v>0</v>
      </c>
      <c r="AL98" s="281">
        <f>'Ｈ７（1995）'!E154</f>
        <v>0</v>
      </c>
    </row>
    <row r="99" spans="1:38" ht="14.45" customHeight="1">
      <c r="A99" s="945">
        <v>0</v>
      </c>
      <c r="B99" s="945">
        <v>0</v>
      </c>
      <c r="C99" s="945">
        <v>0</v>
      </c>
      <c r="D99" s="945">
        <v>0</v>
      </c>
      <c r="E99" s="945">
        <v>0</v>
      </c>
      <c r="F99" s="945">
        <v>0</v>
      </c>
      <c r="G99" s="536"/>
      <c r="H99" s="535"/>
      <c r="I99" s="535"/>
      <c r="K99" s="227" t="s">
        <v>134</v>
      </c>
      <c r="L99" s="200"/>
      <c r="M99" s="201" t="s">
        <v>70</v>
      </c>
      <c r="N99" s="202"/>
      <c r="O99" s="203" t="s">
        <v>71</v>
      </c>
      <c r="P99" s="204">
        <f>'Ｈ７（1995）'!A98</f>
        <v>0</v>
      </c>
      <c r="Q99" s="205">
        <f>'Ｈ７（1995）'!B98</f>
        <v>0</v>
      </c>
      <c r="R99" s="225"/>
      <c r="S99" s="267">
        <f>'Ｈ７（1995）'!D98</f>
        <v>0</v>
      </c>
      <c r="T99" s="268">
        <f>'Ｈ７（1995）'!F98</f>
        <v>0</v>
      </c>
      <c r="U99" s="315" t="s">
        <v>694</v>
      </c>
      <c r="V99" s="200"/>
      <c r="W99" s="201" t="s">
        <v>70</v>
      </c>
      <c r="X99" s="202"/>
      <c r="Y99" s="203" t="s">
        <v>695</v>
      </c>
      <c r="Z99" s="276">
        <f>'Ｈ７（1995）'!A133</f>
        <v>0</v>
      </c>
      <c r="AA99" s="277">
        <f>'Ｈ７（1995）'!B133</f>
        <v>0</v>
      </c>
      <c r="AB99" s="278"/>
      <c r="AC99" s="279">
        <f>'Ｈ７（1995）'!E133</f>
        <v>0</v>
      </c>
      <c r="AD99" s="315" t="s">
        <v>694</v>
      </c>
      <c r="AE99" s="200"/>
      <c r="AF99" s="201" t="s">
        <v>70</v>
      </c>
      <c r="AG99" s="202"/>
      <c r="AH99" s="203" t="s">
        <v>696</v>
      </c>
      <c r="AI99" s="276">
        <f>'Ｈ７（1995）'!A156</f>
        <v>0</v>
      </c>
      <c r="AJ99" s="277">
        <f>'Ｈ７（1995）'!B156</f>
        <v>0</v>
      </c>
      <c r="AK99" s="280">
        <f>'Ｈ７（1995）'!C156</f>
        <v>0</v>
      </c>
      <c r="AL99" s="281">
        <f>'Ｈ７（1995）'!E156</f>
        <v>0</v>
      </c>
    </row>
    <row r="100" spans="1:38" ht="14.45" customHeight="1">
      <c r="A100" s="945">
        <v>5428</v>
      </c>
      <c r="B100" s="945">
        <v>5428</v>
      </c>
      <c r="C100" s="945">
        <v>0</v>
      </c>
      <c r="D100" s="945">
        <v>0</v>
      </c>
      <c r="E100" s="945">
        <v>0</v>
      </c>
      <c r="F100" s="945">
        <v>0</v>
      </c>
      <c r="G100" s="536"/>
      <c r="H100" s="535"/>
      <c r="I100" s="535"/>
      <c r="K100" s="199" t="s">
        <v>130</v>
      </c>
      <c r="L100" s="200"/>
      <c r="M100" s="201" t="s">
        <v>73</v>
      </c>
      <c r="N100" s="202"/>
      <c r="O100" s="203" t="s">
        <v>74</v>
      </c>
      <c r="P100" s="204">
        <f>'Ｈ７（1995）'!A99</f>
        <v>0</v>
      </c>
      <c r="Q100" s="205">
        <f>'Ｈ７（1995）'!B99</f>
        <v>0</v>
      </c>
      <c r="R100" s="225"/>
      <c r="S100" s="267">
        <f>'Ｈ７（1995）'!D99</f>
        <v>0</v>
      </c>
      <c r="T100" s="268">
        <f>'Ｈ７（1995）'!F99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45">
        <v>32184</v>
      </c>
      <c r="B101" s="945">
        <v>32184</v>
      </c>
      <c r="C101" s="945">
        <v>0</v>
      </c>
      <c r="D101" s="945">
        <v>0</v>
      </c>
      <c r="E101" s="945">
        <v>0</v>
      </c>
      <c r="F101" s="945">
        <v>18500</v>
      </c>
      <c r="G101" s="536"/>
      <c r="H101" s="535"/>
      <c r="I101" s="535"/>
      <c r="K101" s="199"/>
      <c r="L101" s="221"/>
      <c r="M101" s="201" t="s">
        <v>13</v>
      </c>
      <c r="N101" s="202"/>
      <c r="O101" s="203" t="s">
        <v>76</v>
      </c>
      <c r="P101" s="204">
        <f>'Ｈ７（1995）'!A100</f>
        <v>5428</v>
      </c>
      <c r="Q101" s="205">
        <f>'Ｈ７（1995）'!B100</f>
        <v>5428</v>
      </c>
      <c r="R101" s="225"/>
      <c r="S101" s="267">
        <f>'Ｈ７（1995）'!D100</f>
        <v>0</v>
      </c>
      <c r="T101" s="268">
        <f>'Ｈ７（1995）'!F100</f>
        <v>0</v>
      </c>
      <c r="U101" s="269"/>
      <c r="V101" s="221"/>
      <c r="W101" s="201" t="s">
        <v>13</v>
      </c>
      <c r="X101" s="202"/>
      <c r="Y101" s="203" t="s">
        <v>697</v>
      </c>
      <c r="Z101" s="276">
        <f>'Ｈ７（1995）'!A134</f>
        <v>0</v>
      </c>
      <c r="AA101" s="277">
        <f>'Ｈ７（1995）'!B134</f>
        <v>0</v>
      </c>
      <c r="AB101" s="278"/>
      <c r="AC101" s="279">
        <f>'Ｈ７（1995）'!E134</f>
        <v>0</v>
      </c>
      <c r="AD101" s="269"/>
      <c r="AE101" s="221"/>
      <c r="AF101" s="201" t="s">
        <v>13</v>
      </c>
      <c r="AG101" s="202"/>
      <c r="AH101" s="203" t="s">
        <v>698</v>
      </c>
      <c r="AI101" s="276">
        <f>'Ｈ７（1995）'!A157</f>
        <v>0</v>
      </c>
      <c r="AJ101" s="277">
        <f>'Ｈ７（1995）'!B157</f>
        <v>0</v>
      </c>
      <c r="AK101" s="280">
        <f>'Ｈ７（1995）'!C157</f>
        <v>0</v>
      </c>
      <c r="AL101" s="281">
        <f>'Ｈ７（1995）'!E157</f>
        <v>0</v>
      </c>
    </row>
    <row r="102" spans="1:38" ht="14.45" customHeight="1">
      <c r="A102" s="945">
        <v>0</v>
      </c>
      <c r="B102" s="945">
        <v>0</v>
      </c>
      <c r="C102" s="945">
        <v>0</v>
      </c>
      <c r="D102" s="945">
        <v>0</v>
      </c>
      <c r="E102" s="945">
        <v>0</v>
      </c>
      <c r="F102" s="945">
        <v>0</v>
      </c>
      <c r="G102" s="536"/>
      <c r="H102" s="535"/>
      <c r="I102" s="535"/>
      <c r="K102" s="199" t="s">
        <v>4</v>
      </c>
      <c r="L102" s="178" t="s">
        <v>78</v>
      </c>
      <c r="M102" s="202"/>
      <c r="N102" s="202"/>
      <c r="O102" s="203" t="s">
        <v>79</v>
      </c>
      <c r="P102" s="204">
        <f>'Ｈ７（1995）'!A101</f>
        <v>32184</v>
      </c>
      <c r="Q102" s="205">
        <f>'Ｈ７（1995）'!B101</f>
        <v>32184</v>
      </c>
      <c r="R102" s="225"/>
      <c r="S102" s="267">
        <f>'Ｈ７（1995）'!D101</f>
        <v>0</v>
      </c>
      <c r="T102" s="268">
        <f>'Ｈ７（1995）'!F101</f>
        <v>18500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45">
        <v>119738</v>
      </c>
      <c r="B103" s="945">
        <v>119738</v>
      </c>
      <c r="C103" s="945">
        <v>0</v>
      </c>
      <c r="D103" s="945">
        <v>0</v>
      </c>
      <c r="E103" s="945">
        <v>0</v>
      </c>
      <c r="F103" s="945">
        <v>0</v>
      </c>
      <c r="G103" s="536"/>
      <c r="H103" s="535"/>
      <c r="I103" s="535"/>
      <c r="K103" s="199"/>
      <c r="L103" s="200"/>
      <c r="M103" s="201" t="s">
        <v>11</v>
      </c>
      <c r="N103" s="202"/>
      <c r="O103" s="203" t="s">
        <v>80</v>
      </c>
      <c r="P103" s="204">
        <f>'Ｈ７（1995）'!A102</f>
        <v>0</v>
      </c>
      <c r="Q103" s="205">
        <f>'Ｈ７（1995）'!B102</f>
        <v>0</v>
      </c>
      <c r="R103" s="225"/>
      <c r="S103" s="267">
        <f>'Ｈ７（1995）'!D102</f>
        <v>0</v>
      </c>
      <c r="T103" s="268">
        <f>'Ｈ７（1995）'!F102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45">
        <v>85762</v>
      </c>
      <c r="B104" s="945">
        <v>85762</v>
      </c>
      <c r="C104" s="945">
        <v>0</v>
      </c>
      <c r="D104" s="945">
        <v>0</v>
      </c>
      <c r="E104" s="945">
        <v>0</v>
      </c>
      <c r="F104" s="945">
        <v>0</v>
      </c>
      <c r="G104" s="536"/>
      <c r="H104" s="535"/>
      <c r="I104" s="535"/>
      <c r="K104" s="199"/>
      <c r="L104" s="221"/>
      <c r="M104" s="201" t="s">
        <v>13</v>
      </c>
      <c r="N104" s="202"/>
      <c r="O104" s="203"/>
      <c r="P104" s="224">
        <f>P102-P103</f>
        <v>32184</v>
      </c>
      <c r="Q104" s="297">
        <f>Q102-Q103</f>
        <v>32184</v>
      </c>
      <c r="R104" s="225"/>
      <c r="S104" s="297">
        <f>S102-S103</f>
        <v>0</v>
      </c>
      <c r="T104" s="275">
        <f>T102-T103</f>
        <v>18500</v>
      </c>
      <c r="U104" s="269"/>
      <c r="V104" s="221"/>
      <c r="W104" s="201" t="s">
        <v>13</v>
      </c>
      <c r="X104" s="202"/>
      <c r="Y104" s="203" t="s">
        <v>699</v>
      </c>
      <c r="Z104" s="276">
        <f>'Ｈ７（1995）'!A135</f>
        <v>0</v>
      </c>
      <c r="AA104" s="277">
        <f>'Ｈ７（1995）'!B135</f>
        <v>0</v>
      </c>
      <c r="AB104" s="278"/>
      <c r="AC104" s="279">
        <f>'Ｈ７（1995）'!E135</f>
        <v>0</v>
      </c>
      <c r="AD104" s="269"/>
      <c r="AE104" s="221"/>
      <c r="AF104" s="201" t="s">
        <v>13</v>
      </c>
      <c r="AG104" s="202"/>
      <c r="AH104" s="203" t="s">
        <v>700</v>
      </c>
      <c r="AI104" s="276">
        <f>'Ｈ７（1995）'!A158</f>
        <v>0</v>
      </c>
      <c r="AJ104" s="277">
        <f>'Ｈ７（1995）'!B158</f>
        <v>0</v>
      </c>
      <c r="AK104" s="280">
        <f>'Ｈ７（1995）'!C158</f>
        <v>0</v>
      </c>
      <c r="AL104" s="281">
        <f>'Ｈ７（1995）'!E158</f>
        <v>0</v>
      </c>
    </row>
    <row r="105" spans="1:38" ht="14.45" customHeight="1">
      <c r="A105" s="945">
        <v>20756</v>
      </c>
      <c r="B105" s="945">
        <v>20756</v>
      </c>
      <c r="C105" s="945">
        <v>0</v>
      </c>
      <c r="D105" s="945">
        <v>0</v>
      </c>
      <c r="E105" s="945">
        <v>0</v>
      </c>
      <c r="F105" s="945">
        <v>0</v>
      </c>
      <c r="G105" s="536"/>
      <c r="H105" s="535"/>
      <c r="I105" s="535"/>
      <c r="K105" s="199"/>
      <c r="L105" s="174"/>
      <c r="M105" s="201" t="s">
        <v>88</v>
      </c>
      <c r="N105" s="202"/>
      <c r="O105" s="203" t="s">
        <v>109</v>
      </c>
      <c r="P105" s="204">
        <f>'Ｈ７（1995）'!A104</f>
        <v>85762</v>
      </c>
      <c r="Q105" s="205">
        <f>'Ｈ７（1995）'!B104</f>
        <v>85762</v>
      </c>
      <c r="R105" s="225"/>
      <c r="S105" s="267">
        <f>'Ｈ７（1995）'!D104</f>
        <v>0</v>
      </c>
      <c r="T105" s="268">
        <f>'Ｈ７（1995）'!F104</f>
        <v>0</v>
      </c>
      <c r="U105" s="269"/>
      <c r="V105" s="174"/>
      <c r="W105" s="201" t="s">
        <v>452</v>
      </c>
      <c r="X105" s="202"/>
      <c r="Y105" s="203" t="s">
        <v>453</v>
      </c>
      <c r="Z105" s="276">
        <f>'Ｈ７（1995）'!A136</f>
        <v>0</v>
      </c>
      <c r="AA105" s="277">
        <f>'Ｈ７（1995）'!B136</f>
        <v>0</v>
      </c>
      <c r="AB105" s="278"/>
      <c r="AC105" s="279">
        <f>'Ｈ７（1995）'!E136</f>
        <v>0</v>
      </c>
      <c r="AD105" s="269"/>
      <c r="AE105" s="174"/>
      <c r="AF105" s="201" t="s">
        <v>452</v>
      </c>
      <c r="AG105" s="202"/>
      <c r="AH105" s="203" t="s">
        <v>454</v>
      </c>
      <c r="AI105" s="276">
        <f>'Ｈ７（1995）'!A159</f>
        <v>0</v>
      </c>
      <c r="AJ105" s="277">
        <f>'Ｈ７（1995）'!B159</f>
        <v>0</v>
      </c>
      <c r="AK105" s="280">
        <f>'Ｈ７（1995）'!C159</f>
        <v>0</v>
      </c>
      <c r="AL105" s="281">
        <f>'Ｈ７（1995）'!E159</f>
        <v>0</v>
      </c>
    </row>
    <row r="106" spans="1:38" ht="14.45" customHeight="1">
      <c r="A106" s="945">
        <v>0</v>
      </c>
      <c r="B106" s="945">
        <v>0</v>
      </c>
      <c r="C106" s="945">
        <v>0</v>
      </c>
      <c r="D106" s="945">
        <v>0</v>
      </c>
      <c r="E106" s="945">
        <v>0</v>
      </c>
      <c r="F106" s="945">
        <v>0</v>
      </c>
      <c r="G106" s="536"/>
      <c r="H106" s="535"/>
      <c r="I106" s="535"/>
      <c r="K106" s="199"/>
      <c r="L106" s="181" t="s">
        <v>91</v>
      </c>
      <c r="M106" s="201" t="s">
        <v>89</v>
      </c>
      <c r="N106" s="202"/>
      <c r="O106" s="203" t="s">
        <v>110</v>
      </c>
      <c r="P106" s="204">
        <f>'Ｈ７（1995）'!A105</f>
        <v>20756</v>
      </c>
      <c r="Q106" s="205">
        <f>'Ｈ７（1995）'!B105</f>
        <v>20756</v>
      </c>
      <c r="R106" s="225"/>
      <c r="S106" s="267">
        <f>'Ｈ７（1995）'!D105</f>
        <v>0</v>
      </c>
      <c r="T106" s="268">
        <f>'Ｈ７（1995）'!F105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45">
        <v>0</v>
      </c>
      <c r="B107" s="945">
        <v>0</v>
      </c>
      <c r="C107" s="945">
        <v>0</v>
      </c>
      <c r="D107" s="945">
        <v>0</v>
      </c>
      <c r="E107" s="945">
        <v>0</v>
      </c>
      <c r="F107" s="945">
        <v>0</v>
      </c>
      <c r="G107" s="536"/>
      <c r="H107" s="535"/>
      <c r="I107" s="535"/>
      <c r="K107" s="199"/>
      <c r="L107" s="181"/>
      <c r="M107" s="201" t="s">
        <v>104</v>
      </c>
      <c r="N107" s="202"/>
      <c r="O107" s="203" t="s">
        <v>111</v>
      </c>
      <c r="P107" s="204">
        <f>'Ｈ７（1995）'!A106</f>
        <v>0</v>
      </c>
      <c r="Q107" s="205">
        <f>'Ｈ７（1995）'!B106</f>
        <v>0</v>
      </c>
      <c r="R107" s="225"/>
      <c r="S107" s="267">
        <f>'Ｈ７（1995）'!D106</f>
        <v>0</v>
      </c>
      <c r="T107" s="268">
        <f>'Ｈ７（1995）'!F106</f>
        <v>0</v>
      </c>
      <c r="U107" s="269"/>
      <c r="V107" s="181"/>
      <c r="W107" s="201" t="s">
        <v>104</v>
      </c>
      <c r="X107" s="202"/>
      <c r="Y107" s="203" t="s">
        <v>701</v>
      </c>
      <c r="Z107" s="276">
        <f>'Ｈ７（1995）'!A137</f>
        <v>0</v>
      </c>
      <c r="AA107" s="277">
        <f>'Ｈ７（1995）'!B137</f>
        <v>0</v>
      </c>
      <c r="AB107" s="278"/>
      <c r="AC107" s="279">
        <f>'Ｈ７（1995）'!E137</f>
        <v>0</v>
      </c>
      <c r="AD107" s="269"/>
      <c r="AE107" s="181"/>
      <c r="AF107" s="201" t="s">
        <v>104</v>
      </c>
      <c r="AG107" s="202"/>
      <c r="AH107" s="203" t="s">
        <v>702</v>
      </c>
      <c r="AI107" s="276">
        <f>'Ｈ７（1995）'!A160</f>
        <v>0</v>
      </c>
      <c r="AJ107" s="277">
        <f>'Ｈ７（1995）'!B160</f>
        <v>0</v>
      </c>
      <c r="AK107" s="280">
        <f>'Ｈ７（1995）'!C160</f>
        <v>0</v>
      </c>
      <c r="AL107" s="281">
        <f>'Ｈ７（1995）'!E160</f>
        <v>0</v>
      </c>
    </row>
    <row r="108" spans="1:38" ht="14.45" customHeight="1">
      <c r="A108" s="945">
        <v>0</v>
      </c>
      <c r="B108" s="945">
        <v>0</v>
      </c>
      <c r="C108" s="945">
        <v>0</v>
      </c>
      <c r="D108" s="945">
        <v>0</v>
      </c>
      <c r="E108" s="945">
        <v>0</v>
      </c>
      <c r="F108" s="945">
        <v>0</v>
      </c>
      <c r="G108" s="536"/>
      <c r="H108" s="535"/>
      <c r="I108" s="535"/>
      <c r="K108" s="199"/>
      <c r="L108" s="181"/>
      <c r="M108" s="201" t="s">
        <v>90</v>
      </c>
      <c r="N108" s="202"/>
      <c r="O108" s="203" t="s">
        <v>112</v>
      </c>
      <c r="P108" s="204">
        <f>'Ｈ７（1995）'!A107</f>
        <v>0</v>
      </c>
      <c r="Q108" s="205">
        <f>'Ｈ７（1995）'!B107</f>
        <v>0</v>
      </c>
      <c r="R108" s="225"/>
      <c r="S108" s="267">
        <f>'Ｈ７（1995）'!D107</f>
        <v>0</v>
      </c>
      <c r="T108" s="268">
        <f>'Ｈ７（1995）'!F107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45">
        <v>0</v>
      </c>
      <c r="B109" s="945">
        <v>0</v>
      </c>
      <c r="C109" s="945">
        <v>0</v>
      </c>
      <c r="D109" s="945">
        <v>0</v>
      </c>
      <c r="E109" s="945">
        <v>0</v>
      </c>
      <c r="F109" s="945">
        <v>0</v>
      </c>
      <c r="G109" s="536"/>
      <c r="H109" s="535"/>
      <c r="I109" s="535"/>
      <c r="K109" s="199"/>
      <c r="L109" s="181" t="s">
        <v>92</v>
      </c>
      <c r="M109" s="201" t="s">
        <v>105</v>
      </c>
      <c r="N109" s="202"/>
      <c r="O109" s="203" t="s">
        <v>113</v>
      </c>
      <c r="P109" s="204">
        <f>'Ｈ７（1995）'!A108</f>
        <v>0</v>
      </c>
      <c r="Q109" s="205">
        <f>'Ｈ７（1995）'!B108</f>
        <v>0</v>
      </c>
      <c r="R109" s="225"/>
      <c r="S109" s="267">
        <f>'Ｈ７（1995）'!D108</f>
        <v>0</v>
      </c>
      <c r="T109" s="268">
        <f>'Ｈ７（1995）'!F108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45">
        <v>0</v>
      </c>
      <c r="B110" s="945">
        <v>0</v>
      </c>
      <c r="C110" s="945">
        <v>0</v>
      </c>
      <c r="D110" s="945">
        <v>0</v>
      </c>
      <c r="E110" s="945">
        <v>0</v>
      </c>
      <c r="F110" s="945">
        <v>0</v>
      </c>
      <c r="G110" s="536"/>
      <c r="H110" s="535"/>
      <c r="I110" s="535"/>
      <c r="K110" s="199"/>
      <c r="L110" s="181"/>
      <c r="M110" s="201" t="s">
        <v>106</v>
      </c>
      <c r="N110" s="202"/>
      <c r="O110" s="203" t="s">
        <v>114</v>
      </c>
      <c r="P110" s="204">
        <f>'Ｈ７（1995）'!A109</f>
        <v>0</v>
      </c>
      <c r="Q110" s="205">
        <f>'Ｈ７（1995）'!B109</f>
        <v>0</v>
      </c>
      <c r="R110" s="225"/>
      <c r="S110" s="267">
        <f>'Ｈ７（1995）'!D109</f>
        <v>0</v>
      </c>
      <c r="T110" s="268">
        <f>'Ｈ７（1995）'!F109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45">
        <v>2261</v>
      </c>
      <c r="B111" s="945">
        <v>2261</v>
      </c>
      <c r="C111" s="945">
        <v>0</v>
      </c>
      <c r="D111" s="945">
        <v>0</v>
      </c>
      <c r="E111" s="945">
        <v>0</v>
      </c>
      <c r="F111" s="945">
        <v>0</v>
      </c>
      <c r="G111" s="536"/>
      <c r="H111" s="535"/>
      <c r="I111" s="535"/>
      <c r="K111" s="199"/>
      <c r="L111" s="181"/>
      <c r="M111" s="201" t="s">
        <v>107</v>
      </c>
      <c r="N111" s="202"/>
      <c r="O111" s="203" t="s">
        <v>115</v>
      </c>
      <c r="P111" s="204">
        <f>'Ｈ７（1995）'!A110</f>
        <v>0</v>
      </c>
      <c r="Q111" s="205">
        <f>'Ｈ７（1995）'!B110</f>
        <v>0</v>
      </c>
      <c r="R111" s="225"/>
      <c r="S111" s="267">
        <f>'Ｈ７（1995）'!D110</f>
        <v>0</v>
      </c>
      <c r="T111" s="268">
        <f>'Ｈ７（1995）'!F110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45">
        <v>10959</v>
      </c>
      <c r="B112" s="945">
        <v>10959</v>
      </c>
      <c r="C112" s="945">
        <v>0</v>
      </c>
      <c r="D112" s="945">
        <v>0</v>
      </c>
      <c r="E112" s="945">
        <v>0</v>
      </c>
      <c r="F112" s="945">
        <v>0</v>
      </c>
      <c r="G112" s="536"/>
      <c r="H112" s="535"/>
      <c r="I112" s="535"/>
      <c r="K112" s="199"/>
      <c r="L112" s="181" t="s">
        <v>41</v>
      </c>
      <c r="M112" s="201" t="s">
        <v>108</v>
      </c>
      <c r="N112" s="202"/>
      <c r="O112" s="203" t="s">
        <v>116</v>
      </c>
      <c r="P112" s="204">
        <f>'Ｈ７（1995）'!A111</f>
        <v>2261</v>
      </c>
      <c r="Q112" s="205">
        <f>'Ｈ７（1995）'!B111</f>
        <v>2261</v>
      </c>
      <c r="R112" s="225"/>
      <c r="S112" s="267">
        <f>'Ｈ７（1995）'!D111</f>
        <v>0</v>
      </c>
      <c r="T112" s="268">
        <f>'Ｈ７（1995）'!F111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45">
        <v>0</v>
      </c>
      <c r="B113" s="945">
        <v>0</v>
      </c>
      <c r="C113" s="945">
        <v>0</v>
      </c>
      <c r="D113" s="945">
        <v>0</v>
      </c>
      <c r="E113" s="945">
        <v>0</v>
      </c>
      <c r="F113" s="945">
        <v>0</v>
      </c>
      <c r="G113" s="536"/>
      <c r="H113" s="535"/>
      <c r="I113" s="535"/>
      <c r="K113" s="199"/>
      <c r="L113" s="221"/>
      <c r="M113" s="201" t="s">
        <v>13</v>
      </c>
      <c r="N113" s="202"/>
      <c r="O113" s="203" t="s">
        <v>117</v>
      </c>
      <c r="P113" s="204">
        <f>'Ｈ７（1995）'!A112</f>
        <v>10959</v>
      </c>
      <c r="Q113" s="205">
        <f>'Ｈ７（1995）'!B112</f>
        <v>10959</v>
      </c>
      <c r="R113" s="225"/>
      <c r="S113" s="267">
        <f>'Ｈ７（1995）'!D112</f>
        <v>0</v>
      </c>
      <c r="T113" s="268">
        <f>'Ｈ７（1995）'!F112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'Ｈ７（1995）'!A113</f>
        <v>0</v>
      </c>
      <c r="Q114" s="205">
        <f>'Ｈ７（1995）'!B113</f>
        <v>0</v>
      </c>
      <c r="R114" s="225"/>
      <c r="S114" s="267">
        <f>'Ｈ７（1995）'!D113</f>
        <v>0</v>
      </c>
      <c r="T114" s="268">
        <f>'Ｈ７（1995）'!F113</f>
        <v>0</v>
      </c>
      <c r="U114" s="269"/>
      <c r="V114" s="201" t="s">
        <v>13</v>
      </c>
      <c r="W114" s="202"/>
      <c r="X114" s="202"/>
      <c r="Y114" s="203" t="s">
        <v>703</v>
      </c>
      <c r="Z114" s="276">
        <f>'Ｈ７（1995）'!A138</f>
        <v>0</v>
      </c>
      <c r="AA114" s="277">
        <f>'Ｈ７（1995）'!B138</f>
        <v>0</v>
      </c>
      <c r="AB114" s="278"/>
      <c r="AC114" s="279">
        <f>'Ｈ７（1995）'!E138</f>
        <v>0</v>
      </c>
      <c r="AD114" s="269"/>
      <c r="AE114" s="201" t="s">
        <v>13</v>
      </c>
      <c r="AF114" s="202"/>
      <c r="AG114" s="202"/>
      <c r="AH114" s="203" t="s">
        <v>704</v>
      </c>
      <c r="AI114" s="276">
        <f>'Ｈ７（1995）'!A161</f>
        <v>0</v>
      </c>
      <c r="AJ114" s="277">
        <f>'Ｈ７（1995）'!B161</f>
        <v>0</v>
      </c>
      <c r="AK114" s="280">
        <f>'Ｈ７（1995）'!C161</f>
        <v>0</v>
      </c>
      <c r="AL114" s="281">
        <f>'Ｈ７（1995）'!E161</f>
        <v>0</v>
      </c>
    </row>
    <row r="115" spans="1:41" ht="14.45" customHeight="1" thickBot="1">
      <c r="K115" s="316"/>
      <c r="L115" s="317" t="s">
        <v>82</v>
      </c>
      <c r="M115" s="318"/>
      <c r="N115" s="318"/>
      <c r="O115" s="319"/>
      <c r="P115" s="320">
        <f>SUM(P62:P114)-P63-P64-P66-P67-P69-P70-P71-P84-P85-P86-P94-P95-P96-P97-P98-P103-P104</f>
        <v>560886</v>
      </c>
      <c r="Q115" s="321">
        <f>SUM(Q62:Q114)-Q63-Q64-Q66-Q67-Q69-Q70-Q71-Q84-Q85-Q86-Q94-Q95-Q96-Q97-Q98-Q103-Q104</f>
        <v>547427</v>
      </c>
      <c r="R115" s="321"/>
      <c r="S115" s="322">
        <f>SUM(S62:S114)-S63-S64-S66-S67-S69-S70-S71-S84-S85-S86-S94-S95-S96-S97-S98-S103-S104</f>
        <v>8425</v>
      </c>
      <c r="T115" s="323">
        <f>SUM(T62:T114)-T63-T64-T66-T67-T69-T70-T71-T84-T85-T86-T94-T95-T96-T97-T98-T103-T104</f>
        <v>83100</v>
      </c>
      <c r="U115" s="324"/>
      <c r="V115" s="317" t="s">
        <v>82</v>
      </c>
      <c r="W115" s="318"/>
      <c r="X115" s="318"/>
      <c r="Y115" s="319"/>
      <c r="Z115" s="325">
        <f>Z64+Z67+Z73+Z74+Z75+Z86+Z88+Z89+Z92+Z93+Z99+Z101+Z104+Z105+Z114</f>
        <v>57904</v>
      </c>
      <c r="AA115" s="326">
        <f>AA64+AA67+AA73+AA74+AA75+AA86+AA88+AA89+AA92+AA93+AA99+AA101+AA104+AA105+AA114</f>
        <v>0</v>
      </c>
      <c r="AB115" s="327"/>
      <c r="AC115" s="328">
        <f>AC64+AC67+AC73+AC74+AC75+AC86+AC88+AC89+AC92+AC93+AC99+AC101+AC104+AC105+AC114</f>
        <v>48100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55">
        <v>57904</v>
      </c>
      <c r="B116" s="955">
        <v>0</v>
      </c>
      <c r="C116" s="955">
        <v>0</v>
      </c>
      <c r="D116" s="955">
        <v>0</v>
      </c>
      <c r="E116" s="955">
        <v>48100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55">
        <v>0</v>
      </c>
      <c r="B117" s="955">
        <v>0</v>
      </c>
      <c r="C117" s="955">
        <v>0</v>
      </c>
      <c r="D117" s="955">
        <v>0</v>
      </c>
      <c r="E117" s="955">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55">
        <v>0</v>
      </c>
      <c r="B118" s="955">
        <v>0</v>
      </c>
      <c r="C118" s="955">
        <v>0</v>
      </c>
      <c r="D118" s="955">
        <v>0</v>
      </c>
      <c r="E118" s="955">
        <v>0</v>
      </c>
      <c r="K118" s="504" t="s">
        <v>723</v>
      </c>
      <c r="L118" s="339"/>
      <c r="M118" s="339"/>
      <c r="N118" s="339"/>
      <c r="O118" s="340"/>
      <c r="P118" s="341"/>
      <c r="Q118" s="341"/>
      <c r="R118" s="518" t="s">
        <v>734</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55">
        <v>0</v>
      </c>
      <c r="B119" s="955">
        <v>0</v>
      </c>
      <c r="C119" s="955">
        <v>0</v>
      </c>
      <c r="D119" s="955">
        <v>0</v>
      </c>
      <c r="E119" s="955">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1" s="376" customFormat="1" ht="14.45" customHeight="1">
      <c r="A120" s="955">
        <v>0</v>
      </c>
      <c r="B120" s="955">
        <v>0</v>
      </c>
      <c r="C120" s="955">
        <v>0</v>
      </c>
      <c r="D120" s="955">
        <v>0</v>
      </c>
      <c r="E120" s="955">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55">
        <v>54844</v>
      </c>
      <c r="B121" s="955">
        <v>0</v>
      </c>
      <c r="C121" s="955">
        <v>0</v>
      </c>
      <c r="D121" s="955">
        <v>0</v>
      </c>
      <c r="E121" s="955">
        <v>46900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55">
        <v>54844</v>
      </c>
      <c r="B122" s="955">
        <v>0</v>
      </c>
      <c r="C122" s="955">
        <v>0</v>
      </c>
      <c r="D122" s="955">
        <v>0</v>
      </c>
      <c r="E122" s="955">
        <v>46900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1" ht="14.45" customHeight="1">
      <c r="A123" s="955">
        <v>0</v>
      </c>
      <c r="B123" s="955">
        <v>0</v>
      </c>
      <c r="C123" s="955">
        <v>0</v>
      </c>
      <c r="D123" s="955">
        <v>0</v>
      </c>
      <c r="E123" s="955">
        <v>0</v>
      </c>
      <c r="K123" s="188"/>
      <c r="L123" s="189" t="s">
        <v>8</v>
      </c>
      <c r="M123" s="190"/>
      <c r="N123" s="190"/>
      <c r="O123" s="191"/>
      <c r="P123" s="365">
        <f t="shared" ref="P123:T138" si="0">P8+P62</f>
        <v>10431</v>
      </c>
      <c r="Q123" s="259">
        <f t="shared" si="0"/>
        <v>10431</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10431</v>
      </c>
      <c r="AJ123" s="259">
        <f>SUM(AJ124:AJ125)</f>
        <v>0</v>
      </c>
      <c r="AK123" s="370">
        <f>SUM(AK124:AK125)</f>
        <v>0</v>
      </c>
      <c r="AL123" s="1383">
        <f>P123-Q123</f>
        <v>0</v>
      </c>
      <c r="AM123" s="1339"/>
    </row>
    <row r="124" spans="1:41" ht="14.45" customHeight="1">
      <c r="A124" s="955">
        <v>3060</v>
      </c>
      <c r="B124" s="955">
        <v>0</v>
      </c>
      <c r="C124" s="955">
        <v>0</v>
      </c>
      <c r="D124" s="955">
        <v>0</v>
      </c>
      <c r="E124" s="955">
        <v>1200</v>
      </c>
      <c r="K124" s="199"/>
      <c r="L124" s="200"/>
      <c r="M124" s="201" t="s">
        <v>146</v>
      </c>
      <c r="N124" s="202"/>
      <c r="O124" s="203"/>
      <c r="P124" s="224">
        <f t="shared" si="0"/>
        <v>8021</v>
      </c>
      <c r="Q124" s="225">
        <f t="shared" si="0"/>
        <v>8021</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8021</v>
      </c>
      <c r="AJ124" s="225">
        <f>IF($P124-$Z124=0,0,ROUND((R124-AA124)*$AI124/($P124-$Z124),0))</f>
        <v>0</v>
      </c>
      <c r="AK124" s="371">
        <f>IF(P124-Z124=0,0,ROUND((S124-AB124)*AI124/(P124-Z124),0))</f>
        <v>0</v>
      </c>
      <c r="AL124" s="1383">
        <f t="shared" ref="AL124:AL175" si="3">P124-Q124</f>
        <v>0</v>
      </c>
      <c r="AM124" s="1339"/>
    </row>
    <row r="125" spans="1:41" ht="14.45" customHeight="1">
      <c r="A125" s="955">
        <v>0</v>
      </c>
      <c r="B125" s="955">
        <v>0</v>
      </c>
      <c r="C125" s="955">
        <v>0</v>
      </c>
      <c r="D125" s="955">
        <v>0</v>
      </c>
      <c r="E125" s="955">
        <v>0</v>
      </c>
      <c r="K125" s="199"/>
      <c r="L125" s="200"/>
      <c r="M125" s="201" t="s">
        <v>13</v>
      </c>
      <c r="N125" s="172"/>
      <c r="O125" s="212"/>
      <c r="P125" s="224">
        <f t="shared" si="0"/>
        <v>2410</v>
      </c>
      <c r="Q125" s="225">
        <f t="shared" si="0"/>
        <v>2410</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2410</v>
      </c>
      <c r="AJ125" s="225">
        <f>IF($P125-$Z125=0,0,ROUND((R125-AA125)*$AI125/($P125-$Z125),0))</f>
        <v>0</v>
      </c>
      <c r="AK125" s="371">
        <f>IF(P125-Z125=0,0,ROUND((S125-AB125)*AI125/(P125-Z125),0))</f>
        <v>0</v>
      </c>
      <c r="AL125" s="1383">
        <f t="shared" si="3"/>
        <v>0</v>
      </c>
      <c r="AM125" s="1339"/>
    </row>
    <row r="126" spans="1:41" ht="14.45" customHeight="1">
      <c r="A126" s="955">
        <v>0</v>
      </c>
      <c r="B126" s="955">
        <v>0</v>
      </c>
      <c r="C126" s="955">
        <v>0</v>
      </c>
      <c r="D126" s="955">
        <v>0</v>
      </c>
      <c r="E126" s="955">
        <v>0</v>
      </c>
      <c r="K126" s="199" t="s">
        <v>4</v>
      </c>
      <c r="L126" s="178" t="s">
        <v>14</v>
      </c>
      <c r="M126" s="175"/>
      <c r="N126" s="175"/>
      <c r="O126" s="216"/>
      <c r="P126" s="224">
        <f t="shared" si="0"/>
        <v>9121</v>
      </c>
      <c r="Q126" s="225">
        <f t="shared" si="0"/>
        <v>9121</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9121</v>
      </c>
      <c r="AJ126" s="225">
        <f>SUM(AJ127:AJ128)</f>
        <v>0</v>
      </c>
      <c r="AK126" s="371">
        <f>SUM(AK127:AK128)</f>
        <v>0</v>
      </c>
      <c r="AL126" s="1383">
        <f t="shared" si="3"/>
        <v>0</v>
      </c>
      <c r="AM126" s="1339"/>
    </row>
    <row r="127" spans="1:41" ht="14.45" customHeight="1">
      <c r="A127" s="955">
        <v>0</v>
      </c>
      <c r="B127" s="955">
        <v>0</v>
      </c>
      <c r="C127" s="955">
        <v>0</v>
      </c>
      <c r="D127" s="955">
        <v>0</v>
      </c>
      <c r="E127" s="955">
        <v>0</v>
      </c>
      <c r="K127" s="199"/>
      <c r="L127" s="200"/>
      <c r="M127" s="201" t="s">
        <v>16</v>
      </c>
      <c r="N127" s="202"/>
      <c r="O127" s="203"/>
      <c r="P127" s="224">
        <f t="shared" si="0"/>
        <v>4227</v>
      </c>
      <c r="Q127" s="225">
        <f t="shared" si="0"/>
        <v>4227</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4227</v>
      </c>
      <c r="AJ127" s="225">
        <f>IF($P127-$Z127=0,0,ROUND((R127-AA127)*$AI127/($P127-$Z127),0))</f>
        <v>0</v>
      </c>
      <c r="AK127" s="371">
        <f>IF(P127-Z127=0,0,ROUND((S127-AB127)*AI127/(P127-Z127),0))</f>
        <v>0</v>
      </c>
      <c r="AL127" s="1383">
        <f t="shared" si="3"/>
        <v>0</v>
      </c>
      <c r="AM127" s="1339"/>
    </row>
    <row r="128" spans="1:41" ht="14.45" customHeight="1">
      <c r="A128" s="955">
        <v>3060</v>
      </c>
      <c r="B128" s="955">
        <v>0</v>
      </c>
      <c r="C128" s="955">
        <v>0</v>
      </c>
      <c r="D128" s="955">
        <v>0</v>
      </c>
      <c r="E128" s="955">
        <v>1200</v>
      </c>
      <c r="K128" s="199"/>
      <c r="L128" s="221"/>
      <c r="M128" s="201" t="s">
        <v>13</v>
      </c>
      <c r="N128" s="222"/>
      <c r="O128" s="223"/>
      <c r="P128" s="224">
        <f t="shared" si="0"/>
        <v>4894</v>
      </c>
      <c r="Q128" s="225">
        <f t="shared" si="0"/>
        <v>4894</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4894</v>
      </c>
      <c r="AJ128" s="225">
        <f>IF($P128-$Z128=0,0,ROUND((R128-AA128)*$AI128/($P128-$Z128),0))</f>
        <v>0</v>
      </c>
      <c r="AK128" s="371">
        <f>IF(P128-Z128=0,0,ROUND((S128-AB128)*AI128/(P128-Z128),0))</f>
        <v>0</v>
      </c>
      <c r="AL128" s="1383">
        <f t="shared" si="3"/>
        <v>0</v>
      </c>
      <c r="AM128" s="1339"/>
    </row>
    <row r="129" spans="1:39" ht="14.45" customHeight="1">
      <c r="A129" s="955">
        <v>0</v>
      </c>
      <c r="B129" s="955">
        <v>0</v>
      </c>
      <c r="C129" s="955">
        <v>0</v>
      </c>
      <c r="D129" s="955">
        <v>0</v>
      </c>
      <c r="E129" s="955">
        <v>0</v>
      </c>
      <c r="K129" s="199" t="s">
        <v>4</v>
      </c>
      <c r="L129" s="174"/>
      <c r="M129" s="200" t="s">
        <v>94</v>
      </c>
      <c r="N129" s="202"/>
      <c r="O129" s="203"/>
      <c r="P129" s="224">
        <f t="shared" si="0"/>
        <v>29692</v>
      </c>
      <c r="Q129" s="225">
        <f t="shared" si="0"/>
        <v>29692</v>
      </c>
      <c r="R129" s="225">
        <f t="shared" si="0"/>
        <v>6676</v>
      </c>
      <c r="S129" s="226">
        <f t="shared" si="0"/>
        <v>6676</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29692</v>
      </c>
      <c r="AJ129" s="225">
        <f>SUM(AJ130:AJ132)</f>
        <v>6676</v>
      </c>
      <c r="AK129" s="371">
        <f>SUM(AK130:AK132)</f>
        <v>6676</v>
      </c>
      <c r="AL129" s="1383">
        <f t="shared" si="3"/>
        <v>0</v>
      </c>
      <c r="AM129" s="1339"/>
    </row>
    <row r="130" spans="1:39" ht="14.45" customHeight="1">
      <c r="A130" s="955">
        <v>0</v>
      </c>
      <c r="B130" s="955">
        <v>0</v>
      </c>
      <c r="C130" s="955">
        <v>0</v>
      </c>
      <c r="D130" s="955">
        <v>0</v>
      </c>
      <c r="E130" s="955">
        <v>0</v>
      </c>
      <c r="K130" s="199"/>
      <c r="L130" s="181" t="s">
        <v>102</v>
      </c>
      <c r="M130" s="200"/>
      <c r="N130" s="201" t="s">
        <v>148</v>
      </c>
      <c r="O130" s="203"/>
      <c r="P130" s="224">
        <f t="shared" si="0"/>
        <v>2935</v>
      </c>
      <c r="Q130" s="225">
        <f t="shared" si="0"/>
        <v>2935</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2935</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55">
        <v>0</v>
      </c>
      <c r="B131" s="955">
        <v>0</v>
      </c>
      <c r="C131" s="955">
        <v>0</v>
      </c>
      <c r="D131" s="955">
        <v>0</v>
      </c>
      <c r="E131" s="955">
        <v>0</v>
      </c>
      <c r="K131" s="199"/>
      <c r="L131" s="181" t="s">
        <v>103</v>
      </c>
      <c r="M131" s="181"/>
      <c r="N131" s="201" t="s">
        <v>96</v>
      </c>
      <c r="O131" s="203"/>
      <c r="P131" s="224">
        <f t="shared" si="0"/>
        <v>26757</v>
      </c>
      <c r="Q131" s="225">
        <f t="shared" si="0"/>
        <v>26757</v>
      </c>
      <c r="R131" s="225">
        <f t="shared" si="0"/>
        <v>6676</v>
      </c>
      <c r="S131" s="226">
        <f t="shared" si="0"/>
        <v>6676</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26757</v>
      </c>
      <c r="AJ131" s="225">
        <f t="shared" si="5"/>
        <v>6676</v>
      </c>
      <c r="AK131" s="371">
        <f t="shared" si="6"/>
        <v>6676</v>
      </c>
      <c r="AL131" s="1383">
        <f t="shared" si="3"/>
        <v>0</v>
      </c>
      <c r="AM131" s="1339"/>
    </row>
    <row r="132" spans="1:39" ht="14.45" customHeight="1">
      <c r="A132" s="955">
        <v>3060</v>
      </c>
      <c r="B132" s="955">
        <v>0</v>
      </c>
      <c r="C132" s="955">
        <v>0</v>
      </c>
      <c r="D132" s="955">
        <v>0</v>
      </c>
      <c r="E132" s="955">
        <v>1200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55">
        <v>0</v>
      </c>
      <c r="B133" s="955">
        <v>0</v>
      </c>
      <c r="C133" s="955">
        <v>0</v>
      </c>
      <c r="D133" s="955">
        <v>0</v>
      </c>
      <c r="E133" s="955">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55">
        <v>0</v>
      </c>
      <c r="B134" s="955">
        <v>0</v>
      </c>
      <c r="C134" s="955">
        <v>0</v>
      </c>
      <c r="D134" s="955">
        <v>0</v>
      </c>
      <c r="E134" s="955">
        <v>0</v>
      </c>
      <c r="K134" s="199"/>
      <c r="L134" s="221"/>
      <c r="M134" s="201" t="s">
        <v>13</v>
      </c>
      <c r="N134" s="202"/>
      <c r="O134" s="203"/>
      <c r="P134" s="224">
        <f t="shared" si="0"/>
        <v>1620</v>
      </c>
      <c r="Q134" s="225">
        <f t="shared" si="0"/>
        <v>1620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1620</v>
      </c>
      <c r="AJ134" s="225">
        <f t="shared" si="5"/>
        <v>0</v>
      </c>
      <c r="AK134" s="371">
        <f t="shared" si="6"/>
        <v>0</v>
      </c>
      <c r="AL134" s="1383">
        <f t="shared" si="3"/>
        <v>0</v>
      </c>
      <c r="AM134" s="1339"/>
    </row>
    <row r="135" spans="1:39" ht="14.45" customHeight="1">
      <c r="A135" s="955">
        <v>0</v>
      </c>
      <c r="B135" s="955">
        <v>0</v>
      </c>
      <c r="C135" s="955">
        <v>0</v>
      </c>
      <c r="D135" s="955">
        <v>0</v>
      </c>
      <c r="E135" s="955">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55">
        <v>0</v>
      </c>
      <c r="B136" s="955">
        <v>0</v>
      </c>
      <c r="C136" s="955">
        <v>0</v>
      </c>
      <c r="D136" s="955">
        <v>0</v>
      </c>
      <c r="E136" s="955">
        <v>0</v>
      </c>
      <c r="K136" s="199"/>
      <c r="L136" s="200"/>
      <c r="M136" s="201" t="s">
        <v>22</v>
      </c>
      <c r="N136" s="202"/>
      <c r="O136" s="203"/>
      <c r="P136" s="224">
        <f t="shared" si="0"/>
        <v>1811</v>
      </c>
      <c r="Q136" s="225">
        <f t="shared" si="0"/>
        <v>1811</v>
      </c>
      <c r="R136" s="225">
        <f t="shared" si="0"/>
        <v>0</v>
      </c>
      <c r="S136" s="226">
        <f t="shared" si="0"/>
        <v>150</v>
      </c>
      <c r="T136" s="275">
        <f t="shared" si="0"/>
        <v>0</v>
      </c>
      <c r="U136" s="207" t="s">
        <v>86</v>
      </c>
      <c r="V136" s="200"/>
      <c r="W136" s="201" t="s">
        <v>22</v>
      </c>
      <c r="X136" s="202"/>
      <c r="Y136" s="203" t="s">
        <v>156</v>
      </c>
      <c r="Z136" s="224">
        <f t="shared" ref="Z136:AC139" si="8">IF(ISERROR((Z$28)*(Q136/(Q$136+Q$137+Q$138+Q$139+Q$141+Q$142+Q$143))),0,ROUND((Z$28)*(Q136/(Q$136+Q$137+Q$138+Q$139+Q$141+Q$142+Q$143)),0))</f>
        <v>46</v>
      </c>
      <c r="AA136" s="225">
        <f t="shared" si="8"/>
        <v>0</v>
      </c>
      <c r="AB136" s="297">
        <f t="shared" si="8"/>
        <v>0</v>
      </c>
      <c r="AC136" s="371">
        <f t="shared" si="8"/>
        <v>0</v>
      </c>
      <c r="AD136" s="376"/>
      <c r="AE136" s="199"/>
      <c r="AF136" s="200"/>
      <c r="AG136" s="201" t="s">
        <v>22</v>
      </c>
      <c r="AH136" s="202"/>
      <c r="AI136" s="224">
        <f t="shared" si="2"/>
        <v>1765</v>
      </c>
      <c r="AJ136" s="225">
        <f t="shared" si="5"/>
        <v>0</v>
      </c>
      <c r="AK136" s="371">
        <f t="shared" si="6"/>
        <v>150</v>
      </c>
      <c r="AL136" s="1383">
        <f t="shared" si="3"/>
        <v>0</v>
      </c>
      <c r="AM136" s="1339"/>
    </row>
    <row r="137" spans="1:39" ht="14.45" customHeight="1">
      <c r="A137" s="955">
        <v>0</v>
      </c>
      <c r="B137" s="955">
        <v>0</v>
      </c>
      <c r="C137" s="955">
        <v>0</v>
      </c>
      <c r="D137" s="955">
        <v>0</v>
      </c>
      <c r="E137" s="955">
        <v>0</v>
      </c>
      <c r="K137" s="199"/>
      <c r="L137" s="200" t="s">
        <v>25</v>
      </c>
      <c r="M137" s="201" t="s">
        <v>26</v>
      </c>
      <c r="N137" s="202"/>
      <c r="O137" s="203"/>
      <c r="P137" s="224">
        <f t="shared" si="0"/>
        <v>75392</v>
      </c>
      <c r="Q137" s="225">
        <f t="shared" si="0"/>
        <v>75392</v>
      </c>
      <c r="R137" s="225">
        <f t="shared" si="0"/>
        <v>0</v>
      </c>
      <c r="S137" s="226">
        <f t="shared" si="0"/>
        <v>41552</v>
      </c>
      <c r="T137" s="275">
        <f t="shared" si="0"/>
        <v>21558</v>
      </c>
      <c r="U137" s="207"/>
      <c r="V137" s="200" t="s">
        <v>25</v>
      </c>
      <c r="W137" s="201" t="s">
        <v>26</v>
      </c>
      <c r="X137" s="202"/>
      <c r="Y137" s="203" t="s">
        <v>156</v>
      </c>
      <c r="Z137" s="224">
        <f t="shared" si="8"/>
        <v>1928</v>
      </c>
      <c r="AA137" s="225">
        <f t="shared" si="8"/>
        <v>0</v>
      </c>
      <c r="AB137" s="297">
        <f t="shared" si="8"/>
        <v>40</v>
      </c>
      <c r="AC137" s="371">
        <f t="shared" si="8"/>
        <v>20</v>
      </c>
      <c r="AD137" s="376"/>
      <c r="AE137" s="199"/>
      <c r="AF137" s="200" t="s">
        <v>25</v>
      </c>
      <c r="AG137" s="201" t="s">
        <v>26</v>
      </c>
      <c r="AH137" s="202"/>
      <c r="AI137" s="224">
        <f t="shared" si="2"/>
        <v>73464</v>
      </c>
      <c r="AJ137" s="225">
        <f t="shared" si="5"/>
        <v>0</v>
      </c>
      <c r="AK137" s="371">
        <f t="shared" si="6"/>
        <v>41512</v>
      </c>
      <c r="AL137" s="1383">
        <f t="shared" si="3"/>
        <v>0</v>
      </c>
      <c r="AM137" s="1339"/>
    </row>
    <row r="138" spans="1:39" ht="14.45" customHeight="1">
      <c r="A138" s="955">
        <v>0</v>
      </c>
      <c r="B138" s="955">
        <v>0</v>
      </c>
      <c r="C138" s="955">
        <v>0</v>
      </c>
      <c r="D138" s="955">
        <v>0</v>
      </c>
      <c r="E138" s="955">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55">
        <v>0</v>
      </c>
      <c r="B139" s="955">
        <v>0</v>
      </c>
      <c r="C139" s="955">
        <v>0</v>
      </c>
      <c r="D139" s="955">
        <v>0</v>
      </c>
      <c r="E139" s="955">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55">
        <v>0</v>
      </c>
      <c r="B140" s="955">
        <v>0</v>
      </c>
      <c r="C140" s="955">
        <v>0</v>
      </c>
      <c r="D140" s="955">
        <v>0</v>
      </c>
      <c r="E140" s="955">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55">
        <v>0</v>
      </c>
      <c r="B141" s="955">
        <v>0</v>
      </c>
      <c r="C141" s="955">
        <v>0</v>
      </c>
      <c r="D141" s="955">
        <v>0</v>
      </c>
      <c r="E141" s="955">
        <v>0</v>
      </c>
      <c r="K141" s="199"/>
      <c r="L141" s="200" t="s">
        <v>38</v>
      </c>
      <c r="M141" s="201" t="s">
        <v>149</v>
      </c>
      <c r="N141" s="202"/>
      <c r="O141" s="203"/>
      <c r="P141" s="224">
        <f t="shared" si="9"/>
        <v>201759</v>
      </c>
      <c r="Q141" s="225">
        <f t="shared" si="9"/>
        <v>192524</v>
      </c>
      <c r="R141" s="225">
        <f t="shared" si="9"/>
        <v>0</v>
      </c>
      <c r="S141" s="226">
        <f t="shared" si="9"/>
        <v>106823</v>
      </c>
      <c r="T141" s="275">
        <f t="shared" si="9"/>
        <v>54800</v>
      </c>
      <c r="U141" s="207"/>
      <c r="V141" s="200" t="s">
        <v>38</v>
      </c>
      <c r="W141" s="201" t="s">
        <v>149</v>
      </c>
      <c r="X141" s="202"/>
      <c r="Y141" s="203" t="s">
        <v>156</v>
      </c>
      <c r="Z141" s="224">
        <f t="shared" ref="Z141:AC143" si="10">IF(ISERROR((Z$28)*(Q141/(Q$136+Q$137+Q$138+Q$139+Q$141+Q$142+Q$143))),0,ROUND((Z$28)*(Q141/(Q$136+Q$137+Q$138+Q$139+Q$141+Q$142+Q$143)),0))</f>
        <v>4924</v>
      </c>
      <c r="AA141" s="225">
        <f t="shared" si="10"/>
        <v>0</v>
      </c>
      <c r="AB141" s="297">
        <f t="shared" si="10"/>
        <v>104</v>
      </c>
      <c r="AC141" s="371">
        <f t="shared" si="10"/>
        <v>51</v>
      </c>
      <c r="AD141" s="376"/>
      <c r="AE141" s="199"/>
      <c r="AF141" s="200" t="s">
        <v>38</v>
      </c>
      <c r="AG141" s="201" t="s">
        <v>149</v>
      </c>
      <c r="AH141" s="202"/>
      <c r="AI141" s="224">
        <f t="shared" si="2"/>
        <v>187600</v>
      </c>
      <c r="AJ141" s="225">
        <f t="shared" si="5"/>
        <v>0</v>
      </c>
      <c r="AK141" s="371">
        <f t="shared" si="6"/>
        <v>101712</v>
      </c>
      <c r="AL141" s="1383">
        <f t="shared" si="3"/>
        <v>9235</v>
      </c>
      <c r="AM141" s="1339"/>
    </row>
    <row r="142" spans="1:39" ht="14.45" customHeight="1">
      <c r="A142" s="955">
        <v>0</v>
      </c>
      <c r="B142" s="955">
        <v>0</v>
      </c>
      <c r="C142" s="955">
        <v>0</v>
      </c>
      <c r="D142" s="955">
        <v>0</v>
      </c>
      <c r="E142" s="955">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55">
        <v>0</v>
      </c>
      <c r="B143" s="955">
        <v>0</v>
      </c>
      <c r="C143" s="955">
        <v>0</v>
      </c>
      <c r="D143" s="955">
        <v>0</v>
      </c>
      <c r="E143" s="955">
        <v>0</v>
      </c>
      <c r="K143" s="199"/>
      <c r="L143" s="221"/>
      <c r="M143" s="201" t="s">
        <v>13</v>
      </c>
      <c r="N143" s="202"/>
      <c r="O143" s="203"/>
      <c r="P143" s="224">
        <f t="shared" si="9"/>
        <v>375302</v>
      </c>
      <c r="Q143" s="225">
        <f t="shared" si="9"/>
        <v>321159</v>
      </c>
      <c r="R143" s="225">
        <f t="shared" si="9"/>
        <v>0</v>
      </c>
      <c r="S143" s="226">
        <f t="shared" si="9"/>
        <v>233080</v>
      </c>
      <c r="T143" s="275">
        <f t="shared" si="9"/>
        <v>95866</v>
      </c>
      <c r="U143" s="207"/>
      <c r="V143" s="221"/>
      <c r="W143" s="201" t="s">
        <v>13</v>
      </c>
      <c r="X143" s="202"/>
      <c r="Y143" s="203" t="s">
        <v>156</v>
      </c>
      <c r="Z143" s="224">
        <f t="shared" si="10"/>
        <v>8214</v>
      </c>
      <c r="AA143" s="225">
        <f t="shared" si="10"/>
        <v>0</v>
      </c>
      <c r="AB143" s="297">
        <f t="shared" si="10"/>
        <v>226</v>
      </c>
      <c r="AC143" s="371">
        <f t="shared" si="10"/>
        <v>90</v>
      </c>
      <c r="AD143" s="376"/>
      <c r="AE143" s="199" t="s">
        <v>158</v>
      </c>
      <c r="AF143" s="221"/>
      <c r="AG143" s="201" t="s">
        <v>13</v>
      </c>
      <c r="AH143" s="202"/>
      <c r="AI143" s="224">
        <f t="shared" si="2"/>
        <v>312945</v>
      </c>
      <c r="AJ143" s="225">
        <f t="shared" si="5"/>
        <v>0</v>
      </c>
      <c r="AK143" s="371">
        <f t="shared" si="6"/>
        <v>198510</v>
      </c>
      <c r="AL143" s="1383">
        <f t="shared" si="3"/>
        <v>54143</v>
      </c>
      <c r="AM143" s="1339"/>
    </row>
    <row r="144" spans="1:39" ht="14.45" customHeight="1">
      <c r="A144" s="955">
        <v>0</v>
      </c>
      <c r="B144" s="955">
        <v>0</v>
      </c>
      <c r="C144" s="955">
        <v>0</v>
      </c>
      <c r="D144" s="955">
        <v>0</v>
      </c>
      <c r="E144" s="955">
        <v>0</v>
      </c>
      <c r="K144" s="199" t="s">
        <v>4</v>
      </c>
      <c r="L144" s="178" t="s">
        <v>45</v>
      </c>
      <c r="M144" s="202"/>
      <c r="N144" s="202"/>
      <c r="O144" s="203"/>
      <c r="P144" s="224">
        <f t="shared" si="9"/>
        <v>24978</v>
      </c>
      <c r="Q144" s="225">
        <f t="shared" si="9"/>
        <v>24978</v>
      </c>
      <c r="R144" s="225">
        <f t="shared" si="9"/>
        <v>0</v>
      </c>
      <c r="S144" s="226">
        <f t="shared" si="9"/>
        <v>0</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24978</v>
      </c>
      <c r="AJ144" s="225">
        <f>SUM(AJ145:AJ147)</f>
        <v>0</v>
      </c>
      <c r="AK144" s="371">
        <f>SUM(AK145:AK147)</f>
        <v>0</v>
      </c>
      <c r="AL144" s="1383">
        <f t="shared" si="3"/>
        <v>0</v>
      </c>
      <c r="AM144" s="1339"/>
    </row>
    <row r="145" spans="1:39" ht="14.45" customHeight="1">
      <c r="A145" s="955">
        <v>0</v>
      </c>
      <c r="B145" s="955">
        <v>0</v>
      </c>
      <c r="C145" s="955">
        <v>0</v>
      </c>
      <c r="D145" s="955">
        <v>0</v>
      </c>
      <c r="E145" s="955">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55">
        <v>0</v>
      </c>
      <c r="B146" s="955">
        <v>0</v>
      </c>
      <c r="C146" s="955">
        <v>0</v>
      </c>
      <c r="D146" s="955">
        <v>0</v>
      </c>
      <c r="E146" s="955">
        <v>0</v>
      </c>
      <c r="K146" s="199" t="s">
        <v>128</v>
      </c>
      <c r="L146" s="200"/>
      <c r="M146" s="201" t="s">
        <v>101</v>
      </c>
      <c r="N146" s="202"/>
      <c r="O146" s="203"/>
      <c r="P146" s="224">
        <f t="shared" si="9"/>
        <v>24102</v>
      </c>
      <c r="Q146" s="225">
        <f t="shared" si="9"/>
        <v>24102</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24102</v>
      </c>
      <c r="AJ146" s="225">
        <f t="shared" si="12"/>
        <v>0</v>
      </c>
      <c r="AK146" s="371">
        <f t="shared" si="13"/>
        <v>0</v>
      </c>
      <c r="AL146" s="1383">
        <f t="shared" si="3"/>
        <v>0</v>
      </c>
      <c r="AM146" s="1339"/>
    </row>
    <row r="147" spans="1:39" ht="14.45" customHeight="1">
      <c r="A147" s="955">
        <v>0</v>
      </c>
      <c r="B147" s="955">
        <v>0</v>
      </c>
      <c r="C147" s="955">
        <v>0</v>
      </c>
      <c r="D147" s="955">
        <v>0</v>
      </c>
      <c r="E147" s="955">
        <v>0</v>
      </c>
      <c r="K147" s="199" t="s">
        <v>161</v>
      </c>
      <c r="L147" s="200"/>
      <c r="M147" s="201" t="s">
        <v>13</v>
      </c>
      <c r="N147" s="202"/>
      <c r="O147" s="203"/>
      <c r="P147" s="224">
        <f t="shared" si="9"/>
        <v>876</v>
      </c>
      <c r="Q147" s="225">
        <f t="shared" si="9"/>
        <v>876</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876</v>
      </c>
      <c r="AJ147" s="225">
        <f t="shared" si="12"/>
        <v>0</v>
      </c>
      <c r="AK147" s="371">
        <f t="shared" si="13"/>
        <v>0</v>
      </c>
      <c r="AL147" s="1383">
        <f t="shared" si="3"/>
        <v>0</v>
      </c>
      <c r="AM147" s="1339"/>
    </row>
    <row r="148" spans="1:39" ht="14.45" customHeight="1">
      <c r="A148" s="955">
        <v>0</v>
      </c>
      <c r="B148" s="955">
        <v>0</v>
      </c>
      <c r="C148" s="955">
        <v>0</v>
      </c>
      <c r="D148" s="955">
        <v>0</v>
      </c>
      <c r="E148" s="955">
        <v>0</v>
      </c>
      <c r="K148" s="199" t="s">
        <v>83</v>
      </c>
      <c r="L148" s="178"/>
      <c r="M148" s="201" t="s">
        <v>47</v>
      </c>
      <c r="N148" s="202"/>
      <c r="O148" s="203"/>
      <c r="P148" s="224">
        <f t="shared" si="9"/>
        <v>316897</v>
      </c>
      <c r="Q148" s="225">
        <f t="shared" si="9"/>
        <v>316897</v>
      </c>
      <c r="R148" s="225">
        <f t="shared" si="9"/>
        <v>36850</v>
      </c>
      <c r="S148" s="226">
        <f t="shared" si="9"/>
        <v>0</v>
      </c>
      <c r="T148" s="275">
        <f t="shared" si="9"/>
        <v>53900</v>
      </c>
      <c r="U148" s="207" t="s">
        <v>4</v>
      </c>
      <c r="V148" s="178"/>
      <c r="W148" s="201" t="s">
        <v>47</v>
      </c>
      <c r="X148" s="202"/>
      <c r="Y148" s="203" t="s">
        <v>156</v>
      </c>
      <c r="Z148" s="224">
        <f>IF(ISERROR((Z$33)*(Q148/(Q148+Q149))),0,ROUND((Z$33)*(Q148/(Q148+Q149)),0))</f>
        <v>374</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316523</v>
      </c>
      <c r="AJ148" s="225">
        <f t="shared" si="12"/>
        <v>36850</v>
      </c>
      <c r="AK148" s="371">
        <f t="shared" si="13"/>
        <v>0</v>
      </c>
      <c r="AL148" s="1383">
        <f t="shared" si="3"/>
        <v>0</v>
      </c>
      <c r="AM148" s="1339"/>
    </row>
    <row r="149" spans="1:39" ht="14.45" customHeight="1">
      <c r="A149" s="955">
        <v>0</v>
      </c>
      <c r="B149" s="955">
        <v>0</v>
      </c>
      <c r="C149" s="955">
        <v>0</v>
      </c>
      <c r="D149" s="955">
        <v>0</v>
      </c>
      <c r="E149" s="955">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55">
        <v>0</v>
      </c>
      <c r="B150" s="955">
        <v>0</v>
      </c>
      <c r="C150" s="955">
        <v>0</v>
      </c>
      <c r="D150" s="955">
        <v>0</v>
      </c>
      <c r="E150" s="955">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55">
        <v>0</v>
      </c>
      <c r="B151" s="955">
        <v>0</v>
      </c>
      <c r="C151" s="955">
        <v>0</v>
      </c>
      <c r="D151" s="955">
        <v>0</v>
      </c>
      <c r="E151" s="955">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55">
        <v>0</v>
      </c>
      <c r="B152" s="955">
        <v>0</v>
      </c>
      <c r="C152" s="955">
        <v>0</v>
      </c>
      <c r="D152" s="955">
        <v>0</v>
      </c>
      <c r="E152" s="955">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55">
        <v>0</v>
      </c>
      <c r="B153" s="955">
        <v>0</v>
      </c>
      <c r="C153" s="955">
        <v>0</v>
      </c>
      <c r="D153" s="955">
        <v>0</v>
      </c>
      <c r="E153" s="955">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55">
        <v>0</v>
      </c>
      <c r="B154" s="955">
        <v>0</v>
      </c>
      <c r="C154" s="955">
        <v>0</v>
      </c>
      <c r="D154" s="955">
        <v>0</v>
      </c>
      <c r="E154" s="955">
        <v>0</v>
      </c>
      <c r="K154" s="199"/>
      <c r="L154" s="200"/>
      <c r="M154" s="178" t="s">
        <v>60</v>
      </c>
      <c r="N154" s="202"/>
      <c r="O154" s="203"/>
      <c r="P154" s="224">
        <f t="shared" si="9"/>
        <v>1360</v>
      </c>
      <c r="Q154" s="225">
        <f t="shared" si="9"/>
        <v>1360</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1360</v>
      </c>
      <c r="AJ154" s="225">
        <f>SUM(AJ155:AJ159)</f>
        <v>0</v>
      </c>
      <c r="AK154" s="371">
        <f>SUM(AK155:AK159)</f>
        <v>0</v>
      </c>
      <c r="AL154" s="1383">
        <f t="shared" si="3"/>
        <v>0</v>
      </c>
      <c r="AM154" s="1339"/>
    </row>
    <row r="155" spans="1:39" ht="14.45" customHeight="1">
      <c r="A155" s="955">
        <v>0</v>
      </c>
      <c r="B155" s="955">
        <v>0</v>
      </c>
      <c r="C155" s="955">
        <v>0</v>
      </c>
      <c r="D155" s="955">
        <v>0</v>
      </c>
      <c r="E155" s="955">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55">
        <v>0</v>
      </c>
      <c r="B156" s="955">
        <v>0</v>
      </c>
      <c r="C156" s="955">
        <v>0</v>
      </c>
      <c r="D156" s="955">
        <v>0</v>
      </c>
      <c r="E156" s="955">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55">
        <v>0</v>
      </c>
      <c r="B157" s="955">
        <v>0</v>
      </c>
      <c r="C157" s="955">
        <v>0</v>
      </c>
      <c r="D157" s="955">
        <v>0</v>
      </c>
      <c r="E157" s="955">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55">
        <v>0</v>
      </c>
      <c r="B158" s="955">
        <v>0</v>
      </c>
      <c r="C158" s="955">
        <v>0</v>
      </c>
      <c r="D158" s="955">
        <v>0</v>
      </c>
      <c r="E158" s="955">
        <v>0</v>
      </c>
      <c r="K158" s="199"/>
      <c r="L158" s="200"/>
      <c r="M158" s="200"/>
      <c r="N158" s="201" t="s">
        <v>150</v>
      </c>
      <c r="O158" s="203"/>
      <c r="P158" s="224">
        <f t="shared" si="16"/>
        <v>1360</v>
      </c>
      <c r="Q158" s="225">
        <f t="shared" si="16"/>
        <v>1360</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1360</v>
      </c>
      <c r="AJ158" s="225">
        <f t="shared" si="17"/>
        <v>0</v>
      </c>
      <c r="AK158" s="371">
        <f t="shared" si="18"/>
        <v>0</v>
      </c>
      <c r="AL158" s="1383">
        <f t="shared" si="3"/>
        <v>0</v>
      </c>
      <c r="AM158" s="1339"/>
    </row>
    <row r="159" spans="1:39" ht="14.45" customHeight="1">
      <c r="A159" s="955">
        <v>0</v>
      </c>
      <c r="B159" s="955">
        <v>0</v>
      </c>
      <c r="C159" s="955">
        <v>0</v>
      </c>
      <c r="D159" s="955">
        <v>0</v>
      </c>
      <c r="E159" s="955">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55">
        <v>0</v>
      </c>
      <c r="B160" s="955">
        <v>0</v>
      </c>
      <c r="C160" s="955">
        <v>0</v>
      </c>
      <c r="D160" s="955">
        <v>0</v>
      </c>
      <c r="E160" s="955">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55">
        <v>0</v>
      </c>
      <c r="B161" s="955">
        <v>0</v>
      </c>
      <c r="C161" s="955">
        <v>0</v>
      </c>
      <c r="D161" s="955">
        <v>0</v>
      </c>
      <c r="E161" s="955">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55">
        <v>0</v>
      </c>
      <c r="B162" s="955">
        <v>0</v>
      </c>
      <c r="C162" s="955">
        <v>0</v>
      </c>
      <c r="D162" s="955">
        <v>0</v>
      </c>
      <c r="E162" s="955">
        <v>0</v>
      </c>
      <c r="K162" s="199"/>
      <c r="L162" s="221"/>
      <c r="M162" s="201" t="s">
        <v>13</v>
      </c>
      <c r="N162" s="202"/>
      <c r="O162" s="203"/>
      <c r="P162" s="224">
        <f t="shared" si="16"/>
        <v>5428</v>
      </c>
      <c r="Q162" s="225">
        <f t="shared" si="16"/>
        <v>5428</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5428</v>
      </c>
      <c r="AJ162" s="225">
        <f t="shared" si="17"/>
        <v>0</v>
      </c>
      <c r="AK162" s="371">
        <f t="shared" si="18"/>
        <v>0</v>
      </c>
      <c r="AL162" s="1383">
        <f t="shared" si="3"/>
        <v>0</v>
      </c>
      <c r="AM162" s="1339"/>
    </row>
    <row r="163" spans="1:39" ht="14.45" customHeight="1">
      <c r="A163" s="955">
        <v>0</v>
      </c>
      <c r="B163" s="955">
        <v>0</v>
      </c>
      <c r="C163" s="955">
        <v>0</v>
      </c>
      <c r="D163" s="955">
        <v>0</v>
      </c>
      <c r="E163" s="955">
        <v>0</v>
      </c>
      <c r="K163" s="199" t="s">
        <v>4</v>
      </c>
      <c r="L163" s="178" t="s">
        <v>78</v>
      </c>
      <c r="M163" s="202"/>
      <c r="N163" s="202"/>
      <c r="O163" s="203"/>
      <c r="P163" s="224">
        <f t="shared" si="16"/>
        <v>32184</v>
      </c>
      <c r="Q163" s="225">
        <f t="shared" si="16"/>
        <v>32184</v>
      </c>
      <c r="R163" s="225">
        <f t="shared" si="16"/>
        <v>0</v>
      </c>
      <c r="S163" s="226">
        <f t="shared" si="16"/>
        <v>0</v>
      </c>
      <c r="T163" s="275">
        <f t="shared" si="16"/>
        <v>18500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32184</v>
      </c>
      <c r="AJ163" s="225">
        <f>SUM(AJ164:AJ165)</f>
        <v>0</v>
      </c>
      <c r="AK163" s="371">
        <f>SUM(AK164:AK165)</f>
        <v>0</v>
      </c>
      <c r="AL163" s="1383">
        <f t="shared" si="3"/>
        <v>0</v>
      </c>
      <c r="AM163" s="1339"/>
    </row>
    <row r="164" spans="1:39" ht="14.45" customHeight="1">
      <c r="A164" s="955">
        <v>0</v>
      </c>
      <c r="B164" s="955">
        <v>0</v>
      </c>
      <c r="C164" s="955">
        <v>0</v>
      </c>
      <c r="D164" s="955">
        <v>0</v>
      </c>
      <c r="E164" s="955">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55">
        <v>0</v>
      </c>
      <c r="B165" s="955">
        <v>0</v>
      </c>
      <c r="C165" s="955">
        <v>0</v>
      </c>
      <c r="D165" s="955">
        <v>0</v>
      </c>
      <c r="E165" s="955">
        <v>0</v>
      </c>
      <c r="K165" s="199"/>
      <c r="L165" s="221"/>
      <c r="M165" s="201" t="s">
        <v>13</v>
      </c>
      <c r="N165" s="202"/>
      <c r="O165" s="203"/>
      <c r="P165" s="224">
        <f t="shared" si="16"/>
        <v>32184</v>
      </c>
      <c r="Q165" s="225">
        <f t="shared" si="16"/>
        <v>32184</v>
      </c>
      <c r="R165" s="225">
        <f t="shared" si="16"/>
        <v>0</v>
      </c>
      <c r="S165" s="226">
        <f t="shared" si="16"/>
        <v>0</v>
      </c>
      <c r="T165" s="275">
        <f t="shared" si="16"/>
        <v>18500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32184</v>
      </c>
      <c r="AJ165" s="225">
        <f t="shared" si="19"/>
        <v>0</v>
      </c>
      <c r="AK165" s="371">
        <f t="shared" si="20"/>
        <v>0</v>
      </c>
      <c r="AL165" s="1383">
        <f t="shared" si="3"/>
        <v>0</v>
      </c>
      <c r="AM165" s="1339"/>
    </row>
    <row r="166" spans="1:39" ht="14.45" customHeight="1">
      <c r="A166" s="955">
        <v>0</v>
      </c>
      <c r="B166" s="955">
        <v>0</v>
      </c>
      <c r="C166" s="955">
        <v>0</v>
      </c>
      <c r="D166" s="955">
        <v>0</v>
      </c>
      <c r="E166" s="955">
        <v>0</v>
      </c>
      <c r="K166" s="199"/>
      <c r="L166" s="174"/>
      <c r="M166" s="201" t="s">
        <v>88</v>
      </c>
      <c r="N166" s="202"/>
      <c r="O166" s="203"/>
      <c r="P166" s="224">
        <f t="shared" si="16"/>
        <v>131887</v>
      </c>
      <c r="Q166" s="225">
        <f t="shared" si="16"/>
        <v>131887</v>
      </c>
      <c r="R166" s="225">
        <f t="shared" si="16"/>
        <v>15375</v>
      </c>
      <c r="S166" s="226">
        <f t="shared" si="16"/>
        <v>0</v>
      </c>
      <c r="T166" s="275">
        <f t="shared" si="16"/>
        <v>29200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131887</v>
      </c>
      <c r="AJ166" s="225">
        <f t="shared" si="19"/>
        <v>15375</v>
      </c>
      <c r="AK166" s="371">
        <f t="shared" si="20"/>
        <v>0</v>
      </c>
      <c r="AL166" s="1383">
        <f t="shared" si="3"/>
        <v>0</v>
      </c>
      <c r="AM166" s="1339"/>
    </row>
    <row r="167" spans="1:39" ht="14.45" customHeight="1">
      <c r="A167" s="955">
        <v>0</v>
      </c>
      <c r="B167" s="955">
        <v>0</v>
      </c>
      <c r="C167" s="955">
        <v>0</v>
      </c>
      <c r="D167" s="955">
        <v>0</v>
      </c>
      <c r="E167" s="955">
        <v>0</v>
      </c>
      <c r="K167" s="199"/>
      <c r="L167" s="181" t="s">
        <v>91</v>
      </c>
      <c r="M167" s="201" t="s">
        <v>89</v>
      </c>
      <c r="N167" s="202"/>
      <c r="O167" s="203"/>
      <c r="P167" s="224">
        <f t="shared" si="16"/>
        <v>203539</v>
      </c>
      <c r="Q167" s="225">
        <f t="shared" si="16"/>
        <v>203539</v>
      </c>
      <c r="R167" s="225">
        <f t="shared" si="16"/>
        <v>60927</v>
      </c>
      <c r="S167" s="226">
        <f t="shared" si="16"/>
        <v>0</v>
      </c>
      <c r="T167" s="275">
        <f t="shared" si="16"/>
        <v>55100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203539</v>
      </c>
      <c r="AJ167" s="225">
        <f t="shared" si="19"/>
        <v>60927</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65">
        <v>0</v>
      </c>
      <c r="B170" s="965">
        <v>0</v>
      </c>
      <c r="C170" s="965">
        <v>0</v>
      </c>
      <c r="D170" s="965">
        <v>0</v>
      </c>
      <c r="E170" s="965">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65">
        <v>0</v>
      </c>
      <c r="B171" s="965">
        <v>0</v>
      </c>
      <c r="C171" s="965">
        <v>0</v>
      </c>
      <c r="D171" s="965">
        <v>0</v>
      </c>
      <c r="E171" s="965">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65">
        <v>0</v>
      </c>
      <c r="B172" s="965">
        <v>0</v>
      </c>
      <c r="C172" s="965">
        <v>0</v>
      </c>
      <c r="D172" s="965">
        <v>0</v>
      </c>
      <c r="E172" s="965">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65">
        <v>0</v>
      </c>
      <c r="B173" s="965">
        <v>0</v>
      </c>
      <c r="C173" s="965">
        <v>0</v>
      </c>
      <c r="D173" s="965">
        <v>0</v>
      </c>
      <c r="E173" s="965">
        <v>0</v>
      </c>
      <c r="K173" s="199"/>
      <c r="L173" s="181" t="s">
        <v>41</v>
      </c>
      <c r="M173" s="201" t="s">
        <v>108</v>
      </c>
      <c r="N173" s="202"/>
      <c r="O173" s="203"/>
      <c r="P173" s="224">
        <f t="shared" si="25"/>
        <v>6441</v>
      </c>
      <c r="Q173" s="225">
        <f t="shared" si="25"/>
        <v>6441</v>
      </c>
      <c r="R173" s="225">
        <f t="shared" si="25"/>
        <v>2090</v>
      </c>
      <c r="S173" s="226">
        <f t="shared" si="25"/>
        <v>1045</v>
      </c>
      <c r="T173" s="275">
        <f t="shared" si="25"/>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6441</v>
      </c>
      <c r="AJ173" s="225">
        <f t="shared" si="23"/>
        <v>2090</v>
      </c>
      <c r="AK173" s="371">
        <f t="shared" si="24"/>
        <v>1045</v>
      </c>
      <c r="AL173" s="1383">
        <f t="shared" si="3"/>
        <v>0</v>
      </c>
      <c r="AM173" s="1339"/>
    </row>
    <row r="174" spans="1:39" ht="14.45" customHeight="1">
      <c r="A174" s="965">
        <v>0</v>
      </c>
      <c r="B174" s="965">
        <v>0</v>
      </c>
      <c r="C174" s="965">
        <v>0</v>
      </c>
      <c r="D174" s="965">
        <v>0</v>
      </c>
      <c r="E174" s="965">
        <v>0</v>
      </c>
      <c r="K174" s="199"/>
      <c r="L174" s="221"/>
      <c r="M174" s="201" t="s">
        <v>13</v>
      </c>
      <c r="N174" s="202"/>
      <c r="O174" s="203"/>
      <c r="P174" s="224">
        <f t="shared" si="25"/>
        <v>10959</v>
      </c>
      <c r="Q174" s="225">
        <f t="shared" si="25"/>
        <v>10959</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10959</v>
      </c>
      <c r="AJ174" s="225">
        <f t="shared" si="23"/>
        <v>0</v>
      </c>
      <c r="AK174" s="371">
        <f t="shared" si="24"/>
        <v>0</v>
      </c>
      <c r="AL174" s="1383">
        <f t="shared" si="3"/>
        <v>0</v>
      </c>
      <c r="AM174" s="1339"/>
    </row>
    <row r="175" spans="1:39" ht="14.45" customHeight="1">
      <c r="A175" s="965">
        <v>0</v>
      </c>
      <c r="B175" s="965">
        <v>0</v>
      </c>
      <c r="C175" s="965">
        <v>0</v>
      </c>
      <c r="D175" s="965">
        <v>0</v>
      </c>
      <c r="E175" s="965">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1</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-1</v>
      </c>
      <c r="AJ175" s="225">
        <f t="shared" si="23"/>
        <v>0</v>
      </c>
      <c r="AK175" s="371">
        <f t="shared" si="24"/>
        <v>0</v>
      </c>
      <c r="AL175" s="1383">
        <f t="shared" si="3"/>
        <v>0</v>
      </c>
      <c r="AM175" s="1387" t="s">
        <v>1277</v>
      </c>
    </row>
    <row r="176" spans="1:39" ht="14.45" customHeight="1" thickBot="1">
      <c r="A176" s="965">
        <v>0</v>
      </c>
      <c r="B176" s="965">
        <v>0</v>
      </c>
      <c r="C176" s="965">
        <v>0</v>
      </c>
      <c r="D176" s="965">
        <v>0</v>
      </c>
      <c r="E176" s="965">
        <v>0</v>
      </c>
      <c r="K176" s="316"/>
      <c r="L176" s="317" t="s">
        <v>82</v>
      </c>
      <c r="M176" s="318"/>
      <c r="N176" s="318"/>
      <c r="O176" s="319"/>
      <c r="P176" s="320">
        <f t="shared" si="25"/>
        <v>1438801</v>
      </c>
      <c r="Q176" s="321">
        <f t="shared" si="25"/>
        <v>1375423</v>
      </c>
      <c r="R176" s="321">
        <f t="shared" si="25"/>
        <v>121918</v>
      </c>
      <c r="S176" s="322">
        <f t="shared" si="25"/>
        <v>389326</v>
      </c>
      <c r="T176" s="323">
        <f t="shared" si="25"/>
        <v>328924</v>
      </c>
      <c r="U176" s="372"/>
      <c r="V176" s="317" t="s">
        <v>82</v>
      </c>
      <c r="W176" s="318"/>
      <c r="X176" s="318"/>
      <c r="Y176" s="319"/>
      <c r="Z176" s="320">
        <f>Z61</f>
        <v>15487</v>
      </c>
      <c r="AA176" s="321">
        <f>AA61</f>
        <v>0</v>
      </c>
      <c r="AB176" s="500">
        <f>AB61</f>
        <v>370</v>
      </c>
      <c r="AC176" s="373">
        <f>AC61</f>
        <v>161</v>
      </c>
      <c r="AD176" s="376"/>
      <c r="AE176" s="374"/>
      <c r="AF176" s="317" t="s">
        <v>82</v>
      </c>
      <c r="AG176" s="318"/>
      <c r="AH176" s="318"/>
      <c r="AI176" s="375">
        <f t="shared" si="2"/>
        <v>1359936</v>
      </c>
      <c r="AJ176" s="321">
        <f>SUM(AJ123,AJ126,AJ129,AJ133:AJ144,AJ148:AJ154,AJ160:AJ163,AJ166:AJ175)</f>
        <v>121918</v>
      </c>
      <c r="AK176" s="373">
        <f>SUM(AK123,AK126,AK129,AK133:AK144,AK148:AK154,AK160:AK163,AK166:AK175)</f>
        <v>349605</v>
      </c>
      <c r="AL176" s="1340">
        <f>SUM(AL123,AL126,AL129,AL133:AL144,AL148:AL154,AL160:AL163,AL166:AL175)</f>
        <v>63378</v>
      </c>
      <c r="AM176" s="1388">
        <f>P176-Q176</f>
        <v>63378</v>
      </c>
    </row>
    <row r="177" spans="1:29" ht="14.25" thickTop="1">
      <c r="A177" s="965">
        <v>0</v>
      </c>
      <c r="B177" s="965">
        <v>0</v>
      </c>
      <c r="C177" s="965">
        <v>0</v>
      </c>
      <c r="D177" s="965">
        <v>0</v>
      </c>
      <c r="E177" s="965">
        <v>0</v>
      </c>
      <c r="AC177" s="489"/>
    </row>
    <row r="178" spans="1:29">
      <c r="A178" s="965">
        <v>15113</v>
      </c>
      <c r="B178" s="965">
        <v>0</v>
      </c>
      <c r="C178" s="965">
        <v>370</v>
      </c>
      <c r="D178" s="965">
        <v>0</v>
      </c>
      <c r="E178" s="965">
        <v>161</v>
      </c>
      <c r="AC178" s="489"/>
    </row>
    <row r="179" spans="1:29">
      <c r="A179" s="965">
        <v>15113</v>
      </c>
      <c r="B179" s="965">
        <v>0</v>
      </c>
      <c r="C179" s="965">
        <v>370</v>
      </c>
      <c r="D179" s="965">
        <v>0</v>
      </c>
      <c r="E179" s="965">
        <v>161</v>
      </c>
      <c r="AC179" s="489"/>
    </row>
    <row r="180" spans="1:29">
      <c r="A180" s="965">
        <v>0</v>
      </c>
      <c r="B180" s="965">
        <v>0</v>
      </c>
      <c r="C180" s="965">
        <v>0</v>
      </c>
      <c r="D180" s="965">
        <v>0</v>
      </c>
      <c r="E180" s="965">
        <v>0</v>
      </c>
      <c r="AC180" s="489"/>
    </row>
    <row r="181" spans="1:29">
      <c r="A181" s="965">
        <v>0</v>
      </c>
      <c r="B181" s="965">
        <v>0</v>
      </c>
      <c r="C181" s="965">
        <v>0</v>
      </c>
      <c r="D181" s="965">
        <v>0</v>
      </c>
      <c r="E181" s="965">
        <v>0</v>
      </c>
      <c r="AC181" s="489"/>
    </row>
    <row r="182" spans="1:29">
      <c r="A182" s="965">
        <v>374</v>
      </c>
      <c r="B182" s="965">
        <v>0</v>
      </c>
      <c r="C182" s="965">
        <v>0</v>
      </c>
      <c r="D182" s="965">
        <v>0</v>
      </c>
      <c r="E182" s="965">
        <v>0</v>
      </c>
      <c r="AC182" s="489"/>
    </row>
    <row r="183" spans="1:29">
      <c r="A183" s="965">
        <v>374</v>
      </c>
      <c r="B183" s="965">
        <v>0</v>
      </c>
      <c r="C183" s="965">
        <v>0</v>
      </c>
      <c r="D183" s="965">
        <v>0</v>
      </c>
      <c r="E183" s="965">
        <v>0</v>
      </c>
      <c r="AC183" s="489"/>
    </row>
    <row r="184" spans="1:29">
      <c r="A184" s="965">
        <v>0</v>
      </c>
      <c r="B184" s="965">
        <v>0</v>
      </c>
      <c r="C184" s="965">
        <v>0</v>
      </c>
      <c r="D184" s="965">
        <v>0</v>
      </c>
      <c r="E184" s="965">
        <v>0</v>
      </c>
      <c r="AC184" s="489"/>
    </row>
    <row r="185" spans="1:29">
      <c r="A185" s="965">
        <v>0</v>
      </c>
      <c r="B185" s="965">
        <v>0</v>
      </c>
      <c r="C185" s="965">
        <v>0</v>
      </c>
      <c r="D185" s="965">
        <v>0</v>
      </c>
      <c r="E185" s="965">
        <v>0</v>
      </c>
      <c r="AC185" s="489"/>
    </row>
    <row r="186" spans="1:29">
      <c r="A186" s="965">
        <v>0</v>
      </c>
      <c r="B186" s="965">
        <v>0</v>
      </c>
      <c r="C186" s="965">
        <v>0</v>
      </c>
      <c r="D186" s="965">
        <v>0</v>
      </c>
      <c r="E186" s="965">
        <v>0</v>
      </c>
      <c r="AC186" s="489"/>
    </row>
    <row r="187" spans="1:29">
      <c r="A187" s="965">
        <v>0</v>
      </c>
      <c r="B187" s="965">
        <v>0</v>
      </c>
      <c r="C187" s="965">
        <v>0</v>
      </c>
      <c r="D187" s="965">
        <v>0</v>
      </c>
      <c r="E187" s="965">
        <v>0</v>
      </c>
      <c r="AC187" s="489"/>
    </row>
    <row r="188" spans="1:29">
      <c r="A188" s="965">
        <v>0</v>
      </c>
      <c r="B188" s="965">
        <v>0</v>
      </c>
      <c r="C188" s="965">
        <v>0</v>
      </c>
      <c r="D188" s="965">
        <v>0</v>
      </c>
      <c r="E188" s="965">
        <v>0</v>
      </c>
      <c r="AC188" s="489"/>
    </row>
    <row r="189" spans="1:29">
      <c r="A189" s="965">
        <v>0</v>
      </c>
      <c r="B189" s="965">
        <v>0</v>
      </c>
      <c r="C189" s="965">
        <v>0</v>
      </c>
      <c r="D189" s="965">
        <v>0</v>
      </c>
      <c r="E189" s="965">
        <v>0</v>
      </c>
      <c r="AC189" s="489"/>
    </row>
    <row r="190" spans="1:29">
      <c r="A190" s="965">
        <v>0</v>
      </c>
      <c r="B190" s="965">
        <v>0</v>
      </c>
      <c r="C190" s="965">
        <v>0</v>
      </c>
      <c r="D190" s="965">
        <v>0</v>
      </c>
      <c r="E190" s="965">
        <v>0</v>
      </c>
      <c r="AC190" s="489"/>
    </row>
    <row r="191" spans="1:29">
      <c r="A191" s="965">
        <v>0</v>
      </c>
      <c r="B191" s="965">
        <v>0</v>
      </c>
      <c r="C191" s="965">
        <v>0</v>
      </c>
      <c r="D191" s="965">
        <v>0</v>
      </c>
      <c r="E191" s="965">
        <v>0</v>
      </c>
      <c r="AC191" s="489"/>
    </row>
    <row r="192" spans="1:29">
      <c r="A192" s="965">
        <v>0</v>
      </c>
      <c r="B192" s="965">
        <v>0</v>
      </c>
      <c r="C192" s="965">
        <v>0</v>
      </c>
      <c r="D192" s="965">
        <v>0</v>
      </c>
      <c r="E192" s="965">
        <v>0</v>
      </c>
      <c r="AC192" s="489"/>
    </row>
    <row r="193" spans="1:29">
      <c r="A193" s="965">
        <v>0</v>
      </c>
      <c r="B193" s="965">
        <v>0</v>
      </c>
      <c r="C193" s="965">
        <v>0</v>
      </c>
      <c r="D193" s="965">
        <v>0</v>
      </c>
      <c r="E193" s="965">
        <v>0</v>
      </c>
      <c r="AC193" s="489"/>
    </row>
    <row r="194" spans="1:29">
      <c r="A194" s="965">
        <v>0</v>
      </c>
      <c r="B194" s="965">
        <v>0</v>
      </c>
      <c r="C194" s="965">
        <v>0</v>
      </c>
      <c r="D194" s="965">
        <v>0</v>
      </c>
      <c r="E194" s="965">
        <v>0</v>
      </c>
      <c r="AC194" s="489"/>
    </row>
    <row r="195" spans="1:29">
      <c r="A195" s="965">
        <v>0</v>
      </c>
      <c r="B195" s="965">
        <v>0</v>
      </c>
      <c r="C195" s="965">
        <v>0</v>
      </c>
      <c r="D195" s="965">
        <v>0</v>
      </c>
      <c r="E195" s="965">
        <v>0</v>
      </c>
      <c r="AC195" s="489"/>
    </row>
    <row r="196" spans="1:29">
      <c r="A196" s="965">
        <v>0</v>
      </c>
      <c r="B196" s="965">
        <v>0</v>
      </c>
      <c r="C196" s="965">
        <v>0</v>
      </c>
      <c r="D196" s="965">
        <v>0</v>
      </c>
      <c r="E196" s="965">
        <v>0</v>
      </c>
      <c r="AC196" s="489"/>
    </row>
    <row r="197" spans="1:29">
      <c r="A197" s="965">
        <v>0</v>
      </c>
      <c r="B197" s="965">
        <v>0</v>
      </c>
      <c r="C197" s="965">
        <v>0</v>
      </c>
      <c r="D197" s="965">
        <v>0</v>
      </c>
      <c r="E197" s="965">
        <v>0</v>
      </c>
      <c r="AC197" s="489"/>
    </row>
    <row r="198" spans="1:29">
      <c r="A198" s="965">
        <v>0</v>
      </c>
      <c r="B198" s="965">
        <v>0</v>
      </c>
      <c r="C198" s="965">
        <v>0</v>
      </c>
      <c r="D198" s="965">
        <v>0</v>
      </c>
      <c r="E198" s="965">
        <v>0</v>
      </c>
      <c r="AC198" s="489"/>
    </row>
    <row r="199" spans="1:29">
      <c r="A199" s="965">
        <v>0</v>
      </c>
      <c r="B199" s="965">
        <v>0</v>
      </c>
      <c r="C199" s="965">
        <v>0</v>
      </c>
      <c r="D199" s="965">
        <v>0</v>
      </c>
      <c r="E199" s="965">
        <v>0</v>
      </c>
      <c r="AC199" s="489"/>
    </row>
    <row r="200" spans="1:29">
      <c r="A200" s="965">
        <v>0</v>
      </c>
      <c r="B200" s="965">
        <v>0</v>
      </c>
      <c r="C200" s="965">
        <v>0</v>
      </c>
      <c r="D200" s="965">
        <v>0</v>
      </c>
      <c r="E200" s="965">
        <v>0</v>
      </c>
      <c r="AC200" s="489"/>
    </row>
    <row r="201" spans="1:29">
      <c r="A201" s="965">
        <v>0</v>
      </c>
      <c r="B201" s="965">
        <v>0</v>
      </c>
      <c r="C201" s="965">
        <v>0</v>
      </c>
      <c r="D201" s="965">
        <v>0</v>
      </c>
      <c r="E201" s="965">
        <v>0</v>
      </c>
      <c r="AC201" s="489"/>
    </row>
    <row r="202" spans="1:29">
      <c r="A202" s="965">
        <v>0</v>
      </c>
      <c r="B202" s="965">
        <v>0</v>
      </c>
      <c r="C202" s="965">
        <v>0</v>
      </c>
      <c r="D202" s="965">
        <v>0</v>
      </c>
      <c r="E202" s="965">
        <v>0</v>
      </c>
      <c r="AC202" s="489"/>
    </row>
    <row r="203" spans="1:29" ht="14.25" thickBot="1">
      <c r="A203" s="965">
        <v>15487</v>
      </c>
      <c r="B203" s="965">
        <v>0</v>
      </c>
      <c r="C203" s="965">
        <v>370</v>
      </c>
      <c r="D203" s="965">
        <v>0</v>
      </c>
      <c r="E203" s="965">
        <v>161</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7.xml><?xml version="1.0" encoding="utf-8"?>
<worksheet xmlns="http://schemas.openxmlformats.org/spreadsheetml/2006/main" xmlns:r="http://schemas.openxmlformats.org/officeDocument/2006/relationships">
  <dimension ref="A1:AO231"/>
  <sheetViews>
    <sheetView topLeftCell="Y106" workbookViewId="0">
      <selection activeCell="C12" sqref="C12"/>
    </sheetView>
  </sheetViews>
  <sheetFormatPr defaultRowHeight="13.5"/>
  <cols>
    <col min="1" max="1" width="8.5" style="437" bestFit="1" customWidth="1"/>
    <col min="2" max="2" width="6.625" style="437" customWidth="1"/>
    <col min="3" max="3" width="6.5" style="437" customWidth="1"/>
    <col min="4"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735</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34">
        <v>1683110</v>
      </c>
      <c r="B8" s="934">
        <v>1683110</v>
      </c>
      <c r="C8" s="934">
        <v>1628254</v>
      </c>
      <c r="D8" s="934">
        <v>54856</v>
      </c>
      <c r="E8" s="934">
        <v>576881</v>
      </c>
      <c r="F8" s="934">
        <v>393259</v>
      </c>
      <c r="G8" s="934">
        <v>3959</v>
      </c>
      <c r="H8" s="934">
        <v>504600</v>
      </c>
      <c r="I8" s="524"/>
      <c r="K8" s="188"/>
      <c r="L8" s="189" t="s">
        <v>8</v>
      </c>
      <c r="M8" s="190"/>
      <c r="N8" s="190"/>
      <c r="O8" s="191" t="s">
        <v>9</v>
      </c>
      <c r="P8" s="192">
        <f>'Ｈ６（1994）'!A9</f>
        <v>0</v>
      </c>
      <c r="Q8" s="258">
        <f>'Ｈ６（1994）'!C9</f>
        <v>0</v>
      </c>
      <c r="R8" s="258">
        <f>'Ｈ６（1994）'!E9</f>
        <v>0</v>
      </c>
      <c r="S8" s="260">
        <f>'Ｈ６（1994）'!F9</f>
        <v>0</v>
      </c>
      <c r="T8" s="261">
        <f>'Ｈ６（1994）'!H9</f>
        <v>0</v>
      </c>
      <c r="U8" s="195"/>
      <c r="V8" s="200" t="s">
        <v>145</v>
      </c>
      <c r="W8" s="222"/>
      <c r="X8" s="222"/>
      <c r="Y8" s="298" t="s">
        <v>10</v>
      </c>
      <c r="Z8" s="231">
        <f>'Ｈ６（1994）'!A170</f>
        <v>0</v>
      </c>
      <c r="AA8" s="232">
        <f>'Ｈ６（1994）'!B170</f>
        <v>0</v>
      </c>
      <c r="AB8" s="233">
        <f>'Ｈ６（1994）'!C170</f>
        <v>0</v>
      </c>
      <c r="AC8" s="505">
        <f>'Ｈ６（1994）'!E170</f>
        <v>0</v>
      </c>
      <c r="AD8" s="165"/>
      <c r="AE8" s="165"/>
      <c r="AF8" s="165"/>
      <c r="AG8" s="165"/>
      <c r="AH8" s="165"/>
      <c r="AI8" s="376"/>
      <c r="AJ8" s="376"/>
      <c r="AK8" s="376"/>
    </row>
    <row r="9" spans="1:37" ht="14.45" customHeight="1">
      <c r="A9" s="934">
        <v>0</v>
      </c>
      <c r="B9" s="934">
        <v>0</v>
      </c>
      <c r="C9" s="934">
        <v>0</v>
      </c>
      <c r="D9" s="934">
        <v>0</v>
      </c>
      <c r="E9" s="934">
        <v>0</v>
      </c>
      <c r="F9" s="934">
        <v>0</v>
      </c>
      <c r="G9" s="934">
        <v>0</v>
      </c>
      <c r="H9" s="934">
        <v>0</v>
      </c>
      <c r="I9" s="524"/>
      <c r="K9" s="199"/>
      <c r="L9" s="200"/>
      <c r="M9" s="201" t="s">
        <v>146</v>
      </c>
      <c r="N9" s="202"/>
      <c r="O9" s="203" t="s">
        <v>12</v>
      </c>
      <c r="P9" s="204">
        <f>'Ｈ６（1994）'!A10</f>
        <v>0</v>
      </c>
      <c r="Q9" s="205">
        <f>'Ｈ６（1994）'!C10</f>
        <v>0</v>
      </c>
      <c r="R9" s="205">
        <f>'Ｈ６（1994）'!E10</f>
        <v>0</v>
      </c>
      <c r="S9" s="267">
        <f>'Ｈ６（1994）'!F10</f>
        <v>0</v>
      </c>
      <c r="T9" s="268">
        <f>'Ｈ６（1994）'!H10</f>
        <v>0</v>
      </c>
      <c r="U9" s="207"/>
      <c r="V9" s="181"/>
      <c r="W9" s="201" t="s">
        <v>11</v>
      </c>
      <c r="X9" s="202"/>
      <c r="Y9" s="220" t="s">
        <v>9</v>
      </c>
      <c r="Z9" s="204">
        <f>'Ｈ６（1994）'!A171</f>
        <v>0</v>
      </c>
      <c r="AA9" s="205">
        <f>'Ｈ６（1994）'!B171</f>
        <v>0</v>
      </c>
      <c r="AB9" s="206">
        <f>'Ｈ６（1994）'!C171</f>
        <v>0</v>
      </c>
      <c r="AC9" s="506">
        <f>'Ｈ６（1994）'!E171</f>
        <v>0</v>
      </c>
      <c r="AD9" s="165"/>
      <c r="AE9" s="165"/>
      <c r="AF9" s="165"/>
      <c r="AG9" s="165"/>
      <c r="AH9" s="165"/>
      <c r="AI9" s="376"/>
      <c r="AJ9" s="376"/>
      <c r="AK9" s="376"/>
    </row>
    <row r="10" spans="1:37" ht="14.45" customHeight="1">
      <c r="A10" s="934">
        <v>0</v>
      </c>
      <c r="B10" s="934">
        <v>0</v>
      </c>
      <c r="C10" s="934">
        <v>0</v>
      </c>
      <c r="D10" s="934">
        <v>0</v>
      </c>
      <c r="E10" s="934">
        <v>0</v>
      </c>
      <c r="F10" s="934">
        <v>0</v>
      </c>
      <c r="G10" s="934">
        <v>0</v>
      </c>
      <c r="H10" s="934">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34">
        <v>0</v>
      </c>
      <c r="B11" s="934">
        <v>0</v>
      </c>
      <c r="C11" s="934">
        <v>0</v>
      </c>
      <c r="D11" s="934">
        <v>0</v>
      </c>
      <c r="E11" s="934">
        <v>0</v>
      </c>
      <c r="F11" s="934">
        <v>0</v>
      </c>
      <c r="G11" s="934">
        <v>0</v>
      </c>
      <c r="H11" s="934">
        <v>0</v>
      </c>
      <c r="I11" s="524"/>
      <c r="K11" s="199" t="s">
        <v>4</v>
      </c>
      <c r="L11" s="178" t="s">
        <v>14</v>
      </c>
      <c r="M11" s="175"/>
      <c r="N11" s="175"/>
      <c r="O11" s="216" t="s">
        <v>15</v>
      </c>
      <c r="P11" s="217">
        <f>'Ｈ６（1994）'!A11</f>
        <v>0</v>
      </c>
      <c r="Q11" s="218">
        <f>'Ｈ６（1994）'!C11</f>
        <v>0</v>
      </c>
      <c r="R11" s="218">
        <f>'Ｈ６（1994）'!E11</f>
        <v>0</v>
      </c>
      <c r="S11" s="283">
        <f>'Ｈ６（1994）'!F11</f>
        <v>0</v>
      </c>
      <c r="T11" s="268">
        <f>'Ｈ６（1994）'!H11</f>
        <v>0</v>
      </c>
      <c r="U11" s="207"/>
      <c r="V11" s="201" t="s">
        <v>147</v>
      </c>
      <c r="W11" s="202"/>
      <c r="X11" s="202"/>
      <c r="Y11" s="220" t="s">
        <v>12</v>
      </c>
      <c r="Z11" s="204">
        <f>'Ｈ６（1994）'!A172</f>
        <v>60000</v>
      </c>
      <c r="AA11" s="205">
        <f>'Ｈ６（1994）'!B172</f>
        <v>0</v>
      </c>
      <c r="AB11" s="206">
        <f>'Ｈ６（1994）'!C172</f>
        <v>0</v>
      </c>
      <c r="AC11" s="506">
        <f>'Ｈ６（1994）'!E172</f>
        <v>0</v>
      </c>
      <c r="AD11" s="165"/>
      <c r="AE11" s="165"/>
      <c r="AF11" s="165"/>
      <c r="AG11" s="165"/>
      <c r="AH11" s="165"/>
      <c r="AI11" s="376"/>
      <c r="AJ11" s="376"/>
      <c r="AK11" s="376"/>
    </row>
    <row r="12" spans="1:37" ht="14.45" customHeight="1">
      <c r="A12" s="934">
        <v>0</v>
      </c>
      <c r="B12" s="934">
        <v>0</v>
      </c>
      <c r="C12" s="934">
        <v>0</v>
      </c>
      <c r="D12" s="934">
        <v>0</v>
      </c>
      <c r="E12" s="934">
        <v>0</v>
      </c>
      <c r="F12" s="934">
        <v>0</v>
      </c>
      <c r="G12" s="934">
        <v>0</v>
      </c>
      <c r="H12" s="934">
        <v>0</v>
      </c>
      <c r="I12" s="524"/>
      <c r="K12" s="199"/>
      <c r="L12" s="200"/>
      <c r="M12" s="201" t="s">
        <v>16</v>
      </c>
      <c r="N12" s="202"/>
      <c r="O12" s="203" t="s">
        <v>17</v>
      </c>
      <c r="P12" s="204">
        <f>'Ｈ６（1994）'!A12</f>
        <v>0</v>
      </c>
      <c r="Q12" s="205">
        <f>'Ｈ６（1994）'!C12</f>
        <v>0</v>
      </c>
      <c r="R12" s="205">
        <f>'Ｈ６（1994）'!E12</f>
        <v>0</v>
      </c>
      <c r="S12" s="267">
        <f>'Ｈ６（1994）'!F12</f>
        <v>0</v>
      </c>
      <c r="T12" s="268">
        <f>'Ｈ６（1994）'!H12</f>
        <v>0</v>
      </c>
      <c r="U12" s="207"/>
      <c r="V12" s="200"/>
      <c r="W12" s="452"/>
      <c r="X12" s="452"/>
      <c r="Y12" s="453"/>
      <c r="Z12" s="454"/>
      <c r="AA12" s="455"/>
      <c r="AB12" s="455"/>
      <c r="AC12" s="508"/>
      <c r="AD12" s="165"/>
      <c r="AE12" s="165"/>
      <c r="AF12" s="165"/>
      <c r="AG12" s="165"/>
      <c r="AH12" s="165"/>
      <c r="AI12" s="376"/>
      <c r="AJ12" s="376"/>
      <c r="AK12" s="376"/>
    </row>
    <row r="13" spans="1:37" ht="14.45" customHeight="1">
      <c r="A13" s="934">
        <v>26771</v>
      </c>
      <c r="B13" s="934">
        <v>26771</v>
      </c>
      <c r="C13" s="934">
        <v>4167</v>
      </c>
      <c r="D13" s="934">
        <v>22604</v>
      </c>
      <c r="E13" s="934">
        <v>9618</v>
      </c>
      <c r="F13" s="934">
        <v>8577</v>
      </c>
      <c r="G13" s="934">
        <v>0</v>
      </c>
      <c r="H13" s="934">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34">
        <v>22604</v>
      </c>
      <c r="B14" s="934">
        <v>22604</v>
      </c>
      <c r="C14" s="934">
        <v>0</v>
      </c>
      <c r="D14" s="934">
        <v>22604</v>
      </c>
      <c r="E14" s="934">
        <v>7535</v>
      </c>
      <c r="F14" s="934">
        <v>7535</v>
      </c>
      <c r="G14" s="934">
        <v>0</v>
      </c>
      <c r="H14" s="934">
        <v>0</v>
      </c>
      <c r="I14" s="524"/>
      <c r="K14" s="199" t="s">
        <v>4</v>
      </c>
      <c r="L14" s="174"/>
      <c r="M14" s="200" t="s">
        <v>94</v>
      </c>
      <c r="N14" s="202"/>
      <c r="O14" s="203" t="s">
        <v>93</v>
      </c>
      <c r="P14" s="204">
        <f>'Ｈ６（1994）'!A14</f>
        <v>22604</v>
      </c>
      <c r="Q14" s="205">
        <f>'Ｈ６（1994）'!C14</f>
        <v>0</v>
      </c>
      <c r="R14" s="205">
        <f>'Ｈ６（1994）'!E14</f>
        <v>7535</v>
      </c>
      <c r="S14" s="267">
        <f>'Ｈ６（1994）'!F14</f>
        <v>7535</v>
      </c>
      <c r="T14" s="268">
        <f>'Ｈ６（1994）'!H14</f>
        <v>0</v>
      </c>
      <c r="U14" s="207"/>
      <c r="V14" s="178"/>
      <c r="W14" s="201" t="s">
        <v>135</v>
      </c>
      <c r="X14" s="202"/>
      <c r="Y14" s="220" t="s">
        <v>93</v>
      </c>
      <c r="Z14" s="204">
        <f>'Ｈ６（1994）'!A176</f>
        <v>0</v>
      </c>
      <c r="AA14" s="205">
        <f>'Ｈ６（1994）'!B176</f>
        <v>0</v>
      </c>
      <c r="AB14" s="206">
        <f>'Ｈ６（1994）'!C176</f>
        <v>0</v>
      </c>
      <c r="AC14" s="506">
        <f>'Ｈ６（1994）'!E176</f>
        <v>0</v>
      </c>
      <c r="AD14" s="165"/>
      <c r="AE14" s="165"/>
      <c r="AF14" s="165"/>
      <c r="AG14" s="165"/>
      <c r="AH14" s="165"/>
      <c r="AI14" s="376"/>
      <c r="AJ14" s="376"/>
      <c r="AK14" s="376"/>
    </row>
    <row r="15" spans="1:37" ht="14.45" customHeight="1">
      <c r="A15" s="934">
        <v>0</v>
      </c>
      <c r="B15" s="934">
        <v>0</v>
      </c>
      <c r="C15" s="934">
        <v>0</v>
      </c>
      <c r="D15" s="934">
        <v>0</v>
      </c>
      <c r="E15" s="934">
        <v>0</v>
      </c>
      <c r="F15" s="934">
        <v>0</v>
      </c>
      <c r="G15" s="934">
        <v>0</v>
      </c>
      <c r="H15" s="934">
        <v>0</v>
      </c>
      <c r="I15" s="524"/>
      <c r="K15" s="199"/>
      <c r="L15" s="181" t="s">
        <v>102</v>
      </c>
      <c r="M15" s="200"/>
      <c r="N15" s="201" t="s">
        <v>148</v>
      </c>
      <c r="O15" s="203" t="s">
        <v>97</v>
      </c>
      <c r="P15" s="204">
        <f>'Ｈ６（1994）'!A15</f>
        <v>0</v>
      </c>
      <c r="Q15" s="205">
        <f>'Ｈ６（1994）'!C15</f>
        <v>0</v>
      </c>
      <c r="R15" s="205">
        <f>'Ｈ６（1994）'!E15</f>
        <v>0</v>
      </c>
      <c r="S15" s="267">
        <f>'Ｈ６（1994）'!F15</f>
        <v>0</v>
      </c>
      <c r="T15" s="268">
        <f>'Ｈ６（1994）'!H15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34">
        <v>22604</v>
      </c>
      <c r="B16" s="934">
        <v>22604</v>
      </c>
      <c r="C16" s="934">
        <v>0</v>
      </c>
      <c r="D16" s="934">
        <v>22604</v>
      </c>
      <c r="E16" s="934">
        <v>7535</v>
      </c>
      <c r="F16" s="934">
        <v>7535</v>
      </c>
      <c r="G16" s="934">
        <v>0</v>
      </c>
      <c r="H16" s="934">
        <v>0</v>
      </c>
      <c r="I16" s="524"/>
      <c r="K16" s="199"/>
      <c r="L16" s="181" t="s">
        <v>103</v>
      </c>
      <c r="M16" s="181"/>
      <c r="N16" s="201" t="s">
        <v>96</v>
      </c>
      <c r="O16" s="203" t="s">
        <v>34</v>
      </c>
      <c r="P16" s="204">
        <f>'Ｈ６（1994）'!A16</f>
        <v>22604</v>
      </c>
      <c r="Q16" s="205">
        <f>'Ｈ６（1994）'!C16</f>
        <v>0</v>
      </c>
      <c r="R16" s="205">
        <f>'Ｈ６（1994）'!E16</f>
        <v>7535</v>
      </c>
      <c r="S16" s="267">
        <f>'Ｈ６（1994）'!F16</f>
        <v>7535</v>
      </c>
      <c r="T16" s="268">
        <f>'Ｈ６（1994）'!H16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34">
        <v>0</v>
      </c>
      <c r="B17" s="934">
        <v>0</v>
      </c>
      <c r="C17" s="934">
        <v>0</v>
      </c>
      <c r="D17" s="934">
        <v>0</v>
      </c>
      <c r="E17" s="934">
        <v>0</v>
      </c>
      <c r="F17" s="934">
        <v>0</v>
      </c>
      <c r="G17" s="934">
        <v>0</v>
      </c>
      <c r="H17" s="934">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34">
        <v>4167</v>
      </c>
      <c r="B18" s="934">
        <v>4167</v>
      </c>
      <c r="C18" s="934">
        <v>4167</v>
      </c>
      <c r="D18" s="934">
        <v>0</v>
      </c>
      <c r="E18" s="934">
        <v>2083</v>
      </c>
      <c r="F18" s="934">
        <v>1042</v>
      </c>
      <c r="G18" s="934">
        <v>0</v>
      </c>
      <c r="H18" s="934">
        <v>0</v>
      </c>
      <c r="I18" s="524"/>
      <c r="K18" s="199"/>
      <c r="L18" s="181"/>
      <c r="M18" s="201" t="s">
        <v>95</v>
      </c>
      <c r="N18" s="202"/>
      <c r="O18" s="203" t="s">
        <v>98</v>
      </c>
      <c r="P18" s="204">
        <f>'Ｈ６（1994）'!A17</f>
        <v>0</v>
      </c>
      <c r="Q18" s="205">
        <f>'Ｈ６（1994）'!C17</f>
        <v>0</v>
      </c>
      <c r="R18" s="205">
        <f>'Ｈ６（1994）'!E17</f>
        <v>0</v>
      </c>
      <c r="S18" s="267">
        <f>'Ｈ６（1994）'!F17</f>
        <v>0</v>
      </c>
      <c r="T18" s="268">
        <f>'Ｈ６（1994）'!H17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34">
        <v>0</v>
      </c>
      <c r="B19" s="934">
        <v>0</v>
      </c>
      <c r="C19" s="934">
        <v>0</v>
      </c>
      <c r="D19" s="934">
        <v>0</v>
      </c>
      <c r="E19" s="934">
        <v>0</v>
      </c>
      <c r="F19" s="934">
        <v>0</v>
      </c>
      <c r="G19" s="934">
        <v>0</v>
      </c>
      <c r="H19" s="934">
        <v>0</v>
      </c>
      <c r="I19" s="524"/>
      <c r="K19" s="199"/>
      <c r="L19" s="221"/>
      <c r="M19" s="201" t="s">
        <v>13</v>
      </c>
      <c r="N19" s="202"/>
      <c r="O19" s="203" t="s">
        <v>99</v>
      </c>
      <c r="P19" s="204">
        <f>'Ｈ６（1994）'!A18</f>
        <v>4167</v>
      </c>
      <c r="Q19" s="205">
        <f>'Ｈ６（1994）'!C18</f>
        <v>4167</v>
      </c>
      <c r="R19" s="205">
        <f>'Ｈ６（1994）'!E18</f>
        <v>2083</v>
      </c>
      <c r="S19" s="267">
        <f>'Ｈ６（1994）'!F18</f>
        <v>1042</v>
      </c>
      <c r="T19" s="268">
        <f>'Ｈ６（1994）'!H18</f>
        <v>0</v>
      </c>
      <c r="U19" s="207"/>
      <c r="V19" s="461"/>
      <c r="W19" s="202" t="s">
        <v>13</v>
      </c>
      <c r="X19" s="202"/>
      <c r="Y19" s="220" t="s">
        <v>97</v>
      </c>
      <c r="Z19" s="204">
        <f>'Ｈ６（1994）'!A177</f>
        <v>0</v>
      </c>
      <c r="AA19" s="205">
        <f>'Ｈ６（1994）'!B177</f>
        <v>0</v>
      </c>
      <c r="AB19" s="206">
        <f>'Ｈ６（1994）'!C177</f>
        <v>0</v>
      </c>
      <c r="AC19" s="506">
        <f>'Ｈ６（1994）'!E177</f>
        <v>0</v>
      </c>
      <c r="AD19" s="165"/>
      <c r="AE19" s="165"/>
      <c r="AF19" s="165"/>
      <c r="AG19" s="165"/>
      <c r="AH19" s="165"/>
      <c r="AI19" s="376"/>
      <c r="AJ19" s="376"/>
      <c r="AK19" s="376"/>
    </row>
    <row r="20" spans="1:37" ht="14.45" customHeight="1">
      <c r="A20" s="934">
        <v>578324</v>
      </c>
      <c r="B20" s="934">
        <v>578324</v>
      </c>
      <c r="C20" s="934">
        <v>546072</v>
      </c>
      <c r="D20" s="934">
        <v>32252</v>
      </c>
      <c r="E20" s="934">
        <v>0</v>
      </c>
      <c r="F20" s="934">
        <v>383837</v>
      </c>
      <c r="G20" s="934">
        <v>3959</v>
      </c>
      <c r="H20" s="934">
        <v>160800</v>
      </c>
      <c r="I20" s="524"/>
      <c r="K20" s="199"/>
      <c r="L20" s="201" t="s">
        <v>19</v>
      </c>
      <c r="M20" s="202"/>
      <c r="N20" s="202"/>
      <c r="O20" s="203" t="s">
        <v>20</v>
      </c>
      <c r="P20" s="204">
        <f>'Ｈ６（1994）'!A19</f>
        <v>0</v>
      </c>
      <c r="Q20" s="205">
        <f>'Ｈ６（1994）'!C19</f>
        <v>0</v>
      </c>
      <c r="R20" s="449">
        <f>'Ｈ６（1994）'!E19</f>
        <v>0</v>
      </c>
      <c r="S20" s="267">
        <f>'Ｈ６（1994）'!F19</f>
        <v>0</v>
      </c>
      <c r="T20" s="268">
        <f>'Ｈ６（1994）'!H19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34">
        <v>31257</v>
      </c>
      <c r="B21" s="934">
        <v>31257</v>
      </c>
      <c r="C21" s="934">
        <v>24720</v>
      </c>
      <c r="D21" s="934">
        <v>6537</v>
      </c>
      <c r="E21" s="934">
        <v>0</v>
      </c>
      <c r="F21" s="934">
        <v>21047</v>
      </c>
      <c r="G21" s="934">
        <v>0</v>
      </c>
      <c r="H21" s="934">
        <v>2900</v>
      </c>
      <c r="I21" s="524"/>
      <c r="K21" s="199" t="s">
        <v>21</v>
      </c>
      <c r="L21" s="200"/>
      <c r="M21" s="201" t="s">
        <v>22</v>
      </c>
      <c r="N21" s="202"/>
      <c r="O21" s="203" t="s">
        <v>23</v>
      </c>
      <c r="P21" s="204">
        <f>'Ｈ６（1994）'!A21</f>
        <v>31257</v>
      </c>
      <c r="Q21" s="205">
        <f>'Ｈ６（1994）'!C21</f>
        <v>24720</v>
      </c>
      <c r="R21" s="205">
        <f>'Ｈ６（1994）'!E21</f>
        <v>0</v>
      </c>
      <c r="S21" s="267">
        <f>'Ｈ６（1994）'!F21</f>
        <v>21047</v>
      </c>
      <c r="T21" s="268">
        <f>'Ｈ６（1994）'!H21</f>
        <v>2900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34">
        <v>56576</v>
      </c>
      <c r="B22" s="934">
        <v>56576</v>
      </c>
      <c r="C22" s="934">
        <v>56576</v>
      </c>
      <c r="D22" s="934">
        <v>0</v>
      </c>
      <c r="E22" s="934">
        <v>0</v>
      </c>
      <c r="F22" s="934">
        <v>38471</v>
      </c>
      <c r="G22" s="934">
        <v>0</v>
      </c>
      <c r="H22" s="934">
        <v>15300</v>
      </c>
      <c r="I22" s="524"/>
      <c r="K22" s="199"/>
      <c r="L22" s="200" t="s">
        <v>25</v>
      </c>
      <c r="M22" s="201" t="s">
        <v>26</v>
      </c>
      <c r="N22" s="202"/>
      <c r="O22" s="203" t="s">
        <v>27</v>
      </c>
      <c r="P22" s="204">
        <f>'Ｈ６（1994）'!A22</f>
        <v>56576</v>
      </c>
      <c r="Q22" s="205">
        <f>'Ｈ６（1994）'!C22</f>
        <v>56576</v>
      </c>
      <c r="R22" s="205">
        <f>'Ｈ６（1994）'!E22</f>
        <v>0</v>
      </c>
      <c r="S22" s="267">
        <f>'Ｈ６（1994）'!F22</f>
        <v>38471</v>
      </c>
      <c r="T22" s="268">
        <f>'Ｈ６（1994）'!H22</f>
        <v>15300</v>
      </c>
      <c r="U22" s="207"/>
      <c r="V22" s="200"/>
      <c r="W22" s="172"/>
      <c r="X22" s="172"/>
      <c r="Y22" s="212"/>
      <c r="Z22" s="209"/>
      <c r="AA22" s="210"/>
      <c r="AB22" s="210"/>
      <c r="AC22" s="510"/>
      <c r="AD22" s="165"/>
      <c r="AE22" s="165"/>
      <c r="AF22" s="165"/>
      <c r="AG22" s="165"/>
      <c r="AH22" s="165"/>
      <c r="AI22" s="376"/>
      <c r="AJ22" s="376"/>
      <c r="AK22" s="376"/>
    </row>
    <row r="23" spans="1:37" ht="14.45" customHeight="1">
      <c r="A23" s="934">
        <v>0</v>
      </c>
      <c r="B23" s="934">
        <v>0</v>
      </c>
      <c r="C23" s="934">
        <v>0</v>
      </c>
      <c r="D23" s="934">
        <v>0</v>
      </c>
      <c r="E23" s="934">
        <v>0</v>
      </c>
      <c r="F23" s="934">
        <v>0</v>
      </c>
      <c r="G23" s="934">
        <v>0</v>
      </c>
      <c r="H23" s="934">
        <v>0</v>
      </c>
      <c r="I23" s="524"/>
      <c r="K23" s="199"/>
      <c r="L23" s="200" t="s">
        <v>28</v>
      </c>
      <c r="M23" s="201" t="s">
        <v>29</v>
      </c>
      <c r="N23" s="202"/>
      <c r="O23" s="203" t="s">
        <v>30</v>
      </c>
      <c r="P23" s="204">
        <f>'Ｈ６（1994）'!A23</f>
        <v>0</v>
      </c>
      <c r="Q23" s="205">
        <f>'Ｈ６（1994）'!C23</f>
        <v>0</v>
      </c>
      <c r="R23" s="205">
        <f>'Ｈ６（1994）'!E23</f>
        <v>0</v>
      </c>
      <c r="S23" s="267">
        <f>'Ｈ６（1994）'!F23</f>
        <v>0</v>
      </c>
      <c r="T23" s="268">
        <f>'Ｈ６（1994）'!H23</f>
        <v>0</v>
      </c>
      <c r="U23" s="207"/>
      <c r="V23" s="200"/>
      <c r="W23" s="212"/>
      <c r="X23" s="212"/>
      <c r="Y23" s="212"/>
      <c r="Z23" s="209"/>
      <c r="AA23" s="210"/>
      <c r="AB23" s="210"/>
      <c r="AC23" s="510"/>
      <c r="AD23" s="165"/>
      <c r="AE23" s="165"/>
      <c r="AF23" s="165"/>
      <c r="AG23" s="165"/>
      <c r="AH23" s="165"/>
      <c r="AI23" s="376"/>
      <c r="AJ23" s="376"/>
      <c r="AK23" s="376"/>
    </row>
    <row r="24" spans="1:37" ht="14.45" customHeight="1">
      <c r="A24" s="934">
        <v>0</v>
      </c>
      <c r="B24" s="934">
        <v>0</v>
      </c>
      <c r="C24" s="934">
        <v>0</v>
      </c>
      <c r="D24" s="934">
        <v>0</v>
      </c>
      <c r="E24" s="934">
        <v>0</v>
      </c>
      <c r="F24" s="934">
        <v>0</v>
      </c>
      <c r="G24" s="934">
        <v>0</v>
      </c>
      <c r="H24" s="934">
        <v>0</v>
      </c>
      <c r="I24" s="524"/>
      <c r="K24" s="199"/>
      <c r="L24" s="200" t="s">
        <v>31</v>
      </c>
      <c r="M24" s="201" t="s">
        <v>32</v>
      </c>
      <c r="N24" s="202"/>
      <c r="O24" s="203" t="s">
        <v>33</v>
      </c>
      <c r="P24" s="204">
        <f>'Ｈ６（1994）'!A24</f>
        <v>0</v>
      </c>
      <c r="Q24" s="205">
        <f>'Ｈ６（1994）'!C24</f>
        <v>0</v>
      </c>
      <c r="R24" s="205">
        <f>'Ｈ６（1994）'!E24</f>
        <v>0</v>
      </c>
      <c r="S24" s="267">
        <f>'Ｈ６（1994）'!F24</f>
        <v>0</v>
      </c>
      <c r="T24" s="268">
        <f>'Ｈ６（1994）'!H24</f>
        <v>0</v>
      </c>
      <c r="U24" s="207"/>
      <c r="V24" s="178" t="s">
        <v>670</v>
      </c>
      <c r="W24" s="202"/>
      <c r="X24" s="202"/>
      <c r="Y24" s="220" t="s">
        <v>34</v>
      </c>
      <c r="Z24" s="204">
        <f>'Ｈ６（1994）'!A178</f>
        <v>8527</v>
      </c>
      <c r="AA24" s="205">
        <f>'Ｈ６（1994）'!B178</f>
        <v>0</v>
      </c>
      <c r="AB24" s="206">
        <f>'Ｈ６（1994）'!C178</f>
        <v>1037</v>
      </c>
      <c r="AC24" s="506">
        <f>'Ｈ６（1994）'!E178</f>
        <v>188</v>
      </c>
      <c r="AD24" s="165"/>
      <c r="AE24" s="165"/>
      <c r="AF24" s="165"/>
      <c r="AG24" s="165"/>
      <c r="AH24" s="165"/>
      <c r="AI24" s="376"/>
      <c r="AJ24" s="376"/>
      <c r="AK24" s="376"/>
    </row>
    <row r="25" spans="1:37" ht="14.45" customHeight="1">
      <c r="A25" s="934">
        <v>0</v>
      </c>
      <c r="B25" s="934">
        <v>0</v>
      </c>
      <c r="C25" s="934">
        <v>0</v>
      </c>
      <c r="D25" s="934">
        <v>0</v>
      </c>
      <c r="E25" s="934">
        <v>0</v>
      </c>
      <c r="F25" s="934">
        <v>0</v>
      </c>
      <c r="G25" s="934">
        <v>0</v>
      </c>
      <c r="H25" s="934">
        <v>0</v>
      </c>
      <c r="I25" s="524"/>
      <c r="K25" s="199"/>
      <c r="L25" s="200" t="s">
        <v>35</v>
      </c>
      <c r="M25" s="201" t="s">
        <v>36</v>
      </c>
      <c r="N25" s="202"/>
      <c r="O25" s="203" t="s">
        <v>37</v>
      </c>
      <c r="P25" s="204">
        <f>'Ｈ６（1994）'!A25</f>
        <v>0</v>
      </c>
      <c r="Q25" s="205">
        <f>'Ｈ６（1994）'!C25</f>
        <v>0</v>
      </c>
      <c r="R25" s="205">
        <f>'Ｈ６（1994）'!E25</f>
        <v>0</v>
      </c>
      <c r="S25" s="267">
        <f>'Ｈ６（1994）'!F25</f>
        <v>0</v>
      </c>
      <c r="T25" s="268">
        <f>'Ｈ６（1994）'!H25</f>
        <v>0</v>
      </c>
      <c r="U25" s="207"/>
      <c r="V25" s="181"/>
      <c r="W25" s="201" t="s">
        <v>36</v>
      </c>
      <c r="X25" s="202"/>
      <c r="Y25" s="220" t="s">
        <v>20</v>
      </c>
      <c r="Z25" s="204">
        <f>'Ｈ６（1994）'!A181</f>
        <v>0</v>
      </c>
      <c r="AA25" s="205">
        <f>'Ｈ６（1994）'!B181</f>
        <v>0</v>
      </c>
      <c r="AB25" s="206">
        <f>'Ｈ６（1994）'!C181</f>
        <v>0</v>
      </c>
      <c r="AC25" s="506">
        <f>'Ｈ６（1994）'!E181</f>
        <v>0</v>
      </c>
      <c r="AD25" s="165"/>
      <c r="AE25" s="165"/>
      <c r="AF25" s="165"/>
      <c r="AG25" s="165"/>
      <c r="AH25" s="165"/>
      <c r="AI25" s="376"/>
      <c r="AJ25" s="376"/>
      <c r="AK25" s="376"/>
    </row>
    <row r="26" spans="1:37" ht="14.45" customHeight="1">
      <c r="A26" s="934">
        <v>392284</v>
      </c>
      <c r="B26" s="934">
        <v>392284</v>
      </c>
      <c r="C26" s="934">
        <v>392284</v>
      </c>
      <c r="D26" s="934">
        <v>0</v>
      </c>
      <c r="E26" s="934">
        <v>0</v>
      </c>
      <c r="F26" s="934">
        <v>252854</v>
      </c>
      <c r="G26" s="934">
        <v>3959</v>
      </c>
      <c r="H26" s="934">
        <v>119200</v>
      </c>
      <c r="I26" s="527"/>
      <c r="K26" s="199"/>
      <c r="L26" s="200" t="s">
        <v>38</v>
      </c>
      <c r="M26" s="201" t="s">
        <v>149</v>
      </c>
      <c r="N26" s="202"/>
      <c r="O26" s="203" t="s">
        <v>40</v>
      </c>
      <c r="P26" s="204">
        <f>'Ｈ６（1994）'!A26</f>
        <v>392284</v>
      </c>
      <c r="Q26" s="205">
        <f>'Ｈ６（1994）'!C26</f>
        <v>392284</v>
      </c>
      <c r="R26" s="205">
        <f>'Ｈ６（1994）'!E26</f>
        <v>0</v>
      </c>
      <c r="S26" s="267">
        <f>'Ｈ６（1994）'!F26</f>
        <v>252854</v>
      </c>
      <c r="T26" s="268">
        <f>'Ｈ６（1994）'!H26</f>
        <v>119200</v>
      </c>
      <c r="U26" s="207"/>
      <c r="V26" s="450"/>
      <c r="W26" s="451"/>
      <c r="X26" s="452"/>
      <c r="Y26" s="453"/>
      <c r="Z26" s="454"/>
      <c r="AA26" s="455"/>
      <c r="AB26" s="455"/>
      <c r="AC26" s="508"/>
      <c r="AD26" s="165"/>
      <c r="AE26" s="165"/>
      <c r="AF26" s="165"/>
      <c r="AG26" s="165"/>
      <c r="AH26" s="165"/>
      <c r="AI26" s="376"/>
      <c r="AJ26" s="376"/>
      <c r="AK26" s="376"/>
    </row>
    <row r="27" spans="1:37" ht="14.45" customHeight="1">
      <c r="A27" s="934">
        <v>0</v>
      </c>
      <c r="B27" s="934">
        <v>0</v>
      </c>
      <c r="C27" s="934">
        <v>0</v>
      </c>
      <c r="D27" s="934">
        <v>0</v>
      </c>
      <c r="E27" s="934">
        <v>0</v>
      </c>
      <c r="F27" s="934">
        <v>0</v>
      </c>
      <c r="G27" s="934">
        <v>0</v>
      </c>
      <c r="H27" s="934">
        <v>0</v>
      </c>
      <c r="I27" s="527"/>
      <c r="K27" s="199"/>
      <c r="L27" s="200" t="s">
        <v>41</v>
      </c>
      <c r="M27" s="201" t="s">
        <v>42</v>
      </c>
      <c r="N27" s="202"/>
      <c r="O27" s="203" t="s">
        <v>43</v>
      </c>
      <c r="P27" s="204">
        <f>'Ｈ６（1994）'!A27</f>
        <v>0</v>
      </c>
      <c r="Q27" s="205">
        <f>'Ｈ６（1994）'!C27</f>
        <v>0</v>
      </c>
      <c r="R27" s="205">
        <f>'Ｈ６（1994）'!E27</f>
        <v>0</v>
      </c>
      <c r="S27" s="267">
        <f>'Ｈ６（1994）'!F27</f>
        <v>0</v>
      </c>
      <c r="T27" s="268">
        <f>'Ｈ６（1994）'!H27</f>
        <v>0</v>
      </c>
      <c r="U27" s="207"/>
      <c r="V27" s="450"/>
      <c r="W27" s="456"/>
      <c r="X27" s="457"/>
      <c r="Y27" s="458"/>
      <c r="Z27" s="447"/>
      <c r="AA27" s="459"/>
      <c r="AB27" s="459"/>
      <c r="AC27" s="509"/>
      <c r="AD27" s="165"/>
      <c r="AE27" s="165"/>
      <c r="AF27" s="165"/>
      <c r="AG27" s="165"/>
      <c r="AH27" s="165"/>
      <c r="AI27" s="376"/>
      <c r="AJ27" s="376"/>
      <c r="AK27" s="376"/>
    </row>
    <row r="28" spans="1:37" ht="14.45" customHeight="1">
      <c r="A28" s="934">
        <v>98207</v>
      </c>
      <c r="B28" s="934">
        <v>98207</v>
      </c>
      <c r="C28" s="934">
        <v>72492</v>
      </c>
      <c r="D28" s="934">
        <v>25715</v>
      </c>
      <c r="E28" s="934">
        <v>0</v>
      </c>
      <c r="F28" s="934">
        <v>71465</v>
      </c>
      <c r="G28" s="934">
        <v>0</v>
      </c>
      <c r="H28" s="934">
        <v>23400</v>
      </c>
      <c r="I28" s="527"/>
      <c r="K28" s="199" t="s">
        <v>128</v>
      </c>
      <c r="L28" s="221"/>
      <c r="M28" s="201" t="s">
        <v>13</v>
      </c>
      <c r="N28" s="202"/>
      <c r="O28" s="203" t="s">
        <v>44</v>
      </c>
      <c r="P28" s="204">
        <f>'Ｈ６（1994）'!A28</f>
        <v>98207</v>
      </c>
      <c r="Q28" s="205">
        <f>'Ｈ６（1994）'!C28</f>
        <v>72492</v>
      </c>
      <c r="R28" s="205">
        <f>'Ｈ６（1994）'!E28</f>
        <v>0</v>
      </c>
      <c r="S28" s="267">
        <f>'Ｈ６（1994）'!F28</f>
        <v>71465</v>
      </c>
      <c r="T28" s="268">
        <f>'Ｈ６（1994）'!H28</f>
        <v>23400</v>
      </c>
      <c r="U28" s="207"/>
      <c r="V28" s="221"/>
      <c r="W28" s="201" t="s">
        <v>13</v>
      </c>
      <c r="X28" s="202"/>
      <c r="Y28" s="220"/>
      <c r="Z28" s="224">
        <f>Z24-Z25</f>
        <v>8527</v>
      </c>
      <c r="AA28" s="225">
        <f>AA24-AA25</f>
        <v>0</v>
      </c>
      <c r="AB28" s="297">
        <f>AB24-AB25</f>
        <v>1037</v>
      </c>
      <c r="AC28" s="511">
        <f>AC24-AC25</f>
        <v>188</v>
      </c>
      <c r="AD28" s="165"/>
      <c r="AE28" s="165"/>
      <c r="AF28" s="165"/>
      <c r="AG28" s="165"/>
      <c r="AH28" s="165"/>
      <c r="AI28" s="376"/>
      <c r="AJ28" s="376"/>
      <c r="AK28" s="376"/>
    </row>
    <row r="29" spans="1:37" ht="14.45" customHeight="1">
      <c r="A29" s="934">
        <v>0</v>
      </c>
      <c r="B29" s="934">
        <v>0</v>
      </c>
      <c r="C29" s="934">
        <v>0</v>
      </c>
      <c r="D29" s="934">
        <v>0</v>
      </c>
      <c r="E29" s="934">
        <v>0</v>
      </c>
      <c r="F29" s="934">
        <v>0</v>
      </c>
      <c r="G29" s="934">
        <v>0</v>
      </c>
      <c r="H29" s="934">
        <v>0</v>
      </c>
      <c r="I29" s="527"/>
      <c r="K29" s="199" t="s">
        <v>4</v>
      </c>
      <c r="L29" s="178" t="s">
        <v>45</v>
      </c>
      <c r="M29" s="202"/>
      <c r="N29" s="202"/>
      <c r="O29" s="203" t="s">
        <v>46</v>
      </c>
      <c r="P29" s="204">
        <f>'Ｈ６（1994）'!A29</f>
        <v>0</v>
      </c>
      <c r="Q29" s="205">
        <f>'Ｈ６（1994）'!C29</f>
        <v>0</v>
      </c>
      <c r="R29" s="205">
        <f>'Ｈ６（1994）'!E29</f>
        <v>0</v>
      </c>
      <c r="S29" s="267">
        <f>'Ｈ６（1994）'!F29</f>
        <v>0</v>
      </c>
      <c r="T29" s="268">
        <f>'Ｈ６（1994）'!H29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34">
        <v>0</v>
      </c>
      <c r="B30" s="934">
        <v>0</v>
      </c>
      <c r="C30" s="934">
        <v>0</v>
      </c>
      <c r="D30" s="934">
        <v>0</v>
      </c>
      <c r="E30" s="934">
        <v>0</v>
      </c>
      <c r="F30" s="934">
        <v>0</v>
      </c>
      <c r="G30" s="934">
        <v>0</v>
      </c>
      <c r="H30" s="934">
        <v>0</v>
      </c>
      <c r="I30" s="527"/>
      <c r="K30" s="199"/>
      <c r="L30" s="200"/>
      <c r="M30" s="201" t="s">
        <v>100</v>
      </c>
      <c r="N30" s="202"/>
      <c r="O30" s="203" t="s">
        <v>75</v>
      </c>
      <c r="P30" s="204">
        <f>'Ｈ６（1994）'!A30</f>
        <v>0</v>
      </c>
      <c r="Q30" s="205">
        <f>'Ｈ６（1994）'!C30</f>
        <v>0</v>
      </c>
      <c r="R30" s="205">
        <f>'Ｈ６（1994）'!E30</f>
        <v>0</v>
      </c>
      <c r="S30" s="267">
        <f>'Ｈ６（1994）'!F30</f>
        <v>0</v>
      </c>
      <c r="T30" s="268">
        <f>'Ｈ６（1994）'!H30</f>
        <v>0</v>
      </c>
      <c r="U30" s="207"/>
      <c r="V30" s="200"/>
      <c r="W30" s="172"/>
      <c r="X30" s="172"/>
      <c r="Y30" s="212"/>
      <c r="Z30" s="209"/>
      <c r="AA30" s="210"/>
      <c r="AB30" s="210"/>
      <c r="AC30" s="510"/>
      <c r="AD30" s="165"/>
      <c r="AE30" s="165"/>
      <c r="AF30" s="165"/>
      <c r="AG30" s="165"/>
      <c r="AH30" s="165"/>
      <c r="AI30" s="376"/>
      <c r="AJ30" s="376"/>
      <c r="AK30" s="376"/>
    </row>
    <row r="31" spans="1:37" ht="14.45" customHeight="1">
      <c r="A31" s="934">
        <v>0</v>
      </c>
      <c r="B31" s="934">
        <v>0</v>
      </c>
      <c r="C31" s="934">
        <v>0</v>
      </c>
      <c r="D31" s="934">
        <v>0</v>
      </c>
      <c r="E31" s="934">
        <v>0</v>
      </c>
      <c r="F31" s="934">
        <v>0</v>
      </c>
      <c r="G31" s="934">
        <v>0</v>
      </c>
      <c r="H31" s="934">
        <v>0</v>
      </c>
      <c r="I31" s="527"/>
      <c r="K31" s="199"/>
      <c r="L31" s="200"/>
      <c r="M31" s="201" t="s">
        <v>101</v>
      </c>
      <c r="N31" s="202"/>
      <c r="O31" s="203" t="s">
        <v>77</v>
      </c>
      <c r="P31" s="204">
        <f>'Ｈ６（1994）'!A31</f>
        <v>0</v>
      </c>
      <c r="Q31" s="205">
        <f>'Ｈ６（1994）'!C31</f>
        <v>0</v>
      </c>
      <c r="R31" s="205">
        <f>'Ｈ６（1994）'!E31</f>
        <v>0</v>
      </c>
      <c r="S31" s="267">
        <f>'Ｈ６（1994）'!F31</f>
        <v>0</v>
      </c>
      <c r="T31" s="268">
        <f>'Ｈ６（1994）'!H31</f>
        <v>0</v>
      </c>
      <c r="U31" s="207"/>
      <c r="V31" s="200"/>
      <c r="W31" s="172"/>
      <c r="X31" s="172"/>
      <c r="Y31" s="212"/>
      <c r="Z31" s="209"/>
      <c r="AA31" s="210"/>
      <c r="AB31" s="210"/>
      <c r="AC31" s="510"/>
      <c r="AD31" s="165"/>
      <c r="AE31" s="165"/>
      <c r="AF31" s="165"/>
      <c r="AG31" s="165"/>
      <c r="AH31" s="165"/>
      <c r="AI31" s="376"/>
      <c r="AJ31" s="376"/>
      <c r="AK31" s="376"/>
    </row>
    <row r="32" spans="1:37" ht="14.45" customHeight="1">
      <c r="A32" s="934">
        <v>51300</v>
      </c>
      <c r="B32" s="934">
        <v>51300</v>
      </c>
      <c r="C32" s="934">
        <v>51300</v>
      </c>
      <c r="D32" s="934">
        <v>0</v>
      </c>
      <c r="E32" s="934">
        <v>28215</v>
      </c>
      <c r="F32" s="934">
        <v>0</v>
      </c>
      <c r="G32" s="934">
        <v>0</v>
      </c>
      <c r="H32" s="934">
        <v>21500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34">
        <v>51300</v>
      </c>
      <c r="B33" s="934">
        <v>51300</v>
      </c>
      <c r="C33" s="934">
        <v>51300</v>
      </c>
      <c r="D33" s="934">
        <v>0</v>
      </c>
      <c r="E33" s="934">
        <v>28215</v>
      </c>
      <c r="F33" s="934">
        <v>0</v>
      </c>
      <c r="G33" s="934">
        <v>0</v>
      </c>
      <c r="H33" s="934">
        <v>21500</v>
      </c>
      <c r="I33" s="527"/>
      <c r="K33" s="199"/>
      <c r="L33" s="178"/>
      <c r="M33" s="201" t="s">
        <v>47</v>
      </c>
      <c r="N33" s="202"/>
      <c r="O33" s="203" t="s">
        <v>48</v>
      </c>
      <c r="P33" s="204">
        <f>'Ｈ６（1994）'!A33</f>
        <v>51300</v>
      </c>
      <c r="Q33" s="205">
        <f>'Ｈ６（1994）'!C33</f>
        <v>51300</v>
      </c>
      <c r="R33" s="205">
        <f>'Ｈ６（1994）'!E33</f>
        <v>28215</v>
      </c>
      <c r="S33" s="267">
        <f>'Ｈ６（1994）'!F33</f>
        <v>0</v>
      </c>
      <c r="T33" s="268">
        <f>'Ｈ６（1994）'!H33</f>
        <v>21500</v>
      </c>
      <c r="U33" s="207" t="s">
        <v>4</v>
      </c>
      <c r="V33" s="178"/>
      <c r="W33" s="201" t="s">
        <v>49</v>
      </c>
      <c r="X33" s="202"/>
      <c r="Y33" s="203" t="s">
        <v>23</v>
      </c>
      <c r="Z33" s="204">
        <f>'Ｈ６（1994）'!A183</f>
        <v>5080</v>
      </c>
      <c r="AA33" s="205">
        <f>'Ｈ６（1994）'!B183</f>
        <v>1175</v>
      </c>
      <c r="AB33" s="206">
        <f>'Ｈ６（1994）'!C183</f>
        <v>0</v>
      </c>
      <c r="AC33" s="506">
        <f>'Ｈ６（1994）'!E183</f>
        <v>934</v>
      </c>
      <c r="AD33" s="165"/>
      <c r="AE33" s="165"/>
      <c r="AF33" s="165"/>
      <c r="AG33" s="165"/>
      <c r="AH33" s="165"/>
      <c r="AI33" s="376"/>
      <c r="AJ33" s="376"/>
      <c r="AK33" s="376"/>
    </row>
    <row r="34" spans="1:37" ht="14.45" customHeight="1">
      <c r="A34" s="934">
        <v>0</v>
      </c>
      <c r="B34" s="934">
        <v>0</v>
      </c>
      <c r="C34" s="934">
        <v>0</v>
      </c>
      <c r="D34" s="934">
        <v>0</v>
      </c>
      <c r="E34" s="934">
        <v>0</v>
      </c>
      <c r="F34" s="934">
        <v>0</v>
      </c>
      <c r="G34" s="934">
        <v>0</v>
      </c>
      <c r="H34" s="934">
        <v>0</v>
      </c>
      <c r="I34" s="527"/>
      <c r="K34" s="199"/>
      <c r="L34" s="200"/>
      <c r="M34" s="201" t="s">
        <v>50</v>
      </c>
      <c r="N34" s="202"/>
      <c r="O34" s="203" t="s">
        <v>51</v>
      </c>
      <c r="P34" s="204">
        <f>'Ｈ６（1994）'!A34</f>
        <v>0</v>
      </c>
      <c r="Q34" s="205">
        <f>'Ｈ６（1994）'!C34</f>
        <v>0</v>
      </c>
      <c r="R34" s="205">
        <f>'Ｈ６（1994）'!E34</f>
        <v>0</v>
      </c>
      <c r="S34" s="267">
        <f>'Ｈ６（1994）'!F34</f>
        <v>0</v>
      </c>
      <c r="T34" s="268">
        <f>'Ｈ６（1994）'!H34</f>
        <v>0</v>
      </c>
      <c r="U34" s="207"/>
      <c r="V34" s="200"/>
      <c r="W34" s="200"/>
      <c r="X34" s="172"/>
      <c r="Y34" s="212"/>
      <c r="Z34" s="209"/>
      <c r="AA34" s="210"/>
      <c r="AB34" s="210"/>
      <c r="AC34" s="510"/>
      <c r="AD34" s="165"/>
      <c r="AE34" s="165"/>
      <c r="AF34" s="165"/>
      <c r="AG34" s="165"/>
      <c r="AH34" s="165"/>
      <c r="AI34" s="376"/>
      <c r="AJ34" s="376"/>
      <c r="AK34" s="376"/>
    </row>
    <row r="35" spans="1:37" ht="14.45" customHeight="1">
      <c r="A35" s="934">
        <v>0</v>
      </c>
      <c r="B35" s="934">
        <v>0</v>
      </c>
      <c r="C35" s="934">
        <v>0</v>
      </c>
      <c r="D35" s="934">
        <v>0</v>
      </c>
      <c r="E35" s="934">
        <v>0</v>
      </c>
      <c r="F35" s="934">
        <v>0</v>
      </c>
      <c r="G35" s="934">
        <v>0</v>
      </c>
      <c r="H35" s="934">
        <v>0</v>
      </c>
      <c r="I35" s="527"/>
      <c r="K35" s="199" t="s">
        <v>129</v>
      </c>
      <c r="L35" s="200"/>
      <c r="M35" s="201" t="s">
        <v>52</v>
      </c>
      <c r="N35" s="202"/>
      <c r="O35" s="203" t="s">
        <v>53</v>
      </c>
      <c r="P35" s="204">
        <f>'Ｈ６（1994）'!A35</f>
        <v>0</v>
      </c>
      <c r="Q35" s="205">
        <f>'Ｈ６（1994）'!C35</f>
        <v>0</v>
      </c>
      <c r="R35" s="205">
        <f>'Ｈ６（1994）'!E35</f>
        <v>0</v>
      </c>
      <c r="S35" s="267">
        <f>'Ｈ６（1994）'!F35</f>
        <v>0</v>
      </c>
      <c r="T35" s="268">
        <f>'Ｈ６（1994）'!H35</f>
        <v>0</v>
      </c>
      <c r="U35" s="207"/>
      <c r="V35" s="200"/>
      <c r="W35" s="201" t="s">
        <v>52</v>
      </c>
      <c r="X35" s="202"/>
      <c r="Y35" s="203" t="s">
        <v>27</v>
      </c>
      <c r="Z35" s="204">
        <f>'Ｈ６（1994）'!A184</f>
        <v>0</v>
      </c>
      <c r="AA35" s="205">
        <f>'Ｈ６（1994）'!B184</f>
        <v>0</v>
      </c>
      <c r="AB35" s="206">
        <f>'Ｈ６（1994）'!C184</f>
        <v>0</v>
      </c>
      <c r="AC35" s="506">
        <f>'Ｈ６（1994）'!E184</f>
        <v>0</v>
      </c>
      <c r="AD35" s="165"/>
      <c r="AE35" s="165"/>
      <c r="AF35" s="165"/>
      <c r="AG35" s="165"/>
      <c r="AH35" s="165"/>
      <c r="AI35" s="376"/>
      <c r="AJ35" s="376"/>
      <c r="AK35" s="376"/>
    </row>
    <row r="36" spans="1:37" ht="14.45" customHeight="1">
      <c r="A36" s="934">
        <v>0</v>
      </c>
      <c r="B36" s="934">
        <v>0</v>
      </c>
      <c r="C36" s="934">
        <v>0</v>
      </c>
      <c r="D36" s="934">
        <v>0</v>
      </c>
      <c r="E36" s="934">
        <v>0</v>
      </c>
      <c r="F36" s="934">
        <v>0</v>
      </c>
      <c r="G36" s="934">
        <v>0</v>
      </c>
      <c r="H36" s="934">
        <v>0</v>
      </c>
      <c r="I36" s="527"/>
      <c r="K36" s="199"/>
      <c r="L36" s="200" t="s">
        <v>54</v>
      </c>
      <c r="M36" s="201" t="s">
        <v>32</v>
      </c>
      <c r="N36" s="202"/>
      <c r="O36" s="203" t="s">
        <v>55</v>
      </c>
      <c r="P36" s="204">
        <f>'Ｈ６（1994）'!A36</f>
        <v>0</v>
      </c>
      <c r="Q36" s="205">
        <f>'Ｈ６（1994）'!C36</f>
        <v>0</v>
      </c>
      <c r="R36" s="205">
        <f>'Ｈ６（1994）'!E36</f>
        <v>0</v>
      </c>
      <c r="S36" s="267">
        <f>'Ｈ６（1994）'!F36</f>
        <v>0</v>
      </c>
      <c r="T36" s="268">
        <f>'Ｈ６（1994）'!H36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34">
        <v>0</v>
      </c>
      <c r="B37" s="934">
        <v>0</v>
      </c>
      <c r="C37" s="934">
        <v>0</v>
      </c>
      <c r="D37" s="934">
        <v>0</v>
      </c>
      <c r="E37" s="934">
        <v>0</v>
      </c>
      <c r="F37" s="934">
        <v>0</v>
      </c>
      <c r="G37" s="934">
        <v>0</v>
      </c>
      <c r="H37" s="934">
        <v>0</v>
      </c>
      <c r="I37" s="527"/>
      <c r="K37" s="199"/>
      <c r="L37" s="200"/>
      <c r="M37" s="201" t="s">
        <v>42</v>
      </c>
      <c r="N37" s="202"/>
      <c r="O37" s="203" t="s">
        <v>56</v>
      </c>
      <c r="P37" s="204">
        <f>'Ｈ６（1994）'!A37</f>
        <v>0</v>
      </c>
      <c r="Q37" s="205">
        <f>'Ｈ６（1994）'!C37</f>
        <v>0</v>
      </c>
      <c r="R37" s="205">
        <f>'Ｈ６（1994）'!E37</f>
        <v>0</v>
      </c>
      <c r="S37" s="267">
        <f>'Ｈ６（1994）'!F37</f>
        <v>0</v>
      </c>
      <c r="T37" s="268">
        <f>'Ｈ６（1994）'!H37</f>
        <v>0</v>
      </c>
      <c r="U37" s="207"/>
      <c r="V37" s="200"/>
      <c r="W37" s="200"/>
      <c r="X37" s="172"/>
      <c r="Y37" s="212"/>
      <c r="Z37" s="209"/>
      <c r="AA37" s="210"/>
      <c r="AB37" s="210"/>
      <c r="AC37" s="510"/>
      <c r="AD37" s="165"/>
      <c r="AE37" s="165"/>
      <c r="AF37" s="165"/>
      <c r="AG37" s="165"/>
      <c r="AH37" s="165"/>
      <c r="AI37" s="376"/>
      <c r="AJ37" s="376"/>
      <c r="AK37" s="376"/>
    </row>
    <row r="38" spans="1:37" ht="14.45" customHeight="1">
      <c r="A38" s="934">
        <v>0</v>
      </c>
      <c r="B38" s="934">
        <v>0</v>
      </c>
      <c r="C38" s="934">
        <v>0</v>
      </c>
      <c r="D38" s="934">
        <v>0</v>
      </c>
      <c r="E38" s="934">
        <v>0</v>
      </c>
      <c r="F38" s="934">
        <v>0</v>
      </c>
      <c r="G38" s="934">
        <v>0</v>
      </c>
      <c r="H38" s="934">
        <v>0</v>
      </c>
      <c r="I38" s="527"/>
      <c r="K38" s="199"/>
      <c r="L38" s="200"/>
      <c r="M38" s="201" t="s">
        <v>57</v>
      </c>
      <c r="N38" s="202"/>
      <c r="O38" s="203" t="s">
        <v>58</v>
      </c>
      <c r="P38" s="204">
        <f>'Ｈ６（1994）'!A38</f>
        <v>0</v>
      </c>
      <c r="Q38" s="205">
        <f>'Ｈ６（1994）'!C38</f>
        <v>0</v>
      </c>
      <c r="R38" s="205">
        <f>'Ｈ６（1994）'!E38</f>
        <v>0</v>
      </c>
      <c r="S38" s="267">
        <f>'Ｈ６（1994）'!F38</f>
        <v>0</v>
      </c>
      <c r="T38" s="268">
        <f>'Ｈ６（1994）'!H38</f>
        <v>0</v>
      </c>
      <c r="U38" s="207"/>
      <c r="V38" s="200"/>
      <c r="W38" s="201" t="s">
        <v>57</v>
      </c>
      <c r="X38" s="202"/>
      <c r="Y38" s="203" t="s">
        <v>30</v>
      </c>
      <c r="Z38" s="204">
        <f>'Ｈ６（1994）'!A185</f>
        <v>0</v>
      </c>
      <c r="AA38" s="205">
        <f>'Ｈ６（1994）'!B185</f>
        <v>0</v>
      </c>
      <c r="AB38" s="206">
        <f>'Ｈ６（1994）'!C185</f>
        <v>0</v>
      </c>
      <c r="AC38" s="506">
        <f>'Ｈ６（1994）'!E185</f>
        <v>0</v>
      </c>
      <c r="AD38" s="165"/>
      <c r="AE38" s="165"/>
      <c r="AF38" s="165"/>
      <c r="AG38" s="165"/>
      <c r="AH38" s="165"/>
      <c r="AI38" s="376"/>
      <c r="AJ38" s="376"/>
      <c r="AK38" s="376"/>
    </row>
    <row r="39" spans="1:37" ht="14.45" customHeight="1">
      <c r="A39" s="934">
        <v>0</v>
      </c>
      <c r="B39" s="934">
        <v>0</v>
      </c>
      <c r="C39" s="934">
        <v>0</v>
      </c>
      <c r="D39" s="934">
        <v>0</v>
      </c>
      <c r="E39" s="934">
        <v>0</v>
      </c>
      <c r="F39" s="934">
        <v>0</v>
      </c>
      <c r="G39" s="934">
        <v>0</v>
      </c>
      <c r="H39" s="934">
        <v>0</v>
      </c>
      <c r="I39" s="527"/>
      <c r="K39" s="199"/>
      <c r="L39" s="200"/>
      <c r="M39" s="178" t="s">
        <v>60</v>
      </c>
      <c r="N39" s="202"/>
      <c r="O39" s="203" t="s">
        <v>61</v>
      </c>
      <c r="P39" s="204">
        <f>'Ｈ６（1994）'!A39</f>
        <v>0</v>
      </c>
      <c r="Q39" s="205">
        <f>'Ｈ６（1994）'!C39</f>
        <v>0</v>
      </c>
      <c r="R39" s="205">
        <f>'Ｈ６（1994）'!E39</f>
        <v>0</v>
      </c>
      <c r="S39" s="267">
        <f>'Ｈ６（1994）'!F39</f>
        <v>0</v>
      </c>
      <c r="T39" s="268">
        <f>'Ｈ６（1994）'!H39</f>
        <v>0</v>
      </c>
      <c r="U39" s="207"/>
      <c r="V39" s="200" t="s">
        <v>59</v>
      </c>
      <c r="W39" s="178" t="s">
        <v>60</v>
      </c>
      <c r="X39" s="202"/>
      <c r="Y39" s="203" t="s">
        <v>33</v>
      </c>
      <c r="Z39" s="204">
        <f>'Ｈ６（1994）'!A186</f>
        <v>0</v>
      </c>
      <c r="AA39" s="205">
        <f>'Ｈ６（1994）'!B186</f>
        <v>0</v>
      </c>
      <c r="AB39" s="206">
        <f>'Ｈ６（1994）'!C186</f>
        <v>0</v>
      </c>
      <c r="AC39" s="506">
        <f>'Ｈ６（1994）'!E186</f>
        <v>0</v>
      </c>
      <c r="AD39" s="165"/>
      <c r="AE39" s="165"/>
      <c r="AF39" s="165"/>
      <c r="AG39" s="165"/>
      <c r="AH39" s="165"/>
      <c r="AI39" s="376"/>
      <c r="AJ39" s="376"/>
      <c r="AK39" s="376"/>
    </row>
    <row r="40" spans="1:37" ht="14.45" customHeight="1">
      <c r="A40" s="934">
        <v>0</v>
      </c>
      <c r="B40" s="934">
        <v>0</v>
      </c>
      <c r="C40" s="934">
        <v>0</v>
      </c>
      <c r="D40" s="934">
        <v>0</v>
      </c>
      <c r="E40" s="934">
        <v>0</v>
      </c>
      <c r="F40" s="934">
        <v>0</v>
      </c>
      <c r="G40" s="934">
        <v>0</v>
      </c>
      <c r="H40" s="934">
        <v>0</v>
      </c>
      <c r="I40" s="527"/>
      <c r="K40" s="199"/>
      <c r="L40" s="200" t="s">
        <v>59</v>
      </c>
      <c r="M40" s="200"/>
      <c r="N40" s="201" t="s">
        <v>62</v>
      </c>
      <c r="O40" s="203" t="s">
        <v>63</v>
      </c>
      <c r="P40" s="204">
        <f>'Ｈ６（1994）'!A40</f>
        <v>0</v>
      </c>
      <c r="Q40" s="205">
        <f>'Ｈ６（1994）'!C40</f>
        <v>0</v>
      </c>
      <c r="R40" s="205">
        <f>'Ｈ６（1994）'!E40</f>
        <v>0</v>
      </c>
      <c r="S40" s="267">
        <f>'Ｈ６（1994）'!F40</f>
        <v>0</v>
      </c>
      <c r="T40" s="268">
        <f>'Ｈ６（1994）'!H40</f>
        <v>0</v>
      </c>
      <c r="U40" s="207"/>
      <c r="V40" s="200"/>
      <c r="W40" s="200"/>
      <c r="X40" s="201" t="s">
        <v>62</v>
      </c>
      <c r="Y40" s="203" t="s">
        <v>37</v>
      </c>
      <c r="Z40" s="204">
        <f>'Ｈ６（1994）'!A187</f>
        <v>0</v>
      </c>
      <c r="AA40" s="205">
        <f>'Ｈ６（1994）'!B187</f>
        <v>0</v>
      </c>
      <c r="AB40" s="206">
        <f>'Ｈ６（1994）'!C187</f>
        <v>0</v>
      </c>
      <c r="AC40" s="506">
        <f>'Ｈ６（1994）'!E187</f>
        <v>0</v>
      </c>
      <c r="AD40" s="165"/>
      <c r="AE40" s="165"/>
      <c r="AF40" s="165"/>
      <c r="AG40" s="165"/>
      <c r="AH40" s="165"/>
      <c r="AI40" s="376"/>
      <c r="AJ40" s="376"/>
      <c r="AK40" s="376"/>
    </row>
    <row r="41" spans="1:37" ht="14.45" customHeight="1">
      <c r="A41" s="934">
        <v>0</v>
      </c>
      <c r="B41" s="934">
        <v>0</v>
      </c>
      <c r="C41" s="934">
        <v>0</v>
      </c>
      <c r="D41" s="934">
        <v>0</v>
      </c>
      <c r="E41" s="934">
        <v>0</v>
      </c>
      <c r="F41" s="934">
        <v>0</v>
      </c>
      <c r="G41" s="934">
        <v>0</v>
      </c>
      <c r="H41" s="934">
        <v>0</v>
      </c>
      <c r="I41" s="527"/>
      <c r="K41" s="199"/>
      <c r="L41" s="200"/>
      <c r="M41" s="200"/>
      <c r="N41" s="201" t="s">
        <v>64</v>
      </c>
      <c r="O41" s="203" t="s">
        <v>65</v>
      </c>
      <c r="P41" s="204">
        <f>'Ｈ６（1994）'!A41</f>
        <v>0</v>
      </c>
      <c r="Q41" s="205">
        <f>'Ｈ６（1994）'!C41</f>
        <v>0</v>
      </c>
      <c r="R41" s="205">
        <f>'Ｈ６（1994）'!E41</f>
        <v>0</v>
      </c>
      <c r="S41" s="267">
        <f>'Ｈ６（1994）'!F41</f>
        <v>0</v>
      </c>
      <c r="T41" s="268">
        <f>'Ｈ６（1994）'!H41</f>
        <v>0</v>
      </c>
      <c r="U41" s="207"/>
      <c r="V41" s="200"/>
      <c r="W41" s="200"/>
      <c r="X41" s="201" t="s">
        <v>64</v>
      </c>
      <c r="Y41" s="203" t="s">
        <v>40</v>
      </c>
      <c r="Z41" s="204">
        <f>'Ｈ６（1994）'!A188</f>
        <v>0</v>
      </c>
      <c r="AA41" s="205">
        <f>'Ｈ６（1994）'!B188</f>
        <v>0</v>
      </c>
      <c r="AB41" s="206">
        <f>'Ｈ６（1994）'!C188</f>
        <v>0</v>
      </c>
      <c r="AC41" s="506">
        <f>'Ｈ６（1994）'!E188</f>
        <v>0</v>
      </c>
      <c r="AD41" s="165"/>
      <c r="AE41" s="165"/>
      <c r="AF41" s="165"/>
      <c r="AG41" s="165"/>
      <c r="AH41" s="165"/>
      <c r="AI41" s="376"/>
      <c r="AJ41" s="376"/>
      <c r="AK41" s="376"/>
    </row>
    <row r="42" spans="1:37" ht="14.45" customHeight="1">
      <c r="A42" s="934">
        <v>0</v>
      </c>
      <c r="B42" s="934">
        <v>0</v>
      </c>
      <c r="C42" s="934">
        <v>0</v>
      </c>
      <c r="D42" s="934">
        <v>0</v>
      </c>
      <c r="E42" s="934">
        <v>0</v>
      </c>
      <c r="F42" s="934">
        <v>0</v>
      </c>
      <c r="G42" s="934">
        <v>0</v>
      </c>
      <c r="H42" s="934">
        <v>0</v>
      </c>
      <c r="I42" s="527"/>
      <c r="K42" s="199" t="s">
        <v>38</v>
      </c>
      <c r="L42" s="200"/>
      <c r="M42" s="200"/>
      <c r="N42" s="201" t="s">
        <v>66</v>
      </c>
      <c r="O42" s="203" t="s">
        <v>67</v>
      </c>
      <c r="P42" s="204">
        <f>'Ｈ６（1994）'!A42</f>
        <v>0</v>
      </c>
      <c r="Q42" s="205">
        <f>'Ｈ６（1994）'!C42</f>
        <v>0</v>
      </c>
      <c r="R42" s="205">
        <f>'Ｈ６（1994）'!E42</f>
        <v>0</v>
      </c>
      <c r="S42" s="267">
        <f>'Ｈ６（1994）'!F42</f>
        <v>0</v>
      </c>
      <c r="T42" s="268">
        <f>'Ｈ６（1994）'!H42</f>
        <v>0</v>
      </c>
      <c r="U42" s="207"/>
      <c r="V42" s="200" t="s">
        <v>668</v>
      </c>
      <c r="W42" s="200"/>
      <c r="X42" s="201" t="s">
        <v>66</v>
      </c>
      <c r="Y42" s="203" t="s">
        <v>43</v>
      </c>
      <c r="Z42" s="204">
        <f>'Ｈ６（1994）'!A189</f>
        <v>0</v>
      </c>
      <c r="AA42" s="205">
        <f>'Ｈ６（1994）'!B189</f>
        <v>0</v>
      </c>
      <c r="AB42" s="206">
        <f>'Ｈ６（1994）'!C189</f>
        <v>0</v>
      </c>
      <c r="AC42" s="506">
        <f>'Ｈ６（1994）'!E189</f>
        <v>0</v>
      </c>
      <c r="AD42" s="165"/>
      <c r="AE42" s="165"/>
      <c r="AF42" s="165"/>
      <c r="AG42" s="165"/>
      <c r="AH42" s="165"/>
      <c r="AI42" s="376"/>
      <c r="AJ42" s="376"/>
      <c r="AK42" s="376"/>
    </row>
    <row r="43" spans="1:37" ht="14.45" customHeight="1">
      <c r="A43" s="934">
        <v>0</v>
      </c>
      <c r="B43" s="934">
        <v>0</v>
      </c>
      <c r="C43" s="934">
        <v>0</v>
      </c>
      <c r="D43" s="934">
        <v>0</v>
      </c>
      <c r="E43" s="934">
        <v>0</v>
      </c>
      <c r="F43" s="934">
        <v>0</v>
      </c>
      <c r="G43" s="934">
        <v>0</v>
      </c>
      <c r="H43" s="934">
        <v>0</v>
      </c>
      <c r="I43" s="527"/>
      <c r="K43" s="199"/>
      <c r="L43" s="200"/>
      <c r="M43" s="200"/>
      <c r="N43" s="201" t="s">
        <v>150</v>
      </c>
      <c r="O43" s="203" t="s">
        <v>69</v>
      </c>
      <c r="P43" s="204">
        <f>'Ｈ６（1994）'!A43</f>
        <v>0</v>
      </c>
      <c r="Q43" s="205">
        <f>'Ｈ６（1994）'!C43</f>
        <v>0</v>
      </c>
      <c r="R43" s="205">
        <f>'Ｈ６（1994）'!E43</f>
        <v>0</v>
      </c>
      <c r="S43" s="267">
        <f>'Ｈ６（1994）'!F43</f>
        <v>0</v>
      </c>
      <c r="T43" s="268">
        <f>'Ｈ６（1994）'!H43</f>
        <v>0</v>
      </c>
      <c r="U43" s="207"/>
      <c r="V43" s="200"/>
      <c r="W43" s="200"/>
      <c r="X43" s="201" t="s">
        <v>150</v>
      </c>
      <c r="Y43" s="203" t="s">
        <v>44</v>
      </c>
      <c r="Z43" s="204">
        <f>'Ｈ６（1994）'!A190</f>
        <v>0</v>
      </c>
      <c r="AA43" s="205">
        <f>'Ｈ６（1994）'!B190</f>
        <v>0</v>
      </c>
      <c r="AB43" s="206">
        <f>'Ｈ６（1994）'!C190</f>
        <v>0</v>
      </c>
      <c r="AC43" s="506">
        <f>'Ｈ６（1994）'!E190</f>
        <v>0</v>
      </c>
      <c r="AD43" s="165"/>
      <c r="AE43" s="165"/>
      <c r="AF43" s="165"/>
      <c r="AG43" s="165"/>
      <c r="AH43" s="165"/>
      <c r="AI43" s="376"/>
      <c r="AJ43" s="376"/>
      <c r="AK43" s="376"/>
    </row>
    <row r="44" spans="1:37" ht="14.45" customHeight="1">
      <c r="A44" s="934">
        <v>0</v>
      </c>
      <c r="B44" s="934">
        <v>0</v>
      </c>
      <c r="C44" s="934">
        <v>0</v>
      </c>
      <c r="D44" s="934">
        <v>0</v>
      </c>
      <c r="E44" s="934">
        <v>0</v>
      </c>
      <c r="F44" s="934">
        <v>0</v>
      </c>
      <c r="G44" s="934">
        <v>0</v>
      </c>
      <c r="H44" s="934">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34">
        <v>0</v>
      </c>
      <c r="B45" s="934">
        <v>0</v>
      </c>
      <c r="C45" s="934">
        <v>0</v>
      </c>
      <c r="D45" s="934">
        <v>0</v>
      </c>
      <c r="E45" s="934">
        <v>0</v>
      </c>
      <c r="F45" s="934">
        <v>0</v>
      </c>
      <c r="G45" s="934">
        <v>0</v>
      </c>
      <c r="H45" s="934">
        <v>0</v>
      </c>
      <c r="I45" s="530"/>
      <c r="K45" s="227" t="s">
        <v>132</v>
      </c>
      <c r="L45" s="200"/>
      <c r="M45" s="201" t="s">
        <v>70</v>
      </c>
      <c r="N45" s="202"/>
      <c r="O45" s="203" t="s">
        <v>71</v>
      </c>
      <c r="P45" s="204">
        <f>'Ｈ６（1994）'!A44</f>
        <v>0</v>
      </c>
      <c r="Q45" s="205">
        <f>'Ｈ６（1994）'!C44</f>
        <v>0</v>
      </c>
      <c r="R45" s="205">
        <f>'Ｈ６（1994）'!E44</f>
        <v>0</v>
      </c>
      <c r="S45" s="267">
        <f>'Ｈ６（1994）'!F44</f>
        <v>0</v>
      </c>
      <c r="T45" s="268">
        <f>'Ｈ６（1994）'!H44</f>
        <v>0</v>
      </c>
      <c r="U45" s="207" t="s">
        <v>72</v>
      </c>
      <c r="V45" s="200" t="s">
        <v>669</v>
      </c>
      <c r="W45" s="201" t="s">
        <v>87</v>
      </c>
      <c r="X45" s="202"/>
      <c r="Y45" s="203" t="s">
        <v>46</v>
      </c>
      <c r="Z45" s="204">
        <f>'Ｈ６（1994）'!A191</f>
        <v>0</v>
      </c>
      <c r="AA45" s="205">
        <f>'Ｈ６（1994）'!B191</f>
        <v>0</v>
      </c>
      <c r="AB45" s="206">
        <f>'Ｈ６（1994）'!C191</f>
        <v>0</v>
      </c>
      <c r="AC45" s="506">
        <f>'Ｈ６（1994）'!E191</f>
        <v>0</v>
      </c>
      <c r="AD45" s="165"/>
      <c r="AE45" s="165"/>
      <c r="AF45" s="165"/>
      <c r="AG45" s="165"/>
      <c r="AH45" s="165"/>
      <c r="AI45" s="376"/>
      <c r="AJ45" s="376"/>
      <c r="AK45" s="376"/>
    </row>
    <row r="46" spans="1:37" ht="14.45" customHeight="1">
      <c r="A46" s="934">
        <v>0</v>
      </c>
      <c r="B46" s="934">
        <v>0</v>
      </c>
      <c r="C46" s="934">
        <v>0</v>
      </c>
      <c r="D46" s="934">
        <v>0</v>
      </c>
      <c r="E46" s="934">
        <v>0</v>
      </c>
      <c r="F46" s="934">
        <v>0</v>
      </c>
      <c r="G46" s="934">
        <v>0</v>
      </c>
      <c r="H46" s="934">
        <v>0</v>
      </c>
      <c r="I46" s="530"/>
      <c r="K46" s="199" t="s">
        <v>130</v>
      </c>
      <c r="L46" s="200"/>
      <c r="M46" s="201" t="s">
        <v>73</v>
      </c>
      <c r="N46" s="202"/>
      <c r="O46" s="203" t="s">
        <v>74</v>
      </c>
      <c r="P46" s="204">
        <f>'Ｈ６（1994）'!A45</f>
        <v>0</v>
      </c>
      <c r="Q46" s="205">
        <f>'Ｈ６（1994）'!C45</f>
        <v>0</v>
      </c>
      <c r="R46" s="205">
        <f>'Ｈ６（1994）'!E45</f>
        <v>0</v>
      </c>
      <c r="S46" s="267">
        <f>'Ｈ６（1994）'!F45</f>
        <v>0</v>
      </c>
      <c r="T46" s="268">
        <f>'Ｈ６（1994）'!H45</f>
        <v>0</v>
      </c>
      <c r="U46" s="207"/>
      <c r="V46" s="200"/>
      <c r="W46" s="201" t="s">
        <v>73</v>
      </c>
      <c r="X46" s="202"/>
      <c r="Y46" s="203" t="s">
        <v>75</v>
      </c>
      <c r="Z46" s="204">
        <f>'Ｈ６（1994）'!A192</f>
        <v>0</v>
      </c>
      <c r="AA46" s="205">
        <f>'Ｈ６（1994）'!B192</f>
        <v>0</v>
      </c>
      <c r="AB46" s="206">
        <f>'Ｈ６（1994）'!C192</f>
        <v>0</v>
      </c>
      <c r="AC46" s="506">
        <f>'Ｈ６（1994）'!E192</f>
        <v>0</v>
      </c>
      <c r="AD46" s="165"/>
      <c r="AE46" s="165"/>
      <c r="AF46" s="165"/>
      <c r="AG46" s="165"/>
      <c r="AH46" s="165"/>
      <c r="AI46" s="376"/>
      <c r="AJ46" s="376"/>
      <c r="AK46" s="376"/>
    </row>
    <row r="47" spans="1:37" ht="14.45" customHeight="1">
      <c r="A47" s="934">
        <v>0</v>
      </c>
      <c r="B47" s="934">
        <v>0</v>
      </c>
      <c r="C47" s="934">
        <v>0</v>
      </c>
      <c r="D47" s="934">
        <v>0</v>
      </c>
      <c r="E47" s="934">
        <v>0</v>
      </c>
      <c r="F47" s="934">
        <v>0</v>
      </c>
      <c r="G47" s="934">
        <v>0</v>
      </c>
      <c r="H47" s="934">
        <v>0</v>
      </c>
      <c r="I47" s="530"/>
      <c r="K47" s="199"/>
      <c r="L47" s="221"/>
      <c r="M47" s="201" t="s">
        <v>13</v>
      </c>
      <c r="N47" s="202"/>
      <c r="O47" s="203" t="s">
        <v>76</v>
      </c>
      <c r="P47" s="204">
        <f>'Ｈ６（1994）'!A46</f>
        <v>0</v>
      </c>
      <c r="Q47" s="205">
        <f>'Ｈ６（1994）'!C46</f>
        <v>0</v>
      </c>
      <c r="R47" s="205">
        <f>'Ｈ６（1994）'!E46</f>
        <v>0</v>
      </c>
      <c r="S47" s="267">
        <f>'Ｈ６（1994）'!F46</f>
        <v>0</v>
      </c>
      <c r="T47" s="268">
        <f>'Ｈ６（1994）'!H46</f>
        <v>0</v>
      </c>
      <c r="U47" s="207"/>
      <c r="V47" s="461"/>
      <c r="W47" s="201" t="s">
        <v>13</v>
      </c>
      <c r="X47" s="202"/>
      <c r="Y47" s="203" t="s">
        <v>77</v>
      </c>
      <c r="Z47" s="204">
        <f>'Ｈ６（1994）'!A193</f>
        <v>0</v>
      </c>
      <c r="AA47" s="205">
        <f>'Ｈ６（1994）'!B193</f>
        <v>0</v>
      </c>
      <c r="AB47" s="206">
        <f>'Ｈ６（1994）'!C193</f>
        <v>0</v>
      </c>
      <c r="AC47" s="506">
        <f>'Ｈ６（1994）'!E193</f>
        <v>0</v>
      </c>
      <c r="AD47" s="165"/>
      <c r="AE47" s="165"/>
      <c r="AF47" s="165"/>
      <c r="AG47" s="165"/>
      <c r="AH47" s="165"/>
      <c r="AI47" s="376"/>
      <c r="AJ47" s="376"/>
      <c r="AK47" s="376"/>
    </row>
    <row r="48" spans="1:37" ht="14.45" customHeight="1">
      <c r="A48" s="934">
        <v>0</v>
      </c>
      <c r="B48" s="934">
        <v>0</v>
      </c>
      <c r="C48" s="934">
        <v>0</v>
      </c>
      <c r="D48" s="934">
        <v>0</v>
      </c>
      <c r="E48" s="934">
        <v>0</v>
      </c>
      <c r="F48" s="934">
        <v>0</v>
      </c>
      <c r="G48" s="934">
        <v>0</v>
      </c>
      <c r="H48" s="934">
        <v>0</v>
      </c>
      <c r="I48" s="530"/>
      <c r="K48" s="199" t="s">
        <v>4</v>
      </c>
      <c r="L48" s="178" t="s">
        <v>78</v>
      </c>
      <c r="M48" s="202"/>
      <c r="N48" s="202"/>
      <c r="O48" s="203" t="s">
        <v>79</v>
      </c>
      <c r="P48" s="204">
        <f>'Ｈ６（1994）'!A47</f>
        <v>0</v>
      </c>
      <c r="Q48" s="205">
        <f>'Ｈ６（1994）'!C47</f>
        <v>0</v>
      </c>
      <c r="R48" s="205">
        <f>'Ｈ６（1994）'!E47</f>
        <v>0</v>
      </c>
      <c r="S48" s="267">
        <f>'Ｈ６（1994）'!F47</f>
        <v>0</v>
      </c>
      <c r="T48" s="268">
        <f>'Ｈ６（1994）'!H47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34">
        <v>1026715</v>
      </c>
      <c r="B49" s="934">
        <v>1026715</v>
      </c>
      <c r="C49" s="934">
        <v>1026715</v>
      </c>
      <c r="D49" s="934">
        <v>0</v>
      </c>
      <c r="E49" s="934">
        <v>539048</v>
      </c>
      <c r="F49" s="934">
        <v>845</v>
      </c>
      <c r="G49" s="934">
        <v>0</v>
      </c>
      <c r="H49" s="934">
        <v>322300</v>
      </c>
      <c r="I49" s="530"/>
      <c r="K49" s="199"/>
      <c r="L49" s="200"/>
      <c r="M49" s="201" t="s">
        <v>11</v>
      </c>
      <c r="N49" s="202"/>
      <c r="O49" s="203" t="s">
        <v>80</v>
      </c>
      <c r="P49" s="204">
        <f>'Ｈ６（1994）'!A48</f>
        <v>0</v>
      </c>
      <c r="Q49" s="205">
        <f>'Ｈ６（1994）'!C48</f>
        <v>0</v>
      </c>
      <c r="R49" s="205">
        <f>'Ｈ６（1994）'!E48</f>
        <v>0</v>
      </c>
      <c r="S49" s="267">
        <f>'Ｈ６（1994）'!F48</f>
        <v>0</v>
      </c>
      <c r="T49" s="268">
        <f>'Ｈ６（1994）'!H48</f>
        <v>0</v>
      </c>
      <c r="U49" s="207"/>
      <c r="V49" s="200"/>
      <c r="W49" s="172"/>
      <c r="X49" s="172"/>
      <c r="Y49" s="212"/>
      <c r="Z49" s="209"/>
      <c r="AA49" s="210"/>
      <c r="AB49" s="210"/>
      <c r="AC49" s="510"/>
      <c r="AD49" s="165"/>
      <c r="AE49" s="165"/>
      <c r="AF49" s="165"/>
      <c r="AG49" s="165"/>
      <c r="AH49" s="165"/>
      <c r="AI49" s="376"/>
      <c r="AJ49" s="376"/>
      <c r="AK49" s="376"/>
    </row>
    <row r="50" spans="1:38" ht="14.45" customHeight="1">
      <c r="A50" s="934">
        <v>1023090</v>
      </c>
      <c r="B50" s="934">
        <v>1023090</v>
      </c>
      <c r="C50" s="934">
        <v>1023090</v>
      </c>
      <c r="D50" s="934">
        <v>0</v>
      </c>
      <c r="E50" s="934">
        <v>537358</v>
      </c>
      <c r="F50" s="934">
        <v>0</v>
      </c>
      <c r="G50" s="934">
        <v>0</v>
      </c>
      <c r="H50" s="934">
        <v>322300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34">
        <v>0</v>
      </c>
      <c r="B51" s="934">
        <v>0</v>
      </c>
      <c r="C51" s="934">
        <v>0</v>
      </c>
      <c r="D51" s="934">
        <v>0</v>
      </c>
      <c r="E51" s="934">
        <v>0</v>
      </c>
      <c r="F51" s="934">
        <v>0</v>
      </c>
      <c r="G51" s="934">
        <v>0</v>
      </c>
      <c r="H51" s="934">
        <v>0</v>
      </c>
      <c r="I51" s="530"/>
      <c r="K51" s="199"/>
      <c r="L51" s="174"/>
      <c r="M51" s="201" t="s">
        <v>88</v>
      </c>
      <c r="N51" s="202"/>
      <c r="O51" s="203" t="s">
        <v>109</v>
      </c>
      <c r="P51" s="204">
        <f>'Ｈ６（1994）'!A50</f>
        <v>1023090</v>
      </c>
      <c r="Q51" s="205">
        <f>'Ｈ６（1994）'!C50</f>
        <v>1023090</v>
      </c>
      <c r="R51" s="205">
        <f>'Ｈ６（1994）'!E50</f>
        <v>537358</v>
      </c>
      <c r="S51" s="267">
        <f>'Ｈ６（1994）'!F50</f>
        <v>0</v>
      </c>
      <c r="T51" s="268">
        <f>'Ｈ６（1994）'!H50</f>
        <v>322300</v>
      </c>
      <c r="U51" s="207"/>
      <c r="V51" s="178"/>
      <c r="W51" s="201" t="s">
        <v>88</v>
      </c>
      <c r="X51" s="222"/>
      <c r="Y51" s="223" t="s">
        <v>48</v>
      </c>
      <c r="Z51" s="231">
        <f>'Ｈ６（1994）'!A195</f>
        <v>0</v>
      </c>
      <c r="AA51" s="232">
        <f>'Ｈ６（1994）'!B195</f>
        <v>0</v>
      </c>
      <c r="AB51" s="233">
        <f>'Ｈ６（1994）'!C195</f>
        <v>0</v>
      </c>
      <c r="AC51" s="513">
        <f>'Ｈ６（1994）'!E195</f>
        <v>0</v>
      </c>
      <c r="AD51" s="165"/>
      <c r="AE51" s="165"/>
      <c r="AF51" s="165"/>
      <c r="AG51" s="165"/>
      <c r="AH51" s="165"/>
      <c r="AI51" s="376"/>
      <c r="AJ51" s="376"/>
      <c r="AK51" s="376"/>
    </row>
    <row r="52" spans="1:38" ht="14.45" customHeight="1">
      <c r="A52" s="934">
        <v>0</v>
      </c>
      <c r="B52" s="934">
        <v>0</v>
      </c>
      <c r="C52" s="934">
        <v>0</v>
      </c>
      <c r="D52" s="934">
        <v>0</v>
      </c>
      <c r="E52" s="934">
        <v>0</v>
      </c>
      <c r="F52" s="934">
        <v>0</v>
      </c>
      <c r="G52" s="934">
        <v>0</v>
      </c>
      <c r="H52" s="934">
        <v>0</v>
      </c>
      <c r="I52" s="530"/>
      <c r="K52" s="199"/>
      <c r="L52" s="181" t="s">
        <v>91</v>
      </c>
      <c r="M52" s="201" t="s">
        <v>89</v>
      </c>
      <c r="N52" s="202"/>
      <c r="O52" s="203" t="s">
        <v>110</v>
      </c>
      <c r="P52" s="204">
        <f>'Ｈ６（1994）'!A51</f>
        <v>0</v>
      </c>
      <c r="Q52" s="205">
        <f>'Ｈ６（1994）'!C51</f>
        <v>0</v>
      </c>
      <c r="R52" s="205">
        <f>'Ｈ６（1994）'!E51</f>
        <v>0</v>
      </c>
      <c r="S52" s="267">
        <f>'Ｈ６（1994）'!F51</f>
        <v>0</v>
      </c>
      <c r="T52" s="268">
        <f>'Ｈ６（1994）'!H51</f>
        <v>0</v>
      </c>
      <c r="U52" s="207"/>
      <c r="V52" s="200" t="s">
        <v>91</v>
      </c>
      <c r="W52" s="221" t="s">
        <v>89</v>
      </c>
      <c r="X52" s="222"/>
      <c r="Y52" s="223" t="s">
        <v>51</v>
      </c>
      <c r="Z52" s="231">
        <f>'Ｈ６（1994）'!A196</f>
        <v>0</v>
      </c>
      <c r="AA52" s="232">
        <f>'Ｈ６（1994）'!B196</f>
        <v>0</v>
      </c>
      <c r="AB52" s="233">
        <f>'Ｈ６（1994）'!C196</f>
        <v>0</v>
      </c>
      <c r="AC52" s="513">
        <f>'Ｈ６（1994）'!E196</f>
        <v>0</v>
      </c>
      <c r="AD52" s="165"/>
      <c r="AE52" s="165"/>
      <c r="AF52" s="165"/>
      <c r="AG52" s="165"/>
      <c r="AH52" s="165"/>
      <c r="AI52" s="376"/>
      <c r="AJ52" s="376"/>
      <c r="AK52" s="376"/>
    </row>
    <row r="53" spans="1:38" ht="14.45" customHeight="1">
      <c r="A53" s="934">
        <v>0</v>
      </c>
      <c r="B53" s="934">
        <v>0</v>
      </c>
      <c r="C53" s="934">
        <v>0</v>
      </c>
      <c r="D53" s="934">
        <v>0</v>
      </c>
      <c r="E53" s="934">
        <v>0</v>
      </c>
      <c r="F53" s="934">
        <v>0</v>
      </c>
      <c r="G53" s="934">
        <v>0</v>
      </c>
      <c r="H53" s="934">
        <v>0</v>
      </c>
      <c r="I53" s="530"/>
      <c r="K53" s="199"/>
      <c r="L53" s="181"/>
      <c r="M53" s="201" t="s">
        <v>104</v>
      </c>
      <c r="N53" s="202"/>
      <c r="O53" s="203" t="s">
        <v>111</v>
      </c>
      <c r="P53" s="204">
        <f>'Ｈ６（1994）'!A52</f>
        <v>0</v>
      </c>
      <c r="Q53" s="205">
        <f>'Ｈ６（1994）'!C52</f>
        <v>0</v>
      </c>
      <c r="R53" s="205">
        <f>'Ｈ６（1994）'!E52</f>
        <v>0</v>
      </c>
      <c r="S53" s="267">
        <f>'Ｈ６（1994）'!F52</f>
        <v>0</v>
      </c>
      <c r="T53" s="268">
        <f>'Ｈ６（1994）'!H52</f>
        <v>0</v>
      </c>
      <c r="U53" s="207"/>
      <c r="V53" s="200"/>
      <c r="W53" s="221" t="s">
        <v>104</v>
      </c>
      <c r="X53" s="222"/>
      <c r="Y53" s="223" t="s">
        <v>53</v>
      </c>
      <c r="Z53" s="231">
        <f>'Ｈ６（1994）'!A197</f>
        <v>0</v>
      </c>
      <c r="AA53" s="232">
        <f>'Ｈ６（1994）'!B197</f>
        <v>0</v>
      </c>
      <c r="AB53" s="233">
        <f>'Ｈ６（1994）'!C197</f>
        <v>0</v>
      </c>
      <c r="AC53" s="513">
        <f>'Ｈ６（1994）'!E197</f>
        <v>0</v>
      </c>
      <c r="AD53" s="165"/>
      <c r="AE53" s="165"/>
      <c r="AF53" s="165"/>
      <c r="AG53" s="165"/>
      <c r="AH53" s="165"/>
      <c r="AI53" s="376"/>
      <c r="AJ53" s="376"/>
      <c r="AK53" s="376"/>
    </row>
    <row r="54" spans="1:38" ht="14.45" customHeight="1">
      <c r="A54" s="934">
        <v>0</v>
      </c>
      <c r="B54" s="934">
        <v>0</v>
      </c>
      <c r="C54" s="934">
        <v>0</v>
      </c>
      <c r="D54" s="934">
        <v>0</v>
      </c>
      <c r="E54" s="934">
        <v>0</v>
      </c>
      <c r="F54" s="934">
        <v>0</v>
      </c>
      <c r="G54" s="934">
        <v>0</v>
      </c>
      <c r="H54" s="934">
        <v>0</v>
      </c>
      <c r="I54" s="530"/>
      <c r="K54" s="199"/>
      <c r="L54" s="181"/>
      <c r="M54" s="201" t="s">
        <v>90</v>
      </c>
      <c r="N54" s="202"/>
      <c r="O54" s="203" t="s">
        <v>112</v>
      </c>
      <c r="P54" s="204">
        <f>'Ｈ６（1994）'!A53</f>
        <v>0</v>
      </c>
      <c r="Q54" s="205">
        <f>'Ｈ６（1994）'!C53</f>
        <v>0</v>
      </c>
      <c r="R54" s="205">
        <f>'Ｈ６（1994）'!E53</f>
        <v>0</v>
      </c>
      <c r="S54" s="267">
        <f>'Ｈ６（1994）'!F53</f>
        <v>0</v>
      </c>
      <c r="T54" s="268">
        <f>'Ｈ６（1994）'!H53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34">
        <v>0</v>
      </c>
      <c r="B55" s="934">
        <v>0</v>
      </c>
      <c r="C55" s="934">
        <v>0</v>
      </c>
      <c r="D55" s="934">
        <v>0</v>
      </c>
      <c r="E55" s="934">
        <v>0</v>
      </c>
      <c r="F55" s="934">
        <v>0</v>
      </c>
      <c r="G55" s="934">
        <v>0</v>
      </c>
      <c r="H55" s="934">
        <v>0</v>
      </c>
      <c r="I55" s="530"/>
      <c r="K55" s="199"/>
      <c r="L55" s="181" t="s">
        <v>92</v>
      </c>
      <c r="M55" s="201" t="s">
        <v>105</v>
      </c>
      <c r="N55" s="202"/>
      <c r="O55" s="203" t="s">
        <v>113</v>
      </c>
      <c r="P55" s="204">
        <f>'Ｈ６（1994）'!A54</f>
        <v>0</v>
      </c>
      <c r="Q55" s="205">
        <f>'Ｈ６（1994）'!C54</f>
        <v>0</v>
      </c>
      <c r="R55" s="205">
        <f>'Ｈ６（1994）'!E54</f>
        <v>0</v>
      </c>
      <c r="S55" s="267">
        <f>'Ｈ６（1994）'!F54</f>
        <v>0</v>
      </c>
      <c r="T55" s="268">
        <f>'Ｈ６（1994）'!H54</f>
        <v>0</v>
      </c>
      <c r="U55" s="207"/>
      <c r="V55" s="200"/>
      <c r="W55" s="200"/>
      <c r="X55" s="172"/>
      <c r="Y55" s="212"/>
      <c r="Z55" s="209"/>
      <c r="AA55" s="210"/>
      <c r="AB55" s="210"/>
      <c r="AC55" s="510"/>
      <c r="AD55" s="165"/>
      <c r="AE55" s="165"/>
      <c r="AF55" s="165"/>
      <c r="AG55" s="165"/>
      <c r="AH55" s="165"/>
      <c r="AI55" s="376"/>
      <c r="AJ55" s="376"/>
      <c r="AK55" s="376"/>
    </row>
    <row r="56" spans="1:38" ht="14.45" customHeight="1">
      <c r="A56" s="934">
        <v>0</v>
      </c>
      <c r="B56" s="934">
        <v>0</v>
      </c>
      <c r="C56" s="934">
        <v>0</v>
      </c>
      <c r="D56" s="934">
        <v>0</v>
      </c>
      <c r="E56" s="934">
        <v>0</v>
      </c>
      <c r="F56" s="934">
        <v>0</v>
      </c>
      <c r="G56" s="934">
        <v>0</v>
      </c>
      <c r="H56" s="934">
        <v>0</v>
      </c>
      <c r="I56" s="530"/>
      <c r="K56" s="199"/>
      <c r="L56" s="181"/>
      <c r="M56" s="201" t="s">
        <v>106</v>
      </c>
      <c r="N56" s="202"/>
      <c r="O56" s="203" t="s">
        <v>114</v>
      </c>
      <c r="P56" s="204">
        <f>'Ｈ６（1994）'!A55</f>
        <v>0</v>
      </c>
      <c r="Q56" s="205">
        <f>'Ｈ６（1994）'!C55</f>
        <v>0</v>
      </c>
      <c r="R56" s="205">
        <f>'Ｈ６（1994）'!E55</f>
        <v>0</v>
      </c>
      <c r="S56" s="267">
        <f>'Ｈ６（1994）'!F55</f>
        <v>0</v>
      </c>
      <c r="T56" s="268">
        <f>'Ｈ６（1994）'!H55</f>
        <v>0</v>
      </c>
      <c r="U56" s="207"/>
      <c r="V56" s="200" t="s">
        <v>668</v>
      </c>
      <c r="W56" s="201" t="s">
        <v>106</v>
      </c>
      <c r="X56" s="202"/>
      <c r="Y56" s="203" t="s">
        <v>55</v>
      </c>
      <c r="Z56" s="204">
        <f>'Ｈ６（1994）'!A198</f>
        <v>0</v>
      </c>
      <c r="AA56" s="205">
        <f>'Ｈ６（1994）'!B198</f>
        <v>0</v>
      </c>
      <c r="AB56" s="206">
        <f>'Ｈ６（1994）'!C198</f>
        <v>0</v>
      </c>
      <c r="AC56" s="506">
        <f>'Ｈ６（1994）'!E198</f>
        <v>0</v>
      </c>
      <c r="AD56" s="165"/>
      <c r="AE56" s="165"/>
      <c r="AF56" s="165"/>
      <c r="AG56" s="165"/>
      <c r="AH56" s="165"/>
      <c r="AI56" s="376"/>
      <c r="AJ56" s="376"/>
      <c r="AK56" s="376"/>
    </row>
    <row r="57" spans="1:38" ht="14.45" customHeight="1">
      <c r="A57" s="934">
        <v>3625</v>
      </c>
      <c r="B57" s="934">
        <v>3625</v>
      </c>
      <c r="C57" s="934">
        <v>3625</v>
      </c>
      <c r="D57" s="934">
        <v>0</v>
      </c>
      <c r="E57" s="934">
        <v>1690</v>
      </c>
      <c r="F57" s="934">
        <v>845</v>
      </c>
      <c r="G57" s="934">
        <v>0</v>
      </c>
      <c r="H57" s="934">
        <v>0</v>
      </c>
      <c r="I57" s="530"/>
      <c r="K57" s="199"/>
      <c r="L57" s="181"/>
      <c r="M57" s="201" t="s">
        <v>107</v>
      </c>
      <c r="N57" s="202"/>
      <c r="O57" s="203" t="s">
        <v>115</v>
      </c>
      <c r="P57" s="204">
        <f>'Ｈ６（1994）'!A56</f>
        <v>0</v>
      </c>
      <c r="Q57" s="205">
        <f>'Ｈ６（1994）'!C56</f>
        <v>0</v>
      </c>
      <c r="R57" s="205">
        <f>'Ｈ６（1994）'!E56</f>
        <v>0</v>
      </c>
      <c r="S57" s="267">
        <f>'Ｈ６（1994）'!F56</f>
        <v>0</v>
      </c>
      <c r="T57" s="268">
        <f>'Ｈ６（1994）'!H56</f>
        <v>0</v>
      </c>
      <c r="U57" s="207"/>
      <c r="V57" s="200"/>
      <c r="W57" s="201" t="s">
        <v>136</v>
      </c>
      <c r="X57" s="202"/>
      <c r="Y57" s="203" t="s">
        <v>56</v>
      </c>
      <c r="Z57" s="204">
        <f>'Ｈ６（1994）'!A199</f>
        <v>0</v>
      </c>
      <c r="AA57" s="205">
        <f>'Ｈ６（1994）'!B199</f>
        <v>0</v>
      </c>
      <c r="AB57" s="206">
        <f>'Ｈ６（1994）'!C199</f>
        <v>0</v>
      </c>
      <c r="AC57" s="506">
        <f>'Ｈ６（1994）'!E199</f>
        <v>0</v>
      </c>
      <c r="AD57" s="165"/>
      <c r="AE57" s="165"/>
      <c r="AF57" s="165"/>
      <c r="AG57" s="165"/>
      <c r="AH57" s="165"/>
      <c r="AI57" s="376"/>
      <c r="AJ57" s="376"/>
      <c r="AK57" s="376"/>
    </row>
    <row r="58" spans="1:38" ht="14.45" customHeight="1" thickBot="1">
      <c r="A58" s="934">
        <v>0</v>
      </c>
      <c r="B58" s="934">
        <v>0</v>
      </c>
      <c r="C58" s="934">
        <v>0</v>
      </c>
      <c r="D58" s="934">
        <v>0</v>
      </c>
      <c r="E58" s="934">
        <v>0</v>
      </c>
      <c r="F58" s="934">
        <v>0</v>
      </c>
      <c r="G58" s="934">
        <v>0</v>
      </c>
      <c r="H58" s="934">
        <v>0</v>
      </c>
      <c r="I58" s="530"/>
      <c r="K58" s="199"/>
      <c r="L58" s="181" t="s">
        <v>41</v>
      </c>
      <c r="M58" s="201" t="s">
        <v>108</v>
      </c>
      <c r="N58" s="202"/>
      <c r="O58" s="203" t="s">
        <v>116</v>
      </c>
      <c r="P58" s="204">
        <f>'Ｈ６（1994）'!A57</f>
        <v>3625</v>
      </c>
      <c r="Q58" s="205">
        <f>'Ｈ６（1994）'!C57</f>
        <v>3625</v>
      </c>
      <c r="R58" s="205">
        <f>'Ｈ６（1994）'!E57</f>
        <v>1690</v>
      </c>
      <c r="S58" s="267">
        <f>'Ｈ６（1994）'!F57</f>
        <v>845</v>
      </c>
      <c r="T58" s="268">
        <f>'Ｈ６（1994）'!H57</f>
        <v>0</v>
      </c>
      <c r="U58" s="207"/>
      <c r="V58" s="181" t="s">
        <v>669</v>
      </c>
      <c r="W58" s="201" t="s">
        <v>138</v>
      </c>
      <c r="X58" s="202"/>
      <c r="Y58" s="203" t="s">
        <v>58</v>
      </c>
      <c r="Z58" s="204">
        <f>'Ｈ６（1994）'!A200</f>
        <v>0</v>
      </c>
      <c r="AA58" s="205">
        <f>'Ｈ６（1994）'!B200</f>
        <v>0</v>
      </c>
      <c r="AB58" s="206">
        <f>'Ｈ６（1994）'!C200</f>
        <v>0</v>
      </c>
      <c r="AC58" s="506">
        <f>'Ｈ６（1994）'!E200</f>
        <v>0</v>
      </c>
      <c r="AD58" s="165"/>
      <c r="AE58" s="165"/>
      <c r="AF58" s="165"/>
      <c r="AG58" s="165"/>
      <c r="AH58" s="165"/>
      <c r="AI58" s="376"/>
      <c r="AJ58" s="376"/>
      <c r="AK58" s="376"/>
    </row>
    <row r="59" spans="1:38" ht="14.45" customHeight="1" thickTop="1">
      <c r="A59" s="934">
        <v>0</v>
      </c>
      <c r="B59" s="934">
        <v>0</v>
      </c>
      <c r="C59" s="934">
        <v>0</v>
      </c>
      <c r="D59" s="934">
        <v>0</v>
      </c>
      <c r="E59" s="934">
        <v>0</v>
      </c>
      <c r="F59" s="934">
        <v>0</v>
      </c>
      <c r="G59" s="934">
        <v>0</v>
      </c>
      <c r="H59" s="934">
        <v>0</v>
      </c>
      <c r="I59" s="530"/>
      <c r="K59" s="199"/>
      <c r="L59" s="221"/>
      <c r="M59" s="201" t="s">
        <v>13</v>
      </c>
      <c r="N59" s="202"/>
      <c r="O59" s="203" t="s">
        <v>117</v>
      </c>
      <c r="P59" s="204">
        <f>'Ｈ６（1994）'!A58</f>
        <v>0</v>
      </c>
      <c r="Q59" s="205">
        <f>'Ｈ６（1994）'!C58</f>
        <v>0</v>
      </c>
      <c r="R59" s="205">
        <f>'Ｈ６（1994）'!E58</f>
        <v>0</v>
      </c>
      <c r="S59" s="267">
        <f>'Ｈ６（1994）'!F58</f>
        <v>0</v>
      </c>
      <c r="T59" s="268">
        <f>'Ｈ６（1994）'!H58</f>
        <v>0</v>
      </c>
      <c r="U59" s="207"/>
      <c r="V59" s="221"/>
      <c r="W59" s="221" t="s">
        <v>13</v>
      </c>
      <c r="X59" s="222"/>
      <c r="Y59" s="223" t="s">
        <v>61</v>
      </c>
      <c r="Z59" s="204">
        <f>'Ｈ６（1994）'!A201</f>
        <v>0</v>
      </c>
      <c r="AA59" s="205">
        <f>'Ｈ６（1994）'!B201</f>
        <v>0</v>
      </c>
      <c r="AB59" s="206">
        <f>'Ｈ６（1994）'!C201</f>
        <v>0</v>
      </c>
      <c r="AC59" s="506">
        <f>'Ｈ６（1994）'!E201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'Ｈ６（1994）'!A59</f>
        <v>0</v>
      </c>
      <c r="Q60" s="205">
        <f>'Ｈ６（1994）'!C59</f>
        <v>0</v>
      </c>
      <c r="R60" s="205">
        <f>'Ｈ６（1994）'!E59</f>
        <v>0</v>
      </c>
      <c r="S60" s="267">
        <f>'Ｈ６（1994）'!F59</f>
        <v>0</v>
      </c>
      <c r="T60" s="268">
        <f>'Ｈ６（1994）'!H59</f>
        <v>0</v>
      </c>
      <c r="U60" s="207"/>
      <c r="V60" s="221" t="s">
        <v>13</v>
      </c>
      <c r="W60" s="222"/>
      <c r="X60" s="222"/>
      <c r="Y60" s="223" t="s">
        <v>63</v>
      </c>
      <c r="Z60" s="462">
        <f>'Ｈ６（1994）'!A202</f>
        <v>0</v>
      </c>
      <c r="AA60" s="449">
        <f>'Ｈ６（1994）'!B202</f>
        <v>0</v>
      </c>
      <c r="AB60" s="463">
        <f>'Ｈ６（1994）'!C202</f>
        <v>0</v>
      </c>
      <c r="AC60" s="515">
        <f>'Ｈ６（1994）'!E202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1683110</v>
      </c>
      <c r="Q61" s="247">
        <f>SUM(Q8:Q60)-Q9-Q10-Q12-Q13-Q15-Q16-Q17-Q30-Q31-Q32-Q40-Q41-Q42-Q43-Q44-Q49-Q50</f>
        <v>1628254</v>
      </c>
      <c r="R61" s="247">
        <f>SUM(R8:R60)-R9-R10-R12-R13-R15-R16-R17-R30-R31-R32-R40-R41-R42-R43-R44-R49-R50</f>
        <v>576881</v>
      </c>
      <c r="S61" s="336">
        <f>SUM(S8:S60)-S9-S10-S12-S13-S15-S16-S17-S30-S31-S32-S40-S41-S42-S43-S44-S49-S50</f>
        <v>393259</v>
      </c>
      <c r="T61" s="337">
        <f>SUM(T8:T60)-T9-T10-T12-T13-T15-T16-T17-T30-T31-T32-T40-T41-T42-T43-T44-T49-T50</f>
        <v>504600</v>
      </c>
      <c r="U61" s="249"/>
      <c r="V61" s="243" t="s">
        <v>82</v>
      </c>
      <c r="W61" s="244"/>
      <c r="X61" s="244"/>
      <c r="Y61" s="245"/>
      <c r="Z61" s="250">
        <f>SUM(Z8:Z60)-Z9-Z10-Z25-Z28-Z40-Z41-Z42-Z43-Z44</f>
        <v>73607</v>
      </c>
      <c r="AA61" s="247">
        <f>SUM(AA8:AA60)-AA9-AA10-AA25-AA28-AA40-AA41-AA42-AA43-AA44</f>
        <v>1175</v>
      </c>
      <c r="AB61" s="251">
        <f>SUM(AB8:AB60)-AB9-AB10-AB25-AB28-AB40-AB41-AB42-AB43-AB44</f>
        <v>1037</v>
      </c>
      <c r="AC61" s="516">
        <f>SUM(AC8:AC60)-AC9-AC10-AC25-AC28-AC40-AC41-AC42-AC43-AC44</f>
        <v>1122</v>
      </c>
      <c r="AD61" s="1046"/>
      <c r="AE61" s="1046"/>
      <c r="AF61" s="1046"/>
      <c r="AG61" s="1011"/>
      <c r="AH61" s="1011"/>
      <c r="AI61" s="1012" t="s">
        <v>5</v>
      </c>
      <c r="AJ61" s="1009" t="s">
        <v>6</v>
      </c>
      <c r="AK61" s="1009" t="s">
        <v>7</v>
      </c>
      <c r="AL61" s="1013" t="s">
        <v>398</v>
      </c>
    </row>
    <row r="62" spans="1:38" ht="14.45" customHeight="1">
      <c r="A62" s="944">
        <v>951179</v>
      </c>
      <c r="B62" s="944">
        <v>921346</v>
      </c>
      <c r="C62" s="944">
        <v>29833</v>
      </c>
      <c r="D62" s="944">
        <v>32349</v>
      </c>
      <c r="E62" s="944">
        <v>3436</v>
      </c>
      <c r="F62" s="944">
        <v>81600</v>
      </c>
      <c r="G62" s="536"/>
      <c r="H62" s="535"/>
      <c r="I62" s="535"/>
      <c r="K62" s="188"/>
      <c r="L62" s="189" t="s">
        <v>8</v>
      </c>
      <c r="M62" s="190"/>
      <c r="N62" s="190"/>
      <c r="O62" s="191" t="s">
        <v>9</v>
      </c>
      <c r="P62" s="257">
        <f>'Ｈ６（1994）'!A63</f>
        <v>4026</v>
      </c>
      <c r="Q62" s="258">
        <f>'Ｈ６（1994）'!B63</f>
        <v>4026</v>
      </c>
      <c r="R62" s="259"/>
      <c r="S62" s="260">
        <f>'Ｈ６（1994）'!D63</f>
        <v>0</v>
      </c>
      <c r="T62" s="261">
        <f>'Ｈ６（1994）'!F63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44">
        <v>4026</v>
      </c>
      <c r="B63" s="944">
        <v>4026</v>
      </c>
      <c r="C63" s="944">
        <v>0</v>
      </c>
      <c r="D63" s="944">
        <v>0</v>
      </c>
      <c r="E63" s="944">
        <v>0</v>
      </c>
      <c r="F63" s="944">
        <v>0</v>
      </c>
      <c r="G63" s="536"/>
      <c r="H63" s="535"/>
      <c r="I63" s="535"/>
      <c r="K63" s="199"/>
      <c r="L63" s="200"/>
      <c r="M63" s="201" t="s">
        <v>11</v>
      </c>
      <c r="N63" s="202"/>
      <c r="O63" s="203" t="s">
        <v>12</v>
      </c>
      <c r="P63" s="204">
        <f>'Ｈ６（1994）'!A64</f>
        <v>1030</v>
      </c>
      <c r="Q63" s="205">
        <f>'Ｈ６（1994）'!B64</f>
        <v>1030</v>
      </c>
      <c r="R63" s="225"/>
      <c r="S63" s="267">
        <f>'Ｈ６（1994）'!D64</f>
        <v>0</v>
      </c>
      <c r="T63" s="268">
        <f>'Ｈ６（1994）'!F64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44">
        <v>1030</v>
      </c>
      <c r="B64" s="944">
        <v>1030</v>
      </c>
      <c r="C64" s="944">
        <v>0</v>
      </c>
      <c r="D64" s="944">
        <v>0</v>
      </c>
      <c r="E64" s="944">
        <v>0</v>
      </c>
      <c r="F64" s="944">
        <v>0</v>
      </c>
      <c r="G64" s="536"/>
      <c r="H64" s="535"/>
      <c r="I64" s="535"/>
      <c r="K64" s="199"/>
      <c r="L64" s="200"/>
      <c r="M64" s="201" t="s">
        <v>13</v>
      </c>
      <c r="N64" s="172"/>
      <c r="O64" s="212"/>
      <c r="P64" s="213">
        <f>P62-P63</f>
        <v>2996</v>
      </c>
      <c r="Q64" s="214">
        <f>Q62-Q63</f>
        <v>2996</v>
      </c>
      <c r="R64" s="214"/>
      <c r="S64" s="274">
        <f>S62-S63</f>
        <v>0</v>
      </c>
      <c r="T64" s="275">
        <f>T62-T63</f>
        <v>0</v>
      </c>
      <c r="U64" s="269"/>
      <c r="V64" s="200"/>
      <c r="W64" s="201" t="s">
        <v>13</v>
      </c>
      <c r="X64" s="172"/>
      <c r="Y64" s="212" t="s">
        <v>9</v>
      </c>
      <c r="Z64" s="276">
        <f>'Ｈ６（1994）'!A117</f>
        <v>0</v>
      </c>
      <c r="AA64" s="277">
        <f>'Ｈ６（1994）'!B117</f>
        <v>0</v>
      </c>
      <c r="AB64" s="278"/>
      <c r="AC64" s="279">
        <f>'Ｈ６（1994）'!E117</f>
        <v>0</v>
      </c>
      <c r="AD64" s="269"/>
      <c r="AE64" s="200"/>
      <c r="AF64" s="201" t="s">
        <v>13</v>
      </c>
      <c r="AG64" s="172"/>
      <c r="AH64" s="212" t="s">
        <v>399</v>
      </c>
      <c r="AI64" s="276">
        <f>'Ｈ６（1994）'!A140</f>
        <v>0</v>
      </c>
      <c r="AJ64" s="277">
        <f>'Ｈ６（1994）'!B140</f>
        <v>0</v>
      </c>
      <c r="AK64" s="280">
        <f>'Ｈ６（1994）'!C140</f>
        <v>0</v>
      </c>
      <c r="AL64" s="281">
        <f>'Ｈ６（1994）'!E140</f>
        <v>0</v>
      </c>
    </row>
    <row r="65" spans="1:38" ht="14.45" customHeight="1">
      <c r="A65" s="944">
        <v>101587</v>
      </c>
      <c r="B65" s="944">
        <v>101587</v>
      </c>
      <c r="C65" s="944">
        <v>0</v>
      </c>
      <c r="D65" s="944">
        <v>300</v>
      </c>
      <c r="E65" s="944">
        <v>0</v>
      </c>
      <c r="F65" s="944">
        <v>0</v>
      </c>
      <c r="G65" s="536"/>
      <c r="H65" s="535"/>
      <c r="I65" s="535"/>
      <c r="K65" s="199" t="s">
        <v>4</v>
      </c>
      <c r="L65" s="178" t="s">
        <v>14</v>
      </c>
      <c r="M65" s="175"/>
      <c r="N65" s="175"/>
      <c r="O65" s="216" t="s">
        <v>15</v>
      </c>
      <c r="P65" s="217">
        <f>'Ｈ６（1994）'!A65</f>
        <v>101587</v>
      </c>
      <c r="Q65" s="218">
        <f>'Ｈ６（1994）'!B65</f>
        <v>101587</v>
      </c>
      <c r="R65" s="282"/>
      <c r="S65" s="283">
        <f>'Ｈ６（1994）'!D65</f>
        <v>300</v>
      </c>
      <c r="T65" s="268">
        <f>'Ｈ６（1994）'!F65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44">
        <v>0</v>
      </c>
      <c r="B66" s="944">
        <v>0</v>
      </c>
      <c r="C66" s="944">
        <v>0</v>
      </c>
      <c r="D66" s="944">
        <v>0</v>
      </c>
      <c r="E66" s="944">
        <v>0</v>
      </c>
      <c r="F66" s="944">
        <v>0</v>
      </c>
      <c r="G66" s="536"/>
      <c r="H66" s="535"/>
      <c r="I66" s="535"/>
      <c r="K66" s="199"/>
      <c r="L66" s="200"/>
      <c r="M66" s="201" t="s">
        <v>16</v>
      </c>
      <c r="N66" s="202"/>
      <c r="O66" s="203" t="s">
        <v>17</v>
      </c>
      <c r="P66" s="204">
        <f>'Ｈ６（1994）'!A66</f>
        <v>0</v>
      </c>
      <c r="Q66" s="205">
        <f>'Ｈ６（1994）'!B66</f>
        <v>0</v>
      </c>
      <c r="R66" s="225"/>
      <c r="S66" s="267">
        <f>'Ｈ６（1994）'!D66</f>
        <v>0</v>
      </c>
      <c r="T66" s="268">
        <f>'Ｈ６（1994）'!F66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44">
        <v>58949</v>
      </c>
      <c r="B67" s="944">
        <v>58089</v>
      </c>
      <c r="C67" s="944">
        <v>860</v>
      </c>
      <c r="D67" s="944">
        <v>4000</v>
      </c>
      <c r="E67" s="944">
        <v>0</v>
      </c>
      <c r="F67" s="944">
        <v>29700</v>
      </c>
      <c r="G67" s="536"/>
      <c r="H67" s="535"/>
      <c r="I67" s="535"/>
      <c r="K67" s="199"/>
      <c r="L67" s="221"/>
      <c r="M67" s="201" t="s">
        <v>13</v>
      </c>
      <c r="N67" s="222"/>
      <c r="O67" s="223"/>
      <c r="P67" s="213">
        <f>P65-P66</f>
        <v>101587</v>
      </c>
      <c r="Q67" s="214">
        <f>Q65-Q66</f>
        <v>101587</v>
      </c>
      <c r="R67" s="214"/>
      <c r="S67" s="274">
        <f>S65-S66</f>
        <v>300</v>
      </c>
      <c r="T67" s="275">
        <f>T65-T66</f>
        <v>0</v>
      </c>
      <c r="U67" s="269"/>
      <c r="V67" s="221"/>
      <c r="W67" s="201" t="s">
        <v>13</v>
      </c>
      <c r="X67" s="222"/>
      <c r="Y67" s="212" t="s">
        <v>400</v>
      </c>
      <c r="Z67" s="276">
        <f>'Ｈ６（1994）'!A118</f>
        <v>0</v>
      </c>
      <c r="AA67" s="277">
        <f>'Ｈ６（1994）'!B118</f>
        <v>0</v>
      </c>
      <c r="AB67" s="278"/>
      <c r="AC67" s="279">
        <f>'Ｈ６（1994）'!E118</f>
        <v>0</v>
      </c>
      <c r="AD67" s="269"/>
      <c r="AE67" s="221"/>
      <c r="AF67" s="201" t="s">
        <v>13</v>
      </c>
      <c r="AG67" s="222"/>
      <c r="AH67" s="212" t="s">
        <v>401</v>
      </c>
      <c r="AI67" s="276">
        <f>'Ｈ６（1994）'!A141</f>
        <v>0</v>
      </c>
      <c r="AJ67" s="277">
        <f>'Ｈ６（1994）'!B141</f>
        <v>0</v>
      </c>
      <c r="AK67" s="280">
        <f>'Ｈ６（1994）'!C141</f>
        <v>0</v>
      </c>
      <c r="AL67" s="281">
        <f>'Ｈ６（1994）'!E141</f>
        <v>0</v>
      </c>
    </row>
    <row r="68" spans="1:38" ht="14.45" customHeight="1">
      <c r="A68" s="944">
        <v>3872</v>
      </c>
      <c r="B68" s="944">
        <v>3012</v>
      </c>
      <c r="C68" s="944">
        <v>860</v>
      </c>
      <c r="D68" s="944">
        <v>0</v>
      </c>
      <c r="E68" s="944">
        <v>0</v>
      </c>
      <c r="F68" s="944">
        <v>0</v>
      </c>
      <c r="G68" s="536"/>
      <c r="H68" s="535"/>
      <c r="I68" s="535"/>
      <c r="K68" s="199" t="s">
        <v>4</v>
      </c>
      <c r="L68" s="174"/>
      <c r="M68" s="200" t="s">
        <v>94</v>
      </c>
      <c r="N68" s="202"/>
      <c r="O68" s="203" t="s">
        <v>93</v>
      </c>
      <c r="P68" s="204">
        <f>'Ｈ６（1994）'!A68</f>
        <v>3872</v>
      </c>
      <c r="Q68" s="205">
        <f>'Ｈ６（1994）'!B68</f>
        <v>3012</v>
      </c>
      <c r="R68" s="225"/>
      <c r="S68" s="267">
        <f>'Ｈ６（1994）'!D68</f>
        <v>0</v>
      </c>
      <c r="T68" s="268">
        <f>'Ｈ６（1994）'!F68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44">
        <v>860</v>
      </c>
      <c r="B69" s="944">
        <v>0</v>
      </c>
      <c r="C69" s="944">
        <v>860</v>
      </c>
      <c r="D69" s="944">
        <v>0</v>
      </c>
      <c r="E69" s="944">
        <v>0</v>
      </c>
      <c r="F69" s="944">
        <v>0</v>
      </c>
      <c r="G69" s="536"/>
      <c r="H69" s="535"/>
      <c r="I69" s="535"/>
      <c r="K69" s="199"/>
      <c r="L69" s="181" t="s">
        <v>102</v>
      </c>
      <c r="M69" s="200"/>
      <c r="N69" s="201" t="s">
        <v>148</v>
      </c>
      <c r="O69" s="203" t="s">
        <v>97</v>
      </c>
      <c r="P69" s="204">
        <f>'Ｈ６（1994）'!A69</f>
        <v>860</v>
      </c>
      <c r="Q69" s="205">
        <f>'Ｈ６（1994）'!B69</f>
        <v>0</v>
      </c>
      <c r="R69" s="225"/>
      <c r="S69" s="267">
        <f>'Ｈ６（1994）'!D69</f>
        <v>0</v>
      </c>
      <c r="T69" s="268">
        <f>'Ｈ６（1994）'!F69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44">
        <v>3012</v>
      </c>
      <c r="B70" s="944">
        <v>3012</v>
      </c>
      <c r="C70" s="944">
        <v>0</v>
      </c>
      <c r="D70" s="944">
        <v>0</v>
      </c>
      <c r="E70" s="944">
        <v>0</v>
      </c>
      <c r="F70" s="944">
        <v>0</v>
      </c>
      <c r="G70" s="536"/>
      <c r="H70" s="535"/>
      <c r="I70" s="535"/>
      <c r="K70" s="199"/>
      <c r="L70" s="181" t="s">
        <v>103</v>
      </c>
      <c r="M70" s="181"/>
      <c r="N70" s="201" t="s">
        <v>96</v>
      </c>
      <c r="O70" s="203" t="s">
        <v>34</v>
      </c>
      <c r="P70" s="204">
        <f>'Ｈ６（1994）'!A70</f>
        <v>3012</v>
      </c>
      <c r="Q70" s="205">
        <f>'Ｈ６（1994）'!B70</f>
        <v>3012</v>
      </c>
      <c r="R70" s="225"/>
      <c r="S70" s="267">
        <f>'Ｈ６（1994）'!D70</f>
        <v>0</v>
      </c>
      <c r="T70" s="268">
        <f>'Ｈ６（1994）'!F70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44">
        <v>0</v>
      </c>
      <c r="B71" s="944">
        <v>0</v>
      </c>
      <c r="C71" s="944">
        <v>0</v>
      </c>
      <c r="D71" s="944">
        <v>0</v>
      </c>
      <c r="E71" s="944">
        <v>0</v>
      </c>
      <c r="F71" s="944">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44">
        <v>55077</v>
      </c>
      <c r="B72" s="944">
        <v>55077</v>
      </c>
      <c r="C72" s="944">
        <v>0</v>
      </c>
      <c r="D72" s="944">
        <v>4000</v>
      </c>
      <c r="E72" s="944">
        <v>0</v>
      </c>
      <c r="F72" s="944">
        <v>29700</v>
      </c>
      <c r="G72" s="536"/>
      <c r="H72" s="535"/>
      <c r="I72" s="535"/>
      <c r="K72" s="199"/>
      <c r="L72" s="181"/>
      <c r="M72" s="201" t="s">
        <v>95</v>
      </c>
      <c r="N72" s="202"/>
      <c r="O72" s="203" t="s">
        <v>98</v>
      </c>
      <c r="P72" s="204">
        <f>'Ｈ６（1994）'!A71</f>
        <v>0</v>
      </c>
      <c r="Q72" s="205">
        <f>'Ｈ６（1994）'!B71</f>
        <v>0</v>
      </c>
      <c r="R72" s="225"/>
      <c r="S72" s="267">
        <f>'Ｈ６（1994）'!D71</f>
        <v>0</v>
      </c>
      <c r="T72" s="268">
        <f>'Ｈ６（1994）'!F71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44">
        <v>0</v>
      </c>
      <c r="B73" s="944">
        <v>0</v>
      </c>
      <c r="C73" s="944">
        <v>0</v>
      </c>
      <c r="D73" s="944">
        <v>0</v>
      </c>
      <c r="E73" s="944">
        <v>0</v>
      </c>
      <c r="F73" s="944">
        <v>0</v>
      </c>
      <c r="G73" s="536"/>
      <c r="H73" s="535"/>
      <c r="I73" s="535"/>
      <c r="K73" s="199"/>
      <c r="L73" s="221"/>
      <c r="M73" s="201" t="s">
        <v>13</v>
      </c>
      <c r="N73" s="202"/>
      <c r="O73" s="203" t="s">
        <v>99</v>
      </c>
      <c r="P73" s="204">
        <f>'Ｈ６（1994）'!A72</f>
        <v>55077</v>
      </c>
      <c r="Q73" s="205">
        <f>'Ｈ６（1994）'!B72</f>
        <v>55077</v>
      </c>
      <c r="R73" s="225"/>
      <c r="S73" s="267">
        <f>'Ｈ６（1994）'!D72</f>
        <v>4000</v>
      </c>
      <c r="T73" s="268">
        <f>'Ｈ６（1994）'!F72</f>
        <v>29700</v>
      </c>
      <c r="U73" s="269"/>
      <c r="V73" s="221"/>
      <c r="W73" s="201" t="s">
        <v>13</v>
      </c>
      <c r="X73" s="202"/>
      <c r="Y73" s="216" t="s">
        <v>15</v>
      </c>
      <c r="Z73" s="276">
        <f>'Ｈ６（1994）'!A119</f>
        <v>0</v>
      </c>
      <c r="AA73" s="277">
        <f>'Ｈ６（1994）'!B119</f>
        <v>0</v>
      </c>
      <c r="AB73" s="278"/>
      <c r="AC73" s="279">
        <f>'Ｈ６（1994）'!E119</f>
        <v>0</v>
      </c>
      <c r="AD73" s="269"/>
      <c r="AE73" s="221"/>
      <c r="AF73" s="201" t="s">
        <v>13</v>
      </c>
      <c r="AG73" s="202"/>
      <c r="AH73" s="216" t="s">
        <v>402</v>
      </c>
      <c r="AI73" s="276">
        <f>'Ｈ６（1994）'!A142</f>
        <v>0</v>
      </c>
      <c r="AJ73" s="277">
        <f>'Ｈ６（1994）'!B142</f>
        <v>0</v>
      </c>
      <c r="AK73" s="280">
        <f>'Ｈ６（1994）'!C142</f>
        <v>0</v>
      </c>
      <c r="AL73" s="281">
        <f>'Ｈ６（1994）'!E142</f>
        <v>0</v>
      </c>
    </row>
    <row r="74" spans="1:38" ht="14.45" customHeight="1">
      <c r="A74" s="944">
        <v>202486</v>
      </c>
      <c r="B74" s="944">
        <v>173513</v>
      </c>
      <c r="C74" s="944">
        <v>28973</v>
      </c>
      <c r="D74" s="944">
        <v>28049</v>
      </c>
      <c r="E74" s="944">
        <v>1436</v>
      </c>
      <c r="F74" s="944">
        <v>20800</v>
      </c>
      <c r="G74" s="536"/>
      <c r="H74" s="535"/>
      <c r="I74" s="535"/>
      <c r="K74" s="199"/>
      <c r="L74" s="201" t="s">
        <v>19</v>
      </c>
      <c r="M74" s="202"/>
      <c r="N74" s="202"/>
      <c r="O74" s="203" t="s">
        <v>20</v>
      </c>
      <c r="P74" s="204">
        <f>'Ｈ６（1994）'!A73</f>
        <v>0</v>
      </c>
      <c r="Q74" s="205">
        <f>'Ｈ６（1994）'!B73</f>
        <v>0</v>
      </c>
      <c r="R74" s="225"/>
      <c r="S74" s="267">
        <f>'Ｈ６（1994）'!D73</f>
        <v>0</v>
      </c>
      <c r="T74" s="268">
        <f>'Ｈ６（1994）'!F73</f>
        <v>0</v>
      </c>
      <c r="U74" s="269"/>
      <c r="V74" s="201" t="s">
        <v>19</v>
      </c>
      <c r="W74" s="202"/>
      <c r="X74" s="202"/>
      <c r="Y74" s="216" t="s">
        <v>142</v>
      </c>
      <c r="Z74" s="299">
        <f>'Ｈ６（1994）'!A120</f>
        <v>0</v>
      </c>
      <c r="AA74" s="277">
        <f>'Ｈ６（1994）'!B120</f>
        <v>0</v>
      </c>
      <c r="AB74" s="300"/>
      <c r="AC74" s="279">
        <f>'Ｈ６（1994）'!E120</f>
        <v>0</v>
      </c>
      <c r="AD74" s="269"/>
      <c r="AE74" s="201" t="s">
        <v>19</v>
      </c>
      <c r="AF74" s="202"/>
      <c r="AG74" s="202"/>
      <c r="AH74" s="216" t="s">
        <v>403</v>
      </c>
      <c r="AI74" s="299">
        <f>'Ｈ６（1994）'!A143</f>
        <v>0</v>
      </c>
      <c r="AJ74" s="277">
        <f>'Ｈ６（1994）'!B143</f>
        <v>0</v>
      </c>
      <c r="AK74" s="301">
        <f>'Ｈ６（1994）'!C143</f>
        <v>0</v>
      </c>
      <c r="AL74" s="281">
        <f>'Ｈ６（1994）'!E143</f>
        <v>0</v>
      </c>
    </row>
    <row r="75" spans="1:38" ht="14.45" customHeight="1">
      <c r="A75" s="944">
        <v>11899</v>
      </c>
      <c r="B75" s="944">
        <v>10981</v>
      </c>
      <c r="C75" s="944">
        <v>918</v>
      </c>
      <c r="D75" s="944">
        <v>1650</v>
      </c>
      <c r="E75" s="944">
        <v>0</v>
      </c>
      <c r="F75" s="944">
        <v>1400</v>
      </c>
      <c r="G75" s="536"/>
      <c r="H75" s="535"/>
      <c r="I75" s="535"/>
      <c r="K75" s="199" t="s">
        <v>83</v>
      </c>
      <c r="L75" s="200"/>
      <c r="M75" s="201" t="s">
        <v>22</v>
      </c>
      <c r="N75" s="202"/>
      <c r="O75" s="203" t="s">
        <v>23</v>
      </c>
      <c r="P75" s="204">
        <f>'Ｈ６（1994）'!A75</f>
        <v>11899</v>
      </c>
      <c r="Q75" s="205">
        <f>'Ｈ６（1994）'!B75</f>
        <v>10981</v>
      </c>
      <c r="R75" s="225"/>
      <c r="S75" s="267">
        <f>'Ｈ６（1994）'!D75</f>
        <v>1650</v>
      </c>
      <c r="T75" s="268">
        <f>'Ｈ６（1994）'!F75</f>
        <v>1400</v>
      </c>
      <c r="U75" s="269" t="s">
        <v>404</v>
      </c>
      <c r="V75" s="200"/>
      <c r="W75" s="201" t="s">
        <v>405</v>
      </c>
      <c r="X75" s="202"/>
      <c r="Y75" s="216" t="s">
        <v>406</v>
      </c>
      <c r="Z75" s="299">
        <f>'Ｈ６（1994）'!A121</f>
        <v>36496</v>
      </c>
      <c r="AA75" s="277">
        <f>'Ｈ６（1994）'!B121</f>
        <v>0</v>
      </c>
      <c r="AB75" s="300"/>
      <c r="AC75" s="279">
        <f>'Ｈ６（1994）'!E121</f>
        <v>26600</v>
      </c>
      <c r="AD75" s="269" t="s">
        <v>407</v>
      </c>
      <c r="AE75" s="200"/>
      <c r="AF75" s="201" t="s">
        <v>405</v>
      </c>
      <c r="AG75" s="202"/>
      <c r="AH75" s="216" t="s">
        <v>408</v>
      </c>
      <c r="AI75" s="299">
        <f>'Ｈ６（1994）'!A144</f>
        <v>0</v>
      </c>
      <c r="AJ75" s="277">
        <f>'Ｈ６（1994）'!B144</f>
        <v>0</v>
      </c>
      <c r="AK75" s="301">
        <f>'Ｈ６（1994）'!C144</f>
        <v>0</v>
      </c>
      <c r="AL75" s="281">
        <f>'Ｈ６（1994）'!E144</f>
        <v>0</v>
      </c>
    </row>
    <row r="76" spans="1:38" ht="14.45" customHeight="1">
      <c r="A76" s="944">
        <v>600</v>
      </c>
      <c r="B76" s="944">
        <v>600</v>
      </c>
      <c r="C76" s="944">
        <v>0</v>
      </c>
      <c r="D76" s="944">
        <v>0</v>
      </c>
      <c r="E76" s="944">
        <v>0</v>
      </c>
      <c r="F76" s="944">
        <v>500</v>
      </c>
      <c r="G76" s="536"/>
      <c r="H76" s="535"/>
      <c r="I76" s="535"/>
      <c r="K76" s="199"/>
      <c r="L76" s="200" t="s">
        <v>25</v>
      </c>
      <c r="M76" s="201" t="s">
        <v>26</v>
      </c>
      <c r="N76" s="202"/>
      <c r="O76" s="203" t="s">
        <v>27</v>
      </c>
      <c r="P76" s="204">
        <f>'Ｈ６（1994）'!A76</f>
        <v>600</v>
      </c>
      <c r="Q76" s="205">
        <f>'Ｈ６（1994）'!B76</f>
        <v>600</v>
      </c>
      <c r="R76" s="225"/>
      <c r="S76" s="267">
        <f>'Ｈ６（1994）'!D76</f>
        <v>0</v>
      </c>
      <c r="T76" s="268">
        <f>'Ｈ６（1994）'!F76</f>
        <v>500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44">
        <v>0</v>
      </c>
      <c r="B77" s="944">
        <v>0</v>
      </c>
      <c r="C77" s="944">
        <v>0</v>
      </c>
      <c r="D77" s="944">
        <v>0</v>
      </c>
      <c r="E77" s="944">
        <v>0</v>
      </c>
      <c r="F77" s="944">
        <v>0</v>
      </c>
      <c r="G77" s="536"/>
      <c r="H77" s="535"/>
      <c r="I77" s="535"/>
      <c r="K77" s="199"/>
      <c r="L77" s="200" t="s">
        <v>28</v>
      </c>
      <c r="M77" s="201" t="s">
        <v>29</v>
      </c>
      <c r="N77" s="202"/>
      <c r="O77" s="203" t="s">
        <v>30</v>
      </c>
      <c r="P77" s="204">
        <f>'Ｈ６（1994）'!A77</f>
        <v>0</v>
      </c>
      <c r="Q77" s="205">
        <f>'Ｈ６（1994）'!B77</f>
        <v>0</v>
      </c>
      <c r="R77" s="225"/>
      <c r="S77" s="267">
        <f>'Ｈ６（1994）'!D77</f>
        <v>0</v>
      </c>
      <c r="T77" s="268">
        <f>'Ｈ６（1994）'!F77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44">
        <v>0</v>
      </c>
      <c r="B78" s="944">
        <v>0</v>
      </c>
      <c r="C78" s="944">
        <v>0</v>
      </c>
      <c r="D78" s="944">
        <v>0</v>
      </c>
      <c r="E78" s="944">
        <v>0</v>
      </c>
      <c r="F78" s="944">
        <v>0</v>
      </c>
      <c r="G78" s="536"/>
      <c r="H78" s="535"/>
      <c r="I78" s="535"/>
      <c r="K78" s="199"/>
      <c r="L78" s="200" t="s">
        <v>31</v>
      </c>
      <c r="M78" s="201" t="s">
        <v>32</v>
      </c>
      <c r="N78" s="202"/>
      <c r="O78" s="203" t="s">
        <v>33</v>
      </c>
      <c r="P78" s="204">
        <f>'Ｈ６（1994）'!A78</f>
        <v>0</v>
      </c>
      <c r="Q78" s="205">
        <f>'Ｈ６（1994）'!B78</f>
        <v>0</v>
      </c>
      <c r="R78" s="225"/>
      <c r="S78" s="267">
        <f>'Ｈ６（1994）'!D78</f>
        <v>0</v>
      </c>
      <c r="T78" s="268">
        <f>'Ｈ６（1994）'!F78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44">
        <v>0</v>
      </c>
      <c r="B79" s="944">
        <v>0</v>
      </c>
      <c r="C79" s="944">
        <v>0</v>
      </c>
      <c r="D79" s="944">
        <v>0</v>
      </c>
      <c r="E79" s="944">
        <v>0</v>
      </c>
      <c r="F79" s="944">
        <v>0</v>
      </c>
      <c r="G79" s="536"/>
      <c r="H79" s="535"/>
      <c r="I79" s="535"/>
      <c r="K79" s="199"/>
      <c r="L79" s="200" t="s">
        <v>35</v>
      </c>
      <c r="M79" s="201" t="s">
        <v>36</v>
      </c>
      <c r="N79" s="202"/>
      <c r="O79" s="203" t="s">
        <v>37</v>
      </c>
      <c r="P79" s="204">
        <f>'Ｈ６（1994）'!A79</f>
        <v>0</v>
      </c>
      <c r="Q79" s="205">
        <f>'Ｈ６（1994）'!B79</f>
        <v>0</v>
      </c>
      <c r="R79" s="225"/>
      <c r="S79" s="267">
        <f>'Ｈ６（1994）'!D79</f>
        <v>0</v>
      </c>
      <c r="T79" s="268">
        <f>'Ｈ６（1994）'!F79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44">
        <v>145041</v>
      </c>
      <c r="B80" s="944">
        <v>141472</v>
      </c>
      <c r="C80" s="944">
        <v>3569</v>
      </c>
      <c r="D80" s="944">
        <v>10075</v>
      </c>
      <c r="E80" s="944">
        <v>1436</v>
      </c>
      <c r="F80" s="944">
        <v>9200</v>
      </c>
      <c r="G80" s="536"/>
      <c r="H80" s="535"/>
      <c r="I80" s="535"/>
      <c r="K80" s="199"/>
      <c r="L80" s="200" t="s">
        <v>38</v>
      </c>
      <c r="M80" s="201" t="s">
        <v>149</v>
      </c>
      <c r="N80" s="202"/>
      <c r="O80" s="203" t="s">
        <v>40</v>
      </c>
      <c r="P80" s="204">
        <f>'Ｈ６（1994）'!A80</f>
        <v>145041</v>
      </c>
      <c r="Q80" s="205">
        <f>'Ｈ６（1994）'!B80</f>
        <v>141472</v>
      </c>
      <c r="R80" s="225"/>
      <c r="S80" s="267">
        <f>'Ｈ６（1994）'!D80</f>
        <v>10075</v>
      </c>
      <c r="T80" s="268">
        <f>'Ｈ６（1994）'!F80</f>
        <v>9200</v>
      </c>
      <c r="U80" s="269"/>
      <c r="V80" s="200" t="s">
        <v>38</v>
      </c>
      <c r="W80" s="201" t="s">
        <v>149</v>
      </c>
      <c r="X80" s="202"/>
      <c r="Y80" s="203" t="s">
        <v>413</v>
      </c>
      <c r="Z80" s="276">
        <f>'Ｈ６（1994）'!A122</f>
        <v>36496</v>
      </c>
      <c r="AA80" s="277">
        <f>'Ｈ６（1994）'!B122</f>
        <v>0</v>
      </c>
      <c r="AB80" s="278"/>
      <c r="AC80" s="279">
        <f>'Ｈ６（1994）'!E122</f>
        <v>26600</v>
      </c>
      <c r="AD80" s="269" t="s">
        <v>414</v>
      </c>
      <c r="AE80" s="200" t="s">
        <v>38</v>
      </c>
      <c r="AF80" s="201" t="s">
        <v>149</v>
      </c>
      <c r="AG80" s="202"/>
      <c r="AH80" s="203" t="s">
        <v>415</v>
      </c>
      <c r="AI80" s="276">
        <f>'Ｈ６（1994）'!A145</f>
        <v>0</v>
      </c>
      <c r="AJ80" s="277">
        <f>'Ｈ６（1994）'!B145</f>
        <v>0</v>
      </c>
      <c r="AK80" s="280">
        <f>'Ｈ６（1994）'!C145</f>
        <v>0</v>
      </c>
      <c r="AL80" s="281">
        <f>'Ｈ６（1994）'!E145</f>
        <v>0</v>
      </c>
    </row>
    <row r="81" spans="1:38" ht="14.45" customHeight="1">
      <c r="A81" s="944">
        <v>0</v>
      </c>
      <c r="B81" s="944">
        <v>0</v>
      </c>
      <c r="C81" s="944">
        <v>0</v>
      </c>
      <c r="D81" s="944">
        <v>0</v>
      </c>
      <c r="E81" s="944">
        <v>0</v>
      </c>
      <c r="F81" s="944">
        <v>0</v>
      </c>
      <c r="G81" s="536"/>
      <c r="H81" s="535"/>
      <c r="I81" s="535"/>
      <c r="K81" s="199"/>
      <c r="L81" s="200" t="s">
        <v>41</v>
      </c>
      <c r="M81" s="201" t="s">
        <v>42</v>
      </c>
      <c r="N81" s="202"/>
      <c r="O81" s="203" t="s">
        <v>43</v>
      </c>
      <c r="P81" s="204">
        <f>'Ｈ６（1994）'!A81</f>
        <v>0</v>
      </c>
      <c r="Q81" s="205">
        <f>'Ｈ６（1994）'!B81</f>
        <v>0</v>
      </c>
      <c r="R81" s="225"/>
      <c r="S81" s="267">
        <f>'Ｈ６（1994）'!D81</f>
        <v>0</v>
      </c>
      <c r="T81" s="268">
        <f>'Ｈ６（1994）'!F81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44">
        <v>44946</v>
      </c>
      <c r="B82" s="944">
        <v>20460</v>
      </c>
      <c r="C82" s="944">
        <v>24486</v>
      </c>
      <c r="D82" s="944">
        <v>16324</v>
      </c>
      <c r="E82" s="944">
        <v>0</v>
      </c>
      <c r="F82" s="944">
        <v>9700</v>
      </c>
      <c r="G82" s="536"/>
      <c r="H82" s="535"/>
      <c r="I82" s="535"/>
      <c r="K82" s="199" t="s">
        <v>131</v>
      </c>
      <c r="L82" s="221"/>
      <c r="M82" s="201" t="s">
        <v>13</v>
      </c>
      <c r="N82" s="202"/>
      <c r="O82" s="203" t="s">
        <v>44</v>
      </c>
      <c r="P82" s="204">
        <f>'Ｈ６（1994）'!A82</f>
        <v>44946</v>
      </c>
      <c r="Q82" s="205">
        <f>'Ｈ６（1994）'!B82</f>
        <v>20460</v>
      </c>
      <c r="R82" s="225"/>
      <c r="S82" s="267">
        <f>'Ｈ６（1994）'!D82</f>
        <v>16324</v>
      </c>
      <c r="T82" s="268">
        <f>'Ｈ６（1994）'!F82</f>
        <v>9700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44">
        <v>2101</v>
      </c>
      <c r="B83" s="944">
        <v>2101</v>
      </c>
      <c r="C83" s="944">
        <v>0</v>
      </c>
      <c r="D83" s="944">
        <v>0</v>
      </c>
      <c r="E83" s="944">
        <v>0</v>
      </c>
      <c r="F83" s="944">
        <v>0</v>
      </c>
      <c r="G83" s="536"/>
      <c r="H83" s="535"/>
      <c r="I83" s="535"/>
      <c r="K83" s="199" t="s">
        <v>4</v>
      </c>
      <c r="L83" s="178" t="s">
        <v>45</v>
      </c>
      <c r="M83" s="202"/>
      <c r="N83" s="202"/>
      <c r="O83" s="203" t="s">
        <v>46</v>
      </c>
      <c r="P83" s="204">
        <f>'Ｈ６（1994）'!A83</f>
        <v>2101</v>
      </c>
      <c r="Q83" s="205">
        <f>'Ｈ６（1994）'!B83</f>
        <v>2101</v>
      </c>
      <c r="R83" s="225"/>
      <c r="S83" s="267">
        <f>'Ｈ６（1994）'!D83</f>
        <v>0</v>
      </c>
      <c r="T83" s="268">
        <f>'Ｈ６（1994）'!F83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44">
        <v>0</v>
      </c>
      <c r="B84" s="944">
        <v>0</v>
      </c>
      <c r="C84" s="944">
        <v>0</v>
      </c>
      <c r="D84" s="944">
        <v>0</v>
      </c>
      <c r="E84" s="944">
        <v>0</v>
      </c>
      <c r="F84" s="944">
        <v>0</v>
      </c>
      <c r="G84" s="536"/>
      <c r="H84" s="535"/>
      <c r="I84" s="535"/>
      <c r="K84" s="199"/>
      <c r="L84" s="200"/>
      <c r="M84" s="201" t="s">
        <v>100</v>
      </c>
      <c r="N84" s="202"/>
      <c r="O84" s="203" t="s">
        <v>75</v>
      </c>
      <c r="P84" s="204">
        <f>'Ｈ６（1994）'!A84</f>
        <v>0</v>
      </c>
      <c r="Q84" s="205">
        <f>'Ｈ６（1994）'!B84</f>
        <v>0</v>
      </c>
      <c r="R84" s="225"/>
      <c r="S84" s="267">
        <f>'Ｈ６（1994）'!D84</f>
        <v>0</v>
      </c>
      <c r="T84" s="268">
        <f>'Ｈ６（1994）'!F84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44">
        <v>2101</v>
      </c>
      <c r="B85" s="944">
        <v>2101</v>
      </c>
      <c r="C85" s="944">
        <v>0</v>
      </c>
      <c r="D85" s="944">
        <v>0</v>
      </c>
      <c r="E85" s="944">
        <v>0</v>
      </c>
      <c r="F85" s="944">
        <v>0</v>
      </c>
      <c r="G85" s="536"/>
      <c r="H85" s="535"/>
      <c r="I85" s="535"/>
      <c r="K85" s="199"/>
      <c r="L85" s="200"/>
      <c r="M85" s="201" t="s">
        <v>101</v>
      </c>
      <c r="N85" s="202"/>
      <c r="O85" s="203" t="s">
        <v>77</v>
      </c>
      <c r="P85" s="204">
        <f>'Ｈ６（1994）'!A85</f>
        <v>2101</v>
      </c>
      <c r="Q85" s="205">
        <f>'Ｈ６（1994）'!B85</f>
        <v>2101</v>
      </c>
      <c r="R85" s="225"/>
      <c r="S85" s="267">
        <f>'Ｈ６（1994）'!D85</f>
        <v>0</v>
      </c>
      <c r="T85" s="268">
        <f>'Ｈ６（1994）'!F85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44">
        <v>278286</v>
      </c>
      <c r="B86" s="944">
        <v>278286</v>
      </c>
      <c r="C86" s="944">
        <v>0</v>
      </c>
      <c r="D86" s="944">
        <v>0</v>
      </c>
      <c r="E86" s="944">
        <v>0</v>
      </c>
      <c r="F86" s="944">
        <v>17600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'Ｈ６（1994）'!A123</f>
        <v>0</v>
      </c>
      <c r="AA86" s="277">
        <f>'Ｈ６（1994）'!B123</f>
        <v>0</v>
      </c>
      <c r="AB86" s="278"/>
      <c r="AC86" s="279">
        <f>'Ｈ６（1994）'!E123</f>
        <v>0</v>
      </c>
      <c r="AD86" s="269" t="s">
        <v>423</v>
      </c>
      <c r="AE86" s="200"/>
      <c r="AF86" s="201" t="s">
        <v>13</v>
      </c>
      <c r="AG86" s="202"/>
      <c r="AH86" s="203" t="s">
        <v>677</v>
      </c>
      <c r="AI86" s="276">
        <f>'Ｈ６（1994）'!A146</f>
        <v>0</v>
      </c>
      <c r="AJ86" s="277">
        <f>'Ｈ６（1994）'!B146</f>
        <v>0</v>
      </c>
      <c r="AK86" s="280">
        <f>'Ｈ６（1994）'!C146</f>
        <v>0</v>
      </c>
      <c r="AL86" s="281">
        <f>'Ｈ６（1994）'!E146</f>
        <v>0</v>
      </c>
    </row>
    <row r="87" spans="1:38" ht="14.45" customHeight="1">
      <c r="A87" s="944">
        <v>277587</v>
      </c>
      <c r="B87" s="944">
        <v>277587</v>
      </c>
      <c r="C87" s="944">
        <v>0</v>
      </c>
      <c r="D87" s="944">
        <v>0</v>
      </c>
      <c r="E87" s="944">
        <v>0</v>
      </c>
      <c r="F87" s="944">
        <v>17600</v>
      </c>
      <c r="G87" s="536"/>
      <c r="H87" s="535"/>
      <c r="I87" s="535"/>
      <c r="K87" s="199"/>
      <c r="L87" s="178"/>
      <c r="M87" s="201" t="s">
        <v>47</v>
      </c>
      <c r="N87" s="202"/>
      <c r="O87" s="203" t="s">
        <v>48</v>
      </c>
      <c r="P87" s="204">
        <f>'Ｈ６（1994）'!A87</f>
        <v>277587</v>
      </c>
      <c r="Q87" s="205">
        <f>'Ｈ６（1994）'!B87</f>
        <v>277587</v>
      </c>
      <c r="R87" s="225"/>
      <c r="S87" s="267">
        <f>'Ｈ６（1994）'!D87</f>
        <v>0</v>
      </c>
      <c r="T87" s="268">
        <f>'Ｈ６（1994）'!F87</f>
        <v>17600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44">
        <v>0</v>
      </c>
      <c r="B88" s="944">
        <v>0</v>
      </c>
      <c r="C88" s="944">
        <v>0</v>
      </c>
      <c r="D88" s="944">
        <v>0</v>
      </c>
      <c r="E88" s="944">
        <v>0</v>
      </c>
      <c r="F88" s="944">
        <v>0</v>
      </c>
      <c r="G88" s="536"/>
      <c r="H88" s="535"/>
      <c r="I88" s="535"/>
      <c r="K88" s="199"/>
      <c r="L88" s="200"/>
      <c r="M88" s="201" t="s">
        <v>50</v>
      </c>
      <c r="N88" s="202"/>
      <c r="O88" s="203" t="s">
        <v>51</v>
      </c>
      <c r="P88" s="204">
        <f>'Ｈ６（1994）'!A88</f>
        <v>0</v>
      </c>
      <c r="Q88" s="205">
        <f>'Ｈ６（1994）'!B88</f>
        <v>0</v>
      </c>
      <c r="R88" s="225"/>
      <c r="S88" s="267">
        <f>'Ｈ６（1994）'!D88</f>
        <v>0</v>
      </c>
      <c r="T88" s="268">
        <f>'Ｈ６（1994）'!F88</f>
        <v>0</v>
      </c>
      <c r="U88" s="269"/>
      <c r="V88" s="200"/>
      <c r="W88" s="201" t="s">
        <v>426</v>
      </c>
      <c r="X88" s="202"/>
      <c r="Y88" s="203" t="s">
        <v>678</v>
      </c>
      <c r="Z88" s="276">
        <f>'Ｈ６（1994）'!A125</f>
        <v>0</v>
      </c>
      <c r="AA88" s="277">
        <f>'Ｈ６（1994）'!B125</f>
        <v>0</v>
      </c>
      <c r="AB88" s="278"/>
      <c r="AC88" s="279">
        <f>'Ｈ６（1994）'!E125</f>
        <v>0</v>
      </c>
      <c r="AD88" s="269"/>
      <c r="AE88" s="200"/>
      <c r="AF88" s="201" t="s">
        <v>426</v>
      </c>
      <c r="AG88" s="202"/>
      <c r="AH88" s="203" t="s">
        <v>679</v>
      </c>
      <c r="AI88" s="276">
        <f>'Ｈ６（1994）'!A148</f>
        <v>0</v>
      </c>
      <c r="AJ88" s="277">
        <f>'Ｈ６（1994）'!B148</f>
        <v>0</v>
      </c>
      <c r="AK88" s="280">
        <f>'Ｈ６（1994）'!C148</f>
        <v>0</v>
      </c>
      <c r="AL88" s="281">
        <f>'Ｈ６（1994）'!E148</f>
        <v>0</v>
      </c>
    </row>
    <row r="89" spans="1:38" ht="14.45" customHeight="1">
      <c r="A89" s="944">
        <v>0</v>
      </c>
      <c r="B89" s="944">
        <v>0</v>
      </c>
      <c r="C89" s="944">
        <v>0</v>
      </c>
      <c r="D89" s="944">
        <v>0</v>
      </c>
      <c r="E89" s="944">
        <v>0</v>
      </c>
      <c r="F89" s="944">
        <v>0</v>
      </c>
      <c r="G89" s="536"/>
      <c r="H89" s="535"/>
      <c r="I89" s="535"/>
      <c r="K89" s="199" t="s">
        <v>129</v>
      </c>
      <c r="L89" s="200"/>
      <c r="M89" s="201" t="s">
        <v>52</v>
      </c>
      <c r="N89" s="202"/>
      <c r="O89" s="203" t="s">
        <v>53</v>
      </c>
      <c r="P89" s="204">
        <f>'Ｈ６（1994）'!A89</f>
        <v>0</v>
      </c>
      <c r="Q89" s="205">
        <f>'Ｈ６（1994）'!B89</f>
        <v>0</v>
      </c>
      <c r="R89" s="225"/>
      <c r="S89" s="267">
        <f>'Ｈ６（1994）'!D89</f>
        <v>0</v>
      </c>
      <c r="T89" s="268">
        <f>'Ｈ６（1994）'!F89</f>
        <v>0</v>
      </c>
      <c r="U89" s="269"/>
      <c r="V89" s="200"/>
      <c r="W89" s="201" t="s">
        <v>429</v>
      </c>
      <c r="X89" s="202"/>
      <c r="Y89" s="203" t="s">
        <v>680</v>
      </c>
      <c r="Z89" s="276">
        <f>'Ｈ６（1994）'!A126</f>
        <v>0</v>
      </c>
      <c r="AA89" s="277">
        <f>'Ｈ６（1994）'!B126</f>
        <v>0</v>
      </c>
      <c r="AB89" s="278"/>
      <c r="AC89" s="279">
        <f>'Ｈ６（1994）'!E126</f>
        <v>0</v>
      </c>
      <c r="AD89" s="269"/>
      <c r="AE89" s="200"/>
      <c r="AF89" s="201" t="s">
        <v>429</v>
      </c>
      <c r="AG89" s="202"/>
      <c r="AH89" s="203" t="s">
        <v>681</v>
      </c>
      <c r="AI89" s="276">
        <f>'Ｈ６（1994）'!A149</f>
        <v>0</v>
      </c>
      <c r="AJ89" s="277">
        <f>'Ｈ６（1994）'!B149</f>
        <v>0</v>
      </c>
      <c r="AK89" s="280">
        <f>'Ｈ６（1994）'!C149</f>
        <v>0</v>
      </c>
      <c r="AL89" s="281">
        <f>'Ｈ６（1994）'!E149</f>
        <v>0</v>
      </c>
    </row>
    <row r="90" spans="1:38" ht="14.45" customHeight="1">
      <c r="A90" s="944">
        <v>0</v>
      </c>
      <c r="B90" s="944">
        <v>0</v>
      </c>
      <c r="C90" s="944">
        <v>0</v>
      </c>
      <c r="D90" s="944">
        <v>0</v>
      </c>
      <c r="E90" s="944">
        <v>0</v>
      </c>
      <c r="F90" s="944">
        <v>0</v>
      </c>
      <c r="G90" s="536"/>
      <c r="H90" s="535"/>
      <c r="I90" s="535"/>
      <c r="K90" s="199"/>
      <c r="L90" s="200" t="s">
        <v>54</v>
      </c>
      <c r="M90" s="201" t="s">
        <v>32</v>
      </c>
      <c r="N90" s="202"/>
      <c r="O90" s="203" t="s">
        <v>55</v>
      </c>
      <c r="P90" s="204">
        <f>'Ｈ６（1994）'!A90</f>
        <v>0</v>
      </c>
      <c r="Q90" s="205">
        <f>'Ｈ６（1994）'!B90</f>
        <v>0</v>
      </c>
      <c r="R90" s="225"/>
      <c r="S90" s="267">
        <f>'Ｈ６（1994）'!D90</f>
        <v>0</v>
      </c>
      <c r="T90" s="268">
        <f>'Ｈ６（1994）'!F90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44">
        <v>0</v>
      </c>
      <c r="B91" s="944">
        <v>0</v>
      </c>
      <c r="C91" s="944">
        <v>0</v>
      </c>
      <c r="D91" s="944">
        <v>0</v>
      </c>
      <c r="E91" s="944">
        <v>0</v>
      </c>
      <c r="F91" s="944">
        <v>0</v>
      </c>
      <c r="G91" s="536"/>
      <c r="H91" s="535"/>
      <c r="I91" s="535"/>
      <c r="K91" s="199"/>
      <c r="L91" s="200"/>
      <c r="M91" s="201" t="s">
        <v>42</v>
      </c>
      <c r="N91" s="202"/>
      <c r="O91" s="203" t="s">
        <v>56</v>
      </c>
      <c r="P91" s="204">
        <f>'Ｈ６（1994）'!A91</f>
        <v>0</v>
      </c>
      <c r="Q91" s="205">
        <f>'Ｈ６（1994）'!B91</f>
        <v>0</v>
      </c>
      <c r="R91" s="225"/>
      <c r="S91" s="267">
        <f>'Ｈ６（1994）'!D91</f>
        <v>0</v>
      </c>
      <c r="T91" s="268">
        <f>'Ｈ６（1994）'!F91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44">
        <v>0</v>
      </c>
      <c r="B92" s="944">
        <v>0</v>
      </c>
      <c r="C92" s="944">
        <v>0</v>
      </c>
      <c r="D92" s="944">
        <v>0</v>
      </c>
      <c r="E92" s="944">
        <v>0</v>
      </c>
      <c r="F92" s="944">
        <v>0</v>
      </c>
      <c r="G92" s="536"/>
      <c r="H92" s="535"/>
      <c r="I92" s="535"/>
      <c r="K92" s="199"/>
      <c r="L92" s="200"/>
      <c r="M92" s="201" t="s">
        <v>57</v>
      </c>
      <c r="N92" s="202"/>
      <c r="O92" s="203" t="s">
        <v>58</v>
      </c>
      <c r="P92" s="204">
        <f>'Ｈ６（1994）'!A92</f>
        <v>0</v>
      </c>
      <c r="Q92" s="205">
        <f>'Ｈ６（1994）'!B92</f>
        <v>0</v>
      </c>
      <c r="R92" s="225"/>
      <c r="S92" s="267">
        <f>'Ｈ６（1994）'!D92</f>
        <v>0</v>
      </c>
      <c r="T92" s="268">
        <f>'Ｈ６（1994）'!F92</f>
        <v>0</v>
      </c>
      <c r="U92" s="269"/>
      <c r="V92" s="200"/>
      <c r="W92" s="201" t="s">
        <v>57</v>
      </c>
      <c r="X92" s="202"/>
      <c r="Y92" s="203" t="s">
        <v>682</v>
      </c>
      <c r="Z92" s="276">
        <f>'Ｈ６（1994）'!A127</f>
        <v>0</v>
      </c>
      <c r="AA92" s="277">
        <f>'Ｈ６（1994）'!B127</f>
        <v>0</v>
      </c>
      <c r="AB92" s="278"/>
      <c r="AC92" s="279">
        <f>'Ｈ６（1994）'!E127</f>
        <v>0</v>
      </c>
      <c r="AD92" s="269"/>
      <c r="AE92" s="200"/>
      <c r="AF92" s="201" t="s">
        <v>57</v>
      </c>
      <c r="AG92" s="202"/>
      <c r="AH92" s="203" t="s">
        <v>683</v>
      </c>
      <c r="AI92" s="276">
        <f>'Ｈ６（1994）'!A150</f>
        <v>0</v>
      </c>
      <c r="AJ92" s="277">
        <f>'Ｈ６（1994）'!B150</f>
        <v>0</v>
      </c>
      <c r="AK92" s="280">
        <f>'Ｈ６（1994）'!C150</f>
        <v>0</v>
      </c>
      <c r="AL92" s="281">
        <f>'Ｈ６（1994）'!E150</f>
        <v>0</v>
      </c>
    </row>
    <row r="93" spans="1:38" ht="14.45" customHeight="1">
      <c r="A93" s="944">
        <v>0</v>
      </c>
      <c r="B93" s="944">
        <v>0</v>
      </c>
      <c r="C93" s="944">
        <v>0</v>
      </c>
      <c r="D93" s="944">
        <v>0</v>
      </c>
      <c r="E93" s="944">
        <v>0</v>
      </c>
      <c r="F93" s="944">
        <v>0</v>
      </c>
      <c r="G93" s="536"/>
      <c r="H93" s="535"/>
      <c r="I93" s="535"/>
      <c r="K93" s="199"/>
      <c r="L93" s="200"/>
      <c r="M93" s="178" t="s">
        <v>60</v>
      </c>
      <c r="N93" s="202"/>
      <c r="O93" s="203" t="s">
        <v>61</v>
      </c>
      <c r="P93" s="204">
        <f>'Ｈ６（1994）'!A93</f>
        <v>0</v>
      </c>
      <c r="Q93" s="205">
        <f>'Ｈ６（1994）'!B93</f>
        <v>0</v>
      </c>
      <c r="R93" s="225"/>
      <c r="S93" s="267">
        <f>'Ｈ６（1994）'!D93</f>
        <v>0</v>
      </c>
      <c r="T93" s="268">
        <f>'Ｈ６（1994）'!F93</f>
        <v>0</v>
      </c>
      <c r="U93" s="269" t="s">
        <v>434</v>
      </c>
      <c r="V93" s="200"/>
      <c r="W93" s="178" t="s">
        <v>60</v>
      </c>
      <c r="X93" s="202"/>
      <c r="Y93" s="203" t="s">
        <v>684</v>
      </c>
      <c r="Z93" s="276">
        <f>'Ｈ６（1994）'!A128</f>
        <v>1516</v>
      </c>
      <c r="AA93" s="277">
        <f>'Ｈ６（1994）'!B128</f>
        <v>0</v>
      </c>
      <c r="AB93" s="278"/>
      <c r="AC93" s="279">
        <f>'Ｈ６（1994）'!E128</f>
        <v>0</v>
      </c>
      <c r="AD93" s="269"/>
      <c r="AE93" s="200"/>
      <c r="AF93" s="178" t="s">
        <v>60</v>
      </c>
      <c r="AG93" s="202"/>
      <c r="AH93" s="203" t="s">
        <v>685</v>
      </c>
      <c r="AI93" s="276">
        <f>'Ｈ６（1994）'!A151</f>
        <v>0</v>
      </c>
      <c r="AJ93" s="277">
        <f>'Ｈ６（1994）'!B151</f>
        <v>0</v>
      </c>
      <c r="AK93" s="280">
        <f>'Ｈ６（1994）'!C151</f>
        <v>0</v>
      </c>
      <c r="AL93" s="281">
        <f>'Ｈ６（1994）'!E151</f>
        <v>0</v>
      </c>
    </row>
    <row r="94" spans="1:38" ht="14.45" customHeight="1">
      <c r="A94" s="944">
        <v>0</v>
      </c>
      <c r="B94" s="944">
        <v>0</v>
      </c>
      <c r="C94" s="944">
        <v>0</v>
      </c>
      <c r="D94" s="944">
        <v>0</v>
      </c>
      <c r="E94" s="944">
        <v>0</v>
      </c>
      <c r="F94" s="944">
        <v>0</v>
      </c>
      <c r="G94" s="536"/>
      <c r="H94" s="535"/>
      <c r="I94" s="535"/>
      <c r="K94" s="199"/>
      <c r="L94" s="200" t="s">
        <v>59</v>
      </c>
      <c r="M94" s="200"/>
      <c r="N94" s="201" t="s">
        <v>62</v>
      </c>
      <c r="O94" s="203" t="s">
        <v>63</v>
      </c>
      <c r="P94" s="204">
        <f>'Ｈ６（1994）'!A94</f>
        <v>0</v>
      </c>
      <c r="Q94" s="205">
        <f>'Ｈ６（1994）'!B94</f>
        <v>0</v>
      </c>
      <c r="R94" s="225"/>
      <c r="S94" s="267">
        <f>'Ｈ６（1994）'!D94</f>
        <v>0</v>
      </c>
      <c r="T94" s="268">
        <f>'Ｈ６（1994）'!F94</f>
        <v>0</v>
      </c>
      <c r="U94" s="269"/>
      <c r="V94" s="200" t="s">
        <v>59</v>
      </c>
      <c r="W94" s="200"/>
      <c r="X94" s="201" t="s">
        <v>62</v>
      </c>
      <c r="Y94" s="203" t="s">
        <v>686</v>
      </c>
      <c r="Z94" s="276">
        <f>'Ｈ６（1994）'!A129</f>
        <v>0</v>
      </c>
      <c r="AA94" s="277">
        <f>'Ｈ６（1994）'!B129</f>
        <v>0</v>
      </c>
      <c r="AB94" s="278"/>
      <c r="AC94" s="279">
        <f>'Ｈ６（1994）'!E129</f>
        <v>0</v>
      </c>
      <c r="AD94" s="269"/>
      <c r="AE94" s="200" t="s">
        <v>59</v>
      </c>
      <c r="AF94" s="200"/>
      <c r="AG94" s="201" t="s">
        <v>62</v>
      </c>
      <c r="AH94" s="203" t="s">
        <v>687</v>
      </c>
      <c r="AI94" s="276">
        <f>'Ｈ６（1994）'!A152</f>
        <v>0</v>
      </c>
      <c r="AJ94" s="277">
        <f>'Ｈ６（1994）'!B152</f>
        <v>0</v>
      </c>
      <c r="AK94" s="280">
        <f>'Ｈ６（1994）'!C152</f>
        <v>0</v>
      </c>
      <c r="AL94" s="281">
        <f>'Ｈ６（1994）'!E152</f>
        <v>0</v>
      </c>
    </row>
    <row r="95" spans="1:38" ht="14.45" customHeight="1">
      <c r="A95" s="944">
        <v>0</v>
      </c>
      <c r="B95" s="944">
        <v>0</v>
      </c>
      <c r="C95" s="944">
        <v>0</v>
      </c>
      <c r="D95" s="944">
        <v>0</v>
      </c>
      <c r="E95" s="944">
        <v>0</v>
      </c>
      <c r="F95" s="944">
        <v>0</v>
      </c>
      <c r="G95" s="536"/>
      <c r="H95" s="535"/>
      <c r="I95" s="535"/>
      <c r="K95" s="199"/>
      <c r="L95" s="200"/>
      <c r="M95" s="200"/>
      <c r="N95" s="201" t="s">
        <v>64</v>
      </c>
      <c r="O95" s="203" t="s">
        <v>65</v>
      </c>
      <c r="P95" s="204">
        <f>'Ｈ６（1994）'!A95</f>
        <v>0</v>
      </c>
      <c r="Q95" s="205">
        <f>'Ｈ６（1994）'!B95</f>
        <v>0</v>
      </c>
      <c r="R95" s="225"/>
      <c r="S95" s="267">
        <f>'Ｈ６（1994）'!D95</f>
        <v>0</v>
      </c>
      <c r="T95" s="268">
        <f>'Ｈ６（1994）'!F95</f>
        <v>0</v>
      </c>
      <c r="U95" s="269"/>
      <c r="V95" s="200"/>
      <c r="W95" s="200"/>
      <c r="X95" s="201" t="s">
        <v>64</v>
      </c>
      <c r="Y95" s="203" t="s">
        <v>688</v>
      </c>
      <c r="Z95" s="276">
        <f>'Ｈ６（1994）'!A130</f>
        <v>0</v>
      </c>
      <c r="AA95" s="277">
        <f>'Ｈ６（1994）'!B130</f>
        <v>0</v>
      </c>
      <c r="AB95" s="278"/>
      <c r="AC95" s="279">
        <f>'Ｈ６（1994）'!E130</f>
        <v>0</v>
      </c>
      <c r="AD95" s="269"/>
      <c r="AE95" s="200"/>
      <c r="AF95" s="200"/>
      <c r="AG95" s="201" t="s">
        <v>64</v>
      </c>
      <c r="AH95" s="203" t="s">
        <v>689</v>
      </c>
      <c r="AI95" s="276">
        <f>'Ｈ６（1994）'!A153</f>
        <v>0</v>
      </c>
      <c r="AJ95" s="277">
        <f>'Ｈ６（1994）'!B153</f>
        <v>0</v>
      </c>
      <c r="AK95" s="280">
        <f>'Ｈ６（1994）'!C153</f>
        <v>0</v>
      </c>
      <c r="AL95" s="281">
        <f>'Ｈ６（1994）'!E153</f>
        <v>0</v>
      </c>
    </row>
    <row r="96" spans="1:38" ht="14.45" customHeight="1">
      <c r="A96" s="944">
        <v>0</v>
      </c>
      <c r="B96" s="944">
        <v>0</v>
      </c>
      <c r="C96" s="944">
        <v>0</v>
      </c>
      <c r="D96" s="944">
        <v>0</v>
      </c>
      <c r="E96" s="944">
        <v>0</v>
      </c>
      <c r="F96" s="944">
        <v>0</v>
      </c>
      <c r="G96" s="536"/>
      <c r="H96" s="535"/>
      <c r="I96" s="535"/>
      <c r="K96" s="199" t="s">
        <v>38</v>
      </c>
      <c r="L96" s="200"/>
      <c r="M96" s="200"/>
      <c r="N96" s="201" t="s">
        <v>66</v>
      </c>
      <c r="O96" s="203" t="s">
        <v>67</v>
      </c>
      <c r="P96" s="204">
        <f>'Ｈ６（1994）'!A96</f>
        <v>0</v>
      </c>
      <c r="Q96" s="205">
        <f>'Ｈ６（1994）'!B96</f>
        <v>0</v>
      </c>
      <c r="R96" s="225"/>
      <c r="S96" s="267">
        <f>'Ｈ６（1994）'!D96</f>
        <v>0</v>
      </c>
      <c r="T96" s="268">
        <f>'Ｈ６（1994）'!F96</f>
        <v>0</v>
      </c>
      <c r="U96" s="269"/>
      <c r="V96" s="200"/>
      <c r="W96" s="200"/>
      <c r="X96" s="201" t="s">
        <v>66</v>
      </c>
      <c r="Y96" s="203" t="s">
        <v>690</v>
      </c>
      <c r="Z96" s="276">
        <f>'Ｈ６（1994）'!A131</f>
        <v>0</v>
      </c>
      <c r="AA96" s="277">
        <f>'Ｈ６（1994）'!B131</f>
        <v>0</v>
      </c>
      <c r="AB96" s="278"/>
      <c r="AC96" s="279">
        <f>'Ｈ６（1994）'!E131</f>
        <v>0</v>
      </c>
      <c r="AD96" s="269"/>
      <c r="AE96" s="200"/>
      <c r="AF96" s="200"/>
      <c r="AG96" s="201" t="s">
        <v>66</v>
      </c>
      <c r="AH96" s="203" t="s">
        <v>691</v>
      </c>
      <c r="AI96" s="276">
        <f>'Ｈ６（1994）'!A154</f>
        <v>0</v>
      </c>
      <c r="AJ96" s="277">
        <f>'Ｈ６（1994）'!B154</f>
        <v>0</v>
      </c>
      <c r="AK96" s="280">
        <f>'Ｈ６（1994）'!C154</f>
        <v>0</v>
      </c>
      <c r="AL96" s="281">
        <f>'Ｈ６（1994）'!E154</f>
        <v>0</v>
      </c>
    </row>
    <row r="97" spans="1:38" ht="14.45" customHeight="1">
      <c r="A97" s="944">
        <v>0</v>
      </c>
      <c r="B97" s="944">
        <v>0</v>
      </c>
      <c r="C97" s="944">
        <v>0</v>
      </c>
      <c r="D97" s="944">
        <v>0</v>
      </c>
      <c r="E97" s="944">
        <v>0</v>
      </c>
      <c r="F97" s="944">
        <v>0</v>
      </c>
      <c r="G97" s="536"/>
      <c r="H97" s="535"/>
      <c r="I97" s="535"/>
      <c r="K97" s="199"/>
      <c r="L97" s="200"/>
      <c r="M97" s="200"/>
      <c r="N97" s="201" t="s">
        <v>150</v>
      </c>
      <c r="O97" s="203" t="s">
        <v>69</v>
      </c>
      <c r="P97" s="204">
        <f>'Ｈ６（1994）'!A97</f>
        <v>0</v>
      </c>
      <c r="Q97" s="205">
        <f>'Ｈ６（1994）'!B97</f>
        <v>0</v>
      </c>
      <c r="R97" s="225"/>
      <c r="S97" s="267">
        <f>'Ｈ６（1994）'!D97</f>
        <v>0</v>
      </c>
      <c r="T97" s="268">
        <f>'Ｈ６（1994）'!F97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44">
        <v>0</v>
      </c>
      <c r="B98" s="944">
        <v>0</v>
      </c>
      <c r="C98" s="944">
        <v>0</v>
      </c>
      <c r="D98" s="944">
        <v>0</v>
      </c>
      <c r="E98" s="944">
        <v>0</v>
      </c>
      <c r="F98" s="944">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'Ｈ６（1994）'!A132</f>
        <v>1516</v>
      </c>
      <c r="AA98" s="277">
        <f>'Ｈ６（1994）'!B132</f>
        <v>0</v>
      </c>
      <c r="AB98" s="278"/>
      <c r="AC98" s="279">
        <f>'Ｈ６（1994）'!E132</f>
        <v>0</v>
      </c>
      <c r="AD98" s="269"/>
      <c r="AE98" s="200" t="s">
        <v>41</v>
      </c>
      <c r="AF98" s="221"/>
      <c r="AG98" s="201" t="s">
        <v>13</v>
      </c>
      <c r="AH98" s="203" t="s">
        <v>693</v>
      </c>
      <c r="AI98" s="276">
        <f>'Ｈ６（1994）'!A155</f>
        <v>0</v>
      </c>
      <c r="AJ98" s="277">
        <f>'Ｈ６（1994）'!B155</f>
        <v>0</v>
      </c>
      <c r="AK98" s="280">
        <f>'Ｈ６（1994）'!C154</f>
        <v>0</v>
      </c>
      <c r="AL98" s="281">
        <f>'Ｈ６（1994）'!E154</f>
        <v>0</v>
      </c>
    </row>
    <row r="99" spans="1:38" ht="14.45" customHeight="1">
      <c r="A99" s="944">
        <v>0</v>
      </c>
      <c r="B99" s="944">
        <v>0</v>
      </c>
      <c r="C99" s="944">
        <v>0</v>
      </c>
      <c r="D99" s="944">
        <v>0</v>
      </c>
      <c r="E99" s="944">
        <v>0</v>
      </c>
      <c r="F99" s="944">
        <v>0</v>
      </c>
      <c r="G99" s="536"/>
      <c r="H99" s="535"/>
      <c r="I99" s="535"/>
      <c r="K99" s="227" t="s">
        <v>134</v>
      </c>
      <c r="L99" s="200"/>
      <c r="M99" s="201" t="s">
        <v>70</v>
      </c>
      <c r="N99" s="202"/>
      <c r="O99" s="203" t="s">
        <v>71</v>
      </c>
      <c r="P99" s="204">
        <f>'Ｈ６（1994）'!A98</f>
        <v>0</v>
      </c>
      <c r="Q99" s="205">
        <f>'Ｈ６（1994）'!B98</f>
        <v>0</v>
      </c>
      <c r="R99" s="225"/>
      <c r="S99" s="267">
        <f>'Ｈ６（1994）'!D98</f>
        <v>0</v>
      </c>
      <c r="T99" s="268">
        <f>'Ｈ６（1994）'!F98</f>
        <v>0</v>
      </c>
      <c r="U99" s="315" t="s">
        <v>694</v>
      </c>
      <c r="V99" s="200"/>
      <c r="W99" s="201" t="s">
        <v>70</v>
      </c>
      <c r="X99" s="202"/>
      <c r="Y99" s="203" t="s">
        <v>695</v>
      </c>
      <c r="Z99" s="276">
        <f>'Ｈ６（1994）'!A133</f>
        <v>0</v>
      </c>
      <c r="AA99" s="277">
        <f>'Ｈ６（1994）'!B133</f>
        <v>0</v>
      </c>
      <c r="AB99" s="278"/>
      <c r="AC99" s="279">
        <f>'Ｈ６（1994）'!E133</f>
        <v>0</v>
      </c>
      <c r="AD99" s="315" t="s">
        <v>694</v>
      </c>
      <c r="AE99" s="200"/>
      <c r="AF99" s="201" t="s">
        <v>70</v>
      </c>
      <c r="AG99" s="202"/>
      <c r="AH99" s="203" t="s">
        <v>696</v>
      </c>
      <c r="AI99" s="276">
        <f>'Ｈ６（1994）'!A156</f>
        <v>0</v>
      </c>
      <c r="AJ99" s="277">
        <f>'Ｈ６（1994）'!B156</f>
        <v>0</v>
      </c>
      <c r="AK99" s="280">
        <f>'Ｈ６（1994）'!C156</f>
        <v>0</v>
      </c>
      <c r="AL99" s="281">
        <f>'Ｈ６（1994）'!E156</f>
        <v>0</v>
      </c>
    </row>
    <row r="100" spans="1:38" ht="14.45" customHeight="1">
      <c r="A100" s="944">
        <v>699</v>
      </c>
      <c r="B100" s="944">
        <v>699</v>
      </c>
      <c r="C100" s="944">
        <v>0</v>
      </c>
      <c r="D100" s="944">
        <v>0</v>
      </c>
      <c r="E100" s="944">
        <v>0</v>
      </c>
      <c r="F100" s="944">
        <v>0</v>
      </c>
      <c r="G100" s="536"/>
      <c r="H100" s="535"/>
      <c r="I100" s="535"/>
      <c r="K100" s="199" t="s">
        <v>130</v>
      </c>
      <c r="L100" s="200"/>
      <c r="M100" s="201" t="s">
        <v>73</v>
      </c>
      <c r="N100" s="202"/>
      <c r="O100" s="203" t="s">
        <v>74</v>
      </c>
      <c r="P100" s="204">
        <f>'Ｈ６（1994）'!A99</f>
        <v>0</v>
      </c>
      <c r="Q100" s="205">
        <f>'Ｈ６（1994）'!B99</f>
        <v>0</v>
      </c>
      <c r="R100" s="225"/>
      <c r="S100" s="267">
        <f>'Ｈ６（1994）'!D99</f>
        <v>0</v>
      </c>
      <c r="T100" s="268">
        <f>'Ｈ６（1994）'!F99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44">
        <v>24822</v>
      </c>
      <c r="B101" s="944">
        <v>24822</v>
      </c>
      <c r="C101" s="944">
        <v>0</v>
      </c>
      <c r="D101" s="944">
        <v>0</v>
      </c>
      <c r="E101" s="944">
        <v>0</v>
      </c>
      <c r="F101" s="944">
        <v>13500</v>
      </c>
      <c r="G101" s="536"/>
      <c r="H101" s="535"/>
      <c r="I101" s="535"/>
      <c r="K101" s="199"/>
      <c r="L101" s="221"/>
      <c r="M101" s="201" t="s">
        <v>13</v>
      </c>
      <c r="N101" s="202"/>
      <c r="O101" s="203" t="s">
        <v>76</v>
      </c>
      <c r="P101" s="204">
        <f>'Ｈ６（1994）'!A100</f>
        <v>699</v>
      </c>
      <c r="Q101" s="205">
        <f>'Ｈ６（1994）'!B100</f>
        <v>699</v>
      </c>
      <c r="R101" s="225"/>
      <c r="S101" s="267">
        <f>'Ｈ６（1994）'!D100</f>
        <v>0</v>
      </c>
      <c r="T101" s="268">
        <f>'Ｈ６（1994）'!F100</f>
        <v>0</v>
      </c>
      <c r="U101" s="269"/>
      <c r="V101" s="221"/>
      <c r="W101" s="201" t="s">
        <v>13</v>
      </c>
      <c r="X101" s="202"/>
      <c r="Y101" s="203" t="s">
        <v>697</v>
      </c>
      <c r="Z101" s="276">
        <f>'Ｈ６（1994）'!A134</f>
        <v>0</v>
      </c>
      <c r="AA101" s="277">
        <f>'Ｈ６（1994）'!B134</f>
        <v>0</v>
      </c>
      <c r="AB101" s="278"/>
      <c r="AC101" s="279">
        <f>'Ｈ６（1994）'!E134</f>
        <v>0</v>
      </c>
      <c r="AD101" s="269"/>
      <c r="AE101" s="221"/>
      <c r="AF101" s="201" t="s">
        <v>13</v>
      </c>
      <c r="AG101" s="202"/>
      <c r="AH101" s="203" t="s">
        <v>698</v>
      </c>
      <c r="AI101" s="276">
        <f>'Ｈ６（1994）'!A157</f>
        <v>0</v>
      </c>
      <c r="AJ101" s="277">
        <f>'Ｈ６（1994）'!B157</f>
        <v>0</v>
      </c>
      <c r="AK101" s="280">
        <f>'Ｈ６（1994）'!C157</f>
        <v>0</v>
      </c>
      <c r="AL101" s="281">
        <f>'Ｈ６（1994）'!E157</f>
        <v>0</v>
      </c>
    </row>
    <row r="102" spans="1:38" ht="14.45" customHeight="1">
      <c r="A102" s="944">
        <v>0</v>
      </c>
      <c r="B102" s="944">
        <v>0</v>
      </c>
      <c r="C102" s="944">
        <v>0</v>
      </c>
      <c r="D102" s="944">
        <v>0</v>
      </c>
      <c r="E102" s="944">
        <v>0</v>
      </c>
      <c r="F102" s="944">
        <v>0</v>
      </c>
      <c r="G102" s="536"/>
      <c r="H102" s="535"/>
      <c r="I102" s="535"/>
      <c r="K102" s="199" t="s">
        <v>4</v>
      </c>
      <c r="L102" s="178" t="s">
        <v>78</v>
      </c>
      <c r="M102" s="202"/>
      <c r="N102" s="202"/>
      <c r="O102" s="203" t="s">
        <v>79</v>
      </c>
      <c r="P102" s="204">
        <f>'Ｈ６（1994）'!A101</f>
        <v>24822</v>
      </c>
      <c r="Q102" s="205">
        <f>'Ｈ６（1994）'!B101</f>
        <v>24822</v>
      </c>
      <c r="R102" s="225"/>
      <c r="S102" s="267">
        <f>'Ｈ６（1994）'!D101</f>
        <v>0</v>
      </c>
      <c r="T102" s="268">
        <f>'Ｈ６（1994）'!F101</f>
        <v>13500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44">
        <v>278922</v>
      </c>
      <c r="B103" s="944">
        <v>278922</v>
      </c>
      <c r="C103" s="944">
        <v>0</v>
      </c>
      <c r="D103" s="944">
        <v>0</v>
      </c>
      <c r="E103" s="944">
        <v>2000</v>
      </c>
      <c r="F103" s="944">
        <v>0</v>
      </c>
      <c r="G103" s="536"/>
      <c r="H103" s="535"/>
      <c r="I103" s="535"/>
      <c r="K103" s="199"/>
      <c r="L103" s="200"/>
      <c r="M103" s="201" t="s">
        <v>11</v>
      </c>
      <c r="N103" s="202"/>
      <c r="O103" s="203" t="s">
        <v>80</v>
      </c>
      <c r="P103" s="204">
        <f>'Ｈ６（1994）'!A102</f>
        <v>0</v>
      </c>
      <c r="Q103" s="205">
        <f>'Ｈ６（1994）'!B102</f>
        <v>0</v>
      </c>
      <c r="R103" s="225"/>
      <c r="S103" s="267">
        <f>'Ｈ６（1994）'!D102</f>
        <v>0</v>
      </c>
      <c r="T103" s="268">
        <f>'Ｈ６（1994）'!F102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44">
        <v>266349</v>
      </c>
      <c r="B104" s="944">
        <v>266349</v>
      </c>
      <c r="C104" s="944">
        <v>0</v>
      </c>
      <c r="D104" s="944">
        <v>0</v>
      </c>
      <c r="E104" s="944">
        <v>2000</v>
      </c>
      <c r="F104" s="944">
        <v>0</v>
      </c>
      <c r="G104" s="536"/>
      <c r="H104" s="535"/>
      <c r="I104" s="535"/>
      <c r="K104" s="199"/>
      <c r="L104" s="221"/>
      <c r="M104" s="201" t="s">
        <v>13</v>
      </c>
      <c r="N104" s="202"/>
      <c r="O104" s="203"/>
      <c r="P104" s="224">
        <f>P102-P103</f>
        <v>24822</v>
      </c>
      <c r="Q104" s="297">
        <f>Q102-Q103</f>
        <v>24822</v>
      </c>
      <c r="R104" s="225"/>
      <c r="S104" s="297">
        <f>S102-S103</f>
        <v>0</v>
      </c>
      <c r="T104" s="275">
        <f>T102-T103</f>
        <v>13500</v>
      </c>
      <c r="U104" s="269"/>
      <c r="V104" s="221"/>
      <c r="W104" s="201" t="s">
        <v>13</v>
      </c>
      <c r="X104" s="202"/>
      <c r="Y104" s="203" t="s">
        <v>699</v>
      </c>
      <c r="Z104" s="276">
        <f>'Ｈ６（1994）'!A135</f>
        <v>0</v>
      </c>
      <c r="AA104" s="277">
        <f>'Ｈ６（1994）'!B135</f>
        <v>0</v>
      </c>
      <c r="AB104" s="278"/>
      <c r="AC104" s="279">
        <f>'Ｈ６（1994）'!E135</f>
        <v>0</v>
      </c>
      <c r="AD104" s="269"/>
      <c r="AE104" s="221"/>
      <c r="AF104" s="201" t="s">
        <v>13</v>
      </c>
      <c r="AG104" s="202"/>
      <c r="AH104" s="203" t="s">
        <v>700</v>
      </c>
      <c r="AI104" s="276">
        <f>'Ｈ６（1994）'!A158</f>
        <v>0</v>
      </c>
      <c r="AJ104" s="277">
        <f>'Ｈ６（1994）'!B158</f>
        <v>0</v>
      </c>
      <c r="AK104" s="280">
        <f>'Ｈ６（1994）'!C158</f>
        <v>0</v>
      </c>
      <c r="AL104" s="281">
        <f>'Ｈ６（1994）'!E158</f>
        <v>0</v>
      </c>
    </row>
    <row r="105" spans="1:38" ht="14.45" customHeight="1">
      <c r="A105" s="944">
        <v>11969</v>
      </c>
      <c r="B105" s="944">
        <v>11969</v>
      </c>
      <c r="C105" s="944">
        <v>0</v>
      </c>
      <c r="D105" s="944">
        <v>0</v>
      </c>
      <c r="E105" s="944">
        <v>0</v>
      </c>
      <c r="F105" s="944">
        <v>0</v>
      </c>
      <c r="G105" s="536"/>
      <c r="H105" s="535"/>
      <c r="I105" s="535"/>
      <c r="K105" s="199"/>
      <c r="L105" s="174"/>
      <c r="M105" s="201" t="s">
        <v>88</v>
      </c>
      <c r="N105" s="202"/>
      <c r="O105" s="203" t="s">
        <v>109</v>
      </c>
      <c r="P105" s="204">
        <f>'Ｈ６（1994）'!A104</f>
        <v>266349</v>
      </c>
      <c r="Q105" s="205">
        <f>'Ｈ６（1994）'!B104</f>
        <v>266349</v>
      </c>
      <c r="R105" s="225"/>
      <c r="S105" s="267">
        <f>'Ｈ６（1994）'!D104</f>
        <v>0</v>
      </c>
      <c r="T105" s="268">
        <f>'Ｈ６（1994）'!F104</f>
        <v>0</v>
      </c>
      <c r="U105" s="269"/>
      <c r="V105" s="174"/>
      <c r="W105" s="201" t="s">
        <v>452</v>
      </c>
      <c r="X105" s="202"/>
      <c r="Y105" s="203" t="s">
        <v>453</v>
      </c>
      <c r="Z105" s="276">
        <f>'Ｈ６（1994）'!A136</f>
        <v>0</v>
      </c>
      <c r="AA105" s="277">
        <f>'Ｈ６（1994）'!B136</f>
        <v>0</v>
      </c>
      <c r="AB105" s="278"/>
      <c r="AC105" s="279">
        <f>'Ｈ６（1994）'!E136</f>
        <v>0</v>
      </c>
      <c r="AD105" s="269"/>
      <c r="AE105" s="174"/>
      <c r="AF105" s="201" t="s">
        <v>452</v>
      </c>
      <c r="AG105" s="202"/>
      <c r="AH105" s="203" t="s">
        <v>454</v>
      </c>
      <c r="AI105" s="276">
        <f>'Ｈ６（1994）'!A159</f>
        <v>0</v>
      </c>
      <c r="AJ105" s="277">
        <f>'Ｈ６（1994）'!B159</f>
        <v>0</v>
      </c>
      <c r="AK105" s="280">
        <f>'Ｈ６（1994）'!C159</f>
        <v>0</v>
      </c>
      <c r="AL105" s="281">
        <f>'Ｈ６（1994）'!E159</f>
        <v>0</v>
      </c>
    </row>
    <row r="106" spans="1:38" ht="14.45" customHeight="1">
      <c r="A106" s="944">
        <v>0</v>
      </c>
      <c r="B106" s="944">
        <v>0</v>
      </c>
      <c r="C106" s="944">
        <v>0</v>
      </c>
      <c r="D106" s="944">
        <v>0</v>
      </c>
      <c r="E106" s="944">
        <v>0</v>
      </c>
      <c r="F106" s="944">
        <v>0</v>
      </c>
      <c r="G106" s="536"/>
      <c r="H106" s="535"/>
      <c r="I106" s="535"/>
      <c r="K106" s="199"/>
      <c r="L106" s="181" t="s">
        <v>91</v>
      </c>
      <c r="M106" s="201" t="s">
        <v>89</v>
      </c>
      <c r="N106" s="202"/>
      <c r="O106" s="203" t="s">
        <v>110</v>
      </c>
      <c r="P106" s="204">
        <f>'Ｈ６（1994）'!A105</f>
        <v>11969</v>
      </c>
      <c r="Q106" s="205">
        <f>'Ｈ６（1994）'!B105</f>
        <v>11969</v>
      </c>
      <c r="R106" s="225"/>
      <c r="S106" s="267">
        <f>'Ｈ６（1994）'!D105</f>
        <v>0</v>
      </c>
      <c r="T106" s="268">
        <f>'Ｈ６（1994）'!F105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44">
        <v>0</v>
      </c>
      <c r="B107" s="944">
        <v>0</v>
      </c>
      <c r="C107" s="944">
        <v>0</v>
      </c>
      <c r="D107" s="944">
        <v>0</v>
      </c>
      <c r="E107" s="944">
        <v>0</v>
      </c>
      <c r="F107" s="944">
        <v>0</v>
      </c>
      <c r="G107" s="536"/>
      <c r="H107" s="535"/>
      <c r="I107" s="535"/>
      <c r="K107" s="199"/>
      <c r="L107" s="181"/>
      <c r="M107" s="201" t="s">
        <v>104</v>
      </c>
      <c r="N107" s="202"/>
      <c r="O107" s="203" t="s">
        <v>111</v>
      </c>
      <c r="P107" s="204">
        <f>'Ｈ６（1994）'!A106</f>
        <v>0</v>
      </c>
      <c r="Q107" s="205">
        <f>'Ｈ６（1994）'!B106</f>
        <v>0</v>
      </c>
      <c r="R107" s="225"/>
      <c r="S107" s="267">
        <f>'Ｈ６（1994）'!D106</f>
        <v>0</v>
      </c>
      <c r="T107" s="268">
        <f>'Ｈ６（1994）'!F106</f>
        <v>0</v>
      </c>
      <c r="U107" s="269"/>
      <c r="V107" s="181"/>
      <c r="W107" s="201" t="s">
        <v>104</v>
      </c>
      <c r="X107" s="202"/>
      <c r="Y107" s="203" t="s">
        <v>701</v>
      </c>
      <c r="Z107" s="276">
        <f>'Ｈ６（1994）'!A137</f>
        <v>0</v>
      </c>
      <c r="AA107" s="277">
        <f>'Ｈ６（1994）'!B137</f>
        <v>0</v>
      </c>
      <c r="AB107" s="278"/>
      <c r="AC107" s="279">
        <f>'Ｈ６（1994）'!E137</f>
        <v>0</v>
      </c>
      <c r="AD107" s="269"/>
      <c r="AE107" s="181"/>
      <c r="AF107" s="201" t="s">
        <v>104</v>
      </c>
      <c r="AG107" s="202"/>
      <c r="AH107" s="203" t="s">
        <v>702</v>
      </c>
      <c r="AI107" s="276">
        <f>'Ｈ６（1994）'!A160</f>
        <v>0</v>
      </c>
      <c r="AJ107" s="277">
        <f>'Ｈ６（1994）'!B160</f>
        <v>0</v>
      </c>
      <c r="AK107" s="280">
        <f>'Ｈ６（1994）'!C160</f>
        <v>0</v>
      </c>
      <c r="AL107" s="281">
        <f>'Ｈ６（1994）'!E160</f>
        <v>0</v>
      </c>
    </row>
    <row r="108" spans="1:38" ht="14.45" customHeight="1">
      <c r="A108" s="944">
        <v>0</v>
      </c>
      <c r="B108" s="944">
        <v>0</v>
      </c>
      <c r="C108" s="944">
        <v>0</v>
      </c>
      <c r="D108" s="944">
        <v>0</v>
      </c>
      <c r="E108" s="944">
        <v>0</v>
      </c>
      <c r="F108" s="944">
        <v>0</v>
      </c>
      <c r="G108" s="536"/>
      <c r="H108" s="535"/>
      <c r="I108" s="535"/>
      <c r="K108" s="199"/>
      <c r="L108" s="181"/>
      <c r="M108" s="201" t="s">
        <v>90</v>
      </c>
      <c r="N108" s="202"/>
      <c r="O108" s="203" t="s">
        <v>112</v>
      </c>
      <c r="P108" s="204">
        <f>'Ｈ６（1994）'!A107</f>
        <v>0</v>
      </c>
      <c r="Q108" s="205">
        <f>'Ｈ６（1994）'!B107</f>
        <v>0</v>
      </c>
      <c r="R108" s="225"/>
      <c r="S108" s="267">
        <f>'Ｈ６（1994）'!D107</f>
        <v>0</v>
      </c>
      <c r="T108" s="268">
        <f>'Ｈ６（1994）'!F107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44">
        <v>0</v>
      </c>
      <c r="B109" s="944">
        <v>0</v>
      </c>
      <c r="C109" s="944">
        <v>0</v>
      </c>
      <c r="D109" s="944">
        <v>0</v>
      </c>
      <c r="E109" s="944">
        <v>0</v>
      </c>
      <c r="F109" s="944">
        <v>0</v>
      </c>
      <c r="G109" s="536"/>
      <c r="H109" s="535"/>
      <c r="I109" s="535"/>
      <c r="K109" s="199"/>
      <c r="L109" s="181" t="s">
        <v>92</v>
      </c>
      <c r="M109" s="201" t="s">
        <v>105</v>
      </c>
      <c r="N109" s="202"/>
      <c r="O109" s="203" t="s">
        <v>113</v>
      </c>
      <c r="P109" s="204">
        <f>'Ｈ６（1994）'!A108</f>
        <v>0</v>
      </c>
      <c r="Q109" s="205">
        <f>'Ｈ６（1994）'!B108</f>
        <v>0</v>
      </c>
      <c r="R109" s="225"/>
      <c r="S109" s="267">
        <f>'Ｈ６（1994）'!D108</f>
        <v>0</v>
      </c>
      <c r="T109" s="268">
        <f>'Ｈ６（1994）'!F108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44">
        <v>0</v>
      </c>
      <c r="B110" s="944">
        <v>0</v>
      </c>
      <c r="C110" s="944">
        <v>0</v>
      </c>
      <c r="D110" s="944">
        <v>0</v>
      </c>
      <c r="E110" s="944">
        <v>0</v>
      </c>
      <c r="F110" s="944">
        <v>0</v>
      </c>
      <c r="G110" s="536"/>
      <c r="H110" s="535"/>
      <c r="I110" s="535"/>
      <c r="K110" s="199"/>
      <c r="L110" s="181"/>
      <c r="M110" s="201" t="s">
        <v>106</v>
      </c>
      <c r="N110" s="202"/>
      <c r="O110" s="203" t="s">
        <v>114</v>
      </c>
      <c r="P110" s="204">
        <f>'Ｈ６（1994）'!A109</f>
        <v>0</v>
      </c>
      <c r="Q110" s="205">
        <f>'Ｈ６（1994）'!B109</f>
        <v>0</v>
      </c>
      <c r="R110" s="225"/>
      <c r="S110" s="267">
        <f>'Ｈ６（1994）'!D109</f>
        <v>0</v>
      </c>
      <c r="T110" s="268">
        <f>'Ｈ６（1994）'!F109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44">
        <v>604</v>
      </c>
      <c r="B111" s="944">
        <v>604</v>
      </c>
      <c r="C111" s="944">
        <v>0</v>
      </c>
      <c r="D111" s="944">
        <v>0</v>
      </c>
      <c r="E111" s="944">
        <v>0</v>
      </c>
      <c r="F111" s="944">
        <v>0</v>
      </c>
      <c r="G111" s="536"/>
      <c r="H111" s="535"/>
      <c r="I111" s="535"/>
      <c r="K111" s="199"/>
      <c r="L111" s="181"/>
      <c r="M111" s="201" t="s">
        <v>107</v>
      </c>
      <c r="N111" s="202"/>
      <c r="O111" s="203" t="s">
        <v>115</v>
      </c>
      <c r="P111" s="204">
        <f>'Ｈ６（1994）'!A110</f>
        <v>0</v>
      </c>
      <c r="Q111" s="205">
        <f>'Ｈ６（1994）'!B110</f>
        <v>0</v>
      </c>
      <c r="R111" s="225"/>
      <c r="S111" s="267">
        <f>'Ｈ６（1994）'!D110</f>
        <v>0</v>
      </c>
      <c r="T111" s="268">
        <f>'Ｈ６（1994）'!F110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44">
        <v>0</v>
      </c>
      <c r="B112" s="944">
        <v>0</v>
      </c>
      <c r="C112" s="944">
        <v>0</v>
      </c>
      <c r="D112" s="944">
        <v>0</v>
      </c>
      <c r="E112" s="944">
        <v>0</v>
      </c>
      <c r="F112" s="944">
        <v>0</v>
      </c>
      <c r="G112" s="536"/>
      <c r="H112" s="535"/>
      <c r="I112" s="535"/>
      <c r="K112" s="199"/>
      <c r="L112" s="181" t="s">
        <v>41</v>
      </c>
      <c r="M112" s="201" t="s">
        <v>108</v>
      </c>
      <c r="N112" s="202"/>
      <c r="O112" s="203" t="s">
        <v>116</v>
      </c>
      <c r="P112" s="204">
        <f>'Ｈ６（1994）'!A111</f>
        <v>604</v>
      </c>
      <c r="Q112" s="205">
        <f>'Ｈ６（1994）'!B111</f>
        <v>604</v>
      </c>
      <c r="R112" s="225"/>
      <c r="S112" s="267">
        <f>'Ｈ６（1994）'!D111</f>
        <v>0</v>
      </c>
      <c r="T112" s="268">
        <f>'Ｈ６（1994）'!F111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44">
        <v>0</v>
      </c>
      <c r="B113" s="944">
        <v>0</v>
      </c>
      <c r="C113" s="944">
        <v>0</v>
      </c>
      <c r="D113" s="944">
        <v>0</v>
      </c>
      <c r="E113" s="944">
        <v>0</v>
      </c>
      <c r="F113" s="944">
        <v>0</v>
      </c>
      <c r="G113" s="536"/>
      <c r="H113" s="535"/>
      <c r="I113" s="535"/>
      <c r="K113" s="199"/>
      <c r="L113" s="221"/>
      <c r="M113" s="201" t="s">
        <v>13</v>
      </c>
      <c r="N113" s="202"/>
      <c r="O113" s="203" t="s">
        <v>117</v>
      </c>
      <c r="P113" s="204">
        <f>'Ｈ６（1994）'!A112</f>
        <v>0</v>
      </c>
      <c r="Q113" s="205">
        <f>'Ｈ６（1994）'!B112</f>
        <v>0</v>
      </c>
      <c r="R113" s="225"/>
      <c r="S113" s="267">
        <f>'Ｈ６（1994）'!D112</f>
        <v>0</v>
      </c>
      <c r="T113" s="268">
        <f>'Ｈ６（1994）'!F112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'Ｈ６（1994）'!A113</f>
        <v>0</v>
      </c>
      <c r="Q114" s="205">
        <f>'Ｈ６（1994）'!B113</f>
        <v>0</v>
      </c>
      <c r="R114" s="225"/>
      <c r="S114" s="267">
        <f>'Ｈ６（1994）'!D113</f>
        <v>0</v>
      </c>
      <c r="T114" s="268">
        <f>'Ｈ６（1994）'!F113</f>
        <v>0</v>
      </c>
      <c r="U114" s="269"/>
      <c r="V114" s="201" t="s">
        <v>13</v>
      </c>
      <c r="W114" s="202"/>
      <c r="X114" s="202"/>
      <c r="Y114" s="203" t="s">
        <v>703</v>
      </c>
      <c r="Z114" s="276">
        <f>'Ｈ６（1994）'!A138</f>
        <v>0</v>
      </c>
      <c r="AA114" s="277">
        <f>'Ｈ６（1994）'!B138</f>
        <v>0</v>
      </c>
      <c r="AB114" s="278"/>
      <c r="AC114" s="279">
        <f>'Ｈ６（1994）'!E138</f>
        <v>0</v>
      </c>
      <c r="AD114" s="269"/>
      <c r="AE114" s="201" t="s">
        <v>13</v>
      </c>
      <c r="AF114" s="202"/>
      <c r="AG114" s="202"/>
      <c r="AH114" s="203" t="s">
        <v>704</v>
      </c>
      <c r="AI114" s="276">
        <f>'Ｈ６（1994）'!A161</f>
        <v>0</v>
      </c>
      <c r="AJ114" s="277">
        <f>'Ｈ６（1994）'!B161</f>
        <v>0</v>
      </c>
      <c r="AK114" s="280">
        <f>'Ｈ６（1994）'!C161</f>
        <v>0</v>
      </c>
      <c r="AL114" s="281">
        <f>'Ｈ６（1994）'!E161</f>
        <v>0</v>
      </c>
    </row>
    <row r="115" spans="1:41" ht="14.45" customHeight="1" thickBot="1">
      <c r="K115" s="316"/>
      <c r="L115" s="317" t="s">
        <v>82</v>
      </c>
      <c r="M115" s="318"/>
      <c r="N115" s="318"/>
      <c r="O115" s="319"/>
      <c r="P115" s="320">
        <f>SUM(P62:P114)-P63-P64-P66-P67-P69-P70-P71-P84-P85-P86-P94-P95-P96-P97-P98-P103-P104</f>
        <v>951179</v>
      </c>
      <c r="Q115" s="321">
        <f>SUM(Q62:Q114)-Q63-Q64-Q66-Q67-Q69-Q70-Q71-Q84-Q85-Q86-Q94-Q95-Q96-Q97-Q98-Q103-Q104</f>
        <v>921346</v>
      </c>
      <c r="R115" s="321"/>
      <c r="S115" s="322">
        <f>SUM(S62:S114)-S63-S64-S66-S67-S69-S70-S71-S84-S85-S86-S94-S95-S96-S97-S98-S103-S104</f>
        <v>32349</v>
      </c>
      <c r="T115" s="323">
        <f>SUM(T62:T114)-T63-T64-T66-T67-T69-T70-T71-T84-T85-T86-T94-T95-T96-T97-T98-T103-T104</f>
        <v>81600</v>
      </c>
      <c r="U115" s="324"/>
      <c r="V115" s="317" t="s">
        <v>82</v>
      </c>
      <c r="W115" s="318"/>
      <c r="X115" s="318"/>
      <c r="Y115" s="319"/>
      <c r="Z115" s="325">
        <f>Z64+Z67+Z73+Z74+Z75+Z86+Z88+Z89+Z92+Z93+Z99+Z101+Z104+Z105+Z114</f>
        <v>38012</v>
      </c>
      <c r="AA115" s="326">
        <f>AA64+AA67+AA73+AA74+AA75+AA86+AA88+AA89+AA92+AA93+AA99+AA101+AA104+AA105+AA114</f>
        <v>0</v>
      </c>
      <c r="AB115" s="327"/>
      <c r="AC115" s="328">
        <f>AC64+AC67+AC73+AC74+AC75+AC86+AC88+AC89+AC92+AC93+AC99+AC101+AC104+AC105+AC114</f>
        <v>26600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54">
        <v>38012</v>
      </c>
      <c r="B116" s="954">
        <v>0</v>
      </c>
      <c r="C116" s="954">
        <v>0</v>
      </c>
      <c r="D116" s="954">
        <v>0</v>
      </c>
      <c r="E116" s="954">
        <v>26600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54">
        <v>0</v>
      </c>
      <c r="B117" s="954">
        <v>0</v>
      </c>
      <c r="C117" s="954">
        <v>0</v>
      </c>
      <c r="D117" s="954">
        <v>0</v>
      </c>
      <c r="E117" s="954">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54">
        <v>0</v>
      </c>
      <c r="B118" s="954">
        <v>0</v>
      </c>
      <c r="C118" s="954">
        <v>0</v>
      </c>
      <c r="D118" s="954">
        <v>0</v>
      </c>
      <c r="E118" s="954">
        <v>0</v>
      </c>
      <c r="K118" s="504" t="s">
        <v>723</v>
      </c>
      <c r="L118" s="339"/>
      <c r="M118" s="339"/>
      <c r="N118" s="339"/>
      <c r="O118" s="340"/>
      <c r="P118" s="341"/>
      <c r="Q118" s="341"/>
      <c r="R118" s="518" t="s">
        <v>735</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54">
        <v>0</v>
      </c>
      <c r="B119" s="954">
        <v>0</v>
      </c>
      <c r="C119" s="954">
        <v>0</v>
      </c>
      <c r="D119" s="954">
        <v>0</v>
      </c>
      <c r="E119" s="954">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1" s="376" customFormat="1" ht="14.45" customHeight="1">
      <c r="A120" s="954">
        <v>0</v>
      </c>
      <c r="B120" s="954">
        <v>0</v>
      </c>
      <c r="C120" s="954">
        <v>0</v>
      </c>
      <c r="D120" s="954">
        <v>0</v>
      </c>
      <c r="E120" s="954">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54">
        <v>36496</v>
      </c>
      <c r="B121" s="954">
        <v>0</v>
      </c>
      <c r="C121" s="954">
        <v>0</v>
      </c>
      <c r="D121" s="954">
        <v>0</v>
      </c>
      <c r="E121" s="954">
        <v>26600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54">
        <v>36496</v>
      </c>
      <c r="B122" s="954">
        <v>0</v>
      </c>
      <c r="C122" s="954">
        <v>0</v>
      </c>
      <c r="D122" s="954">
        <v>0</v>
      </c>
      <c r="E122" s="954">
        <v>26600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1" ht="14.45" customHeight="1">
      <c r="A123" s="954">
        <v>0</v>
      </c>
      <c r="B123" s="954">
        <v>0</v>
      </c>
      <c r="C123" s="954">
        <v>0</v>
      </c>
      <c r="D123" s="954">
        <v>0</v>
      </c>
      <c r="E123" s="954">
        <v>0</v>
      </c>
      <c r="K123" s="188"/>
      <c r="L123" s="189" t="s">
        <v>8</v>
      </c>
      <c r="M123" s="190"/>
      <c r="N123" s="190"/>
      <c r="O123" s="191"/>
      <c r="P123" s="365">
        <f t="shared" ref="P123:T138" si="0">P8+P62</f>
        <v>4026</v>
      </c>
      <c r="Q123" s="259">
        <f t="shared" si="0"/>
        <v>4026</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4026</v>
      </c>
      <c r="AJ123" s="259">
        <f>SUM(AJ124:AJ125)</f>
        <v>0</v>
      </c>
      <c r="AK123" s="370">
        <f>SUM(AK124:AK125)</f>
        <v>0</v>
      </c>
      <c r="AL123" s="1383">
        <f>P123-Q123</f>
        <v>0</v>
      </c>
      <c r="AM123" s="1339"/>
    </row>
    <row r="124" spans="1:41" ht="14.45" customHeight="1">
      <c r="A124" s="954">
        <v>1516</v>
      </c>
      <c r="B124" s="954">
        <v>0</v>
      </c>
      <c r="C124" s="954">
        <v>0</v>
      </c>
      <c r="D124" s="954">
        <v>0</v>
      </c>
      <c r="E124" s="954">
        <v>0</v>
      </c>
      <c r="K124" s="199"/>
      <c r="L124" s="200"/>
      <c r="M124" s="201" t="s">
        <v>146</v>
      </c>
      <c r="N124" s="202"/>
      <c r="O124" s="203"/>
      <c r="P124" s="224">
        <f t="shared" si="0"/>
        <v>1030</v>
      </c>
      <c r="Q124" s="225">
        <f t="shared" si="0"/>
        <v>1030</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1030</v>
      </c>
      <c r="AJ124" s="225">
        <f>IF($P124-$Z124=0,0,ROUND((R124-AA124)*$AI124/($P124-$Z124),0))</f>
        <v>0</v>
      </c>
      <c r="AK124" s="371">
        <f>IF(P124-Z124=0,0,ROUND((S124-AB124)*AI124/(P124-Z124),0))</f>
        <v>0</v>
      </c>
      <c r="AL124" s="1383">
        <f t="shared" ref="AL124:AL175" si="3">P124-Q124</f>
        <v>0</v>
      </c>
      <c r="AM124" s="1339"/>
    </row>
    <row r="125" spans="1:41" ht="14.45" customHeight="1">
      <c r="A125" s="954">
        <v>0</v>
      </c>
      <c r="B125" s="954">
        <v>0</v>
      </c>
      <c r="C125" s="954">
        <v>0</v>
      </c>
      <c r="D125" s="954">
        <v>0</v>
      </c>
      <c r="E125" s="954">
        <v>0</v>
      </c>
      <c r="K125" s="199"/>
      <c r="L125" s="200"/>
      <c r="M125" s="201" t="s">
        <v>13</v>
      </c>
      <c r="N125" s="172"/>
      <c r="O125" s="212"/>
      <c r="P125" s="224">
        <f t="shared" si="0"/>
        <v>2996</v>
      </c>
      <c r="Q125" s="225">
        <f t="shared" si="0"/>
        <v>2996</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2996</v>
      </c>
      <c r="AJ125" s="225">
        <f>IF($P125-$Z125=0,0,ROUND((R125-AA125)*$AI125/($P125-$Z125),0))</f>
        <v>0</v>
      </c>
      <c r="AK125" s="371">
        <f>IF(P125-Z125=0,0,ROUND((S125-AB125)*AI125/(P125-Z125),0))</f>
        <v>0</v>
      </c>
      <c r="AL125" s="1383">
        <f t="shared" si="3"/>
        <v>0</v>
      </c>
      <c r="AM125" s="1339"/>
    </row>
    <row r="126" spans="1:41" ht="14.45" customHeight="1">
      <c r="A126" s="954">
        <v>0</v>
      </c>
      <c r="B126" s="954">
        <v>0</v>
      </c>
      <c r="C126" s="954">
        <v>0</v>
      </c>
      <c r="D126" s="954">
        <v>0</v>
      </c>
      <c r="E126" s="954">
        <v>0</v>
      </c>
      <c r="K126" s="199" t="s">
        <v>4</v>
      </c>
      <c r="L126" s="178" t="s">
        <v>14</v>
      </c>
      <c r="M126" s="175"/>
      <c r="N126" s="175"/>
      <c r="O126" s="216"/>
      <c r="P126" s="224">
        <f t="shared" si="0"/>
        <v>101587</v>
      </c>
      <c r="Q126" s="225">
        <f t="shared" si="0"/>
        <v>101587</v>
      </c>
      <c r="R126" s="225">
        <f t="shared" si="0"/>
        <v>0</v>
      </c>
      <c r="S126" s="226">
        <f t="shared" si="0"/>
        <v>300</v>
      </c>
      <c r="T126" s="275">
        <f t="shared" si="0"/>
        <v>0</v>
      </c>
      <c r="U126" s="207"/>
      <c r="V126" s="178" t="s">
        <v>14</v>
      </c>
      <c r="W126" s="175"/>
      <c r="X126" s="175"/>
      <c r="Y126" s="216"/>
      <c r="Z126" s="224">
        <f t="shared" si="1"/>
        <v>60000</v>
      </c>
      <c r="AA126" s="225">
        <f t="shared" si="1"/>
        <v>0</v>
      </c>
      <c r="AB126" s="297">
        <f t="shared" si="1"/>
        <v>0</v>
      </c>
      <c r="AC126" s="371">
        <f t="shared" si="1"/>
        <v>0</v>
      </c>
      <c r="AD126" s="376"/>
      <c r="AE126" s="199"/>
      <c r="AF126" s="178" t="s">
        <v>14</v>
      </c>
      <c r="AG126" s="175"/>
      <c r="AH126" s="175"/>
      <c r="AI126" s="224">
        <f t="shared" si="2"/>
        <v>41587</v>
      </c>
      <c r="AJ126" s="225">
        <f>SUM(AJ127:AJ128)</f>
        <v>0</v>
      </c>
      <c r="AK126" s="371">
        <f>SUM(AK127:AK128)</f>
        <v>300</v>
      </c>
      <c r="AL126" s="1383">
        <f t="shared" si="3"/>
        <v>0</v>
      </c>
      <c r="AM126" s="1339"/>
    </row>
    <row r="127" spans="1:41" ht="14.45" customHeight="1">
      <c r="A127" s="954">
        <v>0</v>
      </c>
      <c r="B127" s="954">
        <v>0</v>
      </c>
      <c r="C127" s="954">
        <v>0</v>
      </c>
      <c r="D127" s="954">
        <v>0</v>
      </c>
      <c r="E127" s="954">
        <v>0</v>
      </c>
      <c r="K127" s="199"/>
      <c r="L127" s="200"/>
      <c r="M127" s="201" t="s">
        <v>16</v>
      </c>
      <c r="N127" s="202"/>
      <c r="O127" s="203"/>
      <c r="P127" s="224">
        <f t="shared" si="0"/>
        <v>0</v>
      </c>
      <c r="Q127" s="225">
        <f t="shared" si="0"/>
        <v>0</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0</v>
      </c>
      <c r="AJ127" s="225">
        <f>IF($P127-$Z127=0,0,ROUND((R127-AA127)*$AI127/($P127-$Z127),0))</f>
        <v>0</v>
      </c>
      <c r="AK127" s="371">
        <f>IF(P127-Z127=0,0,ROUND((S127-AB127)*AI127/(P127-Z127),0))</f>
        <v>0</v>
      </c>
      <c r="AL127" s="1383">
        <f t="shared" si="3"/>
        <v>0</v>
      </c>
      <c r="AM127" s="1339"/>
    </row>
    <row r="128" spans="1:41" ht="14.45" customHeight="1">
      <c r="A128" s="954">
        <v>1516</v>
      </c>
      <c r="B128" s="954">
        <v>0</v>
      </c>
      <c r="C128" s="954">
        <v>0</v>
      </c>
      <c r="D128" s="954">
        <v>0</v>
      </c>
      <c r="E128" s="954">
        <v>0</v>
      </c>
      <c r="K128" s="199"/>
      <c r="L128" s="221"/>
      <c r="M128" s="201" t="s">
        <v>13</v>
      </c>
      <c r="N128" s="222"/>
      <c r="O128" s="223"/>
      <c r="P128" s="224">
        <f t="shared" si="0"/>
        <v>101587</v>
      </c>
      <c r="Q128" s="225">
        <f t="shared" si="0"/>
        <v>101587</v>
      </c>
      <c r="R128" s="225">
        <f t="shared" si="0"/>
        <v>0</v>
      </c>
      <c r="S128" s="226">
        <f t="shared" si="0"/>
        <v>300</v>
      </c>
      <c r="T128" s="275">
        <f t="shared" si="0"/>
        <v>0</v>
      </c>
      <c r="U128" s="207"/>
      <c r="V128" s="221"/>
      <c r="W128" s="201" t="s">
        <v>13</v>
      </c>
      <c r="X128" s="222"/>
      <c r="Y128" s="223" t="s">
        <v>156</v>
      </c>
      <c r="Z128" s="224">
        <f>Z126-Z127</f>
        <v>60000</v>
      </c>
      <c r="AA128" s="225">
        <f>AA126-AA127</f>
        <v>0</v>
      </c>
      <c r="AB128" s="297">
        <f>AB126-AB127</f>
        <v>0</v>
      </c>
      <c r="AC128" s="371">
        <f>AC126-AC127</f>
        <v>0</v>
      </c>
      <c r="AD128" s="376"/>
      <c r="AE128" s="199"/>
      <c r="AF128" s="221"/>
      <c r="AG128" s="201" t="s">
        <v>13</v>
      </c>
      <c r="AH128" s="222"/>
      <c r="AI128" s="224">
        <f t="shared" si="2"/>
        <v>41587</v>
      </c>
      <c r="AJ128" s="225">
        <f>IF($P128-$Z128=0,0,ROUND((R128-AA128)*$AI128/($P128-$Z128),0))</f>
        <v>0</v>
      </c>
      <c r="AK128" s="371">
        <f>IF(P128-Z128=0,0,ROUND((S128-AB128)*AI128/(P128-Z128),0))</f>
        <v>300</v>
      </c>
      <c r="AL128" s="1383">
        <f t="shared" si="3"/>
        <v>0</v>
      </c>
      <c r="AM128" s="1339"/>
    </row>
    <row r="129" spans="1:39" ht="14.45" customHeight="1">
      <c r="A129" s="954">
        <v>0</v>
      </c>
      <c r="B129" s="954">
        <v>0</v>
      </c>
      <c r="C129" s="954">
        <v>0</v>
      </c>
      <c r="D129" s="954">
        <v>0</v>
      </c>
      <c r="E129" s="954">
        <v>0</v>
      </c>
      <c r="K129" s="199" t="s">
        <v>4</v>
      </c>
      <c r="L129" s="174"/>
      <c r="M129" s="200" t="s">
        <v>94</v>
      </c>
      <c r="N129" s="202"/>
      <c r="O129" s="203"/>
      <c r="P129" s="224">
        <f t="shared" si="0"/>
        <v>26476</v>
      </c>
      <c r="Q129" s="225">
        <f t="shared" si="0"/>
        <v>3012</v>
      </c>
      <c r="R129" s="225">
        <f t="shared" si="0"/>
        <v>7535</v>
      </c>
      <c r="S129" s="226">
        <f t="shared" si="0"/>
        <v>7535</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3012</v>
      </c>
      <c r="AJ129" s="225">
        <f>SUM(AJ130:AJ132)</f>
        <v>886</v>
      </c>
      <c r="AK129" s="371">
        <f>SUM(AK130:AK132)</f>
        <v>886</v>
      </c>
      <c r="AL129" s="1383">
        <f t="shared" si="3"/>
        <v>23464</v>
      </c>
      <c r="AM129" s="1339"/>
    </row>
    <row r="130" spans="1:39" ht="14.45" customHeight="1">
      <c r="A130" s="954">
        <v>0</v>
      </c>
      <c r="B130" s="954">
        <v>0</v>
      </c>
      <c r="C130" s="954">
        <v>0</v>
      </c>
      <c r="D130" s="954">
        <v>0</v>
      </c>
      <c r="E130" s="954">
        <v>0</v>
      </c>
      <c r="K130" s="199"/>
      <c r="L130" s="181" t="s">
        <v>102</v>
      </c>
      <c r="M130" s="200"/>
      <c r="N130" s="201" t="s">
        <v>148</v>
      </c>
      <c r="O130" s="203"/>
      <c r="P130" s="224">
        <f t="shared" si="0"/>
        <v>860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860</v>
      </c>
      <c r="AM130" s="1339"/>
    </row>
    <row r="131" spans="1:39" ht="14.45" customHeight="1">
      <c r="A131" s="954">
        <v>0</v>
      </c>
      <c r="B131" s="954">
        <v>0</v>
      </c>
      <c r="C131" s="954">
        <v>0</v>
      </c>
      <c r="D131" s="954">
        <v>0</v>
      </c>
      <c r="E131" s="954">
        <v>0</v>
      </c>
      <c r="K131" s="199"/>
      <c r="L131" s="181" t="s">
        <v>103</v>
      </c>
      <c r="M131" s="181"/>
      <c r="N131" s="201" t="s">
        <v>96</v>
      </c>
      <c r="O131" s="203"/>
      <c r="P131" s="224">
        <f t="shared" si="0"/>
        <v>25616</v>
      </c>
      <c r="Q131" s="225">
        <f t="shared" si="0"/>
        <v>3012</v>
      </c>
      <c r="R131" s="225">
        <f t="shared" si="0"/>
        <v>7535</v>
      </c>
      <c r="S131" s="226">
        <f t="shared" si="0"/>
        <v>7535</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3012</v>
      </c>
      <c r="AJ131" s="225">
        <f t="shared" si="5"/>
        <v>886</v>
      </c>
      <c r="AK131" s="371">
        <f t="shared" si="6"/>
        <v>886</v>
      </c>
      <c r="AL131" s="1383">
        <f t="shared" si="3"/>
        <v>22604</v>
      </c>
      <c r="AM131" s="1339"/>
    </row>
    <row r="132" spans="1:39" ht="14.45" customHeight="1">
      <c r="A132" s="954">
        <v>1516</v>
      </c>
      <c r="B132" s="954">
        <v>0</v>
      </c>
      <c r="C132" s="954">
        <v>0</v>
      </c>
      <c r="D132" s="954">
        <v>0</v>
      </c>
      <c r="E132" s="954">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54">
        <v>0</v>
      </c>
      <c r="B133" s="954">
        <v>0</v>
      </c>
      <c r="C133" s="954">
        <v>0</v>
      </c>
      <c r="D133" s="954">
        <v>0</v>
      </c>
      <c r="E133" s="954">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54">
        <v>0</v>
      </c>
      <c r="B134" s="954">
        <v>0</v>
      </c>
      <c r="C134" s="954">
        <v>0</v>
      </c>
      <c r="D134" s="954">
        <v>0</v>
      </c>
      <c r="E134" s="954">
        <v>0</v>
      </c>
      <c r="K134" s="199"/>
      <c r="L134" s="221"/>
      <c r="M134" s="201" t="s">
        <v>13</v>
      </c>
      <c r="N134" s="202"/>
      <c r="O134" s="203"/>
      <c r="P134" s="224">
        <f t="shared" si="0"/>
        <v>59244</v>
      </c>
      <c r="Q134" s="225">
        <f t="shared" si="0"/>
        <v>59244</v>
      </c>
      <c r="R134" s="225">
        <f t="shared" si="0"/>
        <v>2083</v>
      </c>
      <c r="S134" s="226">
        <f t="shared" si="0"/>
        <v>5042</v>
      </c>
      <c r="T134" s="275">
        <f t="shared" si="0"/>
        <v>29700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59244</v>
      </c>
      <c r="AJ134" s="225">
        <f t="shared" si="5"/>
        <v>2083</v>
      </c>
      <c r="AK134" s="371">
        <f t="shared" si="6"/>
        <v>5042</v>
      </c>
      <c r="AL134" s="1383">
        <f t="shared" si="3"/>
        <v>0</v>
      </c>
      <c r="AM134" s="1339"/>
    </row>
    <row r="135" spans="1:39" ht="14.45" customHeight="1">
      <c r="A135" s="954">
        <v>0</v>
      </c>
      <c r="B135" s="954">
        <v>0</v>
      </c>
      <c r="C135" s="954">
        <v>0</v>
      </c>
      <c r="D135" s="954">
        <v>0</v>
      </c>
      <c r="E135" s="954">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54">
        <v>0</v>
      </c>
      <c r="B136" s="954">
        <v>0</v>
      </c>
      <c r="C136" s="954">
        <v>0</v>
      </c>
      <c r="D136" s="954">
        <v>0</v>
      </c>
      <c r="E136" s="954">
        <v>0</v>
      </c>
      <c r="K136" s="199"/>
      <c r="L136" s="200"/>
      <c r="M136" s="201" t="s">
        <v>22</v>
      </c>
      <c r="N136" s="202"/>
      <c r="O136" s="203"/>
      <c r="P136" s="224">
        <f t="shared" si="0"/>
        <v>43156</v>
      </c>
      <c r="Q136" s="225">
        <f t="shared" si="0"/>
        <v>35701</v>
      </c>
      <c r="R136" s="225">
        <f t="shared" si="0"/>
        <v>0</v>
      </c>
      <c r="S136" s="226">
        <f t="shared" si="0"/>
        <v>22697</v>
      </c>
      <c r="T136" s="275">
        <f t="shared" si="0"/>
        <v>4300</v>
      </c>
      <c r="U136" s="207" t="s">
        <v>86</v>
      </c>
      <c r="V136" s="200"/>
      <c r="W136" s="201" t="s">
        <v>22</v>
      </c>
      <c r="X136" s="202"/>
      <c r="Y136" s="203" t="s">
        <v>156</v>
      </c>
      <c r="Z136" s="224">
        <f t="shared" ref="Z136:AC139" si="8">IF(ISERROR((Z$28)*(Q136/(Q$136+Q$137+Q$138+Q$139+Q$141+Q$142+Q$143))),0,ROUND((Z$28)*(Q136/(Q$136+Q$137+Q$138+Q$139+Q$141+Q$142+Q$143)),0))</f>
        <v>423</v>
      </c>
      <c r="AA136" s="225">
        <f t="shared" si="8"/>
        <v>0</v>
      </c>
      <c r="AB136" s="297">
        <f t="shared" si="8"/>
        <v>57</v>
      </c>
      <c r="AC136" s="371">
        <f t="shared" si="8"/>
        <v>4</v>
      </c>
      <c r="AD136" s="376"/>
      <c r="AE136" s="199"/>
      <c r="AF136" s="200"/>
      <c r="AG136" s="201" t="s">
        <v>22</v>
      </c>
      <c r="AH136" s="202"/>
      <c r="AI136" s="224">
        <f t="shared" si="2"/>
        <v>35278</v>
      </c>
      <c r="AJ136" s="225">
        <f t="shared" si="5"/>
        <v>0</v>
      </c>
      <c r="AK136" s="371">
        <f t="shared" si="6"/>
        <v>18690</v>
      </c>
      <c r="AL136" s="1383">
        <f t="shared" si="3"/>
        <v>7455</v>
      </c>
      <c r="AM136" s="1339"/>
    </row>
    <row r="137" spans="1:39" ht="14.45" customHeight="1">
      <c r="A137" s="954">
        <v>0</v>
      </c>
      <c r="B137" s="954">
        <v>0</v>
      </c>
      <c r="C137" s="954">
        <v>0</v>
      </c>
      <c r="D137" s="954">
        <v>0</v>
      </c>
      <c r="E137" s="954">
        <v>0</v>
      </c>
      <c r="K137" s="199"/>
      <c r="L137" s="200" t="s">
        <v>25</v>
      </c>
      <c r="M137" s="201" t="s">
        <v>26</v>
      </c>
      <c r="N137" s="202"/>
      <c r="O137" s="203"/>
      <c r="P137" s="224">
        <f t="shared" si="0"/>
        <v>57176</v>
      </c>
      <c r="Q137" s="225">
        <f t="shared" si="0"/>
        <v>57176</v>
      </c>
      <c r="R137" s="225">
        <f t="shared" si="0"/>
        <v>0</v>
      </c>
      <c r="S137" s="226">
        <f t="shared" si="0"/>
        <v>38471</v>
      </c>
      <c r="T137" s="275">
        <f t="shared" si="0"/>
        <v>15800</v>
      </c>
      <c r="U137" s="207"/>
      <c r="V137" s="200" t="s">
        <v>25</v>
      </c>
      <c r="W137" s="201" t="s">
        <v>26</v>
      </c>
      <c r="X137" s="202"/>
      <c r="Y137" s="203" t="s">
        <v>156</v>
      </c>
      <c r="Z137" s="224">
        <f t="shared" si="8"/>
        <v>678</v>
      </c>
      <c r="AA137" s="225">
        <f t="shared" si="8"/>
        <v>0</v>
      </c>
      <c r="AB137" s="297">
        <f t="shared" si="8"/>
        <v>97</v>
      </c>
      <c r="AC137" s="371">
        <f t="shared" si="8"/>
        <v>16</v>
      </c>
      <c r="AD137" s="376"/>
      <c r="AE137" s="199"/>
      <c r="AF137" s="200" t="s">
        <v>25</v>
      </c>
      <c r="AG137" s="201" t="s">
        <v>26</v>
      </c>
      <c r="AH137" s="202"/>
      <c r="AI137" s="224">
        <f t="shared" si="2"/>
        <v>56498</v>
      </c>
      <c r="AJ137" s="225">
        <f t="shared" si="5"/>
        <v>0</v>
      </c>
      <c r="AK137" s="371">
        <f t="shared" si="6"/>
        <v>38374</v>
      </c>
      <c r="AL137" s="1383">
        <f t="shared" si="3"/>
        <v>0</v>
      </c>
      <c r="AM137" s="1339"/>
    </row>
    <row r="138" spans="1:39" ht="14.45" customHeight="1">
      <c r="A138" s="954">
        <v>0</v>
      </c>
      <c r="B138" s="954">
        <v>0</v>
      </c>
      <c r="C138" s="954">
        <v>0</v>
      </c>
      <c r="D138" s="954">
        <v>0</v>
      </c>
      <c r="E138" s="954">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54">
        <v>0</v>
      </c>
      <c r="B139" s="954">
        <v>0</v>
      </c>
      <c r="C139" s="954">
        <v>0</v>
      </c>
      <c r="D139" s="954">
        <v>0</v>
      </c>
      <c r="E139" s="954">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54">
        <v>0</v>
      </c>
      <c r="B140" s="954">
        <v>0</v>
      </c>
      <c r="C140" s="954">
        <v>0</v>
      </c>
      <c r="D140" s="954">
        <v>0</v>
      </c>
      <c r="E140" s="954">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54">
        <v>0</v>
      </c>
      <c r="B141" s="954">
        <v>0</v>
      </c>
      <c r="C141" s="954">
        <v>0</v>
      </c>
      <c r="D141" s="954">
        <v>0</v>
      </c>
      <c r="E141" s="954">
        <v>0</v>
      </c>
      <c r="K141" s="199"/>
      <c r="L141" s="200" t="s">
        <v>38</v>
      </c>
      <c r="M141" s="201" t="s">
        <v>149</v>
      </c>
      <c r="N141" s="202"/>
      <c r="O141" s="203"/>
      <c r="P141" s="224">
        <f t="shared" si="9"/>
        <v>537325</v>
      </c>
      <c r="Q141" s="225">
        <f t="shared" si="9"/>
        <v>533756</v>
      </c>
      <c r="R141" s="225">
        <f t="shared" si="9"/>
        <v>0</v>
      </c>
      <c r="S141" s="226">
        <f t="shared" si="9"/>
        <v>262929</v>
      </c>
      <c r="T141" s="275">
        <f t="shared" si="9"/>
        <v>128400</v>
      </c>
      <c r="U141" s="207"/>
      <c r="V141" s="200" t="s">
        <v>38</v>
      </c>
      <c r="W141" s="201" t="s">
        <v>149</v>
      </c>
      <c r="X141" s="202"/>
      <c r="Y141" s="203" t="s">
        <v>156</v>
      </c>
      <c r="Z141" s="224">
        <f t="shared" ref="Z141:AC143" si="10">IF(ISERROR((Z$28)*(Q141/(Q$136+Q$137+Q$138+Q$139+Q$141+Q$142+Q$143))),0,ROUND((Z$28)*(Q141/(Q$136+Q$137+Q$138+Q$139+Q$141+Q$142+Q$143)),0))</f>
        <v>6325</v>
      </c>
      <c r="AA141" s="225">
        <f t="shared" si="10"/>
        <v>0</v>
      </c>
      <c r="AB141" s="297">
        <f t="shared" si="10"/>
        <v>662</v>
      </c>
      <c r="AC141" s="371">
        <f t="shared" si="10"/>
        <v>133</v>
      </c>
      <c r="AD141" s="376"/>
      <c r="AE141" s="199"/>
      <c r="AF141" s="200" t="s">
        <v>38</v>
      </c>
      <c r="AG141" s="201" t="s">
        <v>149</v>
      </c>
      <c r="AH141" s="202"/>
      <c r="AI141" s="224">
        <f t="shared" si="2"/>
        <v>527431</v>
      </c>
      <c r="AJ141" s="225">
        <f t="shared" si="5"/>
        <v>0</v>
      </c>
      <c r="AK141" s="371">
        <f t="shared" si="6"/>
        <v>260504</v>
      </c>
      <c r="AL141" s="1383">
        <f t="shared" si="3"/>
        <v>3569</v>
      </c>
      <c r="AM141" s="1339"/>
    </row>
    <row r="142" spans="1:39" ht="14.45" customHeight="1">
      <c r="A142" s="954">
        <v>0</v>
      </c>
      <c r="B142" s="954">
        <v>0</v>
      </c>
      <c r="C142" s="954">
        <v>0</v>
      </c>
      <c r="D142" s="954">
        <v>0</v>
      </c>
      <c r="E142" s="954">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54">
        <v>0</v>
      </c>
      <c r="B143" s="954">
        <v>0</v>
      </c>
      <c r="C143" s="954">
        <v>0</v>
      </c>
      <c r="D143" s="954">
        <v>0</v>
      </c>
      <c r="E143" s="954">
        <v>0</v>
      </c>
      <c r="K143" s="199"/>
      <c r="L143" s="221"/>
      <c r="M143" s="201" t="s">
        <v>13</v>
      </c>
      <c r="N143" s="202"/>
      <c r="O143" s="203"/>
      <c r="P143" s="224">
        <f t="shared" si="9"/>
        <v>143153</v>
      </c>
      <c r="Q143" s="225">
        <f t="shared" si="9"/>
        <v>92952</v>
      </c>
      <c r="R143" s="225">
        <f t="shared" si="9"/>
        <v>0</v>
      </c>
      <c r="S143" s="226">
        <f t="shared" si="9"/>
        <v>87789</v>
      </c>
      <c r="T143" s="275">
        <f t="shared" si="9"/>
        <v>33100</v>
      </c>
      <c r="U143" s="207"/>
      <c r="V143" s="221"/>
      <c r="W143" s="201" t="s">
        <v>13</v>
      </c>
      <c r="X143" s="202"/>
      <c r="Y143" s="203" t="s">
        <v>156</v>
      </c>
      <c r="Z143" s="224">
        <f t="shared" si="10"/>
        <v>1101</v>
      </c>
      <c r="AA143" s="225">
        <f t="shared" si="10"/>
        <v>0</v>
      </c>
      <c r="AB143" s="297">
        <f t="shared" si="10"/>
        <v>221</v>
      </c>
      <c r="AC143" s="371">
        <f t="shared" si="10"/>
        <v>34</v>
      </c>
      <c r="AD143" s="376"/>
      <c r="AE143" s="199" t="s">
        <v>158</v>
      </c>
      <c r="AF143" s="221"/>
      <c r="AG143" s="201" t="s">
        <v>13</v>
      </c>
      <c r="AH143" s="202"/>
      <c r="AI143" s="224">
        <f t="shared" si="2"/>
        <v>91851</v>
      </c>
      <c r="AJ143" s="225">
        <f t="shared" si="5"/>
        <v>0</v>
      </c>
      <c r="AK143" s="371">
        <f t="shared" si="6"/>
        <v>56622</v>
      </c>
      <c r="AL143" s="1383">
        <f t="shared" si="3"/>
        <v>50201</v>
      </c>
      <c r="AM143" s="1339"/>
    </row>
    <row r="144" spans="1:39" ht="14.45" customHeight="1">
      <c r="A144" s="954">
        <v>0</v>
      </c>
      <c r="B144" s="954">
        <v>0</v>
      </c>
      <c r="C144" s="954">
        <v>0</v>
      </c>
      <c r="D144" s="954">
        <v>0</v>
      </c>
      <c r="E144" s="954">
        <v>0</v>
      </c>
      <c r="K144" s="199" t="s">
        <v>4</v>
      </c>
      <c r="L144" s="178" t="s">
        <v>45</v>
      </c>
      <c r="M144" s="202"/>
      <c r="N144" s="202"/>
      <c r="O144" s="203"/>
      <c r="P144" s="224">
        <f t="shared" si="9"/>
        <v>2101</v>
      </c>
      <c r="Q144" s="225">
        <f t="shared" si="9"/>
        <v>2101</v>
      </c>
      <c r="R144" s="225">
        <f t="shared" si="9"/>
        <v>0</v>
      </c>
      <c r="S144" s="226">
        <f t="shared" si="9"/>
        <v>0</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2101</v>
      </c>
      <c r="AJ144" s="225">
        <f>SUM(AJ145:AJ147)</f>
        <v>0</v>
      </c>
      <c r="AK144" s="371">
        <f>SUM(AK145:AK147)</f>
        <v>0</v>
      </c>
      <c r="AL144" s="1383">
        <f t="shared" si="3"/>
        <v>0</v>
      </c>
      <c r="AM144" s="1339"/>
    </row>
    <row r="145" spans="1:39" ht="14.45" customHeight="1">
      <c r="A145" s="954">
        <v>0</v>
      </c>
      <c r="B145" s="954">
        <v>0</v>
      </c>
      <c r="C145" s="954">
        <v>0</v>
      </c>
      <c r="D145" s="954">
        <v>0</v>
      </c>
      <c r="E145" s="954">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54">
        <v>0</v>
      </c>
      <c r="B146" s="954">
        <v>0</v>
      </c>
      <c r="C146" s="954">
        <v>0</v>
      </c>
      <c r="D146" s="954">
        <v>0</v>
      </c>
      <c r="E146" s="954">
        <v>0</v>
      </c>
      <c r="K146" s="199" t="s">
        <v>128</v>
      </c>
      <c r="L146" s="200"/>
      <c r="M146" s="201" t="s">
        <v>101</v>
      </c>
      <c r="N146" s="202"/>
      <c r="O146" s="203"/>
      <c r="P146" s="224">
        <f t="shared" si="9"/>
        <v>2101</v>
      </c>
      <c r="Q146" s="225">
        <f t="shared" si="9"/>
        <v>2101</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2101</v>
      </c>
      <c r="AJ146" s="225">
        <f t="shared" si="12"/>
        <v>0</v>
      </c>
      <c r="AK146" s="371">
        <f t="shared" si="13"/>
        <v>0</v>
      </c>
      <c r="AL146" s="1383">
        <f t="shared" si="3"/>
        <v>0</v>
      </c>
      <c r="AM146" s="1339"/>
    </row>
    <row r="147" spans="1:39" ht="14.45" customHeight="1">
      <c r="A147" s="954">
        <v>0</v>
      </c>
      <c r="B147" s="954">
        <v>0</v>
      </c>
      <c r="C147" s="954">
        <v>0</v>
      </c>
      <c r="D147" s="954">
        <v>0</v>
      </c>
      <c r="E147" s="954">
        <v>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54">
        <v>0</v>
      </c>
      <c r="B148" s="954">
        <v>0</v>
      </c>
      <c r="C148" s="954">
        <v>0</v>
      </c>
      <c r="D148" s="954">
        <v>0</v>
      </c>
      <c r="E148" s="954">
        <v>0</v>
      </c>
      <c r="K148" s="199" t="s">
        <v>83</v>
      </c>
      <c r="L148" s="178"/>
      <c r="M148" s="201" t="s">
        <v>47</v>
      </c>
      <c r="N148" s="202"/>
      <c r="O148" s="203"/>
      <c r="P148" s="224">
        <f t="shared" si="9"/>
        <v>328887</v>
      </c>
      <c r="Q148" s="225">
        <f t="shared" si="9"/>
        <v>328887</v>
      </c>
      <c r="R148" s="225">
        <f t="shared" si="9"/>
        <v>28215</v>
      </c>
      <c r="S148" s="226">
        <f t="shared" si="9"/>
        <v>0</v>
      </c>
      <c r="T148" s="275">
        <f t="shared" si="9"/>
        <v>39100</v>
      </c>
      <c r="U148" s="207" t="s">
        <v>4</v>
      </c>
      <c r="V148" s="178"/>
      <c r="W148" s="201" t="s">
        <v>47</v>
      </c>
      <c r="X148" s="202"/>
      <c r="Y148" s="203" t="s">
        <v>156</v>
      </c>
      <c r="Z148" s="224">
        <f>IF(ISERROR((Z$33)*(Q148/(Q148+Q149))),0,ROUND((Z$33)*(Q148/(Q148+Q149)),0))</f>
        <v>5080</v>
      </c>
      <c r="AA148" s="225">
        <f>IF(ISERROR((AA$33)*(R148/(R148+R149))),0,ROUND((AA$33)*(R148/(R148+R149)),0))</f>
        <v>1175</v>
      </c>
      <c r="AB148" s="297">
        <f>IF(ISERROR((AB$33)*(S148/(S148+S149))),0,ROUND((AB$33)*(S148/(S148+S149)),0))</f>
        <v>0</v>
      </c>
      <c r="AC148" s="371">
        <f>IF(ISERROR((AC$33)*(T148/(T148+T149))),0,ROUND((AC$33)*(T148/(T148+T149)),0))</f>
        <v>934</v>
      </c>
      <c r="AD148" s="376"/>
      <c r="AE148" s="199" t="s">
        <v>163</v>
      </c>
      <c r="AF148" s="178"/>
      <c r="AG148" s="201" t="s">
        <v>47</v>
      </c>
      <c r="AH148" s="202"/>
      <c r="AI148" s="224">
        <f t="shared" si="2"/>
        <v>323807</v>
      </c>
      <c r="AJ148" s="225">
        <f t="shared" si="12"/>
        <v>27040</v>
      </c>
      <c r="AK148" s="371">
        <f t="shared" si="13"/>
        <v>0</v>
      </c>
      <c r="AL148" s="1383">
        <f t="shared" si="3"/>
        <v>0</v>
      </c>
      <c r="AM148" s="1339"/>
    </row>
    <row r="149" spans="1:39" ht="14.45" customHeight="1">
      <c r="A149" s="954">
        <v>0</v>
      </c>
      <c r="B149" s="954">
        <v>0</v>
      </c>
      <c r="C149" s="954">
        <v>0</v>
      </c>
      <c r="D149" s="954">
        <v>0</v>
      </c>
      <c r="E149" s="954">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54">
        <v>0</v>
      </c>
      <c r="B150" s="954">
        <v>0</v>
      </c>
      <c r="C150" s="954">
        <v>0</v>
      </c>
      <c r="D150" s="954">
        <v>0</v>
      </c>
      <c r="E150" s="954">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54">
        <v>0</v>
      </c>
      <c r="B151" s="954">
        <v>0</v>
      </c>
      <c r="C151" s="954">
        <v>0</v>
      </c>
      <c r="D151" s="954">
        <v>0</v>
      </c>
      <c r="E151" s="954">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54">
        <v>0</v>
      </c>
      <c r="B152" s="954">
        <v>0</v>
      </c>
      <c r="C152" s="954">
        <v>0</v>
      </c>
      <c r="D152" s="954">
        <v>0</v>
      </c>
      <c r="E152" s="954">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54">
        <v>0</v>
      </c>
      <c r="B153" s="954">
        <v>0</v>
      </c>
      <c r="C153" s="954">
        <v>0</v>
      </c>
      <c r="D153" s="954">
        <v>0</v>
      </c>
      <c r="E153" s="954">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54">
        <v>0</v>
      </c>
      <c r="B154" s="954">
        <v>0</v>
      </c>
      <c r="C154" s="954">
        <v>0</v>
      </c>
      <c r="D154" s="954">
        <v>0</v>
      </c>
      <c r="E154" s="954">
        <v>0</v>
      </c>
      <c r="K154" s="199"/>
      <c r="L154" s="200"/>
      <c r="M154" s="178" t="s">
        <v>60</v>
      </c>
      <c r="N154" s="202"/>
      <c r="O154" s="203"/>
      <c r="P154" s="224">
        <f t="shared" si="9"/>
        <v>0</v>
      </c>
      <c r="Q154" s="225">
        <f t="shared" si="9"/>
        <v>0</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0</v>
      </c>
      <c r="AJ154" s="225">
        <f>SUM(AJ155:AJ159)</f>
        <v>0</v>
      </c>
      <c r="AK154" s="371">
        <f>SUM(AK155:AK159)</f>
        <v>0</v>
      </c>
      <c r="AL154" s="1383">
        <f t="shared" si="3"/>
        <v>0</v>
      </c>
      <c r="AM154" s="1339"/>
    </row>
    <row r="155" spans="1:39" ht="14.45" customHeight="1">
      <c r="A155" s="954">
        <v>0</v>
      </c>
      <c r="B155" s="954">
        <v>0</v>
      </c>
      <c r="C155" s="954">
        <v>0</v>
      </c>
      <c r="D155" s="954">
        <v>0</v>
      </c>
      <c r="E155" s="954">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54">
        <v>0</v>
      </c>
      <c r="B156" s="954">
        <v>0</v>
      </c>
      <c r="C156" s="954">
        <v>0</v>
      </c>
      <c r="D156" s="954">
        <v>0</v>
      </c>
      <c r="E156" s="954">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54">
        <v>0</v>
      </c>
      <c r="B157" s="954">
        <v>0</v>
      </c>
      <c r="C157" s="954">
        <v>0</v>
      </c>
      <c r="D157" s="954">
        <v>0</v>
      </c>
      <c r="E157" s="954">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54">
        <v>0</v>
      </c>
      <c r="B158" s="954">
        <v>0</v>
      </c>
      <c r="C158" s="954">
        <v>0</v>
      </c>
      <c r="D158" s="954">
        <v>0</v>
      </c>
      <c r="E158" s="954">
        <v>0</v>
      </c>
      <c r="K158" s="199"/>
      <c r="L158" s="200"/>
      <c r="M158" s="200"/>
      <c r="N158" s="201" t="s">
        <v>150</v>
      </c>
      <c r="O158" s="203"/>
      <c r="P158" s="224">
        <f t="shared" si="16"/>
        <v>0</v>
      </c>
      <c r="Q158" s="225">
        <f t="shared" si="16"/>
        <v>0</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0</v>
      </c>
      <c r="AJ158" s="225">
        <f t="shared" si="17"/>
        <v>0</v>
      </c>
      <c r="AK158" s="371">
        <f t="shared" si="18"/>
        <v>0</v>
      </c>
      <c r="AL158" s="1383">
        <f t="shared" si="3"/>
        <v>0</v>
      </c>
      <c r="AM158" s="1339"/>
    </row>
    <row r="159" spans="1:39" ht="14.45" customHeight="1">
      <c r="A159" s="954">
        <v>0</v>
      </c>
      <c r="B159" s="954">
        <v>0</v>
      </c>
      <c r="C159" s="954">
        <v>0</v>
      </c>
      <c r="D159" s="954">
        <v>0</v>
      </c>
      <c r="E159" s="954">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54">
        <v>0</v>
      </c>
      <c r="B160" s="954">
        <v>0</v>
      </c>
      <c r="C160" s="954">
        <v>0</v>
      </c>
      <c r="D160" s="954">
        <v>0</v>
      </c>
      <c r="E160" s="954">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54">
        <v>0</v>
      </c>
      <c r="B161" s="954">
        <v>0</v>
      </c>
      <c r="C161" s="954">
        <v>0</v>
      </c>
      <c r="D161" s="954">
        <v>0</v>
      </c>
      <c r="E161" s="954">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54">
        <v>0</v>
      </c>
      <c r="B162" s="954">
        <v>0</v>
      </c>
      <c r="C162" s="954">
        <v>0</v>
      </c>
      <c r="D162" s="954">
        <v>0</v>
      </c>
      <c r="E162" s="954">
        <v>0</v>
      </c>
      <c r="K162" s="199"/>
      <c r="L162" s="221"/>
      <c r="M162" s="201" t="s">
        <v>13</v>
      </c>
      <c r="N162" s="202"/>
      <c r="O162" s="203"/>
      <c r="P162" s="224">
        <f t="shared" si="16"/>
        <v>699</v>
      </c>
      <c r="Q162" s="225">
        <f t="shared" si="16"/>
        <v>699</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699</v>
      </c>
      <c r="AJ162" s="225">
        <f t="shared" si="17"/>
        <v>0</v>
      </c>
      <c r="AK162" s="371">
        <f t="shared" si="18"/>
        <v>0</v>
      </c>
      <c r="AL162" s="1383">
        <f t="shared" si="3"/>
        <v>0</v>
      </c>
      <c r="AM162" s="1339"/>
    </row>
    <row r="163" spans="1:39" ht="14.45" customHeight="1">
      <c r="A163" s="954">
        <v>0</v>
      </c>
      <c r="B163" s="954">
        <v>0</v>
      </c>
      <c r="C163" s="954">
        <v>0</v>
      </c>
      <c r="D163" s="954">
        <v>0</v>
      </c>
      <c r="E163" s="954">
        <v>0</v>
      </c>
      <c r="K163" s="199" t="s">
        <v>4</v>
      </c>
      <c r="L163" s="178" t="s">
        <v>78</v>
      </c>
      <c r="M163" s="202"/>
      <c r="N163" s="202"/>
      <c r="O163" s="203"/>
      <c r="P163" s="224">
        <f t="shared" si="16"/>
        <v>24822</v>
      </c>
      <c r="Q163" s="225">
        <f t="shared" si="16"/>
        <v>24822</v>
      </c>
      <c r="R163" s="225">
        <f t="shared" si="16"/>
        <v>0</v>
      </c>
      <c r="S163" s="226">
        <f t="shared" si="16"/>
        <v>0</v>
      </c>
      <c r="T163" s="275">
        <f t="shared" si="16"/>
        <v>13500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24822</v>
      </c>
      <c r="AJ163" s="225">
        <f>SUM(AJ164:AJ165)</f>
        <v>0</v>
      </c>
      <c r="AK163" s="371">
        <f>SUM(AK164:AK165)</f>
        <v>0</v>
      </c>
      <c r="AL163" s="1383">
        <f t="shared" si="3"/>
        <v>0</v>
      </c>
      <c r="AM163" s="1339"/>
    </row>
    <row r="164" spans="1:39" ht="14.45" customHeight="1">
      <c r="A164" s="954">
        <v>0</v>
      </c>
      <c r="B164" s="954">
        <v>0</v>
      </c>
      <c r="C164" s="954">
        <v>0</v>
      </c>
      <c r="D164" s="954">
        <v>0</v>
      </c>
      <c r="E164" s="954">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54">
        <v>0</v>
      </c>
      <c r="B165" s="954">
        <v>0</v>
      </c>
      <c r="C165" s="954">
        <v>0</v>
      </c>
      <c r="D165" s="954">
        <v>0</v>
      </c>
      <c r="E165" s="954">
        <v>0</v>
      </c>
      <c r="K165" s="199"/>
      <c r="L165" s="221"/>
      <c r="M165" s="201" t="s">
        <v>13</v>
      </c>
      <c r="N165" s="202"/>
      <c r="O165" s="203"/>
      <c r="P165" s="224">
        <f t="shared" si="16"/>
        <v>24822</v>
      </c>
      <c r="Q165" s="225">
        <f t="shared" si="16"/>
        <v>24822</v>
      </c>
      <c r="R165" s="225">
        <f t="shared" si="16"/>
        <v>0</v>
      </c>
      <c r="S165" s="226">
        <f t="shared" si="16"/>
        <v>0</v>
      </c>
      <c r="T165" s="275">
        <f t="shared" si="16"/>
        <v>13500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24822</v>
      </c>
      <c r="AJ165" s="225">
        <f t="shared" si="19"/>
        <v>0</v>
      </c>
      <c r="AK165" s="371">
        <f t="shared" si="20"/>
        <v>0</v>
      </c>
      <c r="AL165" s="1383">
        <f t="shared" si="3"/>
        <v>0</v>
      </c>
      <c r="AM165" s="1339"/>
    </row>
    <row r="166" spans="1:39" ht="14.45" customHeight="1">
      <c r="A166" s="954">
        <v>0</v>
      </c>
      <c r="B166" s="954">
        <v>0</v>
      </c>
      <c r="C166" s="954">
        <v>0</v>
      </c>
      <c r="D166" s="954">
        <v>0</v>
      </c>
      <c r="E166" s="954">
        <v>0</v>
      </c>
      <c r="K166" s="199"/>
      <c r="L166" s="174"/>
      <c r="M166" s="201" t="s">
        <v>88</v>
      </c>
      <c r="N166" s="202"/>
      <c r="O166" s="203"/>
      <c r="P166" s="224">
        <f t="shared" si="16"/>
        <v>1289439</v>
      </c>
      <c r="Q166" s="225">
        <f t="shared" si="16"/>
        <v>1289439</v>
      </c>
      <c r="R166" s="225">
        <f t="shared" si="16"/>
        <v>537358</v>
      </c>
      <c r="S166" s="226">
        <f t="shared" si="16"/>
        <v>0</v>
      </c>
      <c r="T166" s="275">
        <f t="shared" si="16"/>
        <v>322300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1289439</v>
      </c>
      <c r="AJ166" s="225">
        <f t="shared" si="19"/>
        <v>537358</v>
      </c>
      <c r="AK166" s="371">
        <f t="shared" si="20"/>
        <v>0</v>
      </c>
      <c r="AL166" s="1383">
        <f t="shared" si="3"/>
        <v>0</v>
      </c>
      <c r="AM166" s="1339"/>
    </row>
    <row r="167" spans="1:39" ht="14.45" customHeight="1">
      <c r="A167" s="954">
        <v>0</v>
      </c>
      <c r="B167" s="954">
        <v>0</v>
      </c>
      <c r="C167" s="954">
        <v>0</v>
      </c>
      <c r="D167" s="954">
        <v>0</v>
      </c>
      <c r="E167" s="954">
        <v>0</v>
      </c>
      <c r="K167" s="199"/>
      <c r="L167" s="181" t="s">
        <v>91</v>
      </c>
      <c r="M167" s="201" t="s">
        <v>89</v>
      </c>
      <c r="N167" s="202"/>
      <c r="O167" s="203"/>
      <c r="P167" s="224">
        <f t="shared" si="16"/>
        <v>11969</v>
      </c>
      <c r="Q167" s="225">
        <f t="shared" si="16"/>
        <v>11969</v>
      </c>
      <c r="R167" s="225">
        <f t="shared" si="16"/>
        <v>0</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11969</v>
      </c>
      <c r="AJ167" s="225">
        <f t="shared" si="19"/>
        <v>0</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64">
        <v>0</v>
      </c>
      <c r="B170" s="964">
        <v>0</v>
      </c>
      <c r="C170" s="964">
        <v>0</v>
      </c>
      <c r="D170" s="964">
        <v>0</v>
      </c>
      <c r="E170" s="964">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64">
        <v>0</v>
      </c>
      <c r="B171" s="964">
        <v>0</v>
      </c>
      <c r="C171" s="964">
        <v>0</v>
      </c>
      <c r="D171" s="964">
        <v>0</v>
      </c>
      <c r="E171" s="964">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64">
        <v>60000</v>
      </c>
      <c r="B172" s="964">
        <v>0</v>
      </c>
      <c r="C172" s="964">
        <v>0</v>
      </c>
      <c r="D172" s="964">
        <v>0</v>
      </c>
      <c r="E172" s="964">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64">
        <v>0</v>
      </c>
      <c r="B173" s="964">
        <v>0</v>
      </c>
      <c r="C173" s="964">
        <v>0</v>
      </c>
      <c r="D173" s="964">
        <v>0</v>
      </c>
      <c r="E173" s="964">
        <v>0</v>
      </c>
      <c r="K173" s="199"/>
      <c r="L173" s="181" t="s">
        <v>41</v>
      </c>
      <c r="M173" s="201" t="s">
        <v>108</v>
      </c>
      <c r="N173" s="202"/>
      <c r="O173" s="203"/>
      <c r="P173" s="224">
        <f t="shared" si="25"/>
        <v>4229</v>
      </c>
      <c r="Q173" s="225">
        <f t="shared" si="25"/>
        <v>4229</v>
      </c>
      <c r="R173" s="225">
        <f t="shared" si="25"/>
        <v>1690</v>
      </c>
      <c r="S173" s="226">
        <f t="shared" si="25"/>
        <v>845</v>
      </c>
      <c r="T173" s="275">
        <f t="shared" si="25"/>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4229</v>
      </c>
      <c r="AJ173" s="225">
        <f t="shared" si="23"/>
        <v>1690</v>
      </c>
      <c r="AK173" s="371">
        <f t="shared" si="24"/>
        <v>845</v>
      </c>
      <c r="AL173" s="1383">
        <f t="shared" si="3"/>
        <v>0</v>
      </c>
      <c r="AM173" s="1339"/>
    </row>
    <row r="174" spans="1:39" ht="14.45" customHeight="1">
      <c r="A174" s="964">
        <v>60000</v>
      </c>
      <c r="B174" s="964">
        <v>0</v>
      </c>
      <c r="C174" s="964">
        <v>0</v>
      </c>
      <c r="D174" s="964">
        <v>0</v>
      </c>
      <c r="E174" s="964">
        <v>0</v>
      </c>
      <c r="K174" s="199"/>
      <c r="L174" s="221"/>
      <c r="M174" s="201" t="s">
        <v>13</v>
      </c>
      <c r="N174" s="202"/>
      <c r="O174" s="203"/>
      <c r="P174" s="224">
        <f t="shared" si="25"/>
        <v>0</v>
      </c>
      <c r="Q174" s="225">
        <f t="shared" si="25"/>
        <v>0</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0</v>
      </c>
      <c r="AJ174" s="225">
        <f t="shared" si="23"/>
        <v>0</v>
      </c>
      <c r="AK174" s="371">
        <f t="shared" si="24"/>
        <v>0</v>
      </c>
      <c r="AL174" s="1383">
        <f t="shared" si="3"/>
        <v>0</v>
      </c>
      <c r="AM174" s="1339"/>
    </row>
    <row r="175" spans="1:39" ht="14.45" customHeight="1">
      <c r="A175" s="964">
        <v>0</v>
      </c>
      <c r="B175" s="964">
        <v>0</v>
      </c>
      <c r="C175" s="964">
        <v>0</v>
      </c>
      <c r="D175" s="964">
        <v>0</v>
      </c>
      <c r="E175" s="964">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1</v>
      </c>
      <c r="AD175" s="376"/>
      <c r="AE175" s="199"/>
      <c r="AF175" s="201" t="s">
        <v>13</v>
      </c>
      <c r="AG175" s="202"/>
      <c r="AH175" s="202"/>
      <c r="AI175" s="224">
        <f t="shared" si="2"/>
        <v>0</v>
      </c>
      <c r="AJ175" s="225">
        <f t="shared" si="23"/>
        <v>0</v>
      </c>
      <c r="AK175" s="371">
        <f t="shared" si="24"/>
        <v>0</v>
      </c>
      <c r="AL175" s="1383">
        <f t="shared" si="3"/>
        <v>0</v>
      </c>
      <c r="AM175" s="1387" t="s">
        <v>1277</v>
      </c>
    </row>
    <row r="176" spans="1:39" ht="14.45" customHeight="1" thickBot="1">
      <c r="A176" s="964">
        <v>0</v>
      </c>
      <c r="B176" s="964">
        <v>0</v>
      </c>
      <c r="C176" s="964">
        <v>0</v>
      </c>
      <c r="D176" s="964">
        <v>0</v>
      </c>
      <c r="E176" s="964">
        <v>0</v>
      </c>
      <c r="K176" s="316"/>
      <c r="L176" s="317" t="s">
        <v>82</v>
      </c>
      <c r="M176" s="318"/>
      <c r="N176" s="318"/>
      <c r="O176" s="319"/>
      <c r="P176" s="320">
        <f t="shared" si="25"/>
        <v>2634289</v>
      </c>
      <c r="Q176" s="321">
        <f t="shared" si="25"/>
        <v>2549600</v>
      </c>
      <c r="R176" s="321">
        <f t="shared" si="25"/>
        <v>576881</v>
      </c>
      <c r="S176" s="322">
        <f t="shared" si="25"/>
        <v>425608</v>
      </c>
      <c r="T176" s="323">
        <f t="shared" si="25"/>
        <v>586200</v>
      </c>
      <c r="U176" s="372"/>
      <c r="V176" s="317" t="s">
        <v>82</v>
      </c>
      <c r="W176" s="318"/>
      <c r="X176" s="318"/>
      <c r="Y176" s="319"/>
      <c r="Z176" s="320">
        <f>Z61</f>
        <v>73607</v>
      </c>
      <c r="AA176" s="321">
        <f>AA61</f>
        <v>1175</v>
      </c>
      <c r="AB176" s="500">
        <f>AB61</f>
        <v>1037</v>
      </c>
      <c r="AC176" s="373">
        <f>AC61</f>
        <v>1122</v>
      </c>
      <c r="AD176" s="376"/>
      <c r="AE176" s="374"/>
      <c r="AF176" s="317" t="s">
        <v>82</v>
      </c>
      <c r="AG176" s="318"/>
      <c r="AH176" s="318"/>
      <c r="AI176" s="375">
        <f t="shared" si="2"/>
        <v>2475993</v>
      </c>
      <c r="AJ176" s="321">
        <f>SUM(AJ123,AJ126,AJ129,AJ133:AJ144,AJ148:AJ154,AJ160:AJ163,AJ166:AJ175)</f>
        <v>569057</v>
      </c>
      <c r="AK176" s="373">
        <f>SUM(AK123,AK126,AK129,AK133:AK144,AK148:AK154,AK160:AK163,AK166:AK175)</f>
        <v>381263</v>
      </c>
      <c r="AL176" s="1340">
        <f>SUM(AL123,AL126,AL129,AL133:AL144,AL148:AL154,AL160:AL163,AL166:AL175)</f>
        <v>84689</v>
      </c>
      <c r="AM176" s="1388">
        <f>P176-Q176</f>
        <v>84689</v>
      </c>
    </row>
    <row r="177" spans="1:29" ht="14.25" thickTop="1">
      <c r="A177" s="964">
        <v>0</v>
      </c>
      <c r="B177" s="964">
        <v>0</v>
      </c>
      <c r="C177" s="964">
        <v>0</v>
      </c>
      <c r="D177" s="964">
        <v>0</v>
      </c>
      <c r="E177" s="964">
        <v>0</v>
      </c>
      <c r="AC177" s="489"/>
    </row>
    <row r="178" spans="1:29">
      <c r="A178" s="964">
        <v>8527</v>
      </c>
      <c r="B178" s="964">
        <v>0</v>
      </c>
      <c r="C178" s="964">
        <v>1037</v>
      </c>
      <c r="D178" s="964">
        <v>0</v>
      </c>
      <c r="E178" s="964">
        <v>188</v>
      </c>
      <c r="AC178" s="489"/>
    </row>
    <row r="179" spans="1:29">
      <c r="A179" s="964">
        <v>8527</v>
      </c>
      <c r="B179" s="964">
        <v>0</v>
      </c>
      <c r="C179" s="964">
        <v>1037</v>
      </c>
      <c r="D179" s="964">
        <v>0</v>
      </c>
      <c r="E179" s="964">
        <v>188</v>
      </c>
      <c r="AC179" s="489"/>
    </row>
    <row r="180" spans="1:29">
      <c r="A180" s="964">
        <v>0</v>
      </c>
      <c r="B180" s="964">
        <v>0</v>
      </c>
      <c r="C180" s="964">
        <v>0</v>
      </c>
      <c r="D180" s="964">
        <v>0</v>
      </c>
      <c r="E180" s="964">
        <v>0</v>
      </c>
      <c r="AC180" s="489"/>
    </row>
    <row r="181" spans="1:29">
      <c r="A181" s="964">
        <v>0</v>
      </c>
      <c r="B181" s="964">
        <v>0</v>
      </c>
      <c r="C181" s="964">
        <v>0</v>
      </c>
      <c r="D181" s="964">
        <v>0</v>
      </c>
      <c r="E181" s="964">
        <v>0</v>
      </c>
      <c r="AC181" s="489"/>
    </row>
    <row r="182" spans="1:29">
      <c r="A182" s="964">
        <v>5080</v>
      </c>
      <c r="B182" s="964">
        <v>1175</v>
      </c>
      <c r="C182" s="964">
        <v>0</v>
      </c>
      <c r="D182" s="964">
        <v>0</v>
      </c>
      <c r="E182" s="964">
        <v>934</v>
      </c>
      <c r="AC182" s="489"/>
    </row>
    <row r="183" spans="1:29">
      <c r="A183" s="964">
        <v>5080</v>
      </c>
      <c r="B183" s="964">
        <v>1175</v>
      </c>
      <c r="C183" s="964">
        <v>0</v>
      </c>
      <c r="D183" s="964">
        <v>0</v>
      </c>
      <c r="E183" s="964">
        <v>934</v>
      </c>
      <c r="AC183" s="489"/>
    </row>
    <row r="184" spans="1:29">
      <c r="A184" s="964">
        <v>0</v>
      </c>
      <c r="B184" s="964">
        <v>0</v>
      </c>
      <c r="C184" s="964">
        <v>0</v>
      </c>
      <c r="D184" s="964">
        <v>0</v>
      </c>
      <c r="E184" s="964">
        <v>0</v>
      </c>
      <c r="AC184" s="489"/>
    </row>
    <row r="185" spans="1:29">
      <c r="A185" s="964">
        <v>0</v>
      </c>
      <c r="B185" s="964">
        <v>0</v>
      </c>
      <c r="C185" s="964">
        <v>0</v>
      </c>
      <c r="D185" s="964">
        <v>0</v>
      </c>
      <c r="E185" s="964">
        <v>0</v>
      </c>
      <c r="AC185" s="489"/>
    </row>
    <row r="186" spans="1:29">
      <c r="A186" s="964">
        <v>0</v>
      </c>
      <c r="B186" s="964">
        <v>0</v>
      </c>
      <c r="C186" s="964">
        <v>0</v>
      </c>
      <c r="D186" s="964">
        <v>0</v>
      </c>
      <c r="E186" s="964">
        <v>0</v>
      </c>
      <c r="AC186" s="489"/>
    </row>
    <row r="187" spans="1:29">
      <c r="A187" s="964">
        <v>0</v>
      </c>
      <c r="B187" s="964">
        <v>0</v>
      </c>
      <c r="C187" s="964">
        <v>0</v>
      </c>
      <c r="D187" s="964">
        <v>0</v>
      </c>
      <c r="E187" s="964">
        <v>0</v>
      </c>
      <c r="AC187" s="489"/>
    </row>
    <row r="188" spans="1:29">
      <c r="A188" s="964">
        <v>0</v>
      </c>
      <c r="B188" s="964">
        <v>0</v>
      </c>
      <c r="C188" s="964">
        <v>0</v>
      </c>
      <c r="D188" s="964">
        <v>0</v>
      </c>
      <c r="E188" s="964">
        <v>0</v>
      </c>
      <c r="AC188" s="489"/>
    </row>
    <row r="189" spans="1:29">
      <c r="A189" s="964">
        <v>0</v>
      </c>
      <c r="B189" s="964">
        <v>0</v>
      </c>
      <c r="C189" s="964">
        <v>0</v>
      </c>
      <c r="D189" s="964">
        <v>0</v>
      </c>
      <c r="E189" s="964">
        <v>0</v>
      </c>
      <c r="AC189" s="489"/>
    </row>
    <row r="190" spans="1:29">
      <c r="A190" s="964">
        <v>0</v>
      </c>
      <c r="B190" s="964">
        <v>0</v>
      </c>
      <c r="C190" s="964">
        <v>0</v>
      </c>
      <c r="D190" s="964">
        <v>0</v>
      </c>
      <c r="E190" s="964">
        <v>0</v>
      </c>
      <c r="AC190" s="489"/>
    </row>
    <row r="191" spans="1:29">
      <c r="A191" s="964">
        <v>0</v>
      </c>
      <c r="B191" s="964">
        <v>0</v>
      </c>
      <c r="C191" s="964">
        <v>0</v>
      </c>
      <c r="D191" s="964">
        <v>0</v>
      </c>
      <c r="E191" s="964">
        <v>0</v>
      </c>
      <c r="AC191" s="489"/>
    </row>
    <row r="192" spans="1:29">
      <c r="A192" s="964">
        <v>0</v>
      </c>
      <c r="B192" s="964">
        <v>0</v>
      </c>
      <c r="C192" s="964">
        <v>0</v>
      </c>
      <c r="D192" s="964">
        <v>0</v>
      </c>
      <c r="E192" s="964">
        <v>0</v>
      </c>
      <c r="AC192" s="489"/>
    </row>
    <row r="193" spans="1:29">
      <c r="A193" s="964">
        <v>0</v>
      </c>
      <c r="B193" s="964">
        <v>0</v>
      </c>
      <c r="C193" s="964">
        <v>0</v>
      </c>
      <c r="D193" s="964">
        <v>0</v>
      </c>
      <c r="E193" s="964">
        <v>0</v>
      </c>
      <c r="AC193" s="489"/>
    </row>
    <row r="194" spans="1:29">
      <c r="A194" s="964">
        <v>0</v>
      </c>
      <c r="B194" s="964">
        <v>0</v>
      </c>
      <c r="C194" s="964">
        <v>0</v>
      </c>
      <c r="D194" s="964">
        <v>0</v>
      </c>
      <c r="E194" s="964">
        <v>0</v>
      </c>
      <c r="AC194" s="489"/>
    </row>
    <row r="195" spans="1:29">
      <c r="A195" s="964">
        <v>0</v>
      </c>
      <c r="B195" s="964">
        <v>0</v>
      </c>
      <c r="C195" s="964">
        <v>0</v>
      </c>
      <c r="D195" s="964">
        <v>0</v>
      </c>
      <c r="E195" s="964">
        <v>0</v>
      </c>
      <c r="AC195" s="489"/>
    </row>
    <row r="196" spans="1:29">
      <c r="A196" s="964">
        <v>0</v>
      </c>
      <c r="B196" s="964">
        <v>0</v>
      </c>
      <c r="C196" s="964">
        <v>0</v>
      </c>
      <c r="D196" s="964">
        <v>0</v>
      </c>
      <c r="E196" s="964">
        <v>0</v>
      </c>
      <c r="AC196" s="489"/>
    </row>
    <row r="197" spans="1:29">
      <c r="A197" s="964">
        <v>0</v>
      </c>
      <c r="B197" s="964">
        <v>0</v>
      </c>
      <c r="C197" s="964">
        <v>0</v>
      </c>
      <c r="D197" s="964">
        <v>0</v>
      </c>
      <c r="E197" s="964">
        <v>0</v>
      </c>
      <c r="AC197" s="489"/>
    </row>
    <row r="198" spans="1:29">
      <c r="A198" s="964">
        <v>0</v>
      </c>
      <c r="B198" s="964">
        <v>0</v>
      </c>
      <c r="C198" s="964">
        <v>0</v>
      </c>
      <c r="D198" s="964">
        <v>0</v>
      </c>
      <c r="E198" s="964">
        <v>0</v>
      </c>
      <c r="AC198" s="489"/>
    </row>
    <row r="199" spans="1:29">
      <c r="A199" s="964">
        <v>0</v>
      </c>
      <c r="B199" s="964">
        <v>0</v>
      </c>
      <c r="C199" s="964">
        <v>0</v>
      </c>
      <c r="D199" s="964">
        <v>0</v>
      </c>
      <c r="E199" s="964">
        <v>0</v>
      </c>
      <c r="AC199" s="489"/>
    </row>
    <row r="200" spans="1:29">
      <c r="A200" s="964">
        <v>0</v>
      </c>
      <c r="B200" s="964">
        <v>0</v>
      </c>
      <c r="C200" s="964">
        <v>0</v>
      </c>
      <c r="D200" s="964">
        <v>0</v>
      </c>
      <c r="E200" s="964">
        <v>0</v>
      </c>
      <c r="AC200" s="489"/>
    </row>
    <row r="201" spans="1:29">
      <c r="A201" s="964">
        <v>0</v>
      </c>
      <c r="B201" s="964">
        <v>0</v>
      </c>
      <c r="C201" s="964">
        <v>0</v>
      </c>
      <c r="D201" s="964">
        <v>0</v>
      </c>
      <c r="E201" s="964">
        <v>0</v>
      </c>
      <c r="AC201" s="489"/>
    </row>
    <row r="202" spans="1:29">
      <c r="A202" s="964">
        <v>0</v>
      </c>
      <c r="B202" s="964">
        <v>0</v>
      </c>
      <c r="C202" s="964">
        <v>0</v>
      </c>
      <c r="D202" s="964">
        <v>0</v>
      </c>
      <c r="E202" s="964">
        <v>0</v>
      </c>
      <c r="AC202" s="489"/>
    </row>
    <row r="203" spans="1:29" ht="14.25" thickBot="1">
      <c r="A203" s="964">
        <v>73607</v>
      </c>
      <c r="B203" s="964">
        <v>1175</v>
      </c>
      <c r="C203" s="964">
        <v>1037</v>
      </c>
      <c r="D203" s="964">
        <v>0</v>
      </c>
      <c r="E203" s="964">
        <v>1122</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8.xml><?xml version="1.0" encoding="utf-8"?>
<worksheet xmlns="http://schemas.openxmlformats.org/spreadsheetml/2006/main" xmlns:r="http://schemas.openxmlformats.org/officeDocument/2006/relationships">
  <dimension ref="A1:AO231"/>
  <sheetViews>
    <sheetView topLeftCell="AA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87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736</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520">
        <v>1261711</v>
      </c>
      <c r="B8" s="521">
        <v>1261711</v>
      </c>
      <c r="C8" s="521">
        <v>1177222</v>
      </c>
      <c r="D8" s="521">
        <v>84489</v>
      </c>
      <c r="E8" s="521">
        <v>386272</v>
      </c>
      <c r="F8" s="521">
        <v>351271</v>
      </c>
      <c r="G8" s="521">
        <v>6755</v>
      </c>
      <c r="H8" s="522">
        <v>363300</v>
      </c>
      <c r="I8" s="524"/>
      <c r="K8" s="188"/>
      <c r="L8" s="189" t="s">
        <v>8</v>
      </c>
      <c r="M8" s="190"/>
      <c r="N8" s="190"/>
      <c r="O8" s="191" t="s">
        <v>9</v>
      </c>
      <c r="P8" s="192">
        <f>'Ｈ５（1993）'!A9</f>
        <v>0</v>
      </c>
      <c r="Q8" s="258">
        <f>'Ｈ５（1993）'!C9</f>
        <v>0</v>
      </c>
      <c r="R8" s="258">
        <f>'Ｈ５（1993）'!E9</f>
        <v>0</v>
      </c>
      <c r="S8" s="260">
        <f>'Ｈ５（1993）'!F9</f>
        <v>0</v>
      </c>
      <c r="T8" s="261">
        <f>'Ｈ５（1993）'!H9</f>
        <v>0</v>
      </c>
      <c r="U8" s="195"/>
      <c r="V8" s="200" t="s">
        <v>145</v>
      </c>
      <c r="W8" s="222"/>
      <c r="X8" s="222"/>
      <c r="Y8" s="298" t="s">
        <v>10</v>
      </c>
      <c r="Z8" s="231">
        <f>'Ｈ５（1993）'!A170</f>
        <v>0</v>
      </c>
      <c r="AA8" s="232">
        <f>'Ｈ５（1993）'!B170</f>
        <v>0</v>
      </c>
      <c r="AB8" s="233">
        <f>'Ｈ５（1993）'!C170</f>
        <v>0</v>
      </c>
      <c r="AC8" s="505">
        <f>'Ｈ５（1993）'!E170</f>
        <v>0</v>
      </c>
      <c r="AD8" s="165"/>
      <c r="AE8" s="165"/>
      <c r="AF8" s="165"/>
      <c r="AG8" s="165"/>
      <c r="AH8" s="165"/>
      <c r="AI8" s="376"/>
      <c r="AJ8" s="376"/>
      <c r="AK8" s="376"/>
    </row>
    <row r="9" spans="1:37" ht="14.45" customHeight="1">
      <c r="A9" s="523">
        <v>0</v>
      </c>
      <c r="B9" s="524">
        <v>0</v>
      </c>
      <c r="C9" s="524">
        <v>0</v>
      </c>
      <c r="D9" s="524">
        <v>0</v>
      </c>
      <c r="E9" s="524">
        <v>0</v>
      </c>
      <c r="F9" s="524">
        <v>0</v>
      </c>
      <c r="G9" s="524">
        <v>0</v>
      </c>
      <c r="H9" s="525">
        <v>0</v>
      </c>
      <c r="I9" s="524"/>
      <c r="K9" s="199"/>
      <c r="L9" s="200"/>
      <c r="M9" s="201" t="s">
        <v>146</v>
      </c>
      <c r="N9" s="202"/>
      <c r="O9" s="203" t="s">
        <v>12</v>
      </c>
      <c r="P9" s="204">
        <f>'Ｈ５（1993）'!A10</f>
        <v>0</v>
      </c>
      <c r="Q9" s="205">
        <f>'Ｈ５（1993）'!C10</f>
        <v>0</v>
      </c>
      <c r="R9" s="205">
        <f>'Ｈ５（1993）'!E10</f>
        <v>0</v>
      </c>
      <c r="S9" s="267">
        <f>'Ｈ５（1993）'!F10</f>
        <v>0</v>
      </c>
      <c r="T9" s="268">
        <f>'Ｈ５（1993）'!H10</f>
        <v>0</v>
      </c>
      <c r="U9" s="207"/>
      <c r="V9" s="181"/>
      <c r="W9" s="201" t="s">
        <v>11</v>
      </c>
      <c r="X9" s="202"/>
      <c r="Y9" s="220" t="s">
        <v>9</v>
      </c>
      <c r="Z9" s="204">
        <f>'Ｈ５（1993）'!A171</f>
        <v>0</v>
      </c>
      <c r="AA9" s="205">
        <f>'Ｈ５（1993）'!B171</f>
        <v>0</v>
      </c>
      <c r="AB9" s="206">
        <f>'Ｈ５（1993）'!C171</f>
        <v>0</v>
      </c>
      <c r="AC9" s="506">
        <f>'Ｈ５（1993）'!E171</f>
        <v>0</v>
      </c>
      <c r="AD9" s="165"/>
      <c r="AE9" s="165"/>
      <c r="AF9" s="165"/>
      <c r="AG9" s="165"/>
      <c r="AH9" s="165"/>
      <c r="AI9" s="376"/>
      <c r="AJ9" s="376"/>
      <c r="AK9" s="376"/>
    </row>
    <row r="10" spans="1:37" ht="14.45" customHeight="1">
      <c r="A10" s="523">
        <v>0</v>
      </c>
      <c r="B10" s="524">
        <v>0</v>
      </c>
      <c r="C10" s="524">
        <v>0</v>
      </c>
      <c r="D10" s="524">
        <v>0</v>
      </c>
      <c r="E10" s="524">
        <v>0</v>
      </c>
      <c r="F10" s="524">
        <v>0</v>
      </c>
      <c r="G10" s="524">
        <v>0</v>
      </c>
      <c r="H10" s="525">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523">
        <v>0</v>
      </c>
      <c r="B11" s="524">
        <v>0</v>
      </c>
      <c r="C11" s="524">
        <v>0</v>
      </c>
      <c r="D11" s="524">
        <v>0</v>
      </c>
      <c r="E11" s="524">
        <v>0</v>
      </c>
      <c r="F11" s="524">
        <v>0</v>
      </c>
      <c r="G11" s="524">
        <v>0</v>
      </c>
      <c r="H11" s="525">
        <v>0</v>
      </c>
      <c r="I11" s="524"/>
      <c r="K11" s="199" t="s">
        <v>4</v>
      </c>
      <c r="L11" s="178" t="s">
        <v>14</v>
      </c>
      <c r="M11" s="175"/>
      <c r="N11" s="175"/>
      <c r="O11" s="216" t="s">
        <v>15</v>
      </c>
      <c r="P11" s="217">
        <f>'Ｈ５（1993）'!A11</f>
        <v>0</v>
      </c>
      <c r="Q11" s="218">
        <f>'Ｈ５（1993）'!C11</f>
        <v>0</v>
      </c>
      <c r="R11" s="218">
        <f>'Ｈ５（1993）'!E11</f>
        <v>0</v>
      </c>
      <c r="S11" s="283">
        <f>'Ｈ５（1993）'!F11</f>
        <v>0</v>
      </c>
      <c r="T11" s="268">
        <f>'Ｈ５（1993）'!H11</f>
        <v>0</v>
      </c>
      <c r="U11" s="207"/>
      <c r="V11" s="201" t="s">
        <v>147</v>
      </c>
      <c r="W11" s="202"/>
      <c r="X11" s="202"/>
      <c r="Y11" s="220" t="s">
        <v>12</v>
      </c>
      <c r="Z11" s="204">
        <f>'Ｈ５（1993）'!A172</f>
        <v>22500</v>
      </c>
      <c r="AA11" s="205">
        <f>'Ｈ５（1993）'!B172</f>
        <v>0</v>
      </c>
      <c r="AB11" s="206">
        <f>'Ｈ５（1993）'!C172</f>
        <v>0</v>
      </c>
      <c r="AC11" s="506">
        <f>'Ｈ５（1993）'!E172</f>
        <v>0</v>
      </c>
      <c r="AD11" s="165"/>
      <c r="AE11" s="165"/>
      <c r="AF11" s="165"/>
      <c r="AG11" s="165"/>
      <c r="AH11" s="165"/>
      <c r="AI11" s="376"/>
      <c r="AJ11" s="376"/>
      <c r="AK11" s="376"/>
    </row>
    <row r="12" spans="1:37" ht="14.45" customHeight="1">
      <c r="A12" s="523">
        <v>0</v>
      </c>
      <c r="B12" s="524">
        <v>0</v>
      </c>
      <c r="C12" s="524">
        <v>0</v>
      </c>
      <c r="D12" s="524">
        <v>0</v>
      </c>
      <c r="E12" s="524">
        <v>0</v>
      </c>
      <c r="F12" s="524">
        <v>0</v>
      </c>
      <c r="G12" s="524">
        <v>0</v>
      </c>
      <c r="H12" s="525">
        <v>0</v>
      </c>
      <c r="I12" s="524"/>
      <c r="K12" s="199"/>
      <c r="L12" s="200"/>
      <c r="M12" s="201" t="s">
        <v>16</v>
      </c>
      <c r="N12" s="202"/>
      <c r="O12" s="203" t="s">
        <v>17</v>
      </c>
      <c r="P12" s="204">
        <f>'Ｈ５（1993）'!A12</f>
        <v>0</v>
      </c>
      <c r="Q12" s="205">
        <f>'Ｈ５（1993）'!C12</f>
        <v>0</v>
      </c>
      <c r="R12" s="205">
        <f>'Ｈ５（1993）'!E12</f>
        <v>0</v>
      </c>
      <c r="S12" s="267">
        <f>'Ｈ５（1993）'!F12</f>
        <v>0</v>
      </c>
      <c r="T12" s="268">
        <f>'Ｈ５（1993）'!H12</f>
        <v>0</v>
      </c>
      <c r="U12" s="207"/>
      <c r="V12" s="200"/>
      <c r="W12" s="452"/>
      <c r="X12" s="452"/>
      <c r="Y12" s="453"/>
      <c r="Z12" s="454"/>
      <c r="AA12" s="455"/>
      <c r="AB12" s="455"/>
      <c r="AC12" s="508"/>
      <c r="AD12" s="165"/>
      <c r="AE12" s="165"/>
      <c r="AF12" s="165"/>
      <c r="AG12" s="165"/>
      <c r="AH12" s="165"/>
      <c r="AI12" s="376"/>
      <c r="AJ12" s="376"/>
      <c r="AK12" s="376"/>
    </row>
    <row r="13" spans="1:37" ht="14.45" customHeight="1">
      <c r="A13" s="523">
        <v>15706</v>
      </c>
      <c r="B13" s="524">
        <v>15706</v>
      </c>
      <c r="C13" s="524">
        <v>0</v>
      </c>
      <c r="D13" s="524">
        <v>15706</v>
      </c>
      <c r="E13" s="524">
        <v>5235</v>
      </c>
      <c r="F13" s="524">
        <v>5235</v>
      </c>
      <c r="G13" s="524">
        <v>0</v>
      </c>
      <c r="H13" s="525">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523">
        <v>15706</v>
      </c>
      <c r="B14" s="524">
        <v>15706</v>
      </c>
      <c r="C14" s="524">
        <v>0</v>
      </c>
      <c r="D14" s="524">
        <v>15706</v>
      </c>
      <c r="E14" s="524">
        <v>5235</v>
      </c>
      <c r="F14" s="524">
        <v>5235</v>
      </c>
      <c r="G14" s="524">
        <v>0</v>
      </c>
      <c r="H14" s="525">
        <v>0</v>
      </c>
      <c r="I14" s="524"/>
      <c r="K14" s="199" t="s">
        <v>4</v>
      </c>
      <c r="L14" s="174"/>
      <c r="M14" s="200" t="s">
        <v>94</v>
      </c>
      <c r="N14" s="202"/>
      <c r="O14" s="203" t="s">
        <v>93</v>
      </c>
      <c r="P14" s="204">
        <f>'Ｈ５（1993）'!A14</f>
        <v>15706</v>
      </c>
      <c r="Q14" s="205">
        <f>'Ｈ５（1993）'!C14</f>
        <v>0</v>
      </c>
      <c r="R14" s="205">
        <f>'Ｈ５（1993）'!E14</f>
        <v>5235</v>
      </c>
      <c r="S14" s="267">
        <f>'Ｈ５（1993）'!F14</f>
        <v>5235</v>
      </c>
      <c r="T14" s="268">
        <f>'Ｈ５（1993）'!H14</f>
        <v>0</v>
      </c>
      <c r="U14" s="207"/>
      <c r="V14" s="178"/>
      <c r="W14" s="201" t="s">
        <v>135</v>
      </c>
      <c r="X14" s="202"/>
      <c r="Y14" s="220" t="s">
        <v>93</v>
      </c>
      <c r="Z14" s="204">
        <f>'Ｈ５（1993）'!A176</f>
        <v>0</v>
      </c>
      <c r="AA14" s="205">
        <f>'Ｈ５（1993）'!B176</f>
        <v>0</v>
      </c>
      <c r="AB14" s="206">
        <f>'Ｈ５（1993）'!C176</f>
        <v>0</v>
      </c>
      <c r="AC14" s="506">
        <f>'Ｈ５（1993）'!E176</f>
        <v>0</v>
      </c>
      <c r="AD14" s="165"/>
      <c r="AE14" s="165"/>
      <c r="AF14" s="165"/>
      <c r="AG14" s="165"/>
      <c r="AH14" s="165"/>
      <c r="AI14" s="376"/>
      <c r="AJ14" s="376"/>
      <c r="AK14" s="376"/>
    </row>
    <row r="15" spans="1:37" ht="14.45" customHeight="1">
      <c r="A15" s="523">
        <v>0</v>
      </c>
      <c r="B15" s="524">
        <v>0</v>
      </c>
      <c r="C15" s="524">
        <v>0</v>
      </c>
      <c r="D15" s="524">
        <v>0</v>
      </c>
      <c r="E15" s="524">
        <v>0</v>
      </c>
      <c r="F15" s="524">
        <v>0</v>
      </c>
      <c r="G15" s="524">
        <v>0</v>
      </c>
      <c r="H15" s="525">
        <v>0</v>
      </c>
      <c r="I15" s="524"/>
      <c r="K15" s="199"/>
      <c r="L15" s="181" t="s">
        <v>102</v>
      </c>
      <c r="M15" s="200"/>
      <c r="N15" s="201" t="s">
        <v>148</v>
      </c>
      <c r="O15" s="203" t="s">
        <v>97</v>
      </c>
      <c r="P15" s="204">
        <f>'Ｈ５（1993）'!A15</f>
        <v>0</v>
      </c>
      <c r="Q15" s="205">
        <f>'Ｈ５（1993）'!C15</f>
        <v>0</v>
      </c>
      <c r="R15" s="205">
        <f>'Ｈ５（1993）'!E15</f>
        <v>0</v>
      </c>
      <c r="S15" s="267">
        <f>'Ｈ５（1993）'!F15</f>
        <v>0</v>
      </c>
      <c r="T15" s="268">
        <f>'Ｈ５（1993）'!H15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523">
        <v>15706</v>
      </c>
      <c r="B16" s="524">
        <v>15706</v>
      </c>
      <c r="C16" s="524">
        <v>0</v>
      </c>
      <c r="D16" s="524">
        <v>15706</v>
      </c>
      <c r="E16" s="524">
        <v>5235</v>
      </c>
      <c r="F16" s="524">
        <v>5235</v>
      </c>
      <c r="G16" s="524">
        <v>0</v>
      </c>
      <c r="H16" s="525">
        <v>0</v>
      </c>
      <c r="I16" s="524"/>
      <c r="K16" s="199"/>
      <c r="L16" s="181" t="s">
        <v>103</v>
      </c>
      <c r="M16" s="181"/>
      <c r="N16" s="201" t="s">
        <v>96</v>
      </c>
      <c r="O16" s="203" t="s">
        <v>34</v>
      </c>
      <c r="P16" s="204">
        <f>'Ｈ５（1993）'!A16</f>
        <v>15706</v>
      </c>
      <c r="Q16" s="205">
        <f>'Ｈ５（1993）'!C16</f>
        <v>0</v>
      </c>
      <c r="R16" s="205">
        <f>'Ｈ５（1993）'!E16</f>
        <v>5235</v>
      </c>
      <c r="S16" s="267">
        <f>'Ｈ５（1993）'!F16</f>
        <v>5235</v>
      </c>
      <c r="T16" s="268">
        <f>'Ｈ５（1993）'!H16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523">
        <v>0</v>
      </c>
      <c r="B17" s="524">
        <v>0</v>
      </c>
      <c r="C17" s="524">
        <v>0</v>
      </c>
      <c r="D17" s="524">
        <v>0</v>
      </c>
      <c r="E17" s="524">
        <v>0</v>
      </c>
      <c r="F17" s="524">
        <v>0</v>
      </c>
      <c r="G17" s="524">
        <v>0</v>
      </c>
      <c r="H17" s="525">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523">
        <v>0</v>
      </c>
      <c r="B18" s="524">
        <v>0</v>
      </c>
      <c r="C18" s="524">
        <v>0</v>
      </c>
      <c r="D18" s="524">
        <v>0</v>
      </c>
      <c r="E18" s="524">
        <v>0</v>
      </c>
      <c r="F18" s="524">
        <v>0</v>
      </c>
      <c r="G18" s="524">
        <v>0</v>
      </c>
      <c r="H18" s="525">
        <v>0</v>
      </c>
      <c r="I18" s="524"/>
      <c r="K18" s="199"/>
      <c r="L18" s="181"/>
      <c r="M18" s="201" t="s">
        <v>95</v>
      </c>
      <c r="N18" s="202"/>
      <c r="O18" s="203" t="s">
        <v>98</v>
      </c>
      <c r="P18" s="204">
        <f>'Ｈ５（1993）'!A17</f>
        <v>0</v>
      </c>
      <c r="Q18" s="205">
        <f>'Ｈ５（1993）'!C17</f>
        <v>0</v>
      </c>
      <c r="R18" s="205">
        <f>'Ｈ５（1993）'!E17</f>
        <v>0</v>
      </c>
      <c r="S18" s="267">
        <f>'Ｈ５（1993）'!F17</f>
        <v>0</v>
      </c>
      <c r="T18" s="268">
        <f>'Ｈ５（1993）'!H17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523">
        <v>0</v>
      </c>
      <c r="B19" s="524">
        <v>0</v>
      </c>
      <c r="C19" s="524">
        <v>0</v>
      </c>
      <c r="D19" s="524">
        <v>0</v>
      </c>
      <c r="E19" s="524">
        <v>0</v>
      </c>
      <c r="F19" s="524">
        <v>0</v>
      </c>
      <c r="G19" s="524">
        <v>0</v>
      </c>
      <c r="H19" s="525">
        <v>0</v>
      </c>
      <c r="I19" s="524"/>
      <c r="K19" s="199"/>
      <c r="L19" s="221"/>
      <c r="M19" s="201" t="s">
        <v>13</v>
      </c>
      <c r="N19" s="202"/>
      <c r="O19" s="203" t="s">
        <v>99</v>
      </c>
      <c r="P19" s="204">
        <f>'Ｈ５（1993）'!A18</f>
        <v>0</v>
      </c>
      <c r="Q19" s="205">
        <f>'Ｈ５（1993）'!C18</f>
        <v>0</v>
      </c>
      <c r="R19" s="205">
        <f>'Ｈ５（1993）'!E18</f>
        <v>0</v>
      </c>
      <c r="S19" s="267">
        <f>'Ｈ５（1993）'!F18</f>
        <v>0</v>
      </c>
      <c r="T19" s="268">
        <f>'Ｈ５（1993）'!H18</f>
        <v>0</v>
      </c>
      <c r="U19" s="207"/>
      <c r="V19" s="461"/>
      <c r="W19" s="202" t="s">
        <v>13</v>
      </c>
      <c r="X19" s="202"/>
      <c r="Y19" s="220" t="s">
        <v>97</v>
      </c>
      <c r="Z19" s="204">
        <f>'Ｈ５（1993）'!A177</f>
        <v>0</v>
      </c>
      <c r="AA19" s="205">
        <f>'Ｈ５（1993）'!B177</f>
        <v>0</v>
      </c>
      <c r="AB19" s="206">
        <f>'Ｈ５（1993）'!C177</f>
        <v>0</v>
      </c>
      <c r="AC19" s="506">
        <f>'Ｈ５（1993）'!E177</f>
        <v>0</v>
      </c>
      <c r="AD19" s="165"/>
      <c r="AE19" s="165"/>
      <c r="AF19" s="165"/>
      <c r="AG19" s="165"/>
      <c r="AH19" s="165"/>
      <c r="AI19" s="376"/>
      <c r="AJ19" s="376"/>
      <c r="AK19" s="376"/>
    </row>
    <row r="20" spans="1:37" ht="14.45" customHeight="1">
      <c r="A20" s="523">
        <v>517180</v>
      </c>
      <c r="B20" s="524">
        <v>517180</v>
      </c>
      <c r="C20" s="524">
        <v>448397</v>
      </c>
      <c r="D20" s="524">
        <v>68783</v>
      </c>
      <c r="E20" s="524">
        <v>0</v>
      </c>
      <c r="F20" s="524">
        <v>346036</v>
      </c>
      <c r="G20" s="524">
        <v>6755</v>
      </c>
      <c r="H20" s="525">
        <v>117300</v>
      </c>
      <c r="I20" s="524"/>
      <c r="K20" s="199"/>
      <c r="L20" s="201" t="s">
        <v>19</v>
      </c>
      <c r="M20" s="202"/>
      <c r="N20" s="202"/>
      <c r="O20" s="203" t="s">
        <v>20</v>
      </c>
      <c r="P20" s="204">
        <f>'Ｈ５（1993）'!A19</f>
        <v>0</v>
      </c>
      <c r="Q20" s="205">
        <f>'Ｈ５（1993）'!C19</f>
        <v>0</v>
      </c>
      <c r="R20" s="449">
        <f>'Ｈ５（1993）'!E19</f>
        <v>0</v>
      </c>
      <c r="S20" s="267">
        <f>'Ｈ５（1993）'!F19</f>
        <v>0</v>
      </c>
      <c r="T20" s="268">
        <f>'Ｈ５（1993）'!H19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523">
        <v>34719</v>
      </c>
      <c r="B21" s="524">
        <v>34719</v>
      </c>
      <c r="C21" s="524">
        <v>13151</v>
      </c>
      <c r="D21" s="524">
        <v>21568</v>
      </c>
      <c r="E21" s="524">
        <v>0</v>
      </c>
      <c r="F21" s="524">
        <v>26953</v>
      </c>
      <c r="G21" s="524">
        <v>0</v>
      </c>
      <c r="H21" s="525">
        <v>2900</v>
      </c>
      <c r="I21" s="524"/>
      <c r="K21" s="199" t="s">
        <v>21</v>
      </c>
      <c r="L21" s="200"/>
      <c r="M21" s="201" t="s">
        <v>22</v>
      </c>
      <c r="N21" s="202"/>
      <c r="O21" s="203" t="s">
        <v>23</v>
      </c>
      <c r="P21" s="204">
        <f>'Ｈ５（1993）'!A21</f>
        <v>34719</v>
      </c>
      <c r="Q21" s="205">
        <f>'Ｈ５（1993）'!C21</f>
        <v>13151</v>
      </c>
      <c r="R21" s="205">
        <f>'Ｈ５（1993）'!E21</f>
        <v>0</v>
      </c>
      <c r="S21" s="267">
        <f>'Ｈ５（1993）'!F21</f>
        <v>26953</v>
      </c>
      <c r="T21" s="268">
        <f>'Ｈ５（1993）'!H21</f>
        <v>2900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523">
        <v>66500</v>
      </c>
      <c r="B22" s="524">
        <v>66500</v>
      </c>
      <c r="C22" s="524">
        <v>66500</v>
      </c>
      <c r="D22" s="524">
        <v>0</v>
      </c>
      <c r="E22" s="524">
        <v>0</v>
      </c>
      <c r="F22" s="524">
        <v>45220</v>
      </c>
      <c r="G22" s="524">
        <v>0</v>
      </c>
      <c r="H22" s="525">
        <v>17100</v>
      </c>
      <c r="I22" s="524"/>
      <c r="K22" s="199"/>
      <c r="L22" s="200" t="s">
        <v>25</v>
      </c>
      <c r="M22" s="201" t="s">
        <v>26</v>
      </c>
      <c r="N22" s="202"/>
      <c r="O22" s="203" t="s">
        <v>27</v>
      </c>
      <c r="P22" s="204">
        <f>'Ｈ５（1993）'!A22</f>
        <v>66500</v>
      </c>
      <c r="Q22" s="205">
        <f>'Ｈ５（1993）'!C22</f>
        <v>66500</v>
      </c>
      <c r="R22" s="205">
        <f>'Ｈ５（1993）'!E22</f>
        <v>0</v>
      </c>
      <c r="S22" s="267">
        <f>'Ｈ５（1993）'!F22</f>
        <v>45220</v>
      </c>
      <c r="T22" s="268">
        <f>'Ｈ５（1993）'!H22</f>
        <v>17100</v>
      </c>
      <c r="U22" s="207"/>
      <c r="V22" s="200"/>
      <c r="W22" s="172"/>
      <c r="X22" s="172"/>
      <c r="Y22" s="212"/>
      <c r="Z22" s="209"/>
      <c r="AA22" s="210"/>
      <c r="AB22" s="210"/>
      <c r="AC22" s="510"/>
      <c r="AD22" s="165"/>
      <c r="AE22" s="165"/>
      <c r="AF22" s="165"/>
      <c r="AG22" s="165"/>
      <c r="AH22" s="165"/>
      <c r="AI22" s="376"/>
      <c r="AJ22" s="376"/>
      <c r="AK22" s="376"/>
    </row>
    <row r="23" spans="1:37" ht="14.45" customHeight="1">
      <c r="A23" s="523">
        <v>0</v>
      </c>
      <c r="B23" s="524">
        <v>0</v>
      </c>
      <c r="C23" s="524">
        <v>0</v>
      </c>
      <c r="D23" s="524">
        <v>0</v>
      </c>
      <c r="E23" s="524">
        <v>0</v>
      </c>
      <c r="F23" s="524">
        <v>0</v>
      </c>
      <c r="G23" s="524">
        <v>0</v>
      </c>
      <c r="H23" s="525">
        <v>0</v>
      </c>
      <c r="I23" s="524"/>
      <c r="K23" s="199"/>
      <c r="L23" s="200" t="s">
        <v>28</v>
      </c>
      <c r="M23" s="201" t="s">
        <v>29</v>
      </c>
      <c r="N23" s="202"/>
      <c r="O23" s="203" t="s">
        <v>30</v>
      </c>
      <c r="P23" s="204">
        <f>'Ｈ５（1993）'!A23</f>
        <v>0</v>
      </c>
      <c r="Q23" s="205">
        <f>'Ｈ５（1993）'!C23</f>
        <v>0</v>
      </c>
      <c r="R23" s="205">
        <f>'Ｈ５（1993）'!E23</f>
        <v>0</v>
      </c>
      <c r="S23" s="267">
        <f>'Ｈ５（1993）'!F23</f>
        <v>0</v>
      </c>
      <c r="T23" s="268">
        <f>'Ｈ５（1993）'!H23</f>
        <v>0</v>
      </c>
      <c r="U23" s="207"/>
      <c r="V23" s="200"/>
      <c r="W23" s="212"/>
      <c r="X23" s="212"/>
      <c r="Y23" s="212"/>
      <c r="Z23" s="209"/>
      <c r="AA23" s="210"/>
      <c r="AB23" s="210"/>
      <c r="AC23" s="510"/>
      <c r="AD23" s="165"/>
      <c r="AE23" s="165"/>
      <c r="AF23" s="165"/>
      <c r="AG23" s="165"/>
      <c r="AH23" s="165"/>
      <c r="AI23" s="376"/>
      <c r="AJ23" s="376"/>
      <c r="AK23" s="376"/>
    </row>
    <row r="24" spans="1:37" ht="14.45" customHeight="1">
      <c r="A24" s="523">
        <v>0</v>
      </c>
      <c r="B24" s="524">
        <v>0</v>
      </c>
      <c r="C24" s="524">
        <v>0</v>
      </c>
      <c r="D24" s="524">
        <v>0</v>
      </c>
      <c r="E24" s="524">
        <v>0</v>
      </c>
      <c r="F24" s="524">
        <v>0</v>
      </c>
      <c r="G24" s="524">
        <v>0</v>
      </c>
      <c r="H24" s="525">
        <v>0</v>
      </c>
      <c r="I24" s="524"/>
      <c r="K24" s="199"/>
      <c r="L24" s="200" t="s">
        <v>31</v>
      </c>
      <c r="M24" s="201" t="s">
        <v>32</v>
      </c>
      <c r="N24" s="202"/>
      <c r="O24" s="203" t="s">
        <v>33</v>
      </c>
      <c r="P24" s="204">
        <f>'Ｈ５（1993）'!A24</f>
        <v>0</v>
      </c>
      <c r="Q24" s="205">
        <f>'Ｈ５（1993）'!C24</f>
        <v>0</v>
      </c>
      <c r="R24" s="205">
        <f>'Ｈ５（1993）'!E24</f>
        <v>0</v>
      </c>
      <c r="S24" s="267">
        <f>'Ｈ５（1993）'!F24</f>
        <v>0</v>
      </c>
      <c r="T24" s="268">
        <f>'Ｈ５（1993）'!H24</f>
        <v>0</v>
      </c>
      <c r="U24" s="207"/>
      <c r="V24" s="178" t="s">
        <v>670</v>
      </c>
      <c r="W24" s="202"/>
      <c r="X24" s="202"/>
      <c r="Y24" s="220" t="s">
        <v>34</v>
      </c>
      <c r="Z24" s="204">
        <f>'Ｈ５（1993）'!A178</f>
        <v>16360</v>
      </c>
      <c r="AA24" s="205">
        <f>'Ｈ５（1993）'!B178</f>
        <v>0</v>
      </c>
      <c r="AB24" s="206">
        <f>'Ｈ５（1993）'!C178</f>
        <v>5836</v>
      </c>
      <c r="AC24" s="506">
        <f>'Ｈ５（1993）'!E178</f>
        <v>1171</v>
      </c>
      <c r="AD24" s="165"/>
      <c r="AE24" s="165"/>
      <c r="AF24" s="165"/>
      <c r="AG24" s="165"/>
      <c r="AH24" s="165"/>
      <c r="AI24" s="376"/>
      <c r="AJ24" s="376"/>
      <c r="AK24" s="376"/>
    </row>
    <row r="25" spans="1:37" ht="14.45" customHeight="1">
      <c r="A25" s="523">
        <v>0</v>
      </c>
      <c r="B25" s="524">
        <v>0</v>
      </c>
      <c r="C25" s="524">
        <v>0</v>
      </c>
      <c r="D25" s="524">
        <v>0</v>
      </c>
      <c r="E25" s="524">
        <v>0</v>
      </c>
      <c r="F25" s="524">
        <v>0</v>
      </c>
      <c r="G25" s="524">
        <v>0</v>
      </c>
      <c r="H25" s="525">
        <v>0</v>
      </c>
      <c r="I25" s="524"/>
      <c r="K25" s="199"/>
      <c r="L25" s="200" t="s">
        <v>35</v>
      </c>
      <c r="M25" s="201" t="s">
        <v>36</v>
      </c>
      <c r="N25" s="202"/>
      <c r="O25" s="203" t="s">
        <v>37</v>
      </c>
      <c r="P25" s="204">
        <f>'Ｈ５（1993）'!A25</f>
        <v>0</v>
      </c>
      <c r="Q25" s="205">
        <f>'Ｈ５（1993）'!C25</f>
        <v>0</v>
      </c>
      <c r="R25" s="205">
        <f>'Ｈ５（1993）'!E25</f>
        <v>0</v>
      </c>
      <c r="S25" s="267">
        <f>'Ｈ５（1993）'!F25</f>
        <v>0</v>
      </c>
      <c r="T25" s="268">
        <f>'Ｈ５（1993）'!H25</f>
        <v>0</v>
      </c>
      <c r="U25" s="207"/>
      <c r="V25" s="181"/>
      <c r="W25" s="201" t="s">
        <v>36</v>
      </c>
      <c r="X25" s="202"/>
      <c r="Y25" s="220" t="s">
        <v>20</v>
      </c>
      <c r="Z25" s="204">
        <f>'Ｈ５（1993）'!A181</f>
        <v>0</v>
      </c>
      <c r="AA25" s="205">
        <f>'Ｈ５（1993）'!B181</f>
        <v>0</v>
      </c>
      <c r="AB25" s="206">
        <f>'Ｈ５（1993）'!C181</f>
        <v>0</v>
      </c>
      <c r="AC25" s="506">
        <f>'Ｈ５（1993）'!E181</f>
        <v>0</v>
      </c>
      <c r="AD25" s="165"/>
      <c r="AE25" s="165"/>
      <c r="AF25" s="165"/>
      <c r="AG25" s="165"/>
      <c r="AH25" s="165"/>
      <c r="AI25" s="376"/>
      <c r="AJ25" s="376"/>
      <c r="AK25" s="376"/>
    </row>
    <row r="26" spans="1:37" ht="14.45" customHeight="1">
      <c r="A26" s="526">
        <v>258069</v>
      </c>
      <c r="B26" s="527">
        <v>258069</v>
      </c>
      <c r="C26" s="527">
        <v>255969</v>
      </c>
      <c r="D26" s="527">
        <v>2100</v>
      </c>
      <c r="E26" s="527">
        <v>0</v>
      </c>
      <c r="F26" s="527">
        <v>157207</v>
      </c>
      <c r="G26" s="527">
        <v>6755</v>
      </c>
      <c r="H26" s="528">
        <v>59100</v>
      </c>
      <c r="I26" s="527"/>
      <c r="K26" s="199"/>
      <c r="L26" s="200" t="s">
        <v>38</v>
      </c>
      <c r="M26" s="201" t="s">
        <v>149</v>
      </c>
      <c r="N26" s="202"/>
      <c r="O26" s="203" t="s">
        <v>40</v>
      </c>
      <c r="P26" s="204">
        <f>'Ｈ５（1993）'!A26</f>
        <v>258069</v>
      </c>
      <c r="Q26" s="205">
        <f>'Ｈ５（1993）'!C26</f>
        <v>255969</v>
      </c>
      <c r="R26" s="205">
        <f>'Ｈ５（1993）'!E26</f>
        <v>0</v>
      </c>
      <c r="S26" s="267">
        <f>'Ｈ５（1993）'!F26</f>
        <v>157207</v>
      </c>
      <c r="T26" s="268">
        <f>'Ｈ５（1993）'!H26</f>
        <v>59100</v>
      </c>
      <c r="U26" s="207"/>
      <c r="V26" s="450"/>
      <c r="W26" s="451"/>
      <c r="X26" s="452"/>
      <c r="Y26" s="453"/>
      <c r="Z26" s="454"/>
      <c r="AA26" s="455"/>
      <c r="AB26" s="455"/>
      <c r="AC26" s="508"/>
      <c r="AD26" s="165"/>
      <c r="AE26" s="165"/>
      <c r="AF26" s="165"/>
      <c r="AG26" s="165"/>
      <c r="AH26" s="165"/>
      <c r="AI26" s="376"/>
      <c r="AJ26" s="376"/>
      <c r="AK26" s="376"/>
    </row>
    <row r="27" spans="1:37" ht="14.45" customHeight="1">
      <c r="A27" s="526">
        <v>0</v>
      </c>
      <c r="B27" s="527">
        <v>0</v>
      </c>
      <c r="C27" s="527">
        <v>0</v>
      </c>
      <c r="D27" s="527">
        <v>0</v>
      </c>
      <c r="E27" s="527">
        <v>0</v>
      </c>
      <c r="F27" s="527">
        <v>0</v>
      </c>
      <c r="G27" s="527">
        <v>0</v>
      </c>
      <c r="H27" s="528">
        <v>0</v>
      </c>
      <c r="I27" s="527"/>
      <c r="K27" s="199"/>
      <c r="L27" s="200" t="s">
        <v>41</v>
      </c>
      <c r="M27" s="201" t="s">
        <v>42</v>
      </c>
      <c r="N27" s="202"/>
      <c r="O27" s="203" t="s">
        <v>43</v>
      </c>
      <c r="P27" s="204">
        <f>'Ｈ５（1993）'!A27</f>
        <v>0</v>
      </c>
      <c r="Q27" s="205">
        <f>'Ｈ５（1993）'!C27</f>
        <v>0</v>
      </c>
      <c r="R27" s="205">
        <f>'Ｈ５（1993）'!E27</f>
        <v>0</v>
      </c>
      <c r="S27" s="267">
        <f>'Ｈ５（1993）'!F27</f>
        <v>0</v>
      </c>
      <c r="T27" s="268">
        <f>'Ｈ５（1993）'!H27</f>
        <v>0</v>
      </c>
      <c r="U27" s="207"/>
      <c r="V27" s="450"/>
      <c r="W27" s="456"/>
      <c r="X27" s="457"/>
      <c r="Y27" s="458"/>
      <c r="Z27" s="447"/>
      <c r="AA27" s="459"/>
      <c r="AB27" s="459"/>
      <c r="AC27" s="509"/>
      <c r="AD27" s="165"/>
      <c r="AE27" s="165"/>
      <c r="AF27" s="165"/>
      <c r="AG27" s="165"/>
      <c r="AH27" s="165"/>
      <c r="AI27" s="376"/>
      <c r="AJ27" s="376"/>
      <c r="AK27" s="376"/>
    </row>
    <row r="28" spans="1:37" ht="14.45" customHeight="1">
      <c r="A28" s="526">
        <v>157892</v>
      </c>
      <c r="B28" s="527">
        <v>157892</v>
      </c>
      <c r="C28" s="527">
        <v>112777</v>
      </c>
      <c r="D28" s="527">
        <v>45115</v>
      </c>
      <c r="E28" s="527">
        <v>0</v>
      </c>
      <c r="F28" s="527">
        <v>116656</v>
      </c>
      <c r="G28" s="527">
        <v>0</v>
      </c>
      <c r="H28" s="528">
        <v>38200</v>
      </c>
      <c r="I28" s="527"/>
      <c r="K28" s="199" t="s">
        <v>128</v>
      </c>
      <c r="L28" s="221"/>
      <c r="M28" s="201" t="s">
        <v>13</v>
      </c>
      <c r="N28" s="202"/>
      <c r="O28" s="203" t="s">
        <v>44</v>
      </c>
      <c r="P28" s="204">
        <f>'Ｈ５（1993）'!A28</f>
        <v>157892</v>
      </c>
      <c r="Q28" s="205">
        <f>'Ｈ５（1993）'!C28</f>
        <v>112777</v>
      </c>
      <c r="R28" s="205">
        <f>'Ｈ５（1993）'!E28</f>
        <v>0</v>
      </c>
      <c r="S28" s="267">
        <f>'Ｈ５（1993）'!F28</f>
        <v>116656</v>
      </c>
      <c r="T28" s="268">
        <f>'Ｈ５（1993）'!H28</f>
        <v>38200</v>
      </c>
      <c r="U28" s="207"/>
      <c r="V28" s="221"/>
      <c r="W28" s="201" t="s">
        <v>13</v>
      </c>
      <c r="X28" s="202"/>
      <c r="Y28" s="220"/>
      <c r="Z28" s="224">
        <f>Z24-Z25</f>
        <v>16360</v>
      </c>
      <c r="AA28" s="225">
        <f>AA24-AA25</f>
        <v>0</v>
      </c>
      <c r="AB28" s="297">
        <f>AB24-AB25</f>
        <v>5836</v>
      </c>
      <c r="AC28" s="511">
        <f>AC24-AC25</f>
        <v>1171</v>
      </c>
      <c r="AD28" s="165"/>
      <c r="AE28" s="165"/>
      <c r="AF28" s="165"/>
      <c r="AG28" s="165"/>
      <c r="AH28" s="165"/>
      <c r="AI28" s="376"/>
      <c r="AJ28" s="376"/>
      <c r="AK28" s="376"/>
    </row>
    <row r="29" spans="1:37" ht="14.45" customHeight="1">
      <c r="A29" s="526">
        <v>0</v>
      </c>
      <c r="B29" s="527">
        <v>0</v>
      </c>
      <c r="C29" s="527">
        <v>0</v>
      </c>
      <c r="D29" s="527">
        <v>0</v>
      </c>
      <c r="E29" s="527">
        <v>0</v>
      </c>
      <c r="F29" s="527">
        <v>0</v>
      </c>
      <c r="G29" s="527">
        <v>0</v>
      </c>
      <c r="H29" s="528">
        <v>0</v>
      </c>
      <c r="I29" s="527"/>
      <c r="K29" s="199" t="s">
        <v>4</v>
      </c>
      <c r="L29" s="178" t="s">
        <v>45</v>
      </c>
      <c r="M29" s="202"/>
      <c r="N29" s="202"/>
      <c r="O29" s="203" t="s">
        <v>46</v>
      </c>
      <c r="P29" s="204">
        <f>'Ｈ５（1993）'!A29</f>
        <v>0</v>
      </c>
      <c r="Q29" s="205">
        <f>'Ｈ５（1993）'!C29</f>
        <v>0</v>
      </c>
      <c r="R29" s="205">
        <f>'Ｈ５（1993）'!E29</f>
        <v>0</v>
      </c>
      <c r="S29" s="267">
        <f>'Ｈ５（1993）'!F29</f>
        <v>0</v>
      </c>
      <c r="T29" s="268">
        <f>'Ｈ５（1993）'!H29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526">
        <v>0</v>
      </c>
      <c r="B30" s="527">
        <v>0</v>
      </c>
      <c r="C30" s="527">
        <v>0</v>
      </c>
      <c r="D30" s="527">
        <v>0</v>
      </c>
      <c r="E30" s="527">
        <v>0</v>
      </c>
      <c r="F30" s="527">
        <v>0</v>
      </c>
      <c r="G30" s="527">
        <v>0</v>
      </c>
      <c r="H30" s="528">
        <v>0</v>
      </c>
      <c r="I30" s="527"/>
      <c r="K30" s="199"/>
      <c r="L30" s="200"/>
      <c r="M30" s="201" t="s">
        <v>100</v>
      </c>
      <c r="N30" s="202"/>
      <c r="O30" s="203" t="s">
        <v>75</v>
      </c>
      <c r="P30" s="204">
        <f>'Ｈ５（1993）'!A30</f>
        <v>0</v>
      </c>
      <c r="Q30" s="205">
        <f>'Ｈ５（1993）'!C30</f>
        <v>0</v>
      </c>
      <c r="R30" s="205">
        <f>'Ｈ５（1993）'!E30</f>
        <v>0</v>
      </c>
      <c r="S30" s="267">
        <f>'Ｈ５（1993）'!F30</f>
        <v>0</v>
      </c>
      <c r="T30" s="268">
        <f>'Ｈ５（1993）'!H30</f>
        <v>0</v>
      </c>
      <c r="U30" s="207"/>
      <c r="V30" s="200"/>
      <c r="W30" s="172"/>
      <c r="X30" s="172"/>
      <c r="Y30" s="212"/>
      <c r="Z30" s="209"/>
      <c r="AA30" s="210"/>
      <c r="AB30" s="210"/>
      <c r="AC30" s="510"/>
      <c r="AD30" s="165"/>
      <c r="AE30" s="165"/>
      <c r="AF30" s="165"/>
      <c r="AG30" s="165"/>
      <c r="AH30" s="165"/>
      <c r="AI30" s="376"/>
      <c r="AJ30" s="376"/>
      <c r="AK30" s="376"/>
    </row>
    <row r="31" spans="1:37" ht="14.45" customHeight="1">
      <c r="A31" s="526">
        <v>0</v>
      </c>
      <c r="B31" s="527">
        <v>0</v>
      </c>
      <c r="C31" s="527">
        <v>0</v>
      </c>
      <c r="D31" s="527">
        <v>0</v>
      </c>
      <c r="E31" s="527">
        <v>0</v>
      </c>
      <c r="F31" s="527">
        <v>0</v>
      </c>
      <c r="G31" s="527">
        <v>0</v>
      </c>
      <c r="H31" s="528">
        <v>0</v>
      </c>
      <c r="I31" s="527"/>
      <c r="K31" s="199"/>
      <c r="L31" s="200"/>
      <c r="M31" s="201" t="s">
        <v>101</v>
      </c>
      <c r="N31" s="202"/>
      <c r="O31" s="203" t="s">
        <v>77</v>
      </c>
      <c r="P31" s="204">
        <f>'Ｈ５（1993）'!A31</f>
        <v>0</v>
      </c>
      <c r="Q31" s="205">
        <f>'Ｈ５（1993）'!C31</f>
        <v>0</v>
      </c>
      <c r="R31" s="205">
        <f>'Ｈ５（1993）'!E31</f>
        <v>0</v>
      </c>
      <c r="S31" s="267">
        <f>'Ｈ５（1993）'!F31</f>
        <v>0</v>
      </c>
      <c r="T31" s="268">
        <f>'Ｈ５（1993）'!H31</f>
        <v>0</v>
      </c>
      <c r="U31" s="207"/>
      <c r="V31" s="200"/>
      <c r="W31" s="172"/>
      <c r="X31" s="172"/>
      <c r="Y31" s="212"/>
      <c r="Z31" s="209"/>
      <c r="AA31" s="210"/>
      <c r="AB31" s="210"/>
      <c r="AC31" s="510"/>
      <c r="AD31" s="165"/>
      <c r="AE31" s="165"/>
      <c r="AF31" s="165"/>
      <c r="AG31" s="165"/>
      <c r="AH31" s="165"/>
      <c r="AI31" s="376"/>
      <c r="AJ31" s="376"/>
      <c r="AK31" s="376"/>
    </row>
    <row r="32" spans="1:37" ht="14.45" customHeight="1">
      <c r="A32" s="526">
        <v>20558</v>
      </c>
      <c r="B32" s="527">
        <v>20558</v>
      </c>
      <c r="C32" s="527">
        <v>20558</v>
      </c>
      <c r="D32" s="527">
        <v>0</v>
      </c>
      <c r="E32" s="527">
        <v>12340</v>
      </c>
      <c r="F32" s="527">
        <v>0</v>
      </c>
      <c r="G32" s="527">
        <v>0</v>
      </c>
      <c r="H32" s="528">
        <v>3900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526">
        <v>11700</v>
      </c>
      <c r="B33" s="527">
        <v>11700</v>
      </c>
      <c r="C33" s="527">
        <v>11700</v>
      </c>
      <c r="D33" s="527">
        <v>0</v>
      </c>
      <c r="E33" s="527">
        <v>6435</v>
      </c>
      <c r="F33" s="527">
        <v>0</v>
      </c>
      <c r="G33" s="527">
        <v>0</v>
      </c>
      <c r="H33" s="528">
        <v>3900</v>
      </c>
      <c r="I33" s="527"/>
      <c r="K33" s="199"/>
      <c r="L33" s="178"/>
      <c r="M33" s="201" t="s">
        <v>47</v>
      </c>
      <c r="N33" s="202"/>
      <c r="O33" s="203" t="s">
        <v>48</v>
      </c>
      <c r="P33" s="204">
        <f>'Ｈ５（1993）'!A33</f>
        <v>11700</v>
      </c>
      <c r="Q33" s="205">
        <f>'Ｈ５（1993）'!C33</f>
        <v>11700</v>
      </c>
      <c r="R33" s="205">
        <f>'Ｈ５（1993）'!E33</f>
        <v>6435</v>
      </c>
      <c r="S33" s="267">
        <f>'Ｈ５（1993）'!F33</f>
        <v>0</v>
      </c>
      <c r="T33" s="268">
        <f>'Ｈ５（1993）'!H33</f>
        <v>3900</v>
      </c>
      <c r="U33" s="207" t="s">
        <v>4</v>
      </c>
      <c r="V33" s="178"/>
      <c r="W33" s="201" t="s">
        <v>49</v>
      </c>
      <c r="X33" s="202"/>
      <c r="Y33" s="203" t="s">
        <v>23</v>
      </c>
      <c r="Z33" s="204">
        <f>'Ｈ５（1993）'!A183</f>
        <v>6777</v>
      </c>
      <c r="AA33" s="205">
        <f>'Ｈ５（1993）'!B183</f>
        <v>0</v>
      </c>
      <c r="AB33" s="206">
        <f>'Ｈ５（1993）'!C183</f>
        <v>0</v>
      </c>
      <c r="AC33" s="506">
        <f>'Ｈ５（1993）'!E183</f>
        <v>3017</v>
      </c>
      <c r="AD33" s="165"/>
      <c r="AE33" s="165"/>
      <c r="AF33" s="165"/>
      <c r="AG33" s="165"/>
      <c r="AH33" s="165"/>
      <c r="AI33" s="376"/>
      <c r="AJ33" s="376"/>
      <c r="AK33" s="376"/>
    </row>
    <row r="34" spans="1:37" ht="14.45" customHeight="1">
      <c r="A34" s="526">
        <v>0</v>
      </c>
      <c r="B34" s="527">
        <v>0</v>
      </c>
      <c r="C34" s="527">
        <v>0</v>
      </c>
      <c r="D34" s="527">
        <v>0</v>
      </c>
      <c r="E34" s="527">
        <v>0</v>
      </c>
      <c r="F34" s="527">
        <v>0</v>
      </c>
      <c r="G34" s="527">
        <v>0</v>
      </c>
      <c r="H34" s="528">
        <v>0</v>
      </c>
      <c r="I34" s="527"/>
      <c r="K34" s="199"/>
      <c r="L34" s="200"/>
      <c r="M34" s="201" t="s">
        <v>50</v>
      </c>
      <c r="N34" s="202"/>
      <c r="O34" s="203" t="s">
        <v>51</v>
      </c>
      <c r="P34" s="204">
        <f>'Ｈ５（1993）'!A34</f>
        <v>0</v>
      </c>
      <c r="Q34" s="205">
        <f>'Ｈ５（1993）'!C34</f>
        <v>0</v>
      </c>
      <c r="R34" s="205">
        <f>'Ｈ５（1993）'!E34</f>
        <v>0</v>
      </c>
      <c r="S34" s="267">
        <f>'Ｈ５（1993）'!F34</f>
        <v>0</v>
      </c>
      <c r="T34" s="268">
        <f>'Ｈ５（1993）'!H34</f>
        <v>0</v>
      </c>
      <c r="U34" s="207"/>
      <c r="V34" s="200"/>
      <c r="W34" s="200"/>
      <c r="X34" s="172"/>
      <c r="Y34" s="212"/>
      <c r="Z34" s="209"/>
      <c r="AA34" s="210"/>
      <c r="AB34" s="210"/>
      <c r="AC34" s="510"/>
      <c r="AD34" s="165"/>
      <c r="AE34" s="165"/>
      <c r="AF34" s="165"/>
      <c r="AG34" s="165"/>
      <c r="AH34" s="165"/>
      <c r="AI34" s="376"/>
      <c r="AJ34" s="376"/>
      <c r="AK34" s="376"/>
    </row>
    <row r="35" spans="1:37" ht="14.45" customHeight="1">
      <c r="A35" s="526">
        <v>0</v>
      </c>
      <c r="B35" s="527">
        <v>0</v>
      </c>
      <c r="C35" s="527">
        <v>0</v>
      </c>
      <c r="D35" s="527">
        <v>0</v>
      </c>
      <c r="E35" s="527">
        <v>0</v>
      </c>
      <c r="F35" s="527">
        <v>0</v>
      </c>
      <c r="G35" s="527">
        <v>0</v>
      </c>
      <c r="H35" s="528">
        <v>0</v>
      </c>
      <c r="I35" s="527"/>
      <c r="K35" s="199" t="s">
        <v>129</v>
      </c>
      <c r="L35" s="200"/>
      <c r="M35" s="201" t="s">
        <v>52</v>
      </c>
      <c r="N35" s="202"/>
      <c r="O35" s="203" t="s">
        <v>53</v>
      </c>
      <c r="P35" s="204">
        <f>'Ｈ５（1993）'!A35</f>
        <v>0</v>
      </c>
      <c r="Q35" s="205">
        <f>'Ｈ５（1993）'!C35</f>
        <v>0</v>
      </c>
      <c r="R35" s="205">
        <f>'Ｈ５（1993）'!E35</f>
        <v>0</v>
      </c>
      <c r="S35" s="267">
        <f>'Ｈ５（1993）'!F35</f>
        <v>0</v>
      </c>
      <c r="T35" s="268">
        <f>'Ｈ５（1993）'!H35</f>
        <v>0</v>
      </c>
      <c r="U35" s="207"/>
      <c r="V35" s="200"/>
      <c r="W35" s="201" t="s">
        <v>52</v>
      </c>
      <c r="X35" s="202"/>
      <c r="Y35" s="203" t="s">
        <v>27</v>
      </c>
      <c r="Z35" s="204">
        <f>'Ｈ５（1993）'!A184</f>
        <v>0</v>
      </c>
      <c r="AA35" s="205">
        <f>'Ｈ５（1993）'!B184</f>
        <v>0</v>
      </c>
      <c r="AB35" s="206">
        <f>'Ｈ５（1993）'!C184</f>
        <v>0</v>
      </c>
      <c r="AC35" s="506">
        <f>'Ｈ５（1993）'!E184</f>
        <v>0</v>
      </c>
      <c r="AD35" s="165"/>
      <c r="AE35" s="165"/>
      <c r="AF35" s="165"/>
      <c r="AG35" s="165"/>
      <c r="AH35" s="165"/>
      <c r="AI35" s="376"/>
      <c r="AJ35" s="376"/>
      <c r="AK35" s="376"/>
    </row>
    <row r="36" spans="1:37" ht="14.45" customHeight="1">
      <c r="A36" s="526">
        <v>0</v>
      </c>
      <c r="B36" s="527">
        <v>0</v>
      </c>
      <c r="C36" s="527">
        <v>0</v>
      </c>
      <c r="D36" s="527">
        <v>0</v>
      </c>
      <c r="E36" s="527">
        <v>0</v>
      </c>
      <c r="F36" s="527">
        <v>0</v>
      </c>
      <c r="G36" s="527">
        <v>0</v>
      </c>
      <c r="H36" s="528">
        <v>0</v>
      </c>
      <c r="I36" s="527"/>
      <c r="K36" s="199"/>
      <c r="L36" s="200" t="s">
        <v>54</v>
      </c>
      <c r="M36" s="201" t="s">
        <v>32</v>
      </c>
      <c r="N36" s="202"/>
      <c r="O36" s="203" t="s">
        <v>55</v>
      </c>
      <c r="P36" s="204">
        <f>'Ｈ５（1993）'!A36</f>
        <v>0</v>
      </c>
      <c r="Q36" s="205">
        <f>'Ｈ５（1993）'!C36</f>
        <v>0</v>
      </c>
      <c r="R36" s="205">
        <f>'Ｈ５（1993）'!E36</f>
        <v>0</v>
      </c>
      <c r="S36" s="267">
        <f>'Ｈ５（1993）'!F36</f>
        <v>0</v>
      </c>
      <c r="T36" s="268">
        <f>'Ｈ５（1993）'!H36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526">
        <v>0</v>
      </c>
      <c r="B37" s="527">
        <v>0</v>
      </c>
      <c r="C37" s="527">
        <v>0</v>
      </c>
      <c r="D37" s="527">
        <v>0</v>
      </c>
      <c r="E37" s="527">
        <v>0</v>
      </c>
      <c r="F37" s="527">
        <v>0</v>
      </c>
      <c r="G37" s="527">
        <v>0</v>
      </c>
      <c r="H37" s="528">
        <v>0</v>
      </c>
      <c r="I37" s="527"/>
      <c r="K37" s="199"/>
      <c r="L37" s="200"/>
      <c r="M37" s="201" t="s">
        <v>42</v>
      </c>
      <c r="N37" s="202"/>
      <c r="O37" s="203" t="s">
        <v>56</v>
      </c>
      <c r="P37" s="204">
        <f>'Ｈ５（1993）'!A37</f>
        <v>0</v>
      </c>
      <c r="Q37" s="205">
        <f>'Ｈ５（1993）'!C37</f>
        <v>0</v>
      </c>
      <c r="R37" s="205">
        <f>'Ｈ５（1993）'!E37</f>
        <v>0</v>
      </c>
      <c r="S37" s="267">
        <f>'Ｈ５（1993）'!F37</f>
        <v>0</v>
      </c>
      <c r="T37" s="268">
        <f>'Ｈ５（1993）'!H37</f>
        <v>0</v>
      </c>
      <c r="U37" s="207"/>
      <c r="V37" s="200"/>
      <c r="W37" s="200"/>
      <c r="X37" s="172"/>
      <c r="Y37" s="212"/>
      <c r="Z37" s="209"/>
      <c r="AA37" s="210"/>
      <c r="AB37" s="210"/>
      <c r="AC37" s="510"/>
      <c r="AD37" s="165"/>
      <c r="AE37" s="165"/>
      <c r="AF37" s="165"/>
      <c r="AG37" s="165"/>
      <c r="AH37" s="165"/>
      <c r="AI37" s="376"/>
      <c r="AJ37" s="376"/>
      <c r="AK37" s="376"/>
    </row>
    <row r="38" spans="1:37" ht="14.45" customHeight="1">
      <c r="A38" s="526">
        <v>0</v>
      </c>
      <c r="B38" s="527">
        <v>0</v>
      </c>
      <c r="C38" s="527">
        <v>0</v>
      </c>
      <c r="D38" s="527">
        <v>0</v>
      </c>
      <c r="E38" s="527">
        <v>0</v>
      </c>
      <c r="F38" s="527">
        <v>0</v>
      </c>
      <c r="G38" s="527">
        <v>0</v>
      </c>
      <c r="H38" s="528">
        <v>0</v>
      </c>
      <c r="I38" s="527"/>
      <c r="K38" s="199"/>
      <c r="L38" s="200"/>
      <c r="M38" s="201" t="s">
        <v>57</v>
      </c>
      <c r="N38" s="202"/>
      <c r="O38" s="203" t="s">
        <v>58</v>
      </c>
      <c r="P38" s="204">
        <f>'Ｈ５（1993）'!A38</f>
        <v>0</v>
      </c>
      <c r="Q38" s="205">
        <f>'Ｈ５（1993）'!C38</f>
        <v>0</v>
      </c>
      <c r="R38" s="205">
        <f>'Ｈ５（1993）'!E38</f>
        <v>0</v>
      </c>
      <c r="S38" s="267">
        <f>'Ｈ５（1993）'!F38</f>
        <v>0</v>
      </c>
      <c r="T38" s="268">
        <f>'Ｈ５（1993）'!H38</f>
        <v>0</v>
      </c>
      <c r="U38" s="207"/>
      <c r="V38" s="200"/>
      <c r="W38" s="201" t="s">
        <v>57</v>
      </c>
      <c r="X38" s="202"/>
      <c r="Y38" s="203" t="s">
        <v>30</v>
      </c>
      <c r="Z38" s="204">
        <f>'Ｈ５（1993）'!A185</f>
        <v>0</v>
      </c>
      <c r="AA38" s="205">
        <f>'Ｈ５（1993）'!B185</f>
        <v>0</v>
      </c>
      <c r="AB38" s="206">
        <f>'Ｈ５（1993）'!C185</f>
        <v>0</v>
      </c>
      <c r="AC38" s="506">
        <f>'Ｈ５（1993）'!E185</f>
        <v>0</v>
      </c>
      <c r="AD38" s="165"/>
      <c r="AE38" s="165"/>
      <c r="AF38" s="165"/>
      <c r="AG38" s="165"/>
      <c r="AH38" s="165"/>
      <c r="AI38" s="376"/>
      <c r="AJ38" s="376"/>
      <c r="AK38" s="376"/>
    </row>
    <row r="39" spans="1:37" ht="14.45" customHeight="1">
      <c r="A39" s="526">
        <v>0</v>
      </c>
      <c r="B39" s="527">
        <v>0</v>
      </c>
      <c r="C39" s="527">
        <v>0</v>
      </c>
      <c r="D39" s="527">
        <v>0</v>
      </c>
      <c r="E39" s="527">
        <v>0</v>
      </c>
      <c r="F39" s="527">
        <v>0</v>
      </c>
      <c r="G39" s="527">
        <v>0</v>
      </c>
      <c r="H39" s="528">
        <v>0</v>
      </c>
      <c r="I39" s="527"/>
      <c r="K39" s="199"/>
      <c r="L39" s="200"/>
      <c r="M39" s="178" t="s">
        <v>60</v>
      </c>
      <c r="N39" s="202"/>
      <c r="O39" s="203" t="s">
        <v>61</v>
      </c>
      <c r="P39" s="204">
        <f>'Ｈ５（1993）'!A39</f>
        <v>0</v>
      </c>
      <c r="Q39" s="205">
        <f>'Ｈ５（1993）'!C39</f>
        <v>0</v>
      </c>
      <c r="R39" s="205">
        <f>'Ｈ５（1993）'!E39</f>
        <v>0</v>
      </c>
      <c r="S39" s="267">
        <f>'Ｈ５（1993）'!F39</f>
        <v>0</v>
      </c>
      <c r="T39" s="268">
        <f>'Ｈ５（1993）'!H39</f>
        <v>0</v>
      </c>
      <c r="U39" s="207"/>
      <c r="V39" s="200" t="s">
        <v>59</v>
      </c>
      <c r="W39" s="178" t="s">
        <v>60</v>
      </c>
      <c r="X39" s="202"/>
      <c r="Y39" s="203" t="s">
        <v>33</v>
      </c>
      <c r="Z39" s="204">
        <f>'Ｈ５（1993）'!A186</f>
        <v>0</v>
      </c>
      <c r="AA39" s="205">
        <f>'Ｈ５（1993）'!B186</f>
        <v>0</v>
      </c>
      <c r="AB39" s="206">
        <f>'Ｈ５（1993）'!C186</f>
        <v>0</v>
      </c>
      <c r="AC39" s="506">
        <f>'Ｈ５（1993）'!E186</f>
        <v>0</v>
      </c>
      <c r="AD39" s="165"/>
      <c r="AE39" s="165"/>
      <c r="AF39" s="165"/>
      <c r="AG39" s="165"/>
      <c r="AH39" s="165"/>
      <c r="AI39" s="376"/>
      <c r="AJ39" s="376"/>
      <c r="AK39" s="376"/>
    </row>
    <row r="40" spans="1:37" ht="14.45" customHeight="1">
      <c r="A40" s="526">
        <v>0</v>
      </c>
      <c r="B40" s="527">
        <v>0</v>
      </c>
      <c r="C40" s="527">
        <v>0</v>
      </c>
      <c r="D40" s="527">
        <v>0</v>
      </c>
      <c r="E40" s="527">
        <v>0</v>
      </c>
      <c r="F40" s="527">
        <v>0</v>
      </c>
      <c r="G40" s="527">
        <v>0</v>
      </c>
      <c r="H40" s="528">
        <v>0</v>
      </c>
      <c r="I40" s="527"/>
      <c r="K40" s="199"/>
      <c r="L40" s="200" t="s">
        <v>59</v>
      </c>
      <c r="M40" s="200"/>
      <c r="N40" s="201" t="s">
        <v>62</v>
      </c>
      <c r="O40" s="203" t="s">
        <v>63</v>
      </c>
      <c r="P40" s="204">
        <f>'Ｈ５（1993）'!A40</f>
        <v>0</v>
      </c>
      <c r="Q40" s="205">
        <f>'Ｈ５（1993）'!C40</f>
        <v>0</v>
      </c>
      <c r="R40" s="205">
        <f>'Ｈ５（1993）'!E40</f>
        <v>0</v>
      </c>
      <c r="S40" s="267">
        <f>'Ｈ５（1993）'!F40</f>
        <v>0</v>
      </c>
      <c r="T40" s="268">
        <f>'Ｈ５（1993）'!H40</f>
        <v>0</v>
      </c>
      <c r="U40" s="207"/>
      <c r="V40" s="200"/>
      <c r="W40" s="200"/>
      <c r="X40" s="201" t="s">
        <v>62</v>
      </c>
      <c r="Y40" s="203" t="s">
        <v>37</v>
      </c>
      <c r="Z40" s="204">
        <f>'Ｈ５（1993）'!A187</f>
        <v>0</v>
      </c>
      <c r="AA40" s="205">
        <f>'Ｈ５（1993）'!B187</f>
        <v>0</v>
      </c>
      <c r="AB40" s="206">
        <f>'Ｈ５（1993）'!C187</f>
        <v>0</v>
      </c>
      <c r="AC40" s="506">
        <f>'Ｈ５（1993）'!E187</f>
        <v>0</v>
      </c>
      <c r="AD40" s="165"/>
      <c r="AE40" s="165"/>
      <c r="AF40" s="165"/>
      <c r="AG40" s="165"/>
      <c r="AH40" s="165"/>
      <c r="AI40" s="376"/>
      <c r="AJ40" s="376"/>
      <c r="AK40" s="376"/>
    </row>
    <row r="41" spans="1:37" ht="14.45" customHeight="1">
      <c r="A41" s="526">
        <v>0</v>
      </c>
      <c r="B41" s="527">
        <v>0</v>
      </c>
      <c r="C41" s="527">
        <v>0</v>
      </c>
      <c r="D41" s="527">
        <v>0</v>
      </c>
      <c r="E41" s="527">
        <v>0</v>
      </c>
      <c r="F41" s="527">
        <v>0</v>
      </c>
      <c r="G41" s="527">
        <v>0</v>
      </c>
      <c r="H41" s="528">
        <v>0</v>
      </c>
      <c r="I41" s="527"/>
      <c r="K41" s="199"/>
      <c r="L41" s="200"/>
      <c r="M41" s="200"/>
      <c r="N41" s="201" t="s">
        <v>64</v>
      </c>
      <c r="O41" s="203" t="s">
        <v>65</v>
      </c>
      <c r="P41" s="204">
        <f>'Ｈ５（1993）'!A41</f>
        <v>0</v>
      </c>
      <c r="Q41" s="205">
        <f>'Ｈ５（1993）'!C41</f>
        <v>0</v>
      </c>
      <c r="R41" s="205">
        <f>'Ｈ５（1993）'!E41</f>
        <v>0</v>
      </c>
      <c r="S41" s="267">
        <f>'Ｈ５（1993）'!F41</f>
        <v>0</v>
      </c>
      <c r="T41" s="268">
        <f>'Ｈ５（1993）'!H41</f>
        <v>0</v>
      </c>
      <c r="U41" s="207"/>
      <c r="V41" s="200"/>
      <c r="W41" s="200"/>
      <c r="X41" s="201" t="s">
        <v>64</v>
      </c>
      <c r="Y41" s="203" t="s">
        <v>40</v>
      </c>
      <c r="Z41" s="204">
        <f>'Ｈ５（1993）'!A188</f>
        <v>0</v>
      </c>
      <c r="AA41" s="205">
        <f>'Ｈ５（1993）'!B188</f>
        <v>0</v>
      </c>
      <c r="AB41" s="206">
        <f>'Ｈ５（1993）'!C188</f>
        <v>0</v>
      </c>
      <c r="AC41" s="506">
        <f>'Ｈ５（1993）'!E188</f>
        <v>0</v>
      </c>
      <c r="AD41" s="165"/>
      <c r="AE41" s="165"/>
      <c r="AF41" s="165"/>
      <c r="AG41" s="165"/>
      <c r="AH41" s="165"/>
      <c r="AI41" s="376"/>
      <c r="AJ41" s="376"/>
      <c r="AK41" s="376"/>
    </row>
    <row r="42" spans="1:37" ht="14.45" customHeight="1">
      <c r="A42" s="526">
        <v>0</v>
      </c>
      <c r="B42" s="527">
        <v>0</v>
      </c>
      <c r="C42" s="527">
        <v>0</v>
      </c>
      <c r="D42" s="527">
        <v>0</v>
      </c>
      <c r="E42" s="527">
        <v>0</v>
      </c>
      <c r="F42" s="527">
        <v>0</v>
      </c>
      <c r="G42" s="527">
        <v>0</v>
      </c>
      <c r="H42" s="528">
        <v>0</v>
      </c>
      <c r="I42" s="527"/>
      <c r="K42" s="199" t="s">
        <v>38</v>
      </c>
      <c r="L42" s="200"/>
      <c r="M42" s="200"/>
      <c r="N42" s="201" t="s">
        <v>66</v>
      </c>
      <c r="O42" s="203" t="s">
        <v>67</v>
      </c>
      <c r="P42" s="204">
        <f>'Ｈ５（1993）'!A42</f>
        <v>0</v>
      </c>
      <c r="Q42" s="205">
        <f>'Ｈ５（1993）'!C42</f>
        <v>0</v>
      </c>
      <c r="R42" s="205">
        <f>'Ｈ５（1993）'!E42</f>
        <v>0</v>
      </c>
      <c r="S42" s="267">
        <f>'Ｈ５（1993）'!F42</f>
        <v>0</v>
      </c>
      <c r="T42" s="268">
        <f>'Ｈ５（1993）'!H42</f>
        <v>0</v>
      </c>
      <c r="U42" s="207"/>
      <c r="V42" s="200" t="s">
        <v>668</v>
      </c>
      <c r="W42" s="200"/>
      <c r="X42" s="201" t="s">
        <v>66</v>
      </c>
      <c r="Y42" s="203" t="s">
        <v>43</v>
      </c>
      <c r="Z42" s="204">
        <f>'Ｈ５（1993）'!A189</f>
        <v>0</v>
      </c>
      <c r="AA42" s="205">
        <f>'Ｈ５（1993）'!B189</f>
        <v>0</v>
      </c>
      <c r="AB42" s="206">
        <f>'Ｈ５（1993）'!C189</f>
        <v>0</v>
      </c>
      <c r="AC42" s="506">
        <f>'Ｈ５（1993）'!E189</f>
        <v>0</v>
      </c>
      <c r="AD42" s="165"/>
      <c r="AE42" s="165"/>
      <c r="AF42" s="165"/>
      <c r="AG42" s="165"/>
      <c r="AH42" s="165"/>
      <c r="AI42" s="376"/>
      <c r="AJ42" s="376"/>
      <c r="AK42" s="376"/>
    </row>
    <row r="43" spans="1:37" ht="14.45" customHeight="1">
      <c r="A43" s="526">
        <v>0</v>
      </c>
      <c r="B43" s="527">
        <v>0</v>
      </c>
      <c r="C43" s="527">
        <v>0</v>
      </c>
      <c r="D43" s="527">
        <v>0</v>
      </c>
      <c r="E43" s="527">
        <v>0</v>
      </c>
      <c r="F43" s="527">
        <v>0</v>
      </c>
      <c r="G43" s="527">
        <v>0</v>
      </c>
      <c r="H43" s="528">
        <v>0</v>
      </c>
      <c r="I43" s="527"/>
      <c r="K43" s="199"/>
      <c r="L43" s="200"/>
      <c r="M43" s="200"/>
      <c r="N43" s="201" t="s">
        <v>150</v>
      </c>
      <c r="O43" s="203" t="s">
        <v>69</v>
      </c>
      <c r="P43" s="204">
        <f>'Ｈ５（1993）'!A43</f>
        <v>0</v>
      </c>
      <c r="Q43" s="205">
        <f>'Ｈ５（1993）'!C43</f>
        <v>0</v>
      </c>
      <c r="R43" s="205">
        <f>'Ｈ５（1993）'!E43</f>
        <v>0</v>
      </c>
      <c r="S43" s="267">
        <f>'Ｈ５（1993）'!F43</f>
        <v>0</v>
      </c>
      <c r="T43" s="268">
        <f>'Ｈ５（1993）'!H43</f>
        <v>0</v>
      </c>
      <c r="U43" s="207"/>
      <c r="V43" s="200"/>
      <c r="W43" s="200"/>
      <c r="X43" s="201" t="s">
        <v>150</v>
      </c>
      <c r="Y43" s="203" t="s">
        <v>44</v>
      </c>
      <c r="Z43" s="204">
        <f>'Ｈ５（1993）'!A190</f>
        <v>0</v>
      </c>
      <c r="AA43" s="205">
        <f>'Ｈ５（1993）'!B190</f>
        <v>0</v>
      </c>
      <c r="AB43" s="206">
        <f>'Ｈ５（1993）'!C190</f>
        <v>0</v>
      </c>
      <c r="AC43" s="506">
        <f>'Ｈ５（1993）'!E190</f>
        <v>0</v>
      </c>
      <c r="AD43" s="165"/>
      <c r="AE43" s="165"/>
      <c r="AF43" s="165"/>
      <c r="AG43" s="165"/>
      <c r="AH43" s="165"/>
      <c r="AI43" s="376"/>
      <c r="AJ43" s="376"/>
      <c r="AK43" s="376"/>
    </row>
    <row r="44" spans="1:37" ht="14.45" customHeight="1">
      <c r="A44" s="529">
        <v>0</v>
      </c>
      <c r="B44" s="530">
        <v>0</v>
      </c>
      <c r="C44" s="530">
        <v>0</v>
      </c>
      <c r="D44" s="530">
        <v>0</v>
      </c>
      <c r="E44" s="530">
        <v>0</v>
      </c>
      <c r="F44" s="530">
        <v>0</v>
      </c>
      <c r="G44" s="530">
        <v>0</v>
      </c>
      <c r="H44" s="531">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529">
        <v>0</v>
      </c>
      <c r="B45" s="530">
        <v>0</v>
      </c>
      <c r="C45" s="530">
        <v>0</v>
      </c>
      <c r="D45" s="530">
        <v>0</v>
      </c>
      <c r="E45" s="530">
        <v>0</v>
      </c>
      <c r="F45" s="530">
        <v>0</v>
      </c>
      <c r="G45" s="530">
        <v>0</v>
      </c>
      <c r="H45" s="531">
        <v>0</v>
      </c>
      <c r="I45" s="530"/>
      <c r="K45" s="227" t="s">
        <v>132</v>
      </c>
      <c r="L45" s="200"/>
      <c r="M45" s="201" t="s">
        <v>70</v>
      </c>
      <c r="N45" s="202"/>
      <c r="O45" s="203" t="s">
        <v>71</v>
      </c>
      <c r="P45" s="204">
        <f>'Ｈ５（1993）'!A44</f>
        <v>0</v>
      </c>
      <c r="Q45" s="205">
        <f>'Ｈ５（1993）'!C44</f>
        <v>0</v>
      </c>
      <c r="R45" s="205">
        <f>'Ｈ５（1993）'!E44</f>
        <v>0</v>
      </c>
      <c r="S45" s="267">
        <f>'Ｈ５（1993）'!F44</f>
        <v>0</v>
      </c>
      <c r="T45" s="268">
        <f>'Ｈ５（1993）'!H44</f>
        <v>0</v>
      </c>
      <c r="U45" s="207" t="s">
        <v>72</v>
      </c>
      <c r="V45" s="200" t="s">
        <v>669</v>
      </c>
      <c r="W45" s="201" t="s">
        <v>87</v>
      </c>
      <c r="X45" s="202"/>
      <c r="Y45" s="203" t="s">
        <v>46</v>
      </c>
      <c r="Z45" s="204">
        <f>'Ｈ５（1993）'!A191</f>
        <v>0</v>
      </c>
      <c r="AA45" s="205">
        <f>'Ｈ５（1993）'!B191</f>
        <v>0</v>
      </c>
      <c r="AB45" s="206">
        <f>'Ｈ５（1993）'!C191</f>
        <v>0</v>
      </c>
      <c r="AC45" s="506">
        <f>'Ｈ５（1993）'!E191</f>
        <v>0</v>
      </c>
      <c r="AD45" s="165"/>
      <c r="AE45" s="165"/>
      <c r="AF45" s="165"/>
      <c r="AG45" s="165"/>
      <c r="AH45" s="165"/>
      <c r="AI45" s="376"/>
      <c r="AJ45" s="376"/>
      <c r="AK45" s="376"/>
    </row>
    <row r="46" spans="1:37" ht="14.45" customHeight="1">
      <c r="A46" s="529">
        <v>8858</v>
      </c>
      <c r="B46" s="530">
        <v>8858</v>
      </c>
      <c r="C46" s="530">
        <v>8858</v>
      </c>
      <c r="D46" s="530">
        <v>0</v>
      </c>
      <c r="E46" s="530">
        <v>5905</v>
      </c>
      <c r="F46" s="530">
        <v>0</v>
      </c>
      <c r="G46" s="530">
        <v>0</v>
      </c>
      <c r="H46" s="531">
        <v>0</v>
      </c>
      <c r="I46" s="530"/>
      <c r="K46" s="199" t="s">
        <v>130</v>
      </c>
      <c r="L46" s="200"/>
      <c r="M46" s="201" t="s">
        <v>73</v>
      </c>
      <c r="N46" s="202"/>
      <c r="O46" s="203" t="s">
        <v>74</v>
      </c>
      <c r="P46" s="204">
        <f>'Ｈ５（1993）'!A45</f>
        <v>0</v>
      </c>
      <c r="Q46" s="205">
        <f>'Ｈ５（1993）'!C45</f>
        <v>0</v>
      </c>
      <c r="R46" s="205">
        <f>'Ｈ５（1993）'!E45</f>
        <v>0</v>
      </c>
      <c r="S46" s="267">
        <f>'Ｈ５（1993）'!F45</f>
        <v>0</v>
      </c>
      <c r="T46" s="268">
        <f>'Ｈ５（1993）'!H45</f>
        <v>0</v>
      </c>
      <c r="U46" s="207"/>
      <c r="V46" s="200"/>
      <c r="W46" s="201" t="s">
        <v>73</v>
      </c>
      <c r="X46" s="202"/>
      <c r="Y46" s="203" t="s">
        <v>75</v>
      </c>
      <c r="Z46" s="204">
        <f>'Ｈ５（1993）'!A192</f>
        <v>0</v>
      </c>
      <c r="AA46" s="205">
        <f>'Ｈ５（1993）'!B192</f>
        <v>0</v>
      </c>
      <c r="AB46" s="206">
        <f>'Ｈ５（1993）'!C192</f>
        <v>0</v>
      </c>
      <c r="AC46" s="506">
        <f>'Ｈ５（1993）'!E192</f>
        <v>0</v>
      </c>
      <c r="AD46" s="165"/>
      <c r="AE46" s="165"/>
      <c r="AF46" s="165"/>
      <c r="AG46" s="165"/>
      <c r="AH46" s="165"/>
      <c r="AI46" s="376"/>
      <c r="AJ46" s="376"/>
      <c r="AK46" s="376"/>
    </row>
    <row r="47" spans="1:37" ht="14.45" customHeight="1">
      <c r="A47" s="529">
        <v>0</v>
      </c>
      <c r="B47" s="530">
        <v>0</v>
      </c>
      <c r="C47" s="530">
        <v>0</v>
      </c>
      <c r="D47" s="530">
        <v>0</v>
      </c>
      <c r="E47" s="530">
        <v>0</v>
      </c>
      <c r="F47" s="530">
        <v>0</v>
      </c>
      <c r="G47" s="530">
        <v>0</v>
      </c>
      <c r="H47" s="531">
        <v>0</v>
      </c>
      <c r="I47" s="530"/>
      <c r="K47" s="199"/>
      <c r="L47" s="221"/>
      <c r="M47" s="201" t="s">
        <v>13</v>
      </c>
      <c r="N47" s="202"/>
      <c r="O47" s="203" t="s">
        <v>76</v>
      </c>
      <c r="P47" s="204">
        <f>'Ｈ５（1993）'!A46</f>
        <v>8858</v>
      </c>
      <c r="Q47" s="205">
        <f>'Ｈ５（1993）'!C46</f>
        <v>8858</v>
      </c>
      <c r="R47" s="205">
        <f>'Ｈ５（1993）'!E46</f>
        <v>5905</v>
      </c>
      <c r="S47" s="267">
        <f>'Ｈ５（1993）'!F46</f>
        <v>0</v>
      </c>
      <c r="T47" s="268">
        <f>'Ｈ５（1993）'!H46</f>
        <v>0</v>
      </c>
      <c r="U47" s="207"/>
      <c r="V47" s="461"/>
      <c r="W47" s="201" t="s">
        <v>13</v>
      </c>
      <c r="X47" s="202"/>
      <c r="Y47" s="203" t="s">
        <v>77</v>
      </c>
      <c r="Z47" s="204">
        <f>'Ｈ５（1993）'!A193</f>
        <v>0</v>
      </c>
      <c r="AA47" s="205">
        <f>'Ｈ５（1993）'!B193</f>
        <v>0</v>
      </c>
      <c r="AB47" s="206">
        <f>'Ｈ５（1993）'!C193</f>
        <v>0</v>
      </c>
      <c r="AC47" s="506">
        <f>'Ｈ５（1993）'!E193</f>
        <v>0</v>
      </c>
      <c r="AD47" s="165"/>
      <c r="AE47" s="165"/>
      <c r="AF47" s="165"/>
      <c r="AG47" s="165"/>
      <c r="AH47" s="165"/>
      <c r="AI47" s="376"/>
      <c r="AJ47" s="376"/>
      <c r="AK47" s="376"/>
    </row>
    <row r="48" spans="1:37" ht="14.45" customHeight="1">
      <c r="A48" s="529">
        <v>0</v>
      </c>
      <c r="B48" s="530">
        <v>0</v>
      </c>
      <c r="C48" s="530">
        <v>0</v>
      </c>
      <c r="D48" s="530">
        <v>0</v>
      </c>
      <c r="E48" s="530">
        <v>0</v>
      </c>
      <c r="F48" s="530">
        <v>0</v>
      </c>
      <c r="G48" s="530">
        <v>0</v>
      </c>
      <c r="H48" s="531">
        <v>0</v>
      </c>
      <c r="I48" s="530"/>
      <c r="K48" s="199" t="s">
        <v>4</v>
      </c>
      <c r="L48" s="178" t="s">
        <v>78</v>
      </c>
      <c r="M48" s="202"/>
      <c r="N48" s="202"/>
      <c r="O48" s="203" t="s">
        <v>79</v>
      </c>
      <c r="P48" s="204">
        <f>'Ｈ５（1993）'!A47</f>
        <v>0</v>
      </c>
      <c r="Q48" s="205">
        <f>'Ｈ５（1993）'!C47</f>
        <v>0</v>
      </c>
      <c r="R48" s="205">
        <f>'Ｈ５（1993）'!E47</f>
        <v>0</v>
      </c>
      <c r="S48" s="267">
        <f>'Ｈ５（1993）'!F47</f>
        <v>0</v>
      </c>
      <c r="T48" s="268">
        <f>'Ｈ５（1993）'!H47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529">
        <v>708267</v>
      </c>
      <c r="B49" s="530">
        <v>708267</v>
      </c>
      <c r="C49" s="530">
        <v>708267</v>
      </c>
      <c r="D49" s="530">
        <v>0</v>
      </c>
      <c r="E49" s="530">
        <v>368697</v>
      </c>
      <c r="F49" s="530">
        <v>0</v>
      </c>
      <c r="G49" s="530">
        <v>0</v>
      </c>
      <c r="H49" s="531">
        <v>242100</v>
      </c>
      <c r="I49" s="530"/>
      <c r="K49" s="199"/>
      <c r="L49" s="200"/>
      <c r="M49" s="201" t="s">
        <v>11</v>
      </c>
      <c r="N49" s="202"/>
      <c r="O49" s="203" t="s">
        <v>80</v>
      </c>
      <c r="P49" s="204">
        <f>'Ｈ５（1993）'!A48</f>
        <v>0</v>
      </c>
      <c r="Q49" s="205">
        <f>'Ｈ５（1993）'!C48</f>
        <v>0</v>
      </c>
      <c r="R49" s="205">
        <f>'Ｈ５（1993）'!E48</f>
        <v>0</v>
      </c>
      <c r="S49" s="267">
        <f>'Ｈ５（1993）'!F48</f>
        <v>0</v>
      </c>
      <c r="T49" s="268">
        <f>'Ｈ５（1993）'!H48</f>
        <v>0</v>
      </c>
      <c r="U49" s="207"/>
      <c r="V49" s="200"/>
      <c r="W49" s="172"/>
      <c r="X49" s="172"/>
      <c r="Y49" s="212"/>
      <c r="Z49" s="209"/>
      <c r="AA49" s="210"/>
      <c r="AB49" s="210"/>
      <c r="AC49" s="510"/>
      <c r="AD49" s="165"/>
      <c r="AE49" s="165"/>
      <c r="AF49" s="165"/>
      <c r="AG49" s="165"/>
      <c r="AH49" s="165"/>
      <c r="AI49" s="376"/>
      <c r="AJ49" s="376"/>
      <c r="AK49" s="376"/>
    </row>
    <row r="50" spans="1:38" ht="14.45" customHeight="1">
      <c r="A50" s="529">
        <v>708267</v>
      </c>
      <c r="B50" s="530">
        <v>708267</v>
      </c>
      <c r="C50" s="530">
        <v>708267</v>
      </c>
      <c r="D50" s="530">
        <v>0</v>
      </c>
      <c r="E50" s="530">
        <v>368697</v>
      </c>
      <c r="F50" s="530">
        <v>0</v>
      </c>
      <c r="G50" s="530">
        <v>0</v>
      </c>
      <c r="H50" s="531">
        <v>242100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529">
        <v>0</v>
      </c>
      <c r="B51" s="530">
        <v>0</v>
      </c>
      <c r="C51" s="530">
        <v>0</v>
      </c>
      <c r="D51" s="530">
        <v>0</v>
      </c>
      <c r="E51" s="530">
        <v>0</v>
      </c>
      <c r="F51" s="530">
        <v>0</v>
      </c>
      <c r="G51" s="530">
        <v>0</v>
      </c>
      <c r="H51" s="531">
        <v>0</v>
      </c>
      <c r="I51" s="530"/>
      <c r="K51" s="199"/>
      <c r="L51" s="174"/>
      <c r="M51" s="201" t="s">
        <v>88</v>
      </c>
      <c r="N51" s="202"/>
      <c r="O51" s="203" t="s">
        <v>109</v>
      </c>
      <c r="P51" s="204">
        <f>'Ｈ５（1993）'!A50</f>
        <v>708267</v>
      </c>
      <c r="Q51" s="205">
        <f>'Ｈ５（1993）'!C50</f>
        <v>708267</v>
      </c>
      <c r="R51" s="205">
        <f>'Ｈ５（1993）'!E50</f>
        <v>368697</v>
      </c>
      <c r="S51" s="267">
        <f>'Ｈ５（1993）'!F50</f>
        <v>0</v>
      </c>
      <c r="T51" s="268">
        <f>'Ｈ５（1993）'!H50</f>
        <v>242100</v>
      </c>
      <c r="U51" s="207"/>
      <c r="V51" s="178"/>
      <c r="W51" s="201" t="s">
        <v>88</v>
      </c>
      <c r="X51" s="222"/>
      <c r="Y51" s="223" t="s">
        <v>48</v>
      </c>
      <c r="Z51" s="231">
        <f>'Ｈ５（1993）'!A195</f>
        <v>38852</v>
      </c>
      <c r="AA51" s="232">
        <f>'Ｈ５（1993）'!B195</f>
        <v>0</v>
      </c>
      <c r="AB51" s="233">
        <f>'Ｈ５（1993）'!C195</f>
        <v>0</v>
      </c>
      <c r="AC51" s="513">
        <f>'Ｈ５（1993）'!E195</f>
        <v>0</v>
      </c>
      <c r="AD51" s="165"/>
      <c r="AE51" s="165"/>
      <c r="AF51" s="165"/>
      <c r="AG51" s="165"/>
      <c r="AH51" s="165"/>
      <c r="AI51" s="376"/>
      <c r="AJ51" s="376"/>
      <c r="AK51" s="376"/>
    </row>
    <row r="52" spans="1:38" ht="14.45" customHeight="1">
      <c r="A52" s="529">
        <v>0</v>
      </c>
      <c r="B52" s="530">
        <v>0</v>
      </c>
      <c r="C52" s="530">
        <v>0</v>
      </c>
      <c r="D52" s="530">
        <v>0</v>
      </c>
      <c r="E52" s="530">
        <v>0</v>
      </c>
      <c r="F52" s="530">
        <v>0</v>
      </c>
      <c r="G52" s="530">
        <v>0</v>
      </c>
      <c r="H52" s="531">
        <v>0</v>
      </c>
      <c r="I52" s="530"/>
      <c r="K52" s="199"/>
      <c r="L52" s="181" t="s">
        <v>91</v>
      </c>
      <c r="M52" s="201" t="s">
        <v>89</v>
      </c>
      <c r="N52" s="202"/>
      <c r="O52" s="203" t="s">
        <v>110</v>
      </c>
      <c r="P52" s="204">
        <f>'Ｈ５（1993）'!A51</f>
        <v>0</v>
      </c>
      <c r="Q52" s="205">
        <f>'Ｈ５（1993）'!C51</f>
        <v>0</v>
      </c>
      <c r="R52" s="205">
        <f>'Ｈ５（1993）'!E51</f>
        <v>0</v>
      </c>
      <c r="S52" s="267">
        <f>'Ｈ５（1993）'!F51</f>
        <v>0</v>
      </c>
      <c r="T52" s="268">
        <f>'Ｈ５（1993）'!H51</f>
        <v>0</v>
      </c>
      <c r="U52" s="207"/>
      <c r="V52" s="200" t="s">
        <v>91</v>
      </c>
      <c r="W52" s="221" t="s">
        <v>89</v>
      </c>
      <c r="X52" s="222"/>
      <c r="Y52" s="223" t="s">
        <v>51</v>
      </c>
      <c r="Z52" s="231">
        <f>'Ｈ５（1993）'!A196</f>
        <v>0</v>
      </c>
      <c r="AA52" s="232">
        <f>'Ｈ５（1993）'!B196</f>
        <v>0</v>
      </c>
      <c r="AB52" s="233">
        <f>'Ｈ５（1993）'!C196</f>
        <v>0</v>
      </c>
      <c r="AC52" s="513">
        <f>'Ｈ５（1993）'!E196</f>
        <v>0</v>
      </c>
      <c r="AD52" s="165"/>
      <c r="AE52" s="165"/>
      <c r="AF52" s="165"/>
      <c r="AG52" s="165"/>
      <c r="AH52" s="165"/>
      <c r="AI52" s="376"/>
      <c r="AJ52" s="376"/>
      <c r="AK52" s="376"/>
    </row>
    <row r="53" spans="1:38" ht="14.45" customHeight="1">
      <c r="A53" s="529">
        <v>0</v>
      </c>
      <c r="B53" s="530">
        <v>0</v>
      </c>
      <c r="C53" s="530">
        <v>0</v>
      </c>
      <c r="D53" s="530">
        <v>0</v>
      </c>
      <c r="E53" s="530">
        <v>0</v>
      </c>
      <c r="F53" s="530">
        <v>0</v>
      </c>
      <c r="G53" s="530">
        <v>0</v>
      </c>
      <c r="H53" s="531">
        <v>0</v>
      </c>
      <c r="I53" s="530"/>
      <c r="K53" s="199"/>
      <c r="L53" s="181"/>
      <c r="M53" s="201" t="s">
        <v>104</v>
      </c>
      <c r="N53" s="202"/>
      <c r="O53" s="203" t="s">
        <v>111</v>
      </c>
      <c r="P53" s="204">
        <f>'Ｈ５（1993）'!A52</f>
        <v>0</v>
      </c>
      <c r="Q53" s="205">
        <f>'Ｈ５（1993）'!C52</f>
        <v>0</v>
      </c>
      <c r="R53" s="205">
        <f>'Ｈ５（1993）'!E52</f>
        <v>0</v>
      </c>
      <c r="S53" s="267">
        <f>'Ｈ５（1993）'!F52</f>
        <v>0</v>
      </c>
      <c r="T53" s="268">
        <f>'Ｈ５（1993）'!H52</f>
        <v>0</v>
      </c>
      <c r="U53" s="207"/>
      <c r="V53" s="200"/>
      <c r="W53" s="221" t="s">
        <v>104</v>
      </c>
      <c r="X53" s="222"/>
      <c r="Y53" s="223" t="s">
        <v>53</v>
      </c>
      <c r="Z53" s="231">
        <f>'Ｈ５（1993）'!A197</f>
        <v>0</v>
      </c>
      <c r="AA53" s="232">
        <f>'Ｈ５（1993）'!B197</f>
        <v>0</v>
      </c>
      <c r="AB53" s="233">
        <f>'Ｈ５（1993）'!C197</f>
        <v>0</v>
      </c>
      <c r="AC53" s="513">
        <f>'Ｈ５（1993）'!E197</f>
        <v>0</v>
      </c>
      <c r="AD53" s="165"/>
      <c r="AE53" s="165"/>
      <c r="AF53" s="165"/>
      <c r="AG53" s="165"/>
      <c r="AH53" s="165"/>
      <c r="AI53" s="376"/>
      <c r="AJ53" s="376"/>
      <c r="AK53" s="376"/>
    </row>
    <row r="54" spans="1:38" ht="14.45" customHeight="1">
      <c r="A54" s="529">
        <v>0</v>
      </c>
      <c r="B54" s="530">
        <v>0</v>
      </c>
      <c r="C54" s="530">
        <v>0</v>
      </c>
      <c r="D54" s="530">
        <v>0</v>
      </c>
      <c r="E54" s="530">
        <v>0</v>
      </c>
      <c r="F54" s="530">
        <v>0</v>
      </c>
      <c r="G54" s="530">
        <v>0</v>
      </c>
      <c r="H54" s="531">
        <v>0</v>
      </c>
      <c r="I54" s="530"/>
      <c r="K54" s="199"/>
      <c r="L54" s="181"/>
      <c r="M54" s="201" t="s">
        <v>90</v>
      </c>
      <c r="N54" s="202"/>
      <c r="O54" s="203" t="s">
        <v>112</v>
      </c>
      <c r="P54" s="204">
        <f>'Ｈ５（1993）'!A53</f>
        <v>0</v>
      </c>
      <c r="Q54" s="205">
        <f>'Ｈ５（1993）'!C53</f>
        <v>0</v>
      </c>
      <c r="R54" s="205">
        <f>'Ｈ５（1993）'!E53</f>
        <v>0</v>
      </c>
      <c r="S54" s="267">
        <f>'Ｈ５（1993）'!F53</f>
        <v>0</v>
      </c>
      <c r="T54" s="268">
        <f>'Ｈ５（1993）'!H53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529">
        <v>0</v>
      </c>
      <c r="B55" s="530">
        <v>0</v>
      </c>
      <c r="C55" s="530">
        <v>0</v>
      </c>
      <c r="D55" s="530">
        <v>0</v>
      </c>
      <c r="E55" s="530">
        <v>0</v>
      </c>
      <c r="F55" s="530">
        <v>0</v>
      </c>
      <c r="G55" s="530">
        <v>0</v>
      </c>
      <c r="H55" s="531">
        <v>0</v>
      </c>
      <c r="I55" s="530"/>
      <c r="K55" s="199"/>
      <c r="L55" s="181" t="s">
        <v>92</v>
      </c>
      <c r="M55" s="201" t="s">
        <v>105</v>
      </c>
      <c r="N55" s="202"/>
      <c r="O55" s="203" t="s">
        <v>113</v>
      </c>
      <c r="P55" s="204">
        <f>'Ｈ５（1993）'!A54</f>
        <v>0</v>
      </c>
      <c r="Q55" s="205">
        <f>'Ｈ５（1993）'!C54</f>
        <v>0</v>
      </c>
      <c r="R55" s="205">
        <f>'Ｈ５（1993）'!E54</f>
        <v>0</v>
      </c>
      <c r="S55" s="267">
        <f>'Ｈ５（1993）'!F54</f>
        <v>0</v>
      </c>
      <c r="T55" s="268">
        <f>'Ｈ５（1993）'!H54</f>
        <v>0</v>
      </c>
      <c r="U55" s="207"/>
      <c r="V55" s="200"/>
      <c r="W55" s="200"/>
      <c r="X55" s="172"/>
      <c r="Y55" s="212"/>
      <c r="Z55" s="209"/>
      <c r="AA55" s="210"/>
      <c r="AB55" s="210"/>
      <c r="AC55" s="510"/>
      <c r="AD55" s="165"/>
      <c r="AE55" s="165"/>
      <c r="AF55" s="165"/>
      <c r="AG55" s="165"/>
      <c r="AH55" s="165"/>
      <c r="AI55" s="376"/>
      <c r="AJ55" s="376"/>
      <c r="AK55" s="376"/>
    </row>
    <row r="56" spans="1:38" ht="14.45" customHeight="1">
      <c r="A56" s="529">
        <v>0</v>
      </c>
      <c r="B56" s="530">
        <v>0</v>
      </c>
      <c r="C56" s="530">
        <v>0</v>
      </c>
      <c r="D56" s="530">
        <v>0</v>
      </c>
      <c r="E56" s="530">
        <v>0</v>
      </c>
      <c r="F56" s="530">
        <v>0</v>
      </c>
      <c r="G56" s="530">
        <v>0</v>
      </c>
      <c r="H56" s="531">
        <v>0</v>
      </c>
      <c r="I56" s="530"/>
      <c r="K56" s="199"/>
      <c r="L56" s="181"/>
      <c r="M56" s="201" t="s">
        <v>106</v>
      </c>
      <c r="N56" s="202"/>
      <c r="O56" s="203" t="s">
        <v>114</v>
      </c>
      <c r="P56" s="204">
        <f>'Ｈ５（1993）'!A55</f>
        <v>0</v>
      </c>
      <c r="Q56" s="205">
        <f>'Ｈ５（1993）'!C55</f>
        <v>0</v>
      </c>
      <c r="R56" s="205">
        <f>'Ｈ５（1993）'!E55</f>
        <v>0</v>
      </c>
      <c r="S56" s="267">
        <f>'Ｈ５（1993）'!F55</f>
        <v>0</v>
      </c>
      <c r="T56" s="268">
        <f>'Ｈ５（1993）'!H55</f>
        <v>0</v>
      </c>
      <c r="U56" s="207"/>
      <c r="V56" s="200" t="s">
        <v>668</v>
      </c>
      <c r="W56" s="201" t="s">
        <v>106</v>
      </c>
      <c r="X56" s="202"/>
      <c r="Y56" s="203" t="s">
        <v>55</v>
      </c>
      <c r="Z56" s="204">
        <f>'Ｈ５（1993）'!A198</f>
        <v>0</v>
      </c>
      <c r="AA56" s="205">
        <f>'Ｈ５（1993）'!B198</f>
        <v>0</v>
      </c>
      <c r="AB56" s="206">
        <f>'Ｈ５（1993）'!C198</f>
        <v>0</v>
      </c>
      <c r="AC56" s="506">
        <f>'Ｈ５（1993）'!E198</f>
        <v>0</v>
      </c>
      <c r="AD56" s="165"/>
      <c r="AE56" s="165"/>
      <c r="AF56" s="165"/>
      <c r="AG56" s="165"/>
      <c r="AH56" s="165"/>
      <c r="AI56" s="376"/>
      <c r="AJ56" s="376"/>
      <c r="AK56" s="376"/>
    </row>
    <row r="57" spans="1:38" ht="14.45" customHeight="1">
      <c r="A57" s="529">
        <v>0</v>
      </c>
      <c r="B57" s="530">
        <v>0</v>
      </c>
      <c r="C57" s="530">
        <v>0</v>
      </c>
      <c r="D57" s="530">
        <v>0</v>
      </c>
      <c r="E57" s="530">
        <v>0</v>
      </c>
      <c r="F57" s="530">
        <v>0</v>
      </c>
      <c r="G57" s="530">
        <v>0</v>
      </c>
      <c r="H57" s="531">
        <v>0</v>
      </c>
      <c r="I57" s="530"/>
      <c r="K57" s="199"/>
      <c r="L57" s="181"/>
      <c r="M57" s="201" t="s">
        <v>107</v>
      </c>
      <c r="N57" s="202"/>
      <c r="O57" s="203" t="s">
        <v>115</v>
      </c>
      <c r="P57" s="204">
        <f>'Ｈ５（1993）'!A56</f>
        <v>0</v>
      </c>
      <c r="Q57" s="205">
        <f>'Ｈ５（1993）'!C56</f>
        <v>0</v>
      </c>
      <c r="R57" s="205">
        <f>'Ｈ５（1993）'!E56</f>
        <v>0</v>
      </c>
      <c r="S57" s="267">
        <f>'Ｈ５（1993）'!F56</f>
        <v>0</v>
      </c>
      <c r="T57" s="268">
        <f>'Ｈ５（1993）'!H56</f>
        <v>0</v>
      </c>
      <c r="U57" s="207"/>
      <c r="V57" s="200"/>
      <c r="W57" s="201" t="s">
        <v>136</v>
      </c>
      <c r="X57" s="202"/>
      <c r="Y57" s="203" t="s">
        <v>56</v>
      </c>
      <c r="Z57" s="204">
        <f>'Ｈ５（1993）'!A199</f>
        <v>0</v>
      </c>
      <c r="AA57" s="205">
        <f>'Ｈ５（1993）'!B199</f>
        <v>0</v>
      </c>
      <c r="AB57" s="206">
        <f>'Ｈ５（1993）'!C199</f>
        <v>0</v>
      </c>
      <c r="AC57" s="506">
        <f>'Ｈ５（1993）'!E199</f>
        <v>0</v>
      </c>
      <c r="AD57" s="165"/>
      <c r="AE57" s="165"/>
      <c r="AF57" s="165"/>
      <c r="AG57" s="165"/>
      <c r="AH57" s="165"/>
      <c r="AI57" s="376"/>
      <c r="AJ57" s="376"/>
      <c r="AK57" s="376"/>
    </row>
    <row r="58" spans="1:38" ht="14.45" customHeight="1" thickBot="1">
      <c r="A58" s="529">
        <v>0</v>
      </c>
      <c r="B58" s="530">
        <v>0</v>
      </c>
      <c r="C58" s="530">
        <v>0</v>
      </c>
      <c r="D58" s="530">
        <v>0</v>
      </c>
      <c r="E58" s="530">
        <v>0</v>
      </c>
      <c r="F58" s="530">
        <v>0</v>
      </c>
      <c r="G58" s="530">
        <v>0</v>
      </c>
      <c r="H58" s="531">
        <v>0</v>
      </c>
      <c r="I58" s="530"/>
      <c r="K58" s="199"/>
      <c r="L58" s="181" t="s">
        <v>41</v>
      </c>
      <c r="M58" s="201" t="s">
        <v>108</v>
      </c>
      <c r="N58" s="202"/>
      <c r="O58" s="203" t="s">
        <v>116</v>
      </c>
      <c r="P58" s="204">
        <f>'Ｈ５（1993）'!A57</f>
        <v>0</v>
      </c>
      <c r="Q58" s="205">
        <f>'Ｈ５（1993）'!C57</f>
        <v>0</v>
      </c>
      <c r="R58" s="205">
        <f>'Ｈ５（1993）'!E57</f>
        <v>0</v>
      </c>
      <c r="S58" s="267">
        <f>'Ｈ５（1993）'!F57</f>
        <v>0</v>
      </c>
      <c r="T58" s="268">
        <f>'Ｈ５（1993）'!H57</f>
        <v>0</v>
      </c>
      <c r="U58" s="207"/>
      <c r="V58" s="181" t="s">
        <v>669</v>
      </c>
      <c r="W58" s="201" t="s">
        <v>138</v>
      </c>
      <c r="X58" s="202"/>
      <c r="Y58" s="203" t="s">
        <v>58</v>
      </c>
      <c r="Z58" s="204">
        <f>'Ｈ５（1993）'!A200</f>
        <v>0</v>
      </c>
      <c r="AA58" s="205">
        <f>'Ｈ５（1993）'!B200</f>
        <v>0</v>
      </c>
      <c r="AB58" s="206">
        <f>'Ｈ５（1993）'!C200</f>
        <v>0</v>
      </c>
      <c r="AC58" s="506">
        <f>'Ｈ５（1993）'!E200</f>
        <v>0</v>
      </c>
      <c r="AD58" s="165"/>
      <c r="AE58" s="165"/>
      <c r="AF58" s="165"/>
      <c r="AG58" s="165"/>
      <c r="AH58" s="165"/>
      <c r="AI58" s="376"/>
      <c r="AJ58" s="376"/>
      <c r="AK58" s="376"/>
    </row>
    <row r="59" spans="1:38" ht="14.45" customHeight="1" thickTop="1" thickBot="1">
      <c r="A59" s="532"/>
      <c r="B59" s="533"/>
      <c r="C59" s="533"/>
      <c r="D59" s="533"/>
      <c r="E59" s="533"/>
      <c r="F59" s="533"/>
      <c r="G59" s="533"/>
      <c r="H59" s="534"/>
      <c r="I59" s="530"/>
      <c r="K59" s="199"/>
      <c r="L59" s="221"/>
      <c r="M59" s="201" t="s">
        <v>13</v>
      </c>
      <c r="N59" s="202"/>
      <c r="O59" s="203" t="s">
        <v>117</v>
      </c>
      <c r="P59" s="204">
        <f>'Ｈ５（1993）'!A58</f>
        <v>0</v>
      </c>
      <c r="Q59" s="205">
        <f>'Ｈ５（1993）'!C58</f>
        <v>0</v>
      </c>
      <c r="R59" s="205">
        <f>'Ｈ５（1993）'!E58</f>
        <v>0</v>
      </c>
      <c r="S59" s="267">
        <f>'Ｈ５（1993）'!F58</f>
        <v>0</v>
      </c>
      <c r="T59" s="268">
        <f>'Ｈ５（1993）'!H58</f>
        <v>0</v>
      </c>
      <c r="U59" s="207"/>
      <c r="V59" s="221"/>
      <c r="W59" s="221" t="s">
        <v>13</v>
      </c>
      <c r="X59" s="222"/>
      <c r="Y59" s="223" t="s">
        <v>61</v>
      </c>
      <c r="Z59" s="204">
        <f>'Ｈ５（1993）'!A201</f>
        <v>0</v>
      </c>
      <c r="AA59" s="205">
        <f>'Ｈ５（1993）'!B201</f>
        <v>0</v>
      </c>
      <c r="AB59" s="206">
        <f>'Ｈ５（1993）'!C201</f>
        <v>0</v>
      </c>
      <c r="AC59" s="506">
        <f>'Ｈ５（1993）'!E201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'Ｈ５（1993）'!A59</f>
        <v>0</v>
      </c>
      <c r="Q60" s="205">
        <f>'Ｈ５（1993）'!C59</f>
        <v>0</v>
      </c>
      <c r="R60" s="205">
        <f>'Ｈ５（1993）'!E59</f>
        <v>0</v>
      </c>
      <c r="S60" s="267">
        <f>'Ｈ５（1993）'!F59</f>
        <v>0</v>
      </c>
      <c r="T60" s="268">
        <f>'Ｈ５（1993）'!H59</f>
        <v>0</v>
      </c>
      <c r="U60" s="207"/>
      <c r="V60" s="221" t="s">
        <v>13</v>
      </c>
      <c r="W60" s="222"/>
      <c r="X60" s="222"/>
      <c r="Y60" s="223" t="s">
        <v>63</v>
      </c>
      <c r="Z60" s="462">
        <f>'Ｈ５（1993）'!A202</f>
        <v>0</v>
      </c>
      <c r="AA60" s="449">
        <f>'Ｈ５（1993）'!B202</f>
        <v>0</v>
      </c>
      <c r="AB60" s="463">
        <f>'Ｈ５（1993）'!C202</f>
        <v>0</v>
      </c>
      <c r="AC60" s="515">
        <f>'Ｈ５（1993）'!E202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1261711</v>
      </c>
      <c r="Q61" s="247">
        <f>SUM(Q8:Q60)-Q9-Q10-Q12-Q13-Q15-Q16-Q17-Q30-Q31-Q32-Q40-Q41-Q42-Q43-Q44-Q49-Q50</f>
        <v>1177222</v>
      </c>
      <c r="R61" s="247">
        <f>SUM(R8:R60)-R9-R10-R12-R13-R15-R16-R17-R30-R31-R32-R40-R41-R42-R43-R44-R49-R50</f>
        <v>386272</v>
      </c>
      <c r="S61" s="336">
        <f>SUM(S8:S60)-S9-S10-S12-S13-S15-S16-S17-S30-S31-S32-S40-S41-S42-S43-S44-S49-S50</f>
        <v>351271</v>
      </c>
      <c r="T61" s="337">
        <f>SUM(T8:T60)-T9-T10-T12-T13-T15-T16-T17-T30-T31-T32-T40-T41-T42-T43-T44-T49-T50</f>
        <v>363300</v>
      </c>
      <c r="U61" s="249"/>
      <c r="V61" s="243" t="s">
        <v>82</v>
      </c>
      <c r="W61" s="244"/>
      <c r="X61" s="244"/>
      <c r="Y61" s="245"/>
      <c r="Z61" s="250">
        <f>SUM(Z8:Z60)-Z9-Z10-Z25-Z28-Z40-Z41-Z42-Z43-Z44</f>
        <v>84489</v>
      </c>
      <c r="AA61" s="247">
        <f>SUM(AA8:AA60)-AA9-AA10-AA25-AA28-AA40-AA41-AA42-AA43-AA44</f>
        <v>0</v>
      </c>
      <c r="AB61" s="251">
        <f>SUM(AB8:AB60)-AB9-AB10-AB25-AB28-AB40-AB41-AB42-AB43-AB44</f>
        <v>5836</v>
      </c>
      <c r="AC61" s="516">
        <f>SUM(AC8:AC60)-AC9-AC10-AC25-AC28-AC40-AC41-AC42-AC43-AC44</f>
        <v>4188</v>
      </c>
      <c r="AD61" s="1046"/>
      <c r="AE61" s="1046"/>
      <c r="AF61" s="1046"/>
      <c r="AG61" s="1011"/>
      <c r="AH61" s="1011"/>
      <c r="AI61" s="1012" t="s">
        <v>5</v>
      </c>
      <c r="AJ61" s="1009" t="s">
        <v>6</v>
      </c>
      <c r="AK61" s="1009" t="s">
        <v>7</v>
      </c>
      <c r="AL61" s="1013" t="s">
        <v>398</v>
      </c>
    </row>
    <row r="62" spans="1:38" ht="14.45" customHeight="1">
      <c r="A62" s="918">
        <v>2214673</v>
      </c>
      <c r="B62" s="918">
        <v>2193696</v>
      </c>
      <c r="C62" s="918">
        <v>20977</v>
      </c>
      <c r="D62" s="918">
        <v>67804</v>
      </c>
      <c r="E62" s="918">
        <v>8307</v>
      </c>
      <c r="F62" s="918">
        <v>1055600</v>
      </c>
      <c r="G62" s="536"/>
      <c r="H62" s="535"/>
      <c r="I62" s="535"/>
      <c r="K62" s="188"/>
      <c r="L62" s="189" t="s">
        <v>8</v>
      </c>
      <c r="M62" s="190"/>
      <c r="N62" s="190"/>
      <c r="O62" s="191" t="s">
        <v>9</v>
      </c>
      <c r="P62" s="257">
        <f>'Ｈ５（1993）'!A63</f>
        <v>0</v>
      </c>
      <c r="Q62" s="258">
        <f>'Ｈ５（1993）'!B63</f>
        <v>0</v>
      </c>
      <c r="R62" s="259"/>
      <c r="S62" s="260">
        <f>'Ｈ５（1993）'!D63</f>
        <v>0</v>
      </c>
      <c r="T62" s="261">
        <f>'Ｈ５（1993）'!F63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18">
        <v>0</v>
      </c>
      <c r="B63" s="918">
        <v>0</v>
      </c>
      <c r="C63" s="918">
        <v>0</v>
      </c>
      <c r="D63" s="918">
        <v>0</v>
      </c>
      <c r="E63" s="918">
        <v>0</v>
      </c>
      <c r="F63" s="918">
        <v>0</v>
      </c>
      <c r="G63" s="536"/>
      <c r="H63" s="535"/>
      <c r="I63" s="535"/>
      <c r="K63" s="199"/>
      <c r="L63" s="200"/>
      <c r="M63" s="201" t="s">
        <v>11</v>
      </c>
      <c r="N63" s="202"/>
      <c r="O63" s="203" t="s">
        <v>12</v>
      </c>
      <c r="P63" s="204">
        <f>'Ｈ５（1993）'!A64</f>
        <v>0</v>
      </c>
      <c r="Q63" s="205">
        <f>'Ｈ５（1993）'!B64</f>
        <v>0</v>
      </c>
      <c r="R63" s="225"/>
      <c r="S63" s="267">
        <f>'Ｈ５（1993）'!D64</f>
        <v>0</v>
      </c>
      <c r="T63" s="268">
        <f>'Ｈ５（1993）'!F64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18">
        <v>0</v>
      </c>
      <c r="B64" s="918">
        <v>0</v>
      </c>
      <c r="C64" s="918">
        <v>0</v>
      </c>
      <c r="D64" s="918">
        <v>0</v>
      </c>
      <c r="E64" s="918">
        <v>0</v>
      </c>
      <c r="F64" s="918">
        <v>0</v>
      </c>
      <c r="G64" s="536"/>
      <c r="H64" s="535"/>
      <c r="I64" s="535"/>
      <c r="K64" s="199"/>
      <c r="L64" s="200"/>
      <c r="M64" s="201" t="s">
        <v>13</v>
      </c>
      <c r="N64" s="172"/>
      <c r="O64" s="212"/>
      <c r="P64" s="213">
        <f>P62-P63</f>
        <v>0</v>
      </c>
      <c r="Q64" s="214">
        <f>Q62-Q63</f>
        <v>0</v>
      </c>
      <c r="R64" s="214"/>
      <c r="S64" s="274">
        <f>S62-S63</f>
        <v>0</v>
      </c>
      <c r="T64" s="275">
        <f>T62-T63</f>
        <v>0</v>
      </c>
      <c r="U64" s="269"/>
      <c r="V64" s="200"/>
      <c r="W64" s="201" t="s">
        <v>13</v>
      </c>
      <c r="X64" s="172"/>
      <c r="Y64" s="212" t="s">
        <v>9</v>
      </c>
      <c r="Z64" s="276">
        <f>'Ｈ５（1993）'!A117</f>
        <v>0</v>
      </c>
      <c r="AA64" s="277">
        <f>'Ｈ５（1993）'!B117</f>
        <v>0</v>
      </c>
      <c r="AB64" s="278"/>
      <c r="AC64" s="279">
        <f>'Ｈ５（1993）'!E117</f>
        <v>0</v>
      </c>
      <c r="AD64" s="269"/>
      <c r="AE64" s="200"/>
      <c r="AF64" s="201" t="s">
        <v>13</v>
      </c>
      <c r="AG64" s="172"/>
      <c r="AH64" s="212" t="s">
        <v>399</v>
      </c>
      <c r="AI64" s="276">
        <f>'Ｈ５（1993）'!A140</f>
        <v>0</v>
      </c>
      <c r="AJ64" s="277">
        <f>'Ｈ５（1993）'!B140</f>
        <v>0</v>
      </c>
      <c r="AK64" s="280">
        <f>'Ｈ５（1993）'!C140</f>
        <v>0</v>
      </c>
      <c r="AL64" s="281">
        <f>'Ｈ５（1993）'!E140</f>
        <v>0</v>
      </c>
    </row>
    <row r="65" spans="1:38" ht="14.45" customHeight="1">
      <c r="A65" s="918">
        <v>55326</v>
      </c>
      <c r="B65" s="918">
        <v>55326</v>
      </c>
      <c r="C65" s="918">
        <v>0</v>
      </c>
      <c r="D65" s="918">
        <v>0</v>
      </c>
      <c r="E65" s="918">
        <v>0</v>
      </c>
      <c r="F65" s="918">
        <v>0</v>
      </c>
      <c r="G65" s="536"/>
      <c r="H65" s="535"/>
      <c r="I65" s="535"/>
      <c r="K65" s="199" t="s">
        <v>4</v>
      </c>
      <c r="L65" s="178" t="s">
        <v>14</v>
      </c>
      <c r="M65" s="175"/>
      <c r="N65" s="175"/>
      <c r="O65" s="216" t="s">
        <v>15</v>
      </c>
      <c r="P65" s="217">
        <f>'Ｈ５（1993）'!A65</f>
        <v>55326</v>
      </c>
      <c r="Q65" s="218">
        <f>'Ｈ５（1993）'!B65</f>
        <v>55326</v>
      </c>
      <c r="R65" s="282"/>
      <c r="S65" s="283">
        <f>'Ｈ５（1993）'!D65</f>
        <v>0</v>
      </c>
      <c r="T65" s="268">
        <f>'Ｈ５（1993）'!F65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8">
        <v>896</v>
      </c>
      <c r="B66" s="918">
        <v>896</v>
      </c>
      <c r="C66" s="918">
        <v>0</v>
      </c>
      <c r="D66" s="918">
        <v>0</v>
      </c>
      <c r="E66" s="918">
        <v>0</v>
      </c>
      <c r="F66" s="918">
        <v>0</v>
      </c>
      <c r="G66" s="536"/>
      <c r="H66" s="535"/>
      <c r="I66" s="535"/>
      <c r="K66" s="199"/>
      <c r="L66" s="200"/>
      <c r="M66" s="201" t="s">
        <v>16</v>
      </c>
      <c r="N66" s="202"/>
      <c r="O66" s="203" t="s">
        <v>17</v>
      </c>
      <c r="P66" s="204">
        <f>'Ｈ５（1993）'!A66</f>
        <v>896</v>
      </c>
      <c r="Q66" s="205">
        <f>'Ｈ５（1993）'!B66</f>
        <v>896</v>
      </c>
      <c r="R66" s="225"/>
      <c r="S66" s="267">
        <f>'Ｈ５（1993）'!D66</f>
        <v>0</v>
      </c>
      <c r="T66" s="268">
        <f>'Ｈ５（1993）'!F66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8">
        <v>1216799</v>
      </c>
      <c r="B67" s="918">
        <v>1216309</v>
      </c>
      <c r="C67" s="918">
        <v>490</v>
      </c>
      <c r="D67" s="918">
        <v>50000</v>
      </c>
      <c r="E67" s="918">
        <v>0</v>
      </c>
      <c r="F67" s="918">
        <v>831800</v>
      </c>
      <c r="G67" s="536"/>
      <c r="H67" s="535"/>
      <c r="I67" s="535"/>
      <c r="K67" s="199"/>
      <c r="L67" s="221"/>
      <c r="M67" s="201" t="s">
        <v>13</v>
      </c>
      <c r="N67" s="222"/>
      <c r="O67" s="223"/>
      <c r="P67" s="213">
        <f>P65-P66</f>
        <v>54430</v>
      </c>
      <c r="Q67" s="214">
        <f>Q65-Q66</f>
        <v>54430</v>
      </c>
      <c r="R67" s="214"/>
      <c r="S67" s="274">
        <f>S65-S66</f>
        <v>0</v>
      </c>
      <c r="T67" s="275">
        <f>T65-T66</f>
        <v>0</v>
      </c>
      <c r="U67" s="269"/>
      <c r="V67" s="221"/>
      <c r="W67" s="201" t="s">
        <v>13</v>
      </c>
      <c r="X67" s="222"/>
      <c r="Y67" s="212" t="s">
        <v>400</v>
      </c>
      <c r="Z67" s="276">
        <f>'Ｈ５（1993）'!A118</f>
        <v>0</v>
      </c>
      <c r="AA67" s="277">
        <f>'Ｈ５（1993）'!B118</f>
        <v>0</v>
      </c>
      <c r="AB67" s="278"/>
      <c r="AC67" s="279">
        <f>'Ｈ５（1993）'!E118</f>
        <v>0</v>
      </c>
      <c r="AD67" s="269"/>
      <c r="AE67" s="221"/>
      <c r="AF67" s="201" t="s">
        <v>13</v>
      </c>
      <c r="AG67" s="222"/>
      <c r="AH67" s="212" t="s">
        <v>401</v>
      </c>
      <c r="AI67" s="276">
        <f>'Ｈ５（1993）'!A141</f>
        <v>0</v>
      </c>
      <c r="AJ67" s="277">
        <f>'Ｈ５（1993）'!B141</f>
        <v>0</v>
      </c>
      <c r="AK67" s="280">
        <f>'Ｈ５（1993）'!C141</f>
        <v>0</v>
      </c>
      <c r="AL67" s="281">
        <f>'Ｈ５（1993）'!E141</f>
        <v>0</v>
      </c>
    </row>
    <row r="68" spans="1:38" ht="14.45" customHeight="1">
      <c r="A68" s="918">
        <v>8965</v>
      </c>
      <c r="B68" s="918">
        <v>8475</v>
      </c>
      <c r="C68" s="918">
        <v>490</v>
      </c>
      <c r="D68" s="918">
        <v>0</v>
      </c>
      <c r="E68" s="918">
        <v>0</v>
      </c>
      <c r="F68" s="918">
        <v>0</v>
      </c>
      <c r="G68" s="536"/>
      <c r="H68" s="535"/>
      <c r="I68" s="535"/>
      <c r="K68" s="199" t="s">
        <v>4</v>
      </c>
      <c r="L68" s="174"/>
      <c r="M68" s="200" t="s">
        <v>94</v>
      </c>
      <c r="N68" s="202"/>
      <c r="O68" s="203" t="s">
        <v>93</v>
      </c>
      <c r="P68" s="204">
        <f>'Ｈ５（1993）'!A68</f>
        <v>8965</v>
      </c>
      <c r="Q68" s="205">
        <f>'Ｈ５（1993）'!B68</f>
        <v>8475</v>
      </c>
      <c r="R68" s="225"/>
      <c r="S68" s="267">
        <f>'Ｈ５（1993）'!D68</f>
        <v>0</v>
      </c>
      <c r="T68" s="268">
        <f>'Ｈ５（1993）'!F68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8">
        <v>4820</v>
      </c>
      <c r="B69" s="918">
        <v>4820</v>
      </c>
      <c r="C69" s="918">
        <v>0</v>
      </c>
      <c r="D69" s="918">
        <v>0</v>
      </c>
      <c r="E69" s="918">
        <v>0</v>
      </c>
      <c r="F69" s="918">
        <v>0</v>
      </c>
      <c r="G69" s="536"/>
      <c r="H69" s="535"/>
      <c r="I69" s="535"/>
      <c r="K69" s="199"/>
      <c r="L69" s="181" t="s">
        <v>102</v>
      </c>
      <c r="M69" s="200"/>
      <c r="N69" s="201" t="s">
        <v>148</v>
      </c>
      <c r="O69" s="203" t="s">
        <v>97</v>
      </c>
      <c r="P69" s="204">
        <f>'Ｈ５（1993）'!A69</f>
        <v>4820</v>
      </c>
      <c r="Q69" s="205">
        <f>'Ｈ５（1993）'!B69</f>
        <v>4820</v>
      </c>
      <c r="R69" s="225"/>
      <c r="S69" s="267">
        <f>'Ｈ５（1993）'!D69</f>
        <v>0</v>
      </c>
      <c r="T69" s="268">
        <f>'Ｈ５（1993）'!F69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8">
        <v>4145</v>
      </c>
      <c r="B70" s="918">
        <v>3655</v>
      </c>
      <c r="C70" s="918">
        <v>490</v>
      </c>
      <c r="D70" s="918">
        <v>0</v>
      </c>
      <c r="E70" s="918">
        <v>0</v>
      </c>
      <c r="F70" s="918">
        <v>0</v>
      </c>
      <c r="G70" s="536"/>
      <c r="H70" s="535"/>
      <c r="I70" s="535"/>
      <c r="K70" s="199"/>
      <c r="L70" s="181" t="s">
        <v>103</v>
      </c>
      <c r="M70" s="181"/>
      <c r="N70" s="201" t="s">
        <v>96</v>
      </c>
      <c r="O70" s="203" t="s">
        <v>34</v>
      </c>
      <c r="P70" s="204">
        <f>'Ｈ５（1993）'!A70</f>
        <v>4145</v>
      </c>
      <c r="Q70" s="205">
        <f>'Ｈ５（1993）'!B70</f>
        <v>3655</v>
      </c>
      <c r="R70" s="225"/>
      <c r="S70" s="267">
        <f>'Ｈ５（1993）'!D70</f>
        <v>0</v>
      </c>
      <c r="T70" s="268">
        <f>'Ｈ５（1993）'!F70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8">
        <v>0</v>
      </c>
      <c r="B71" s="918">
        <v>0</v>
      </c>
      <c r="C71" s="918">
        <v>0</v>
      </c>
      <c r="D71" s="918">
        <v>0</v>
      </c>
      <c r="E71" s="918">
        <v>0</v>
      </c>
      <c r="F71" s="918">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8">
        <v>1207834</v>
      </c>
      <c r="B72" s="918">
        <v>1207834</v>
      </c>
      <c r="C72" s="918">
        <v>0</v>
      </c>
      <c r="D72" s="918">
        <v>50000</v>
      </c>
      <c r="E72" s="918">
        <v>0</v>
      </c>
      <c r="F72" s="918">
        <v>831800</v>
      </c>
      <c r="G72" s="536"/>
      <c r="H72" s="535"/>
      <c r="I72" s="535"/>
      <c r="K72" s="199"/>
      <c r="L72" s="181"/>
      <c r="M72" s="201" t="s">
        <v>95</v>
      </c>
      <c r="N72" s="202"/>
      <c r="O72" s="203" t="s">
        <v>98</v>
      </c>
      <c r="P72" s="204">
        <f>'Ｈ５（1993）'!A71</f>
        <v>0</v>
      </c>
      <c r="Q72" s="205">
        <f>'Ｈ５（1993）'!B71</f>
        <v>0</v>
      </c>
      <c r="R72" s="225"/>
      <c r="S72" s="267">
        <f>'Ｈ５（1993）'!D71</f>
        <v>0</v>
      </c>
      <c r="T72" s="268">
        <f>'Ｈ５（1993）'!F71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8">
        <v>0</v>
      </c>
      <c r="B73" s="918">
        <v>0</v>
      </c>
      <c r="C73" s="918">
        <v>0</v>
      </c>
      <c r="D73" s="918">
        <v>0</v>
      </c>
      <c r="E73" s="918">
        <v>0</v>
      </c>
      <c r="F73" s="918">
        <v>0</v>
      </c>
      <c r="G73" s="536"/>
      <c r="H73" s="535"/>
      <c r="I73" s="535"/>
      <c r="K73" s="199"/>
      <c r="L73" s="221"/>
      <c r="M73" s="201" t="s">
        <v>13</v>
      </c>
      <c r="N73" s="202"/>
      <c r="O73" s="203" t="s">
        <v>99</v>
      </c>
      <c r="P73" s="204">
        <f>'Ｈ５（1993）'!A72</f>
        <v>1207834</v>
      </c>
      <c r="Q73" s="205">
        <f>'Ｈ５（1993）'!B72</f>
        <v>1207834</v>
      </c>
      <c r="R73" s="225"/>
      <c r="S73" s="267">
        <f>'Ｈ５（1993）'!D72</f>
        <v>50000</v>
      </c>
      <c r="T73" s="268">
        <f>'Ｈ５（1993）'!F72</f>
        <v>831800</v>
      </c>
      <c r="U73" s="269"/>
      <c r="V73" s="221"/>
      <c r="W73" s="201" t="s">
        <v>13</v>
      </c>
      <c r="X73" s="202"/>
      <c r="Y73" s="216" t="s">
        <v>15</v>
      </c>
      <c r="Z73" s="276">
        <f>'Ｈ５（1993）'!A119</f>
        <v>0</v>
      </c>
      <c r="AA73" s="277">
        <f>'Ｈ５（1993）'!B119</f>
        <v>0</v>
      </c>
      <c r="AB73" s="278"/>
      <c r="AC73" s="279">
        <f>'Ｈ５（1993）'!E119</f>
        <v>0</v>
      </c>
      <c r="AD73" s="269"/>
      <c r="AE73" s="221"/>
      <c r="AF73" s="201" t="s">
        <v>13</v>
      </c>
      <c r="AG73" s="202"/>
      <c r="AH73" s="216" t="s">
        <v>402</v>
      </c>
      <c r="AI73" s="276">
        <f>'Ｈ５（1993）'!A142</f>
        <v>0</v>
      </c>
      <c r="AJ73" s="277">
        <f>'Ｈ５（1993）'!B142</f>
        <v>0</v>
      </c>
      <c r="AK73" s="280">
        <f>'Ｈ５（1993）'!C142</f>
        <v>0</v>
      </c>
      <c r="AL73" s="281">
        <f>'Ｈ５（1993）'!E142</f>
        <v>0</v>
      </c>
    </row>
    <row r="74" spans="1:38" ht="14.45" customHeight="1">
      <c r="A74" s="918">
        <v>223621</v>
      </c>
      <c r="B74" s="918">
        <v>210353</v>
      </c>
      <c r="C74" s="918">
        <v>13268</v>
      </c>
      <c r="D74" s="918">
        <v>10930</v>
      </c>
      <c r="E74" s="918">
        <v>7807</v>
      </c>
      <c r="F74" s="918">
        <v>54500</v>
      </c>
      <c r="G74" s="536"/>
      <c r="H74" s="535"/>
      <c r="I74" s="535"/>
      <c r="K74" s="199"/>
      <c r="L74" s="201" t="s">
        <v>19</v>
      </c>
      <c r="M74" s="202"/>
      <c r="N74" s="202"/>
      <c r="O74" s="203" t="s">
        <v>20</v>
      </c>
      <c r="P74" s="204">
        <f>'Ｈ５（1993）'!A73</f>
        <v>0</v>
      </c>
      <c r="Q74" s="205">
        <f>'Ｈ５（1993）'!B73</f>
        <v>0</v>
      </c>
      <c r="R74" s="225"/>
      <c r="S74" s="267">
        <f>'Ｈ５（1993）'!D73</f>
        <v>0</v>
      </c>
      <c r="T74" s="268">
        <f>'Ｈ５（1993）'!F73</f>
        <v>0</v>
      </c>
      <c r="U74" s="269"/>
      <c r="V74" s="201" t="s">
        <v>19</v>
      </c>
      <c r="W74" s="202"/>
      <c r="X74" s="202"/>
      <c r="Y74" s="216" t="s">
        <v>142</v>
      </c>
      <c r="Z74" s="299">
        <f>'Ｈ５（1993）'!A120</f>
        <v>0</v>
      </c>
      <c r="AA74" s="277">
        <f>'Ｈ５（1993）'!B120</f>
        <v>0</v>
      </c>
      <c r="AB74" s="300"/>
      <c r="AC74" s="279">
        <f>'Ｈ５（1993）'!E120</f>
        <v>0</v>
      </c>
      <c r="AD74" s="269"/>
      <c r="AE74" s="201" t="s">
        <v>19</v>
      </c>
      <c r="AF74" s="202"/>
      <c r="AG74" s="202"/>
      <c r="AH74" s="216" t="s">
        <v>403</v>
      </c>
      <c r="AI74" s="299">
        <f>'Ｈ５（1993）'!A143</f>
        <v>0</v>
      </c>
      <c r="AJ74" s="277">
        <f>'Ｈ５（1993）'!B143</f>
        <v>0</v>
      </c>
      <c r="AK74" s="301">
        <f>'Ｈ５（1993）'!C143</f>
        <v>0</v>
      </c>
      <c r="AL74" s="281">
        <f>'Ｈ５（1993）'!E143</f>
        <v>0</v>
      </c>
    </row>
    <row r="75" spans="1:38" ht="14.45" customHeight="1">
      <c r="A75" s="918">
        <v>9840</v>
      </c>
      <c r="B75" s="918">
        <v>9472</v>
      </c>
      <c r="C75" s="918">
        <v>368</v>
      </c>
      <c r="D75" s="918">
        <v>1540</v>
      </c>
      <c r="E75" s="918">
        <v>0</v>
      </c>
      <c r="F75" s="918">
        <v>1800</v>
      </c>
      <c r="G75" s="536"/>
      <c r="H75" s="535"/>
      <c r="I75" s="535"/>
      <c r="K75" s="199" t="s">
        <v>83</v>
      </c>
      <c r="L75" s="200"/>
      <c r="M75" s="201" t="s">
        <v>22</v>
      </c>
      <c r="N75" s="202"/>
      <c r="O75" s="203" t="s">
        <v>23</v>
      </c>
      <c r="P75" s="204">
        <f>'Ｈ５（1993）'!A75</f>
        <v>9840</v>
      </c>
      <c r="Q75" s="205">
        <f>'Ｈ５（1993）'!B75</f>
        <v>9472</v>
      </c>
      <c r="R75" s="225"/>
      <c r="S75" s="267">
        <f>'Ｈ５（1993）'!D75</f>
        <v>1540</v>
      </c>
      <c r="T75" s="268">
        <f>'Ｈ５（1993）'!F75</f>
        <v>1800</v>
      </c>
      <c r="U75" s="269" t="s">
        <v>404</v>
      </c>
      <c r="V75" s="200"/>
      <c r="W75" s="201" t="s">
        <v>405</v>
      </c>
      <c r="X75" s="202"/>
      <c r="Y75" s="216" t="s">
        <v>406</v>
      </c>
      <c r="Z75" s="299">
        <f>'Ｈ５（1993）'!A121</f>
        <v>59325</v>
      </c>
      <c r="AA75" s="277">
        <f>'Ｈ５（1993）'!B121</f>
        <v>0</v>
      </c>
      <c r="AB75" s="300"/>
      <c r="AC75" s="279">
        <f>'Ｈ５（1993）'!E121</f>
        <v>43300</v>
      </c>
      <c r="AD75" s="269" t="s">
        <v>407</v>
      </c>
      <c r="AE75" s="200"/>
      <c r="AF75" s="201" t="s">
        <v>405</v>
      </c>
      <c r="AG75" s="202"/>
      <c r="AH75" s="216" t="s">
        <v>408</v>
      </c>
      <c r="AI75" s="299">
        <f>'Ｈ５（1993）'!A144</f>
        <v>0</v>
      </c>
      <c r="AJ75" s="277">
        <f>'Ｈ５（1993）'!B144</f>
        <v>0</v>
      </c>
      <c r="AK75" s="301">
        <f>'Ｈ５（1993）'!C144</f>
        <v>0</v>
      </c>
      <c r="AL75" s="281">
        <f>'Ｈ５（1993）'!E144</f>
        <v>0</v>
      </c>
    </row>
    <row r="76" spans="1:38" ht="14.45" customHeight="1">
      <c r="A76" s="918">
        <v>542</v>
      </c>
      <c r="B76" s="918">
        <v>542</v>
      </c>
      <c r="C76" s="918">
        <v>0</v>
      </c>
      <c r="D76" s="918">
        <v>0</v>
      </c>
      <c r="E76" s="918">
        <v>0</v>
      </c>
      <c r="F76" s="918">
        <v>500</v>
      </c>
      <c r="G76" s="536"/>
      <c r="H76" s="535"/>
      <c r="I76" s="535"/>
      <c r="K76" s="199"/>
      <c r="L76" s="200" t="s">
        <v>25</v>
      </c>
      <c r="M76" s="201" t="s">
        <v>26</v>
      </c>
      <c r="N76" s="202"/>
      <c r="O76" s="203" t="s">
        <v>27</v>
      </c>
      <c r="P76" s="204">
        <f>'Ｈ５（1993）'!A76</f>
        <v>542</v>
      </c>
      <c r="Q76" s="205">
        <f>'Ｈ５（1993）'!B76</f>
        <v>542</v>
      </c>
      <c r="R76" s="225"/>
      <c r="S76" s="267">
        <f>'Ｈ５（1993）'!D76</f>
        <v>0</v>
      </c>
      <c r="T76" s="268">
        <f>'Ｈ５（1993）'!F76</f>
        <v>500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8">
        <v>0</v>
      </c>
      <c r="B77" s="918">
        <v>0</v>
      </c>
      <c r="C77" s="918">
        <v>0</v>
      </c>
      <c r="D77" s="918">
        <v>0</v>
      </c>
      <c r="E77" s="918">
        <v>0</v>
      </c>
      <c r="F77" s="918">
        <v>0</v>
      </c>
      <c r="G77" s="536"/>
      <c r="H77" s="535"/>
      <c r="I77" s="535"/>
      <c r="K77" s="199"/>
      <c r="L77" s="200" t="s">
        <v>28</v>
      </c>
      <c r="M77" s="201" t="s">
        <v>29</v>
      </c>
      <c r="N77" s="202"/>
      <c r="O77" s="203" t="s">
        <v>30</v>
      </c>
      <c r="P77" s="204">
        <f>'Ｈ５（1993）'!A77</f>
        <v>0</v>
      </c>
      <c r="Q77" s="205">
        <f>'Ｈ５（1993）'!B77</f>
        <v>0</v>
      </c>
      <c r="R77" s="225"/>
      <c r="S77" s="267">
        <f>'Ｈ５（1993）'!D77</f>
        <v>0</v>
      </c>
      <c r="T77" s="268">
        <f>'Ｈ５（1993）'!F77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8">
        <v>0</v>
      </c>
      <c r="B78" s="918">
        <v>0</v>
      </c>
      <c r="C78" s="918">
        <v>0</v>
      </c>
      <c r="D78" s="918">
        <v>0</v>
      </c>
      <c r="E78" s="918">
        <v>0</v>
      </c>
      <c r="F78" s="918">
        <v>0</v>
      </c>
      <c r="G78" s="536"/>
      <c r="H78" s="535"/>
      <c r="I78" s="535"/>
      <c r="K78" s="199"/>
      <c r="L78" s="200" t="s">
        <v>31</v>
      </c>
      <c r="M78" s="201" t="s">
        <v>32</v>
      </c>
      <c r="N78" s="202"/>
      <c r="O78" s="203" t="s">
        <v>33</v>
      </c>
      <c r="P78" s="204">
        <f>'Ｈ５（1993）'!A78</f>
        <v>0</v>
      </c>
      <c r="Q78" s="205">
        <f>'Ｈ５（1993）'!B78</f>
        <v>0</v>
      </c>
      <c r="R78" s="225"/>
      <c r="S78" s="267">
        <f>'Ｈ５（1993）'!D78</f>
        <v>0</v>
      </c>
      <c r="T78" s="268">
        <f>'Ｈ５（1993）'!F78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8">
        <v>0</v>
      </c>
      <c r="B79" s="918">
        <v>0</v>
      </c>
      <c r="C79" s="918">
        <v>0</v>
      </c>
      <c r="D79" s="918">
        <v>0</v>
      </c>
      <c r="E79" s="918">
        <v>0</v>
      </c>
      <c r="F79" s="918">
        <v>0</v>
      </c>
      <c r="G79" s="536"/>
      <c r="H79" s="535"/>
      <c r="I79" s="535"/>
      <c r="K79" s="199"/>
      <c r="L79" s="200" t="s">
        <v>35</v>
      </c>
      <c r="M79" s="201" t="s">
        <v>36</v>
      </c>
      <c r="N79" s="202"/>
      <c r="O79" s="203" t="s">
        <v>37</v>
      </c>
      <c r="P79" s="204">
        <f>'Ｈ５（1993）'!A79</f>
        <v>0</v>
      </c>
      <c r="Q79" s="205">
        <f>'Ｈ５（1993）'!B79</f>
        <v>0</v>
      </c>
      <c r="R79" s="225"/>
      <c r="S79" s="267">
        <f>'Ｈ５（1993）'!D79</f>
        <v>0</v>
      </c>
      <c r="T79" s="268">
        <f>'Ｈ５（1993）'!F79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8">
        <v>148476</v>
      </c>
      <c r="B80" s="918">
        <v>136576</v>
      </c>
      <c r="C80" s="918">
        <v>11900</v>
      </c>
      <c r="D80" s="918">
        <v>8390</v>
      </c>
      <c r="E80" s="918">
        <v>1048</v>
      </c>
      <c r="F80" s="918">
        <v>21400</v>
      </c>
      <c r="G80" s="536"/>
      <c r="H80" s="535"/>
      <c r="I80" s="535"/>
      <c r="K80" s="199"/>
      <c r="L80" s="200" t="s">
        <v>38</v>
      </c>
      <c r="M80" s="201" t="s">
        <v>149</v>
      </c>
      <c r="N80" s="202"/>
      <c r="O80" s="203" t="s">
        <v>40</v>
      </c>
      <c r="P80" s="204">
        <f>'Ｈ５（1993）'!A80</f>
        <v>148476</v>
      </c>
      <c r="Q80" s="205">
        <f>'Ｈ５（1993）'!B80</f>
        <v>136576</v>
      </c>
      <c r="R80" s="225"/>
      <c r="S80" s="267">
        <f>'Ｈ５（1993）'!D80</f>
        <v>8390</v>
      </c>
      <c r="T80" s="268">
        <f>'Ｈ５（1993）'!F80</f>
        <v>21400</v>
      </c>
      <c r="U80" s="269"/>
      <c r="V80" s="200" t="s">
        <v>38</v>
      </c>
      <c r="W80" s="201" t="s">
        <v>149</v>
      </c>
      <c r="X80" s="202"/>
      <c r="Y80" s="203" t="s">
        <v>413</v>
      </c>
      <c r="Z80" s="276">
        <f>'Ｈ５（1993）'!A122</f>
        <v>59325</v>
      </c>
      <c r="AA80" s="277">
        <f>'Ｈ５（1993）'!B122</f>
        <v>0</v>
      </c>
      <c r="AB80" s="278"/>
      <c r="AC80" s="279">
        <f>'Ｈ５（1993）'!E122</f>
        <v>43300</v>
      </c>
      <c r="AD80" s="269" t="s">
        <v>414</v>
      </c>
      <c r="AE80" s="200" t="s">
        <v>38</v>
      </c>
      <c r="AF80" s="201" t="s">
        <v>149</v>
      </c>
      <c r="AG80" s="202"/>
      <c r="AH80" s="203" t="s">
        <v>415</v>
      </c>
      <c r="AI80" s="276">
        <f>'Ｈ５（1993）'!A145</f>
        <v>0</v>
      </c>
      <c r="AJ80" s="277">
        <f>'Ｈ５（1993）'!B145</f>
        <v>0</v>
      </c>
      <c r="AK80" s="280">
        <f>'Ｈ５（1993）'!C145</f>
        <v>0</v>
      </c>
      <c r="AL80" s="281">
        <f>'Ｈ５（1993）'!E145</f>
        <v>0</v>
      </c>
    </row>
    <row r="81" spans="1:38" ht="14.45" customHeight="1">
      <c r="A81" s="918">
        <v>0</v>
      </c>
      <c r="B81" s="918">
        <v>0</v>
      </c>
      <c r="C81" s="918">
        <v>0</v>
      </c>
      <c r="D81" s="918">
        <v>0</v>
      </c>
      <c r="E81" s="918">
        <v>0</v>
      </c>
      <c r="F81" s="918">
        <v>0</v>
      </c>
      <c r="G81" s="536"/>
      <c r="H81" s="535"/>
      <c r="I81" s="535"/>
      <c r="K81" s="199"/>
      <c r="L81" s="200" t="s">
        <v>41</v>
      </c>
      <c r="M81" s="201" t="s">
        <v>42</v>
      </c>
      <c r="N81" s="202"/>
      <c r="O81" s="203" t="s">
        <v>43</v>
      </c>
      <c r="P81" s="204">
        <f>'Ｈ５（1993）'!A81</f>
        <v>0</v>
      </c>
      <c r="Q81" s="205">
        <f>'Ｈ５（1993）'!B81</f>
        <v>0</v>
      </c>
      <c r="R81" s="225"/>
      <c r="S81" s="267">
        <f>'Ｈ５（1993）'!D81</f>
        <v>0</v>
      </c>
      <c r="T81" s="268">
        <f>'Ｈ５（1993）'!F81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8">
        <v>64763</v>
      </c>
      <c r="B82" s="918">
        <v>63763</v>
      </c>
      <c r="C82" s="918">
        <v>1000</v>
      </c>
      <c r="D82" s="918">
        <v>1000</v>
      </c>
      <c r="E82" s="918">
        <v>6759</v>
      </c>
      <c r="F82" s="918">
        <v>30800</v>
      </c>
      <c r="G82" s="536"/>
      <c r="H82" s="535"/>
      <c r="I82" s="535"/>
      <c r="K82" s="199" t="s">
        <v>131</v>
      </c>
      <c r="L82" s="221"/>
      <c r="M82" s="201" t="s">
        <v>13</v>
      </c>
      <c r="N82" s="202"/>
      <c r="O82" s="203" t="s">
        <v>44</v>
      </c>
      <c r="P82" s="204">
        <f>'Ｈ５（1993）'!A82</f>
        <v>64763</v>
      </c>
      <c r="Q82" s="205">
        <f>'Ｈ５（1993）'!B82</f>
        <v>63763</v>
      </c>
      <c r="R82" s="225"/>
      <c r="S82" s="267">
        <f>'Ｈ５（1993）'!D82</f>
        <v>1000</v>
      </c>
      <c r="T82" s="268">
        <f>'Ｈ５（1993）'!F82</f>
        <v>30800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18">
        <v>8707</v>
      </c>
      <c r="B83" s="918">
        <v>3834</v>
      </c>
      <c r="C83" s="918">
        <v>4873</v>
      </c>
      <c r="D83" s="918">
        <v>1874</v>
      </c>
      <c r="E83" s="918">
        <v>0</v>
      </c>
      <c r="F83" s="918">
        <v>2800</v>
      </c>
      <c r="G83" s="536"/>
      <c r="H83" s="535"/>
      <c r="I83" s="535"/>
      <c r="K83" s="199" t="s">
        <v>4</v>
      </c>
      <c r="L83" s="178" t="s">
        <v>45</v>
      </c>
      <c r="M83" s="202"/>
      <c r="N83" s="202"/>
      <c r="O83" s="203" t="s">
        <v>46</v>
      </c>
      <c r="P83" s="204">
        <f>'Ｈ５（1993）'!A83</f>
        <v>8707</v>
      </c>
      <c r="Q83" s="205">
        <f>'Ｈ５（1993）'!B83</f>
        <v>3834</v>
      </c>
      <c r="R83" s="225"/>
      <c r="S83" s="267">
        <f>'Ｈ５（1993）'!D83</f>
        <v>1874</v>
      </c>
      <c r="T83" s="268">
        <f>'Ｈ５（1993）'!F83</f>
        <v>2800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8">
        <v>0</v>
      </c>
      <c r="B84" s="918">
        <v>0</v>
      </c>
      <c r="C84" s="918">
        <v>0</v>
      </c>
      <c r="D84" s="918">
        <v>0</v>
      </c>
      <c r="E84" s="918">
        <v>0</v>
      </c>
      <c r="F84" s="918">
        <v>0</v>
      </c>
      <c r="G84" s="536"/>
      <c r="H84" s="535"/>
      <c r="I84" s="535"/>
      <c r="K84" s="199"/>
      <c r="L84" s="200"/>
      <c r="M84" s="201" t="s">
        <v>100</v>
      </c>
      <c r="N84" s="202"/>
      <c r="O84" s="203" t="s">
        <v>75</v>
      </c>
      <c r="P84" s="204">
        <f>'Ｈ５（1993）'!A84</f>
        <v>0</v>
      </c>
      <c r="Q84" s="205">
        <f>'Ｈ５（1993）'!B84</f>
        <v>0</v>
      </c>
      <c r="R84" s="225"/>
      <c r="S84" s="267">
        <f>'Ｈ５（1993）'!D84</f>
        <v>0</v>
      </c>
      <c r="T84" s="268">
        <f>'Ｈ５（1993）'!F84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18">
        <v>3834</v>
      </c>
      <c r="B85" s="918">
        <v>3834</v>
      </c>
      <c r="C85" s="918">
        <v>0</v>
      </c>
      <c r="D85" s="918">
        <v>0</v>
      </c>
      <c r="E85" s="918">
        <v>0</v>
      </c>
      <c r="F85" s="918">
        <v>2800</v>
      </c>
      <c r="G85" s="536"/>
      <c r="H85" s="535"/>
      <c r="I85" s="535"/>
      <c r="K85" s="199"/>
      <c r="L85" s="200"/>
      <c r="M85" s="201" t="s">
        <v>101</v>
      </c>
      <c r="N85" s="202"/>
      <c r="O85" s="203" t="s">
        <v>77</v>
      </c>
      <c r="P85" s="204">
        <f>'Ｈ５（1993）'!A85</f>
        <v>3834</v>
      </c>
      <c r="Q85" s="205">
        <f>'Ｈ５（1993）'!B85</f>
        <v>3834</v>
      </c>
      <c r="R85" s="225"/>
      <c r="S85" s="267">
        <f>'Ｈ５（1993）'!D85</f>
        <v>0</v>
      </c>
      <c r="T85" s="268">
        <f>'Ｈ５（1993）'!F85</f>
        <v>2800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8">
        <v>325424</v>
      </c>
      <c r="B86" s="918">
        <v>325424</v>
      </c>
      <c r="C86" s="918">
        <v>0</v>
      </c>
      <c r="D86" s="918">
        <v>0</v>
      </c>
      <c r="E86" s="918">
        <v>0</v>
      </c>
      <c r="F86" s="918">
        <v>59200</v>
      </c>
      <c r="G86" s="536"/>
      <c r="H86" s="535"/>
      <c r="I86" s="535"/>
      <c r="K86" s="199"/>
      <c r="L86" s="200"/>
      <c r="M86" s="201" t="s">
        <v>13</v>
      </c>
      <c r="N86" s="202"/>
      <c r="O86" s="203"/>
      <c r="P86" s="224">
        <f>P83-P84-P85</f>
        <v>4873</v>
      </c>
      <c r="Q86" s="225">
        <f>Q83-Q84-Q85</f>
        <v>0</v>
      </c>
      <c r="R86" s="225"/>
      <c r="S86" s="297">
        <f>S83-S84-S85</f>
        <v>1874</v>
      </c>
      <c r="T86" s="275">
        <f>T83-T84-T85</f>
        <v>0</v>
      </c>
      <c r="U86" s="269"/>
      <c r="V86" s="200"/>
      <c r="W86" s="201" t="s">
        <v>13</v>
      </c>
      <c r="X86" s="202"/>
      <c r="Y86" s="203" t="s">
        <v>676</v>
      </c>
      <c r="Z86" s="276">
        <f>'Ｈ５（1993）'!A123</f>
        <v>0</v>
      </c>
      <c r="AA86" s="277">
        <f>'Ｈ５（1993）'!B123</f>
        <v>0</v>
      </c>
      <c r="AB86" s="278"/>
      <c r="AC86" s="279">
        <f>'Ｈ５（1993）'!E123</f>
        <v>0</v>
      </c>
      <c r="AD86" s="269" t="s">
        <v>423</v>
      </c>
      <c r="AE86" s="200"/>
      <c r="AF86" s="201" t="s">
        <v>13</v>
      </c>
      <c r="AG86" s="202"/>
      <c r="AH86" s="203" t="s">
        <v>677</v>
      </c>
      <c r="AI86" s="276">
        <f>'Ｈ５（1993）'!A146</f>
        <v>0</v>
      </c>
      <c r="AJ86" s="277">
        <f>'Ｈ５（1993）'!B146</f>
        <v>0</v>
      </c>
      <c r="AK86" s="280">
        <f>'Ｈ５（1993）'!C146</f>
        <v>0</v>
      </c>
      <c r="AL86" s="281">
        <f>'Ｈ５（1993）'!E146</f>
        <v>0</v>
      </c>
    </row>
    <row r="87" spans="1:38" ht="14.45" customHeight="1">
      <c r="A87" s="918">
        <v>325424</v>
      </c>
      <c r="B87" s="918">
        <v>325424</v>
      </c>
      <c r="C87" s="918">
        <v>0</v>
      </c>
      <c r="D87" s="918">
        <v>0</v>
      </c>
      <c r="E87" s="918">
        <v>0</v>
      </c>
      <c r="F87" s="918">
        <v>59200</v>
      </c>
      <c r="G87" s="536"/>
      <c r="H87" s="535"/>
      <c r="I87" s="535"/>
      <c r="K87" s="199"/>
      <c r="L87" s="178"/>
      <c r="M87" s="201" t="s">
        <v>47</v>
      </c>
      <c r="N87" s="202"/>
      <c r="O87" s="203" t="s">
        <v>48</v>
      </c>
      <c r="P87" s="204">
        <f>'Ｈ５（1993）'!A87</f>
        <v>325424</v>
      </c>
      <c r="Q87" s="205">
        <f>'Ｈ５（1993）'!B87</f>
        <v>325424</v>
      </c>
      <c r="R87" s="225"/>
      <c r="S87" s="267">
        <f>'Ｈ５（1993）'!D87</f>
        <v>0</v>
      </c>
      <c r="T87" s="268">
        <f>'Ｈ５（1993）'!F87</f>
        <v>59200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8">
        <v>0</v>
      </c>
      <c r="B88" s="918">
        <v>0</v>
      </c>
      <c r="C88" s="918">
        <v>0</v>
      </c>
      <c r="D88" s="918">
        <v>0</v>
      </c>
      <c r="E88" s="918">
        <v>0</v>
      </c>
      <c r="F88" s="918">
        <v>0</v>
      </c>
      <c r="G88" s="536"/>
      <c r="H88" s="535"/>
      <c r="I88" s="535"/>
      <c r="K88" s="199"/>
      <c r="L88" s="200"/>
      <c r="M88" s="201" t="s">
        <v>50</v>
      </c>
      <c r="N88" s="202"/>
      <c r="O88" s="203" t="s">
        <v>51</v>
      </c>
      <c r="P88" s="204">
        <f>'Ｈ５（1993）'!A88</f>
        <v>0</v>
      </c>
      <c r="Q88" s="205">
        <f>'Ｈ５（1993）'!B88</f>
        <v>0</v>
      </c>
      <c r="R88" s="225"/>
      <c r="S88" s="267">
        <f>'Ｈ５（1993）'!D88</f>
        <v>0</v>
      </c>
      <c r="T88" s="268">
        <f>'Ｈ５（1993）'!F88</f>
        <v>0</v>
      </c>
      <c r="U88" s="269"/>
      <c r="V88" s="200"/>
      <c r="W88" s="201" t="s">
        <v>426</v>
      </c>
      <c r="X88" s="202"/>
      <c r="Y88" s="203" t="s">
        <v>678</v>
      </c>
      <c r="Z88" s="276">
        <f>'Ｈ５（1993）'!A125</f>
        <v>0</v>
      </c>
      <c r="AA88" s="277">
        <f>'Ｈ５（1993）'!B125</f>
        <v>0</v>
      </c>
      <c r="AB88" s="278"/>
      <c r="AC88" s="279">
        <f>'Ｈ５（1993）'!E125</f>
        <v>0</v>
      </c>
      <c r="AD88" s="269"/>
      <c r="AE88" s="200"/>
      <c r="AF88" s="201" t="s">
        <v>426</v>
      </c>
      <c r="AG88" s="202"/>
      <c r="AH88" s="203" t="s">
        <v>679</v>
      </c>
      <c r="AI88" s="276">
        <f>'Ｈ５（1993）'!A148</f>
        <v>0</v>
      </c>
      <c r="AJ88" s="277">
        <f>'Ｈ５（1993）'!B148</f>
        <v>0</v>
      </c>
      <c r="AK88" s="280">
        <f>'Ｈ５（1993）'!C148</f>
        <v>0</v>
      </c>
      <c r="AL88" s="281">
        <f>'Ｈ５（1993）'!E148</f>
        <v>0</v>
      </c>
    </row>
    <row r="89" spans="1:38" ht="14.45" customHeight="1">
      <c r="A89" s="918">
        <v>0</v>
      </c>
      <c r="B89" s="918">
        <v>0</v>
      </c>
      <c r="C89" s="918">
        <v>0</v>
      </c>
      <c r="D89" s="918">
        <v>0</v>
      </c>
      <c r="E89" s="918">
        <v>0</v>
      </c>
      <c r="F89" s="918">
        <v>0</v>
      </c>
      <c r="G89" s="536"/>
      <c r="H89" s="535"/>
      <c r="I89" s="535"/>
      <c r="K89" s="199" t="s">
        <v>129</v>
      </c>
      <c r="L89" s="200"/>
      <c r="M89" s="201" t="s">
        <v>52</v>
      </c>
      <c r="N89" s="202"/>
      <c r="O89" s="203" t="s">
        <v>53</v>
      </c>
      <c r="P89" s="204">
        <f>'Ｈ５（1993）'!A89</f>
        <v>0</v>
      </c>
      <c r="Q89" s="205">
        <f>'Ｈ５（1993）'!B89</f>
        <v>0</v>
      </c>
      <c r="R89" s="225"/>
      <c r="S89" s="267">
        <f>'Ｈ５（1993）'!D89</f>
        <v>0</v>
      </c>
      <c r="T89" s="268">
        <f>'Ｈ５（1993）'!F89</f>
        <v>0</v>
      </c>
      <c r="U89" s="269"/>
      <c r="V89" s="200"/>
      <c r="W89" s="201" t="s">
        <v>429</v>
      </c>
      <c r="X89" s="202"/>
      <c r="Y89" s="203" t="s">
        <v>680</v>
      </c>
      <c r="Z89" s="276">
        <f>'Ｈ５（1993）'!A126</f>
        <v>0</v>
      </c>
      <c r="AA89" s="277">
        <f>'Ｈ５（1993）'!B126</f>
        <v>0</v>
      </c>
      <c r="AB89" s="278"/>
      <c r="AC89" s="279">
        <f>'Ｈ５（1993）'!E126</f>
        <v>0</v>
      </c>
      <c r="AD89" s="269"/>
      <c r="AE89" s="200"/>
      <c r="AF89" s="201" t="s">
        <v>429</v>
      </c>
      <c r="AG89" s="202"/>
      <c r="AH89" s="203" t="s">
        <v>681</v>
      </c>
      <c r="AI89" s="276">
        <f>'Ｈ５（1993）'!A149</f>
        <v>0</v>
      </c>
      <c r="AJ89" s="277">
        <f>'Ｈ５（1993）'!B149</f>
        <v>0</v>
      </c>
      <c r="AK89" s="280">
        <f>'Ｈ５（1993）'!C149</f>
        <v>0</v>
      </c>
      <c r="AL89" s="281">
        <f>'Ｈ５（1993）'!E149</f>
        <v>0</v>
      </c>
    </row>
    <row r="90" spans="1:38" ht="14.45" customHeight="1">
      <c r="A90" s="918">
        <v>0</v>
      </c>
      <c r="B90" s="918">
        <v>0</v>
      </c>
      <c r="C90" s="918">
        <v>0</v>
      </c>
      <c r="D90" s="918">
        <v>0</v>
      </c>
      <c r="E90" s="918">
        <v>0</v>
      </c>
      <c r="F90" s="918">
        <v>0</v>
      </c>
      <c r="G90" s="536"/>
      <c r="H90" s="535"/>
      <c r="I90" s="535"/>
      <c r="K90" s="199"/>
      <c r="L90" s="200" t="s">
        <v>54</v>
      </c>
      <c r="M90" s="201" t="s">
        <v>32</v>
      </c>
      <c r="N90" s="202"/>
      <c r="O90" s="203" t="s">
        <v>55</v>
      </c>
      <c r="P90" s="204">
        <f>'Ｈ５（1993）'!A90</f>
        <v>0</v>
      </c>
      <c r="Q90" s="205">
        <f>'Ｈ５（1993）'!B90</f>
        <v>0</v>
      </c>
      <c r="R90" s="225"/>
      <c r="S90" s="267">
        <f>'Ｈ５（1993）'!D90</f>
        <v>0</v>
      </c>
      <c r="T90" s="268">
        <f>'Ｈ５（1993）'!F90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8">
        <v>0</v>
      </c>
      <c r="B91" s="918">
        <v>0</v>
      </c>
      <c r="C91" s="918">
        <v>0</v>
      </c>
      <c r="D91" s="918">
        <v>0</v>
      </c>
      <c r="E91" s="918">
        <v>0</v>
      </c>
      <c r="F91" s="918">
        <v>0</v>
      </c>
      <c r="G91" s="536"/>
      <c r="H91" s="535"/>
      <c r="I91" s="535"/>
      <c r="K91" s="199"/>
      <c r="L91" s="200"/>
      <c r="M91" s="201" t="s">
        <v>42</v>
      </c>
      <c r="N91" s="202"/>
      <c r="O91" s="203" t="s">
        <v>56</v>
      </c>
      <c r="P91" s="204">
        <f>'Ｈ５（1993）'!A91</f>
        <v>0</v>
      </c>
      <c r="Q91" s="205">
        <f>'Ｈ５（1993）'!B91</f>
        <v>0</v>
      </c>
      <c r="R91" s="225"/>
      <c r="S91" s="267">
        <f>'Ｈ５（1993）'!D91</f>
        <v>0</v>
      </c>
      <c r="T91" s="268">
        <f>'Ｈ５（1993）'!F91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8">
        <v>0</v>
      </c>
      <c r="B92" s="918">
        <v>0</v>
      </c>
      <c r="C92" s="918">
        <v>0</v>
      </c>
      <c r="D92" s="918">
        <v>0</v>
      </c>
      <c r="E92" s="918">
        <v>0</v>
      </c>
      <c r="F92" s="918">
        <v>0</v>
      </c>
      <c r="G92" s="536"/>
      <c r="H92" s="535"/>
      <c r="I92" s="535"/>
      <c r="K92" s="199"/>
      <c r="L92" s="200"/>
      <c r="M92" s="201" t="s">
        <v>57</v>
      </c>
      <c r="N92" s="202"/>
      <c r="O92" s="203" t="s">
        <v>58</v>
      </c>
      <c r="P92" s="204">
        <f>'Ｈ５（1993）'!A92</f>
        <v>0</v>
      </c>
      <c r="Q92" s="205">
        <f>'Ｈ５（1993）'!B92</f>
        <v>0</v>
      </c>
      <c r="R92" s="225"/>
      <c r="S92" s="267">
        <f>'Ｈ５（1993）'!D92</f>
        <v>0</v>
      </c>
      <c r="T92" s="268">
        <f>'Ｈ５（1993）'!F92</f>
        <v>0</v>
      </c>
      <c r="U92" s="269"/>
      <c r="V92" s="200"/>
      <c r="W92" s="201" t="s">
        <v>57</v>
      </c>
      <c r="X92" s="202"/>
      <c r="Y92" s="203" t="s">
        <v>682</v>
      </c>
      <c r="Z92" s="276">
        <f>'Ｈ５（1993）'!A127</f>
        <v>0</v>
      </c>
      <c r="AA92" s="277">
        <f>'Ｈ５（1993）'!B127</f>
        <v>0</v>
      </c>
      <c r="AB92" s="278"/>
      <c r="AC92" s="279">
        <f>'Ｈ５（1993）'!E127</f>
        <v>0</v>
      </c>
      <c r="AD92" s="269"/>
      <c r="AE92" s="200"/>
      <c r="AF92" s="201" t="s">
        <v>57</v>
      </c>
      <c r="AG92" s="202"/>
      <c r="AH92" s="203" t="s">
        <v>683</v>
      </c>
      <c r="AI92" s="276">
        <f>'Ｈ５（1993）'!A150</f>
        <v>0</v>
      </c>
      <c r="AJ92" s="277">
        <f>'Ｈ５（1993）'!B150</f>
        <v>0</v>
      </c>
      <c r="AK92" s="280">
        <f>'Ｈ５（1993）'!C150</f>
        <v>0</v>
      </c>
      <c r="AL92" s="281">
        <f>'Ｈ５（1993）'!E150</f>
        <v>0</v>
      </c>
    </row>
    <row r="93" spans="1:38" ht="14.45" customHeight="1">
      <c r="A93" s="918">
        <v>0</v>
      </c>
      <c r="B93" s="918">
        <v>0</v>
      </c>
      <c r="C93" s="918">
        <v>0</v>
      </c>
      <c r="D93" s="918">
        <v>0</v>
      </c>
      <c r="E93" s="918">
        <v>0</v>
      </c>
      <c r="F93" s="918">
        <v>0</v>
      </c>
      <c r="G93" s="536"/>
      <c r="H93" s="535"/>
      <c r="I93" s="535"/>
      <c r="K93" s="199"/>
      <c r="L93" s="200"/>
      <c r="M93" s="178" t="s">
        <v>60</v>
      </c>
      <c r="N93" s="202"/>
      <c r="O93" s="203" t="s">
        <v>61</v>
      </c>
      <c r="P93" s="204">
        <f>'Ｈ５（1993）'!A93</f>
        <v>0</v>
      </c>
      <c r="Q93" s="205">
        <f>'Ｈ５（1993）'!B93</f>
        <v>0</v>
      </c>
      <c r="R93" s="225"/>
      <c r="S93" s="267">
        <f>'Ｈ５（1993）'!D93</f>
        <v>0</v>
      </c>
      <c r="T93" s="268">
        <f>'Ｈ５（1993）'!F93</f>
        <v>0</v>
      </c>
      <c r="U93" s="269" t="s">
        <v>434</v>
      </c>
      <c r="V93" s="200"/>
      <c r="W93" s="178" t="s">
        <v>60</v>
      </c>
      <c r="X93" s="202"/>
      <c r="Y93" s="203" t="s">
        <v>684</v>
      </c>
      <c r="Z93" s="276">
        <f>'Ｈ５（1993）'!A128</f>
        <v>2624</v>
      </c>
      <c r="AA93" s="277">
        <f>'Ｈ５（1993）'!B128</f>
        <v>0</v>
      </c>
      <c r="AB93" s="278"/>
      <c r="AC93" s="279">
        <f>'Ｈ５（1993）'!E128</f>
        <v>0</v>
      </c>
      <c r="AD93" s="269"/>
      <c r="AE93" s="200"/>
      <c r="AF93" s="178" t="s">
        <v>60</v>
      </c>
      <c r="AG93" s="202"/>
      <c r="AH93" s="203" t="s">
        <v>685</v>
      </c>
      <c r="AI93" s="276">
        <f>'Ｈ５（1993）'!A151</f>
        <v>0</v>
      </c>
      <c r="AJ93" s="277">
        <f>'Ｈ５（1993）'!B151</f>
        <v>0</v>
      </c>
      <c r="AK93" s="280">
        <f>'Ｈ５（1993）'!C151</f>
        <v>0</v>
      </c>
      <c r="AL93" s="281">
        <f>'Ｈ５（1993）'!E151</f>
        <v>0</v>
      </c>
    </row>
    <row r="94" spans="1:38" ht="14.45" customHeight="1">
      <c r="A94" s="918">
        <v>0</v>
      </c>
      <c r="B94" s="918">
        <v>0</v>
      </c>
      <c r="C94" s="918">
        <v>0</v>
      </c>
      <c r="D94" s="918">
        <v>0</v>
      </c>
      <c r="E94" s="918">
        <v>0</v>
      </c>
      <c r="F94" s="918">
        <v>0</v>
      </c>
      <c r="G94" s="536"/>
      <c r="H94" s="535"/>
      <c r="I94" s="535"/>
      <c r="K94" s="199"/>
      <c r="L94" s="200" t="s">
        <v>59</v>
      </c>
      <c r="M94" s="200"/>
      <c r="N94" s="201" t="s">
        <v>62</v>
      </c>
      <c r="O94" s="203" t="s">
        <v>63</v>
      </c>
      <c r="P94" s="204">
        <f>'Ｈ５（1993）'!A94</f>
        <v>0</v>
      </c>
      <c r="Q94" s="205">
        <f>'Ｈ５（1993）'!B94</f>
        <v>0</v>
      </c>
      <c r="R94" s="225"/>
      <c r="S94" s="267">
        <f>'Ｈ５（1993）'!D94</f>
        <v>0</v>
      </c>
      <c r="T94" s="268">
        <f>'Ｈ５（1993）'!F94</f>
        <v>0</v>
      </c>
      <c r="U94" s="269"/>
      <c r="V94" s="200" t="s">
        <v>59</v>
      </c>
      <c r="W94" s="200"/>
      <c r="X94" s="201" t="s">
        <v>62</v>
      </c>
      <c r="Y94" s="203" t="s">
        <v>686</v>
      </c>
      <c r="Z94" s="276">
        <f>'Ｈ５（1993）'!A129</f>
        <v>0</v>
      </c>
      <c r="AA94" s="277">
        <f>'Ｈ５（1993）'!B129</f>
        <v>0</v>
      </c>
      <c r="AB94" s="278"/>
      <c r="AC94" s="279">
        <f>'Ｈ５（1993）'!E129</f>
        <v>0</v>
      </c>
      <c r="AD94" s="269"/>
      <c r="AE94" s="200" t="s">
        <v>59</v>
      </c>
      <c r="AF94" s="200"/>
      <c r="AG94" s="201" t="s">
        <v>62</v>
      </c>
      <c r="AH94" s="203" t="s">
        <v>687</v>
      </c>
      <c r="AI94" s="276">
        <f>'Ｈ５（1993）'!A152</f>
        <v>0</v>
      </c>
      <c r="AJ94" s="277">
        <f>'Ｈ５（1993）'!B152</f>
        <v>0</v>
      </c>
      <c r="AK94" s="280">
        <f>'Ｈ５（1993）'!C152</f>
        <v>0</v>
      </c>
      <c r="AL94" s="281">
        <f>'Ｈ５（1993）'!E152</f>
        <v>0</v>
      </c>
    </row>
    <row r="95" spans="1:38" ht="14.45" customHeight="1">
      <c r="A95" s="918">
        <v>0</v>
      </c>
      <c r="B95" s="918">
        <v>0</v>
      </c>
      <c r="C95" s="918">
        <v>0</v>
      </c>
      <c r="D95" s="918">
        <v>0</v>
      </c>
      <c r="E95" s="918">
        <v>0</v>
      </c>
      <c r="F95" s="918">
        <v>0</v>
      </c>
      <c r="G95" s="536"/>
      <c r="H95" s="535"/>
      <c r="I95" s="535"/>
      <c r="K95" s="199"/>
      <c r="L95" s="200"/>
      <c r="M95" s="200"/>
      <c r="N95" s="201" t="s">
        <v>64</v>
      </c>
      <c r="O95" s="203" t="s">
        <v>65</v>
      </c>
      <c r="P95" s="204">
        <f>'Ｈ５（1993）'!A95</f>
        <v>0</v>
      </c>
      <c r="Q95" s="205">
        <f>'Ｈ５（1993）'!B95</f>
        <v>0</v>
      </c>
      <c r="R95" s="225"/>
      <c r="S95" s="267">
        <f>'Ｈ５（1993）'!D95</f>
        <v>0</v>
      </c>
      <c r="T95" s="268">
        <f>'Ｈ５（1993）'!F95</f>
        <v>0</v>
      </c>
      <c r="U95" s="269"/>
      <c r="V95" s="200"/>
      <c r="W95" s="200"/>
      <c r="X95" s="201" t="s">
        <v>64</v>
      </c>
      <c r="Y95" s="203" t="s">
        <v>688</v>
      </c>
      <c r="Z95" s="276">
        <f>'Ｈ５（1993）'!A130</f>
        <v>0</v>
      </c>
      <c r="AA95" s="277">
        <f>'Ｈ５（1993）'!B130</f>
        <v>0</v>
      </c>
      <c r="AB95" s="278"/>
      <c r="AC95" s="279">
        <f>'Ｈ５（1993）'!E130</f>
        <v>0</v>
      </c>
      <c r="AD95" s="269"/>
      <c r="AE95" s="200"/>
      <c r="AF95" s="200"/>
      <c r="AG95" s="201" t="s">
        <v>64</v>
      </c>
      <c r="AH95" s="203" t="s">
        <v>689</v>
      </c>
      <c r="AI95" s="276">
        <f>'Ｈ５（1993）'!A153</f>
        <v>0</v>
      </c>
      <c r="AJ95" s="277">
        <f>'Ｈ５（1993）'!B153</f>
        <v>0</v>
      </c>
      <c r="AK95" s="280">
        <f>'Ｈ５（1993）'!C153</f>
        <v>0</v>
      </c>
      <c r="AL95" s="281">
        <f>'Ｈ５（1993）'!E153</f>
        <v>0</v>
      </c>
    </row>
    <row r="96" spans="1:38" ht="14.45" customHeight="1">
      <c r="A96" s="918">
        <v>0</v>
      </c>
      <c r="B96" s="918">
        <v>0</v>
      </c>
      <c r="C96" s="918">
        <v>0</v>
      </c>
      <c r="D96" s="918">
        <v>0</v>
      </c>
      <c r="E96" s="918">
        <v>0</v>
      </c>
      <c r="F96" s="918">
        <v>0</v>
      </c>
      <c r="G96" s="536"/>
      <c r="H96" s="535"/>
      <c r="I96" s="535"/>
      <c r="K96" s="199" t="s">
        <v>38</v>
      </c>
      <c r="L96" s="200"/>
      <c r="M96" s="200"/>
      <c r="N96" s="201" t="s">
        <v>66</v>
      </c>
      <c r="O96" s="203" t="s">
        <v>67</v>
      </c>
      <c r="P96" s="204">
        <f>'Ｈ５（1993）'!A96</f>
        <v>0</v>
      </c>
      <c r="Q96" s="205">
        <f>'Ｈ５（1993）'!B96</f>
        <v>0</v>
      </c>
      <c r="R96" s="225"/>
      <c r="S96" s="267">
        <f>'Ｈ５（1993）'!D96</f>
        <v>0</v>
      </c>
      <c r="T96" s="268">
        <f>'Ｈ５（1993）'!F96</f>
        <v>0</v>
      </c>
      <c r="U96" s="269"/>
      <c r="V96" s="200"/>
      <c r="W96" s="200"/>
      <c r="X96" s="201" t="s">
        <v>66</v>
      </c>
      <c r="Y96" s="203" t="s">
        <v>690</v>
      </c>
      <c r="Z96" s="276">
        <f>'Ｈ５（1993）'!A131</f>
        <v>0</v>
      </c>
      <c r="AA96" s="277">
        <f>'Ｈ５（1993）'!B131</f>
        <v>0</v>
      </c>
      <c r="AB96" s="278"/>
      <c r="AC96" s="279">
        <f>'Ｈ５（1993）'!E131</f>
        <v>0</v>
      </c>
      <c r="AD96" s="269"/>
      <c r="AE96" s="200"/>
      <c r="AF96" s="200"/>
      <c r="AG96" s="201" t="s">
        <v>66</v>
      </c>
      <c r="AH96" s="203" t="s">
        <v>691</v>
      </c>
      <c r="AI96" s="276">
        <f>'Ｈ５（1993）'!A154</f>
        <v>0</v>
      </c>
      <c r="AJ96" s="277">
        <f>'Ｈ５（1993）'!B154</f>
        <v>0</v>
      </c>
      <c r="AK96" s="280">
        <f>'Ｈ５（1993）'!C154</f>
        <v>0</v>
      </c>
      <c r="AL96" s="281">
        <f>'Ｈ５（1993）'!E154</f>
        <v>0</v>
      </c>
    </row>
    <row r="97" spans="1:38" ht="14.45" customHeight="1">
      <c r="A97" s="918">
        <v>0</v>
      </c>
      <c r="B97" s="918">
        <v>0</v>
      </c>
      <c r="C97" s="918">
        <v>0</v>
      </c>
      <c r="D97" s="918">
        <v>0</v>
      </c>
      <c r="E97" s="918">
        <v>0</v>
      </c>
      <c r="F97" s="918">
        <v>0</v>
      </c>
      <c r="G97" s="536"/>
      <c r="H97" s="535"/>
      <c r="I97" s="535"/>
      <c r="K97" s="199"/>
      <c r="L97" s="200"/>
      <c r="M97" s="200"/>
      <c r="N97" s="201" t="s">
        <v>150</v>
      </c>
      <c r="O97" s="203" t="s">
        <v>69</v>
      </c>
      <c r="P97" s="204">
        <f>'Ｈ５（1993）'!A97</f>
        <v>0</v>
      </c>
      <c r="Q97" s="205">
        <f>'Ｈ５（1993）'!B97</f>
        <v>0</v>
      </c>
      <c r="R97" s="225"/>
      <c r="S97" s="267">
        <f>'Ｈ５（1993）'!D97</f>
        <v>0</v>
      </c>
      <c r="T97" s="268">
        <f>'Ｈ５（1993）'!F97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8">
        <v>0</v>
      </c>
      <c r="B98" s="918">
        <v>0</v>
      </c>
      <c r="C98" s="918">
        <v>0</v>
      </c>
      <c r="D98" s="918">
        <v>0</v>
      </c>
      <c r="E98" s="918">
        <v>0</v>
      </c>
      <c r="F98" s="918">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'Ｈ５（1993）'!A132</f>
        <v>2624</v>
      </c>
      <c r="AA98" s="277">
        <f>'Ｈ５（1993）'!B132</f>
        <v>0</v>
      </c>
      <c r="AB98" s="278"/>
      <c r="AC98" s="279">
        <f>'Ｈ５（1993）'!E132</f>
        <v>0</v>
      </c>
      <c r="AD98" s="269"/>
      <c r="AE98" s="200" t="s">
        <v>41</v>
      </c>
      <c r="AF98" s="221"/>
      <c r="AG98" s="201" t="s">
        <v>13</v>
      </c>
      <c r="AH98" s="203" t="s">
        <v>693</v>
      </c>
      <c r="AI98" s="276">
        <f>'Ｈ５（1993）'!A155</f>
        <v>0</v>
      </c>
      <c r="AJ98" s="277">
        <f>'Ｈ５（1993）'!B155</f>
        <v>0</v>
      </c>
      <c r="AK98" s="280">
        <f>'Ｈ５（1993）'!C154</f>
        <v>0</v>
      </c>
      <c r="AL98" s="281">
        <f>'Ｈ５（1993）'!E154</f>
        <v>0</v>
      </c>
    </row>
    <row r="99" spans="1:38" ht="14.45" customHeight="1">
      <c r="A99" s="918">
        <v>0</v>
      </c>
      <c r="B99" s="918">
        <v>0</v>
      </c>
      <c r="C99" s="918">
        <v>0</v>
      </c>
      <c r="D99" s="918">
        <v>0</v>
      </c>
      <c r="E99" s="918">
        <v>0</v>
      </c>
      <c r="F99" s="918">
        <v>0</v>
      </c>
      <c r="G99" s="536"/>
      <c r="H99" s="535"/>
      <c r="I99" s="535"/>
      <c r="K99" s="227" t="s">
        <v>134</v>
      </c>
      <c r="L99" s="200"/>
      <c r="M99" s="201" t="s">
        <v>70</v>
      </c>
      <c r="N99" s="202"/>
      <c r="O99" s="203" t="s">
        <v>71</v>
      </c>
      <c r="P99" s="204">
        <f>'Ｈ５（1993）'!A98</f>
        <v>0</v>
      </c>
      <c r="Q99" s="205">
        <f>'Ｈ５（1993）'!B98</f>
        <v>0</v>
      </c>
      <c r="R99" s="225"/>
      <c r="S99" s="267">
        <f>'Ｈ５（1993）'!D98</f>
        <v>0</v>
      </c>
      <c r="T99" s="268">
        <f>'Ｈ５（1993）'!F98</f>
        <v>0</v>
      </c>
      <c r="U99" s="315" t="s">
        <v>694</v>
      </c>
      <c r="V99" s="200"/>
      <c r="W99" s="201" t="s">
        <v>70</v>
      </c>
      <c r="X99" s="202"/>
      <c r="Y99" s="203" t="s">
        <v>695</v>
      </c>
      <c r="Z99" s="276">
        <f>'Ｈ５（1993）'!A133</f>
        <v>0</v>
      </c>
      <c r="AA99" s="277">
        <f>'Ｈ５（1993）'!B133</f>
        <v>0</v>
      </c>
      <c r="AB99" s="278"/>
      <c r="AC99" s="279">
        <f>'Ｈ５（1993）'!E133</f>
        <v>0</v>
      </c>
      <c r="AD99" s="315" t="s">
        <v>694</v>
      </c>
      <c r="AE99" s="200"/>
      <c r="AF99" s="201" t="s">
        <v>70</v>
      </c>
      <c r="AG99" s="202"/>
      <c r="AH99" s="203" t="s">
        <v>696</v>
      </c>
      <c r="AI99" s="276">
        <f>'Ｈ５（1993）'!A156</f>
        <v>0</v>
      </c>
      <c r="AJ99" s="277">
        <f>'Ｈ５（1993）'!B156</f>
        <v>0</v>
      </c>
      <c r="AK99" s="280">
        <f>'Ｈ５（1993）'!C156</f>
        <v>0</v>
      </c>
      <c r="AL99" s="281">
        <f>'Ｈ５（1993）'!E156</f>
        <v>0</v>
      </c>
    </row>
    <row r="100" spans="1:38" ht="14.45" customHeight="1">
      <c r="A100" s="918">
        <v>0</v>
      </c>
      <c r="B100" s="918">
        <v>0</v>
      </c>
      <c r="C100" s="918">
        <v>0</v>
      </c>
      <c r="D100" s="918">
        <v>0</v>
      </c>
      <c r="E100" s="918">
        <v>0</v>
      </c>
      <c r="F100" s="918">
        <v>0</v>
      </c>
      <c r="G100" s="536"/>
      <c r="H100" s="535"/>
      <c r="I100" s="535"/>
      <c r="K100" s="199" t="s">
        <v>130</v>
      </c>
      <c r="L100" s="200"/>
      <c r="M100" s="201" t="s">
        <v>73</v>
      </c>
      <c r="N100" s="202"/>
      <c r="O100" s="203" t="s">
        <v>74</v>
      </c>
      <c r="P100" s="204">
        <f>'Ｈ５（1993）'!A99</f>
        <v>0</v>
      </c>
      <c r="Q100" s="205">
        <f>'Ｈ５（1993）'!B99</f>
        <v>0</v>
      </c>
      <c r="R100" s="225"/>
      <c r="S100" s="267">
        <f>'Ｈ５（1993）'!D99</f>
        <v>0</v>
      </c>
      <c r="T100" s="268">
        <f>'Ｈ５（1993）'!F99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8">
        <v>43088</v>
      </c>
      <c r="B101" s="918">
        <v>43088</v>
      </c>
      <c r="C101" s="918">
        <v>0</v>
      </c>
      <c r="D101" s="918">
        <v>0</v>
      </c>
      <c r="E101" s="918">
        <v>0</v>
      </c>
      <c r="F101" s="918">
        <v>23200</v>
      </c>
      <c r="G101" s="536"/>
      <c r="H101" s="535"/>
      <c r="I101" s="535"/>
      <c r="K101" s="199"/>
      <c r="L101" s="221"/>
      <c r="M101" s="201" t="s">
        <v>13</v>
      </c>
      <c r="N101" s="202"/>
      <c r="O101" s="203" t="s">
        <v>76</v>
      </c>
      <c r="P101" s="204">
        <f>'Ｈ５（1993）'!A100</f>
        <v>0</v>
      </c>
      <c r="Q101" s="205">
        <f>'Ｈ５（1993）'!B100</f>
        <v>0</v>
      </c>
      <c r="R101" s="225"/>
      <c r="S101" s="267">
        <f>'Ｈ５（1993）'!D100</f>
        <v>0</v>
      </c>
      <c r="T101" s="268">
        <f>'Ｈ５（1993）'!F100</f>
        <v>0</v>
      </c>
      <c r="U101" s="269"/>
      <c r="V101" s="221"/>
      <c r="W101" s="201" t="s">
        <v>13</v>
      </c>
      <c r="X101" s="202"/>
      <c r="Y101" s="203" t="s">
        <v>697</v>
      </c>
      <c r="Z101" s="276">
        <f>'Ｈ５（1993）'!A134</f>
        <v>0</v>
      </c>
      <c r="AA101" s="277">
        <f>'Ｈ５（1993）'!B134</f>
        <v>0</v>
      </c>
      <c r="AB101" s="278"/>
      <c r="AC101" s="279">
        <f>'Ｈ５（1993）'!E134</f>
        <v>0</v>
      </c>
      <c r="AD101" s="269"/>
      <c r="AE101" s="221"/>
      <c r="AF101" s="201" t="s">
        <v>13</v>
      </c>
      <c r="AG101" s="202"/>
      <c r="AH101" s="203" t="s">
        <v>698</v>
      </c>
      <c r="AI101" s="276">
        <f>'Ｈ５（1993）'!A157</f>
        <v>0</v>
      </c>
      <c r="AJ101" s="277">
        <f>'Ｈ５（1993）'!B157</f>
        <v>0</v>
      </c>
      <c r="AK101" s="280">
        <f>'Ｈ５（1993）'!C157</f>
        <v>0</v>
      </c>
      <c r="AL101" s="281">
        <f>'Ｈ５（1993）'!E157</f>
        <v>0</v>
      </c>
    </row>
    <row r="102" spans="1:38" ht="14.45" customHeight="1">
      <c r="A102" s="918">
        <v>0</v>
      </c>
      <c r="B102" s="918">
        <v>0</v>
      </c>
      <c r="C102" s="918">
        <v>0</v>
      </c>
      <c r="D102" s="918">
        <v>0</v>
      </c>
      <c r="E102" s="918">
        <v>0</v>
      </c>
      <c r="F102" s="918">
        <v>0</v>
      </c>
      <c r="G102" s="536"/>
      <c r="H102" s="535"/>
      <c r="I102" s="535"/>
      <c r="K102" s="199" t="s">
        <v>4</v>
      </c>
      <c r="L102" s="178" t="s">
        <v>78</v>
      </c>
      <c r="M102" s="202"/>
      <c r="N102" s="202"/>
      <c r="O102" s="203" t="s">
        <v>79</v>
      </c>
      <c r="P102" s="204">
        <f>'Ｈ５（1993）'!A101</f>
        <v>43088</v>
      </c>
      <c r="Q102" s="205">
        <f>'Ｈ５（1993）'!B101</f>
        <v>43088</v>
      </c>
      <c r="R102" s="225"/>
      <c r="S102" s="267">
        <f>'Ｈ５（1993）'!D101</f>
        <v>0</v>
      </c>
      <c r="T102" s="268">
        <f>'Ｈ５（1993）'!F101</f>
        <v>23200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8">
        <v>341708</v>
      </c>
      <c r="B103" s="918">
        <v>339362</v>
      </c>
      <c r="C103" s="918">
        <v>2346</v>
      </c>
      <c r="D103" s="918">
        <v>5000</v>
      </c>
      <c r="E103" s="918">
        <v>500</v>
      </c>
      <c r="F103" s="918">
        <v>84100</v>
      </c>
      <c r="G103" s="536"/>
      <c r="H103" s="535"/>
      <c r="I103" s="535"/>
      <c r="K103" s="199"/>
      <c r="L103" s="200"/>
      <c r="M103" s="201" t="s">
        <v>11</v>
      </c>
      <c r="N103" s="202"/>
      <c r="O103" s="203" t="s">
        <v>80</v>
      </c>
      <c r="P103" s="204">
        <f>'Ｈ５（1993）'!A102</f>
        <v>0</v>
      </c>
      <c r="Q103" s="205">
        <f>'Ｈ５（1993）'!B102</f>
        <v>0</v>
      </c>
      <c r="R103" s="225"/>
      <c r="S103" s="267">
        <f>'Ｈ５（1993）'!D102</f>
        <v>0</v>
      </c>
      <c r="T103" s="268">
        <f>'Ｈ５（1993）'!F102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8">
        <v>269116</v>
      </c>
      <c r="B104" s="918">
        <v>269116</v>
      </c>
      <c r="C104" s="918">
        <v>0</v>
      </c>
      <c r="D104" s="918">
        <v>0</v>
      </c>
      <c r="E104" s="918">
        <v>500</v>
      </c>
      <c r="F104" s="918">
        <v>49700</v>
      </c>
      <c r="G104" s="536"/>
      <c r="H104" s="535"/>
      <c r="I104" s="535"/>
      <c r="K104" s="199"/>
      <c r="L104" s="221"/>
      <c r="M104" s="201" t="s">
        <v>13</v>
      </c>
      <c r="N104" s="202"/>
      <c r="O104" s="203"/>
      <c r="P104" s="224">
        <f>P102-P103</f>
        <v>43088</v>
      </c>
      <c r="Q104" s="297">
        <f>Q102-Q103</f>
        <v>43088</v>
      </c>
      <c r="R104" s="225"/>
      <c r="S104" s="297">
        <f>S102-S103</f>
        <v>0</v>
      </c>
      <c r="T104" s="275">
        <f>T102-T103</f>
        <v>23200</v>
      </c>
      <c r="U104" s="269"/>
      <c r="V104" s="221"/>
      <c r="W104" s="201" t="s">
        <v>13</v>
      </c>
      <c r="X104" s="202"/>
      <c r="Y104" s="203" t="s">
        <v>699</v>
      </c>
      <c r="Z104" s="276">
        <f>'Ｈ５（1993）'!A135</f>
        <v>0</v>
      </c>
      <c r="AA104" s="277">
        <f>'Ｈ５（1993）'!B135</f>
        <v>0</v>
      </c>
      <c r="AB104" s="278"/>
      <c r="AC104" s="279">
        <f>'Ｈ５（1993）'!E135</f>
        <v>0</v>
      </c>
      <c r="AD104" s="269"/>
      <c r="AE104" s="221"/>
      <c r="AF104" s="201" t="s">
        <v>13</v>
      </c>
      <c r="AG104" s="202"/>
      <c r="AH104" s="203" t="s">
        <v>700</v>
      </c>
      <c r="AI104" s="276">
        <f>'Ｈ５（1993）'!A158</f>
        <v>0</v>
      </c>
      <c r="AJ104" s="277">
        <f>'Ｈ５（1993）'!B158</f>
        <v>0</v>
      </c>
      <c r="AK104" s="280">
        <f>'Ｈ５（1993）'!C158</f>
        <v>0</v>
      </c>
      <c r="AL104" s="281">
        <f>'Ｈ５（1993）'!E158</f>
        <v>0</v>
      </c>
    </row>
    <row r="105" spans="1:38" ht="14.45" customHeight="1">
      <c r="A105" s="918">
        <v>2272</v>
      </c>
      <c r="B105" s="918">
        <v>2272</v>
      </c>
      <c r="C105" s="918">
        <v>0</v>
      </c>
      <c r="D105" s="918">
        <v>0</v>
      </c>
      <c r="E105" s="918">
        <v>0</v>
      </c>
      <c r="F105" s="918">
        <v>0</v>
      </c>
      <c r="G105" s="536"/>
      <c r="H105" s="535"/>
      <c r="I105" s="535"/>
      <c r="K105" s="199"/>
      <c r="L105" s="174"/>
      <c r="M105" s="201" t="s">
        <v>88</v>
      </c>
      <c r="N105" s="202"/>
      <c r="O105" s="203" t="s">
        <v>109</v>
      </c>
      <c r="P105" s="204">
        <f>'Ｈ５（1993）'!A104</f>
        <v>269116</v>
      </c>
      <c r="Q105" s="205">
        <f>'Ｈ５（1993）'!B104</f>
        <v>269116</v>
      </c>
      <c r="R105" s="225"/>
      <c r="S105" s="267">
        <f>'Ｈ５（1993）'!D104</f>
        <v>0</v>
      </c>
      <c r="T105" s="268">
        <f>'Ｈ５（1993）'!F104</f>
        <v>49700</v>
      </c>
      <c r="U105" s="269"/>
      <c r="V105" s="174"/>
      <c r="W105" s="201" t="s">
        <v>452</v>
      </c>
      <c r="X105" s="202"/>
      <c r="Y105" s="203" t="s">
        <v>453</v>
      </c>
      <c r="Z105" s="276">
        <f>'Ｈ５（1993）'!A136</f>
        <v>0</v>
      </c>
      <c r="AA105" s="277">
        <f>'Ｈ５（1993）'!B136</f>
        <v>0</v>
      </c>
      <c r="AB105" s="278"/>
      <c r="AC105" s="279">
        <f>'Ｈ５（1993）'!E136</f>
        <v>0</v>
      </c>
      <c r="AD105" s="269"/>
      <c r="AE105" s="174"/>
      <c r="AF105" s="201" t="s">
        <v>452</v>
      </c>
      <c r="AG105" s="202"/>
      <c r="AH105" s="203" t="s">
        <v>454</v>
      </c>
      <c r="AI105" s="276">
        <f>'Ｈ５（1993）'!A159</f>
        <v>0</v>
      </c>
      <c r="AJ105" s="277">
        <f>'Ｈ５（1993）'!B159</f>
        <v>0</v>
      </c>
      <c r="AK105" s="280">
        <f>'Ｈ５（1993）'!C159</f>
        <v>0</v>
      </c>
      <c r="AL105" s="281">
        <f>'Ｈ５（1993）'!E159</f>
        <v>0</v>
      </c>
    </row>
    <row r="106" spans="1:38" ht="14.45" customHeight="1">
      <c r="A106" s="918">
        <v>0</v>
      </c>
      <c r="B106" s="918">
        <v>0</v>
      </c>
      <c r="C106" s="918">
        <v>0</v>
      </c>
      <c r="D106" s="918">
        <v>0</v>
      </c>
      <c r="E106" s="918">
        <v>0</v>
      </c>
      <c r="F106" s="918">
        <v>0</v>
      </c>
      <c r="G106" s="536"/>
      <c r="H106" s="535"/>
      <c r="I106" s="535"/>
      <c r="K106" s="199"/>
      <c r="L106" s="181" t="s">
        <v>91</v>
      </c>
      <c r="M106" s="201" t="s">
        <v>89</v>
      </c>
      <c r="N106" s="202"/>
      <c r="O106" s="203" t="s">
        <v>110</v>
      </c>
      <c r="P106" s="204">
        <f>'Ｈ５（1993）'!A105</f>
        <v>2272</v>
      </c>
      <c r="Q106" s="205">
        <f>'Ｈ５（1993）'!B105</f>
        <v>2272</v>
      </c>
      <c r="R106" s="225"/>
      <c r="S106" s="267">
        <f>'Ｈ５（1993）'!D105</f>
        <v>0</v>
      </c>
      <c r="T106" s="268">
        <f>'Ｈ５（1993）'!F105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8">
        <v>105</v>
      </c>
      <c r="B107" s="918">
        <v>105</v>
      </c>
      <c r="C107" s="918">
        <v>0</v>
      </c>
      <c r="D107" s="918">
        <v>0</v>
      </c>
      <c r="E107" s="918">
        <v>0</v>
      </c>
      <c r="F107" s="918">
        <v>0</v>
      </c>
      <c r="G107" s="536"/>
      <c r="H107" s="535"/>
      <c r="I107" s="535"/>
      <c r="K107" s="199"/>
      <c r="L107" s="181"/>
      <c r="M107" s="201" t="s">
        <v>104</v>
      </c>
      <c r="N107" s="202"/>
      <c r="O107" s="203" t="s">
        <v>111</v>
      </c>
      <c r="P107" s="204">
        <f>'Ｈ５（1993）'!A106</f>
        <v>0</v>
      </c>
      <c r="Q107" s="205">
        <f>'Ｈ５（1993）'!B106</f>
        <v>0</v>
      </c>
      <c r="R107" s="225"/>
      <c r="S107" s="267">
        <f>'Ｈ５（1993）'!D106</f>
        <v>0</v>
      </c>
      <c r="T107" s="268">
        <f>'Ｈ５（1993）'!F106</f>
        <v>0</v>
      </c>
      <c r="U107" s="269"/>
      <c r="V107" s="181"/>
      <c r="W107" s="201" t="s">
        <v>104</v>
      </c>
      <c r="X107" s="202"/>
      <c r="Y107" s="203" t="s">
        <v>701</v>
      </c>
      <c r="Z107" s="276">
        <f>'Ｈ５（1993）'!A137</f>
        <v>0</v>
      </c>
      <c r="AA107" s="277">
        <f>'Ｈ５（1993）'!B137</f>
        <v>0</v>
      </c>
      <c r="AB107" s="278"/>
      <c r="AC107" s="279">
        <f>'Ｈ５（1993）'!E137</f>
        <v>0</v>
      </c>
      <c r="AD107" s="269"/>
      <c r="AE107" s="181"/>
      <c r="AF107" s="201" t="s">
        <v>104</v>
      </c>
      <c r="AG107" s="202"/>
      <c r="AH107" s="203" t="s">
        <v>702</v>
      </c>
      <c r="AI107" s="276">
        <f>'Ｈ５（1993）'!A160</f>
        <v>0</v>
      </c>
      <c r="AJ107" s="277">
        <f>'Ｈ５（1993）'!B160</f>
        <v>0</v>
      </c>
      <c r="AK107" s="280">
        <f>'Ｈ５（1993）'!C160</f>
        <v>0</v>
      </c>
      <c r="AL107" s="281">
        <f>'Ｈ５（1993）'!E160</f>
        <v>0</v>
      </c>
    </row>
    <row r="108" spans="1:38" ht="14.45" customHeight="1">
      <c r="A108" s="918">
        <v>0</v>
      </c>
      <c r="B108" s="918">
        <v>0</v>
      </c>
      <c r="C108" s="918">
        <v>0</v>
      </c>
      <c r="D108" s="918">
        <v>0</v>
      </c>
      <c r="E108" s="918">
        <v>0</v>
      </c>
      <c r="F108" s="918">
        <v>0</v>
      </c>
      <c r="G108" s="536"/>
      <c r="H108" s="535"/>
      <c r="I108" s="535"/>
      <c r="K108" s="199"/>
      <c r="L108" s="181"/>
      <c r="M108" s="201" t="s">
        <v>90</v>
      </c>
      <c r="N108" s="202"/>
      <c r="O108" s="203" t="s">
        <v>112</v>
      </c>
      <c r="P108" s="204">
        <f>'Ｈ５（1993）'!A107</f>
        <v>105</v>
      </c>
      <c r="Q108" s="205">
        <f>'Ｈ５（1993）'!B107</f>
        <v>105</v>
      </c>
      <c r="R108" s="225"/>
      <c r="S108" s="267">
        <f>'Ｈ５（1993）'!D107</f>
        <v>0</v>
      </c>
      <c r="T108" s="268">
        <f>'Ｈ５（1993）'!F107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8">
        <v>0</v>
      </c>
      <c r="B109" s="918">
        <v>0</v>
      </c>
      <c r="C109" s="918">
        <v>0</v>
      </c>
      <c r="D109" s="918">
        <v>0</v>
      </c>
      <c r="E109" s="918">
        <v>0</v>
      </c>
      <c r="F109" s="918">
        <v>0</v>
      </c>
      <c r="G109" s="536"/>
      <c r="H109" s="535"/>
      <c r="I109" s="535"/>
      <c r="K109" s="199"/>
      <c r="L109" s="181" t="s">
        <v>92</v>
      </c>
      <c r="M109" s="201" t="s">
        <v>105</v>
      </c>
      <c r="N109" s="202"/>
      <c r="O109" s="203" t="s">
        <v>113</v>
      </c>
      <c r="P109" s="204">
        <f>'Ｈ５（1993）'!A108</f>
        <v>0</v>
      </c>
      <c r="Q109" s="205">
        <f>'Ｈ５（1993）'!B108</f>
        <v>0</v>
      </c>
      <c r="R109" s="225"/>
      <c r="S109" s="267">
        <f>'Ｈ５（1993）'!D108</f>
        <v>0</v>
      </c>
      <c r="T109" s="268">
        <f>'Ｈ５（1993）'!F108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8">
        <v>0</v>
      </c>
      <c r="B110" s="918">
        <v>0</v>
      </c>
      <c r="C110" s="918">
        <v>0</v>
      </c>
      <c r="D110" s="918">
        <v>0</v>
      </c>
      <c r="E110" s="918">
        <v>0</v>
      </c>
      <c r="F110" s="918">
        <v>0</v>
      </c>
      <c r="G110" s="536"/>
      <c r="H110" s="535"/>
      <c r="I110" s="535"/>
      <c r="K110" s="199"/>
      <c r="L110" s="181"/>
      <c r="M110" s="201" t="s">
        <v>106</v>
      </c>
      <c r="N110" s="202"/>
      <c r="O110" s="203" t="s">
        <v>114</v>
      </c>
      <c r="P110" s="204">
        <f>'Ｈ５（1993）'!A109</f>
        <v>0</v>
      </c>
      <c r="Q110" s="205">
        <f>'Ｈ５（1993）'!B109</f>
        <v>0</v>
      </c>
      <c r="R110" s="225"/>
      <c r="S110" s="267">
        <f>'Ｈ５（1993）'!D109</f>
        <v>0</v>
      </c>
      <c r="T110" s="268">
        <f>'Ｈ５（1993）'!F109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8">
        <v>68215</v>
      </c>
      <c r="B111" s="918">
        <v>65869</v>
      </c>
      <c r="C111" s="918">
        <v>2346</v>
      </c>
      <c r="D111" s="918">
        <v>5000</v>
      </c>
      <c r="E111" s="918">
        <v>0</v>
      </c>
      <c r="F111" s="918">
        <v>34400</v>
      </c>
      <c r="G111" s="536"/>
      <c r="H111" s="535"/>
      <c r="I111" s="535"/>
      <c r="K111" s="199"/>
      <c r="L111" s="181"/>
      <c r="M111" s="201" t="s">
        <v>107</v>
      </c>
      <c r="N111" s="202"/>
      <c r="O111" s="203" t="s">
        <v>115</v>
      </c>
      <c r="P111" s="204">
        <f>'Ｈ５（1993）'!A110</f>
        <v>0</v>
      </c>
      <c r="Q111" s="205">
        <f>'Ｈ５（1993）'!B110</f>
        <v>0</v>
      </c>
      <c r="R111" s="225"/>
      <c r="S111" s="267">
        <f>'Ｈ５（1993）'!D110</f>
        <v>0</v>
      </c>
      <c r="T111" s="268">
        <f>'Ｈ５（1993）'!F110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8">
        <v>2000</v>
      </c>
      <c r="B112" s="918">
        <v>2000</v>
      </c>
      <c r="C112" s="918">
        <v>0</v>
      </c>
      <c r="D112" s="918">
        <v>0</v>
      </c>
      <c r="E112" s="918">
        <v>0</v>
      </c>
      <c r="F112" s="918">
        <v>0</v>
      </c>
      <c r="G112" s="536"/>
      <c r="H112" s="535"/>
      <c r="I112" s="535"/>
      <c r="K112" s="199"/>
      <c r="L112" s="181" t="s">
        <v>41</v>
      </c>
      <c r="M112" s="201" t="s">
        <v>108</v>
      </c>
      <c r="N112" s="202"/>
      <c r="O112" s="203" t="s">
        <v>116</v>
      </c>
      <c r="P112" s="204">
        <f>'Ｈ５（1993）'!A111</f>
        <v>68215</v>
      </c>
      <c r="Q112" s="205">
        <f>'Ｈ５（1993）'!B111</f>
        <v>65869</v>
      </c>
      <c r="R112" s="225"/>
      <c r="S112" s="267">
        <f>'Ｈ５（1993）'!D111</f>
        <v>5000</v>
      </c>
      <c r="T112" s="268">
        <f>'Ｈ５（1993）'!F111</f>
        <v>34400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18">
        <v>0</v>
      </c>
      <c r="B113" s="918">
        <v>0</v>
      </c>
      <c r="C113" s="918">
        <v>0</v>
      </c>
      <c r="D113" s="918">
        <v>0</v>
      </c>
      <c r="E113" s="918">
        <v>0</v>
      </c>
      <c r="F113" s="918">
        <v>0</v>
      </c>
      <c r="G113" s="536"/>
      <c r="H113" s="535"/>
      <c r="I113" s="535"/>
      <c r="K113" s="199"/>
      <c r="L113" s="221"/>
      <c r="M113" s="201" t="s">
        <v>13</v>
      </c>
      <c r="N113" s="202"/>
      <c r="O113" s="203" t="s">
        <v>117</v>
      </c>
      <c r="P113" s="204">
        <f>'Ｈ５（1993）'!A112</f>
        <v>2000</v>
      </c>
      <c r="Q113" s="205">
        <f>'Ｈ５（1993）'!B112</f>
        <v>2000</v>
      </c>
      <c r="R113" s="225"/>
      <c r="S113" s="267">
        <f>'Ｈ５（1993）'!D112</f>
        <v>0</v>
      </c>
      <c r="T113" s="268">
        <f>'Ｈ５（1993）'!F112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'Ｈ５（1993）'!A113</f>
        <v>0</v>
      </c>
      <c r="Q114" s="205">
        <f>'Ｈ５（1993）'!B113</f>
        <v>0</v>
      </c>
      <c r="R114" s="225"/>
      <c r="S114" s="267">
        <f>'Ｈ５（1993）'!D113</f>
        <v>0</v>
      </c>
      <c r="T114" s="268">
        <f>'Ｈ５（1993）'!F113</f>
        <v>0</v>
      </c>
      <c r="U114" s="269"/>
      <c r="V114" s="201" t="s">
        <v>13</v>
      </c>
      <c r="W114" s="202"/>
      <c r="X114" s="202"/>
      <c r="Y114" s="203" t="s">
        <v>703</v>
      </c>
      <c r="Z114" s="276">
        <f>'Ｈ５（1993）'!A138</f>
        <v>0</v>
      </c>
      <c r="AA114" s="277">
        <f>'Ｈ５（1993）'!B138</f>
        <v>0</v>
      </c>
      <c r="AB114" s="278"/>
      <c r="AC114" s="279">
        <f>'Ｈ５（1993）'!E138</f>
        <v>0</v>
      </c>
      <c r="AD114" s="269"/>
      <c r="AE114" s="201" t="s">
        <v>13</v>
      </c>
      <c r="AF114" s="202"/>
      <c r="AG114" s="202"/>
      <c r="AH114" s="203" t="s">
        <v>704</v>
      </c>
      <c r="AI114" s="276">
        <f>'Ｈ５（1993）'!A161</f>
        <v>0</v>
      </c>
      <c r="AJ114" s="277">
        <f>'Ｈ５（1993）'!B161</f>
        <v>0</v>
      </c>
      <c r="AK114" s="280">
        <f>'Ｈ５（1993）'!C161</f>
        <v>0</v>
      </c>
      <c r="AL114" s="281">
        <f>'Ｈ５（1993）'!E161</f>
        <v>0</v>
      </c>
    </row>
    <row r="115" spans="1:41" ht="14.45" customHeight="1" thickBot="1">
      <c r="K115" s="316"/>
      <c r="L115" s="317" t="s">
        <v>82</v>
      </c>
      <c r="M115" s="318"/>
      <c r="N115" s="318"/>
      <c r="O115" s="319"/>
      <c r="P115" s="320">
        <f>SUM(P62:P114)-P63-P64-P66-P67-P69-P70-P71-P84-P85-P86-P94-P95-P96-P97-P98-P103-P104</f>
        <v>2214673</v>
      </c>
      <c r="Q115" s="321">
        <f>SUM(Q62:Q114)-Q63-Q64-Q66-Q67-Q69-Q70-Q71-Q84-Q85-Q86-Q94-Q95-Q96-Q97-Q98-Q103-Q104</f>
        <v>2193696</v>
      </c>
      <c r="R115" s="321"/>
      <c r="S115" s="322">
        <f>SUM(S62:S114)-S63-S64-S66-S67-S69-S70-S71-S84-S85-S86-S94-S95-S96-S97-S98-S103-S104</f>
        <v>67804</v>
      </c>
      <c r="T115" s="323">
        <f>SUM(T62:T114)-T63-T64-T66-T67-T69-T70-T71-T84-T85-T86-T94-T95-T96-T97-T98-T103-T104</f>
        <v>1055600</v>
      </c>
      <c r="U115" s="324"/>
      <c r="V115" s="317" t="s">
        <v>82</v>
      </c>
      <c r="W115" s="318"/>
      <c r="X115" s="318"/>
      <c r="Y115" s="319"/>
      <c r="Z115" s="325">
        <f>Z64+Z67+Z73+Z74+Z75+Z86+Z88+Z89+Z92+Z93+Z99+Z101+Z104+Z105+Z114</f>
        <v>61949</v>
      </c>
      <c r="AA115" s="326">
        <f>AA64+AA67+AA73+AA74+AA75+AA86+AA88+AA89+AA92+AA93+AA99+AA101+AA104+AA105+AA114</f>
        <v>0</v>
      </c>
      <c r="AB115" s="327"/>
      <c r="AC115" s="328">
        <f>AC64+AC67+AC73+AC74+AC75+AC86+AC88+AC89+AC92+AC93+AC99+AC101+AC104+AC105+AC114</f>
        <v>43300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28">
        <v>61949</v>
      </c>
      <c r="B116" s="928">
        <v>0</v>
      </c>
      <c r="C116" s="928">
        <v>0</v>
      </c>
      <c r="D116" s="928">
        <v>0</v>
      </c>
      <c r="E116" s="928">
        <v>43300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28">
        <v>0</v>
      </c>
      <c r="B117" s="928">
        <v>0</v>
      </c>
      <c r="C117" s="928">
        <v>0</v>
      </c>
      <c r="D117" s="928">
        <v>0</v>
      </c>
      <c r="E117" s="928">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28">
        <v>0</v>
      </c>
      <c r="B118" s="928">
        <v>0</v>
      </c>
      <c r="C118" s="928">
        <v>0</v>
      </c>
      <c r="D118" s="928">
        <v>0</v>
      </c>
      <c r="E118" s="928">
        <v>0</v>
      </c>
      <c r="K118" s="504" t="s">
        <v>723</v>
      </c>
      <c r="L118" s="339"/>
      <c r="M118" s="339"/>
      <c r="N118" s="339"/>
      <c r="O118" s="340"/>
      <c r="P118" s="341"/>
      <c r="Q118" s="341"/>
      <c r="R118" s="518" t="s">
        <v>736</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28">
        <v>0</v>
      </c>
      <c r="B119" s="928">
        <v>0</v>
      </c>
      <c r="C119" s="928">
        <v>0</v>
      </c>
      <c r="D119" s="928">
        <v>0</v>
      </c>
      <c r="E119" s="928">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1" s="376" customFormat="1" ht="14.45" customHeight="1">
      <c r="A120" s="928">
        <v>0</v>
      </c>
      <c r="B120" s="928">
        <v>0</v>
      </c>
      <c r="C120" s="928">
        <v>0</v>
      </c>
      <c r="D120" s="928">
        <v>0</v>
      </c>
      <c r="E120" s="928">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28">
        <v>59325</v>
      </c>
      <c r="B121" s="928">
        <v>0</v>
      </c>
      <c r="C121" s="928">
        <v>0</v>
      </c>
      <c r="D121" s="928">
        <v>0</v>
      </c>
      <c r="E121" s="928">
        <v>43300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28">
        <v>59325</v>
      </c>
      <c r="B122" s="928">
        <v>0</v>
      </c>
      <c r="C122" s="928">
        <v>0</v>
      </c>
      <c r="D122" s="928">
        <v>0</v>
      </c>
      <c r="E122" s="928">
        <v>43300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1" ht="14.45" customHeight="1">
      <c r="A123" s="928">
        <v>0</v>
      </c>
      <c r="B123" s="928">
        <v>0</v>
      </c>
      <c r="C123" s="928">
        <v>0</v>
      </c>
      <c r="D123" s="928">
        <v>0</v>
      </c>
      <c r="E123" s="928">
        <v>0</v>
      </c>
      <c r="K123" s="188"/>
      <c r="L123" s="189" t="s">
        <v>8</v>
      </c>
      <c r="M123" s="190"/>
      <c r="N123" s="190"/>
      <c r="O123" s="191"/>
      <c r="P123" s="365">
        <f t="shared" ref="P123:T138" si="0">P8+P62</f>
        <v>0</v>
      </c>
      <c r="Q123" s="259">
        <f t="shared" si="0"/>
        <v>0</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0</v>
      </c>
      <c r="AJ123" s="259">
        <f>SUM(AJ124:AJ125)</f>
        <v>0</v>
      </c>
      <c r="AK123" s="370">
        <f>SUM(AK124:AK125)</f>
        <v>0</v>
      </c>
      <c r="AL123" s="1383">
        <f>P123-Q123</f>
        <v>0</v>
      </c>
      <c r="AM123" s="1339"/>
    </row>
    <row r="124" spans="1:41" ht="14.45" customHeight="1">
      <c r="A124" s="928">
        <v>2624</v>
      </c>
      <c r="B124" s="928">
        <v>0</v>
      </c>
      <c r="C124" s="928">
        <v>0</v>
      </c>
      <c r="D124" s="928">
        <v>0</v>
      </c>
      <c r="E124" s="928">
        <v>0</v>
      </c>
      <c r="K124" s="199"/>
      <c r="L124" s="200"/>
      <c r="M124" s="201" t="s">
        <v>146</v>
      </c>
      <c r="N124" s="202"/>
      <c r="O124" s="203"/>
      <c r="P124" s="224">
        <f t="shared" si="0"/>
        <v>0</v>
      </c>
      <c r="Q124" s="225">
        <f t="shared" si="0"/>
        <v>0</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0</v>
      </c>
      <c r="AJ124" s="225">
        <f>IF($P124-$Z124=0,0,ROUND((R124-AA124)*$AI124/($P124-$Z124),0))</f>
        <v>0</v>
      </c>
      <c r="AK124" s="371">
        <f>IF(P124-Z124=0,0,ROUND((S124-AB124)*AI124/(P124-Z124),0))</f>
        <v>0</v>
      </c>
      <c r="AL124" s="1383">
        <f t="shared" ref="AL124:AL175" si="3">P124-Q124</f>
        <v>0</v>
      </c>
      <c r="AM124" s="1339"/>
    </row>
    <row r="125" spans="1:41" ht="14.45" customHeight="1">
      <c r="A125" s="928">
        <v>0</v>
      </c>
      <c r="B125" s="928">
        <v>0</v>
      </c>
      <c r="C125" s="928">
        <v>0</v>
      </c>
      <c r="D125" s="928">
        <v>0</v>
      </c>
      <c r="E125" s="928">
        <v>0</v>
      </c>
      <c r="K125" s="199"/>
      <c r="L125" s="200"/>
      <c r="M125" s="201" t="s">
        <v>13</v>
      </c>
      <c r="N125" s="172"/>
      <c r="O125" s="212"/>
      <c r="P125" s="224">
        <f t="shared" si="0"/>
        <v>0</v>
      </c>
      <c r="Q125" s="225">
        <f t="shared" si="0"/>
        <v>0</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0</v>
      </c>
      <c r="AJ125" s="225">
        <f>IF($P125-$Z125=0,0,ROUND((R125-AA125)*$AI125/($P125-$Z125),0))</f>
        <v>0</v>
      </c>
      <c r="AK125" s="371">
        <f>IF(P125-Z125=0,0,ROUND((S125-AB125)*AI125/(P125-Z125),0))</f>
        <v>0</v>
      </c>
      <c r="AL125" s="1383">
        <f t="shared" si="3"/>
        <v>0</v>
      </c>
      <c r="AM125" s="1339"/>
    </row>
    <row r="126" spans="1:41" ht="14.45" customHeight="1">
      <c r="A126" s="928">
        <v>0</v>
      </c>
      <c r="B126" s="928">
        <v>0</v>
      </c>
      <c r="C126" s="928">
        <v>0</v>
      </c>
      <c r="D126" s="928">
        <v>0</v>
      </c>
      <c r="E126" s="928">
        <v>0</v>
      </c>
      <c r="K126" s="199" t="s">
        <v>4</v>
      </c>
      <c r="L126" s="178" t="s">
        <v>14</v>
      </c>
      <c r="M126" s="175"/>
      <c r="N126" s="175"/>
      <c r="O126" s="216"/>
      <c r="P126" s="224">
        <f t="shared" si="0"/>
        <v>55326</v>
      </c>
      <c r="Q126" s="225">
        <f t="shared" si="0"/>
        <v>55326</v>
      </c>
      <c r="R126" s="225">
        <f t="shared" si="0"/>
        <v>0</v>
      </c>
      <c r="S126" s="226">
        <f t="shared" si="0"/>
        <v>0</v>
      </c>
      <c r="T126" s="275">
        <f t="shared" si="0"/>
        <v>0</v>
      </c>
      <c r="U126" s="207"/>
      <c r="V126" s="178" t="s">
        <v>14</v>
      </c>
      <c r="W126" s="175"/>
      <c r="X126" s="175"/>
      <c r="Y126" s="216"/>
      <c r="Z126" s="224">
        <f t="shared" si="1"/>
        <v>22500</v>
      </c>
      <c r="AA126" s="225">
        <f t="shared" si="1"/>
        <v>0</v>
      </c>
      <c r="AB126" s="297">
        <f t="shared" si="1"/>
        <v>0</v>
      </c>
      <c r="AC126" s="371">
        <f t="shared" si="1"/>
        <v>0</v>
      </c>
      <c r="AD126" s="376"/>
      <c r="AE126" s="199"/>
      <c r="AF126" s="178" t="s">
        <v>14</v>
      </c>
      <c r="AG126" s="175"/>
      <c r="AH126" s="175"/>
      <c r="AI126" s="224">
        <f t="shared" si="2"/>
        <v>32826</v>
      </c>
      <c r="AJ126" s="225">
        <f>SUM(AJ127:AJ128)</f>
        <v>0</v>
      </c>
      <c r="AK126" s="371">
        <f>SUM(AK127:AK128)</f>
        <v>0</v>
      </c>
      <c r="AL126" s="1383">
        <f t="shared" si="3"/>
        <v>0</v>
      </c>
      <c r="AM126" s="1339"/>
    </row>
    <row r="127" spans="1:41" ht="14.45" customHeight="1">
      <c r="A127" s="928">
        <v>0</v>
      </c>
      <c r="B127" s="928">
        <v>0</v>
      </c>
      <c r="C127" s="928">
        <v>0</v>
      </c>
      <c r="D127" s="928">
        <v>0</v>
      </c>
      <c r="E127" s="928">
        <v>0</v>
      </c>
      <c r="K127" s="199"/>
      <c r="L127" s="200"/>
      <c r="M127" s="201" t="s">
        <v>16</v>
      </c>
      <c r="N127" s="202"/>
      <c r="O127" s="203"/>
      <c r="P127" s="224">
        <f t="shared" si="0"/>
        <v>896</v>
      </c>
      <c r="Q127" s="225">
        <f t="shared" si="0"/>
        <v>896</v>
      </c>
      <c r="R127" s="225">
        <f t="shared" si="0"/>
        <v>0</v>
      </c>
      <c r="S127" s="226">
        <f t="shared" si="0"/>
        <v>0</v>
      </c>
      <c r="T127" s="275">
        <f t="shared" si="0"/>
        <v>0</v>
      </c>
      <c r="U127" s="207"/>
      <c r="V127" s="200"/>
      <c r="W127" s="201" t="s">
        <v>16</v>
      </c>
      <c r="X127" s="202"/>
      <c r="Y127" s="203" t="s">
        <v>156</v>
      </c>
      <c r="Z127" s="224">
        <f>IF(ISERROR(Z126*(Q$127/Q$126)),0,ROUND(Z126*(Q$127/Q$126),0))</f>
        <v>364</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532</v>
      </c>
      <c r="AJ127" s="225">
        <f>IF($P127-$Z127=0,0,ROUND((R127-AA127)*$AI127/($P127-$Z127),0))</f>
        <v>0</v>
      </c>
      <c r="AK127" s="371">
        <f>IF(P127-Z127=0,0,ROUND((S127-AB127)*AI127/(P127-Z127),0))</f>
        <v>0</v>
      </c>
      <c r="AL127" s="1383">
        <f t="shared" si="3"/>
        <v>0</v>
      </c>
      <c r="AM127" s="1339"/>
    </row>
    <row r="128" spans="1:41" ht="14.45" customHeight="1">
      <c r="A128" s="928">
        <v>2624</v>
      </c>
      <c r="B128" s="928">
        <v>0</v>
      </c>
      <c r="C128" s="928">
        <v>0</v>
      </c>
      <c r="D128" s="928">
        <v>0</v>
      </c>
      <c r="E128" s="928">
        <v>0</v>
      </c>
      <c r="K128" s="199"/>
      <c r="L128" s="221"/>
      <c r="M128" s="201" t="s">
        <v>13</v>
      </c>
      <c r="N128" s="222"/>
      <c r="O128" s="223"/>
      <c r="P128" s="224">
        <f t="shared" si="0"/>
        <v>54430</v>
      </c>
      <c r="Q128" s="225">
        <f t="shared" si="0"/>
        <v>54430</v>
      </c>
      <c r="R128" s="225">
        <f t="shared" si="0"/>
        <v>0</v>
      </c>
      <c r="S128" s="226">
        <f t="shared" si="0"/>
        <v>0</v>
      </c>
      <c r="T128" s="275">
        <f t="shared" si="0"/>
        <v>0</v>
      </c>
      <c r="U128" s="207"/>
      <c r="V128" s="221"/>
      <c r="W128" s="201" t="s">
        <v>13</v>
      </c>
      <c r="X128" s="222"/>
      <c r="Y128" s="223" t="s">
        <v>156</v>
      </c>
      <c r="Z128" s="224">
        <f>Z126-Z127</f>
        <v>22136</v>
      </c>
      <c r="AA128" s="225">
        <f>AA126-AA127</f>
        <v>0</v>
      </c>
      <c r="AB128" s="297">
        <f>AB126-AB127</f>
        <v>0</v>
      </c>
      <c r="AC128" s="371">
        <f>AC126-AC127</f>
        <v>0</v>
      </c>
      <c r="AD128" s="376"/>
      <c r="AE128" s="199"/>
      <c r="AF128" s="221"/>
      <c r="AG128" s="201" t="s">
        <v>13</v>
      </c>
      <c r="AH128" s="222"/>
      <c r="AI128" s="224">
        <f t="shared" si="2"/>
        <v>32294</v>
      </c>
      <c r="AJ128" s="225">
        <f>IF($P128-$Z128=0,0,ROUND((R128-AA128)*$AI128/($P128-$Z128),0))</f>
        <v>0</v>
      </c>
      <c r="AK128" s="371">
        <f>IF(P128-Z128=0,0,ROUND((S128-AB128)*AI128/(P128-Z128),0))</f>
        <v>0</v>
      </c>
      <c r="AL128" s="1383">
        <f t="shared" si="3"/>
        <v>0</v>
      </c>
      <c r="AM128" s="1339"/>
    </row>
    <row r="129" spans="1:39" ht="14.45" customHeight="1">
      <c r="A129" s="928">
        <v>0</v>
      </c>
      <c r="B129" s="928">
        <v>0</v>
      </c>
      <c r="C129" s="928">
        <v>0</v>
      </c>
      <c r="D129" s="928">
        <v>0</v>
      </c>
      <c r="E129" s="928">
        <v>0</v>
      </c>
      <c r="K129" s="199" t="s">
        <v>4</v>
      </c>
      <c r="L129" s="174"/>
      <c r="M129" s="200" t="s">
        <v>94</v>
      </c>
      <c r="N129" s="202"/>
      <c r="O129" s="203"/>
      <c r="P129" s="224">
        <f t="shared" si="0"/>
        <v>24671</v>
      </c>
      <c r="Q129" s="225">
        <f t="shared" si="0"/>
        <v>8475</v>
      </c>
      <c r="R129" s="225">
        <f t="shared" si="0"/>
        <v>5235</v>
      </c>
      <c r="S129" s="226">
        <f t="shared" si="0"/>
        <v>5235</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8475</v>
      </c>
      <c r="AJ129" s="225">
        <f>SUM(AJ130:AJ132)</f>
        <v>964</v>
      </c>
      <c r="AK129" s="371">
        <f>SUM(AK130:AK132)</f>
        <v>964</v>
      </c>
      <c r="AL129" s="1383">
        <f t="shared" si="3"/>
        <v>16196</v>
      </c>
      <c r="AM129" s="1339"/>
    </row>
    <row r="130" spans="1:39" ht="14.45" customHeight="1">
      <c r="A130" s="928">
        <v>0</v>
      </c>
      <c r="B130" s="928">
        <v>0</v>
      </c>
      <c r="C130" s="928">
        <v>0</v>
      </c>
      <c r="D130" s="928">
        <v>0</v>
      </c>
      <c r="E130" s="928">
        <v>0</v>
      </c>
      <c r="K130" s="199"/>
      <c r="L130" s="181" t="s">
        <v>102</v>
      </c>
      <c r="M130" s="200"/>
      <c r="N130" s="201" t="s">
        <v>148</v>
      </c>
      <c r="O130" s="203"/>
      <c r="P130" s="224">
        <f t="shared" si="0"/>
        <v>4820</v>
      </c>
      <c r="Q130" s="225">
        <f t="shared" si="0"/>
        <v>4820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4820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28">
        <v>0</v>
      </c>
      <c r="B131" s="928">
        <v>0</v>
      </c>
      <c r="C131" s="928">
        <v>0</v>
      </c>
      <c r="D131" s="928">
        <v>0</v>
      </c>
      <c r="E131" s="928">
        <v>0</v>
      </c>
      <c r="K131" s="199"/>
      <c r="L131" s="181" t="s">
        <v>103</v>
      </c>
      <c r="M131" s="181"/>
      <c r="N131" s="201" t="s">
        <v>96</v>
      </c>
      <c r="O131" s="203"/>
      <c r="P131" s="224">
        <f t="shared" si="0"/>
        <v>19851</v>
      </c>
      <c r="Q131" s="225">
        <f t="shared" si="0"/>
        <v>3655</v>
      </c>
      <c r="R131" s="225">
        <f t="shared" si="0"/>
        <v>5235</v>
      </c>
      <c r="S131" s="226">
        <f t="shared" si="0"/>
        <v>5235</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3655</v>
      </c>
      <c r="AJ131" s="225">
        <f t="shared" si="5"/>
        <v>964</v>
      </c>
      <c r="AK131" s="371">
        <f t="shared" si="6"/>
        <v>964</v>
      </c>
      <c r="AL131" s="1383">
        <f t="shared" si="3"/>
        <v>16196</v>
      </c>
      <c r="AM131" s="1339"/>
    </row>
    <row r="132" spans="1:39" ht="14.45" customHeight="1">
      <c r="A132" s="928">
        <v>2624</v>
      </c>
      <c r="B132" s="928">
        <v>0</v>
      </c>
      <c r="C132" s="928">
        <v>0</v>
      </c>
      <c r="D132" s="928">
        <v>0</v>
      </c>
      <c r="E132" s="928">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28">
        <v>0</v>
      </c>
      <c r="B133" s="928">
        <v>0</v>
      </c>
      <c r="C133" s="928">
        <v>0</v>
      </c>
      <c r="D133" s="928">
        <v>0</v>
      </c>
      <c r="E133" s="928">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28">
        <v>0</v>
      </c>
      <c r="B134" s="928">
        <v>0</v>
      </c>
      <c r="C134" s="928">
        <v>0</v>
      </c>
      <c r="D134" s="928">
        <v>0</v>
      </c>
      <c r="E134" s="928">
        <v>0</v>
      </c>
      <c r="K134" s="199"/>
      <c r="L134" s="221"/>
      <c r="M134" s="201" t="s">
        <v>13</v>
      </c>
      <c r="N134" s="202"/>
      <c r="O134" s="203"/>
      <c r="P134" s="224">
        <f t="shared" si="0"/>
        <v>1207834</v>
      </c>
      <c r="Q134" s="225">
        <f t="shared" si="0"/>
        <v>1207834</v>
      </c>
      <c r="R134" s="225">
        <f t="shared" si="0"/>
        <v>0</v>
      </c>
      <c r="S134" s="226">
        <f t="shared" si="0"/>
        <v>50000</v>
      </c>
      <c r="T134" s="275">
        <f t="shared" si="0"/>
        <v>831800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1207834</v>
      </c>
      <c r="AJ134" s="225">
        <f t="shared" si="5"/>
        <v>0</v>
      </c>
      <c r="AK134" s="371">
        <f t="shared" si="6"/>
        <v>50000</v>
      </c>
      <c r="AL134" s="1383">
        <f t="shared" si="3"/>
        <v>0</v>
      </c>
      <c r="AM134" s="1339"/>
    </row>
    <row r="135" spans="1:39" ht="14.45" customHeight="1">
      <c r="A135" s="928">
        <v>0</v>
      </c>
      <c r="B135" s="928">
        <v>0</v>
      </c>
      <c r="C135" s="928">
        <v>0</v>
      </c>
      <c r="D135" s="928">
        <v>0</v>
      </c>
      <c r="E135" s="928">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28">
        <v>0</v>
      </c>
      <c r="B136" s="928">
        <v>0</v>
      </c>
      <c r="C136" s="928">
        <v>0</v>
      </c>
      <c r="D136" s="928">
        <v>0</v>
      </c>
      <c r="E136" s="928">
        <v>0</v>
      </c>
      <c r="K136" s="199"/>
      <c r="L136" s="200"/>
      <c r="M136" s="201" t="s">
        <v>22</v>
      </c>
      <c r="N136" s="202"/>
      <c r="O136" s="203"/>
      <c r="P136" s="224">
        <f t="shared" si="0"/>
        <v>44559</v>
      </c>
      <c r="Q136" s="225">
        <f t="shared" si="0"/>
        <v>22623</v>
      </c>
      <c r="R136" s="225">
        <f t="shared" si="0"/>
        <v>0</v>
      </c>
      <c r="S136" s="226">
        <f t="shared" si="0"/>
        <v>28493</v>
      </c>
      <c r="T136" s="275">
        <f t="shared" si="0"/>
        <v>4700</v>
      </c>
      <c r="U136" s="207" t="s">
        <v>86</v>
      </c>
      <c r="V136" s="200"/>
      <c r="W136" s="201" t="s">
        <v>22</v>
      </c>
      <c r="X136" s="202"/>
      <c r="Y136" s="203" t="s">
        <v>156</v>
      </c>
      <c r="Z136" s="224">
        <f t="shared" ref="Z136:AC139" si="8">IF(ISERROR((Z$28)*(Q136/(Q$136+Q$137+Q$138+Q$139+Q$141+Q$142+Q$143))),0,ROUND((Z$28)*(Q136/(Q$136+Q$137+Q$138+Q$139+Q$141+Q$142+Q$143)),0))</f>
        <v>562</v>
      </c>
      <c r="AA136" s="225">
        <f t="shared" si="8"/>
        <v>0</v>
      </c>
      <c r="AB136" s="297">
        <f t="shared" si="8"/>
        <v>466</v>
      </c>
      <c r="AC136" s="371">
        <f t="shared" si="8"/>
        <v>32</v>
      </c>
      <c r="AD136" s="376"/>
      <c r="AE136" s="199"/>
      <c r="AF136" s="200"/>
      <c r="AG136" s="201" t="s">
        <v>22</v>
      </c>
      <c r="AH136" s="202"/>
      <c r="AI136" s="224">
        <f t="shared" si="2"/>
        <v>22061</v>
      </c>
      <c r="AJ136" s="225">
        <f t="shared" si="5"/>
        <v>0</v>
      </c>
      <c r="AK136" s="371">
        <f t="shared" si="6"/>
        <v>14053</v>
      </c>
      <c r="AL136" s="1383">
        <f t="shared" si="3"/>
        <v>21936</v>
      </c>
      <c r="AM136" s="1339"/>
    </row>
    <row r="137" spans="1:39" ht="14.45" customHeight="1">
      <c r="A137" s="928">
        <v>0</v>
      </c>
      <c r="B137" s="928">
        <v>0</v>
      </c>
      <c r="C137" s="928">
        <v>0</v>
      </c>
      <c r="D137" s="928">
        <v>0</v>
      </c>
      <c r="E137" s="928">
        <v>0</v>
      </c>
      <c r="K137" s="199"/>
      <c r="L137" s="200" t="s">
        <v>25</v>
      </c>
      <c r="M137" s="201" t="s">
        <v>26</v>
      </c>
      <c r="N137" s="202"/>
      <c r="O137" s="203"/>
      <c r="P137" s="224">
        <f t="shared" si="0"/>
        <v>67042</v>
      </c>
      <c r="Q137" s="225">
        <f t="shared" si="0"/>
        <v>67042</v>
      </c>
      <c r="R137" s="225">
        <f t="shared" si="0"/>
        <v>0</v>
      </c>
      <c r="S137" s="226">
        <f t="shared" si="0"/>
        <v>45220</v>
      </c>
      <c r="T137" s="275">
        <f t="shared" si="0"/>
        <v>17600</v>
      </c>
      <c r="U137" s="207"/>
      <c r="V137" s="200" t="s">
        <v>25</v>
      </c>
      <c r="W137" s="201" t="s">
        <v>26</v>
      </c>
      <c r="X137" s="202"/>
      <c r="Y137" s="203" t="s">
        <v>156</v>
      </c>
      <c r="Z137" s="224">
        <f t="shared" si="8"/>
        <v>1665</v>
      </c>
      <c r="AA137" s="225">
        <f t="shared" si="8"/>
        <v>0</v>
      </c>
      <c r="AB137" s="297">
        <f t="shared" si="8"/>
        <v>739</v>
      </c>
      <c r="AC137" s="371">
        <f t="shared" si="8"/>
        <v>120</v>
      </c>
      <c r="AD137" s="376"/>
      <c r="AE137" s="199"/>
      <c r="AF137" s="200" t="s">
        <v>25</v>
      </c>
      <c r="AG137" s="201" t="s">
        <v>26</v>
      </c>
      <c r="AH137" s="202"/>
      <c r="AI137" s="224">
        <f t="shared" si="2"/>
        <v>65377</v>
      </c>
      <c r="AJ137" s="225">
        <f t="shared" si="5"/>
        <v>0</v>
      </c>
      <c r="AK137" s="371">
        <f t="shared" si="6"/>
        <v>44481</v>
      </c>
      <c r="AL137" s="1383">
        <f t="shared" si="3"/>
        <v>0</v>
      </c>
      <c r="AM137" s="1339"/>
    </row>
    <row r="138" spans="1:39" ht="14.45" customHeight="1">
      <c r="A138" s="928">
        <v>0</v>
      </c>
      <c r="B138" s="928">
        <v>0</v>
      </c>
      <c r="C138" s="928">
        <v>0</v>
      </c>
      <c r="D138" s="928">
        <v>0</v>
      </c>
      <c r="E138" s="928">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28">
        <v>0</v>
      </c>
      <c r="B139" s="928">
        <v>0</v>
      </c>
      <c r="C139" s="928">
        <v>0</v>
      </c>
      <c r="D139" s="928">
        <v>0</v>
      </c>
      <c r="E139" s="928">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28">
        <v>0</v>
      </c>
      <c r="B140" s="928">
        <v>0</v>
      </c>
      <c r="C140" s="928">
        <v>0</v>
      </c>
      <c r="D140" s="928">
        <v>0</v>
      </c>
      <c r="E140" s="928">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28">
        <v>0</v>
      </c>
      <c r="B141" s="928">
        <v>0</v>
      </c>
      <c r="C141" s="928">
        <v>0</v>
      </c>
      <c r="D141" s="928">
        <v>0</v>
      </c>
      <c r="E141" s="928">
        <v>0</v>
      </c>
      <c r="K141" s="199"/>
      <c r="L141" s="200" t="s">
        <v>38</v>
      </c>
      <c r="M141" s="201" t="s">
        <v>149</v>
      </c>
      <c r="N141" s="202"/>
      <c r="O141" s="203"/>
      <c r="P141" s="224">
        <f t="shared" si="9"/>
        <v>406545</v>
      </c>
      <c r="Q141" s="225">
        <f t="shared" si="9"/>
        <v>392545</v>
      </c>
      <c r="R141" s="225">
        <f t="shared" si="9"/>
        <v>0</v>
      </c>
      <c r="S141" s="226">
        <f t="shared" si="9"/>
        <v>165597</v>
      </c>
      <c r="T141" s="275">
        <f t="shared" si="9"/>
        <v>80500</v>
      </c>
      <c r="U141" s="207"/>
      <c r="V141" s="200" t="s">
        <v>38</v>
      </c>
      <c r="W141" s="201" t="s">
        <v>149</v>
      </c>
      <c r="X141" s="202"/>
      <c r="Y141" s="203" t="s">
        <v>156</v>
      </c>
      <c r="Z141" s="224">
        <f t="shared" ref="Z141:AC143" si="10">IF(ISERROR((Z$28)*(Q141/(Q$136+Q$137+Q$138+Q$139+Q$141+Q$142+Q$143))),0,ROUND((Z$28)*(Q141/(Q$136+Q$137+Q$138+Q$139+Q$141+Q$142+Q$143)),0))</f>
        <v>9749</v>
      </c>
      <c r="AA141" s="225">
        <f t="shared" si="10"/>
        <v>0</v>
      </c>
      <c r="AB141" s="297">
        <f t="shared" si="10"/>
        <v>2707</v>
      </c>
      <c r="AC141" s="371">
        <f t="shared" si="10"/>
        <v>549</v>
      </c>
      <c r="AD141" s="376"/>
      <c r="AE141" s="199"/>
      <c r="AF141" s="200" t="s">
        <v>38</v>
      </c>
      <c r="AG141" s="201" t="s">
        <v>149</v>
      </c>
      <c r="AH141" s="202"/>
      <c r="AI141" s="224">
        <f t="shared" si="2"/>
        <v>382796</v>
      </c>
      <c r="AJ141" s="225">
        <f t="shared" si="5"/>
        <v>0</v>
      </c>
      <c r="AK141" s="371">
        <f t="shared" si="6"/>
        <v>157143</v>
      </c>
      <c r="AL141" s="1383">
        <f t="shared" si="3"/>
        <v>14000</v>
      </c>
      <c r="AM141" s="1339"/>
    </row>
    <row r="142" spans="1:39" ht="14.45" customHeight="1">
      <c r="A142" s="928">
        <v>0</v>
      </c>
      <c r="B142" s="928">
        <v>0</v>
      </c>
      <c r="C142" s="928">
        <v>0</v>
      </c>
      <c r="D142" s="928">
        <v>0</v>
      </c>
      <c r="E142" s="928">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28">
        <v>0</v>
      </c>
      <c r="B143" s="928">
        <v>0</v>
      </c>
      <c r="C143" s="928">
        <v>0</v>
      </c>
      <c r="D143" s="928">
        <v>0</v>
      </c>
      <c r="E143" s="928">
        <v>0</v>
      </c>
      <c r="K143" s="199"/>
      <c r="L143" s="221"/>
      <c r="M143" s="201" t="s">
        <v>13</v>
      </c>
      <c r="N143" s="202"/>
      <c r="O143" s="203"/>
      <c r="P143" s="224">
        <f t="shared" si="9"/>
        <v>222655</v>
      </c>
      <c r="Q143" s="225">
        <f t="shared" si="9"/>
        <v>176540</v>
      </c>
      <c r="R143" s="225">
        <f t="shared" si="9"/>
        <v>0</v>
      </c>
      <c r="S143" s="226">
        <f t="shared" si="9"/>
        <v>117656</v>
      </c>
      <c r="T143" s="275">
        <f t="shared" si="9"/>
        <v>69000</v>
      </c>
      <c r="U143" s="207"/>
      <c r="V143" s="221"/>
      <c r="W143" s="201" t="s">
        <v>13</v>
      </c>
      <c r="X143" s="202"/>
      <c r="Y143" s="203" t="s">
        <v>156</v>
      </c>
      <c r="Z143" s="224">
        <f t="shared" si="10"/>
        <v>4384</v>
      </c>
      <c r="AA143" s="225">
        <f t="shared" si="10"/>
        <v>0</v>
      </c>
      <c r="AB143" s="297">
        <f t="shared" si="10"/>
        <v>1924</v>
      </c>
      <c r="AC143" s="371">
        <f t="shared" si="10"/>
        <v>470</v>
      </c>
      <c r="AD143" s="376"/>
      <c r="AE143" s="199" t="s">
        <v>158</v>
      </c>
      <c r="AF143" s="221"/>
      <c r="AG143" s="201" t="s">
        <v>13</v>
      </c>
      <c r="AH143" s="202"/>
      <c r="AI143" s="224">
        <f t="shared" si="2"/>
        <v>172156</v>
      </c>
      <c r="AJ143" s="225">
        <f t="shared" si="5"/>
        <v>0</v>
      </c>
      <c r="AK143" s="371">
        <f t="shared" si="6"/>
        <v>91281</v>
      </c>
      <c r="AL143" s="1383">
        <f t="shared" si="3"/>
        <v>46115</v>
      </c>
      <c r="AM143" s="1339"/>
    </row>
    <row r="144" spans="1:39" ht="14.45" customHeight="1">
      <c r="A144" s="928">
        <v>0</v>
      </c>
      <c r="B144" s="928">
        <v>0</v>
      </c>
      <c r="C144" s="928">
        <v>0</v>
      </c>
      <c r="D144" s="928">
        <v>0</v>
      </c>
      <c r="E144" s="928">
        <v>0</v>
      </c>
      <c r="K144" s="199" t="s">
        <v>4</v>
      </c>
      <c r="L144" s="178" t="s">
        <v>45</v>
      </c>
      <c r="M144" s="202"/>
      <c r="N144" s="202"/>
      <c r="O144" s="203"/>
      <c r="P144" s="224">
        <f t="shared" si="9"/>
        <v>8707</v>
      </c>
      <c r="Q144" s="225">
        <f t="shared" si="9"/>
        <v>3834</v>
      </c>
      <c r="R144" s="225">
        <f t="shared" si="9"/>
        <v>0</v>
      </c>
      <c r="S144" s="226">
        <f t="shared" si="9"/>
        <v>1874</v>
      </c>
      <c r="T144" s="275">
        <f t="shared" si="9"/>
        <v>2800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3834</v>
      </c>
      <c r="AJ144" s="225">
        <f>SUM(AJ145:AJ147)</f>
        <v>0</v>
      </c>
      <c r="AK144" s="371">
        <f>SUM(AK145:AK147)</f>
        <v>0</v>
      </c>
      <c r="AL144" s="1383">
        <f t="shared" si="3"/>
        <v>4873</v>
      </c>
      <c r="AM144" s="1339"/>
    </row>
    <row r="145" spans="1:39" ht="14.45" customHeight="1">
      <c r="A145" s="928">
        <v>0</v>
      </c>
      <c r="B145" s="928">
        <v>0</v>
      </c>
      <c r="C145" s="928">
        <v>0</v>
      </c>
      <c r="D145" s="928">
        <v>0</v>
      </c>
      <c r="E145" s="928">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28">
        <v>0</v>
      </c>
      <c r="B146" s="928">
        <v>0</v>
      </c>
      <c r="C146" s="928">
        <v>0</v>
      </c>
      <c r="D146" s="928">
        <v>0</v>
      </c>
      <c r="E146" s="928">
        <v>0</v>
      </c>
      <c r="K146" s="199" t="s">
        <v>128</v>
      </c>
      <c r="L146" s="200"/>
      <c r="M146" s="201" t="s">
        <v>101</v>
      </c>
      <c r="N146" s="202"/>
      <c r="O146" s="203"/>
      <c r="P146" s="224">
        <f t="shared" si="9"/>
        <v>3834</v>
      </c>
      <c r="Q146" s="225">
        <f t="shared" si="9"/>
        <v>3834</v>
      </c>
      <c r="R146" s="225">
        <f t="shared" si="9"/>
        <v>0</v>
      </c>
      <c r="S146" s="226">
        <f t="shared" si="9"/>
        <v>0</v>
      </c>
      <c r="T146" s="275">
        <f t="shared" si="9"/>
        <v>2800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3834</v>
      </c>
      <c r="AJ146" s="225">
        <f t="shared" si="12"/>
        <v>0</v>
      </c>
      <c r="AK146" s="371">
        <f t="shared" si="13"/>
        <v>0</v>
      </c>
      <c r="AL146" s="1383">
        <f t="shared" si="3"/>
        <v>0</v>
      </c>
      <c r="AM146" s="1339"/>
    </row>
    <row r="147" spans="1:39" ht="14.45" customHeight="1">
      <c r="A147" s="928">
        <v>0</v>
      </c>
      <c r="B147" s="928">
        <v>0</v>
      </c>
      <c r="C147" s="928">
        <v>0</v>
      </c>
      <c r="D147" s="928">
        <v>0</v>
      </c>
      <c r="E147" s="928">
        <v>0</v>
      </c>
      <c r="K147" s="199" t="s">
        <v>161</v>
      </c>
      <c r="L147" s="200"/>
      <c r="M147" s="201" t="s">
        <v>13</v>
      </c>
      <c r="N147" s="202"/>
      <c r="O147" s="203"/>
      <c r="P147" s="224">
        <f t="shared" si="9"/>
        <v>4873</v>
      </c>
      <c r="Q147" s="225">
        <f t="shared" si="9"/>
        <v>0</v>
      </c>
      <c r="R147" s="225">
        <f t="shared" si="9"/>
        <v>0</v>
      </c>
      <c r="S147" s="226">
        <f t="shared" si="9"/>
        <v>1874</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4873</v>
      </c>
      <c r="AM147" s="1339"/>
    </row>
    <row r="148" spans="1:39" ht="14.45" customHeight="1">
      <c r="A148" s="928">
        <v>0</v>
      </c>
      <c r="B148" s="928">
        <v>0</v>
      </c>
      <c r="C148" s="928">
        <v>0</v>
      </c>
      <c r="D148" s="928">
        <v>0</v>
      </c>
      <c r="E148" s="928">
        <v>0</v>
      </c>
      <c r="K148" s="199" t="s">
        <v>83</v>
      </c>
      <c r="L148" s="178"/>
      <c r="M148" s="201" t="s">
        <v>47</v>
      </c>
      <c r="N148" s="202"/>
      <c r="O148" s="203"/>
      <c r="P148" s="224">
        <f t="shared" si="9"/>
        <v>337124</v>
      </c>
      <c r="Q148" s="225">
        <f t="shared" si="9"/>
        <v>337124</v>
      </c>
      <c r="R148" s="225">
        <f t="shared" si="9"/>
        <v>6435</v>
      </c>
      <c r="S148" s="226">
        <f t="shared" si="9"/>
        <v>0</v>
      </c>
      <c r="T148" s="275">
        <f t="shared" si="9"/>
        <v>63100</v>
      </c>
      <c r="U148" s="207" t="s">
        <v>4</v>
      </c>
      <c r="V148" s="178"/>
      <c r="W148" s="201" t="s">
        <v>47</v>
      </c>
      <c r="X148" s="202"/>
      <c r="Y148" s="203" t="s">
        <v>156</v>
      </c>
      <c r="Z148" s="224">
        <f>IF(ISERROR((Z$33)*(Q148/(Q148+Q149))),0,ROUND((Z$33)*(Q148/(Q148+Q149)),0))</f>
        <v>6777</v>
      </c>
      <c r="AA148" s="225">
        <f>IF(ISERROR((AA$33)*(R148/(R148+R149))),0,ROUND((AA$33)*(R148/(R148+R149)),0))</f>
        <v>0</v>
      </c>
      <c r="AB148" s="297">
        <f>IF(ISERROR((AB$33)*(S148/(S148+S149))),0,ROUND((AB$33)*(S148/(S148+S149)),0))</f>
        <v>0</v>
      </c>
      <c r="AC148" s="371">
        <f>IF(ISERROR((AC$33)*(T148/(T148+T149))),0,ROUND((AC$33)*(T148/(T148+T149)),0))</f>
        <v>3017</v>
      </c>
      <c r="AD148" s="376"/>
      <c r="AE148" s="199" t="s">
        <v>163</v>
      </c>
      <c r="AF148" s="178"/>
      <c r="AG148" s="201" t="s">
        <v>47</v>
      </c>
      <c r="AH148" s="202"/>
      <c r="AI148" s="224">
        <f t="shared" si="2"/>
        <v>330347</v>
      </c>
      <c r="AJ148" s="225">
        <f t="shared" si="12"/>
        <v>6435</v>
      </c>
      <c r="AK148" s="371">
        <f t="shared" si="13"/>
        <v>0</v>
      </c>
      <c r="AL148" s="1383">
        <f t="shared" si="3"/>
        <v>0</v>
      </c>
      <c r="AM148" s="1339"/>
    </row>
    <row r="149" spans="1:39" ht="14.45" customHeight="1">
      <c r="A149" s="928">
        <v>0</v>
      </c>
      <c r="B149" s="928">
        <v>0</v>
      </c>
      <c r="C149" s="928">
        <v>0</v>
      </c>
      <c r="D149" s="928">
        <v>0</v>
      </c>
      <c r="E149" s="928">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28">
        <v>0</v>
      </c>
      <c r="B150" s="928">
        <v>0</v>
      </c>
      <c r="C150" s="928">
        <v>0</v>
      </c>
      <c r="D150" s="928">
        <v>0</v>
      </c>
      <c r="E150" s="928">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28">
        <v>0</v>
      </c>
      <c r="B151" s="928">
        <v>0</v>
      </c>
      <c r="C151" s="928">
        <v>0</v>
      </c>
      <c r="D151" s="928">
        <v>0</v>
      </c>
      <c r="E151" s="928">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28">
        <v>0</v>
      </c>
      <c r="B152" s="928">
        <v>0</v>
      </c>
      <c r="C152" s="928">
        <v>0</v>
      </c>
      <c r="D152" s="928">
        <v>0</v>
      </c>
      <c r="E152" s="928">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28">
        <v>0</v>
      </c>
      <c r="B153" s="928">
        <v>0</v>
      </c>
      <c r="C153" s="928">
        <v>0</v>
      </c>
      <c r="D153" s="928">
        <v>0</v>
      </c>
      <c r="E153" s="928">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28">
        <v>0</v>
      </c>
      <c r="B154" s="928">
        <v>0</v>
      </c>
      <c r="C154" s="928">
        <v>0</v>
      </c>
      <c r="D154" s="928">
        <v>0</v>
      </c>
      <c r="E154" s="928">
        <v>0</v>
      </c>
      <c r="K154" s="199"/>
      <c r="L154" s="200"/>
      <c r="M154" s="178" t="s">
        <v>60</v>
      </c>
      <c r="N154" s="202"/>
      <c r="O154" s="203"/>
      <c r="P154" s="224">
        <f t="shared" si="9"/>
        <v>0</v>
      </c>
      <c r="Q154" s="225">
        <f t="shared" si="9"/>
        <v>0</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0</v>
      </c>
      <c r="AJ154" s="225">
        <f>SUM(AJ155:AJ159)</f>
        <v>0</v>
      </c>
      <c r="AK154" s="371">
        <f>SUM(AK155:AK159)</f>
        <v>0</v>
      </c>
      <c r="AL154" s="1383">
        <f t="shared" si="3"/>
        <v>0</v>
      </c>
      <c r="AM154" s="1339"/>
    </row>
    <row r="155" spans="1:39" ht="14.45" customHeight="1">
      <c r="A155" s="928">
        <v>0</v>
      </c>
      <c r="B155" s="928">
        <v>0</v>
      </c>
      <c r="C155" s="928">
        <v>0</v>
      </c>
      <c r="D155" s="928">
        <v>0</v>
      </c>
      <c r="E155" s="928">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28">
        <v>0</v>
      </c>
      <c r="B156" s="928">
        <v>0</v>
      </c>
      <c r="C156" s="928">
        <v>0</v>
      </c>
      <c r="D156" s="928">
        <v>0</v>
      </c>
      <c r="E156" s="928">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28">
        <v>0</v>
      </c>
      <c r="B157" s="928">
        <v>0</v>
      </c>
      <c r="C157" s="928">
        <v>0</v>
      </c>
      <c r="D157" s="928">
        <v>0</v>
      </c>
      <c r="E157" s="928">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28">
        <v>0</v>
      </c>
      <c r="B158" s="928">
        <v>0</v>
      </c>
      <c r="C158" s="928">
        <v>0</v>
      </c>
      <c r="D158" s="928">
        <v>0</v>
      </c>
      <c r="E158" s="928">
        <v>0</v>
      </c>
      <c r="K158" s="199"/>
      <c r="L158" s="200"/>
      <c r="M158" s="200"/>
      <c r="N158" s="201" t="s">
        <v>150</v>
      </c>
      <c r="O158" s="203"/>
      <c r="P158" s="224">
        <f t="shared" si="16"/>
        <v>0</v>
      </c>
      <c r="Q158" s="225">
        <f t="shared" si="16"/>
        <v>0</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0</v>
      </c>
      <c r="AJ158" s="225">
        <f t="shared" si="17"/>
        <v>0</v>
      </c>
      <c r="AK158" s="371">
        <f t="shared" si="18"/>
        <v>0</v>
      </c>
      <c r="AL158" s="1383">
        <f t="shared" si="3"/>
        <v>0</v>
      </c>
      <c r="AM158" s="1339"/>
    </row>
    <row r="159" spans="1:39" ht="14.45" customHeight="1">
      <c r="A159" s="928">
        <v>0</v>
      </c>
      <c r="B159" s="928">
        <v>0</v>
      </c>
      <c r="C159" s="928">
        <v>0</v>
      </c>
      <c r="D159" s="928">
        <v>0</v>
      </c>
      <c r="E159" s="928">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28">
        <v>0</v>
      </c>
      <c r="B160" s="928">
        <v>0</v>
      </c>
      <c r="C160" s="928">
        <v>0</v>
      </c>
      <c r="D160" s="928">
        <v>0</v>
      </c>
      <c r="E160" s="928">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28">
        <v>0</v>
      </c>
      <c r="B161" s="928">
        <v>0</v>
      </c>
      <c r="C161" s="928">
        <v>0</v>
      </c>
      <c r="D161" s="928">
        <v>0</v>
      </c>
      <c r="E161" s="928">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28">
        <v>0</v>
      </c>
      <c r="B162" s="928">
        <v>0</v>
      </c>
      <c r="C162" s="928">
        <v>0</v>
      </c>
      <c r="D162" s="928">
        <v>0</v>
      </c>
      <c r="E162" s="928">
        <v>0</v>
      </c>
      <c r="K162" s="199"/>
      <c r="L162" s="221"/>
      <c r="M162" s="201" t="s">
        <v>13</v>
      </c>
      <c r="N162" s="202"/>
      <c r="O162" s="203"/>
      <c r="P162" s="224">
        <f t="shared" si="16"/>
        <v>8858</v>
      </c>
      <c r="Q162" s="225">
        <f t="shared" si="16"/>
        <v>8858</v>
      </c>
      <c r="R162" s="225">
        <f t="shared" si="16"/>
        <v>5905</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8858</v>
      </c>
      <c r="AJ162" s="225">
        <f t="shared" si="17"/>
        <v>5905</v>
      </c>
      <c r="AK162" s="371">
        <f t="shared" si="18"/>
        <v>0</v>
      </c>
      <c r="AL162" s="1383">
        <f t="shared" si="3"/>
        <v>0</v>
      </c>
      <c r="AM162" s="1339"/>
    </row>
    <row r="163" spans="1:39" ht="14.45" customHeight="1">
      <c r="A163" s="928">
        <v>0</v>
      </c>
      <c r="B163" s="928">
        <v>0</v>
      </c>
      <c r="C163" s="928">
        <v>0</v>
      </c>
      <c r="D163" s="928">
        <v>0</v>
      </c>
      <c r="E163" s="928">
        <v>0</v>
      </c>
      <c r="K163" s="199" t="s">
        <v>4</v>
      </c>
      <c r="L163" s="178" t="s">
        <v>78</v>
      </c>
      <c r="M163" s="202"/>
      <c r="N163" s="202"/>
      <c r="O163" s="203"/>
      <c r="P163" s="224">
        <f t="shared" si="16"/>
        <v>43088</v>
      </c>
      <c r="Q163" s="225">
        <f t="shared" si="16"/>
        <v>43088</v>
      </c>
      <c r="R163" s="225">
        <f t="shared" si="16"/>
        <v>0</v>
      </c>
      <c r="S163" s="226">
        <f t="shared" si="16"/>
        <v>0</v>
      </c>
      <c r="T163" s="275">
        <f t="shared" si="16"/>
        <v>23200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43088</v>
      </c>
      <c r="AJ163" s="225">
        <f>SUM(AJ164:AJ165)</f>
        <v>0</v>
      </c>
      <c r="AK163" s="371">
        <f>SUM(AK164:AK165)</f>
        <v>0</v>
      </c>
      <c r="AL163" s="1383">
        <f t="shared" si="3"/>
        <v>0</v>
      </c>
      <c r="AM163" s="1339"/>
    </row>
    <row r="164" spans="1:39" ht="14.45" customHeight="1">
      <c r="A164" s="928">
        <v>0</v>
      </c>
      <c r="B164" s="928">
        <v>0</v>
      </c>
      <c r="C164" s="928">
        <v>0</v>
      </c>
      <c r="D164" s="928">
        <v>0</v>
      </c>
      <c r="E164" s="928">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28">
        <v>0</v>
      </c>
      <c r="B165" s="928">
        <v>0</v>
      </c>
      <c r="C165" s="928">
        <v>0</v>
      </c>
      <c r="D165" s="928">
        <v>0</v>
      </c>
      <c r="E165" s="928">
        <v>0</v>
      </c>
      <c r="K165" s="199"/>
      <c r="L165" s="221"/>
      <c r="M165" s="201" t="s">
        <v>13</v>
      </c>
      <c r="N165" s="202"/>
      <c r="O165" s="203"/>
      <c r="P165" s="224">
        <f t="shared" si="16"/>
        <v>43088</v>
      </c>
      <c r="Q165" s="225">
        <f t="shared" si="16"/>
        <v>43088</v>
      </c>
      <c r="R165" s="225">
        <f t="shared" si="16"/>
        <v>0</v>
      </c>
      <c r="S165" s="226">
        <f t="shared" si="16"/>
        <v>0</v>
      </c>
      <c r="T165" s="275">
        <f t="shared" si="16"/>
        <v>23200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43088</v>
      </c>
      <c r="AJ165" s="225">
        <f t="shared" si="19"/>
        <v>0</v>
      </c>
      <c r="AK165" s="371">
        <f t="shared" si="20"/>
        <v>0</v>
      </c>
      <c r="AL165" s="1383">
        <f t="shared" si="3"/>
        <v>0</v>
      </c>
      <c r="AM165" s="1339"/>
    </row>
    <row r="166" spans="1:39" ht="14.45" customHeight="1">
      <c r="A166" s="928">
        <v>0</v>
      </c>
      <c r="B166" s="928">
        <v>0</v>
      </c>
      <c r="C166" s="928">
        <v>0</v>
      </c>
      <c r="D166" s="928">
        <v>0</v>
      </c>
      <c r="E166" s="928">
        <v>0</v>
      </c>
      <c r="K166" s="199"/>
      <c r="L166" s="174"/>
      <c r="M166" s="201" t="s">
        <v>88</v>
      </c>
      <c r="N166" s="202"/>
      <c r="O166" s="203"/>
      <c r="P166" s="224">
        <f t="shared" si="16"/>
        <v>977383</v>
      </c>
      <c r="Q166" s="225">
        <f t="shared" si="16"/>
        <v>977383</v>
      </c>
      <c r="R166" s="225">
        <f t="shared" si="16"/>
        <v>368697</v>
      </c>
      <c r="S166" s="226">
        <f t="shared" si="16"/>
        <v>0</v>
      </c>
      <c r="T166" s="275">
        <f t="shared" si="16"/>
        <v>291800</v>
      </c>
      <c r="U166" s="207"/>
      <c r="V166" s="174"/>
      <c r="W166" s="201" t="s">
        <v>88</v>
      </c>
      <c r="X166" s="202"/>
      <c r="Y166" s="203"/>
      <c r="Z166" s="224">
        <f t="shared" ref="Z166:AC168" si="21">Z51</f>
        <v>38852</v>
      </c>
      <c r="AA166" s="225">
        <f t="shared" si="21"/>
        <v>0</v>
      </c>
      <c r="AB166" s="297">
        <f t="shared" si="21"/>
        <v>0</v>
      </c>
      <c r="AC166" s="371">
        <f t="shared" si="21"/>
        <v>0</v>
      </c>
      <c r="AD166" s="376"/>
      <c r="AE166" s="199"/>
      <c r="AF166" s="174"/>
      <c r="AG166" s="201" t="s">
        <v>88</v>
      </c>
      <c r="AH166" s="202"/>
      <c r="AI166" s="224">
        <f t="shared" si="2"/>
        <v>938531</v>
      </c>
      <c r="AJ166" s="225">
        <f t="shared" si="19"/>
        <v>368697</v>
      </c>
      <c r="AK166" s="371">
        <f t="shared" si="20"/>
        <v>0</v>
      </c>
      <c r="AL166" s="1383">
        <f t="shared" si="3"/>
        <v>0</v>
      </c>
      <c r="AM166" s="1339"/>
    </row>
    <row r="167" spans="1:39" ht="14.45" customHeight="1">
      <c r="A167" s="928">
        <v>0</v>
      </c>
      <c r="B167" s="928">
        <v>0</v>
      </c>
      <c r="C167" s="928">
        <v>0</v>
      </c>
      <c r="D167" s="928">
        <v>0</v>
      </c>
      <c r="E167" s="928">
        <v>0</v>
      </c>
      <c r="K167" s="199"/>
      <c r="L167" s="181" t="s">
        <v>91</v>
      </c>
      <c r="M167" s="201" t="s">
        <v>89</v>
      </c>
      <c r="N167" s="202"/>
      <c r="O167" s="203"/>
      <c r="P167" s="224">
        <f t="shared" si="16"/>
        <v>2272</v>
      </c>
      <c r="Q167" s="225">
        <f t="shared" si="16"/>
        <v>2272</v>
      </c>
      <c r="R167" s="225">
        <f t="shared" si="16"/>
        <v>0</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2272</v>
      </c>
      <c r="AJ167" s="225">
        <f t="shared" si="19"/>
        <v>0</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105</v>
      </c>
      <c r="Q169" s="225">
        <f t="shared" si="16"/>
        <v>105</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105</v>
      </c>
      <c r="AJ169" s="225">
        <f t="shared" si="19"/>
        <v>0</v>
      </c>
      <c r="AK169" s="371">
        <f t="shared" si="20"/>
        <v>0</v>
      </c>
      <c r="AL169" s="1383">
        <f t="shared" si="3"/>
        <v>0</v>
      </c>
      <c r="AM169" s="1339"/>
    </row>
    <row r="170" spans="1:39" ht="14.45" customHeight="1">
      <c r="A170" s="932">
        <v>0</v>
      </c>
      <c r="B170" s="932">
        <v>0</v>
      </c>
      <c r="C170" s="932">
        <v>0</v>
      </c>
      <c r="D170" s="932">
        <v>0</v>
      </c>
      <c r="E170" s="932">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32">
        <v>0</v>
      </c>
      <c r="B171" s="932">
        <v>0</v>
      </c>
      <c r="C171" s="932">
        <v>0</v>
      </c>
      <c r="D171" s="932">
        <v>0</v>
      </c>
      <c r="E171" s="932">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32">
        <v>22500</v>
      </c>
      <c r="B172" s="932">
        <v>0</v>
      </c>
      <c r="C172" s="932">
        <v>0</v>
      </c>
      <c r="D172" s="932">
        <v>0</v>
      </c>
      <c r="E172" s="932">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32">
        <v>0</v>
      </c>
      <c r="B173" s="932">
        <v>0</v>
      </c>
      <c r="C173" s="932">
        <v>0</v>
      </c>
      <c r="D173" s="932">
        <v>0</v>
      </c>
      <c r="E173" s="932">
        <v>0</v>
      </c>
      <c r="K173" s="199"/>
      <c r="L173" s="181" t="s">
        <v>41</v>
      </c>
      <c r="M173" s="201" t="s">
        <v>108</v>
      </c>
      <c r="N173" s="202"/>
      <c r="O173" s="203"/>
      <c r="P173" s="224">
        <f t="shared" si="25"/>
        <v>68215</v>
      </c>
      <c r="Q173" s="225">
        <f t="shared" si="25"/>
        <v>65869</v>
      </c>
      <c r="R173" s="225">
        <f t="shared" si="25"/>
        <v>0</v>
      </c>
      <c r="S173" s="226">
        <f t="shared" si="25"/>
        <v>5000</v>
      </c>
      <c r="T173" s="275">
        <f t="shared" si="25"/>
        <v>34400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65869</v>
      </c>
      <c r="AJ173" s="225">
        <f t="shared" si="23"/>
        <v>0</v>
      </c>
      <c r="AK173" s="371">
        <f t="shared" si="24"/>
        <v>4828</v>
      </c>
      <c r="AL173" s="1383">
        <f t="shared" si="3"/>
        <v>2346</v>
      </c>
      <c r="AM173" s="1339"/>
    </row>
    <row r="174" spans="1:39" ht="14.45" customHeight="1">
      <c r="A174" s="932">
        <v>22500</v>
      </c>
      <c r="B174" s="932">
        <v>0</v>
      </c>
      <c r="C174" s="932">
        <v>0</v>
      </c>
      <c r="D174" s="932">
        <v>0</v>
      </c>
      <c r="E174" s="932">
        <v>0</v>
      </c>
      <c r="K174" s="199"/>
      <c r="L174" s="221"/>
      <c r="M174" s="201" t="s">
        <v>13</v>
      </c>
      <c r="N174" s="202"/>
      <c r="O174" s="203"/>
      <c r="P174" s="224">
        <f t="shared" si="25"/>
        <v>2000</v>
      </c>
      <c r="Q174" s="225">
        <f t="shared" si="25"/>
        <v>2000</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2000</v>
      </c>
      <c r="AJ174" s="225">
        <f t="shared" si="23"/>
        <v>0</v>
      </c>
      <c r="AK174" s="371">
        <f t="shared" si="24"/>
        <v>0</v>
      </c>
      <c r="AL174" s="1383">
        <f t="shared" si="3"/>
        <v>0</v>
      </c>
      <c r="AM174" s="1339"/>
    </row>
    <row r="175" spans="1:39" ht="14.45" customHeight="1">
      <c r="A175" s="932">
        <v>0</v>
      </c>
      <c r="B175" s="932">
        <v>0</v>
      </c>
      <c r="C175" s="932">
        <v>0</v>
      </c>
      <c r="D175" s="932">
        <v>0</v>
      </c>
      <c r="E175" s="932">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1277</v>
      </c>
    </row>
    <row r="176" spans="1:39" ht="14.45" customHeight="1" thickBot="1">
      <c r="A176" s="932">
        <v>0</v>
      </c>
      <c r="B176" s="932">
        <v>0</v>
      </c>
      <c r="C176" s="932">
        <v>0</v>
      </c>
      <c r="D176" s="932">
        <v>0</v>
      </c>
      <c r="E176" s="932">
        <v>0</v>
      </c>
      <c r="K176" s="316"/>
      <c r="L176" s="317" t="s">
        <v>82</v>
      </c>
      <c r="M176" s="318"/>
      <c r="N176" s="318"/>
      <c r="O176" s="319"/>
      <c r="P176" s="320">
        <f t="shared" si="25"/>
        <v>3476384</v>
      </c>
      <c r="Q176" s="321">
        <f t="shared" si="25"/>
        <v>3370918</v>
      </c>
      <c r="R176" s="321">
        <f t="shared" si="25"/>
        <v>386272</v>
      </c>
      <c r="S176" s="322">
        <f t="shared" si="25"/>
        <v>419075</v>
      </c>
      <c r="T176" s="323">
        <f t="shared" si="25"/>
        <v>1418900</v>
      </c>
      <c r="U176" s="372"/>
      <c r="V176" s="317" t="s">
        <v>82</v>
      </c>
      <c r="W176" s="318"/>
      <c r="X176" s="318"/>
      <c r="Y176" s="319"/>
      <c r="Z176" s="320">
        <f>Z61</f>
        <v>84489</v>
      </c>
      <c r="AA176" s="321">
        <f>AA61</f>
        <v>0</v>
      </c>
      <c r="AB176" s="500">
        <f>AB61</f>
        <v>5836</v>
      </c>
      <c r="AC176" s="373">
        <f>AC61</f>
        <v>4188</v>
      </c>
      <c r="AD176" s="376"/>
      <c r="AE176" s="374"/>
      <c r="AF176" s="317" t="s">
        <v>82</v>
      </c>
      <c r="AG176" s="318"/>
      <c r="AH176" s="318"/>
      <c r="AI176" s="375">
        <f t="shared" si="2"/>
        <v>3286429</v>
      </c>
      <c r="AJ176" s="321">
        <f>SUM(AJ123,AJ126,AJ129,AJ133:AJ144,AJ148:AJ154,AJ160:AJ163,AJ166:AJ175)</f>
        <v>382001</v>
      </c>
      <c r="AK176" s="373">
        <f>SUM(AK123,AK126,AK129,AK133:AK144,AK148:AK154,AK160:AK163,AK166:AK175)</f>
        <v>362750</v>
      </c>
      <c r="AL176" s="1340">
        <f>SUM(AL123,AL126,AL129,AL133:AL144,AL148:AL154,AL160:AL163,AL166:AL175)</f>
        <v>105466</v>
      </c>
      <c r="AM176" s="1388">
        <f>P176-Q176</f>
        <v>105466</v>
      </c>
    </row>
    <row r="177" spans="1:29" ht="14.25" thickTop="1">
      <c r="A177" s="932">
        <v>0</v>
      </c>
      <c r="B177" s="932">
        <v>0</v>
      </c>
      <c r="C177" s="932">
        <v>0</v>
      </c>
      <c r="D177" s="932">
        <v>0</v>
      </c>
      <c r="E177" s="932">
        <v>0</v>
      </c>
      <c r="AC177" s="489"/>
    </row>
    <row r="178" spans="1:29">
      <c r="A178" s="932">
        <v>16360</v>
      </c>
      <c r="B178" s="932">
        <v>0</v>
      </c>
      <c r="C178" s="932">
        <v>5836</v>
      </c>
      <c r="D178" s="932">
        <v>11</v>
      </c>
      <c r="E178" s="932">
        <v>1171</v>
      </c>
      <c r="AC178" s="489"/>
    </row>
    <row r="179" spans="1:29">
      <c r="A179" s="932">
        <v>16360</v>
      </c>
      <c r="B179" s="932">
        <v>0</v>
      </c>
      <c r="C179" s="932">
        <v>5836</v>
      </c>
      <c r="D179" s="932">
        <v>11</v>
      </c>
      <c r="E179" s="932">
        <v>1171</v>
      </c>
      <c r="AC179" s="489"/>
    </row>
    <row r="180" spans="1:29">
      <c r="A180" s="932">
        <v>0</v>
      </c>
      <c r="B180" s="932">
        <v>0</v>
      </c>
      <c r="C180" s="932">
        <v>0</v>
      </c>
      <c r="D180" s="932">
        <v>0</v>
      </c>
      <c r="E180" s="932">
        <v>0</v>
      </c>
      <c r="AC180" s="489"/>
    </row>
    <row r="181" spans="1:29">
      <c r="A181" s="932">
        <v>0</v>
      </c>
      <c r="B181" s="932">
        <v>0</v>
      </c>
      <c r="C181" s="932">
        <v>0</v>
      </c>
      <c r="D181" s="932">
        <v>0</v>
      </c>
      <c r="E181" s="932">
        <v>0</v>
      </c>
      <c r="AC181" s="489"/>
    </row>
    <row r="182" spans="1:29">
      <c r="A182" s="932">
        <v>6777</v>
      </c>
      <c r="B182" s="932">
        <v>0</v>
      </c>
      <c r="C182" s="932">
        <v>0</v>
      </c>
      <c r="D182" s="932">
        <v>0</v>
      </c>
      <c r="E182" s="932">
        <v>3017</v>
      </c>
      <c r="AC182" s="489"/>
    </row>
    <row r="183" spans="1:29">
      <c r="A183" s="932">
        <v>6777</v>
      </c>
      <c r="B183" s="932">
        <v>0</v>
      </c>
      <c r="C183" s="932">
        <v>0</v>
      </c>
      <c r="D183" s="932">
        <v>0</v>
      </c>
      <c r="E183" s="932">
        <v>3017</v>
      </c>
      <c r="AC183" s="489"/>
    </row>
    <row r="184" spans="1:29">
      <c r="A184" s="932">
        <v>0</v>
      </c>
      <c r="B184" s="932">
        <v>0</v>
      </c>
      <c r="C184" s="932">
        <v>0</v>
      </c>
      <c r="D184" s="932">
        <v>0</v>
      </c>
      <c r="E184" s="932">
        <v>0</v>
      </c>
      <c r="AC184" s="489"/>
    </row>
    <row r="185" spans="1:29">
      <c r="A185" s="932">
        <v>0</v>
      </c>
      <c r="B185" s="932">
        <v>0</v>
      </c>
      <c r="C185" s="932">
        <v>0</v>
      </c>
      <c r="D185" s="932">
        <v>0</v>
      </c>
      <c r="E185" s="932">
        <v>0</v>
      </c>
      <c r="AC185" s="489"/>
    </row>
    <row r="186" spans="1:29">
      <c r="A186" s="932">
        <v>0</v>
      </c>
      <c r="B186" s="932">
        <v>0</v>
      </c>
      <c r="C186" s="932">
        <v>0</v>
      </c>
      <c r="D186" s="932">
        <v>0</v>
      </c>
      <c r="E186" s="932">
        <v>0</v>
      </c>
      <c r="AC186" s="489"/>
    </row>
    <row r="187" spans="1:29">
      <c r="A187" s="932">
        <v>0</v>
      </c>
      <c r="B187" s="932">
        <v>0</v>
      </c>
      <c r="C187" s="932">
        <v>0</v>
      </c>
      <c r="D187" s="932">
        <v>0</v>
      </c>
      <c r="E187" s="932">
        <v>0</v>
      </c>
      <c r="AC187" s="489"/>
    </row>
    <row r="188" spans="1:29">
      <c r="A188" s="932">
        <v>0</v>
      </c>
      <c r="B188" s="932">
        <v>0</v>
      </c>
      <c r="C188" s="932">
        <v>0</v>
      </c>
      <c r="D188" s="932">
        <v>0</v>
      </c>
      <c r="E188" s="932">
        <v>0</v>
      </c>
      <c r="AC188" s="489"/>
    </row>
    <row r="189" spans="1:29">
      <c r="A189" s="932">
        <v>0</v>
      </c>
      <c r="B189" s="932">
        <v>0</v>
      </c>
      <c r="C189" s="932">
        <v>0</v>
      </c>
      <c r="D189" s="932">
        <v>0</v>
      </c>
      <c r="E189" s="932">
        <v>0</v>
      </c>
      <c r="AC189" s="489"/>
    </row>
    <row r="190" spans="1:29">
      <c r="A190" s="932">
        <v>0</v>
      </c>
      <c r="B190" s="932">
        <v>0</v>
      </c>
      <c r="C190" s="932">
        <v>0</v>
      </c>
      <c r="D190" s="932">
        <v>0</v>
      </c>
      <c r="E190" s="932">
        <v>0</v>
      </c>
      <c r="AC190" s="489"/>
    </row>
    <row r="191" spans="1:29">
      <c r="A191" s="932">
        <v>0</v>
      </c>
      <c r="B191" s="932">
        <v>0</v>
      </c>
      <c r="C191" s="932">
        <v>0</v>
      </c>
      <c r="D191" s="932">
        <v>0</v>
      </c>
      <c r="E191" s="932">
        <v>0</v>
      </c>
      <c r="AC191" s="489"/>
    </row>
    <row r="192" spans="1:29">
      <c r="A192" s="932">
        <v>0</v>
      </c>
      <c r="B192" s="932">
        <v>0</v>
      </c>
      <c r="C192" s="932">
        <v>0</v>
      </c>
      <c r="D192" s="932">
        <v>0</v>
      </c>
      <c r="E192" s="932">
        <v>0</v>
      </c>
      <c r="AC192" s="489"/>
    </row>
    <row r="193" spans="1:29">
      <c r="A193" s="932">
        <v>0</v>
      </c>
      <c r="B193" s="932">
        <v>0</v>
      </c>
      <c r="C193" s="932">
        <v>0</v>
      </c>
      <c r="D193" s="932">
        <v>0</v>
      </c>
      <c r="E193" s="932">
        <v>0</v>
      </c>
      <c r="AC193" s="489"/>
    </row>
    <row r="194" spans="1:29">
      <c r="A194" s="932">
        <v>38852</v>
      </c>
      <c r="B194" s="932">
        <v>0</v>
      </c>
      <c r="C194" s="932">
        <v>0</v>
      </c>
      <c r="D194" s="932">
        <v>0</v>
      </c>
      <c r="E194" s="932">
        <v>0</v>
      </c>
      <c r="AC194" s="489"/>
    </row>
    <row r="195" spans="1:29">
      <c r="A195" s="932">
        <v>38852</v>
      </c>
      <c r="B195" s="932">
        <v>0</v>
      </c>
      <c r="C195" s="932">
        <v>0</v>
      </c>
      <c r="D195" s="932">
        <v>0</v>
      </c>
      <c r="E195" s="932">
        <v>0</v>
      </c>
      <c r="AC195" s="489"/>
    </row>
    <row r="196" spans="1:29">
      <c r="A196" s="932">
        <v>0</v>
      </c>
      <c r="B196" s="932">
        <v>0</v>
      </c>
      <c r="C196" s="932">
        <v>0</v>
      </c>
      <c r="D196" s="932">
        <v>0</v>
      </c>
      <c r="E196" s="932">
        <v>0</v>
      </c>
      <c r="AC196" s="489"/>
    </row>
    <row r="197" spans="1:29">
      <c r="A197" s="932">
        <v>0</v>
      </c>
      <c r="B197" s="932">
        <v>0</v>
      </c>
      <c r="C197" s="932">
        <v>0</v>
      </c>
      <c r="D197" s="932">
        <v>0</v>
      </c>
      <c r="E197" s="932">
        <v>0</v>
      </c>
      <c r="AC197" s="489"/>
    </row>
    <row r="198" spans="1:29">
      <c r="A198" s="932">
        <v>0</v>
      </c>
      <c r="B198" s="932">
        <v>0</v>
      </c>
      <c r="C198" s="932">
        <v>0</v>
      </c>
      <c r="D198" s="932">
        <v>0</v>
      </c>
      <c r="E198" s="932">
        <v>0</v>
      </c>
      <c r="AC198" s="489"/>
    </row>
    <row r="199" spans="1:29">
      <c r="A199" s="932">
        <v>0</v>
      </c>
      <c r="B199" s="932">
        <v>0</v>
      </c>
      <c r="C199" s="932">
        <v>0</v>
      </c>
      <c r="D199" s="932">
        <v>0</v>
      </c>
      <c r="E199" s="932">
        <v>0</v>
      </c>
      <c r="AC199" s="489"/>
    </row>
    <row r="200" spans="1:29">
      <c r="A200" s="932">
        <v>0</v>
      </c>
      <c r="B200" s="932">
        <v>0</v>
      </c>
      <c r="C200" s="932">
        <v>0</v>
      </c>
      <c r="D200" s="932">
        <v>0</v>
      </c>
      <c r="E200" s="932">
        <v>0</v>
      </c>
      <c r="AC200" s="489"/>
    </row>
    <row r="201" spans="1:29">
      <c r="A201" s="932">
        <v>0</v>
      </c>
      <c r="B201" s="932">
        <v>0</v>
      </c>
      <c r="C201" s="932">
        <v>0</v>
      </c>
      <c r="D201" s="932">
        <v>0</v>
      </c>
      <c r="E201" s="932">
        <v>0</v>
      </c>
      <c r="AC201" s="489"/>
    </row>
    <row r="202" spans="1:29">
      <c r="A202" s="536"/>
      <c r="B202" s="535"/>
      <c r="C202" s="535"/>
      <c r="D202" s="535"/>
      <c r="E202" s="537"/>
      <c r="AC202" s="489"/>
    </row>
    <row r="203" spans="1:29" ht="14.25" thickBot="1">
      <c r="A203" s="536"/>
      <c r="B203" s="535"/>
      <c r="C203" s="535"/>
      <c r="D203" s="535"/>
      <c r="E203" s="537"/>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9.xml><?xml version="1.0" encoding="utf-8"?>
<worksheet xmlns="http://schemas.openxmlformats.org/spreadsheetml/2006/main" xmlns:r="http://schemas.openxmlformats.org/officeDocument/2006/relationships">
  <dimension ref="A1:AO231"/>
  <sheetViews>
    <sheetView topLeftCell="Z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87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737</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520">
        <v>477689</v>
      </c>
      <c r="B8" s="521">
        <v>477689</v>
      </c>
      <c r="C8" s="521">
        <v>404624</v>
      </c>
      <c r="D8" s="521">
        <v>73065</v>
      </c>
      <c r="E8" s="521">
        <v>40098</v>
      </c>
      <c r="F8" s="521">
        <v>251797</v>
      </c>
      <c r="G8" s="521">
        <v>7578</v>
      </c>
      <c r="H8" s="522">
        <v>144200</v>
      </c>
      <c r="I8" s="524"/>
      <c r="K8" s="188"/>
      <c r="L8" s="189" t="s">
        <v>8</v>
      </c>
      <c r="M8" s="190"/>
      <c r="N8" s="190"/>
      <c r="O8" s="191" t="s">
        <v>9</v>
      </c>
      <c r="P8" s="192">
        <f>'Ｈ４（1992）'!A9</f>
        <v>0</v>
      </c>
      <c r="Q8" s="258">
        <f>'Ｈ４（1992）'!C9</f>
        <v>0</v>
      </c>
      <c r="R8" s="258">
        <f>'Ｈ４（1992）'!E9</f>
        <v>0</v>
      </c>
      <c r="S8" s="260">
        <f>'Ｈ４（1992）'!F9</f>
        <v>0</v>
      </c>
      <c r="T8" s="261">
        <f>'Ｈ４（1992）'!H9</f>
        <v>0</v>
      </c>
      <c r="U8" s="195"/>
      <c r="V8" s="200" t="s">
        <v>145</v>
      </c>
      <c r="W8" s="222"/>
      <c r="X8" s="222"/>
      <c r="Y8" s="298" t="s">
        <v>10</v>
      </c>
      <c r="Z8" s="231">
        <f>'Ｈ４（1992）'!A170</f>
        <v>0</v>
      </c>
      <c r="AA8" s="232">
        <f>'Ｈ４（1992）'!B170</f>
        <v>0</v>
      </c>
      <c r="AB8" s="233">
        <f>'Ｈ４（1992）'!C170</f>
        <v>0</v>
      </c>
      <c r="AC8" s="505">
        <f>'Ｈ４（1992）'!E170</f>
        <v>0</v>
      </c>
      <c r="AD8" s="165"/>
      <c r="AE8" s="165"/>
      <c r="AF8" s="165"/>
      <c r="AG8" s="165"/>
      <c r="AH8" s="165"/>
      <c r="AI8" s="376"/>
      <c r="AJ8" s="376"/>
      <c r="AK8" s="376"/>
    </row>
    <row r="9" spans="1:37" ht="14.45" customHeight="1">
      <c r="A9" s="523">
        <v>0</v>
      </c>
      <c r="B9" s="524">
        <v>0</v>
      </c>
      <c r="C9" s="524">
        <v>0</v>
      </c>
      <c r="D9" s="524">
        <v>0</v>
      </c>
      <c r="E9" s="524">
        <v>0</v>
      </c>
      <c r="F9" s="524">
        <v>0</v>
      </c>
      <c r="G9" s="524">
        <v>0</v>
      </c>
      <c r="H9" s="525">
        <v>0</v>
      </c>
      <c r="I9" s="524"/>
      <c r="K9" s="199"/>
      <c r="L9" s="200"/>
      <c r="M9" s="201" t="s">
        <v>146</v>
      </c>
      <c r="N9" s="202"/>
      <c r="O9" s="203" t="s">
        <v>12</v>
      </c>
      <c r="P9" s="204">
        <f>'Ｈ４（1992）'!A10</f>
        <v>0</v>
      </c>
      <c r="Q9" s="205">
        <f>'Ｈ４（1992）'!C10</f>
        <v>0</v>
      </c>
      <c r="R9" s="205">
        <f>'Ｈ４（1992）'!E10</f>
        <v>0</v>
      </c>
      <c r="S9" s="267">
        <f>'Ｈ４（1992）'!F10</f>
        <v>0</v>
      </c>
      <c r="T9" s="268">
        <f>'Ｈ４（1992）'!H10</f>
        <v>0</v>
      </c>
      <c r="U9" s="207"/>
      <c r="V9" s="181"/>
      <c r="W9" s="201" t="s">
        <v>11</v>
      </c>
      <c r="X9" s="202"/>
      <c r="Y9" s="220" t="s">
        <v>9</v>
      </c>
      <c r="Z9" s="204">
        <f>'Ｈ４（1992）'!A171</f>
        <v>0</v>
      </c>
      <c r="AA9" s="205">
        <f>'Ｈ４（1992）'!B171</f>
        <v>0</v>
      </c>
      <c r="AB9" s="206">
        <f>'Ｈ４（1992）'!C171</f>
        <v>0</v>
      </c>
      <c r="AC9" s="506">
        <f>'Ｈ４（1992）'!E171</f>
        <v>0</v>
      </c>
      <c r="AD9" s="165"/>
      <c r="AE9" s="165"/>
      <c r="AF9" s="165"/>
      <c r="AG9" s="165"/>
      <c r="AH9" s="165"/>
      <c r="AI9" s="376"/>
      <c r="AJ9" s="376"/>
      <c r="AK9" s="376"/>
    </row>
    <row r="10" spans="1:37" ht="14.45" customHeight="1">
      <c r="A10" s="523">
        <v>0</v>
      </c>
      <c r="B10" s="524">
        <v>0</v>
      </c>
      <c r="C10" s="524">
        <v>0</v>
      </c>
      <c r="D10" s="524">
        <v>0</v>
      </c>
      <c r="E10" s="524">
        <v>0</v>
      </c>
      <c r="F10" s="524">
        <v>0</v>
      </c>
      <c r="G10" s="524">
        <v>0</v>
      </c>
      <c r="H10" s="525">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523">
        <v>0</v>
      </c>
      <c r="B11" s="524">
        <v>0</v>
      </c>
      <c r="C11" s="524">
        <v>0</v>
      </c>
      <c r="D11" s="524">
        <v>0</v>
      </c>
      <c r="E11" s="524">
        <v>0</v>
      </c>
      <c r="F11" s="524">
        <v>0</v>
      </c>
      <c r="G11" s="524">
        <v>0</v>
      </c>
      <c r="H11" s="525">
        <v>0</v>
      </c>
      <c r="I11" s="524"/>
      <c r="K11" s="199" t="s">
        <v>4</v>
      </c>
      <c r="L11" s="178" t="s">
        <v>14</v>
      </c>
      <c r="M11" s="175"/>
      <c r="N11" s="175"/>
      <c r="O11" s="216" t="s">
        <v>15</v>
      </c>
      <c r="P11" s="217">
        <f>'Ｈ４（1992）'!A11</f>
        <v>0</v>
      </c>
      <c r="Q11" s="218">
        <f>'Ｈ４（1992）'!C11</f>
        <v>0</v>
      </c>
      <c r="R11" s="218">
        <f>'Ｈ４（1992）'!E11</f>
        <v>0</v>
      </c>
      <c r="S11" s="283">
        <f>'Ｈ４（1992）'!F11</f>
        <v>0</v>
      </c>
      <c r="T11" s="268">
        <f>'Ｈ４（1992）'!H11</f>
        <v>0</v>
      </c>
      <c r="U11" s="207"/>
      <c r="V11" s="201" t="s">
        <v>147</v>
      </c>
      <c r="W11" s="202"/>
      <c r="X11" s="202"/>
      <c r="Y11" s="220" t="s">
        <v>12</v>
      </c>
      <c r="Z11" s="204">
        <f>'Ｈ４（1992）'!A172</f>
        <v>0</v>
      </c>
      <c r="AA11" s="205">
        <f>'Ｈ４（1992）'!B172</f>
        <v>0</v>
      </c>
      <c r="AB11" s="206">
        <f>'Ｈ４（1992）'!C172</f>
        <v>0</v>
      </c>
      <c r="AC11" s="506">
        <f>'Ｈ４（1992）'!E172</f>
        <v>0</v>
      </c>
      <c r="AD11" s="165"/>
      <c r="AE11" s="165"/>
      <c r="AF11" s="165"/>
      <c r="AG11" s="165"/>
      <c r="AH11" s="165"/>
      <c r="AI11" s="376"/>
      <c r="AJ11" s="376"/>
      <c r="AK11" s="376"/>
    </row>
    <row r="12" spans="1:37" ht="14.45" customHeight="1">
      <c r="A12" s="523">
        <v>0</v>
      </c>
      <c r="B12" s="524">
        <v>0</v>
      </c>
      <c r="C12" s="524">
        <v>0</v>
      </c>
      <c r="D12" s="524">
        <v>0</v>
      </c>
      <c r="E12" s="524">
        <v>0</v>
      </c>
      <c r="F12" s="524">
        <v>0</v>
      </c>
      <c r="G12" s="524">
        <v>0</v>
      </c>
      <c r="H12" s="525">
        <v>0</v>
      </c>
      <c r="I12" s="524"/>
      <c r="K12" s="199"/>
      <c r="L12" s="200"/>
      <c r="M12" s="201" t="s">
        <v>16</v>
      </c>
      <c r="N12" s="202"/>
      <c r="O12" s="203" t="s">
        <v>17</v>
      </c>
      <c r="P12" s="204">
        <f>'Ｈ４（1992）'!A12</f>
        <v>0</v>
      </c>
      <c r="Q12" s="205">
        <f>'Ｈ４（1992）'!C12</f>
        <v>0</v>
      </c>
      <c r="R12" s="205">
        <f>'Ｈ４（1992）'!E12</f>
        <v>0</v>
      </c>
      <c r="S12" s="267">
        <f>'Ｈ４（1992）'!F12</f>
        <v>0</v>
      </c>
      <c r="T12" s="268">
        <f>'Ｈ４（1992）'!H12</f>
        <v>0</v>
      </c>
      <c r="U12" s="207"/>
      <c r="V12" s="200"/>
      <c r="W12" s="452"/>
      <c r="X12" s="452"/>
      <c r="Y12" s="453"/>
      <c r="Z12" s="454"/>
      <c r="AA12" s="455"/>
      <c r="AB12" s="455"/>
      <c r="AC12" s="508"/>
      <c r="AD12" s="165"/>
      <c r="AE12" s="165"/>
      <c r="AF12" s="165"/>
      <c r="AG12" s="165"/>
      <c r="AH12" s="165"/>
      <c r="AI12" s="376"/>
      <c r="AJ12" s="376"/>
      <c r="AK12" s="376"/>
    </row>
    <row r="13" spans="1:37" ht="14.45" customHeight="1">
      <c r="A13" s="523">
        <v>15138</v>
      </c>
      <c r="B13" s="524">
        <v>15138</v>
      </c>
      <c r="C13" s="524">
        <v>0</v>
      </c>
      <c r="D13" s="524">
        <v>15138</v>
      </c>
      <c r="E13" s="524">
        <v>5046</v>
      </c>
      <c r="F13" s="524">
        <v>5046</v>
      </c>
      <c r="G13" s="524">
        <v>0</v>
      </c>
      <c r="H13" s="525">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523">
        <v>15138</v>
      </c>
      <c r="B14" s="524">
        <v>15138</v>
      </c>
      <c r="C14" s="524">
        <v>0</v>
      </c>
      <c r="D14" s="524">
        <v>15138</v>
      </c>
      <c r="E14" s="524">
        <v>5046</v>
      </c>
      <c r="F14" s="524">
        <v>5046</v>
      </c>
      <c r="G14" s="524">
        <v>0</v>
      </c>
      <c r="H14" s="525">
        <v>0</v>
      </c>
      <c r="I14" s="524"/>
      <c r="K14" s="199" t="s">
        <v>4</v>
      </c>
      <c r="L14" s="174"/>
      <c r="M14" s="200" t="s">
        <v>94</v>
      </c>
      <c r="N14" s="202"/>
      <c r="O14" s="203" t="s">
        <v>93</v>
      </c>
      <c r="P14" s="204">
        <f>'Ｈ４（1992）'!A14</f>
        <v>15138</v>
      </c>
      <c r="Q14" s="205">
        <f>'Ｈ４（1992）'!C14</f>
        <v>0</v>
      </c>
      <c r="R14" s="205">
        <f>'Ｈ４（1992）'!E14</f>
        <v>5046</v>
      </c>
      <c r="S14" s="267">
        <f>'Ｈ４（1992）'!F14</f>
        <v>5046</v>
      </c>
      <c r="T14" s="268">
        <f>'Ｈ４（1992）'!H14</f>
        <v>0</v>
      </c>
      <c r="U14" s="207"/>
      <c r="V14" s="178"/>
      <c r="W14" s="201" t="s">
        <v>135</v>
      </c>
      <c r="X14" s="202"/>
      <c r="Y14" s="220" t="s">
        <v>93</v>
      </c>
      <c r="Z14" s="204">
        <f>'Ｈ４（1992）'!A176</f>
        <v>0</v>
      </c>
      <c r="AA14" s="205">
        <f>'Ｈ４（1992）'!B176</f>
        <v>0</v>
      </c>
      <c r="AB14" s="206">
        <f>'Ｈ４（1992）'!C176</f>
        <v>0</v>
      </c>
      <c r="AC14" s="506">
        <f>'Ｈ４（1992）'!E176</f>
        <v>0</v>
      </c>
      <c r="AD14" s="165"/>
      <c r="AE14" s="165"/>
      <c r="AF14" s="165"/>
      <c r="AG14" s="165"/>
      <c r="AH14" s="165"/>
      <c r="AI14" s="376"/>
      <c r="AJ14" s="376"/>
      <c r="AK14" s="376"/>
    </row>
    <row r="15" spans="1:37" ht="14.45" customHeight="1">
      <c r="A15" s="523">
        <v>0</v>
      </c>
      <c r="B15" s="524">
        <v>0</v>
      </c>
      <c r="C15" s="524">
        <v>0</v>
      </c>
      <c r="D15" s="524">
        <v>0</v>
      </c>
      <c r="E15" s="524">
        <v>0</v>
      </c>
      <c r="F15" s="524">
        <v>0</v>
      </c>
      <c r="G15" s="524">
        <v>0</v>
      </c>
      <c r="H15" s="525">
        <v>0</v>
      </c>
      <c r="I15" s="524"/>
      <c r="K15" s="199"/>
      <c r="L15" s="181" t="s">
        <v>102</v>
      </c>
      <c r="M15" s="200"/>
      <c r="N15" s="201" t="s">
        <v>148</v>
      </c>
      <c r="O15" s="203" t="s">
        <v>97</v>
      </c>
      <c r="P15" s="204">
        <f>'Ｈ４（1992）'!A15</f>
        <v>0</v>
      </c>
      <c r="Q15" s="205">
        <f>'Ｈ４（1992）'!C15</f>
        <v>0</v>
      </c>
      <c r="R15" s="205">
        <f>'Ｈ４（1992）'!E15</f>
        <v>0</v>
      </c>
      <c r="S15" s="267">
        <f>'Ｈ４（1992）'!F15</f>
        <v>0</v>
      </c>
      <c r="T15" s="268">
        <f>'Ｈ４（1992）'!H15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523">
        <v>15138</v>
      </c>
      <c r="B16" s="524">
        <v>15138</v>
      </c>
      <c r="C16" s="524">
        <v>0</v>
      </c>
      <c r="D16" s="524">
        <v>15138</v>
      </c>
      <c r="E16" s="524">
        <v>5046</v>
      </c>
      <c r="F16" s="524">
        <v>5046</v>
      </c>
      <c r="G16" s="524">
        <v>0</v>
      </c>
      <c r="H16" s="525">
        <v>0</v>
      </c>
      <c r="I16" s="524"/>
      <c r="K16" s="199"/>
      <c r="L16" s="181" t="s">
        <v>103</v>
      </c>
      <c r="M16" s="181"/>
      <c r="N16" s="201" t="s">
        <v>96</v>
      </c>
      <c r="O16" s="203" t="s">
        <v>34</v>
      </c>
      <c r="P16" s="204">
        <f>'Ｈ４（1992）'!A16</f>
        <v>15138</v>
      </c>
      <c r="Q16" s="205">
        <f>'Ｈ４（1992）'!C16</f>
        <v>0</v>
      </c>
      <c r="R16" s="205">
        <f>'Ｈ４（1992）'!E16</f>
        <v>5046</v>
      </c>
      <c r="S16" s="267">
        <f>'Ｈ４（1992）'!F16</f>
        <v>5046</v>
      </c>
      <c r="T16" s="268">
        <f>'Ｈ４（1992）'!H16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523">
        <v>0</v>
      </c>
      <c r="B17" s="524">
        <v>0</v>
      </c>
      <c r="C17" s="524">
        <v>0</v>
      </c>
      <c r="D17" s="524">
        <v>0</v>
      </c>
      <c r="E17" s="524">
        <v>0</v>
      </c>
      <c r="F17" s="524">
        <v>0</v>
      </c>
      <c r="G17" s="524">
        <v>0</v>
      </c>
      <c r="H17" s="525">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523">
        <v>0</v>
      </c>
      <c r="B18" s="524">
        <v>0</v>
      </c>
      <c r="C18" s="524">
        <v>0</v>
      </c>
      <c r="D18" s="524">
        <v>0</v>
      </c>
      <c r="E18" s="524">
        <v>0</v>
      </c>
      <c r="F18" s="524">
        <v>0</v>
      </c>
      <c r="G18" s="524">
        <v>0</v>
      </c>
      <c r="H18" s="525">
        <v>0</v>
      </c>
      <c r="I18" s="524"/>
      <c r="K18" s="199"/>
      <c r="L18" s="181"/>
      <c r="M18" s="201" t="s">
        <v>95</v>
      </c>
      <c r="N18" s="202"/>
      <c r="O18" s="203" t="s">
        <v>98</v>
      </c>
      <c r="P18" s="204">
        <f>'Ｈ４（1992）'!A17</f>
        <v>0</v>
      </c>
      <c r="Q18" s="205">
        <f>'Ｈ４（1992）'!C17</f>
        <v>0</v>
      </c>
      <c r="R18" s="205">
        <f>'Ｈ４（1992）'!E17</f>
        <v>0</v>
      </c>
      <c r="S18" s="267">
        <f>'Ｈ４（1992）'!F17</f>
        <v>0</v>
      </c>
      <c r="T18" s="268">
        <f>'Ｈ４（1992）'!H17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523">
        <v>0</v>
      </c>
      <c r="B19" s="524">
        <v>0</v>
      </c>
      <c r="C19" s="524">
        <v>0</v>
      </c>
      <c r="D19" s="524">
        <v>0</v>
      </c>
      <c r="E19" s="524">
        <v>0</v>
      </c>
      <c r="F19" s="524">
        <v>0</v>
      </c>
      <c r="G19" s="524">
        <v>0</v>
      </c>
      <c r="H19" s="525">
        <v>0</v>
      </c>
      <c r="I19" s="524"/>
      <c r="K19" s="199"/>
      <c r="L19" s="221"/>
      <c r="M19" s="201" t="s">
        <v>13</v>
      </c>
      <c r="N19" s="202"/>
      <c r="O19" s="203" t="s">
        <v>99</v>
      </c>
      <c r="P19" s="204">
        <f>'Ｈ４（1992）'!A18</f>
        <v>0</v>
      </c>
      <c r="Q19" s="205">
        <f>'Ｈ４（1992）'!C18</f>
        <v>0</v>
      </c>
      <c r="R19" s="205">
        <f>'Ｈ４（1992）'!E18</f>
        <v>0</v>
      </c>
      <c r="S19" s="267">
        <f>'Ｈ４（1992）'!F18</f>
        <v>0</v>
      </c>
      <c r="T19" s="268">
        <f>'Ｈ４（1992）'!H18</f>
        <v>0</v>
      </c>
      <c r="U19" s="207"/>
      <c r="V19" s="461"/>
      <c r="W19" s="202" t="s">
        <v>13</v>
      </c>
      <c r="X19" s="202"/>
      <c r="Y19" s="220" t="s">
        <v>97</v>
      </c>
      <c r="Z19" s="204">
        <f>'Ｈ４（1992）'!A177</f>
        <v>450691</v>
      </c>
      <c r="AA19" s="205">
        <f>'Ｈ４（1992）'!B177</f>
        <v>0</v>
      </c>
      <c r="AB19" s="206">
        <f>'Ｈ４（1992）'!C177</f>
        <v>0</v>
      </c>
      <c r="AC19" s="506">
        <f>'Ｈ４（1992）'!E177</f>
        <v>0</v>
      </c>
      <c r="AD19" s="165"/>
      <c r="AE19" s="165"/>
      <c r="AF19" s="165"/>
      <c r="AG19" s="165"/>
      <c r="AH19" s="165"/>
      <c r="AI19" s="376"/>
      <c r="AJ19" s="376"/>
      <c r="AK19" s="376"/>
    </row>
    <row r="20" spans="1:37" ht="14.45" customHeight="1">
      <c r="A20" s="523">
        <v>369888</v>
      </c>
      <c r="B20" s="524">
        <v>369888</v>
      </c>
      <c r="C20" s="524">
        <v>311961</v>
      </c>
      <c r="D20" s="524">
        <v>57927</v>
      </c>
      <c r="E20" s="524">
        <v>0</v>
      </c>
      <c r="F20" s="524">
        <v>246751</v>
      </c>
      <c r="G20" s="524">
        <v>7578</v>
      </c>
      <c r="H20" s="525">
        <v>87400</v>
      </c>
      <c r="I20" s="524"/>
      <c r="K20" s="199"/>
      <c r="L20" s="201" t="s">
        <v>19</v>
      </c>
      <c r="M20" s="202"/>
      <c r="N20" s="202"/>
      <c r="O20" s="203" t="s">
        <v>20</v>
      </c>
      <c r="P20" s="204">
        <f>'Ｈ４（1992）'!A19</f>
        <v>0</v>
      </c>
      <c r="Q20" s="205">
        <f>'Ｈ４（1992）'!C19</f>
        <v>0</v>
      </c>
      <c r="R20" s="449">
        <f>'Ｈ４（1992）'!E19</f>
        <v>0</v>
      </c>
      <c r="S20" s="267">
        <f>'Ｈ４（1992）'!F19</f>
        <v>0</v>
      </c>
      <c r="T20" s="268">
        <f>'Ｈ４（1992）'!H19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523">
        <v>27780</v>
      </c>
      <c r="B21" s="524">
        <v>27780</v>
      </c>
      <c r="C21" s="524">
        <v>19375</v>
      </c>
      <c r="D21" s="524">
        <v>8405</v>
      </c>
      <c r="E21" s="524">
        <v>0</v>
      </c>
      <c r="F21" s="524">
        <v>19877</v>
      </c>
      <c r="G21" s="524">
        <v>0</v>
      </c>
      <c r="H21" s="525">
        <v>3000</v>
      </c>
      <c r="I21" s="524"/>
      <c r="K21" s="199" t="s">
        <v>21</v>
      </c>
      <c r="L21" s="200"/>
      <c r="M21" s="201" t="s">
        <v>22</v>
      </c>
      <c r="N21" s="202"/>
      <c r="O21" s="203" t="s">
        <v>23</v>
      </c>
      <c r="P21" s="204">
        <f>'Ｈ４（1992）'!A21</f>
        <v>27780</v>
      </c>
      <c r="Q21" s="205">
        <f>'Ｈ４（1992）'!C21</f>
        <v>19375</v>
      </c>
      <c r="R21" s="205">
        <f>'Ｈ４（1992）'!E21</f>
        <v>0</v>
      </c>
      <c r="S21" s="267">
        <f>'Ｈ４（1992）'!F21</f>
        <v>19877</v>
      </c>
      <c r="T21" s="268">
        <f>'Ｈ４（1992）'!H21</f>
        <v>3000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523">
        <v>40850</v>
      </c>
      <c r="B22" s="524">
        <v>40850</v>
      </c>
      <c r="C22" s="524">
        <v>40850</v>
      </c>
      <c r="D22" s="524">
        <v>0</v>
      </c>
      <c r="E22" s="524">
        <v>0</v>
      </c>
      <c r="F22" s="524">
        <v>27778</v>
      </c>
      <c r="G22" s="524">
        <v>0</v>
      </c>
      <c r="H22" s="525">
        <v>11600</v>
      </c>
      <c r="I22" s="524"/>
      <c r="K22" s="199"/>
      <c r="L22" s="200" t="s">
        <v>25</v>
      </c>
      <c r="M22" s="201" t="s">
        <v>26</v>
      </c>
      <c r="N22" s="202"/>
      <c r="O22" s="203" t="s">
        <v>27</v>
      </c>
      <c r="P22" s="204">
        <f>'Ｈ４（1992）'!A22</f>
        <v>40850</v>
      </c>
      <c r="Q22" s="205">
        <f>'Ｈ４（1992）'!C22</f>
        <v>40850</v>
      </c>
      <c r="R22" s="205">
        <f>'Ｈ４（1992）'!E22</f>
        <v>0</v>
      </c>
      <c r="S22" s="267">
        <f>'Ｈ４（1992）'!F22</f>
        <v>27778</v>
      </c>
      <c r="T22" s="268">
        <f>'Ｈ４（1992）'!H22</f>
        <v>11600</v>
      </c>
      <c r="U22" s="207"/>
      <c r="V22" s="200"/>
      <c r="W22" s="172"/>
      <c r="X22" s="172"/>
      <c r="Y22" s="212"/>
      <c r="Z22" s="209"/>
      <c r="AA22" s="210"/>
      <c r="AB22" s="210"/>
      <c r="AC22" s="510"/>
      <c r="AD22" s="165"/>
      <c r="AE22" s="165"/>
      <c r="AF22" s="165"/>
      <c r="AG22" s="165"/>
      <c r="AH22" s="165"/>
      <c r="AI22" s="376"/>
      <c r="AJ22" s="376"/>
      <c r="AK22" s="376"/>
    </row>
    <row r="23" spans="1:37" ht="14.45" customHeight="1">
      <c r="A23" s="523">
        <v>0</v>
      </c>
      <c r="B23" s="524">
        <v>0</v>
      </c>
      <c r="C23" s="524">
        <v>0</v>
      </c>
      <c r="D23" s="524">
        <v>0</v>
      </c>
      <c r="E23" s="524">
        <v>0</v>
      </c>
      <c r="F23" s="524">
        <v>0</v>
      </c>
      <c r="G23" s="524">
        <v>0</v>
      </c>
      <c r="H23" s="525">
        <v>0</v>
      </c>
      <c r="I23" s="524"/>
      <c r="K23" s="199"/>
      <c r="L23" s="200" t="s">
        <v>28</v>
      </c>
      <c r="M23" s="201" t="s">
        <v>29</v>
      </c>
      <c r="N23" s="202"/>
      <c r="O23" s="203" t="s">
        <v>30</v>
      </c>
      <c r="P23" s="204">
        <f>'Ｈ４（1992）'!A23</f>
        <v>0</v>
      </c>
      <c r="Q23" s="205">
        <f>'Ｈ４（1992）'!C23</f>
        <v>0</v>
      </c>
      <c r="R23" s="205">
        <f>'Ｈ４（1992）'!E23</f>
        <v>0</v>
      </c>
      <c r="S23" s="267">
        <f>'Ｈ４（1992）'!F23</f>
        <v>0</v>
      </c>
      <c r="T23" s="268">
        <f>'Ｈ４（1992）'!H23</f>
        <v>0</v>
      </c>
      <c r="U23" s="207"/>
      <c r="V23" s="200"/>
      <c r="W23" s="212"/>
      <c r="X23" s="212"/>
      <c r="Y23" s="212"/>
      <c r="Z23" s="209"/>
      <c r="AA23" s="210"/>
      <c r="AB23" s="210"/>
      <c r="AC23" s="510"/>
      <c r="AD23" s="165"/>
      <c r="AE23" s="165"/>
      <c r="AF23" s="165"/>
      <c r="AG23" s="165"/>
      <c r="AH23" s="165"/>
      <c r="AI23" s="376"/>
      <c r="AJ23" s="376"/>
      <c r="AK23" s="376"/>
    </row>
    <row r="24" spans="1:37" ht="14.45" customHeight="1">
      <c r="A24" s="523">
        <v>0</v>
      </c>
      <c r="B24" s="524">
        <v>0</v>
      </c>
      <c r="C24" s="524">
        <v>0</v>
      </c>
      <c r="D24" s="524">
        <v>0</v>
      </c>
      <c r="E24" s="524">
        <v>0</v>
      </c>
      <c r="F24" s="524">
        <v>0</v>
      </c>
      <c r="G24" s="524">
        <v>0</v>
      </c>
      <c r="H24" s="525">
        <v>0</v>
      </c>
      <c r="I24" s="524"/>
      <c r="K24" s="199"/>
      <c r="L24" s="200" t="s">
        <v>31</v>
      </c>
      <c r="M24" s="201" t="s">
        <v>32</v>
      </c>
      <c r="N24" s="202"/>
      <c r="O24" s="203" t="s">
        <v>33</v>
      </c>
      <c r="P24" s="204">
        <f>'Ｈ４（1992）'!A24</f>
        <v>0</v>
      </c>
      <c r="Q24" s="205">
        <f>'Ｈ４（1992）'!C24</f>
        <v>0</v>
      </c>
      <c r="R24" s="205">
        <f>'Ｈ４（1992）'!E24</f>
        <v>0</v>
      </c>
      <c r="S24" s="267">
        <f>'Ｈ４（1992）'!F24</f>
        <v>0</v>
      </c>
      <c r="T24" s="268">
        <f>'Ｈ４（1992）'!H24</f>
        <v>0</v>
      </c>
      <c r="U24" s="207"/>
      <c r="V24" s="178" t="s">
        <v>670</v>
      </c>
      <c r="W24" s="202"/>
      <c r="X24" s="202"/>
      <c r="Y24" s="220" t="s">
        <v>34</v>
      </c>
      <c r="Z24" s="204">
        <f>'Ｈ４（1992）'!A178</f>
        <v>29490</v>
      </c>
      <c r="AA24" s="205">
        <f>'Ｈ４（1992）'!B178</f>
        <v>0</v>
      </c>
      <c r="AB24" s="206">
        <f>'Ｈ４（1992）'!C178</f>
        <v>18142</v>
      </c>
      <c r="AC24" s="506">
        <f>'Ｈ４（1992）'!E178</f>
        <v>5495</v>
      </c>
      <c r="AD24" s="165"/>
      <c r="AE24" s="165"/>
      <c r="AF24" s="165"/>
      <c r="AG24" s="165"/>
      <c r="AH24" s="165"/>
      <c r="AI24" s="376"/>
      <c r="AJ24" s="376"/>
      <c r="AK24" s="376"/>
    </row>
    <row r="25" spans="1:37" ht="14.45" customHeight="1">
      <c r="A25" s="523">
        <v>0</v>
      </c>
      <c r="B25" s="524">
        <v>0</v>
      </c>
      <c r="C25" s="524">
        <v>0</v>
      </c>
      <c r="D25" s="524">
        <v>0</v>
      </c>
      <c r="E25" s="524">
        <v>0</v>
      </c>
      <c r="F25" s="524">
        <v>0</v>
      </c>
      <c r="G25" s="524">
        <v>0</v>
      </c>
      <c r="H25" s="525">
        <v>0</v>
      </c>
      <c r="I25" s="524"/>
      <c r="K25" s="199"/>
      <c r="L25" s="200" t="s">
        <v>35</v>
      </c>
      <c r="M25" s="201" t="s">
        <v>36</v>
      </c>
      <c r="N25" s="202"/>
      <c r="O25" s="203" t="s">
        <v>37</v>
      </c>
      <c r="P25" s="204">
        <f>'Ｈ４（1992）'!A25</f>
        <v>0</v>
      </c>
      <c r="Q25" s="205">
        <f>'Ｈ４（1992）'!C25</f>
        <v>0</v>
      </c>
      <c r="R25" s="205">
        <f>'Ｈ４（1992）'!E25</f>
        <v>0</v>
      </c>
      <c r="S25" s="267">
        <f>'Ｈ４（1992）'!F25</f>
        <v>0</v>
      </c>
      <c r="T25" s="268">
        <f>'Ｈ４（1992）'!H25</f>
        <v>0</v>
      </c>
      <c r="U25" s="207"/>
      <c r="V25" s="181"/>
      <c r="W25" s="201" t="s">
        <v>36</v>
      </c>
      <c r="X25" s="202"/>
      <c r="Y25" s="220" t="s">
        <v>20</v>
      </c>
      <c r="Z25" s="204">
        <f>'Ｈ４（1992）'!A181</f>
        <v>0</v>
      </c>
      <c r="AA25" s="205">
        <f>'Ｈ４（1992）'!B181</f>
        <v>0</v>
      </c>
      <c r="AB25" s="206">
        <f>'Ｈ４（1992）'!C181</f>
        <v>0</v>
      </c>
      <c r="AC25" s="506">
        <f>'Ｈ４（1992）'!E181</f>
        <v>0</v>
      </c>
      <c r="AD25" s="165"/>
      <c r="AE25" s="165"/>
      <c r="AF25" s="165"/>
      <c r="AG25" s="165"/>
      <c r="AH25" s="165"/>
      <c r="AI25" s="376"/>
      <c r="AJ25" s="376"/>
      <c r="AK25" s="376"/>
    </row>
    <row r="26" spans="1:37" ht="14.45" customHeight="1">
      <c r="A26" s="526">
        <v>251606</v>
      </c>
      <c r="B26" s="527">
        <v>251606</v>
      </c>
      <c r="C26" s="527">
        <v>251606</v>
      </c>
      <c r="D26" s="527">
        <v>0</v>
      </c>
      <c r="E26" s="527">
        <v>0</v>
      </c>
      <c r="F26" s="527">
        <v>156009</v>
      </c>
      <c r="G26" s="527">
        <v>7578</v>
      </c>
      <c r="H26" s="528">
        <v>67100</v>
      </c>
      <c r="I26" s="527"/>
      <c r="K26" s="199"/>
      <c r="L26" s="200" t="s">
        <v>38</v>
      </c>
      <c r="M26" s="201" t="s">
        <v>149</v>
      </c>
      <c r="N26" s="202"/>
      <c r="O26" s="203" t="s">
        <v>40</v>
      </c>
      <c r="P26" s="204">
        <f>'Ｈ４（1992）'!A26</f>
        <v>251606</v>
      </c>
      <c r="Q26" s="205">
        <f>'Ｈ４（1992）'!C26</f>
        <v>251606</v>
      </c>
      <c r="R26" s="205">
        <f>'Ｈ４（1992）'!E26</f>
        <v>0</v>
      </c>
      <c r="S26" s="267">
        <f>'Ｈ４（1992）'!F26</f>
        <v>156009</v>
      </c>
      <c r="T26" s="268">
        <f>'Ｈ４（1992）'!H26</f>
        <v>67100</v>
      </c>
      <c r="U26" s="207"/>
      <c r="V26" s="450"/>
      <c r="W26" s="451"/>
      <c r="X26" s="452"/>
      <c r="Y26" s="453"/>
      <c r="Z26" s="454"/>
      <c r="AA26" s="455"/>
      <c r="AB26" s="455"/>
      <c r="AC26" s="508"/>
      <c r="AD26" s="165"/>
      <c r="AE26" s="165"/>
      <c r="AF26" s="165"/>
      <c r="AG26" s="165"/>
      <c r="AH26" s="165"/>
      <c r="AI26" s="376"/>
      <c r="AJ26" s="376"/>
      <c r="AK26" s="376"/>
    </row>
    <row r="27" spans="1:37" ht="14.45" customHeight="1">
      <c r="A27" s="526">
        <v>0</v>
      </c>
      <c r="B27" s="527">
        <v>0</v>
      </c>
      <c r="C27" s="527">
        <v>0</v>
      </c>
      <c r="D27" s="527">
        <v>0</v>
      </c>
      <c r="E27" s="527">
        <v>0</v>
      </c>
      <c r="F27" s="527">
        <v>0</v>
      </c>
      <c r="G27" s="527">
        <v>0</v>
      </c>
      <c r="H27" s="528">
        <v>0</v>
      </c>
      <c r="I27" s="527"/>
      <c r="K27" s="199"/>
      <c r="L27" s="200" t="s">
        <v>41</v>
      </c>
      <c r="M27" s="201" t="s">
        <v>42</v>
      </c>
      <c r="N27" s="202"/>
      <c r="O27" s="203" t="s">
        <v>43</v>
      </c>
      <c r="P27" s="204">
        <f>'Ｈ４（1992）'!A27</f>
        <v>0</v>
      </c>
      <c r="Q27" s="205">
        <f>'Ｈ４（1992）'!C27</f>
        <v>0</v>
      </c>
      <c r="R27" s="205">
        <f>'Ｈ４（1992）'!E27</f>
        <v>0</v>
      </c>
      <c r="S27" s="267">
        <f>'Ｈ４（1992）'!F27</f>
        <v>0</v>
      </c>
      <c r="T27" s="268">
        <f>'Ｈ４（1992）'!H27</f>
        <v>0</v>
      </c>
      <c r="U27" s="207"/>
      <c r="V27" s="450"/>
      <c r="W27" s="456"/>
      <c r="X27" s="457"/>
      <c r="Y27" s="458"/>
      <c r="Z27" s="447"/>
      <c r="AA27" s="459"/>
      <c r="AB27" s="459"/>
      <c r="AC27" s="509"/>
      <c r="AD27" s="165"/>
      <c r="AE27" s="165"/>
      <c r="AF27" s="165"/>
      <c r="AG27" s="165"/>
      <c r="AH27" s="165"/>
      <c r="AI27" s="376"/>
      <c r="AJ27" s="376"/>
      <c r="AK27" s="376"/>
    </row>
    <row r="28" spans="1:37" ht="14.45" customHeight="1">
      <c r="A28" s="526">
        <v>49652</v>
      </c>
      <c r="B28" s="527">
        <v>49652</v>
      </c>
      <c r="C28" s="527">
        <v>130</v>
      </c>
      <c r="D28" s="527">
        <v>49522</v>
      </c>
      <c r="E28" s="527">
        <v>0</v>
      </c>
      <c r="F28" s="527">
        <v>43087</v>
      </c>
      <c r="G28" s="527">
        <v>0</v>
      </c>
      <c r="H28" s="528">
        <v>5700</v>
      </c>
      <c r="I28" s="527"/>
      <c r="K28" s="199" t="s">
        <v>128</v>
      </c>
      <c r="L28" s="221"/>
      <c r="M28" s="201" t="s">
        <v>13</v>
      </c>
      <c r="N28" s="202"/>
      <c r="O28" s="203" t="s">
        <v>44</v>
      </c>
      <c r="P28" s="204">
        <f>'Ｈ４（1992）'!A28</f>
        <v>49652</v>
      </c>
      <c r="Q28" s="205">
        <f>'Ｈ４（1992）'!C28</f>
        <v>130</v>
      </c>
      <c r="R28" s="205">
        <f>'Ｈ４（1992）'!E28</f>
        <v>0</v>
      </c>
      <c r="S28" s="267">
        <f>'Ｈ４（1992）'!F28</f>
        <v>43087</v>
      </c>
      <c r="T28" s="268">
        <f>'Ｈ４（1992）'!H28</f>
        <v>5700</v>
      </c>
      <c r="U28" s="207"/>
      <c r="V28" s="221"/>
      <c r="W28" s="201" t="s">
        <v>13</v>
      </c>
      <c r="X28" s="202"/>
      <c r="Y28" s="220"/>
      <c r="Z28" s="224">
        <f>Z24-Z25</f>
        <v>29490</v>
      </c>
      <c r="AA28" s="225">
        <f>AA24-AA25</f>
        <v>0</v>
      </c>
      <c r="AB28" s="297">
        <f>AB24-AB25</f>
        <v>18142</v>
      </c>
      <c r="AC28" s="511">
        <f>AC24-AC25</f>
        <v>5495</v>
      </c>
      <c r="AD28" s="165"/>
      <c r="AE28" s="165"/>
      <c r="AF28" s="165"/>
      <c r="AG28" s="165"/>
      <c r="AH28" s="165"/>
      <c r="AI28" s="376"/>
      <c r="AJ28" s="376"/>
      <c r="AK28" s="376"/>
    </row>
    <row r="29" spans="1:37" ht="14.45" customHeight="1">
      <c r="A29" s="526">
        <v>0</v>
      </c>
      <c r="B29" s="527">
        <v>0</v>
      </c>
      <c r="C29" s="527">
        <v>0</v>
      </c>
      <c r="D29" s="527">
        <v>0</v>
      </c>
      <c r="E29" s="527">
        <v>0</v>
      </c>
      <c r="F29" s="527">
        <v>0</v>
      </c>
      <c r="G29" s="527">
        <v>0</v>
      </c>
      <c r="H29" s="528">
        <v>0</v>
      </c>
      <c r="I29" s="527"/>
      <c r="K29" s="199" t="s">
        <v>4</v>
      </c>
      <c r="L29" s="178" t="s">
        <v>45</v>
      </c>
      <c r="M29" s="202"/>
      <c r="N29" s="202"/>
      <c r="O29" s="203" t="s">
        <v>46</v>
      </c>
      <c r="P29" s="204">
        <f>'Ｈ４（1992）'!A29</f>
        <v>0</v>
      </c>
      <c r="Q29" s="205">
        <f>'Ｈ４（1992）'!C29</f>
        <v>0</v>
      </c>
      <c r="R29" s="205">
        <f>'Ｈ４（1992）'!E29</f>
        <v>0</v>
      </c>
      <c r="S29" s="267">
        <f>'Ｈ４（1992）'!F29</f>
        <v>0</v>
      </c>
      <c r="T29" s="268">
        <f>'Ｈ４（1992）'!H29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526">
        <v>0</v>
      </c>
      <c r="B30" s="527">
        <v>0</v>
      </c>
      <c r="C30" s="527">
        <v>0</v>
      </c>
      <c r="D30" s="527">
        <v>0</v>
      </c>
      <c r="E30" s="527">
        <v>0</v>
      </c>
      <c r="F30" s="527">
        <v>0</v>
      </c>
      <c r="G30" s="527">
        <v>0</v>
      </c>
      <c r="H30" s="528">
        <v>0</v>
      </c>
      <c r="I30" s="527"/>
      <c r="K30" s="199"/>
      <c r="L30" s="200"/>
      <c r="M30" s="201" t="s">
        <v>100</v>
      </c>
      <c r="N30" s="202"/>
      <c r="O30" s="203" t="s">
        <v>75</v>
      </c>
      <c r="P30" s="204">
        <f>'Ｈ４（1992）'!A30</f>
        <v>0</v>
      </c>
      <c r="Q30" s="205">
        <f>'Ｈ４（1992）'!C30</f>
        <v>0</v>
      </c>
      <c r="R30" s="205">
        <f>'Ｈ４（1992）'!E30</f>
        <v>0</v>
      </c>
      <c r="S30" s="267">
        <f>'Ｈ４（1992）'!F30</f>
        <v>0</v>
      </c>
      <c r="T30" s="268">
        <f>'Ｈ４（1992）'!H30</f>
        <v>0</v>
      </c>
      <c r="U30" s="207"/>
      <c r="V30" s="200"/>
      <c r="W30" s="172"/>
      <c r="X30" s="172"/>
      <c r="Y30" s="212"/>
      <c r="Z30" s="209"/>
      <c r="AA30" s="210"/>
      <c r="AB30" s="210"/>
      <c r="AC30" s="510"/>
      <c r="AD30" s="165"/>
      <c r="AE30" s="165"/>
      <c r="AF30" s="165"/>
      <c r="AG30" s="165"/>
      <c r="AH30" s="165"/>
      <c r="AI30" s="376"/>
      <c r="AJ30" s="376"/>
      <c r="AK30" s="376"/>
    </row>
    <row r="31" spans="1:37" ht="14.45" customHeight="1">
      <c r="A31" s="526">
        <v>0</v>
      </c>
      <c r="B31" s="527">
        <v>0</v>
      </c>
      <c r="C31" s="527">
        <v>0</v>
      </c>
      <c r="D31" s="527">
        <v>0</v>
      </c>
      <c r="E31" s="527">
        <v>0</v>
      </c>
      <c r="F31" s="527">
        <v>0</v>
      </c>
      <c r="G31" s="527">
        <v>0</v>
      </c>
      <c r="H31" s="528">
        <v>0</v>
      </c>
      <c r="I31" s="527"/>
      <c r="K31" s="199"/>
      <c r="L31" s="200"/>
      <c r="M31" s="201" t="s">
        <v>101</v>
      </c>
      <c r="N31" s="202"/>
      <c r="O31" s="203" t="s">
        <v>77</v>
      </c>
      <c r="P31" s="204">
        <f>'Ｈ４（1992）'!A31</f>
        <v>0</v>
      </c>
      <c r="Q31" s="205">
        <f>'Ｈ４（1992）'!C31</f>
        <v>0</v>
      </c>
      <c r="R31" s="205">
        <f>'Ｈ４（1992）'!E31</f>
        <v>0</v>
      </c>
      <c r="S31" s="267">
        <f>'Ｈ４（1992）'!F31</f>
        <v>0</v>
      </c>
      <c r="T31" s="268">
        <f>'Ｈ４（1992）'!H31</f>
        <v>0</v>
      </c>
      <c r="U31" s="207"/>
      <c r="V31" s="200"/>
      <c r="W31" s="172"/>
      <c r="X31" s="172"/>
      <c r="Y31" s="212"/>
      <c r="Z31" s="209"/>
      <c r="AA31" s="210"/>
      <c r="AB31" s="210"/>
      <c r="AC31" s="510"/>
      <c r="AD31" s="165"/>
      <c r="AE31" s="165"/>
      <c r="AF31" s="165"/>
      <c r="AG31" s="165"/>
      <c r="AH31" s="165"/>
      <c r="AI31" s="376"/>
      <c r="AJ31" s="376"/>
      <c r="AK31" s="376"/>
    </row>
    <row r="32" spans="1:37" ht="14.45" customHeight="1">
      <c r="A32" s="526">
        <v>0</v>
      </c>
      <c r="B32" s="527">
        <v>0</v>
      </c>
      <c r="C32" s="527">
        <v>0</v>
      </c>
      <c r="D32" s="527">
        <v>0</v>
      </c>
      <c r="E32" s="527">
        <v>0</v>
      </c>
      <c r="F32" s="527">
        <v>0</v>
      </c>
      <c r="G32" s="527">
        <v>0</v>
      </c>
      <c r="H32" s="528">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526">
        <v>0</v>
      </c>
      <c r="B33" s="527">
        <v>0</v>
      </c>
      <c r="C33" s="527">
        <v>0</v>
      </c>
      <c r="D33" s="527">
        <v>0</v>
      </c>
      <c r="E33" s="527">
        <v>0</v>
      </c>
      <c r="F33" s="527">
        <v>0</v>
      </c>
      <c r="G33" s="527">
        <v>0</v>
      </c>
      <c r="H33" s="528">
        <v>0</v>
      </c>
      <c r="I33" s="527"/>
      <c r="K33" s="199"/>
      <c r="L33" s="178"/>
      <c r="M33" s="201" t="s">
        <v>47</v>
      </c>
      <c r="N33" s="202"/>
      <c r="O33" s="203" t="s">
        <v>48</v>
      </c>
      <c r="P33" s="204">
        <f>'Ｈ４（1992）'!A33</f>
        <v>0</v>
      </c>
      <c r="Q33" s="205">
        <f>'Ｈ４（1992）'!C33</f>
        <v>0</v>
      </c>
      <c r="R33" s="205">
        <f>'Ｈ４（1992）'!E33</f>
        <v>0</v>
      </c>
      <c r="S33" s="267">
        <f>'Ｈ４（1992）'!F33</f>
        <v>0</v>
      </c>
      <c r="T33" s="268">
        <f>'Ｈ４（1992）'!H33</f>
        <v>0</v>
      </c>
      <c r="U33" s="207" t="s">
        <v>4</v>
      </c>
      <c r="V33" s="178"/>
      <c r="W33" s="201" t="s">
        <v>49</v>
      </c>
      <c r="X33" s="202"/>
      <c r="Y33" s="203" t="s">
        <v>23</v>
      </c>
      <c r="Z33" s="204">
        <f>'Ｈ４（1992）'!A183</f>
        <v>451</v>
      </c>
      <c r="AA33" s="205">
        <f>'Ｈ４（1992）'!B183</f>
        <v>0</v>
      </c>
      <c r="AB33" s="206">
        <f>'Ｈ４（1992）'!C183</f>
        <v>0</v>
      </c>
      <c r="AC33" s="506">
        <f>'Ｈ４（1992）'!E183</f>
        <v>0</v>
      </c>
      <c r="AD33" s="165"/>
      <c r="AE33" s="165"/>
      <c r="AF33" s="165"/>
      <c r="AG33" s="165"/>
      <c r="AH33" s="165"/>
      <c r="AI33" s="376"/>
      <c r="AJ33" s="376"/>
      <c r="AK33" s="376"/>
    </row>
    <row r="34" spans="1:37" ht="14.45" customHeight="1">
      <c r="A34" s="526">
        <v>0</v>
      </c>
      <c r="B34" s="527">
        <v>0</v>
      </c>
      <c r="C34" s="527">
        <v>0</v>
      </c>
      <c r="D34" s="527">
        <v>0</v>
      </c>
      <c r="E34" s="527">
        <v>0</v>
      </c>
      <c r="F34" s="527">
        <v>0</v>
      </c>
      <c r="G34" s="527">
        <v>0</v>
      </c>
      <c r="H34" s="528">
        <v>0</v>
      </c>
      <c r="I34" s="527"/>
      <c r="K34" s="199"/>
      <c r="L34" s="200"/>
      <c r="M34" s="201" t="s">
        <v>50</v>
      </c>
      <c r="N34" s="202"/>
      <c r="O34" s="203" t="s">
        <v>51</v>
      </c>
      <c r="P34" s="204">
        <f>'Ｈ４（1992）'!A34</f>
        <v>0</v>
      </c>
      <c r="Q34" s="205">
        <f>'Ｈ４（1992）'!C34</f>
        <v>0</v>
      </c>
      <c r="R34" s="205">
        <f>'Ｈ４（1992）'!E34</f>
        <v>0</v>
      </c>
      <c r="S34" s="267">
        <f>'Ｈ４（1992）'!F34</f>
        <v>0</v>
      </c>
      <c r="T34" s="268">
        <f>'Ｈ４（1992）'!H34</f>
        <v>0</v>
      </c>
      <c r="U34" s="207"/>
      <c r="V34" s="200"/>
      <c r="W34" s="200"/>
      <c r="X34" s="172"/>
      <c r="Y34" s="212"/>
      <c r="Z34" s="209"/>
      <c r="AA34" s="210"/>
      <c r="AB34" s="210"/>
      <c r="AC34" s="510"/>
      <c r="AD34" s="165"/>
      <c r="AE34" s="165"/>
      <c r="AF34" s="165"/>
      <c r="AG34" s="165"/>
      <c r="AH34" s="165"/>
      <c r="AI34" s="376"/>
      <c r="AJ34" s="376"/>
      <c r="AK34" s="376"/>
    </row>
    <row r="35" spans="1:37" ht="14.45" customHeight="1">
      <c r="A35" s="526">
        <v>0</v>
      </c>
      <c r="B35" s="527">
        <v>0</v>
      </c>
      <c r="C35" s="527">
        <v>0</v>
      </c>
      <c r="D35" s="527">
        <v>0</v>
      </c>
      <c r="E35" s="527">
        <v>0</v>
      </c>
      <c r="F35" s="527">
        <v>0</v>
      </c>
      <c r="G35" s="527">
        <v>0</v>
      </c>
      <c r="H35" s="528">
        <v>0</v>
      </c>
      <c r="I35" s="527"/>
      <c r="K35" s="199" t="s">
        <v>129</v>
      </c>
      <c r="L35" s="200"/>
      <c r="M35" s="201" t="s">
        <v>52</v>
      </c>
      <c r="N35" s="202"/>
      <c r="O35" s="203" t="s">
        <v>53</v>
      </c>
      <c r="P35" s="204">
        <f>'Ｈ４（1992）'!A35</f>
        <v>0</v>
      </c>
      <c r="Q35" s="205">
        <f>'Ｈ４（1992）'!C35</f>
        <v>0</v>
      </c>
      <c r="R35" s="205">
        <f>'Ｈ４（1992）'!E35</f>
        <v>0</v>
      </c>
      <c r="S35" s="267">
        <f>'Ｈ４（1992）'!F35</f>
        <v>0</v>
      </c>
      <c r="T35" s="268">
        <f>'Ｈ４（1992）'!H35</f>
        <v>0</v>
      </c>
      <c r="U35" s="207"/>
      <c r="V35" s="200"/>
      <c r="W35" s="201" t="s">
        <v>52</v>
      </c>
      <c r="X35" s="202"/>
      <c r="Y35" s="203" t="s">
        <v>27</v>
      </c>
      <c r="Z35" s="204">
        <f>'Ｈ４（1992）'!A184</f>
        <v>0</v>
      </c>
      <c r="AA35" s="205">
        <f>'Ｈ４（1992）'!B184</f>
        <v>0</v>
      </c>
      <c r="AB35" s="206">
        <f>'Ｈ４（1992）'!C184</f>
        <v>0</v>
      </c>
      <c r="AC35" s="506">
        <f>'Ｈ４（1992）'!E184</f>
        <v>0</v>
      </c>
      <c r="AD35" s="165"/>
      <c r="AE35" s="165"/>
      <c r="AF35" s="165"/>
      <c r="AG35" s="165"/>
      <c r="AH35" s="165"/>
      <c r="AI35" s="376"/>
      <c r="AJ35" s="376"/>
      <c r="AK35" s="376"/>
    </row>
    <row r="36" spans="1:37" ht="14.45" customHeight="1">
      <c r="A36" s="526">
        <v>0</v>
      </c>
      <c r="B36" s="527">
        <v>0</v>
      </c>
      <c r="C36" s="527">
        <v>0</v>
      </c>
      <c r="D36" s="527">
        <v>0</v>
      </c>
      <c r="E36" s="527">
        <v>0</v>
      </c>
      <c r="F36" s="527">
        <v>0</v>
      </c>
      <c r="G36" s="527">
        <v>0</v>
      </c>
      <c r="H36" s="528">
        <v>0</v>
      </c>
      <c r="I36" s="527"/>
      <c r="K36" s="199"/>
      <c r="L36" s="200" t="s">
        <v>54</v>
      </c>
      <c r="M36" s="201" t="s">
        <v>32</v>
      </c>
      <c r="N36" s="202"/>
      <c r="O36" s="203" t="s">
        <v>55</v>
      </c>
      <c r="P36" s="204">
        <f>'Ｈ４（1992）'!A36</f>
        <v>0</v>
      </c>
      <c r="Q36" s="205">
        <f>'Ｈ４（1992）'!C36</f>
        <v>0</v>
      </c>
      <c r="R36" s="205">
        <f>'Ｈ４（1992）'!E36</f>
        <v>0</v>
      </c>
      <c r="S36" s="267">
        <f>'Ｈ４（1992）'!F36</f>
        <v>0</v>
      </c>
      <c r="T36" s="268">
        <f>'Ｈ４（1992）'!H36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526">
        <v>0</v>
      </c>
      <c r="B37" s="527">
        <v>0</v>
      </c>
      <c r="C37" s="527">
        <v>0</v>
      </c>
      <c r="D37" s="527">
        <v>0</v>
      </c>
      <c r="E37" s="527">
        <v>0</v>
      </c>
      <c r="F37" s="527">
        <v>0</v>
      </c>
      <c r="G37" s="527">
        <v>0</v>
      </c>
      <c r="H37" s="528">
        <v>0</v>
      </c>
      <c r="I37" s="527"/>
      <c r="K37" s="199"/>
      <c r="L37" s="200"/>
      <c r="M37" s="201" t="s">
        <v>42</v>
      </c>
      <c r="N37" s="202"/>
      <c r="O37" s="203" t="s">
        <v>56</v>
      </c>
      <c r="P37" s="204">
        <f>'Ｈ４（1992）'!A37</f>
        <v>0</v>
      </c>
      <c r="Q37" s="205">
        <f>'Ｈ４（1992）'!C37</f>
        <v>0</v>
      </c>
      <c r="R37" s="205">
        <f>'Ｈ４（1992）'!E37</f>
        <v>0</v>
      </c>
      <c r="S37" s="267">
        <f>'Ｈ４（1992）'!F37</f>
        <v>0</v>
      </c>
      <c r="T37" s="268">
        <f>'Ｈ４（1992）'!H37</f>
        <v>0</v>
      </c>
      <c r="U37" s="207"/>
      <c r="V37" s="200"/>
      <c r="W37" s="200"/>
      <c r="X37" s="172"/>
      <c r="Y37" s="212"/>
      <c r="Z37" s="209"/>
      <c r="AA37" s="210"/>
      <c r="AB37" s="210"/>
      <c r="AC37" s="510"/>
      <c r="AD37" s="165"/>
      <c r="AE37" s="165"/>
      <c r="AF37" s="165"/>
      <c r="AG37" s="165"/>
      <c r="AH37" s="165"/>
      <c r="AI37" s="376"/>
      <c r="AJ37" s="376"/>
      <c r="AK37" s="376"/>
    </row>
    <row r="38" spans="1:37" ht="14.45" customHeight="1">
      <c r="A38" s="526">
        <v>0</v>
      </c>
      <c r="B38" s="527">
        <v>0</v>
      </c>
      <c r="C38" s="527">
        <v>0</v>
      </c>
      <c r="D38" s="527">
        <v>0</v>
      </c>
      <c r="E38" s="527">
        <v>0</v>
      </c>
      <c r="F38" s="527">
        <v>0</v>
      </c>
      <c r="G38" s="527">
        <v>0</v>
      </c>
      <c r="H38" s="528">
        <v>0</v>
      </c>
      <c r="I38" s="527"/>
      <c r="K38" s="199"/>
      <c r="L38" s="200"/>
      <c r="M38" s="201" t="s">
        <v>57</v>
      </c>
      <c r="N38" s="202"/>
      <c r="O38" s="203" t="s">
        <v>58</v>
      </c>
      <c r="P38" s="204">
        <f>'Ｈ４（1992）'!A38</f>
        <v>0</v>
      </c>
      <c r="Q38" s="205">
        <f>'Ｈ４（1992）'!C38</f>
        <v>0</v>
      </c>
      <c r="R38" s="205">
        <f>'Ｈ４（1992）'!E38</f>
        <v>0</v>
      </c>
      <c r="S38" s="267">
        <f>'Ｈ４（1992）'!F38</f>
        <v>0</v>
      </c>
      <c r="T38" s="268">
        <f>'Ｈ４（1992）'!H38</f>
        <v>0</v>
      </c>
      <c r="U38" s="207"/>
      <c r="V38" s="200"/>
      <c r="W38" s="201" t="s">
        <v>57</v>
      </c>
      <c r="X38" s="202"/>
      <c r="Y38" s="203" t="s">
        <v>30</v>
      </c>
      <c r="Z38" s="204">
        <f>'Ｈ４（1992）'!A185</f>
        <v>0</v>
      </c>
      <c r="AA38" s="205">
        <f>'Ｈ４（1992）'!B185</f>
        <v>0</v>
      </c>
      <c r="AB38" s="206">
        <f>'Ｈ４（1992）'!C185</f>
        <v>0</v>
      </c>
      <c r="AC38" s="506">
        <f>'Ｈ４（1992）'!E185</f>
        <v>0</v>
      </c>
      <c r="AD38" s="165"/>
      <c r="AE38" s="165"/>
      <c r="AF38" s="165"/>
      <c r="AG38" s="165"/>
      <c r="AH38" s="165"/>
      <c r="AI38" s="376"/>
      <c r="AJ38" s="376"/>
      <c r="AK38" s="376"/>
    </row>
    <row r="39" spans="1:37" ht="14.45" customHeight="1">
      <c r="A39" s="526">
        <v>0</v>
      </c>
      <c r="B39" s="527">
        <v>0</v>
      </c>
      <c r="C39" s="527">
        <v>0</v>
      </c>
      <c r="D39" s="527">
        <v>0</v>
      </c>
      <c r="E39" s="527">
        <v>0</v>
      </c>
      <c r="F39" s="527">
        <v>0</v>
      </c>
      <c r="G39" s="527">
        <v>0</v>
      </c>
      <c r="H39" s="528">
        <v>0</v>
      </c>
      <c r="I39" s="527"/>
      <c r="K39" s="199"/>
      <c r="L39" s="200"/>
      <c r="M39" s="178" t="s">
        <v>60</v>
      </c>
      <c r="N39" s="202"/>
      <c r="O39" s="203" t="s">
        <v>61</v>
      </c>
      <c r="P39" s="204">
        <f>'Ｈ４（1992）'!A39</f>
        <v>0</v>
      </c>
      <c r="Q39" s="205">
        <f>'Ｈ４（1992）'!C39</f>
        <v>0</v>
      </c>
      <c r="R39" s="205">
        <f>'Ｈ４（1992）'!E39</f>
        <v>0</v>
      </c>
      <c r="S39" s="267">
        <f>'Ｈ４（1992）'!F39</f>
        <v>0</v>
      </c>
      <c r="T39" s="268">
        <f>'Ｈ４（1992）'!H39</f>
        <v>0</v>
      </c>
      <c r="U39" s="207"/>
      <c r="V39" s="200" t="s">
        <v>59</v>
      </c>
      <c r="W39" s="178" t="s">
        <v>60</v>
      </c>
      <c r="X39" s="202"/>
      <c r="Y39" s="203" t="s">
        <v>33</v>
      </c>
      <c r="Z39" s="204">
        <f>'Ｈ４（1992）'!A186</f>
        <v>0</v>
      </c>
      <c r="AA39" s="205">
        <f>'Ｈ４（1992）'!B186</f>
        <v>0</v>
      </c>
      <c r="AB39" s="206">
        <f>'Ｈ４（1992）'!C186</f>
        <v>0</v>
      </c>
      <c r="AC39" s="506">
        <f>'Ｈ４（1992）'!E186</f>
        <v>0</v>
      </c>
      <c r="AD39" s="165"/>
      <c r="AE39" s="165"/>
      <c r="AF39" s="165"/>
      <c r="AG39" s="165"/>
      <c r="AH39" s="165"/>
      <c r="AI39" s="376"/>
      <c r="AJ39" s="376"/>
      <c r="AK39" s="376"/>
    </row>
    <row r="40" spans="1:37" ht="14.45" customHeight="1">
      <c r="A40" s="526">
        <v>0</v>
      </c>
      <c r="B40" s="527">
        <v>0</v>
      </c>
      <c r="C40" s="527">
        <v>0</v>
      </c>
      <c r="D40" s="527">
        <v>0</v>
      </c>
      <c r="E40" s="527">
        <v>0</v>
      </c>
      <c r="F40" s="527">
        <v>0</v>
      </c>
      <c r="G40" s="527">
        <v>0</v>
      </c>
      <c r="H40" s="528">
        <v>0</v>
      </c>
      <c r="I40" s="527"/>
      <c r="K40" s="199"/>
      <c r="L40" s="200" t="s">
        <v>59</v>
      </c>
      <c r="M40" s="200"/>
      <c r="N40" s="201" t="s">
        <v>62</v>
      </c>
      <c r="O40" s="203" t="s">
        <v>63</v>
      </c>
      <c r="P40" s="204">
        <f>'Ｈ４（1992）'!A40</f>
        <v>0</v>
      </c>
      <c r="Q40" s="205">
        <f>'Ｈ４（1992）'!C40</f>
        <v>0</v>
      </c>
      <c r="R40" s="205">
        <f>'Ｈ４（1992）'!E40</f>
        <v>0</v>
      </c>
      <c r="S40" s="267">
        <f>'Ｈ４（1992）'!F40</f>
        <v>0</v>
      </c>
      <c r="T40" s="268">
        <f>'Ｈ４（1992）'!H40</f>
        <v>0</v>
      </c>
      <c r="U40" s="207"/>
      <c r="V40" s="200"/>
      <c r="W40" s="200"/>
      <c r="X40" s="201" t="s">
        <v>62</v>
      </c>
      <c r="Y40" s="203" t="s">
        <v>37</v>
      </c>
      <c r="Z40" s="204">
        <f>'Ｈ４（1992）'!A187</f>
        <v>0</v>
      </c>
      <c r="AA40" s="205">
        <f>'Ｈ４（1992）'!B187</f>
        <v>0</v>
      </c>
      <c r="AB40" s="206">
        <f>'Ｈ４（1992）'!C187</f>
        <v>0</v>
      </c>
      <c r="AC40" s="506">
        <f>'Ｈ４（1992）'!E187</f>
        <v>0</v>
      </c>
      <c r="AD40" s="165"/>
      <c r="AE40" s="165"/>
      <c r="AF40" s="165"/>
      <c r="AG40" s="165"/>
      <c r="AH40" s="165"/>
      <c r="AI40" s="376"/>
      <c r="AJ40" s="376"/>
      <c r="AK40" s="376"/>
    </row>
    <row r="41" spans="1:37" ht="14.45" customHeight="1">
      <c r="A41" s="526">
        <v>0</v>
      </c>
      <c r="B41" s="527">
        <v>0</v>
      </c>
      <c r="C41" s="527">
        <v>0</v>
      </c>
      <c r="D41" s="527">
        <v>0</v>
      </c>
      <c r="E41" s="527">
        <v>0</v>
      </c>
      <c r="F41" s="527">
        <v>0</v>
      </c>
      <c r="G41" s="527">
        <v>0</v>
      </c>
      <c r="H41" s="528">
        <v>0</v>
      </c>
      <c r="I41" s="527"/>
      <c r="K41" s="199"/>
      <c r="L41" s="200"/>
      <c r="M41" s="200"/>
      <c r="N41" s="201" t="s">
        <v>64</v>
      </c>
      <c r="O41" s="203" t="s">
        <v>65</v>
      </c>
      <c r="P41" s="204">
        <f>'Ｈ４（1992）'!A41</f>
        <v>0</v>
      </c>
      <c r="Q41" s="205">
        <f>'Ｈ４（1992）'!C41</f>
        <v>0</v>
      </c>
      <c r="R41" s="205">
        <f>'Ｈ４（1992）'!E41</f>
        <v>0</v>
      </c>
      <c r="S41" s="267">
        <f>'Ｈ４（1992）'!F41</f>
        <v>0</v>
      </c>
      <c r="T41" s="268">
        <f>'Ｈ４（1992）'!H41</f>
        <v>0</v>
      </c>
      <c r="U41" s="207"/>
      <c r="V41" s="200"/>
      <c r="W41" s="200"/>
      <c r="X41" s="201" t="s">
        <v>64</v>
      </c>
      <c r="Y41" s="203" t="s">
        <v>40</v>
      </c>
      <c r="Z41" s="204">
        <f>'Ｈ４（1992）'!A188</f>
        <v>0</v>
      </c>
      <c r="AA41" s="205">
        <f>'Ｈ４（1992）'!B188</f>
        <v>0</v>
      </c>
      <c r="AB41" s="206">
        <f>'Ｈ４（1992）'!C188</f>
        <v>0</v>
      </c>
      <c r="AC41" s="506">
        <f>'Ｈ４（1992）'!E188</f>
        <v>0</v>
      </c>
      <c r="AD41" s="165"/>
      <c r="AE41" s="165"/>
      <c r="AF41" s="165"/>
      <c r="AG41" s="165"/>
      <c r="AH41" s="165"/>
      <c r="AI41" s="376"/>
      <c r="AJ41" s="376"/>
      <c r="AK41" s="376"/>
    </row>
    <row r="42" spans="1:37" ht="14.45" customHeight="1">
      <c r="A42" s="526">
        <v>0</v>
      </c>
      <c r="B42" s="527">
        <v>0</v>
      </c>
      <c r="C42" s="527">
        <v>0</v>
      </c>
      <c r="D42" s="527">
        <v>0</v>
      </c>
      <c r="E42" s="527">
        <v>0</v>
      </c>
      <c r="F42" s="527">
        <v>0</v>
      </c>
      <c r="G42" s="527">
        <v>0</v>
      </c>
      <c r="H42" s="528">
        <v>0</v>
      </c>
      <c r="I42" s="527"/>
      <c r="K42" s="199" t="s">
        <v>38</v>
      </c>
      <c r="L42" s="200"/>
      <c r="M42" s="200"/>
      <c r="N42" s="201" t="s">
        <v>66</v>
      </c>
      <c r="O42" s="203" t="s">
        <v>67</v>
      </c>
      <c r="P42" s="204">
        <f>'Ｈ４（1992）'!A42</f>
        <v>0</v>
      </c>
      <c r="Q42" s="205">
        <f>'Ｈ４（1992）'!C42</f>
        <v>0</v>
      </c>
      <c r="R42" s="205">
        <f>'Ｈ４（1992）'!E42</f>
        <v>0</v>
      </c>
      <c r="S42" s="267">
        <f>'Ｈ４（1992）'!F42</f>
        <v>0</v>
      </c>
      <c r="T42" s="268">
        <f>'Ｈ４（1992）'!H42</f>
        <v>0</v>
      </c>
      <c r="U42" s="207"/>
      <c r="V42" s="200" t="s">
        <v>668</v>
      </c>
      <c r="W42" s="200"/>
      <c r="X42" s="201" t="s">
        <v>66</v>
      </c>
      <c r="Y42" s="203" t="s">
        <v>43</v>
      </c>
      <c r="Z42" s="204">
        <f>'Ｈ４（1992）'!A189</f>
        <v>0</v>
      </c>
      <c r="AA42" s="205">
        <f>'Ｈ４（1992）'!B189</f>
        <v>0</v>
      </c>
      <c r="AB42" s="206">
        <f>'Ｈ４（1992）'!C189</f>
        <v>0</v>
      </c>
      <c r="AC42" s="506">
        <f>'Ｈ４（1992）'!E189</f>
        <v>0</v>
      </c>
      <c r="AD42" s="165"/>
      <c r="AE42" s="165"/>
      <c r="AF42" s="165"/>
      <c r="AG42" s="165"/>
      <c r="AH42" s="165"/>
      <c r="AI42" s="376"/>
      <c r="AJ42" s="376"/>
      <c r="AK42" s="376"/>
    </row>
    <row r="43" spans="1:37" ht="14.45" customHeight="1">
      <c r="A43" s="526">
        <v>0</v>
      </c>
      <c r="B43" s="527">
        <v>0</v>
      </c>
      <c r="C43" s="527">
        <v>0</v>
      </c>
      <c r="D43" s="527">
        <v>0</v>
      </c>
      <c r="E43" s="527">
        <v>0</v>
      </c>
      <c r="F43" s="527">
        <v>0</v>
      </c>
      <c r="G43" s="527">
        <v>0</v>
      </c>
      <c r="H43" s="528">
        <v>0</v>
      </c>
      <c r="I43" s="527"/>
      <c r="K43" s="199"/>
      <c r="L43" s="200"/>
      <c r="M43" s="200"/>
      <c r="N43" s="201" t="s">
        <v>150</v>
      </c>
      <c r="O43" s="203" t="s">
        <v>69</v>
      </c>
      <c r="P43" s="204">
        <f>'Ｈ４（1992）'!A43</f>
        <v>0</v>
      </c>
      <c r="Q43" s="205">
        <f>'Ｈ４（1992）'!C43</f>
        <v>0</v>
      </c>
      <c r="R43" s="205">
        <f>'Ｈ４（1992）'!E43</f>
        <v>0</v>
      </c>
      <c r="S43" s="267">
        <f>'Ｈ４（1992）'!F43</f>
        <v>0</v>
      </c>
      <c r="T43" s="268">
        <f>'Ｈ４（1992）'!H43</f>
        <v>0</v>
      </c>
      <c r="U43" s="207"/>
      <c r="V43" s="200"/>
      <c r="W43" s="200"/>
      <c r="X43" s="201" t="s">
        <v>150</v>
      </c>
      <c r="Y43" s="203" t="s">
        <v>44</v>
      </c>
      <c r="Z43" s="204">
        <f>'Ｈ４（1992）'!A190</f>
        <v>0</v>
      </c>
      <c r="AA43" s="205">
        <f>'Ｈ４（1992）'!B190</f>
        <v>0</v>
      </c>
      <c r="AB43" s="206">
        <f>'Ｈ４（1992）'!C190</f>
        <v>0</v>
      </c>
      <c r="AC43" s="506">
        <f>'Ｈ４（1992）'!E190</f>
        <v>0</v>
      </c>
      <c r="AD43" s="165"/>
      <c r="AE43" s="165"/>
      <c r="AF43" s="165"/>
      <c r="AG43" s="165"/>
      <c r="AH43" s="165"/>
      <c r="AI43" s="376"/>
      <c r="AJ43" s="376"/>
      <c r="AK43" s="376"/>
    </row>
    <row r="44" spans="1:37" ht="14.45" customHeight="1">
      <c r="A44" s="529">
        <v>0</v>
      </c>
      <c r="B44" s="530">
        <v>0</v>
      </c>
      <c r="C44" s="530">
        <v>0</v>
      </c>
      <c r="D44" s="530">
        <v>0</v>
      </c>
      <c r="E44" s="530">
        <v>0</v>
      </c>
      <c r="F44" s="530">
        <v>0</v>
      </c>
      <c r="G44" s="530">
        <v>0</v>
      </c>
      <c r="H44" s="531">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529">
        <v>0</v>
      </c>
      <c r="B45" s="530">
        <v>0</v>
      </c>
      <c r="C45" s="530">
        <v>0</v>
      </c>
      <c r="D45" s="530">
        <v>0</v>
      </c>
      <c r="E45" s="530">
        <v>0</v>
      </c>
      <c r="F45" s="530">
        <v>0</v>
      </c>
      <c r="G45" s="530">
        <v>0</v>
      </c>
      <c r="H45" s="531">
        <v>0</v>
      </c>
      <c r="I45" s="530"/>
      <c r="K45" s="227" t="s">
        <v>132</v>
      </c>
      <c r="L45" s="200"/>
      <c r="M45" s="201" t="s">
        <v>70</v>
      </c>
      <c r="N45" s="202"/>
      <c r="O45" s="203" t="s">
        <v>71</v>
      </c>
      <c r="P45" s="204">
        <f>'Ｈ４（1992）'!A44</f>
        <v>0</v>
      </c>
      <c r="Q45" s="205">
        <f>'Ｈ４（1992）'!C44</f>
        <v>0</v>
      </c>
      <c r="R45" s="205">
        <f>'Ｈ４（1992）'!E44</f>
        <v>0</v>
      </c>
      <c r="S45" s="267">
        <f>'Ｈ４（1992）'!F44</f>
        <v>0</v>
      </c>
      <c r="T45" s="268">
        <f>'Ｈ４（1992）'!H44</f>
        <v>0</v>
      </c>
      <c r="U45" s="207" t="s">
        <v>72</v>
      </c>
      <c r="V45" s="200" t="s">
        <v>669</v>
      </c>
      <c r="W45" s="201" t="s">
        <v>87</v>
      </c>
      <c r="X45" s="202"/>
      <c r="Y45" s="203" t="s">
        <v>46</v>
      </c>
      <c r="Z45" s="204">
        <f>'Ｈ４（1992）'!A191</f>
        <v>0</v>
      </c>
      <c r="AA45" s="205">
        <f>'Ｈ４（1992）'!B191</f>
        <v>0</v>
      </c>
      <c r="AB45" s="206">
        <f>'Ｈ４（1992）'!C191</f>
        <v>0</v>
      </c>
      <c r="AC45" s="506">
        <f>'Ｈ４（1992）'!E191</f>
        <v>0</v>
      </c>
      <c r="AD45" s="165"/>
      <c r="AE45" s="165"/>
      <c r="AF45" s="165"/>
      <c r="AG45" s="165"/>
      <c r="AH45" s="165"/>
      <c r="AI45" s="376"/>
      <c r="AJ45" s="376"/>
      <c r="AK45" s="376"/>
    </row>
    <row r="46" spans="1:37" ht="14.45" customHeight="1">
      <c r="A46" s="529">
        <v>0</v>
      </c>
      <c r="B46" s="530">
        <v>0</v>
      </c>
      <c r="C46" s="530">
        <v>0</v>
      </c>
      <c r="D46" s="530">
        <v>0</v>
      </c>
      <c r="E46" s="530">
        <v>0</v>
      </c>
      <c r="F46" s="530">
        <v>0</v>
      </c>
      <c r="G46" s="530">
        <v>0</v>
      </c>
      <c r="H46" s="531">
        <v>0</v>
      </c>
      <c r="I46" s="530"/>
      <c r="K46" s="199" t="s">
        <v>130</v>
      </c>
      <c r="L46" s="200"/>
      <c r="M46" s="201" t="s">
        <v>73</v>
      </c>
      <c r="N46" s="202"/>
      <c r="O46" s="203" t="s">
        <v>74</v>
      </c>
      <c r="P46" s="204">
        <f>'Ｈ４（1992）'!A45</f>
        <v>0</v>
      </c>
      <c r="Q46" s="205">
        <f>'Ｈ４（1992）'!C45</f>
        <v>0</v>
      </c>
      <c r="R46" s="205">
        <f>'Ｈ４（1992）'!E45</f>
        <v>0</v>
      </c>
      <c r="S46" s="267">
        <f>'Ｈ４（1992）'!F45</f>
        <v>0</v>
      </c>
      <c r="T46" s="268">
        <f>'Ｈ４（1992）'!H45</f>
        <v>0</v>
      </c>
      <c r="U46" s="207"/>
      <c r="V46" s="200"/>
      <c r="W46" s="201" t="s">
        <v>73</v>
      </c>
      <c r="X46" s="202"/>
      <c r="Y46" s="203" t="s">
        <v>75</v>
      </c>
      <c r="Z46" s="204">
        <f>'Ｈ４（1992）'!A192</f>
        <v>0</v>
      </c>
      <c r="AA46" s="205">
        <f>'Ｈ４（1992）'!B192</f>
        <v>0</v>
      </c>
      <c r="AB46" s="206">
        <f>'Ｈ４（1992）'!C192</f>
        <v>0</v>
      </c>
      <c r="AC46" s="506">
        <f>'Ｈ４（1992）'!E192</f>
        <v>0</v>
      </c>
      <c r="AD46" s="165"/>
      <c r="AE46" s="165"/>
      <c r="AF46" s="165"/>
      <c r="AG46" s="165"/>
      <c r="AH46" s="165"/>
      <c r="AI46" s="376"/>
      <c r="AJ46" s="376"/>
      <c r="AK46" s="376"/>
    </row>
    <row r="47" spans="1:37" ht="14.45" customHeight="1">
      <c r="A47" s="529">
        <v>10209</v>
      </c>
      <c r="B47" s="530">
        <v>10209</v>
      </c>
      <c r="C47" s="530">
        <v>10209</v>
      </c>
      <c r="D47" s="530">
        <v>0</v>
      </c>
      <c r="E47" s="530">
        <v>2750</v>
      </c>
      <c r="F47" s="530">
        <v>0</v>
      </c>
      <c r="G47" s="530">
        <v>0</v>
      </c>
      <c r="H47" s="531">
        <v>6700</v>
      </c>
      <c r="I47" s="530"/>
      <c r="K47" s="199"/>
      <c r="L47" s="221"/>
      <c r="M47" s="201" t="s">
        <v>13</v>
      </c>
      <c r="N47" s="202"/>
      <c r="O47" s="203" t="s">
        <v>76</v>
      </c>
      <c r="P47" s="204">
        <f>'Ｈ４（1992）'!A46</f>
        <v>0</v>
      </c>
      <c r="Q47" s="205">
        <f>'Ｈ４（1992）'!C46</f>
        <v>0</v>
      </c>
      <c r="R47" s="205">
        <f>'Ｈ４（1992）'!E46</f>
        <v>0</v>
      </c>
      <c r="S47" s="267">
        <f>'Ｈ４（1992）'!F46</f>
        <v>0</v>
      </c>
      <c r="T47" s="268">
        <f>'Ｈ４（1992）'!H46</f>
        <v>0</v>
      </c>
      <c r="U47" s="207"/>
      <c r="V47" s="461"/>
      <c r="W47" s="201" t="s">
        <v>13</v>
      </c>
      <c r="X47" s="202"/>
      <c r="Y47" s="203" t="s">
        <v>77</v>
      </c>
      <c r="Z47" s="204">
        <f>'Ｈ４（1992）'!A193</f>
        <v>0</v>
      </c>
      <c r="AA47" s="205">
        <f>'Ｈ４（1992）'!B193</f>
        <v>0</v>
      </c>
      <c r="AB47" s="206">
        <f>'Ｈ４（1992）'!C193</f>
        <v>0</v>
      </c>
      <c r="AC47" s="506">
        <f>'Ｈ４（1992）'!E193</f>
        <v>0</v>
      </c>
      <c r="AD47" s="165"/>
      <c r="AE47" s="165"/>
      <c r="AF47" s="165"/>
      <c r="AG47" s="165"/>
      <c r="AH47" s="165"/>
      <c r="AI47" s="376"/>
      <c r="AJ47" s="376"/>
      <c r="AK47" s="376"/>
    </row>
    <row r="48" spans="1:37" ht="14.45" customHeight="1">
      <c r="A48" s="529">
        <v>0</v>
      </c>
      <c r="B48" s="530">
        <v>0</v>
      </c>
      <c r="C48" s="530">
        <v>0</v>
      </c>
      <c r="D48" s="530">
        <v>0</v>
      </c>
      <c r="E48" s="530">
        <v>0</v>
      </c>
      <c r="F48" s="530">
        <v>0</v>
      </c>
      <c r="G48" s="530">
        <v>0</v>
      </c>
      <c r="H48" s="531">
        <v>0</v>
      </c>
      <c r="I48" s="530"/>
      <c r="K48" s="199" t="s">
        <v>4</v>
      </c>
      <c r="L48" s="178" t="s">
        <v>78</v>
      </c>
      <c r="M48" s="202"/>
      <c r="N48" s="202"/>
      <c r="O48" s="203" t="s">
        <v>79</v>
      </c>
      <c r="P48" s="204">
        <f>'Ｈ４（1992）'!A47</f>
        <v>10209</v>
      </c>
      <c r="Q48" s="205">
        <f>'Ｈ４（1992）'!C47</f>
        <v>10209</v>
      </c>
      <c r="R48" s="205">
        <f>'Ｈ４（1992）'!E47</f>
        <v>2750</v>
      </c>
      <c r="S48" s="267">
        <f>'Ｈ４（1992）'!F47</f>
        <v>0</v>
      </c>
      <c r="T48" s="268">
        <f>'Ｈ４（1992）'!H47</f>
        <v>6700</v>
      </c>
      <c r="U48" s="207" t="s">
        <v>4</v>
      </c>
      <c r="V48" s="200"/>
      <c r="W48" s="172"/>
      <c r="X48" s="172"/>
      <c r="Y48" s="212"/>
      <c r="Z48" s="209"/>
      <c r="AA48" s="210"/>
      <c r="AB48" s="210"/>
      <c r="AC48" s="510"/>
      <c r="AD48" s="165"/>
      <c r="AE48" s="165"/>
      <c r="AF48" s="165"/>
      <c r="AG48" s="165"/>
      <c r="AH48" s="165"/>
      <c r="AI48" s="376"/>
      <c r="AJ48" s="376"/>
      <c r="AK48" s="376"/>
    </row>
    <row r="49" spans="1:38" ht="14.45" customHeight="1">
      <c r="A49" s="529">
        <v>82454</v>
      </c>
      <c r="B49" s="530">
        <v>82454</v>
      </c>
      <c r="C49" s="530">
        <v>82454</v>
      </c>
      <c r="D49" s="530">
        <v>0</v>
      </c>
      <c r="E49" s="530">
        <v>32302</v>
      </c>
      <c r="F49" s="530">
        <v>0</v>
      </c>
      <c r="G49" s="530">
        <v>0</v>
      </c>
      <c r="H49" s="531">
        <v>50100</v>
      </c>
      <c r="I49" s="530"/>
      <c r="K49" s="199"/>
      <c r="L49" s="200"/>
      <c r="M49" s="201" t="s">
        <v>11</v>
      </c>
      <c r="N49" s="202"/>
      <c r="O49" s="203" t="s">
        <v>80</v>
      </c>
      <c r="P49" s="204">
        <f>'Ｈ４（1992）'!A48</f>
        <v>0</v>
      </c>
      <c r="Q49" s="205">
        <f>'Ｈ４（1992）'!C48</f>
        <v>0</v>
      </c>
      <c r="R49" s="205">
        <f>'Ｈ４（1992）'!E48</f>
        <v>0</v>
      </c>
      <c r="S49" s="267">
        <f>'Ｈ４（1992）'!F48</f>
        <v>0</v>
      </c>
      <c r="T49" s="268">
        <f>'Ｈ４（1992）'!H48</f>
        <v>0</v>
      </c>
      <c r="U49" s="207"/>
      <c r="V49" s="200"/>
      <c r="W49" s="172"/>
      <c r="X49" s="172"/>
      <c r="Y49" s="212"/>
      <c r="Z49" s="209"/>
      <c r="AA49" s="210"/>
      <c r="AB49" s="210"/>
      <c r="AC49" s="510"/>
      <c r="AD49" s="165"/>
      <c r="AE49" s="165"/>
      <c r="AF49" s="165"/>
      <c r="AG49" s="165"/>
      <c r="AH49" s="165"/>
      <c r="AI49" s="376"/>
      <c r="AJ49" s="376"/>
      <c r="AK49" s="376"/>
    </row>
    <row r="50" spans="1:38" ht="14.45" customHeight="1">
      <c r="A50" s="529">
        <v>51333</v>
      </c>
      <c r="B50" s="530">
        <v>51333</v>
      </c>
      <c r="C50" s="530">
        <v>51333</v>
      </c>
      <c r="D50" s="530">
        <v>0</v>
      </c>
      <c r="E50" s="530">
        <v>21929</v>
      </c>
      <c r="F50" s="530">
        <v>0</v>
      </c>
      <c r="G50" s="530">
        <v>0</v>
      </c>
      <c r="H50" s="531">
        <v>29400</v>
      </c>
      <c r="I50" s="530"/>
      <c r="K50" s="199"/>
      <c r="L50" s="221"/>
      <c r="M50" s="201" t="s">
        <v>13</v>
      </c>
      <c r="N50" s="202"/>
      <c r="O50" s="203"/>
      <c r="P50" s="224">
        <f>P48-P49</f>
        <v>10209</v>
      </c>
      <c r="Q50" s="297">
        <f>Q48-Q49</f>
        <v>10209</v>
      </c>
      <c r="R50" s="225">
        <f>R48-R49</f>
        <v>2750</v>
      </c>
      <c r="S50" s="297">
        <f>S48-S49</f>
        <v>0</v>
      </c>
      <c r="T50" s="275">
        <f>T48-T49</f>
        <v>6700</v>
      </c>
      <c r="U50" s="207"/>
      <c r="V50" s="221"/>
      <c r="W50" s="222"/>
      <c r="X50" s="222"/>
      <c r="Y50" s="223"/>
      <c r="Z50" s="228"/>
      <c r="AA50" s="229"/>
      <c r="AB50" s="229"/>
      <c r="AC50" s="512"/>
      <c r="AD50" s="165"/>
      <c r="AE50" s="165"/>
      <c r="AF50" s="165"/>
      <c r="AG50" s="165"/>
      <c r="AH50" s="165"/>
      <c r="AI50" s="376"/>
      <c r="AJ50" s="376"/>
      <c r="AK50" s="376"/>
    </row>
    <row r="51" spans="1:38" ht="14.45" customHeight="1">
      <c r="A51" s="529">
        <v>0</v>
      </c>
      <c r="B51" s="530">
        <v>0</v>
      </c>
      <c r="C51" s="530">
        <v>0</v>
      </c>
      <c r="D51" s="530">
        <v>0</v>
      </c>
      <c r="E51" s="530">
        <v>0</v>
      </c>
      <c r="F51" s="530">
        <v>0</v>
      </c>
      <c r="G51" s="530">
        <v>0</v>
      </c>
      <c r="H51" s="531">
        <v>0</v>
      </c>
      <c r="I51" s="530"/>
      <c r="K51" s="199"/>
      <c r="L51" s="174"/>
      <c r="M51" s="201" t="s">
        <v>88</v>
      </c>
      <c r="N51" s="202"/>
      <c r="O51" s="203" t="s">
        <v>109</v>
      </c>
      <c r="P51" s="204">
        <f>'Ｈ４（1992）'!A50</f>
        <v>51333</v>
      </c>
      <c r="Q51" s="205">
        <f>'Ｈ４（1992）'!C50</f>
        <v>51333</v>
      </c>
      <c r="R51" s="205">
        <f>'Ｈ４（1992）'!E50</f>
        <v>21929</v>
      </c>
      <c r="S51" s="267">
        <f>'Ｈ４（1992）'!F50</f>
        <v>0</v>
      </c>
      <c r="T51" s="268">
        <f>'Ｈ４（1992）'!H50</f>
        <v>29400</v>
      </c>
      <c r="U51" s="207"/>
      <c r="V51" s="178"/>
      <c r="W51" s="201" t="s">
        <v>88</v>
      </c>
      <c r="X51" s="222"/>
      <c r="Y51" s="223" t="s">
        <v>48</v>
      </c>
      <c r="Z51" s="231">
        <f>'Ｈ４（1992）'!A195</f>
        <v>0</v>
      </c>
      <c r="AA51" s="232">
        <f>'Ｈ４（1992）'!B195</f>
        <v>0</v>
      </c>
      <c r="AB51" s="233">
        <f>'Ｈ４（1992）'!C195</f>
        <v>0</v>
      </c>
      <c r="AC51" s="513">
        <f>'Ｈ４（1992）'!E195</f>
        <v>0</v>
      </c>
      <c r="AD51" s="165"/>
      <c r="AE51" s="165"/>
      <c r="AF51" s="165"/>
      <c r="AG51" s="165"/>
      <c r="AH51" s="165"/>
      <c r="AI51" s="376"/>
      <c r="AJ51" s="376"/>
      <c r="AK51" s="376"/>
    </row>
    <row r="52" spans="1:38" ht="14.45" customHeight="1">
      <c r="A52" s="529">
        <v>0</v>
      </c>
      <c r="B52" s="530">
        <v>0</v>
      </c>
      <c r="C52" s="530">
        <v>0</v>
      </c>
      <c r="D52" s="530">
        <v>0</v>
      </c>
      <c r="E52" s="530">
        <v>0</v>
      </c>
      <c r="F52" s="530">
        <v>0</v>
      </c>
      <c r="G52" s="530">
        <v>0</v>
      </c>
      <c r="H52" s="531">
        <v>0</v>
      </c>
      <c r="I52" s="530"/>
      <c r="K52" s="199"/>
      <c r="L52" s="181" t="s">
        <v>91</v>
      </c>
      <c r="M52" s="201" t="s">
        <v>89</v>
      </c>
      <c r="N52" s="202"/>
      <c r="O52" s="203" t="s">
        <v>110</v>
      </c>
      <c r="P52" s="204">
        <f>'Ｈ４（1992）'!A51</f>
        <v>0</v>
      </c>
      <c r="Q52" s="205">
        <f>'Ｈ４（1992）'!C51</f>
        <v>0</v>
      </c>
      <c r="R52" s="205">
        <f>'Ｈ４（1992）'!E51</f>
        <v>0</v>
      </c>
      <c r="S52" s="267">
        <f>'Ｈ４（1992）'!F51</f>
        <v>0</v>
      </c>
      <c r="T52" s="268">
        <f>'Ｈ４（1992）'!H51</f>
        <v>0</v>
      </c>
      <c r="U52" s="207"/>
      <c r="V52" s="200" t="s">
        <v>91</v>
      </c>
      <c r="W52" s="221" t="s">
        <v>89</v>
      </c>
      <c r="X52" s="222"/>
      <c r="Y52" s="223" t="s">
        <v>51</v>
      </c>
      <c r="Z52" s="231">
        <f>'Ｈ４（1992）'!A196</f>
        <v>0</v>
      </c>
      <c r="AA52" s="232">
        <f>'Ｈ４（1992）'!B196</f>
        <v>0</v>
      </c>
      <c r="AB52" s="233">
        <f>'Ｈ４（1992）'!C196</f>
        <v>0</v>
      </c>
      <c r="AC52" s="513">
        <f>'Ｈ４（1992）'!E196</f>
        <v>0</v>
      </c>
      <c r="AD52" s="165"/>
      <c r="AE52" s="165"/>
      <c r="AF52" s="165"/>
      <c r="AG52" s="165"/>
      <c r="AH52" s="165"/>
      <c r="AI52" s="376"/>
      <c r="AJ52" s="376"/>
      <c r="AK52" s="376"/>
    </row>
    <row r="53" spans="1:38" ht="14.45" customHeight="1">
      <c r="A53" s="529">
        <v>31121</v>
      </c>
      <c r="B53" s="530">
        <v>31121</v>
      </c>
      <c r="C53" s="530">
        <v>31121</v>
      </c>
      <c r="D53" s="530">
        <v>0</v>
      </c>
      <c r="E53" s="530">
        <v>10373</v>
      </c>
      <c r="F53" s="530">
        <v>0</v>
      </c>
      <c r="G53" s="530">
        <v>0</v>
      </c>
      <c r="H53" s="531">
        <v>20700</v>
      </c>
      <c r="I53" s="530"/>
      <c r="K53" s="199"/>
      <c r="L53" s="181"/>
      <c r="M53" s="201" t="s">
        <v>104</v>
      </c>
      <c r="N53" s="202"/>
      <c r="O53" s="203" t="s">
        <v>111</v>
      </c>
      <c r="P53" s="204">
        <f>'Ｈ４（1992）'!A52</f>
        <v>0</v>
      </c>
      <c r="Q53" s="205">
        <f>'Ｈ４（1992）'!C52</f>
        <v>0</v>
      </c>
      <c r="R53" s="205">
        <f>'Ｈ４（1992）'!E52</f>
        <v>0</v>
      </c>
      <c r="S53" s="267">
        <f>'Ｈ４（1992）'!F52</f>
        <v>0</v>
      </c>
      <c r="T53" s="268">
        <f>'Ｈ４（1992）'!H52</f>
        <v>0</v>
      </c>
      <c r="U53" s="207"/>
      <c r="V53" s="200"/>
      <c r="W53" s="221" t="s">
        <v>104</v>
      </c>
      <c r="X53" s="222"/>
      <c r="Y53" s="223" t="s">
        <v>53</v>
      </c>
      <c r="Z53" s="231">
        <f>'Ｈ４（1992）'!A197</f>
        <v>0</v>
      </c>
      <c r="AA53" s="232">
        <f>'Ｈ４（1992）'!B197</f>
        <v>0</v>
      </c>
      <c r="AB53" s="233">
        <f>'Ｈ４（1992）'!C197</f>
        <v>0</v>
      </c>
      <c r="AC53" s="513">
        <f>'Ｈ４（1992）'!E197</f>
        <v>0</v>
      </c>
      <c r="AD53" s="165"/>
      <c r="AE53" s="165"/>
      <c r="AF53" s="165"/>
      <c r="AG53" s="165"/>
      <c r="AH53" s="165"/>
      <c r="AI53" s="376"/>
      <c r="AJ53" s="376"/>
      <c r="AK53" s="376"/>
    </row>
    <row r="54" spans="1:38" ht="14.45" customHeight="1">
      <c r="A54" s="529">
        <v>0</v>
      </c>
      <c r="B54" s="530">
        <v>0</v>
      </c>
      <c r="C54" s="530">
        <v>0</v>
      </c>
      <c r="D54" s="530">
        <v>0</v>
      </c>
      <c r="E54" s="530">
        <v>0</v>
      </c>
      <c r="F54" s="530">
        <v>0</v>
      </c>
      <c r="G54" s="530">
        <v>0</v>
      </c>
      <c r="H54" s="531">
        <v>0</v>
      </c>
      <c r="I54" s="530"/>
      <c r="K54" s="199"/>
      <c r="L54" s="181"/>
      <c r="M54" s="201" t="s">
        <v>90</v>
      </c>
      <c r="N54" s="202"/>
      <c r="O54" s="203" t="s">
        <v>112</v>
      </c>
      <c r="P54" s="204">
        <f>'Ｈ４（1992）'!A53</f>
        <v>31121</v>
      </c>
      <c r="Q54" s="205">
        <f>'Ｈ４（1992）'!C53</f>
        <v>31121</v>
      </c>
      <c r="R54" s="205">
        <f>'Ｈ４（1992）'!E53</f>
        <v>10373</v>
      </c>
      <c r="S54" s="267">
        <f>'Ｈ４（1992）'!F53</f>
        <v>0</v>
      </c>
      <c r="T54" s="268">
        <f>'Ｈ４（1992）'!H53</f>
        <v>20700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529">
        <v>0</v>
      </c>
      <c r="B55" s="530">
        <v>0</v>
      </c>
      <c r="C55" s="530">
        <v>0</v>
      </c>
      <c r="D55" s="530">
        <v>0</v>
      </c>
      <c r="E55" s="530">
        <v>0</v>
      </c>
      <c r="F55" s="530">
        <v>0</v>
      </c>
      <c r="G55" s="530">
        <v>0</v>
      </c>
      <c r="H55" s="531">
        <v>0</v>
      </c>
      <c r="I55" s="530"/>
      <c r="K55" s="199"/>
      <c r="L55" s="181" t="s">
        <v>92</v>
      </c>
      <c r="M55" s="201" t="s">
        <v>105</v>
      </c>
      <c r="N55" s="202"/>
      <c r="O55" s="203" t="s">
        <v>113</v>
      </c>
      <c r="P55" s="204">
        <f>'Ｈ４（1992）'!A54</f>
        <v>0</v>
      </c>
      <c r="Q55" s="205">
        <f>'Ｈ４（1992）'!C54</f>
        <v>0</v>
      </c>
      <c r="R55" s="205">
        <f>'Ｈ４（1992）'!E54</f>
        <v>0</v>
      </c>
      <c r="S55" s="267">
        <f>'Ｈ４（1992）'!F54</f>
        <v>0</v>
      </c>
      <c r="T55" s="268">
        <f>'Ｈ４（1992）'!H54</f>
        <v>0</v>
      </c>
      <c r="U55" s="207"/>
      <c r="V55" s="200"/>
      <c r="W55" s="200"/>
      <c r="X55" s="172"/>
      <c r="Y55" s="212"/>
      <c r="Z55" s="209"/>
      <c r="AA55" s="210"/>
      <c r="AB55" s="210"/>
      <c r="AC55" s="510"/>
      <c r="AD55" s="165"/>
      <c r="AE55" s="165"/>
      <c r="AF55" s="165"/>
      <c r="AG55" s="165"/>
      <c r="AH55" s="165"/>
      <c r="AI55" s="376"/>
      <c r="AJ55" s="376"/>
      <c r="AK55" s="376"/>
    </row>
    <row r="56" spans="1:38" ht="14.45" customHeight="1">
      <c r="A56" s="529">
        <v>0</v>
      </c>
      <c r="B56" s="530">
        <v>0</v>
      </c>
      <c r="C56" s="530">
        <v>0</v>
      </c>
      <c r="D56" s="530">
        <v>0</v>
      </c>
      <c r="E56" s="530">
        <v>0</v>
      </c>
      <c r="F56" s="530">
        <v>0</v>
      </c>
      <c r="G56" s="530">
        <v>0</v>
      </c>
      <c r="H56" s="531">
        <v>0</v>
      </c>
      <c r="I56" s="530"/>
      <c r="K56" s="199"/>
      <c r="L56" s="181"/>
      <c r="M56" s="201" t="s">
        <v>106</v>
      </c>
      <c r="N56" s="202"/>
      <c r="O56" s="203" t="s">
        <v>114</v>
      </c>
      <c r="P56" s="204">
        <f>'Ｈ４（1992）'!A55</f>
        <v>0</v>
      </c>
      <c r="Q56" s="205">
        <f>'Ｈ４（1992）'!C55</f>
        <v>0</v>
      </c>
      <c r="R56" s="205">
        <f>'Ｈ４（1992）'!E55</f>
        <v>0</v>
      </c>
      <c r="S56" s="267">
        <f>'Ｈ４（1992）'!F55</f>
        <v>0</v>
      </c>
      <c r="T56" s="268">
        <f>'Ｈ４（1992）'!H55</f>
        <v>0</v>
      </c>
      <c r="U56" s="207"/>
      <c r="V56" s="200" t="s">
        <v>668</v>
      </c>
      <c r="W56" s="201" t="s">
        <v>106</v>
      </c>
      <c r="X56" s="202"/>
      <c r="Y56" s="203" t="s">
        <v>55</v>
      </c>
      <c r="Z56" s="204">
        <f>'Ｈ４（1992）'!A198</f>
        <v>0</v>
      </c>
      <c r="AA56" s="205">
        <f>'Ｈ４（1992）'!B198</f>
        <v>0</v>
      </c>
      <c r="AB56" s="206">
        <f>'Ｈ４（1992）'!C198</f>
        <v>0</v>
      </c>
      <c r="AC56" s="506">
        <f>'Ｈ４（1992）'!E198</f>
        <v>0</v>
      </c>
      <c r="AD56" s="165"/>
      <c r="AE56" s="165"/>
      <c r="AF56" s="165"/>
      <c r="AG56" s="165"/>
      <c r="AH56" s="165"/>
      <c r="AI56" s="376"/>
      <c r="AJ56" s="376"/>
      <c r="AK56" s="376"/>
    </row>
    <row r="57" spans="1:38" ht="14.45" customHeight="1">
      <c r="A57" s="529">
        <v>0</v>
      </c>
      <c r="B57" s="530">
        <v>0</v>
      </c>
      <c r="C57" s="530">
        <v>0</v>
      </c>
      <c r="D57" s="530">
        <v>0</v>
      </c>
      <c r="E57" s="530">
        <v>0</v>
      </c>
      <c r="F57" s="530">
        <v>0</v>
      </c>
      <c r="G57" s="530">
        <v>0</v>
      </c>
      <c r="H57" s="531">
        <v>0</v>
      </c>
      <c r="I57" s="530"/>
      <c r="K57" s="199"/>
      <c r="L57" s="181"/>
      <c r="M57" s="201" t="s">
        <v>107</v>
      </c>
      <c r="N57" s="202"/>
      <c r="O57" s="203" t="s">
        <v>115</v>
      </c>
      <c r="P57" s="204">
        <f>'Ｈ４（1992）'!A56</f>
        <v>0</v>
      </c>
      <c r="Q57" s="205">
        <f>'Ｈ４（1992）'!C56</f>
        <v>0</v>
      </c>
      <c r="R57" s="205">
        <f>'Ｈ４（1992）'!E56</f>
        <v>0</v>
      </c>
      <c r="S57" s="267">
        <f>'Ｈ４（1992）'!F56</f>
        <v>0</v>
      </c>
      <c r="T57" s="268">
        <f>'Ｈ４（1992）'!H56</f>
        <v>0</v>
      </c>
      <c r="U57" s="207"/>
      <c r="V57" s="200"/>
      <c r="W57" s="201" t="s">
        <v>136</v>
      </c>
      <c r="X57" s="202"/>
      <c r="Y57" s="203" t="s">
        <v>56</v>
      </c>
      <c r="Z57" s="204">
        <f>'Ｈ４（1992）'!A199</f>
        <v>2000</v>
      </c>
      <c r="AA57" s="205">
        <f>'Ｈ４（1992）'!B199</f>
        <v>0</v>
      </c>
      <c r="AB57" s="206">
        <f>'Ｈ４（1992）'!C199</f>
        <v>0</v>
      </c>
      <c r="AC57" s="506">
        <f>'Ｈ４（1992）'!E199</f>
        <v>0</v>
      </c>
      <c r="AD57" s="165"/>
      <c r="AE57" s="165"/>
      <c r="AF57" s="165"/>
      <c r="AG57" s="165"/>
      <c r="AH57" s="165"/>
      <c r="AI57" s="376"/>
      <c r="AJ57" s="376"/>
      <c r="AK57" s="376"/>
    </row>
    <row r="58" spans="1:38" ht="14.45" customHeight="1" thickBot="1">
      <c r="A58" s="529">
        <v>0</v>
      </c>
      <c r="B58" s="530">
        <v>0</v>
      </c>
      <c r="C58" s="530">
        <v>0</v>
      </c>
      <c r="D58" s="530">
        <v>0</v>
      </c>
      <c r="E58" s="530">
        <v>0</v>
      </c>
      <c r="F58" s="530">
        <v>0</v>
      </c>
      <c r="G58" s="530">
        <v>0</v>
      </c>
      <c r="H58" s="531">
        <v>0</v>
      </c>
      <c r="I58" s="530"/>
      <c r="K58" s="199"/>
      <c r="L58" s="181" t="s">
        <v>41</v>
      </c>
      <c r="M58" s="201" t="s">
        <v>108</v>
      </c>
      <c r="N58" s="202"/>
      <c r="O58" s="203" t="s">
        <v>116</v>
      </c>
      <c r="P58" s="204">
        <f>'Ｈ４（1992）'!A57</f>
        <v>0</v>
      </c>
      <c r="Q58" s="205">
        <f>'Ｈ４（1992）'!C57</f>
        <v>0</v>
      </c>
      <c r="R58" s="205">
        <f>'Ｈ４（1992）'!E57</f>
        <v>0</v>
      </c>
      <c r="S58" s="267">
        <f>'Ｈ４（1992）'!F57</f>
        <v>0</v>
      </c>
      <c r="T58" s="268">
        <f>'Ｈ４（1992）'!H57</f>
        <v>0</v>
      </c>
      <c r="U58" s="207"/>
      <c r="V58" s="181" t="s">
        <v>669</v>
      </c>
      <c r="W58" s="201" t="s">
        <v>138</v>
      </c>
      <c r="X58" s="202"/>
      <c r="Y58" s="203" t="s">
        <v>58</v>
      </c>
      <c r="Z58" s="204">
        <f>'Ｈ４（1992）'!A200</f>
        <v>0</v>
      </c>
      <c r="AA58" s="205">
        <f>'Ｈ４（1992）'!B200</f>
        <v>0</v>
      </c>
      <c r="AB58" s="206">
        <f>'Ｈ４（1992）'!C200</f>
        <v>0</v>
      </c>
      <c r="AC58" s="506">
        <f>'Ｈ４（1992）'!E200</f>
        <v>0</v>
      </c>
      <c r="AD58" s="165"/>
      <c r="AE58" s="165"/>
      <c r="AF58" s="165"/>
      <c r="AG58" s="165"/>
      <c r="AH58" s="165"/>
      <c r="AI58" s="376"/>
      <c r="AJ58" s="376"/>
      <c r="AK58" s="376"/>
    </row>
    <row r="59" spans="1:38" ht="14.45" customHeight="1" thickTop="1" thickBot="1">
      <c r="A59" s="532"/>
      <c r="B59" s="533"/>
      <c r="C59" s="533"/>
      <c r="D59" s="533"/>
      <c r="E59" s="533"/>
      <c r="F59" s="533"/>
      <c r="G59" s="533"/>
      <c r="H59" s="534"/>
      <c r="I59" s="530"/>
      <c r="K59" s="199"/>
      <c r="L59" s="221"/>
      <c r="M59" s="201" t="s">
        <v>13</v>
      </c>
      <c r="N59" s="202"/>
      <c r="O59" s="203" t="s">
        <v>117</v>
      </c>
      <c r="P59" s="204">
        <f>'Ｈ４（1992）'!A58</f>
        <v>0</v>
      </c>
      <c r="Q59" s="205">
        <f>'Ｈ４（1992）'!C58</f>
        <v>0</v>
      </c>
      <c r="R59" s="205">
        <f>'Ｈ４（1992）'!E58</f>
        <v>0</v>
      </c>
      <c r="S59" s="267">
        <f>'Ｈ４（1992）'!F58</f>
        <v>0</v>
      </c>
      <c r="T59" s="268">
        <f>'Ｈ４（1992）'!H58</f>
        <v>0</v>
      </c>
      <c r="U59" s="207"/>
      <c r="V59" s="221"/>
      <c r="W59" s="221" t="s">
        <v>13</v>
      </c>
      <c r="X59" s="222"/>
      <c r="Y59" s="223" t="s">
        <v>61</v>
      </c>
      <c r="Z59" s="204">
        <f>'Ｈ４（1992）'!A201</f>
        <v>0</v>
      </c>
      <c r="AA59" s="205">
        <f>'Ｈ４（1992）'!B201</f>
        <v>0</v>
      </c>
      <c r="AB59" s="206">
        <f>'Ｈ４（1992）'!C201</f>
        <v>0</v>
      </c>
      <c r="AC59" s="506">
        <f>'Ｈ４（1992）'!E201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'Ｈ４（1992）'!A59</f>
        <v>0</v>
      </c>
      <c r="Q60" s="205">
        <f>'Ｈ４（1992）'!C59</f>
        <v>0</v>
      </c>
      <c r="R60" s="205">
        <f>'Ｈ４（1992）'!E59</f>
        <v>0</v>
      </c>
      <c r="S60" s="267">
        <f>'Ｈ４（1992）'!F59</f>
        <v>0</v>
      </c>
      <c r="T60" s="268">
        <f>'Ｈ４（1992）'!H59</f>
        <v>0</v>
      </c>
      <c r="U60" s="207"/>
      <c r="V60" s="221" t="s">
        <v>13</v>
      </c>
      <c r="W60" s="222"/>
      <c r="X60" s="222"/>
      <c r="Y60" s="223" t="s">
        <v>63</v>
      </c>
      <c r="Z60" s="462">
        <f>'Ｈ４（1992）'!A202</f>
        <v>0</v>
      </c>
      <c r="AA60" s="449">
        <f>'Ｈ４（1992）'!B202</f>
        <v>0</v>
      </c>
      <c r="AB60" s="463">
        <f>'Ｈ４（1992）'!C202</f>
        <v>0</v>
      </c>
      <c r="AC60" s="515">
        <f>'Ｈ４（1992）'!E202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477689</v>
      </c>
      <c r="Q61" s="247">
        <f>SUM(Q8:Q60)-Q9-Q10-Q12-Q13-Q15-Q16-Q17-Q30-Q31-Q32-Q40-Q41-Q42-Q43-Q44-Q49-Q50</f>
        <v>404624</v>
      </c>
      <c r="R61" s="247">
        <f>SUM(R8:R60)-R9-R10-R12-R13-R15-R16-R17-R30-R31-R32-R40-R41-R42-R43-R44-R49-R50</f>
        <v>40098</v>
      </c>
      <c r="S61" s="336">
        <f>SUM(S8:S60)-S9-S10-S12-S13-S15-S16-S17-S30-S31-S32-S40-S41-S42-S43-S44-S49-S50</f>
        <v>251797</v>
      </c>
      <c r="T61" s="337">
        <f>SUM(T8:T60)-T9-T10-T12-T13-T15-T16-T17-T30-T31-T32-T40-T41-T42-T43-T44-T49-T50</f>
        <v>144200</v>
      </c>
      <c r="U61" s="249"/>
      <c r="V61" s="243" t="s">
        <v>82</v>
      </c>
      <c r="W61" s="244"/>
      <c r="X61" s="244"/>
      <c r="Y61" s="245"/>
      <c r="Z61" s="250">
        <f>SUM(Z8:Z60)-Z9-Z10-Z25-Z28-Z40-Z41-Z42-Z43-Z44</f>
        <v>482632</v>
      </c>
      <c r="AA61" s="247">
        <f>SUM(AA8:AA60)-AA9-AA10-AA25-AA28-AA40-AA41-AA42-AA43-AA44</f>
        <v>0</v>
      </c>
      <c r="AB61" s="251">
        <f>SUM(AB8:AB60)-AB9-AB10-AB25-AB28-AB40-AB41-AB42-AB43-AB44</f>
        <v>18142</v>
      </c>
      <c r="AC61" s="516">
        <f>SUM(AC8:AC60)-AC9-AC10-AC25-AC28-AC40-AC41-AC42-AC43-AC44</f>
        <v>5495</v>
      </c>
      <c r="AD61" s="1046"/>
      <c r="AE61" s="1046"/>
      <c r="AF61" s="1046"/>
      <c r="AG61" s="1011"/>
      <c r="AH61" s="1011"/>
      <c r="AI61" s="1012" t="s">
        <v>5</v>
      </c>
      <c r="AJ61" s="1009" t="s">
        <v>6</v>
      </c>
      <c r="AK61" s="1009" t="s">
        <v>7</v>
      </c>
      <c r="AL61" s="1013" t="s">
        <v>398</v>
      </c>
    </row>
    <row r="62" spans="1:38" ht="14.45" customHeight="1">
      <c r="A62" s="917">
        <v>1244255</v>
      </c>
      <c r="B62" s="917">
        <v>1196246</v>
      </c>
      <c r="C62" s="917">
        <v>48009</v>
      </c>
      <c r="D62" s="917">
        <v>20883</v>
      </c>
      <c r="E62" s="917">
        <v>5310</v>
      </c>
      <c r="F62" s="917">
        <v>261100</v>
      </c>
      <c r="G62" s="536"/>
      <c r="H62" s="535"/>
      <c r="I62" s="535"/>
      <c r="K62" s="188"/>
      <c r="L62" s="189" t="s">
        <v>8</v>
      </c>
      <c r="M62" s="190"/>
      <c r="N62" s="190"/>
      <c r="O62" s="191" t="s">
        <v>9</v>
      </c>
      <c r="P62" s="257">
        <f>'Ｈ４（1992）'!A63</f>
        <v>37665</v>
      </c>
      <c r="Q62" s="258">
        <f>'Ｈ４（1992）'!B63</f>
        <v>37665</v>
      </c>
      <c r="R62" s="259"/>
      <c r="S62" s="260">
        <f>'Ｈ４（1992）'!D63</f>
        <v>0</v>
      </c>
      <c r="T62" s="261">
        <f>'Ｈ４（1992）'!F63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17">
        <v>37665</v>
      </c>
      <c r="B63" s="917">
        <v>37665</v>
      </c>
      <c r="C63" s="917">
        <v>0</v>
      </c>
      <c r="D63" s="917">
        <v>0</v>
      </c>
      <c r="E63" s="917">
        <v>0</v>
      </c>
      <c r="F63" s="917">
        <v>0</v>
      </c>
      <c r="G63" s="536"/>
      <c r="H63" s="535"/>
      <c r="I63" s="535"/>
      <c r="K63" s="199"/>
      <c r="L63" s="200"/>
      <c r="M63" s="201" t="s">
        <v>11</v>
      </c>
      <c r="N63" s="202"/>
      <c r="O63" s="203" t="s">
        <v>12</v>
      </c>
      <c r="P63" s="204">
        <f>'Ｈ４（1992）'!A64</f>
        <v>12985</v>
      </c>
      <c r="Q63" s="205">
        <f>'Ｈ４（1992）'!B64</f>
        <v>12985</v>
      </c>
      <c r="R63" s="225"/>
      <c r="S63" s="267">
        <f>'Ｈ４（1992）'!D64</f>
        <v>0</v>
      </c>
      <c r="T63" s="268">
        <f>'Ｈ４（1992）'!F64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17">
        <v>12985</v>
      </c>
      <c r="B64" s="917">
        <v>12985</v>
      </c>
      <c r="C64" s="917">
        <v>0</v>
      </c>
      <c r="D64" s="917">
        <v>0</v>
      </c>
      <c r="E64" s="917">
        <v>0</v>
      </c>
      <c r="F64" s="917">
        <v>0</v>
      </c>
      <c r="G64" s="536"/>
      <c r="H64" s="535"/>
      <c r="I64" s="535"/>
      <c r="K64" s="199"/>
      <c r="L64" s="200"/>
      <c r="M64" s="201" t="s">
        <v>13</v>
      </c>
      <c r="N64" s="172"/>
      <c r="O64" s="212"/>
      <c r="P64" s="213">
        <f>P62-P63</f>
        <v>24680</v>
      </c>
      <c r="Q64" s="214">
        <f>Q62-Q63</f>
        <v>24680</v>
      </c>
      <c r="R64" s="214"/>
      <c r="S64" s="274">
        <f>S62-S63</f>
        <v>0</v>
      </c>
      <c r="T64" s="275">
        <f>T62-T63</f>
        <v>0</v>
      </c>
      <c r="U64" s="269"/>
      <c r="V64" s="200"/>
      <c r="W64" s="201" t="s">
        <v>13</v>
      </c>
      <c r="X64" s="172"/>
      <c r="Y64" s="212" t="s">
        <v>9</v>
      </c>
      <c r="Z64" s="276">
        <f>'Ｈ４（1992）'!A117</f>
        <v>0</v>
      </c>
      <c r="AA64" s="277">
        <f>'Ｈ４（1992）'!B117</f>
        <v>0</v>
      </c>
      <c r="AB64" s="278"/>
      <c r="AC64" s="279">
        <f>'Ｈ４（1992）'!E117</f>
        <v>0</v>
      </c>
      <c r="AD64" s="269"/>
      <c r="AE64" s="200"/>
      <c r="AF64" s="201" t="s">
        <v>13</v>
      </c>
      <c r="AG64" s="172"/>
      <c r="AH64" s="212" t="s">
        <v>399</v>
      </c>
      <c r="AI64" s="276">
        <f>'Ｈ４（1992）'!A140</f>
        <v>0</v>
      </c>
      <c r="AJ64" s="277">
        <f>'Ｈ４（1992）'!B140</f>
        <v>0</v>
      </c>
      <c r="AK64" s="280">
        <f>'Ｈ４（1992）'!C140</f>
        <v>0</v>
      </c>
      <c r="AL64" s="281">
        <f>'Ｈ４（1992）'!E140</f>
        <v>0</v>
      </c>
    </row>
    <row r="65" spans="1:38" ht="14.45" customHeight="1">
      <c r="A65" s="917">
        <v>17623</v>
      </c>
      <c r="B65" s="917">
        <v>17623</v>
      </c>
      <c r="C65" s="917">
        <v>0</v>
      </c>
      <c r="D65" s="917">
        <v>0</v>
      </c>
      <c r="E65" s="917">
        <v>0</v>
      </c>
      <c r="F65" s="917">
        <v>0</v>
      </c>
      <c r="G65" s="536"/>
      <c r="H65" s="535"/>
      <c r="I65" s="535"/>
      <c r="K65" s="199" t="s">
        <v>4</v>
      </c>
      <c r="L65" s="178" t="s">
        <v>14</v>
      </c>
      <c r="M65" s="175"/>
      <c r="N65" s="175"/>
      <c r="O65" s="216" t="s">
        <v>15</v>
      </c>
      <c r="P65" s="217">
        <f>'Ｈ４（1992）'!A65</f>
        <v>17623</v>
      </c>
      <c r="Q65" s="218">
        <f>'Ｈ４（1992）'!B65</f>
        <v>17623</v>
      </c>
      <c r="R65" s="282"/>
      <c r="S65" s="283">
        <f>'Ｈ４（1992）'!D65</f>
        <v>0</v>
      </c>
      <c r="T65" s="268">
        <f>'Ｈ４（1992）'!F65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7">
        <v>4684</v>
      </c>
      <c r="B66" s="917">
        <v>4684</v>
      </c>
      <c r="C66" s="917">
        <v>0</v>
      </c>
      <c r="D66" s="917">
        <v>0</v>
      </c>
      <c r="E66" s="917">
        <v>0</v>
      </c>
      <c r="F66" s="917">
        <v>0</v>
      </c>
      <c r="G66" s="536"/>
      <c r="H66" s="535"/>
      <c r="I66" s="535"/>
      <c r="K66" s="199"/>
      <c r="L66" s="200"/>
      <c r="M66" s="201" t="s">
        <v>16</v>
      </c>
      <c r="N66" s="202"/>
      <c r="O66" s="203" t="s">
        <v>17</v>
      </c>
      <c r="P66" s="204">
        <f>'Ｈ４（1992）'!A66</f>
        <v>4684</v>
      </c>
      <c r="Q66" s="205">
        <f>'Ｈ４（1992）'!B66</f>
        <v>4684</v>
      </c>
      <c r="R66" s="225"/>
      <c r="S66" s="267">
        <f>'Ｈ４（1992）'!D66</f>
        <v>0</v>
      </c>
      <c r="T66" s="268">
        <f>'Ｈ４（1992）'!F66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7">
        <v>509316</v>
      </c>
      <c r="B67" s="917">
        <v>508212</v>
      </c>
      <c r="C67" s="917">
        <v>1104</v>
      </c>
      <c r="D67" s="917">
        <v>0</v>
      </c>
      <c r="E67" s="917">
        <v>0</v>
      </c>
      <c r="F67" s="917">
        <v>36800</v>
      </c>
      <c r="G67" s="536"/>
      <c r="H67" s="535"/>
      <c r="I67" s="535"/>
      <c r="K67" s="199"/>
      <c r="L67" s="221"/>
      <c r="M67" s="201" t="s">
        <v>13</v>
      </c>
      <c r="N67" s="222"/>
      <c r="O67" s="223"/>
      <c r="P67" s="213">
        <f>P65-P66</f>
        <v>12939</v>
      </c>
      <c r="Q67" s="214">
        <f>Q65-Q66</f>
        <v>12939</v>
      </c>
      <c r="R67" s="214"/>
      <c r="S67" s="274">
        <f>S65-S66</f>
        <v>0</v>
      </c>
      <c r="T67" s="275">
        <f>T65-T66</f>
        <v>0</v>
      </c>
      <c r="U67" s="269"/>
      <c r="V67" s="221"/>
      <c r="W67" s="201" t="s">
        <v>13</v>
      </c>
      <c r="X67" s="222"/>
      <c r="Y67" s="212" t="s">
        <v>400</v>
      </c>
      <c r="Z67" s="276">
        <f>'Ｈ４（1992）'!A118</f>
        <v>0</v>
      </c>
      <c r="AA67" s="277">
        <f>'Ｈ４（1992）'!B118</f>
        <v>0</v>
      </c>
      <c r="AB67" s="278"/>
      <c r="AC67" s="279">
        <f>'Ｈ４（1992）'!E118</f>
        <v>0</v>
      </c>
      <c r="AD67" s="269"/>
      <c r="AE67" s="221"/>
      <c r="AF67" s="201" t="s">
        <v>13</v>
      </c>
      <c r="AG67" s="222"/>
      <c r="AH67" s="212" t="s">
        <v>401</v>
      </c>
      <c r="AI67" s="276">
        <f>'Ｈ４（1992）'!A141</f>
        <v>0</v>
      </c>
      <c r="AJ67" s="277">
        <f>'Ｈ４（1992）'!B141</f>
        <v>0</v>
      </c>
      <c r="AK67" s="280">
        <f>'Ｈ４（1992）'!C141</f>
        <v>0</v>
      </c>
      <c r="AL67" s="281">
        <f>'Ｈ４（1992）'!E141</f>
        <v>0</v>
      </c>
    </row>
    <row r="68" spans="1:38" ht="14.45" customHeight="1">
      <c r="A68" s="917">
        <v>8503</v>
      </c>
      <c r="B68" s="917">
        <v>7399</v>
      </c>
      <c r="C68" s="917">
        <v>1104</v>
      </c>
      <c r="D68" s="917">
        <v>0</v>
      </c>
      <c r="E68" s="917">
        <v>0</v>
      </c>
      <c r="F68" s="917">
        <v>0</v>
      </c>
      <c r="G68" s="536"/>
      <c r="H68" s="535"/>
      <c r="I68" s="535"/>
      <c r="K68" s="199" t="s">
        <v>4</v>
      </c>
      <c r="L68" s="174"/>
      <c r="M68" s="200" t="s">
        <v>94</v>
      </c>
      <c r="N68" s="202"/>
      <c r="O68" s="203" t="s">
        <v>93</v>
      </c>
      <c r="P68" s="204">
        <f>'Ｈ４（1992）'!A68</f>
        <v>8503</v>
      </c>
      <c r="Q68" s="205">
        <f>'Ｈ４（1992）'!B68</f>
        <v>7399</v>
      </c>
      <c r="R68" s="225"/>
      <c r="S68" s="267">
        <f>'Ｈ４（1992）'!D68</f>
        <v>0</v>
      </c>
      <c r="T68" s="268">
        <f>'Ｈ４（1992）'!F68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7">
        <v>4412</v>
      </c>
      <c r="B69" s="917">
        <v>4412</v>
      </c>
      <c r="C69" s="917">
        <v>0</v>
      </c>
      <c r="D69" s="917">
        <v>0</v>
      </c>
      <c r="E69" s="917">
        <v>0</v>
      </c>
      <c r="F69" s="917">
        <v>0</v>
      </c>
      <c r="G69" s="536"/>
      <c r="H69" s="535"/>
      <c r="I69" s="535"/>
      <c r="K69" s="199"/>
      <c r="L69" s="181" t="s">
        <v>102</v>
      </c>
      <c r="M69" s="200"/>
      <c r="N69" s="201" t="s">
        <v>148</v>
      </c>
      <c r="O69" s="203" t="s">
        <v>97</v>
      </c>
      <c r="P69" s="204">
        <f>'Ｈ４（1992）'!A69</f>
        <v>4412</v>
      </c>
      <c r="Q69" s="205">
        <f>'Ｈ４（1992）'!B69</f>
        <v>4412</v>
      </c>
      <c r="R69" s="225"/>
      <c r="S69" s="267">
        <f>'Ｈ４（1992）'!D69</f>
        <v>0</v>
      </c>
      <c r="T69" s="268">
        <f>'Ｈ４（1992）'!F69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7">
        <v>4091</v>
      </c>
      <c r="B70" s="917">
        <v>2987</v>
      </c>
      <c r="C70" s="917">
        <v>1104</v>
      </c>
      <c r="D70" s="917">
        <v>0</v>
      </c>
      <c r="E70" s="917">
        <v>0</v>
      </c>
      <c r="F70" s="917">
        <v>0</v>
      </c>
      <c r="G70" s="536"/>
      <c r="H70" s="535"/>
      <c r="I70" s="535"/>
      <c r="K70" s="199"/>
      <c r="L70" s="181" t="s">
        <v>103</v>
      </c>
      <c r="M70" s="181"/>
      <c r="N70" s="201" t="s">
        <v>96</v>
      </c>
      <c r="O70" s="203" t="s">
        <v>34</v>
      </c>
      <c r="P70" s="204">
        <f>'Ｈ４（1992）'!A70</f>
        <v>4091</v>
      </c>
      <c r="Q70" s="205">
        <f>'Ｈ４（1992）'!B70</f>
        <v>2987</v>
      </c>
      <c r="R70" s="225"/>
      <c r="S70" s="267">
        <f>'Ｈ４（1992）'!D70</f>
        <v>0</v>
      </c>
      <c r="T70" s="268">
        <f>'Ｈ４（1992）'!F70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7">
        <v>0</v>
      </c>
      <c r="B71" s="917">
        <v>0</v>
      </c>
      <c r="C71" s="917">
        <v>0</v>
      </c>
      <c r="D71" s="917">
        <v>0</v>
      </c>
      <c r="E71" s="917">
        <v>0</v>
      </c>
      <c r="F71" s="917">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7">
        <v>500813</v>
      </c>
      <c r="B72" s="917">
        <v>500813</v>
      </c>
      <c r="C72" s="917">
        <v>0</v>
      </c>
      <c r="D72" s="917">
        <v>0</v>
      </c>
      <c r="E72" s="917">
        <v>0</v>
      </c>
      <c r="F72" s="917">
        <v>36800</v>
      </c>
      <c r="G72" s="536"/>
      <c r="H72" s="535"/>
      <c r="I72" s="535"/>
      <c r="K72" s="199"/>
      <c r="L72" s="181"/>
      <c r="M72" s="201" t="s">
        <v>95</v>
      </c>
      <c r="N72" s="202"/>
      <c r="O72" s="203" t="s">
        <v>98</v>
      </c>
      <c r="P72" s="204">
        <f>'Ｈ４（1992）'!A71</f>
        <v>0</v>
      </c>
      <c r="Q72" s="205">
        <f>'Ｈ４（1992）'!B71</f>
        <v>0</v>
      </c>
      <c r="R72" s="225"/>
      <c r="S72" s="267">
        <f>'Ｈ４（1992）'!D71</f>
        <v>0</v>
      </c>
      <c r="T72" s="268">
        <f>'Ｈ４（1992）'!F71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7">
        <v>0</v>
      </c>
      <c r="B73" s="917">
        <v>0</v>
      </c>
      <c r="C73" s="917">
        <v>0</v>
      </c>
      <c r="D73" s="917">
        <v>0</v>
      </c>
      <c r="E73" s="917">
        <v>0</v>
      </c>
      <c r="F73" s="917">
        <v>0</v>
      </c>
      <c r="G73" s="536"/>
      <c r="H73" s="535"/>
      <c r="I73" s="535"/>
      <c r="K73" s="199"/>
      <c r="L73" s="221"/>
      <c r="M73" s="201" t="s">
        <v>13</v>
      </c>
      <c r="N73" s="202"/>
      <c r="O73" s="203" t="s">
        <v>99</v>
      </c>
      <c r="P73" s="204">
        <f>'Ｈ４（1992）'!A72</f>
        <v>500813</v>
      </c>
      <c r="Q73" s="205">
        <f>'Ｈ４（1992）'!B72</f>
        <v>500813</v>
      </c>
      <c r="R73" s="225"/>
      <c r="S73" s="267">
        <f>'Ｈ４（1992）'!D72</f>
        <v>0</v>
      </c>
      <c r="T73" s="268">
        <f>'Ｈ４（1992）'!F72</f>
        <v>36800</v>
      </c>
      <c r="U73" s="269"/>
      <c r="V73" s="221"/>
      <c r="W73" s="201" t="s">
        <v>13</v>
      </c>
      <c r="X73" s="202"/>
      <c r="Y73" s="216" t="s">
        <v>15</v>
      </c>
      <c r="Z73" s="276">
        <f>'Ｈ４（1992）'!A119</f>
        <v>0</v>
      </c>
      <c r="AA73" s="277">
        <f>'Ｈ４（1992）'!B119</f>
        <v>0</v>
      </c>
      <c r="AB73" s="278"/>
      <c r="AC73" s="279">
        <f>'Ｈ４（1992）'!E119</f>
        <v>0</v>
      </c>
      <c r="AD73" s="269"/>
      <c r="AE73" s="221"/>
      <c r="AF73" s="201" t="s">
        <v>13</v>
      </c>
      <c r="AG73" s="202"/>
      <c r="AH73" s="216" t="s">
        <v>402</v>
      </c>
      <c r="AI73" s="276">
        <f>'Ｈ４（1992）'!A142</f>
        <v>0</v>
      </c>
      <c r="AJ73" s="277">
        <f>'Ｈ４（1992）'!B142</f>
        <v>0</v>
      </c>
      <c r="AK73" s="280">
        <f>'Ｈ４（1992）'!C142</f>
        <v>0</v>
      </c>
      <c r="AL73" s="281">
        <f>'Ｈ４（1992）'!E142</f>
        <v>0</v>
      </c>
    </row>
    <row r="74" spans="1:38" ht="14.45" customHeight="1">
      <c r="A74" s="917">
        <v>149246</v>
      </c>
      <c r="B74" s="917">
        <v>102341</v>
      </c>
      <c r="C74" s="917">
        <v>46905</v>
      </c>
      <c r="D74" s="917">
        <v>20883</v>
      </c>
      <c r="E74" s="917">
        <v>3310</v>
      </c>
      <c r="F74" s="917">
        <v>44700</v>
      </c>
      <c r="G74" s="536"/>
      <c r="H74" s="535"/>
      <c r="I74" s="535"/>
      <c r="K74" s="199"/>
      <c r="L74" s="201" t="s">
        <v>19</v>
      </c>
      <c r="M74" s="202"/>
      <c r="N74" s="202"/>
      <c r="O74" s="203" t="s">
        <v>20</v>
      </c>
      <c r="P74" s="204">
        <f>'Ｈ４（1992）'!A73</f>
        <v>0</v>
      </c>
      <c r="Q74" s="205">
        <f>'Ｈ４（1992）'!B73</f>
        <v>0</v>
      </c>
      <c r="R74" s="225"/>
      <c r="S74" s="267">
        <f>'Ｈ４（1992）'!D73</f>
        <v>0</v>
      </c>
      <c r="T74" s="268">
        <f>'Ｈ４（1992）'!F73</f>
        <v>0</v>
      </c>
      <c r="U74" s="269"/>
      <c r="V74" s="201" t="s">
        <v>19</v>
      </c>
      <c r="W74" s="202"/>
      <c r="X74" s="202"/>
      <c r="Y74" s="216" t="s">
        <v>142</v>
      </c>
      <c r="Z74" s="299">
        <f>'Ｈ４（1992）'!A120</f>
        <v>0</v>
      </c>
      <c r="AA74" s="277">
        <f>'Ｈ４（1992）'!B120</f>
        <v>0</v>
      </c>
      <c r="AB74" s="300"/>
      <c r="AC74" s="279">
        <f>'Ｈ４（1992）'!E120</f>
        <v>0</v>
      </c>
      <c r="AD74" s="269"/>
      <c r="AE74" s="201" t="s">
        <v>19</v>
      </c>
      <c r="AF74" s="202"/>
      <c r="AG74" s="202"/>
      <c r="AH74" s="216" t="s">
        <v>403</v>
      </c>
      <c r="AI74" s="299">
        <f>'Ｈ４（1992）'!A143</f>
        <v>0</v>
      </c>
      <c r="AJ74" s="277">
        <f>'Ｈ４（1992）'!B143</f>
        <v>0</v>
      </c>
      <c r="AK74" s="301">
        <f>'Ｈ４（1992）'!C143</f>
        <v>0</v>
      </c>
      <c r="AL74" s="281">
        <f>'Ｈ４（1992）'!E143</f>
        <v>0</v>
      </c>
    </row>
    <row r="75" spans="1:38" ht="14.45" customHeight="1">
      <c r="A75" s="917">
        <v>11713</v>
      </c>
      <c r="B75" s="917">
        <v>9405</v>
      </c>
      <c r="C75" s="917">
        <v>2308</v>
      </c>
      <c r="D75" s="917">
        <v>3080</v>
      </c>
      <c r="E75" s="917">
        <v>0</v>
      </c>
      <c r="F75" s="917">
        <v>0</v>
      </c>
      <c r="G75" s="536"/>
      <c r="H75" s="535"/>
      <c r="I75" s="535"/>
      <c r="K75" s="199" t="s">
        <v>83</v>
      </c>
      <c r="L75" s="200"/>
      <c r="M75" s="201" t="s">
        <v>22</v>
      </c>
      <c r="N75" s="202"/>
      <c r="O75" s="203" t="s">
        <v>23</v>
      </c>
      <c r="P75" s="204">
        <f>'Ｈ４（1992）'!A75</f>
        <v>11713</v>
      </c>
      <c r="Q75" s="205">
        <f>'Ｈ４（1992）'!B75</f>
        <v>9405</v>
      </c>
      <c r="R75" s="225"/>
      <c r="S75" s="267">
        <f>'Ｈ４（1992）'!D75</f>
        <v>3080</v>
      </c>
      <c r="T75" s="268">
        <f>'Ｈ４（1992）'!F75</f>
        <v>0</v>
      </c>
      <c r="U75" s="269" t="s">
        <v>404</v>
      </c>
      <c r="V75" s="200"/>
      <c r="W75" s="201" t="s">
        <v>405</v>
      </c>
      <c r="X75" s="202"/>
      <c r="Y75" s="216" t="s">
        <v>406</v>
      </c>
      <c r="Z75" s="299">
        <f>'Ｈ４（1992）'!A121</f>
        <v>17355</v>
      </c>
      <c r="AA75" s="277">
        <f>'Ｈ４（1992）'!B121</f>
        <v>0</v>
      </c>
      <c r="AB75" s="300"/>
      <c r="AC75" s="279">
        <f>'Ｈ４（1992）'!E121</f>
        <v>13000</v>
      </c>
      <c r="AD75" s="269" t="s">
        <v>407</v>
      </c>
      <c r="AE75" s="200"/>
      <c r="AF75" s="201" t="s">
        <v>405</v>
      </c>
      <c r="AG75" s="202"/>
      <c r="AH75" s="216" t="s">
        <v>408</v>
      </c>
      <c r="AI75" s="299">
        <f>'Ｈ４（1992）'!A144</f>
        <v>0</v>
      </c>
      <c r="AJ75" s="277">
        <f>'Ｈ４（1992）'!B144</f>
        <v>0</v>
      </c>
      <c r="AK75" s="301">
        <f>'Ｈ４（1992）'!C144</f>
        <v>0</v>
      </c>
      <c r="AL75" s="281">
        <f>'Ｈ４（1992）'!E144</f>
        <v>0</v>
      </c>
    </row>
    <row r="76" spans="1:38" ht="14.45" customHeight="1">
      <c r="A76" s="917">
        <v>2373</v>
      </c>
      <c r="B76" s="917">
        <v>2373</v>
      </c>
      <c r="C76" s="917">
        <v>0</v>
      </c>
      <c r="D76" s="917">
        <v>200</v>
      </c>
      <c r="E76" s="917">
        <v>0</v>
      </c>
      <c r="F76" s="917">
        <v>0</v>
      </c>
      <c r="G76" s="536"/>
      <c r="H76" s="535"/>
      <c r="I76" s="535"/>
      <c r="K76" s="199"/>
      <c r="L76" s="200" t="s">
        <v>25</v>
      </c>
      <c r="M76" s="201" t="s">
        <v>26</v>
      </c>
      <c r="N76" s="202"/>
      <c r="O76" s="203" t="s">
        <v>27</v>
      </c>
      <c r="P76" s="204">
        <f>'Ｈ４（1992）'!A76</f>
        <v>2373</v>
      </c>
      <c r="Q76" s="205">
        <f>'Ｈ４（1992）'!B76</f>
        <v>2373</v>
      </c>
      <c r="R76" s="225"/>
      <c r="S76" s="267">
        <f>'Ｈ４（1992）'!D76</f>
        <v>200</v>
      </c>
      <c r="T76" s="268">
        <f>'Ｈ４（1992）'!F76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7">
        <v>0</v>
      </c>
      <c r="B77" s="917">
        <v>0</v>
      </c>
      <c r="C77" s="917">
        <v>0</v>
      </c>
      <c r="D77" s="917">
        <v>0</v>
      </c>
      <c r="E77" s="917">
        <v>0</v>
      </c>
      <c r="F77" s="917">
        <v>0</v>
      </c>
      <c r="G77" s="536"/>
      <c r="H77" s="535"/>
      <c r="I77" s="535"/>
      <c r="K77" s="199"/>
      <c r="L77" s="200" t="s">
        <v>28</v>
      </c>
      <c r="M77" s="201" t="s">
        <v>29</v>
      </c>
      <c r="N77" s="202"/>
      <c r="O77" s="203" t="s">
        <v>30</v>
      </c>
      <c r="P77" s="204">
        <f>'Ｈ４（1992）'!A77</f>
        <v>0</v>
      </c>
      <c r="Q77" s="205">
        <f>'Ｈ４（1992）'!B77</f>
        <v>0</v>
      </c>
      <c r="R77" s="225"/>
      <c r="S77" s="267">
        <f>'Ｈ４（1992）'!D77</f>
        <v>0</v>
      </c>
      <c r="T77" s="268">
        <f>'Ｈ４（1992）'!F77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7">
        <v>0</v>
      </c>
      <c r="B78" s="917">
        <v>0</v>
      </c>
      <c r="C78" s="917">
        <v>0</v>
      </c>
      <c r="D78" s="917">
        <v>0</v>
      </c>
      <c r="E78" s="917">
        <v>0</v>
      </c>
      <c r="F78" s="917">
        <v>0</v>
      </c>
      <c r="G78" s="536"/>
      <c r="H78" s="535"/>
      <c r="I78" s="535"/>
      <c r="K78" s="199"/>
      <c r="L78" s="200" t="s">
        <v>31</v>
      </c>
      <c r="M78" s="201" t="s">
        <v>32</v>
      </c>
      <c r="N78" s="202"/>
      <c r="O78" s="203" t="s">
        <v>33</v>
      </c>
      <c r="P78" s="204">
        <f>'Ｈ４（1992）'!A78</f>
        <v>0</v>
      </c>
      <c r="Q78" s="205">
        <f>'Ｈ４（1992）'!B78</f>
        <v>0</v>
      </c>
      <c r="R78" s="225"/>
      <c r="S78" s="267">
        <f>'Ｈ４（1992）'!D78</f>
        <v>0</v>
      </c>
      <c r="T78" s="268">
        <f>'Ｈ４（1992）'!F78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7">
        <v>0</v>
      </c>
      <c r="B79" s="917">
        <v>0</v>
      </c>
      <c r="C79" s="917">
        <v>0</v>
      </c>
      <c r="D79" s="917">
        <v>0</v>
      </c>
      <c r="E79" s="917">
        <v>0</v>
      </c>
      <c r="F79" s="917">
        <v>0</v>
      </c>
      <c r="G79" s="536"/>
      <c r="H79" s="535"/>
      <c r="I79" s="535"/>
      <c r="K79" s="199"/>
      <c r="L79" s="200" t="s">
        <v>35</v>
      </c>
      <c r="M79" s="201" t="s">
        <v>36</v>
      </c>
      <c r="N79" s="202"/>
      <c r="O79" s="203" t="s">
        <v>37</v>
      </c>
      <c r="P79" s="204">
        <f>'Ｈ４（1992）'!A79</f>
        <v>0</v>
      </c>
      <c r="Q79" s="205">
        <f>'Ｈ４（1992）'!B79</f>
        <v>0</v>
      </c>
      <c r="R79" s="225"/>
      <c r="S79" s="267">
        <f>'Ｈ４（1992）'!D79</f>
        <v>0</v>
      </c>
      <c r="T79" s="268">
        <f>'Ｈ４（1992）'!F79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7">
        <v>112200</v>
      </c>
      <c r="B80" s="917">
        <v>81798</v>
      </c>
      <c r="C80" s="917">
        <v>30402</v>
      </c>
      <c r="D80" s="917">
        <v>8140</v>
      </c>
      <c r="E80" s="917">
        <v>3310</v>
      </c>
      <c r="F80" s="917">
        <v>44700</v>
      </c>
      <c r="G80" s="536"/>
      <c r="H80" s="535"/>
      <c r="I80" s="535"/>
      <c r="K80" s="199"/>
      <c r="L80" s="200" t="s">
        <v>38</v>
      </c>
      <c r="M80" s="201" t="s">
        <v>149</v>
      </c>
      <c r="N80" s="202"/>
      <c r="O80" s="203" t="s">
        <v>40</v>
      </c>
      <c r="P80" s="204">
        <f>'Ｈ４（1992）'!A80</f>
        <v>112200</v>
      </c>
      <c r="Q80" s="205">
        <f>'Ｈ４（1992）'!B80</f>
        <v>81798</v>
      </c>
      <c r="R80" s="225"/>
      <c r="S80" s="267">
        <f>'Ｈ４（1992）'!D80</f>
        <v>8140</v>
      </c>
      <c r="T80" s="268">
        <f>'Ｈ４（1992）'!F80</f>
        <v>44700</v>
      </c>
      <c r="U80" s="269"/>
      <c r="V80" s="200" t="s">
        <v>38</v>
      </c>
      <c r="W80" s="201" t="s">
        <v>149</v>
      </c>
      <c r="X80" s="202"/>
      <c r="Y80" s="203" t="s">
        <v>413</v>
      </c>
      <c r="Z80" s="276">
        <f>'Ｈ４（1992）'!A122</f>
        <v>17355</v>
      </c>
      <c r="AA80" s="277">
        <f>'Ｈ４（1992）'!B122</f>
        <v>0</v>
      </c>
      <c r="AB80" s="278"/>
      <c r="AC80" s="279">
        <f>'Ｈ４（1992）'!E122</f>
        <v>13000</v>
      </c>
      <c r="AD80" s="269" t="s">
        <v>414</v>
      </c>
      <c r="AE80" s="200" t="s">
        <v>38</v>
      </c>
      <c r="AF80" s="201" t="s">
        <v>149</v>
      </c>
      <c r="AG80" s="202"/>
      <c r="AH80" s="203" t="s">
        <v>415</v>
      </c>
      <c r="AI80" s="276">
        <f>'Ｈ４（1992）'!A145</f>
        <v>0</v>
      </c>
      <c r="AJ80" s="277">
        <f>'Ｈ４（1992）'!B145</f>
        <v>0</v>
      </c>
      <c r="AK80" s="280">
        <f>'Ｈ４（1992）'!C145</f>
        <v>0</v>
      </c>
      <c r="AL80" s="281">
        <f>'Ｈ４（1992）'!E145</f>
        <v>0</v>
      </c>
    </row>
    <row r="81" spans="1:38" ht="14.45" customHeight="1">
      <c r="A81" s="917">
        <v>0</v>
      </c>
      <c r="B81" s="917">
        <v>0</v>
      </c>
      <c r="C81" s="917">
        <v>0</v>
      </c>
      <c r="D81" s="917">
        <v>0</v>
      </c>
      <c r="E81" s="917">
        <v>0</v>
      </c>
      <c r="F81" s="917">
        <v>0</v>
      </c>
      <c r="G81" s="536"/>
      <c r="H81" s="535"/>
      <c r="I81" s="535"/>
      <c r="K81" s="199"/>
      <c r="L81" s="200" t="s">
        <v>41</v>
      </c>
      <c r="M81" s="201" t="s">
        <v>42</v>
      </c>
      <c r="N81" s="202"/>
      <c r="O81" s="203" t="s">
        <v>43</v>
      </c>
      <c r="P81" s="204">
        <f>'Ｈ４（1992）'!A81</f>
        <v>0</v>
      </c>
      <c r="Q81" s="205">
        <f>'Ｈ４（1992）'!B81</f>
        <v>0</v>
      </c>
      <c r="R81" s="225"/>
      <c r="S81" s="267">
        <f>'Ｈ４（1992）'!D81</f>
        <v>0</v>
      </c>
      <c r="T81" s="268">
        <f>'Ｈ４（1992）'!F81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7">
        <v>22960</v>
      </c>
      <c r="B82" s="917">
        <v>8765</v>
      </c>
      <c r="C82" s="917">
        <v>14195</v>
      </c>
      <c r="D82" s="917">
        <v>9463</v>
      </c>
      <c r="E82" s="917">
        <v>0</v>
      </c>
      <c r="F82" s="917">
        <v>0</v>
      </c>
      <c r="G82" s="536"/>
      <c r="H82" s="535"/>
      <c r="I82" s="535"/>
      <c r="K82" s="199" t="s">
        <v>131</v>
      </c>
      <c r="L82" s="221"/>
      <c r="M82" s="201" t="s">
        <v>13</v>
      </c>
      <c r="N82" s="202"/>
      <c r="O82" s="203" t="s">
        <v>44</v>
      </c>
      <c r="P82" s="204">
        <f>'Ｈ４（1992）'!A82</f>
        <v>22960</v>
      </c>
      <c r="Q82" s="205">
        <f>'Ｈ４（1992）'!B82</f>
        <v>8765</v>
      </c>
      <c r="R82" s="225"/>
      <c r="S82" s="267">
        <f>'Ｈ４（1992）'!D82</f>
        <v>9463</v>
      </c>
      <c r="T82" s="268">
        <f>'Ｈ４（1992）'!F82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17">
        <v>0</v>
      </c>
      <c r="B83" s="917">
        <v>0</v>
      </c>
      <c r="C83" s="917">
        <v>0</v>
      </c>
      <c r="D83" s="917">
        <v>0</v>
      </c>
      <c r="E83" s="917">
        <v>0</v>
      </c>
      <c r="F83" s="917">
        <v>0</v>
      </c>
      <c r="G83" s="536"/>
      <c r="H83" s="535"/>
      <c r="I83" s="535"/>
      <c r="K83" s="199" t="s">
        <v>4</v>
      </c>
      <c r="L83" s="178" t="s">
        <v>45</v>
      </c>
      <c r="M83" s="202"/>
      <c r="N83" s="202"/>
      <c r="O83" s="203" t="s">
        <v>46</v>
      </c>
      <c r="P83" s="204">
        <f>'Ｈ４（1992）'!A83</f>
        <v>0</v>
      </c>
      <c r="Q83" s="205">
        <f>'Ｈ４（1992）'!B83</f>
        <v>0</v>
      </c>
      <c r="R83" s="225"/>
      <c r="S83" s="267">
        <f>'Ｈ４（1992）'!D83</f>
        <v>0</v>
      </c>
      <c r="T83" s="268">
        <f>'Ｈ４（1992）'!F83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7">
        <v>0</v>
      </c>
      <c r="B84" s="917">
        <v>0</v>
      </c>
      <c r="C84" s="917">
        <v>0</v>
      </c>
      <c r="D84" s="917">
        <v>0</v>
      </c>
      <c r="E84" s="917">
        <v>0</v>
      </c>
      <c r="F84" s="917">
        <v>0</v>
      </c>
      <c r="G84" s="536"/>
      <c r="H84" s="535"/>
      <c r="I84" s="535"/>
      <c r="K84" s="199"/>
      <c r="L84" s="200"/>
      <c r="M84" s="201" t="s">
        <v>100</v>
      </c>
      <c r="N84" s="202"/>
      <c r="O84" s="203" t="s">
        <v>75</v>
      </c>
      <c r="P84" s="204">
        <f>'Ｈ４（1992）'!A84</f>
        <v>0</v>
      </c>
      <c r="Q84" s="205">
        <f>'Ｈ４（1992）'!B84</f>
        <v>0</v>
      </c>
      <c r="R84" s="225"/>
      <c r="S84" s="267">
        <f>'Ｈ４（1992）'!D84</f>
        <v>0</v>
      </c>
      <c r="T84" s="268">
        <f>'Ｈ４（1992）'!F84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17">
        <v>0</v>
      </c>
      <c r="B85" s="917">
        <v>0</v>
      </c>
      <c r="C85" s="917">
        <v>0</v>
      </c>
      <c r="D85" s="917">
        <v>0</v>
      </c>
      <c r="E85" s="917">
        <v>0</v>
      </c>
      <c r="F85" s="917">
        <v>0</v>
      </c>
      <c r="G85" s="536"/>
      <c r="H85" s="535"/>
      <c r="I85" s="535"/>
      <c r="K85" s="199"/>
      <c r="L85" s="200"/>
      <c r="M85" s="201" t="s">
        <v>101</v>
      </c>
      <c r="N85" s="202"/>
      <c r="O85" s="203" t="s">
        <v>77</v>
      </c>
      <c r="P85" s="204">
        <f>'Ｈ４（1992）'!A85</f>
        <v>0</v>
      </c>
      <c r="Q85" s="205">
        <f>'Ｈ４（1992）'!B85</f>
        <v>0</v>
      </c>
      <c r="R85" s="225"/>
      <c r="S85" s="267">
        <f>'Ｈ４（1992）'!D85</f>
        <v>0</v>
      </c>
      <c r="T85" s="268">
        <f>'Ｈ４（1992）'!F85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7">
        <v>282635</v>
      </c>
      <c r="B86" s="917">
        <v>282635</v>
      </c>
      <c r="C86" s="917">
        <v>0</v>
      </c>
      <c r="D86" s="917">
        <v>0</v>
      </c>
      <c r="E86" s="917">
        <v>0</v>
      </c>
      <c r="F86" s="917">
        <v>18400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'Ｈ４（1992）'!A123</f>
        <v>0</v>
      </c>
      <c r="AA86" s="277">
        <f>'Ｈ４（1992）'!B123</f>
        <v>0</v>
      </c>
      <c r="AB86" s="278"/>
      <c r="AC86" s="279">
        <f>'Ｈ４（1992）'!E123</f>
        <v>0</v>
      </c>
      <c r="AD86" s="269" t="s">
        <v>423</v>
      </c>
      <c r="AE86" s="200"/>
      <c r="AF86" s="201" t="s">
        <v>13</v>
      </c>
      <c r="AG86" s="202"/>
      <c r="AH86" s="203" t="s">
        <v>677</v>
      </c>
      <c r="AI86" s="276">
        <f>'Ｈ４（1992）'!A146</f>
        <v>0</v>
      </c>
      <c r="AJ86" s="277">
        <f>'Ｈ４（1992）'!B146</f>
        <v>0</v>
      </c>
      <c r="AK86" s="280">
        <f>'Ｈ４（1992）'!C146</f>
        <v>0</v>
      </c>
      <c r="AL86" s="281">
        <f>'Ｈ４（1992）'!E146</f>
        <v>0</v>
      </c>
    </row>
    <row r="87" spans="1:38" ht="14.45" customHeight="1">
      <c r="A87" s="917">
        <v>280132</v>
      </c>
      <c r="B87" s="917">
        <v>280132</v>
      </c>
      <c r="C87" s="917">
        <v>0</v>
      </c>
      <c r="D87" s="917">
        <v>0</v>
      </c>
      <c r="E87" s="917">
        <v>0</v>
      </c>
      <c r="F87" s="917">
        <v>18400</v>
      </c>
      <c r="G87" s="536"/>
      <c r="H87" s="535"/>
      <c r="I87" s="535"/>
      <c r="K87" s="199"/>
      <c r="L87" s="178"/>
      <c r="M87" s="201" t="s">
        <v>47</v>
      </c>
      <c r="N87" s="202"/>
      <c r="O87" s="203" t="s">
        <v>48</v>
      </c>
      <c r="P87" s="204">
        <f>'Ｈ４（1992）'!A87</f>
        <v>280132</v>
      </c>
      <c r="Q87" s="205">
        <f>'Ｈ４（1992）'!B87</f>
        <v>280132</v>
      </c>
      <c r="R87" s="225"/>
      <c r="S87" s="267">
        <f>'Ｈ４（1992）'!D87</f>
        <v>0</v>
      </c>
      <c r="T87" s="268">
        <f>'Ｈ４（1992）'!F87</f>
        <v>18400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7">
        <v>0</v>
      </c>
      <c r="B88" s="917">
        <v>0</v>
      </c>
      <c r="C88" s="917">
        <v>0</v>
      </c>
      <c r="D88" s="917">
        <v>0</v>
      </c>
      <c r="E88" s="917">
        <v>0</v>
      </c>
      <c r="F88" s="917">
        <v>0</v>
      </c>
      <c r="G88" s="536"/>
      <c r="H88" s="535"/>
      <c r="I88" s="535"/>
      <c r="K88" s="199"/>
      <c r="L88" s="200"/>
      <c r="M88" s="201" t="s">
        <v>50</v>
      </c>
      <c r="N88" s="202"/>
      <c r="O88" s="203" t="s">
        <v>51</v>
      </c>
      <c r="P88" s="204">
        <f>'Ｈ４（1992）'!A88</f>
        <v>0</v>
      </c>
      <c r="Q88" s="205">
        <f>'Ｈ４（1992）'!B88</f>
        <v>0</v>
      </c>
      <c r="R88" s="225"/>
      <c r="S88" s="267">
        <f>'Ｈ４（1992）'!D88</f>
        <v>0</v>
      </c>
      <c r="T88" s="268">
        <f>'Ｈ４（1992）'!F88</f>
        <v>0</v>
      </c>
      <c r="U88" s="269"/>
      <c r="V88" s="200"/>
      <c r="W88" s="201" t="s">
        <v>426</v>
      </c>
      <c r="X88" s="202"/>
      <c r="Y88" s="203" t="s">
        <v>678</v>
      </c>
      <c r="Z88" s="276">
        <f>'Ｈ４（1992）'!A125</f>
        <v>0</v>
      </c>
      <c r="AA88" s="277">
        <f>'Ｈ４（1992）'!B125</f>
        <v>0</v>
      </c>
      <c r="AB88" s="278"/>
      <c r="AC88" s="279">
        <f>'Ｈ４（1992）'!E125</f>
        <v>0</v>
      </c>
      <c r="AD88" s="269"/>
      <c r="AE88" s="200"/>
      <c r="AF88" s="201" t="s">
        <v>426</v>
      </c>
      <c r="AG88" s="202"/>
      <c r="AH88" s="203" t="s">
        <v>679</v>
      </c>
      <c r="AI88" s="276">
        <f>'Ｈ４（1992）'!A148</f>
        <v>0</v>
      </c>
      <c r="AJ88" s="277">
        <f>'Ｈ４（1992）'!B148</f>
        <v>0</v>
      </c>
      <c r="AK88" s="280">
        <f>'Ｈ４（1992）'!C148</f>
        <v>0</v>
      </c>
      <c r="AL88" s="281">
        <f>'Ｈ４（1992）'!E148</f>
        <v>0</v>
      </c>
    </row>
    <row r="89" spans="1:38" ht="14.45" customHeight="1">
      <c r="A89" s="917">
        <v>0</v>
      </c>
      <c r="B89" s="917">
        <v>0</v>
      </c>
      <c r="C89" s="917">
        <v>0</v>
      </c>
      <c r="D89" s="917">
        <v>0</v>
      </c>
      <c r="E89" s="917">
        <v>0</v>
      </c>
      <c r="F89" s="917">
        <v>0</v>
      </c>
      <c r="G89" s="536"/>
      <c r="H89" s="535"/>
      <c r="I89" s="535"/>
      <c r="K89" s="199" t="s">
        <v>129</v>
      </c>
      <c r="L89" s="200"/>
      <c r="M89" s="201" t="s">
        <v>52</v>
      </c>
      <c r="N89" s="202"/>
      <c r="O89" s="203" t="s">
        <v>53</v>
      </c>
      <c r="P89" s="204">
        <f>'Ｈ４（1992）'!A89</f>
        <v>0</v>
      </c>
      <c r="Q89" s="205">
        <f>'Ｈ４（1992）'!B89</f>
        <v>0</v>
      </c>
      <c r="R89" s="225"/>
      <c r="S89" s="267">
        <f>'Ｈ４（1992）'!D89</f>
        <v>0</v>
      </c>
      <c r="T89" s="268">
        <f>'Ｈ４（1992）'!F89</f>
        <v>0</v>
      </c>
      <c r="U89" s="269"/>
      <c r="V89" s="200"/>
      <c r="W89" s="201" t="s">
        <v>429</v>
      </c>
      <c r="X89" s="202"/>
      <c r="Y89" s="203" t="s">
        <v>680</v>
      </c>
      <c r="Z89" s="276">
        <f>'Ｈ４（1992）'!A126</f>
        <v>0</v>
      </c>
      <c r="AA89" s="277">
        <f>'Ｈ４（1992）'!B126</f>
        <v>0</v>
      </c>
      <c r="AB89" s="278"/>
      <c r="AC89" s="279">
        <f>'Ｈ４（1992）'!E126</f>
        <v>0</v>
      </c>
      <c r="AD89" s="269"/>
      <c r="AE89" s="200"/>
      <c r="AF89" s="201" t="s">
        <v>429</v>
      </c>
      <c r="AG89" s="202"/>
      <c r="AH89" s="203" t="s">
        <v>681</v>
      </c>
      <c r="AI89" s="276">
        <f>'Ｈ４（1992）'!A149</f>
        <v>0</v>
      </c>
      <c r="AJ89" s="277">
        <f>'Ｈ４（1992）'!B149</f>
        <v>0</v>
      </c>
      <c r="AK89" s="280">
        <f>'Ｈ４（1992）'!C149</f>
        <v>0</v>
      </c>
      <c r="AL89" s="281">
        <f>'Ｈ４（1992）'!E149</f>
        <v>0</v>
      </c>
    </row>
    <row r="90" spans="1:38" ht="14.45" customHeight="1">
      <c r="A90" s="917">
        <v>0</v>
      </c>
      <c r="B90" s="917">
        <v>0</v>
      </c>
      <c r="C90" s="917">
        <v>0</v>
      </c>
      <c r="D90" s="917">
        <v>0</v>
      </c>
      <c r="E90" s="917">
        <v>0</v>
      </c>
      <c r="F90" s="917">
        <v>0</v>
      </c>
      <c r="G90" s="536"/>
      <c r="H90" s="535"/>
      <c r="I90" s="535"/>
      <c r="K90" s="199"/>
      <c r="L90" s="200" t="s">
        <v>54</v>
      </c>
      <c r="M90" s="201" t="s">
        <v>32</v>
      </c>
      <c r="N90" s="202"/>
      <c r="O90" s="203" t="s">
        <v>55</v>
      </c>
      <c r="P90" s="204">
        <f>'Ｈ４（1992）'!A90</f>
        <v>0</v>
      </c>
      <c r="Q90" s="205">
        <f>'Ｈ４（1992）'!B90</f>
        <v>0</v>
      </c>
      <c r="R90" s="225"/>
      <c r="S90" s="267">
        <f>'Ｈ４（1992）'!D90</f>
        <v>0</v>
      </c>
      <c r="T90" s="268">
        <f>'Ｈ４（1992）'!F90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7">
        <v>0</v>
      </c>
      <c r="B91" s="917">
        <v>0</v>
      </c>
      <c r="C91" s="917">
        <v>0</v>
      </c>
      <c r="D91" s="917">
        <v>0</v>
      </c>
      <c r="E91" s="917">
        <v>0</v>
      </c>
      <c r="F91" s="917">
        <v>0</v>
      </c>
      <c r="G91" s="536"/>
      <c r="H91" s="535"/>
      <c r="I91" s="535"/>
      <c r="K91" s="199"/>
      <c r="L91" s="200"/>
      <c r="M91" s="201" t="s">
        <v>42</v>
      </c>
      <c r="N91" s="202"/>
      <c r="O91" s="203" t="s">
        <v>56</v>
      </c>
      <c r="P91" s="204">
        <f>'Ｈ４（1992）'!A91</f>
        <v>0</v>
      </c>
      <c r="Q91" s="205">
        <f>'Ｈ４（1992）'!B91</f>
        <v>0</v>
      </c>
      <c r="R91" s="225"/>
      <c r="S91" s="267">
        <f>'Ｈ４（1992）'!D91</f>
        <v>0</v>
      </c>
      <c r="T91" s="268">
        <f>'Ｈ４（1992）'!F91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7">
        <v>0</v>
      </c>
      <c r="B92" s="917">
        <v>0</v>
      </c>
      <c r="C92" s="917">
        <v>0</v>
      </c>
      <c r="D92" s="917">
        <v>0</v>
      </c>
      <c r="E92" s="917">
        <v>0</v>
      </c>
      <c r="F92" s="917">
        <v>0</v>
      </c>
      <c r="G92" s="536"/>
      <c r="H92" s="535"/>
      <c r="I92" s="535"/>
      <c r="K92" s="199"/>
      <c r="L92" s="200"/>
      <c r="M92" s="201" t="s">
        <v>57</v>
      </c>
      <c r="N92" s="202"/>
      <c r="O92" s="203" t="s">
        <v>58</v>
      </c>
      <c r="P92" s="204">
        <f>'Ｈ４（1992）'!A92</f>
        <v>0</v>
      </c>
      <c r="Q92" s="205">
        <f>'Ｈ４（1992）'!B92</f>
        <v>0</v>
      </c>
      <c r="R92" s="225"/>
      <c r="S92" s="267">
        <f>'Ｈ４（1992）'!D92</f>
        <v>0</v>
      </c>
      <c r="T92" s="268">
        <f>'Ｈ４（1992）'!F92</f>
        <v>0</v>
      </c>
      <c r="U92" s="269"/>
      <c r="V92" s="200"/>
      <c r="W92" s="201" t="s">
        <v>57</v>
      </c>
      <c r="X92" s="202"/>
      <c r="Y92" s="203" t="s">
        <v>682</v>
      </c>
      <c r="Z92" s="276">
        <f>'Ｈ４（1992）'!A127</f>
        <v>0</v>
      </c>
      <c r="AA92" s="277">
        <f>'Ｈ４（1992）'!B127</f>
        <v>0</v>
      </c>
      <c r="AB92" s="278"/>
      <c r="AC92" s="279">
        <f>'Ｈ４（1992）'!E127</f>
        <v>0</v>
      </c>
      <c r="AD92" s="269"/>
      <c r="AE92" s="200"/>
      <c r="AF92" s="201" t="s">
        <v>57</v>
      </c>
      <c r="AG92" s="202"/>
      <c r="AH92" s="203" t="s">
        <v>683</v>
      </c>
      <c r="AI92" s="276">
        <f>'Ｈ４（1992）'!A150</f>
        <v>0</v>
      </c>
      <c r="AJ92" s="277">
        <f>'Ｈ４（1992）'!B150</f>
        <v>0</v>
      </c>
      <c r="AK92" s="280">
        <f>'Ｈ４（1992）'!C150</f>
        <v>0</v>
      </c>
      <c r="AL92" s="281">
        <f>'Ｈ４（1992）'!E150</f>
        <v>0</v>
      </c>
    </row>
    <row r="93" spans="1:38" ht="14.45" customHeight="1">
      <c r="A93" s="917">
        <v>2503</v>
      </c>
      <c r="B93" s="917">
        <v>2503</v>
      </c>
      <c r="C93" s="917">
        <v>0</v>
      </c>
      <c r="D93" s="917">
        <v>0</v>
      </c>
      <c r="E93" s="917">
        <v>0</v>
      </c>
      <c r="F93" s="917">
        <v>0</v>
      </c>
      <c r="G93" s="536"/>
      <c r="H93" s="535"/>
      <c r="I93" s="535"/>
      <c r="K93" s="199"/>
      <c r="L93" s="200"/>
      <c r="M93" s="178" t="s">
        <v>60</v>
      </c>
      <c r="N93" s="202"/>
      <c r="O93" s="203" t="s">
        <v>61</v>
      </c>
      <c r="P93" s="204">
        <f>'Ｈ４（1992）'!A93</f>
        <v>2503</v>
      </c>
      <c r="Q93" s="205">
        <f>'Ｈ４（1992）'!B93</f>
        <v>2503</v>
      </c>
      <c r="R93" s="225"/>
      <c r="S93" s="267">
        <f>'Ｈ４（1992）'!D93</f>
        <v>0</v>
      </c>
      <c r="T93" s="268">
        <f>'Ｈ４（1992）'!F93</f>
        <v>0</v>
      </c>
      <c r="U93" s="269" t="s">
        <v>434</v>
      </c>
      <c r="V93" s="200"/>
      <c r="W93" s="178" t="s">
        <v>60</v>
      </c>
      <c r="X93" s="202"/>
      <c r="Y93" s="203" t="s">
        <v>684</v>
      </c>
      <c r="Z93" s="276">
        <f>'Ｈ４（1992）'!A128</f>
        <v>2801</v>
      </c>
      <c r="AA93" s="277">
        <f>'Ｈ４（1992）'!B128</f>
        <v>0</v>
      </c>
      <c r="AB93" s="278"/>
      <c r="AC93" s="279">
        <f>'Ｈ４（1992）'!E128</f>
        <v>0</v>
      </c>
      <c r="AD93" s="269"/>
      <c r="AE93" s="200"/>
      <c r="AF93" s="178" t="s">
        <v>60</v>
      </c>
      <c r="AG93" s="202"/>
      <c r="AH93" s="203" t="s">
        <v>685</v>
      </c>
      <c r="AI93" s="276">
        <f>'Ｈ４（1992）'!A151</f>
        <v>0</v>
      </c>
      <c r="AJ93" s="277">
        <f>'Ｈ４（1992）'!B151</f>
        <v>0</v>
      </c>
      <c r="AK93" s="280">
        <f>'Ｈ４（1992）'!C151</f>
        <v>0</v>
      </c>
      <c r="AL93" s="281">
        <f>'Ｈ４（1992）'!E151</f>
        <v>0</v>
      </c>
    </row>
    <row r="94" spans="1:38" ht="14.45" customHeight="1">
      <c r="A94" s="917">
        <v>0</v>
      </c>
      <c r="B94" s="917">
        <v>0</v>
      </c>
      <c r="C94" s="917">
        <v>0</v>
      </c>
      <c r="D94" s="917">
        <v>0</v>
      </c>
      <c r="E94" s="917">
        <v>0</v>
      </c>
      <c r="F94" s="917">
        <v>0</v>
      </c>
      <c r="G94" s="536"/>
      <c r="H94" s="535"/>
      <c r="I94" s="535"/>
      <c r="K94" s="199"/>
      <c r="L94" s="200" t="s">
        <v>59</v>
      </c>
      <c r="M94" s="200"/>
      <c r="N94" s="201" t="s">
        <v>62</v>
      </c>
      <c r="O94" s="203" t="s">
        <v>63</v>
      </c>
      <c r="P94" s="204">
        <f>'Ｈ４（1992）'!A94</f>
        <v>0</v>
      </c>
      <c r="Q94" s="205">
        <f>'Ｈ４（1992）'!B94</f>
        <v>0</v>
      </c>
      <c r="R94" s="225"/>
      <c r="S94" s="267">
        <f>'Ｈ４（1992）'!D94</f>
        <v>0</v>
      </c>
      <c r="T94" s="268">
        <f>'Ｈ４（1992）'!F94</f>
        <v>0</v>
      </c>
      <c r="U94" s="269"/>
      <c r="V94" s="200" t="s">
        <v>59</v>
      </c>
      <c r="W94" s="200"/>
      <c r="X94" s="201" t="s">
        <v>62</v>
      </c>
      <c r="Y94" s="203" t="s">
        <v>686</v>
      </c>
      <c r="Z94" s="276">
        <f>'Ｈ４（1992）'!A129</f>
        <v>0</v>
      </c>
      <c r="AA94" s="277">
        <f>'Ｈ４（1992）'!B129</f>
        <v>0</v>
      </c>
      <c r="AB94" s="278"/>
      <c r="AC94" s="279">
        <f>'Ｈ４（1992）'!E129</f>
        <v>0</v>
      </c>
      <c r="AD94" s="269"/>
      <c r="AE94" s="200" t="s">
        <v>59</v>
      </c>
      <c r="AF94" s="200"/>
      <c r="AG94" s="201" t="s">
        <v>62</v>
      </c>
      <c r="AH94" s="203" t="s">
        <v>687</v>
      </c>
      <c r="AI94" s="276">
        <f>'Ｈ４（1992）'!A152</f>
        <v>0</v>
      </c>
      <c r="AJ94" s="277">
        <f>'Ｈ４（1992）'!B152</f>
        <v>0</v>
      </c>
      <c r="AK94" s="280">
        <f>'Ｈ４（1992）'!C152</f>
        <v>0</v>
      </c>
      <c r="AL94" s="281">
        <f>'Ｈ４（1992）'!E152</f>
        <v>0</v>
      </c>
    </row>
    <row r="95" spans="1:38" ht="14.45" customHeight="1">
      <c r="A95" s="917">
        <v>0</v>
      </c>
      <c r="B95" s="917">
        <v>0</v>
      </c>
      <c r="C95" s="917">
        <v>0</v>
      </c>
      <c r="D95" s="917">
        <v>0</v>
      </c>
      <c r="E95" s="917">
        <v>0</v>
      </c>
      <c r="F95" s="917">
        <v>0</v>
      </c>
      <c r="G95" s="536"/>
      <c r="H95" s="535"/>
      <c r="I95" s="535"/>
      <c r="K95" s="199"/>
      <c r="L95" s="200"/>
      <c r="M95" s="200"/>
      <c r="N95" s="201" t="s">
        <v>64</v>
      </c>
      <c r="O95" s="203" t="s">
        <v>65</v>
      </c>
      <c r="P95" s="204">
        <f>'Ｈ４（1992）'!A95</f>
        <v>0</v>
      </c>
      <c r="Q95" s="205">
        <f>'Ｈ４（1992）'!B95</f>
        <v>0</v>
      </c>
      <c r="R95" s="225"/>
      <c r="S95" s="267">
        <f>'Ｈ４（1992）'!D95</f>
        <v>0</v>
      </c>
      <c r="T95" s="268">
        <f>'Ｈ４（1992）'!F95</f>
        <v>0</v>
      </c>
      <c r="U95" s="269"/>
      <c r="V95" s="200"/>
      <c r="W95" s="200"/>
      <c r="X95" s="201" t="s">
        <v>64</v>
      </c>
      <c r="Y95" s="203" t="s">
        <v>688</v>
      </c>
      <c r="Z95" s="276">
        <f>'Ｈ４（1992）'!A130</f>
        <v>0</v>
      </c>
      <c r="AA95" s="277">
        <f>'Ｈ４（1992）'!B130</f>
        <v>0</v>
      </c>
      <c r="AB95" s="278"/>
      <c r="AC95" s="279">
        <f>'Ｈ４（1992）'!E130</f>
        <v>0</v>
      </c>
      <c r="AD95" s="269"/>
      <c r="AE95" s="200"/>
      <c r="AF95" s="200"/>
      <c r="AG95" s="201" t="s">
        <v>64</v>
      </c>
      <c r="AH95" s="203" t="s">
        <v>689</v>
      </c>
      <c r="AI95" s="276">
        <f>'Ｈ４（1992）'!A153</f>
        <v>0</v>
      </c>
      <c r="AJ95" s="277">
        <f>'Ｈ４（1992）'!B153</f>
        <v>0</v>
      </c>
      <c r="AK95" s="280">
        <f>'Ｈ４（1992）'!C153</f>
        <v>0</v>
      </c>
      <c r="AL95" s="281">
        <f>'Ｈ４（1992）'!E153</f>
        <v>0</v>
      </c>
    </row>
    <row r="96" spans="1:38" ht="14.45" customHeight="1">
      <c r="A96" s="917">
        <v>0</v>
      </c>
      <c r="B96" s="917">
        <v>0</v>
      </c>
      <c r="C96" s="917">
        <v>0</v>
      </c>
      <c r="D96" s="917">
        <v>0</v>
      </c>
      <c r="E96" s="917">
        <v>0</v>
      </c>
      <c r="F96" s="917">
        <v>0</v>
      </c>
      <c r="G96" s="536"/>
      <c r="H96" s="535"/>
      <c r="I96" s="535"/>
      <c r="K96" s="199" t="s">
        <v>38</v>
      </c>
      <c r="L96" s="200"/>
      <c r="M96" s="200"/>
      <c r="N96" s="201" t="s">
        <v>66</v>
      </c>
      <c r="O96" s="203" t="s">
        <v>67</v>
      </c>
      <c r="P96" s="204">
        <f>'Ｈ４（1992）'!A96</f>
        <v>0</v>
      </c>
      <c r="Q96" s="205">
        <f>'Ｈ４（1992）'!B96</f>
        <v>0</v>
      </c>
      <c r="R96" s="225"/>
      <c r="S96" s="267">
        <f>'Ｈ４（1992）'!D96</f>
        <v>0</v>
      </c>
      <c r="T96" s="268">
        <f>'Ｈ４（1992）'!F96</f>
        <v>0</v>
      </c>
      <c r="U96" s="269"/>
      <c r="V96" s="200"/>
      <c r="W96" s="200"/>
      <c r="X96" s="201" t="s">
        <v>66</v>
      </c>
      <c r="Y96" s="203" t="s">
        <v>690</v>
      </c>
      <c r="Z96" s="276">
        <f>'Ｈ４（1992）'!A131</f>
        <v>0</v>
      </c>
      <c r="AA96" s="277">
        <f>'Ｈ４（1992）'!B131</f>
        <v>0</v>
      </c>
      <c r="AB96" s="278"/>
      <c r="AC96" s="279">
        <f>'Ｈ４（1992）'!E131</f>
        <v>0</v>
      </c>
      <c r="AD96" s="269"/>
      <c r="AE96" s="200"/>
      <c r="AF96" s="200"/>
      <c r="AG96" s="201" t="s">
        <v>66</v>
      </c>
      <c r="AH96" s="203" t="s">
        <v>691</v>
      </c>
      <c r="AI96" s="276">
        <f>'Ｈ４（1992）'!A154</f>
        <v>0</v>
      </c>
      <c r="AJ96" s="277">
        <f>'Ｈ４（1992）'!B154</f>
        <v>0</v>
      </c>
      <c r="AK96" s="280">
        <f>'Ｈ４（1992）'!C154</f>
        <v>0</v>
      </c>
      <c r="AL96" s="281">
        <f>'Ｈ４（1992）'!E154</f>
        <v>0</v>
      </c>
    </row>
    <row r="97" spans="1:38" ht="14.45" customHeight="1">
      <c r="A97" s="917">
        <v>2503</v>
      </c>
      <c r="B97" s="917">
        <v>2503</v>
      </c>
      <c r="C97" s="917">
        <v>0</v>
      </c>
      <c r="D97" s="917">
        <v>0</v>
      </c>
      <c r="E97" s="917">
        <v>0</v>
      </c>
      <c r="F97" s="917">
        <v>0</v>
      </c>
      <c r="G97" s="536"/>
      <c r="H97" s="535"/>
      <c r="I97" s="535"/>
      <c r="K97" s="199"/>
      <c r="L97" s="200"/>
      <c r="M97" s="200"/>
      <c r="N97" s="201" t="s">
        <v>150</v>
      </c>
      <c r="O97" s="203" t="s">
        <v>69</v>
      </c>
      <c r="P97" s="204">
        <f>'Ｈ４（1992）'!A97</f>
        <v>2503</v>
      </c>
      <c r="Q97" s="205">
        <f>'Ｈ４（1992）'!B97</f>
        <v>2503</v>
      </c>
      <c r="R97" s="225"/>
      <c r="S97" s="267">
        <f>'Ｈ４（1992）'!D97</f>
        <v>0</v>
      </c>
      <c r="T97" s="268">
        <f>'Ｈ４（1992）'!F97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7">
        <v>0</v>
      </c>
      <c r="B98" s="917">
        <v>0</v>
      </c>
      <c r="C98" s="917">
        <v>0</v>
      </c>
      <c r="D98" s="917">
        <v>0</v>
      </c>
      <c r="E98" s="917">
        <v>0</v>
      </c>
      <c r="F98" s="917">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'Ｈ４（1992）'!A132</f>
        <v>2801</v>
      </c>
      <c r="AA98" s="277">
        <f>'Ｈ４（1992）'!B132</f>
        <v>0</v>
      </c>
      <c r="AB98" s="278"/>
      <c r="AC98" s="279">
        <f>'Ｈ４（1992）'!E132</f>
        <v>0</v>
      </c>
      <c r="AD98" s="269"/>
      <c r="AE98" s="200" t="s">
        <v>41</v>
      </c>
      <c r="AF98" s="221"/>
      <c r="AG98" s="201" t="s">
        <v>13</v>
      </c>
      <c r="AH98" s="203" t="s">
        <v>693</v>
      </c>
      <c r="AI98" s="276">
        <f>'Ｈ４（1992）'!A155</f>
        <v>0</v>
      </c>
      <c r="AJ98" s="277">
        <f>'Ｈ４（1992）'!B155</f>
        <v>0</v>
      </c>
      <c r="AK98" s="280">
        <f>'Ｈ４（1992）'!C154</f>
        <v>0</v>
      </c>
      <c r="AL98" s="281">
        <f>'Ｈ４（1992）'!E154</f>
        <v>0</v>
      </c>
    </row>
    <row r="99" spans="1:38" ht="14.45" customHeight="1">
      <c r="A99" s="917">
        <v>0</v>
      </c>
      <c r="B99" s="917">
        <v>0</v>
      </c>
      <c r="C99" s="917">
        <v>0</v>
      </c>
      <c r="D99" s="917">
        <v>0</v>
      </c>
      <c r="E99" s="917">
        <v>0</v>
      </c>
      <c r="F99" s="917">
        <v>0</v>
      </c>
      <c r="G99" s="536"/>
      <c r="H99" s="535"/>
      <c r="I99" s="535"/>
      <c r="K99" s="227" t="s">
        <v>134</v>
      </c>
      <c r="L99" s="200"/>
      <c r="M99" s="201" t="s">
        <v>70</v>
      </c>
      <c r="N99" s="202"/>
      <c r="O99" s="203" t="s">
        <v>71</v>
      </c>
      <c r="P99" s="204">
        <f>'Ｈ４（1992）'!A98</f>
        <v>0</v>
      </c>
      <c r="Q99" s="205">
        <f>'Ｈ４（1992）'!B98</f>
        <v>0</v>
      </c>
      <c r="R99" s="225"/>
      <c r="S99" s="267">
        <f>'Ｈ４（1992）'!D98</f>
        <v>0</v>
      </c>
      <c r="T99" s="268">
        <f>'Ｈ４（1992）'!F98</f>
        <v>0</v>
      </c>
      <c r="U99" s="315" t="s">
        <v>694</v>
      </c>
      <c r="V99" s="200"/>
      <c r="W99" s="201" t="s">
        <v>70</v>
      </c>
      <c r="X99" s="202"/>
      <c r="Y99" s="203" t="s">
        <v>695</v>
      </c>
      <c r="Z99" s="276">
        <f>'Ｈ４（1992）'!A133</f>
        <v>0</v>
      </c>
      <c r="AA99" s="277">
        <f>'Ｈ４（1992）'!B133</f>
        <v>0</v>
      </c>
      <c r="AB99" s="278"/>
      <c r="AC99" s="279">
        <f>'Ｈ４（1992）'!E133</f>
        <v>0</v>
      </c>
      <c r="AD99" s="315" t="s">
        <v>694</v>
      </c>
      <c r="AE99" s="200"/>
      <c r="AF99" s="201" t="s">
        <v>70</v>
      </c>
      <c r="AG99" s="202"/>
      <c r="AH99" s="203" t="s">
        <v>696</v>
      </c>
      <c r="AI99" s="276">
        <f>'Ｈ４（1992）'!A156</f>
        <v>0</v>
      </c>
      <c r="AJ99" s="277">
        <f>'Ｈ４（1992）'!B156</f>
        <v>0</v>
      </c>
      <c r="AK99" s="280">
        <f>'Ｈ４（1992）'!C156</f>
        <v>0</v>
      </c>
      <c r="AL99" s="281">
        <f>'Ｈ４（1992）'!E156</f>
        <v>0</v>
      </c>
    </row>
    <row r="100" spans="1:38" ht="14.45" customHeight="1">
      <c r="A100" s="917">
        <v>0</v>
      </c>
      <c r="B100" s="917">
        <v>0</v>
      </c>
      <c r="C100" s="917">
        <v>0</v>
      </c>
      <c r="D100" s="917">
        <v>0</v>
      </c>
      <c r="E100" s="917">
        <v>0</v>
      </c>
      <c r="F100" s="917">
        <v>0</v>
      </c>
      <c r="G100" s="536"/>
      <c r="H100" s="535"/>
      <c r="I100" s="535"/>
      <c r="K100" s="199" t="s">
        <v>130</v>
      </c>
      <c r="L100" s="200"/>
      <c r="M100" s="201" t="s">
        <v>73</v>
      </c>
      <c r="N100" s="202"/>
      <c r="O100" s="203" t="s">
        <v>74</v>
      </c>
      <c r="P100" s="204">
        <f>'Ｈ４（1992）'!A99</f>
        <v>0</v>
      </c>
      <c r="Q100" s="205">
        <f>'Ｈ４（1992）'!B99</f>
        <v>0</v>
      </c>
      <c r="R100" s="225"/>
      <c r="S100" s="267">
        <f>'Ｈ４（1992）'!D99</f>
        <v>0</v>
      </c>
      <c r="T100" s="268">
        <f>'Ｈ４（1992）'!F99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7">
        <v>45287</v>
      </c>
      <c r="B101" s="917">
        <v>45287</v>
      </c>
      <c r="C101" s="917">
        <v>0</v>
      </c>
      <c r="D101" s="917">
        <v>0</v>
      </c>
      <c r="E101" s="917">
        <v>0</v>
      </c>
      <c r="F101" s="917">
        <v>28700</v>
      </c>
      <c r="G101" s="536"/>
      <c r="H101" s="535"/>
      <c r="I101" s="535"/>
      <c r="K101" s="199"/>
      <c r="L101" s="221"/>
      <c r="M101" s="201" t="s">
        <v>13</v>
      </c>
      <c r="N101" s="202"/>
      <c r="O101" s="203" t="s">
        <v>76</v>
      </c>
      <c r="P101" s="204">
        <f>'Ｈ４（1992）'!A100</f>
        <v>0</v>
      </c>
      <c r="Q101" s="205">
        <f>'Ｈ４（1992）'!B100</f>
        <v>0</v>
      </c>
      <c r="R101" s="225"/>
      <c r="S101" s="267">
        <f>'Ｈ４（1992）'!D100</f>
        <v>0</v>
      </c>
      <c r="T101" s="268">
        <f>'Ｈ４（1992）'!F100</f>
        <v>0</v>
      </c>
      <c r="U101" s="269"/>
      <c r="V101" s="221"/>
      <c r="W101" s="201" t="s">
        <v>13</v>
      </c>
      <c r="X101" s="202"/>
      <c r="Y101" s="203" t="s">
        <v>697</v>
      </c>
      <c r="Z101" s="276">
        <f>'Ｈ４（1992）'!A134</f>
        <v>0</v>
      </c>
      <c r="AA101" s="277">
        <f>'Ｈ４（1992）'!B134</f>
        <v>0</v>
      </c>
      <c r="AB101" s="278"/>
      <c r="AC101" s="279">
        <f>'Ｈ４（1992）'!E134</f>
        <v>0</v>
      </c>
      <c r="AD101" s="269"/>
      <c r="AE101" s="221"/>
      <c r="AF101" s="201" t="s">
        <v>13</v>
      </c>
      <c r="AG101" s="202"/>
      <c r="AH101" s="203" t="s">
        <v>698</v>
      </c>
      <c r="AI101" s="276">
        <f>'Ｈ４（1992）'!A157</f>
        <v>0</v>
      </c>
      <c r="AJ101" s="277">
        <f>'Ｈ４（1992）'!B157</f>
        <v>0</v>
      </c>
      <c r="AK101" s="280">
        <f>'Ｈ４（1992）'!C157</f>
        <v>0</v>
      </c>
      <c r="AL101" s="281">
        <f>'Ｈ４（1992）'!E157</f>
        <v>0</v>
      </c>
    </row>
    <row r="102" spans="1:38" ht="14.45" customHeight="1">
      <c r="A102" s="917">
        <v>0</v>
      </c>
      <c r="B102" s="917">
        <v>0</v>
      </c>
      <c r="C102" s="917">
        <v>0</v>
      </c>
      <c r="D102" s="917">
        <v>0</v>
      </c>
      <c r="E102" s="917">
        <v>0</v>
      </c>
      <c r="F102" s="917">
        <v>0</v>
      </c>
      <c r="G102" s="536"/>
      <c r="H102" s="535"/>
      <c r="I102" s="535"/>
      <c r="K102" s="199" t="s">
        <v>4</v>
      </c>
      <c r="L102" s="178" t="s">
        <v>78</v>
      </c>
      <c r="M102" s="202"/>
      <c r="N102" s="202"/>
      <c r="O102" s="203" t="s">
        <v>79</v>
      </c>
      <c r="P102" s="204">
        <f>'Ｈ４（1992）'!A101</f>
        <v>45287</v>
      </c>
      <c r="Q102" s="205">
        <f>'Ｈ４（1992）'!B101</f>
        <v>45287</v>
      </c>
      <c r="R102" s="225"/>
      <c r="S102" s="267">
        <f>'Ｈ４（1992）'!D101</f>
        <v>0</v>
      </c>
      <c r="T102" s="268">
        <f>'Ｈ４（1992）'!F101</f>
        <v>28700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7">
        <v>202483</v>
      </c>
      <c r="B103" s="917">
        <v>202483</v>
      </c>
      <c r="C103" s="917">
        <v>0</v>
      </c>
      <c r="D103" s="917">
        <v>0</v>
      </c>
      <c r="E103" s="917">
        <v>2000</v>
      </c>
      <c r="F103" s="917">
        <v>132500</v>
      </c>
      <c r="G103" s="536"/>
      <c r="H103" s="535"/>
      <c r="I103" s="535"/>
      <c r="K103" s="199"/>
      <c r="L103" s="200"/>
      <c r="M103" s="201" t="s">
        <v>11</v>
      </c>
      <c r="N103" s="202"/>
      <c r="O103" s="203" t="s">
        <v>80</v>
      </c>
      <c r="P103" s="204">
        <f>'Ｈ４（1992）'!A102</f>
        <v>0</v>
      </c>
      <c r="Q103" s="205">
        <f>'Ｈ４（1992）'!B102</f>
        <v>0</v>
      </c>
      <c r="R103" s="225"/>
      <c r="S103" s="267">
        <f>'Ｈ４（1992）'!D102</f>
        <v>0</v>
      </c>
      <c r="T103" s="268">
        <f>'Ｈ４（1992）'!F102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7">
        <v>83232</v>
      </c>
      <c r="B104" s="917">
        <v>83232</v>
      </c>
      <c r="C104" s="917">
        <v>0</v>
      </c>
      <c r="D104" s="917">
        <v>0</v>
      </c>
      <c r="E104" s="917">
        <v>0</v>
      </c>
      <c r="F104" s="917">
        <v>39000</v>
      </c>
      <c r="G104" s="536"/>
      <c r="H104" s="535"/>
      <c r="I104" s="535"/>
      <c r="K104" s="199"/>
      <c r="L104" s="221"/>
      <c r="M104" s="201" t="s">
        <v>13</v>
      </c>
      <c r="N104" s="202"/>
      <c r="O104" s="203"/>
      <c r="P104" s="224">
        <f>P102-P103</f>
        <v>45287</v>
      </c>
      <c r="Q104" s="297">
        <f>Q102-Q103</f>
        <v>45287</v>
      </c>
      <c r="R104" s="225"/>
      <c r="S104" s="297">
        <f>S102-S103</f>
        <v>0</v>
      </c>
      <c r="T104" s="275">
        <f>T102-T103</f>
        <v>28700</v>
      </c>
      <c r="U104" s="269"/>
      <c r="V104" s="221"/>
      <c r="W104" s="201" t="s">
        <v>13</v>
      </c>
      <c r="X104" s="202"/>
      <c r="Y104" s="203" t="s">
        <v>699</v>
      </c>
      <c r="Z104" s="276">
        <f>'Ｈ４（1992）'!A135</f>
        <v>0</v>
      </c>
      <c r="AA104" s="277">
        <f>'Ｈ４（1992）'!B135</f>
        <v>0</v>
      </c>
      <c r="AB104" s="278"/>
      <c r="AC104" s="279">
        <f>'Ｈ４（1992）'!E135</f>
        <v>0</v>
      </c>
      <c r="AD104" s="269"/>
      <c r="AE104" s="221"/>
      <c r="AF104" s="201" t="s">
        <v>13</v>
      </c>
      <c r="AG104" s="202"/>
      <c r="AH104" s="203" t="s">
        <v>700</v>
      </c>
      <c r="AI104" s="276">
        <f>'Ｈ４（1992）'!A158</f>
        <v>0</v>
      </c>
      <c r="AJ104" s="277">
        <f>'Ｈ４（1992）'!B158</f>
        <v>0</v>
      </c>
      <c r="AK104" s="280">
        <f>'Ｈ４（1992）'!C158</f>
        <v>0</v>
      </c>
      <c r="AL104" s="281">
        <f>'Ｈ４（1992）'!E158</f>
        <v>0</v>
      </c>
    </row>
    <row r="105" spans="1:38" ht="14.45" customHeight="1">
      <c r="A105" s="917">
        <v>10414</v>
      </c>
      <c r="B105" s="917">
        <v>10414</v>
      </c>
      <c r="C105" s="917">
        <v>0</v>
      </c>
      <c r="D105" s="917">
        <v>0</v>
      </c>
      <c r="E105" s="917">
        <v>0</v>
      </c>
      <c r="F105" s="917">
        <v>0</v>
      </c>
      <c r="G105" s="536"/>
      <c r="H105" s="535"/>
      <c r="I105" s="535"/>
      <c r="K105" s="199"/>
      <c r="L105" s="174"/>
      <c r="M105" s="201" t="s">
        <v>88</v>
      </c>
      <c r="N105" s="202"/>
      <c r="O105" s="203" t="s">
        <v>109</v>
      </c>
      <c r="P105" s="204">
        <f>'Ｈ４（1992）'!A104</f>
        <v>83232</v>
      </c>
      <c r="Q105" s="205">
        <f>'Ｈ４（1992）'!B104</f>
        <v>83232</v>
      </c>
      <c r="R105" s="225"/>
      <c r="S105" s="267">
        <f>'Ｈ４（1992）'!D104</f>
        <v>0</v>
      </c>
      <c r="T105" s="268">
        <f>'Ｈ４（1992）'!F104</f>
        <v>39000</v>
      </c>
      <c r="U105" s="269"/>
      <c r="V105" s="174"/>
      <c r="W105" s="201" t="s">
        <v>452</v>
      </c>
      <c r="X105" s="202"/>
      <c r="Y105" s="203" t="s">
        <v>453</v>
      </c>
      <c r="Z105" s="276">
        <f>'Ｈ４（1992）'!A136</f>
        <v>0</v>
      </c>
      <c r="AA105" s="277">
        <f>'Ｈ４（1992）'!B136</f>
        <v>0</v>
      </c>
      <c r="AB105" s="278"/>
      <c r="AC105" s="279">
        <f>'Ｈ４（1992）'!E136</f>
        <v>0</v>
      </c>
      <c r="AD105" s="269"/>
      <c r="AE105" s="174"/>
      <c r="AF105" s="201" t="s">
        <v>452</v>
      </c>
      <c r="AG105" s="202"/>
      <c r="AH105" s="203" t="s">
        <v>454</v>
      </c>
      <c r="AI105" s="276">
        <f>'Ｈ４（1992）'!A159</f>
        <v>0</v>
      </c>
      <c r="AJ105" s="277">
        <f>'Ｈ４（1992）'!B159</f>
        <v>0</v>
      </c>
      <c r="AK105" s="280">
        <f>'Ｈ４（1992）'!C159</f>
        <v>0</v>
      </c>
      <c r="AL105" s="281">
        <f>'Ｈ４（1992）'!E159</f>
        <v>0</v>
      </c>
    </row>
    <row r="106" spans="1:38" ht="14.45" customHeight="1">
      <c r="A106" s="917">
        <v>0</v>
      </c>
      <c r="B106" s="917">
        <v>0</v>
      </c>
      <c r="C106" s="917">
        <v>0</v>
      </c>
      <c r="D106" s="917">
        <v>0</v>
      </c>
      <c r="E106" s="917">
        <v>0</v>
      </c>
      <c r="F106" s="917">
        <v>0</v>
      </c>
      <c r="G106" s="536"/>
      <c r="H106" s="535"/>
      <c r="I106" s="535"/>
      <c r="K106" s="199"/>
      <c r="L106" s="181" t="s">
        <v>91</v>
      </c>
      <c r="M106" s="201" t="s">
        <v>89</v>
      </c>
      <c r="N106" s="202"/>
      <c r="O106" s="203" t="s">
        <v>110</v>
      </c>
      <c r="P106" s="204">
        <f>'Ｈ４（1992）'!A105</f>
        <v>10414</v>
      </c>
      <c r="Q106" s="205">
        <f>'Ｈ４（1992）'!B105</f>
        <v>10414</v>
      </c>
      <c r="R106" s="225"/>
      <c r="S106" s="267">
        <f>'Ｈ４（1992）'!D105</f>
        <v>0</v>
      </c>
      <c r="T106" s="268">
        <f>'Ｈ４（1992）'!F105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7">
        <v>101143</v>
      </c>
      <c r="B107" s="917">
        <v>101143</v>
      </c>
      <c r="C107" s="917">
        <v>0</v>
      </c>
      <c r="D107" s="917">
        <v>0</v>
      </c>
      <c r="E107" s="917">
        <v>0</v>
      </c>
      <c r="F107" s="917">
        <v>93500</v>
      </c>
      <c r="G107" s="536"/>
      <c r="H107" s="535"/>
      <c r="I107" s="535"/>
      <c r="K107" s="199"/>
      <c r="L107" s="181"/>
      <c r="M107" s="201" t="s">
        <v>104</v>
      </c>
      <c r="N107" s="202"/>
      <c r="O107" s="203" t="s">
        <v>111</v>
      </c>
      <c r="P107" s="204">
        <f>'Ｈ４（1992）'!A106</f>
        <v>0</v>
      </c>
      <c r="Q107" s="205">
        <f>'Ｈ４（1992）'!B106</f>
        <v>0</v>
      </c>
      <c r="R107" s="225"/>
      <c r="S107" s="267">
        <f>'Ｈ４（1992）'!D106</f>
        <v>0</v>
      </c>
      <c r="T107" s="268">
        <f>'Ｈ４（1992）'!F106</f>
        <v>0</v>
      </c>
      <c r="U107" s="269"/>
      <c r="V107" s="181"/>
      <c r="W107" s="201" t="s">
        <v>104</v>
      </c>
      <c r="X107" s="202"/>
      <c r="Y107" s="203" t="s">
        <v>701</v>
      </c>
      <c r="Z107" s="276">
        <f>'Ｈ４（1992）'!A137</f>
        <v>0</v>
      </c>
      <c r="AA107" s="277">
        <f>'Ｈ４（1992）'!B137</f>
        <v>0</v>
      </c>
      <c r="AB107" s="278"/>
      <c r="AC107" s="279">
        <f>'Ｈ４（1992）'!E137</f>
        <v>0</v>
      </c>
      <c r="AD107" s="269"/>
      <c r="AE107" s="181"/>
      <c r="AF107" s="201" t="s">
        <v>104</v>
      </c>
      <c r="AG107" s="202"/>
      <c r="AH107" s="203" t="s">
        <v>702</v>
      </c>
      <c r="AI107" s="276">
        <f>'Ｈ４（1992）'!A160</f>
        <v>0</v>
      </c>
      <c r="AJ107" s="277">
        <f>'Ｈ４（1992）'!B160</f>
        <v>0</v>
      </c>
      <c r="AK107" s="280">
        <f>'Ｈ４（1992）'!C160</f>
        <v>0</v>
      </c>
      <c r="AL107" s="281">
        <f>'Ｈ４（1992）'!E160</f>
        <v>0</v>
      </c>
    </row>
    <row r="108" spans="1:38" ht="14.45" customHeight="1">
      <c r="A108" s="917">
        <v>0</v>
      </c>
      <c r="B108" s="917">
        <v>0</v>
      </c>
      <c r="C108" s="917">
        <v>0</v>
      </c>
      <c r="D108" s="917">
        <v>0</v>
      </c>
      <c r="E108" s="917">
        <v>0</v>
      </c>
      <c r="F108" s="917">
        <v>0</v>
      </c>
      <c r="G108" s="536"/>
      <c r="H108" s="535"/>
      <c r="I108" s="535"/>
      <c r="K108" s="199"/>
      <c r="L108" s="181"/>
      <c r="M108" s="201" t="s">
        <v>90</v>
      </c>
      <c r="N108" s="202"/>
      <c r="O108" s="203" t="s">
        <v>112</v>
      </c>
      <c r="P108" s="204">
        <f>'Ｈ４（1992）'!A107</f>
        <v>101143</v>
      </c>
      <c r="Q108" s="205">
        <f>'Ｈ４（1992）'!B107</f>
        <v>101143</v>
      </c>
      <c r="R108" s="225"/>
      <c r="S108" s="267">
        <f>'Ｈ４（1992）'!D107</f>
        <v>0</v>
      </c>
      <c r="T108" s="268">
        <f>'Ｈ４（1992）'!F107</f>
        <v>93500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7">
        <v>0</v>
      </c>
      <c r="B109" s="917">
        <v>0</v>
      </c>
      <c r="C109" s="917">
        <v>0</v>
      </c>
      <c r="D109" s="917">
        <v>0</v>
      </c>
      <c r="E109" s="917">
        <v>0</v>
      </c>
      <c r="F109" s="917">
        <v>0</v>
      </c>
      <c r="G109" s="536"/>
      <c r="H109" s="535"/>
      <c r="I109" s="535"/>
      <c r="K109" s="199"/>
      <c r="L109" s="181" t="s">
        <v>92</v>
      </c>
      <c r="M109" s="201" t="s">
        <v>105</v>
      </c>
      <c r="N109" s="202"/>
      <c r="O109" s="203" t="s">
        <v>113</v>
      </c>
      <c r="P109" s="204">
        <f>'Ｈ４（1992）'!A108</f>
        <v>0</v>
      </c>
      <c r="Q109" s="205">
        <f>'Ｈ４（1992）'!B108</f>
        <v>0</v>
      </c>
      <c r="R109" s="225"/>
      <c r="S109" s="267">
        <f>'Ｈ４（1992）'!D108</f>
        <v>0</v>
      </c>
      <c r="T109" s="268">
        <f>'Ｈ４（1992）'!F108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7">
        <v>0</v>
      </c>
      <c r="B110" s="917">
        <v>0</v>
      </c>
      <c r="C110" s="917">
        <v>0</v>
      </c>
      <c r="D110" s="917">
        <v>0</v>
      </c>
      <c r="E110" s="917">
        <v>0</v>
      </c>
      <c r="F110" s="917">
        <v>0</v>
      </c>
      <c r="G110" s="536"/>
      <c r="H110" s="535"/>
      <c r="I110" s="535"/>
      <c r="K110" s="199"/>
      <c r="L110" s="181"/>
      <c r="M110" s="201" t="s">
        <v>106</v>
      </c>
      <c r="N110" s="202"/>
      <c r="O110" s="203" t="s">
        <v>114</v>
      </c>
      <c r="P110" s="204">
        <f>'Ｈ４（1992）'!A109</f>
        <v>0</v>
      </c>
      <c r="Q110" s="205">
        <f>'Ｈ４（1992）'!B109</f>
        <v>0</v>
      </c>
      <c r="R110" s="225"/>
      <c r="S110" s="267">
        <f>'Ｈ４（1992）'!D109</f>
        <v>0</v>
      </c>
      <c r="T110" s="268">
        <f>'Ｈ４（1992）'!F109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7">
        <v>7694</v>
      </c>
      <c r="B111" s="917">
        <v>7694</v>
      </c>
      <c r="C111" s="917">
        <v>0</v>
      </c>
      <c r="D111" s="917">
        <v>0</v>
      </c>
      <c r="E111" s="917">
        <v>2000</v>
      </c>
      <c r="F111" s="917">
        <v>0</v>
      </c>
      <c r="G111" s="536"/>
      <c r="H111" s="535"/>
      <c r="I111" s="535"/>
      <c r="K111" s="199"/>
      <c r="L111" s="181"/>
      <c r="M111" s="201" t="s">
        <v>107</v>
      </c>
      <c r="N111" s="202"/>
      <c r="O111" s="203" t="s">
        <v>115</v>
      </c>
      <c r="P111" s="204">
        <f>'Ｈ４（1992）'!A110</f>
        <v>0</v>
      </c>
      <c r="Q111" s="205">
        <f>'Ｈ４（1992）'!B110</f>
        <v>0</v>
      </c>
      <c r="R111" s="225"/>
      <c r="S111" s="267">
        <f>'Ｈ４（1992）'!D110</f>
        <v>0</v>
      </c>
      <c r="T111" s="268">
        <f>'Ｈ４（1992）'!F110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7">
        <v>0</v>
      </c>
      <c r="B112" s="917">
        <v>0</v>
      </c>
      <c r="C112" s="917">
        <v>0</v>
      </c>
      <c r="D112" s="917">
        <v>0</v>
      </c>
      <c r="E112" s="917">
        <v>0</v>
      </c>
      <c r="F112" s="917">
        <v>0</v>
      </c>
      <c r="G112" s="536"/>
      <c r="H112" s="535"/>
      <c r="I112" s="535"/>
      <c r="K112" s="199"/>
      <c r="L112" s="181" t="s">
        <v>41</v>
      </c>
      <c r="M112" s="201" t="s">
        <v>108</v>
      </c>
      <c r="N112" s="202"/>
      <c r="O112" s="203" t="s">
        <v>116</v>
      </c>
      <c r="P112" s="204">
        <f>'Ｈ４（1992）'!A111</f>
        <v>7694</v>
      </c>
      <c r="Q112" s="205">
        <f>'Ｈ４（1992）'!B111</f>
        <v>7694</v>
      </c>
      <c r="R112" s="225"/>
      <c r="S112" s="267">
        <f>'Ｈ４（1992）'!D111</f>
        <v>0</v>
      </c>
      <c r="T112" s="268">
        <f>'Ｈ４（1992）'!F111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thickBot="1">
      <c r="A113" s="538">
        <v>0</v>
      </c>
      <c r="B113" s="539">
        <v>0</v>
      </c>
      <c r="C113" s="539">
        <v>0</v>
      </c>
      <c r="D113" s="539">
        <v>0</v>
      </c>
      <c r="E113" s="539">
        <v>0</v>
      </c>
      <c r="F113" s="539">
        <v>0</v>
      </c>
      <c r="G113" s="536"/>
      <c r="H113" s="535"/>
      <c r="I113" s="535"/>
      <c r="K113" s="199"/>
      <c r="L113" s="221"/>
      <c r="M113" s="201" t="s">
        <v>13</v>
      </c>
      <c r="N113" s="202"/>
      <c r="O113" s="203" t="s">
        <v>117</v>
      </c>
      <c r="P113" s="204">
        <f>'Ｈ４（1992）'!A112</f>
        <v>0</v>
      </c>
      <c r="Q113" s="205">
        <f>'Ｈ４（1992）'!B112</f>
        <v>0</v>
      </c>
      <c r="R113" s="225"/>
      <c r="S113" s="267">
        <f>'Ｈ４（1992）'!D112</f>
        <v>0</v>
      </c>
      <c r="T113" s="268">
        <f>'Ｈ４（1992）'!F112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'Ｈ４（1992）'!A113</f>
        <v>0</v>
      </c>
      <c r="Q114" s="205">
        <f>'Ｈ４（1992）'!B113</f>
        <v>0</v>
      </c>
      <c r="R114" s="225"/>
      <c r="S114" s="267">
        <f>'Ｈ４（1992）'!D113</f>
        <v>0</v>
      </c>
      <c r="T114" s="268">
        <f>'Ｈ４（1992）'!F113</f>
        <v>0</v>
      </c>
      <c r="U114" s="269"/>
      <c r="V114" s="201" t="s">
        <v>13</v>
      </c>
      <c r="W114" s="202"/>
      <c r="X114" s="202"/>
      <c r="Y114" s="203" t="s">
        <v>703</v>
      </c>
      <c r="Z114" s="276">
        <f>'Ｈ４（1992）'!A138</f>
        <v>0</v>
      </c>
      <c r="AA114" s="277">
        <f>'Ｈ４（1992）'!B138</f>
        <v>0</v>
      </c>
      <c r="AB114" s="278"/>
      <c r="AC114" s="279">
        <f>'Ｈ４（1992）'!E138</f>
        <v>0</v>
      </c>
      <c r="AD114" s="269"/>
      <c r="AE114" s="201" t="s">
        <v>13</v>
      </c>
      <c r="AF114" s="202"/>
      <c r="AG114" s="202"/>
      <c r="AH114" s="203" t="s">
        <v>704</v>
      </c>
      <c r="AI114" s="276">
        <f>'Ｈ４（1992）'!A161</f>
        <v>0</v>
      </c>
      <c r="AJ114" s="277">
        <f>'Ｈ４（1992）'!B161</f>
        <v>0</v>
      </c>
      <c r="AK114" s="280">
        <f>'Ｈ４（1992）'!C161</f>
        <v>0</v>
      </c>
      <c r="AL114" s="281">
        <f>'Ｈ４（1992）'!E161</f>
        <v>0</v>
      </c>
    </row>
    <row r="115" spans="1:41" ht="14.45" customHeight="1" thickBot="1">
      <c r="K115" s="316"/>
      <c r="L115" s="317" t="s">
        <v>82</v>
      </c>
      <c r="M115" s="318"/>
      <c r="N115" s="318"/>
      <c r="O115" s="319"/>
      <c r="P115" s="320">
        <f>SUM(P62:P114)-P63-P64-P66-P67-P69-P70-P71-P84-P85-P86-P94-P95-P96-P97-P98-P103-P104</f>
        <v>1244255</v>
      </c>
      <c r="Q115" s="321">
        <f>SUM(Q62:Q114)-Q63-Q64-Q66-Q67-Q69-Q70-Q71-Q84-Q85-Q86-Q94-Q95-Q96-Q97-Q98-Q103-Q104</f>
        <v>1196246</v>
      </c>
      <c r="R115" s="321"/>
      <c r="S115" s="322">
        <f>SUM(S62:S114)-S63-S64-S66-S67-S69-S70-S71-S84-S85-S86-S94-S95-S96-S97-S98-S103-S104</f>
        <v>20883</v>
      </c>
      <c r="T115" s="323">
        <f>SUM(T62:T114)-T63-T64-T66-T67-T69-T70-T71-T84-T85-T86-T94-T95-T96-T97-T98-T103-T104</f>
        <v>261100</v>
      </c>
      <c r="U115" s="324"/>
      <c r="V115" s="317" t="s">
        <v>82</v>
      </c>
      <c r="W115" s="318"/>
      <c r="X115" s="318"/>
      <c r="Y115" s="319"/>
      <c r="Z115" s="325">
        <f>Z64+Z67+Z73+Z74+Z75+Z86+Z88+Z89+Z92+Z93+Z99+Z101+Z104+Z105+Z114</f>
        <v>20156</v>
      </c>
      <c r="AA115" s="326">
        <f>AA64+AA67+AA73+AA74+AA75+AA86+AA88+AA89+AA92+AA93+AA99+AA101+AA104+AA105+AA114</f>
        <v>0</v>
      </c>
      <c r="AB115" s="327"/>
      <c r="AC115" s="328">
        <f>AC64+AC67+AC73+AC74+AC75+AC86+AC88+AC89+AC92+AC93+AC99+AC101+AC104+AC105+AC114</f>
        <v>13000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27">
        <v>20156</v>
      </c>
      <c r="B116" s="927">
        <v>0</v>
      </c>
      <c r="C116" s="927">
        <v>0</v>
      </c>
      <c r="D116" s="927">
        <v>0</v>
      </c>
      <c r="E116" s="927">
        <v>13000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27">
        <v>0</v>
      </c>
      <c r="B117" s="927">
        <v>0</v>
      </c>
      <c r="C117" s="927">
        <v>0</v>
      </c>
      <c r="D117" s="927">
        <v>0</v>
      </c>
      <c r="E117" s="927">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27">
        <v>0</v>
      </c>
      <c r="B118" s="927">
        <v>0</v>
      </c>
      <c r="C118" s="927">
        <v>0</v>
      </c>
      <c r="D118" s="927">
        <v>0</v>
      </c>
      <c r="E118" s="927">
        <v>0</v>
      </c>
      <c r="K118" s="504" t="s">
        <v>723</v>
      </c>
      <c r="L118" s="339"/>
      <c r="M118" s="339"/>
      <c r="N118" s="339"/>
      <c r="O118" s="340"/>
      <c r="P118" s="341"/>
      <c r="Q118" s="341"/>
      <c r="R118" s="518" t="s">
        <v>737</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27">
        <v>0</v>
      </c>
      <c r="B119" s="927">
        <v>0</v>
      </c>
      <c r="C119" s="927">
        <v>0</v>
      </c>
      <c r="D119" s="927">
        <v>0</v>
      </c>
      <c r="E119" s="927">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1" s="376" customFormat="1" ht="14.45" customHeight="1">
      <c r="A120" s="927">
        <v>0</v>
      </c>
      <c r="B120" s="927">
        <v>0</v>
      </c>
      <c r="C120" s="927">
        <v>0</v>
      </c>
      <c r="D120" s="927">
        <v>0</v>
      </c>
      <c r="E120" s="927">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27">
        <v>17355</v>
      </c>
      <c r="B121" s="927">
        <v>0</v>
      </c>
      <c r="C121" s="927">
        <v>0</v>
      </c>
      <c r="D121" s="927">
        <v>0</v>
      </c>
      <c r="E121" s="927">
        <v>13000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27">
        <v>17355</v>
      </c>
      <c r="B122" s="927">
        <v>0</v>
      </c>
      <c r="C122" s="927">
        <v>0</v>
      </c>
      <c r="D122" s="927">
        <v>0</v>
      </c>
      <c r="E122" s="927">
        <v>13000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1" ht="14.45" customHeight="1">
      <c r="A123" s="927">
        <v>0</v>
      </c>
      <c r="B123" s="927">
        <v>0</v>
      </c>
      <c r="C123" s="927">
        <v>0</v>
      </c>
      <c r="D123" s="927">
        <v>0</v>
      </c>
      <c r="E123" s="927">
        <v>0</v>
      </c>
      <c r="K123" s="188"/>
      <c r="L123" s="189" t="s">
        <v>8</v>
      </c>
      <c r="M123" s="190"/>
      <c r="N123" s="190"/>
      <c r="O123" s="191"/>
      <c r="P123" s="365">
        <f t="shared" ref="P123:T138" si="0">P8+P62</f>
        <v>37665</v>
      </c>
      <c r="Q123" s="259">
        <f t="shared" si="0"/>
        <v>37665</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37665</v>
      </c>
      <c r="AJ123" s="259">
        <f>SUM(AJ124:AJ125)</f>
        <v>0</v>
      </c>
      <c r="AK123" s="370">
        <f>SUM(AK124:AK125)</f>
        <v>0</v>
      </c>
      <c r="AL123" s="1383">
        <f>P123-Q123</f>
        <v>0</v>
      </c>
      <c r="AM123" s="1339"/>
    </row>
    <row r="124" spans="1:41" ht="14.45" customHeight="1">
      <c r="A124" s="927">
        <v>2801</v>
      </c>
      <c r="B124" s="927">
        <v>0</v>
      </c>
      <c r="C124" s="927">
        <v>0</v>
      </c>
      <c r="D124" s="927">
        <v>0</v>
      </c>
      <c r="E124" s="927">
        <v>0</v>
      </c>
      <c r="K124" s="199"/>
      <c r="L124" s="200"/>
      <c r="M124" s="201" t="s">
        <v>146</v>
      </c>
      <c r="N124" s="202"/>
      <c r="O124" s="203"/>
      <c r="P124" s="224">
        <f t="shared" si="0"/>
        <v>12985</v>
      </c>
      <c r="Q124" s="225">
        <f t="shared" si="0"/>
        <v>12985</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12985</v>
      </c>
      <c r="AJ124" s="225">
        <f>IF($P124-$Z124=0,0,ROUND((R124-AA124)*$AI124/($P124-$Z124),0))</f>
        <v>0</v>
      </c>
      <c r="AK124" s="371">
        <f>IF(P124-Z124=0,0,ROUND((S124-AB124)*AI124/(P124-Z124),0))</f>
        <v>0</v>
      </c>
      <c r="AL124" s="1383">
        <f t="shared" ref="AL124:AL175" si="3">P124-Q124</f>
        <v>0</v>
      </c>
      <c r="AM124" s="1339"/>
    </row>
    <row r="125" spans="1:41" ht="14.45" customHeight="1">
      <c r="A125" s="927">
        <v>0</v>
      </c>
      <c r="B125" s="927">
        <v>0</v>
      </c>
      <c r="C125" s="927">
        <v>0</v>
      </c>
      <c r="D125" s="927">
        <v>0</v>
      </c>
      <c r="E125" s="927">
        <v>0</v>
      </c>
      <c r="K125" s="199"/>
      <c r="L125" s="200"/>
      <c r="M125" s="201" t="s">
        <v>13</v>
      </c>
      <c r="N125" s="172"/>
      <c r="O125" s="212"/>
      <c r="P125" s="224">
        <f t="shared" si="0"/>
        <v>24680</v>
      </c>
      <c r="Q125" s="225">
        <f t="shared" si="0"/>
        <v>24680</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24680</v>
      </c>
      <c r="AJ125" s="225">
        <f>IF($P125-$Z125=0,0,ROUND((R125-AA125)*$AI125/($P125-$Z125),0))</f>
        <v>0</v>
      </c>
      <c r="AK125" s="371">
        <f>IF(P125-Z125=0,0,ROUND((S125-AB125)*AI125/(P125-Z125),0))</f>
        <v>0</v>
      </c>
      <c r="AL125" s="1383">
        <f t="shared" si="3"/>
        <v>0</v>
      </c>
      <c r="AM125" s="1339"/>
    </row>
    <row r="126" spans="1:41" ht="14.45" customHeight="1">
      <c r="A126" s="927">
        <v>0</v>
      </c>
      <c r="B126" s="927">
        <v>0</v>
      </c>
      <c r="C126" s="927">
        <v>0</v>
      </c>
      <c r="D126" s="927">
        <v>0</v>
      </c>
      <c r="E126" s="927">
        <v>0</v>
      </c>
      <c r="K126" s="199" t="s">
        <v>4</v>
      </c>
      <c r="L126" s="178" t="s">
        <v>14</v>
      </c>
      <c r="M126" s="175"/>
      <c r="N126" s="175"/>
      <c r="O126" s="216"/>
      <c r="P126" s="224">
        <f t="shared" si="0"/>
        <v>17623</v>
      </c>
      <c r="Q126" s="225">
        <f t="shared" si="0"/>
        <v>17623</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17623</v>
      </c>
      <c r="AJ126" s="225">
        <f>SUM(AJ127:AJ128)</f>
        <v>0</v>
      </c>
      <c r="AK126" s="371">
        <f>SUM(AK127:AK128)</f>
        <v>0</v>
      </c>
      <c r="AL126" s="1383">
        <f t="shared" si="3"/>
        <v>0</v>
      </c>
      <c r="AM126" s="1339"/>
    </row>
    <row r="127" spans="1:41" ht="14.45" customHeight="1">
      <c r="A127" s="927">
        <v>0</v>
      </c>
      <c r="B127" s="927">
        <v>0</v>
      </c>
      <c r="C127" s="927">
        <v>0</v>
      </c>
      <c r="D127" s="927">
        <v>0</v>
      </c>
      <c r="E127" s="927">
        <v>0</v>
      </c>
      <c r="K127" s="199"/>
      <c r="L127" s="200"/>
      <c r="M127" s="201" t="s">
        <v>16</v>
      </c>
      <c r="N127" s="202"/>
      <c r="O127" s="203"/>
      <c r="P127" s="224">
        <f t="shared" si="0"/>
        <v>4684</v>
      </c>
      <c r="Q127" s="225">
        <f t="shared" si="0"/>
        <v>4684</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4684</v>
      </c>
      <c r="AJ127" s="225">
        <f>IF($P127-$Z127=0,0,ROUND((R127-AA127)*$AI127/($P127-$Z127),0))</f>
        <v>0</v>
      </c>
      <c r="AK127" s="371">
        <f>IF(P127-Z127=0,0,ROUND((S127-AB127)*AI127/(P127-Z127),0))</f>
        <v>0</v>
      </c>
      <c r="AL127" s="1383">
        <f t="shared" si="3"/>
        <v>0</v>
      </c>
      <c r="AM127" s="1339"/>
    </row>
    <row r="128" spans="1:41" ht="14.45" customHeight="1">
      <c r="A128" s="927">
        <v>2801</v>
      </c>
      <c r="B128" s="927">
        <v>0</v>
      </c>
      <c r="C128" s="927">
        <v>0</v>
      </c>
      <c r="D128" s="927">
        <v>0</v>
      </c>
      <c r="E128" s="927">
        <v>0</v>
      </c>
      <c r="K128" s="199"/>
      <c r="L128" s="221"/>
      <c r="M128" s="201" t="s">
        <v>13</v>
      </c>
      <c r="N128" s="222"/>
      <c r="O128" s="223"/>
      <c r="P128" s="224">
        <f t="shared" si="0"/>
        <v>12939</v>
      </c>
      <c r="Q128" s="225">
        <f t="shared" si="0"/>
        <v>12939</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12939</v>
      </c>
      <c r="AJ128" s="225">
        <f>IF($P128-$Z128=0,0,ROUND((R128-AA128)*$AI128/($P128-$Z128),0))</f>
        <v>0</v>
      </c>
      <c r="AK128" s="371">
        <f>IF(P128-Z128=0,0,ROUND((S128-AB128)*AI128/(P128-Z128),0))</f>
        <v>0</v>
      </c>
      <c r="AL128" s="1383">
        <f t="shared" si="3"/>
        <v>0</v>
      </c>
      <c r="AM128" s="1339"/>
    </row>
    <row r="129" spans="1:39" ht="14.45" customHeight="1">
      <c r="A129" s="927">
        <v>0</v>
      </c>
      <c r="B129" s="927">
        <v>0</v>
      </c>
      <c r="C129" s="927">
        <v>0</v>
      </c>
      <c r="D129" s="927">
        <v>0</v>
      </c>
      <c r="E129" s="927">
        <v>0</v>
      </c>
      <c r="K129" s="199" t="s">
        <v>4</v>
      </c>
      <c r="L129" s="174"/>
      <c r="M129" s="200" t="s">
        <v>94</v>
      </c>
      <c r="N129" s="202"/>
      <c r="O129" s="203"/>
      <c r="P129" s="224">
        <f t="shared" si="0"/>
        <v>23641</v>
      </c>
      <c r="Q129" s="225">
        <f t="shared" si="0"/>
        <v>7399</v>
      </c>
      <c r="R129" s="225">
        <f t="shared" si="0"/>
        <v>5046</v>
      </c>
      <c r="S129" s="226">
        <f t="shared" si="0"/>
        <v>5046</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7399</v>
      </c>
      <c r="AJ129" s="225">
        <f>SUM(AJ130:AJ132)</f>
        <v>784</v>
      </c>
      <c r="AK129" s="371">
        <f>SUM(AK130:AK132)</f>
        <v>784</v>
      </c>
      <c r="AL129" s="1383">
        <f t="shared" si="3"/>
        <v>16242</v>
      </c>
      <c r="AM129" s="1339"/>
    </row>
    <row r="130" spans="1:39" ht="14.45" customHeight="1">
      <c r="A130" s="927">
        <v>0</v>
      </c>
      <c r="B130" s="927">
        <v>0</v>
      </c>
      <c r="C130" s="927">
        <v>0</v>
      </c>
      <c r="D130" s="927">
        <v>0</v>
      </c>
      <c r="E130" s="927">
        <v>0</v>
      </c>
      <c r="K130" s="199"/>
      <c r="L130" s="181" t="s">
        <v>102</v>
      </c>
      <c r="M130" s="200"/>
      <c r="N130" s="201" t="s">
        <v>148</v>
      </c>
      <c r="O130" s="203"/>
      <c r="P130" s="224">
        <f t="shared" si="0"/>
        <v>4412</v>
      </c>
      <c r="Q130" s="225">
        <f t="shared" si="0"/>
        <v>4412</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4412</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27">
        <v>0</v>
      </c>
      <c r="B131" s="927">
        <v>0</v>
      </c>
      <c r="C131" s="927">
        <v>0</v>
      </c>
      <c r="D131" s="927">
        <v>0</v>
      </c>
      <c r="E131" s="927">
        <v>0</v>
      </c>
      <c r="K131" s="199"/>
      <c r="L131" s="181" t="s">
        <v>103</v>
      </c>
      <c r="M131" s="181"/>
      <c r="N131" s="201" t="s">
        <v>96</v>
      </c>
      <c r="O131" s="203"/>
      <c r="P131" s="224">
        <f t="shared" si="0"/>
        <v>19229</v>
      </c>
      <c r="Q131" s="225">
        <f t="shared" si="0"/>
        <v>2987</v>
      </c>
      <c r="R131" s="225">
        <f t="shared" si="0"/>
        <v>5046</v>
      </c>
      <c r="S131" s="226">
        <f t="shared" si="0"/>
        <v>5046</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2987</v>
      </c>
      <c r="AJ131" s="225">
        <f t="shared" si="5"/>
        <v>784</v>
      </c>
      <c r="AK131" s="371">
        <f t="shared" si="6"/>
        <v>784</v>
      </c>
      <c r="AL131" s="1383">
        <f t="shared" si="3"/>
        <v>16242</v>
      </c>
      <c r="AM131" s="1339"/>
    </row>
    <row r="132" spans="1:39" ht="14.45" customHeight="1">
      <c r="A132" s="927">
        <v>2801</v>
      </c>
      <c r="B132" s="927">
        <v>0</v>
      </c>
      <c r="C132" s="927">
        <v>0</v>
      </c>
      <c r="D132" s="927">
        <v>0</v>
      </c>
      <c r="E132" s="927">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27">
        <v>0</v>
      </c>
      <c r="B133" s="927">
        <v>0</v>
      </c>
      <c r="C133" s="927">
        <v>0</v>
      </c>
      <c r="D133" s="927">
        <v>0</v>
      </c>
      <c r="E133" s="927">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27">
        <v>0</v>
      </c>
      <c r="B134" s="927">
        <v>0</v>
      </c>
      <c r="C134" s="927">
        <v>0</v>
      </c>
      <c r="D134" s="927">
        <v>0</v>
      </c>
      <c r="E134" s="927">
        <v>0</v>
      </c>
      <c r="K134" s="199"/>
      <c r="L134" s="221"/>
      <c r="M134" s="201" t="s">
        <v>13</v>
      </c>
      <c r="N134" s="202"/>
      <c r="O134" s="203"/>
      <c r="P134" s="224">
        <f t="shared" si="0"/>
        <v>500813</v>
      </c>
      <c r="Q134" s="225">
        <f t="shared" si="0"/>
        <v>500813</v>
      </c>
      <c r="R134" s="225">
        <f t="shared" si="0"/>
        <v>0</v>
      </c>
      <c r="S134" s="226">
        <f t="shared" si="0"/>
        <v>0</v>
      </c>
      <c r="T134" s="275">
        <f t="shared" si="0"/>
        <v>36800</v>
      </c>
      <c r="U134" s="207"/>
      <c r="V134" s="221"/>
      <c r="W134" s="201" t="s">
        <v>13</v>
      </c>
      <c r="X134" s="202"/>
      <c r="Y134" s="203" t="s">
        <v>156</v>
      </c>
      <c r="Z134" s="224">
        <f t="shared" si="7"/>
        <v>450691</v>
      </c>
      <c r="AA134" s="225">
        <f t="shared" si="7"/>
        <v>0</v>
      </c>
      <c r="AB134" s="297">
        <f t="shared" si="7"/>
        <v>0</v>
      </c>
      <c r="AC134" s="371">
        <f t="shared" si="7"/>
        <v>0</v>
      </c>
      <c r="AD134" s="376"/>
      <c r="AE134" s="199"/>
      <c r="AF134" s="221"/>
      <c r="AG134" s="201" t="s">
        <v>13</v>
      </c>
      <c r="AH134" s="202"/>
      <c r="AI134" s="224">
        <f t="shared" si="2"/>
        <v>50122</v>
      </c>
      <c r="AJ134" s="225">
        <f t="shared" si="5"/>
        <v>0</v>
      </c>
      <c r="AK134" s="371">
        <f t="shared" si="6"/>
        <v>0</v>
      </c>
      <c r="AL134" s="1383">
        <f t="shared" si="3"/>
        <v>0</v>
      </c>
      <c r="AM134" s="1339"/>
    </row>
    <row r="135" spans="1:39" ht="14.45" customHeight="1">
      <c r="A135" s="927">
        <v>0</v>
      </c>
      <c r="B135" s="927">
        <v>0</v>
      </c>
      <c r="C135" s="927">
        <v>0</v>
      </c>
      <c r="D135" s="927">
        <v>0</v>
      </c>
      <c r="E135" s="927">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27">
        <v>0</v>
      </c>
      <c r="B136" s="927">
        <v>0</v>
      </c>
      <c r="C136" s="927">
        <v>0</v>
      </c>
      <c r="D136" s="927">
        <v>0</v>
      </c>
      <c r="E136" s="927">
        <v>0</v>
      </c>
      <c r="K136" s="199"/>
      <c r="L136" s="200"/>
      <c r="M136" s="201" t="s">
        <v>22</v>
      </c>
      <c r="N136" s="202"/>
      <c r="O136" s="203"/>
      <c r="P136" s="224">
        <f t="shared" si="0"/>
        <v>39493</v>
      </c>
      <c r="Q136" s="225">
        <f t="shared" si="0"/>
        <v>28780</v>
      </c>
      <c r="R136" s="225">
        <f t="shared" si="0"/>
        <v>0</v>
      </c>
      <c r="S136" s="226">
        <f t="shared" si="0"/>
        <v>22957</v>
      </c>
      <c r="T136" s="275">
        <f t="shared" si="0"/>
        <v>3000</v>
      </c>
      <c r="U136" s="207" t="s">
        <v>86</v>
      </c>
      <c r="V136" s="200"/>
      <c r="W136" s="201" t="s">
        <v>22</v>
      </c>
      <c r="X136" s="202"/>
      <c r="Y136" s="203" t="s">
        <v>156</v>
      </c>
      <c r="Z136" s="224">
        <f t="shared" ref="Z136:AC139" si="8">IF(ISERROR((Z$28)*(Q136/(Q$136+Q$137+Q$138+Q$139+Q$141+Q$142+Q$143))),0,ROUND((Z$28)*(Q136/(Q$136+Q$137+Q$138+Q$139+Q$141+Q$142+Q$143)),0))</f>
        <v>2049</v>
      </c>
      <c r="AA136" s="225">
        <f t="shared" si="8"/>
        <v>0</v>
      </c>
      <c r="AB136" s="297">
        <f t="shared" si="8"/>
        <v>1556</v>
      </c>
      <c r="AC136" s="371">
        <f t="shared" si="8"/>
        <v>125</v>
      </c>
      <c r="AD136" s="376"/>
      <c r="AE136" s="199"/>
      <c r="AF136" s="200"/>
      <c r="AG136" s="201" t="s">
        <v>22</v>
      </c>
      <c r="AH136" s="202"/>
      <c r="AI136" s="224">
        <f t="shared" si="2"/>
        <v>26731</v>
      </c>
      <c r="AJ136" s="225">
        <f t="shared" si="5"/>
        <v>0</v>
      </c>
      <c r="AK136" s="371">
        <f t="shared" si="6"/>
        <v>15278</v>
      </c>
      <c r="AL136" s="1383">
        <f t="shared" si="3"/>
        <v>10713</v>
      </c>
      <c r="AM136" s="1339"/>
    </row>
    <row r="137" spans="1:39" ht="14.45" customHeight="1">
      <c r="A137" s="927">
        <v>0</v>
      </c>
      <c r="B137" s="927">
        <v>0</v>
      </c>
      <c r="C137" s="927">
        <v>0</v>
      </c>
      <c r="D137" s="927">
        <v>0</v>
      </c>
      <c r="E137" s="927">
        <v>0</v>
      </c>
      <c r="K137" s="199"/>
      <c r="L137" s="200" t="s">
        <v>25</v>
      </c>
      <c r="M137" s="201" t="s">
        <v>26</v>
      </c>
      <c r="N137" s="202"/>
      <c r="O137" s="203"/>
      <c r="P137" s="224">
        <f t="shared" si="0"/>
        <v>43223</v>
      </c>
      <c r="Q137" s="225">
        <f t="shared" si="0"/>
        <v>43223</v>
      </c>
      <c r="R137" s="225">
        <f t="shared" si="0"/>
        <v>0</v>
      </c>
      <c r="S137" s="226">
        <f t="shared" si="0"/>
        <v>27978</v>
      </c>
      <c r="T137" s="275">
        <f t="shared" si="0"/>
        <v>11600</v>
      </c>
      <c r="U137" s="207"/>
      <c r="V137" s="200" t="s">
        <v>25</v>
      </c>
      <c r="W137" s="201" t="s">
        <v>26</v>
      </c>
      <c r="X137" s="202"/>
      <c r="Y137" s="203" t="s">
        <v>156</v>
      </c>
      <c r="Z137" s="224">
        <f t="shared" si="8"/>
        <v>3077</v>
      </c>
      <c r="AA137" s="225">
        <f t="shared" si="8"/>
        <v>0</v>
      </c>
      <c r="AB137" s="297">
        <f t="shared" si="8"/>
        <v>1897</v>
      </c>
      <c r="AC137" s="371">
        <f t="shared" si="8"/>
        <v>483</v>
      </c>
      <c r="AD137" s="376"/>
      <c r="AE137" s="199"/>
      <c r="AF137" s="200" t="s">
        <v>25</v>
      </c>
      <c r="AG137" s="201" t="s">
        <v>26</v>
      </c>
      <c r="AH137" s="202"/>
      <c r="AI137" s="224">
        <f t="shared" si="2"/>
        <v>40146</v>
      </c>
      <c r="AJ137" s="225">
        <f t="shared" si="5"/>
        <v>0</v>
      </c>
      <c r="AK137" s="371">
        <f t="shared" si="6"/>
        <v>26081</v>
      </c>
      <c r="AL137" s="1383">
        <f t="shared" si="3"/>
        <v>0</v>
      </c>
      <c r="AM137" s="1339"/>
    </row>
    <row r="138" spans="1:39" ht="14.45" customHeight="1">
      <c r="A138" s="927">
        <v>0</v>
      </c>
      <c r="B138" s="927">
        <v>0</v>
      </c>
      <c r="C138" s="927">
        <v>0</v>
      </c>
      <c r="D138" s="927">
        <v>0</v>
      </c>
      <c r="E138" s="927">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27">
        <v>0</v>
      </c>
      <c r="B139" s="927">
        <v>0</v>
      </c>
      <c r="C139" s="927">
        <v>0</v>
      </c>
      <c r="D139" s="927">
        <v>0</v>
      </c>
      <c r="E139" s="927">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27">
        <v>0</v>
      </c>
      <c r="B140" s="927">
        <v>0</v>
      </c>
      <c r="C140" s="927">
        <v>0</v>
      </c>
      <c r="D140" s="927">
        <v>0</v>
      </c>
      <c r="E140" s="927">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27">
        <v>0</v>
      </c>
      <c r="B141" s="927">
        <v>0</v>
      </c>
      <c r="C141" s="927">
        <v>0</v>
      </c>
      <c r="D141" s="927">
        <v>0</v>
      </c>
      <c r="E141" s="927">
        <v>0</v>
      </c>
      <c r="K141" s="199"/>
      <c r="L141" s="200" t="s">
        <v>38</v>
      </c>
      <c r="M141" s="201" t="s">
        <v>149</v>
      </c>
      <c r="N141" s="202"/>
      <c r="O141" s="203"/>
      <c r="P141" s="224">
        <f t="shared" si="9"/>
        <v>363806</v>
      </c>
      <c r="Q141" s="225">
        <f t="shared" si="9"/>
        <v>333404</v>
      </c>
      <c r="R141" s="225">
        <f t="shared" si="9"/>
        <v>0</v>
      </c>
      <c r="S141" s="226">
        <f t="shared" si="9"/>
        <v>164149</v>
      </c>
      <c r="T141" s="275">
        <f t="shared" si="9"/>
        <v>111800</v>
      </c>
      <c r="U141" s="207"/>
      <c r="V141" s="200" t="s">
        <v>38</v>
      </c>
      <c r="W141" s="201" t="s">
        <v>149</v>
      </c>
      <c r="X141" s="202"/>
      <c r="Y141" s="203" t="s">
        <v>156</v>
      </c>
      <c r="Z141" s="224">
        <f t="shared" ref="Z141:AC143" si="10">IF(ISERROR((Z$28)*(Q141/(Q$136+Q$137+Q$138+Q$139+Q$141+Q$142+Q$143))),0,ROUND((Z$28)*(Q141/(Q$136+Q$137+Q$138+Q$139+Q$141+Q$142+Q$143)),0))</f>
        <v>23732</v>
      </c>
      <c r="AA141" s="225">
        <f t="shared" si="10"/>
        <v>0</v>
      </c>
      <c r="AB141" s="297">
        <f t="shared" si="10"/>
        <v>11127</v>
      </c>
      <c r="AC141" s="371">
        <f t="shared" si="10"/>
        <v>4651</v>
      </c>
      <c r="AD141" s="376"/>
      <c r="AE141" s="199"/>
      <c r="AF141" s="200" t="s">
        <v>38</v>
      </c>
      <c r="AG141" s="201" t="s">
        <v>149</v>
      </c>
      <c r="AH141" s="202"/>
      <c r="AI141" s="224">
        <f t="shared" si="2"/>
        <v>309672</v>
      </c>
      <c r="AJ141" s="225">
        <f t="shared" si="5"/>
        <v>0</v>
      </c>
      <c r="AK141" s="371">
        <f t="shared" si="6"/>
        <v>139342</v>
      </c>
      <c r="AL141" s="1383">
        <f t="shared" si="3"/>
        <v>30402</v>
      </c>
      <c r="AM141" s="1339"/>
    </row>
    <row r="142" spans="1:39" ht="14.45" customHeight="1">
      <c r="A142" s="927">
        <v>0</v>
      </c>
      <c r="B142" s="927">
        <v>0</v>
      </c>
      <c r="C142" s="927">
        <v>0</v>
      </c>
      <c r="D142" s="927">
        <v>0</v>
      </c>
      <c r="E142" s="927">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27">
        <v>0</v>
      </c>
      <c r="B143" s="927">
        <v>0</v>
      </c>
      <c r="C143" s="927">
        <v>0</v>
      </c>
      <c r="D143" s="927">
        <v>0</v>
      </c>
      <c r="E143" s="927">
        <v>0</v>
      </c>
      <c r="K143" s="199"/>
      <c r="L143" s="221"/>
      <c r="M143" s="201" t="s">
        <v>13</v>
      </c>
      <c r="N143" s="202"/>
      <c r="O143" s="203"/>
      <c r="P143" s="224">
        <f t="shared" si="9"/>
        <v>72612</v>
      </c>
      <c r="Q143" s="225">
        <f t="shared" si="9"/>
        <v>8895</v>
      </c>
      <c r="R143" s="225">
        <f t="shared" si="9"/>
        <v>0</v>
      </c>
      <c r="S143" s="226">
        <f t="shared" si="9"/>
        <v>52550</v>
      </c>
      <c r="T143" s="275">
        <f t="shared" si="9"/>
        <v>5700</v>
      </c>
      <c r="U143" s="207"/>
      <c r="V143" s="221"/>
      <c r="W143" s="201" t="s">
        <v>13</v>
      </c>
      <c r="X143" s="202"/>
      <c r="Y143" s="203" t="s">
        <v>156</v>
      </c>
      <c r="Z143" s="224">
        <f t="shared" si="10"/>
        <v>633</v>
      </c>
      <c r="AA143" s="225">
        <f t="shared" si="10"/>
        <v>0</v>
      </c>
      <c r="AB143" s="297">
        <f t="shared" si="10"/>
        <v>3562</v>
      </c>
      <c r="AC143" s="371">
        <f t="shared" si="10"/>
        <v>237</v>
      </c>
      <c r="AD143" s="376"/>
      <c r="AE143" s="199" t="s">
        <v>158</v>
      </c>
      <c r="AF143" s="221"/>
      <c r="AG143" s="201" t="s">
        <v>13</v>
      </c>
      <c r="AH143" s="202"/>
      <c r="AI143" s="224">
        <f t="shared" si="2"/>
        <v>8262</v>
      </c>
      <c r="AJ143" s="225">
        <f t="shared" si="5"/>
        <v>0</v>
      </c>
      <c r="AK143" s="371">
        <f t="shared" si="6"/>
        <v>5623</v>
      </c>
      <c r="AL143" s="1383">
        <f t="shared" si="3"/>
        <v>63717</v>
      </c>
      <c r="AM143" s="1339"/>
    </row>
    <row r="144" spans="1:39" ht="14.45" customHeight="1">
      <c r="A144" s="927">
        <v>0</v>
      </c>
      <c r="B144" s="927">
        <v>0</v>
      </c>
      <c r="C144" s="927">
        <v>0</v>
      </c>
      <c r="D144" s="927">
        <v>0</v>
      </c>
      <c r="E144" s="927">
        <v>0</v>
      </c>
      <c r="K144" s="199" t="s">
        <v>4</v>
      </c>
      <c r="L144" s="178" t="s">
        <v>45</v>
      </c>
      <c r="M144" s="202"/>
      <c r="N144" s="202"/>
      <c r="O144" s="203"/>
      <c r="P144" s="224">
        <f t="shared" si="9"/>
        <v>0</v>
      </c>
      <c r="Q144" s="225">
        <f t="shared" si="9"/>
        <v>0</v>
      </c>
      <c r="R144" s="225">
        <f t="shared" si="9"/>
        <v>0</v>
      </c>
      <c r="S144" s="226">
        <f t="shared" si="9"/>
        <v>0</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0</v>
      </c>
      <c r="AJ144" s="225">
        <f>SUM(AJ145:AJ147)</f>
        <v>0</v>
      </c>
      <c r="AK144" s="371">
        <f>SUM(AK145:AK147)</f>
        <v>0</v>
      </c>
      <c r="AL144" s="1383">
        <f t="shared" si="3"/>
        <v>0</v>
      </c>
      <c r="AM144" s="1339"/>
    </row>
    <row r="145" spans="1:39" ht="14.45" customHeight="1">
      <c r="A145" s="927">
        <v>0</v>
      </c>
      <c r="B145" s="927">
        <v>0</v>
      </c>
      <c r="C145" s="927">
        <v>0</v>
      </c>
      <c r="D145" s="927">
        <v>0</v>
      </c>
      <c r="E145" s="927">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27">
        <v>0</v>
      </c>
      <c r="B146" s="927">
        <v>0</v>
      </c>
      <c r="C146" s="927">
        <v>0</v>
      </c>
      <c r="D146" s="927">
        <v>0</v>
      </c>
      <c r="E146" s="927">
        <v>0</v>
      </c>
      <c r="K146" s="199" t="s">
        <v>128</v>
      </c>
      <c r="L146" s="200"/>
      <c r="M146" s="201" t="s">
        <v>101</v>
      </c>
      <c r="N146" s="202"/>
      <c r="O146" s="203"/>
      <c r="P146" s="224">
        <f t="shared" si="9"/>
        <v>0</v>
      </c>
      <c r="Q146" s="225">
        <f t="shared" si="9"/>
        <v>0</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0</v>
      </c>
      <c r="AJ146" s="225">
        <f t="shared" si="12"/>
        <v>0</v>
      </c>
      <c r="AK146" s="371">
        <f t="shared" si="13"/>
        <v>0</v>
      </c>
      <c r="AL146" s="1383">
        <f t="shared" si="3"/>
        <v>0</v>
      </c>
      <c r="AM146" s="1339"/>
    </row>
    <row r="147" spans="1:39" ht="14.45" customHeight="1">
      <c r="A147" s="927">
        <v>0</v>
      </c>
      <c r="B147" s="927">
        <v>0</v>
      </c>
      <c r="C147" s="927">
        <v>0</v>
      </c>
      <c r="D147" s="927">
        <v>0</v>
      </c>
      <c r="E147" s="927">
        <v>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27">
        <v>0</v>
      </c>
      <c r="B148" s="927">
        <v>0</v>
      </c>
      <c r="C148" s="927">
        <v>0</v>
      </c>
      <c r="D148" s="927">
        <v>0</v>
      </c>
      <c r="E148" s="927">
        <v>0</v>
      </c>
      <c r="K148" s="199" t="s">
        <v>83</v>
      </c>
      <c r="L148" s="178"/>
      <c r="M148" s="201" t="s">
        <v>47</v>
      </c>
      <c r="N148" s="202"/>
      <c r="O148" s="203"/>
      <c r="P148" s="224">
        <f t="shared" si="9"/>
        <v>280132</v>
      </c>
      <c r="Q148" s="225">
        <f t="shared" si="9"/>
        <v>280132</v>
      </c>
      <c r="R148" s="225">
        <f t="shared" si="9"/>
        <v>0</v>
      </c>
      <c r="S148" s="226">
        <f t="shared" si="9"/>
        <v>0</v>
      </c>
      <c r="T148" s="275">
        <f t="shared" si="9"/>
        <v>18400</v>
      </c>
      <c r="U148" s="207" t="s">
        <v>4</v>
      </c>
      <c r="V148" s="178"/>
      <c r="W148" s="201" t="s">
        <v>47</v>
      </c>
      <c r="X148" s="202"/>
      <c r="Y148" s="203" t="s">
        <v>156</v>
      </c>
      <c r="Z148" s="224">
        <f>IF(ISERROR((Z$33)*(Q148/(Q148+Q149))),0,ROUND((Z$33)*(Q148/(Q148+Q149)),0))</f>
        <v>451</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279681</v>
      </c>
      <c r="AJ148" s="225">
        <f t="shared" si="12"/>
        <v>0</v>
      </c>
      <c r="AK148" s="371">
        <f t="shared" si="13"/>
        <v>0</v>
      </c>
      <c r="AL148" s="1383">
        <f t="shared" si="3"/>
        <v>0</v>
      </c>
      <c r="AM148" s="1339"/>
    </row>
    <row r="149" spans="1:39" ht="14.45" customHeight="1">
      <c r="A149" s="927">
        <v>0</v>
      </c>
      <c r="B149" s="927">
        <v>0</v>
      </c>
      <c r="C149" s="927">
        <v>0</v>
      </c>
      <c r="D149" s="927">
        <v>0</v>
      </c>
      <c r="E149" s="927">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27">
        <v>0</v>
      </c>
      <c r="B150" s="927">
        <v>0</v>
      </c>
      <c r="C150" s="927">
        <v>0</v>
      </c>
      <c r="D150" s="927">
        <v>0</v>
      </c>
      <c r="E150" s="927">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27">
        <v>0</v>
      </c>
      <c r="B151" s="927">
        <v>0</v>
      </c>
      <c r="C151" s="927">
        <v>0</v>
      </c>
      <c r="D151" s="927">
        <v>0</v>
      </c>
      <c r="E151" s="927">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27">
        <v>0</v>
      </c>
      <c r="B152" s="927">
        <v>0</v>
      </c>
      <c r="C152" s="927">
        <v>0</v>
      </c>
      <c r="D152" s="927">
        <v>0</v>
      </c>
      <c r="E152" s="927">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27">
        <v>0</v>
      </c>
      <c r="B153" s="927">
        <v>0</v>
      </c>
      <c r="C153" s="927">
        <v>0</v>
      </c>
      <c r="D153" s="927">
        <v>0</v>
      </c>
      <c r="E153" s="927">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27">
        <v>0</v>
      </c>
      <c r="B154" s="927">
        <v>0</v>
      </c>
      <c r="C154" s="927">
        <v>0</v>
      </c>
      <c r="D154" s="927">
        <v>0</v>
      </c>
      <c r="E154" s="927">
        <v>0</v>
      </c>
      <c r="K154" s="199"/>
      <c r="L154" s="200"/>
      <c r="M154" s="178" t="s">
        <v>60</v>
      </c>
      <c r="N154" s="202"/>
      <c r="O154" s="203"/>
      <c r="P154" s="224">
        <f t="shared" si="9"/>
        <v>2503</v>
      </c>
      <c r="Q154" s="225">
        <f t="shared" si="9"/>
        <v>2503</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2503</v>
      </c>
      <c r="AJ154" s="225">
        <f>SUM(AJ155:AJ159)</f>
        <v>0</v>
      </c>
      <c r="AK154" s="371">
        <f>SUM(AK155:AK159)</f>
        <v>0</v>
      </c>
      <c r="AL154" s="1383">
        <f t="shared" si="3"/>
        <v>0</v>
      </c>
      <c r="AM154" s="1339"/>
    </row>
    <row r="155" spans="1:39" ht="14.45" customHeight="1">
      <c r="A155" s="927">
        <v>0</v>
      </c>
      <c r="B155" s="927">
        <v>0</v>
      </c>
      <c r="C155" s="927">
        <v>0</v>
      </c>
      <c r="D155" s="927">
        <v>0</v>
      </c>
      <c r="E155" s="927">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27">
        <v>0</v>
      </c>
      <c r="B156" s="927">
        <v>0</v>
      </c>
      <c r="C156" s="927">
        <v>0</v>
      </c>
      <c r="D156" s="927">
        <v>0</v>
      </c>
      <c r="E156" s="927">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27">
        <v>0</v>
      </c>
      <c r="B157" s="927">
        <v>0</v>
      </c>
      <c r="C157" s="927">
        <v>0</v>
      </c>
      <c r="D157" s="927">
        <v>0</v>
      </c>
      <c r="E157" s="927">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27">
        <v>0</v>
      </c>
      <c r="B158" s="927">
        <v>0</v>
      </c>
      <c r="C158" s="927">
        <v>0</v>
      </c>
      <c r="D158" s="927">
        <v>0</v>
      </c>
      <c r="E158" s="927">
        <v>0</v>
      </c>
      <c r="K158" s="199"/>
      <c r="L158" s="200"/>
      <c r="M158" s="200"/>
      <c r="N158" s="201" t="s">
        <v>150</v>
      </c>
      <c r="O158" s="203"/>
      <c r="P158" s="224">
        <f t="shared" si="16"/>
        <v>2503</v>
      </c>
      <c r="Q158" s="225">
        <f t="shared" si="16"/>
        <v>2503</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2503</v>
      </c>
      <c r="AJ158" s="225">
        <f t="shared" si="17"/>
        <v>0</v>
      </c>
      <c r="AK158" s="371">
        <f t="shared" si="18"/>
        <v>0</v>
      </c>
      <c r="AL158" s="1383">
        <f t="shared" si="3"/>
        <v>0</v>
      </c>
      <c r="AM158" s="1339"/>
    </row>
    <row r="159" spans="1:39" ht="14.45" customHeight="1">
      <c r="A159" s="927">
        <v>0</v>
      </c>
      <c r="B159" s="927">
        <v>0</v>
      </c>
      <c r="C159" s="927">
        <v>0</v>
      </c>
      <c r="D159" s="927">
        <v>0</v>
      </c>
      <c r="E159" s="927">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27">
        <v>0</v>
      </c>
      <c r="B160" s="927">
        <v>0</v>
      </c>
      <c r="C160" s="927">
        <v>0</v>
      </c>
      <c r="D160" s="927">
        <v>0</v>
      </c>
      <c r="E160" s="927">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27">
        <v>0</v>
      </c>
      <c r="B161" s="927">
        <v>0</v>
      </c>
      <c r="C161" s="927">
        <v>0</v>
      </c>
      <c r="D161" s="927">
        <v>0</v>
      </c>
      <c r="E161" s="927">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27">
        <v>0</v>
      </c>
      <c r="B162" s="927">
        <v>0</v>
      </c>
      <c r="C162" s="927">
        <v>0</v>
      </c>
      <c r="D162" s="927">
        <v>0</v>
      </c>
      <c r="E162" s="927">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27">
        <v>0</v>
      </c>
      <c r="B163" s="927">
        <v>0</v>
      </c>
      <c r="C163" s="927">
        <v>0</v>
      </c>
      <c r="D163" s="927">
        <v>0</v>
      </c>
      <c r="E163" s="927">
        <v>0</v>
      </c>
      <c r="K163" s="199" t="s">
        <v>4</v>
      </c>
      <c r="L163" s="178" t="s">
        <v>78</v>
      </c>
      <c r="M163" s="202"/>
      <c r="N163" s="202"/>
      <c r="O163" s="203"/>
      <c r="P163" s="224">
        <f t="shared" si="16"/>
        <v>55496</v>
      </c>
      <c r="Q163" s="225">
        <f t="shared" si="16"/>
        <v>55496</v>
      </c>
      <c r="R163" s="225">
        <f t="shared" si="16"/>
        <v>2750</v>
      </c>
      <c r="S163" s="226">
        <f t="shared" si="16"/>
        <v>0</v>
      </c>
      <c r="T163" s="275">
        <f t="shared" si="16"/>
        <v>35400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55496</v>
      </c>
      <c r="AJ163" s="225">
        <f>SUM(AJ164:AJ165)</f>
        <v>2750</v>
      </c>
      <c r="AK163" s="371">
        <f>SUM(AK164:AK165)</f>
        <v>0</v>
      </c>
      <c r="AL163" s="1383">
        <f t="shared" si="3"/>
        <v>0</v>
      </c>
      <c r="AM163" s="1339"/>
    </row>
    <row r="164" spans="1:39" ht="14.45" customHeight="1">
      <c r="A164" s="927">
        <v>0</v>
      </c>
      <c r="B164" s="927">
        <v>0</v>
      </c>
      <c r="C164" s="927">
        <v>0</v>
      </c>
      <c r="D164" s="927">
        <v>0</v>
      </c>
      <c r="E164" s="927">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27">
        <v>0</v>
      </c>
      <c r="B165" s="927">
        <v>0</v>
      </c>
      <c r="C165" s="927">
        <v>0</v>
      </c>
      <c r="D165" s="927">
        <v>0</v>
      </c>
      <c r="E165" s="927">
        <v>0</v>
      </c>
      <c r="K165" s="199"/>
      <c r="L165" s="221"/>
      <c r="M165" s="201" t="s">
        <v>13</v>
      </c>
      <c r="N165" s="202"/>
      <c r="O165" s="203"/>
      <c r="P165" s="224">
        <f t="shared" si="16"/>
        <v>55496</v>
      </c>
      <c r="Q165" s="225">
        <f t="shared" si="16"/>
        <v>55496</v>
      </c>
      <c r="R165" s="225">
        <f t="shared" si="16"/>
        <v>2750</v>
      </c>
      <c r="S165" s="226">
        <f t="shared" si="16"/>
        <v>0</v>
      </c>
      <c r="T165" s="275">
        <f t="shared" si="16"/>
        <v>35400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55496</v>
      </c>
      <c r="AJ165" s="225">
        <f t="shared" si="19"/>
        <v>2750</v>
      </c>
      <c r="AK165" s="371">
        <f t="shared" si="20"/>
        <v>0</v>
      </c>
      <c r="AL165" s="1383">
        <f t="shared" si="3"/>
        <v>0</v>
      </c>
      <c r="AM165" s="1339"/>
    </row>
    <row r="166" spans="1:39" ht="14.45" customHeight="1">
      <c r="A166" s="927">
        <v>0</v>
      </c>
      <c r="B166" s="927">
        <v>0</v>
      </c>
      <c r="C166" s="927">
        <v>0</v>
      </c>
      <c r="D166" s="927">
        <v>0</v>
      </c>
      <c r="E166" s="927">
        <v>0</v>
      </c>
      <c r="K166" s="199"/>
      <c r="L166" s="174"/>
      <c r="M166" s="201" t="s">
        <v>88</v>
      </c>
      <c r="N166" s="202"/>
      <c r="O166" s="203"/>
      <c r="P166" s="224">
        <f t="shared" si="16"/>
        <v>134565</v>
      </c>
      <c r="Q166" s="225">
        <f t="shared" si="16"/>
        <v>134565</v>
      </c>
      <c r="R166" s="225">
        <f t="shared" si="16"/>
        <v>21929</v>
      </c>
      <c r="S166" s="226">
        <f t="shared" si="16"/>
        <v>0</v>
      </c>
      <c r="T166" s="275">
        <f t="shared" si="16"/>
        <v>68400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134565</v>
      </c>
      <c r="AJ166" s="225">
        <f t="shared" si="19"/>
        <v>21929</v>
      </c>
      <c r="AK166" s="371">
        <f t="shared" si="20"/>
        <v>0</v>
      </c>
      <c r="AL166" s="1383">
        <f t="shared" si="3"/>
        <v>0</v>
      </c>
      <c r="AM166" s="1339"/>
    </row>
    <row r="167" spans="1:39" ht="14.45" customHeight="1">
      <c r="A167" s="927">
        <v>0</v>
      </c>
      <c r="B167" s="927">
        <v>0</v>
      </c>
      <c r="C167" s="927">
        <v>0</v>
      </c>
      <c r="D167" s="927">
        <v>0</v>
      </c>
      <c r="E167" s="927">
        <v>0</v>
      </c>
      <c r="K167" s="199"/>
      <c r="L167" s="181" t="s">
        <v>91</v>
      </c>
      <c r="M167" s="201" t="s">
        <v>89</v>
      </c>
      <c r="N167" s="202"/>
      <c r="O167" s="203"/>
      <c r="P167" s="224">
        <f t="shared" si="16"/>
        <v>10414</v>
      </c>
      <c r="Q167" s="225">
        <f t="shared" si="16"/>
        <v>10414</v>
      </c>
      <c r="R167" s="225">
        <f t="shared" si="16"/>
        <v>0</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10414</v>
      </c>
      <c r="AJ167" s="225">
        <f t="shared" si="19"/>
        <v>0</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132264</v>
      </c>
      <c r="Q169" s="225">
        <f t="shared" si="16"/>
        <v>132264</v>
      </c>
      <c r="R169" s="225">
        <f t="shared" si="16"/>
        <v>10373</v>
      </c>
      <c r="S169" s="226">
        <f t="shared" si="16"/>
        <v>0</v>
      </c>
      <c r="T169" s="275">
        <f t="shared" si="16"/>
        <v>114200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132264</v>
      </c>
      <c r="AJ169" s="225">
        <f t="shared" si="19"/>
        <v>10373</v>
      </c>
      <c r="AK169" s="371">
        <f t="shared" si="20"/>
        <v>0</v>
      </c>
      <c r="AL169" s="1383">
        <f t="shared" si="3"/>
        <v>0</v>
      </c>
      <c r="AM169" s="1339"/>
    </row>
    <row r="170" spans="1:39" ht="14.45" customHeight="1">
      <c r="A170" s="931">
        <v>0</v>
      </c>
      <c r="B170" s="931">
        <v>0</v>
      </c>
      <c r="C170" s="931">
        <v>0</v>
      </c>
      <c r="D170" s="931">
        <v>0</v>
      </c>
      <c r="E170" s="931">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31">
        <v>0</v>
      </c>
      <c r="B171" s="931">
        <v>0</v>
      </c>
      <c r="C171" s="931">
        <v>0</v>
      </c>
      <c r="D171" s="931">
        <v>0</v>
      </c>
      <c r="E171" s="931">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31">
        <v>0</v>
      </c>
      <c r="B172" s="931">
        <v>0</v>
      </c>
      <c r="C172" s="931">
        <v>0</v>
      </c>
      <c r="D172" s="931">
        <v>0</v>
      </c>
      <c r="E172" s="931">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31">
        <v>0</v>
      </c>
      <c r="B173" s="931">
        <v>0</v>
      </c>
      <c r="C173" s="931">
        <v>0</v>
      </c>
      <c r="D173" s="931">
        <v>0</v>
      </c>
      <c r="E173" s="931">
        <v>0</v>
      </c>
      <c r="K173" s="199"/>
      <c r="L173" s="181" t="s">
        <v>41</v>
      </c>
      <c r="M173" s="201" t="s">
        <v>108</v>
      </c>
      <c r="N173" s="202"/>
      <c r="O173" s="203"/>
      <c r="P173" s="224">
        <f t="shared" si="25"/>
        <v>7694</v>
      </c>
      <c r="Q173" s="225">
        <f t="shared" si="25"/>
        <v>7694</v>
      </c>
      <c r="R173" s="225">
        <f t="shared" si="25"/>
        <v>0</v>
      </c>
      <c r="S173" s="226">
        <f t="shared" si="25"/>
        <v>0</v>
      </c>
      <c r="T173" s="275">
        <f t="shared" si="25"/>
        <v>0</v>
      </c>
      <c r="U173" s="207"/>
      <c r="V173" s="181" t="s">
        <v>41</v>
      </c>
      <c r="W173" s="201" t="s">
        <v>108</v>
      </c>
      <c r="X173" s="202"/>
      <c r="Y173" s="203"/>
      <c r="Z173" s="224">
        <f>Z57</f>
        <v>2000</v>
      </c>
      <c r="AA173" s="225">
        <f>AA57</f>
        <v>0</v>
      </c>
      <c r="AB173" s="297">
        <f>AB57</f>
        <v>0</v>
      </c>
      <c r="AC173" s="371">
        <f>AC57</f>
        <v>0</v>
      </c>
      <c r="AD173" s="376"/>
      <c r="AE173" s="199"/>
      <c r="AF173" s="181" t="s">
        <v>41</v>
      </c>
      <c r="AG173" s="201" t="s">
        <v>108</v>
      </c>
      <c r="AH173" s="202"/>
      <c r="AI173" s="224">
        <f t="shared" si="2"/>
        <v>5694</v>
      </c>
      <c r="AJ173" s="225">
        <f t="shared" si="23"/>
        <v>0</v>
      </c>
      <c r="AK173" s="371">
        <f t="shared" si="24"/>
        <v>0</v>
      </c>
      <c r="AL173" s="1383">
        <f t="shared" si="3"/>
        <v>0</v>
      </c>
      <c r="AM173" s="1339"/>
    </row>
    <row r="174" spans="1:39" ht="14.45" customHeight="1">
      <c r="A174" s="931">
        <v>0</v>
      </c>
      <c r="B174" s="931">
        <v>0</v>
      </c>
      <c r="C174" s="931">
        <v>0</v>
      </c>
      <c r="D174" s="931">
        <v>0</v>
      </c>
      <c r="E174" s="931">
        <v>0</v>
      </c>
      <c r="K174" s="199"/>
      <c r="L174" s="221"/>
      <c r="M174" s="201" t="s">
        <v>13</v>
      </c>
      <c r="N174" s="202"/>
      <c r="O174" s="203"/>
      <c r="P174" s="224">
        <f t="shared" si="25"/>
        <v>0</v>
      </c>
      <c r="Q174" s="225">
        <f t="shared" si="25"/>
        <v>0</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0</v>
      </c>
      <c r="AJ174" s="225">
        <f t="shared" si="23"/>
        <v>0</v>
      </c>
      <c r="AK174" s="371">
        <f t="shared" si="24"/>
        <v>0</v>
      </c>
      <c r="AL174" s="1383">
        <f t="shared" si="3"/>
        <v>0</v>
      </c>
      <c r="AM174" s="1339"/>
    </row>
    <row r="175" spans="1:39" ht="14.45" customHeight="1">
      <c r="A175" s="931">
        <v>450691</v>
      </c>
      <c r="B175" s="931">
        <v>0</v>
      </c>
      <c r="C175" s="931">
        <v>0</v>
      </c>
      <c r="D175" s="931">
        <v>0</v>
      </c>
      <c r="E175" s="931">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-1</v>
      </c>
      <c r="AA175" s="225">
        <f>AA61-SUM(AA123,AA126,AA129,AA133:AA144,AA148:AA154,AA160:AA163,AA166:AA174)</f>
        <v>0</v>
      </c>
      <c r="AB175" s="297">
        <f>AB61-SUM(AB123,AB126,AB129,AB133:AB144,AB148:AB154,AB160:AB163,AB166:AB174)</f>
        <v>0</v>
      </c>
      <c r="AC175" s="371">
        <f>AC61-SUM(AC123,AC126,AC129,AC133:AC144,AC148:AC154,AC160:AC163,AC166:AC174)</f>
        <v>-1</v>
      </c>
      <c r="AD175" s="376"/>
      <c r="AE175" s="199"/>
      <c r="AF175" s="201" t="s">
        <v>13</v>
      </c>
      <c r="AG175" s="202"/>
      <c r="AH175" s="202"/>
      <c r="AI175" s="224">
        <f t="shared" si="2"/>
        <v>1</v>
      </c>
      <c r="AJ175" s="225">
        <f t="shared" si="23"/>
        <v>0</v>
      </c>
      <c r="AK175" s="371">
        <f t="shared" si="24"/>
        <v>0</v>
      </c>
      <c r="AL175" s="1383">
        <f t="shared" si="3"/>
        <v>0</v>
      </c>
      <c r="AM175" s="1387" t="s">
        <v>1277</v>
      </c>
    </row>
    <row r="176" spans="1:39" ht="14.45" customHeight="1" thickBot="1">
      <c r="A176" s="931">
        <v>0</v>
      </c>
      <c r="B176" s="931">
        <v>0</v>
      </c>
      <c r="C176" s="931">
        <v>0</v>
      </c>
      <c r="D176" s="931">
        <v>0</v>
      </c>
      <c r="E176" s="931">
        <v>0</v>
      </c>
      <c r="K176" s="316"/>
      <c r="L176" s="317" t="s">
        <v>82</v>
      </c>
      <c r="M176" s="318"/>
      <c r="N176" s="318"/>
      <c r="O176" s="319"/>
      <c r="P176" s="320">
        <f t="shared" si="25"/>
        <v>1721944</v>
      </c>
      <c r="Q176" s="321">
        <f t="shared" si="25"/>
        <v>1600870</v>
      </c>
      <c r="R176" s="321">
        <f t="shared" si="25"/>
        <v>40098</v>
      </c>
      <c r="S176" s="322">
        <f t="shared" si="25"/>
        <v>272680</v>
      </c>
      <c r="T176" s="323">
        <f t="shared" si="25"/>
        <v>405300</v>
      </c>
      <c r="U176" s="372"/>
      <c r="V176" s="317" t="s">
        <v>82</v>
      </c>
      <c r="W176" s="318"/>
      <c r="X176" s="318"/>
      <c r="Y176" s="319"/>
      <c r="Z176" s="320">
        <f>Z61</f>
        <v>482632</v>
      </c>
      <c r="AA176" s="321">
        <f>AA61</f>
        <v>0</v>
      </c>
      <c r="AB176" s="500">
        <f>AB61</f>
        <v>18142</v>
      </c>
      <c r="AC176" s="373">
        <f>AC61</f>
        <v>5495</v>
      </c>
      <c r="AD176" s="376"/>
      <c r="AE176" s="374"/>
      <c r="AF176" s="317" t="s">
        <v>82</v>
      </c>
      <c r="AG176" s="318"/>
      <c r="AH176" s="318"/>
      <c r="AI176" s="375">
        <f t="shared" si="2"/>
        <v>1118238</v>
      </c>
      <c r="AJ176" s="321">
        <f>SUM(AJ123,AJ126,AJ129,AJ133:AJ144,AJ148:AJ154,AJ160:AJ163,AJ166:AJ175)</f>
        <v>35836</v>
      </c>
      <c r="AK176" s="373">
        <f>SUM(AK123,AK126,AK129,AK133:AK144,AK148:AK154,AK160:AK163,AK166:AK175)</f>
        <v>187108</v>
      </c>
      <c r="AL176" s="1340">
        <f>SUM(AL123,AL126,AL129,AL133:AL144,AL148:AL154,AL160:AL163,AL166:AL175)</f>
        <v>121074</v>
      </c>
      <c r="AM176" s="1388">
        <f>P176-Q176</f>
        <v>121074</v>
      </c>
    </row>
    <row r="177" spans="1:29" ht="14.25" thickTop="1">
      <c r="A177" s="931">
        <v>450691</v>
      </c>
      <c r="B177" s="931">
        <v>0</v>
      </c>
      <c r="C177" s="931">
        <v>0</v>
      </c>
      <c r="D177" s="931">
        <v>0</v>
      </c>
      <c r="E177" s="931">
        <v>0</v>
      </c>
      <c r="AC177" s="489"/>
    </row>
    <row r="178" spans="1:29">
      <c r="A178" s="931">
        <v>29490</v>
      </c>
      <c r="B178" s="931">
        <v>0</v>
      </c>
      <c r="C178" s="931">
        <v>18142</v>
      </c>
      <c r="D178" s="931">
        <v>43</v>
      </c>
      <c r="E178" s="931">
        <v>5495</v>
      </c>
      <c r="AC178" s="489"/>
    </row>
    <row r="179" spans="1:29">
      <c r="A179" s="931">
        <v>29490</v>
      </c>
      <c r="B179" s="931">
        <v>0</v>
      </c>
      <c r="C179" s="931">
        <v>18142</v>
      </c>
      <c r="D179" s="931">
        <v>43</v>
      </c>
      <c r="E179" s="931">
        <v>5495</v>
      </c>
      <c r="AC179" s="489"/>
    </row>
    <row r="180" spans="1:29">
      <c r="A180" s="931">
        <v>0</v>
      </c>
      <c r="B180" s="931">
        <v>0</v>
      </c>
      <c r="C180" s="931">
        <v>0</v>
      </c>
      <c r="D180" s="931">
        <v>0</v>
      </c>
      <c r="E180" s="931">
        <v>0</v>
      </c>
      <c r="AC180" s="489"/>
    </row>
    <row r="181" spans="1:29">
      <c r="A181" s="931">
        <v>0</v>
      </c>
      <c r="B181" s="931">
        <v>0</v>
      </c>
      <c r="C181" s="931">
        <v>0</v>
      </c>
      <c r="D181" s="931">
        <v>0</v>
      </c>
      <c r="E181" s="931">
        <v>0</v>
      </c>
      <c r="AC181" s="489"/>
    </row>
    <row r="182" spans="1:29">
      <c r="A182" s="931">
        <v>451</v>
      </c>
      <c r="B182" s="931">
        <v>0</v>
      </c>
      <c r="C182" s="931">
        <v>0</v>
      </c>
      <c r="D182" s="931">
        <v>0</v>
      </c>
      <c r="E182" s="931">
        <v>0</v>
      </c>
      <c r="AC182" s="489"/>
    </row>
    <row r="183" spans="1:29">
      <c r="A183" s="931">
        <v>451</v>
      </c>
      <c r="B183" s="931">
        <v>0</v>
      </c>
      <c r="C183" s="931">
        <v>0</v>
      </c>
      <c r="D183" s="931">
        <v>0</v>
      </c>
      <c r="E183" s="931">
        <v>0</v>
      </c>
      <c r="AC183" s="489"/>
    </row>
    <row r="184" spans="1:29">
      <c r="A184" s="931">
        <v>0</v>
      </c>
      <c r="B184" s="931">
        <v>0</v>
      </c>
      <c r="C184" s="931">
        <v>0</v>
      </c>
      <c r="D184" s="931">
        <v>0</v>
      </c>
      <c r="E184" s="931">
        <v>0</v>
      </c>
      <c r="AC184" s="489"/>
    </row>
    <row r="185" spans="1:29">
      <c r="A185" s="931">
        <v>0</v>
      </c>
      <c r="B185" s="931">
        <v>0</v>
      </c>
      <c r="C185" s="931">
        <v>0</v>
      </c>
      <c r="D185" s="931">
        <v>0</v>
      </c>
      <c r="E185" s="931">
        <v>0</v>
      </c>
      <c r="AC185" s="489"/>
    </row>
    <row r="186" spans="1:29">
      <c r="A186" s="931">
        <v>0</v>
      </c>
      <c r="B186" s="931">
        <v>0</v>
      </c>
      <c r="C186" s="931">
        <v>0</v>
      </c>
      <c r="D186" s="931">
        <v>0</v>
      </c>
      <c r="E186" s="931">
        <v>0</v>
      </c>
      <c r="AC186" s="489"/>
    </row>
    <row r="187" spans="1:29">
      <c r="A187" s="931">
        <v>0</v>
      </c>
      <c r="B187" s="931">
        <v>0</v>
      </c>
      <c r="C187" s="931">
        <v>0</v>
      </c>
      <c r="D187" s="931">
        <v>0</v>
      </c>
      <c r="E187" s="931">
        <v>0</v>
      </c>
      <c r="AC187" s="489"/>
    </row>
    <row r="188" spans="1:29">
      <c r="A188" s="931">
        <v>0</v>
      </c>
      <c r="B188" s="931">
        <v>0</v>
      </c>
      <c r="C188" s="931">
        <v>0</v>
      </c>
      <c r="D188" s="931">
        <v>0</v>
      </c>
      <c r="E188" s="931">
        <v>0</v>
      </c>
      <c r="AC188" s="489"/>
    </row>
    <row r="189" spans="1:29">
      <c r="A189" s="931">
        <v>0</v>
      </c>
      <c r="B189" s="931">
        <v>0</v>
      </c>
      <c r="C189" s="931">
        <v>0</v>
      </c>
      <c r="D189" s="931">
        <v>0</v>
      </c>
      <c r="E189" s="931">
        <v>0</v>
      </c>
      <c r="AC189" s="489"/>
    </row>
    <row r="190" spans="1:29">
      <c r="A190" s="931">
        <v>0</v>
      </c>
      <c r="B190" s="931">
        <v>0</v>
      </c>
      <c r="C190" s="931">
        <v>0</v>
      </c>
      <c r="D190" s="931">
        <v>0</v>
      </c>
      <c r="E190" s="931">
        <v>0</v>
      </c>
      <c r="AC190" s="489"/>
    </row>
    <row r="191" spans="1:29">
      <c r="A191" s="931">
        <v>0</v>
      </c>
      <c r="B191" s="931">
        <v>0</v>
      </c>
      <c r="C191" s="931">
        <v>0</v>
      </c>
      <c r="D191" s="931">
        <v>0</v>
      </c>
      <c r="E191" s="931">
        <v>0</v>
      </c>
      <c r="AC191" s="489"/>
    </row>
    <row r="192" spans="1:29">
      <c r="A192" s="931">
        <v>0</v>
      </c>
      <c r="B192" s="931">
        <v>0</v>
      </c>
      <c r="C192" s="931">
        <v>0</v>
      </c>
      <c r="D192" s="931">
        <v>0</v>
      </c>
      <c r="E192" s="931">
        <v>0</v>
      </c>
      <c r="AC192" s="489"/>
    </row>
    <row r="193" spans="1:29">
      <c r="A193" s="931">
        <v>0</v>
      </c>
      <c r="B193" s="931">
        <v>0</v>
      </c>
      <c r="C193" s="931">
        <v>0</v>
      </c>
      <c r="D193" s="931">
        <v>0</v>
      </c>
      <c r="E193" s="931">
        <v>0</v>
      </c>
      <c r="AC193" s="489"/>
    </row>
    <row r="194" spans="1:29">
      <c r="A194" s="931">
        <v>2000</v>
      </c>
      <c r="B194" s="931">
        <v>0</v>
      </c>
      <c r="C194" s="931">
        <v>0</v>
      </c>
      <c r="D194" s="931">
        <v>2000</v>
      </c>
      <c r="E194" s="931">
        <v>0</v>
      </c>
      <c r="AC194" s="489"/>
    </row>
    <row r="195" spans="1:29">
      <c r="A195" s="931">
        <v>0</v>
      </c>
      <c r="B195" s="931">
        <v>0</v>
      </c>
      <c r="C195" s="931">
        <v>0</v>
      </c>
      <c r="D195" s="931">
        <v>0</v>
      </c>
      <c r="E195" s="931">
        <v>0</v>
      </c>
      <c r="AC195" s="489"/>
    </row>
    <row r="196" spans="1:29">
      <c r="A196" s="931">
        <v>0</v>
      </c>
      <c r="B196" s="931">
        <v>0</v>
      </c>
      <c r="C196" s="931">
        <v>0</v>
      </c>
      <c r="D196" s="931">
        <v>0</v>
      </c>
      <c r="E196" s="931">
        <v>0</v>
      </c>
      <c r="AC196" s="489"/>
    </row>
    <row r="197" spans="1:29">
      <c r="A197" s="931">
        <v>0</v>
      </c>
      <c r="B197" s="931">
        <v>0</v>
      </c>
      <c r="C197" s="931">
        <v>0</v>
      </c>
      <c r="D197" s="931">
        <v>0</v>
      </c>
      <c r="E197" s="931">
        <v>0</v>
      </c>
      <c r="AC197" s="489"/>
    </row>
    <row r="198" spans="1:29">
      <c r="A198" s="931">
        <v>0</v>
      </c>
      <c r="B198" s="931">
        <v>0</v>
      </c>
      <c r="C198" s="931">
        <v>0</v>
      </c>
      <c r="D198" s="931">
        <v>0</v>
      </c>
      <c r="E198" s="931">
        <v>0</v>
      </c>
      <c r="AC198" s="489"/>
    </row>
    <row r="199" spans="1:29">
      <c r="A199" s="931">
        <v>2000</v>
      </c>
      <c r="B199" s="931">
        <v>0</v>
      </c>
      <c r="C199" s="931">
        <v>0</v>
      </c>
      <c r="D199" s="931">
        <v>2000</v>
      </c>
      <c r="E199" s="931">
        <v>0</v>
      </c>
      <c r="AC199" s="489"/>
    </row>
    <row r="200" spans="1:29">
      <c r="A200" s="931">
        <v>0</v>
      </c>
      <c r="B200" s="931">
        <v>0</v>
      </c>
      <c r="C200" s="931">
        <v>0</v>
      </c>
      <c r="D200" s="931">
        <v>0</v>
      </c>
      <c r="E200" s="931">
        <v>0</v>
      </c>
      <c r="AC200" s="489"/>
    </row>
    <row r="201" spans="1:29">
      <c r="A201" s="931">
        <v>0</v>
      </c>
      <c r="B201" s="931">
        <v>0</v>
      </c>
      <c r="C201" s="931">
        <v>0</v>
      </c>
      <c r="D201" s="931">
        <v>0</v>
      </c>
      <c r="E201" s="931">
        <v>0</v>
      </c>
      <c r="AC201" s="489"/>
    </row>
    <row r="202" spans="1:29">
      <c r="A202" s="931">
        <v>0</v>
      </c>
      <c r="B202" s="931">
        <v>0</v>
      </c>
      <c r="C202" s="931">
        <v>0</v>
      </c>
      <c r="D202" s="931">
        <v>0</v>
      </c>
      <c r="E202" s="931">
        <v>0</v>
      </c>
      <c r="AC202" s="489"/>
    </row>
    <row r="203" spans="1:29" ht="14.25" thickBot="1">
      <c r="A203" s="536"/>
      <c r="B203" s="535"/>
      <c r="C203" s="535"/>
      <c r="D203" s="535"/>
      <c r="E203" s="537"/>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xml><?xml version="1.0" encoding="utf-8"?>
<worksheet xmlns="http://schemas.openxmlformats.org/spreadsheetml/2006/main" xmlns:r="http://schemas.openxmlformats.org/officeDocument/2006/relationships">
  <sheetPr>
    <tabColor rgb="FFFFFF00"/>
  </sheetPr>
  <dimension ref="A1:V48"/>
  <sheetViews>
    <sheetView topLeftCell="A31" zoomScale="85" zoomScaleNormal="85" zoomScaleSheetLayoutView="100" workbookViewId="0">
      <selection activeCell="N32" sqref="N32"/>
    </sheetView>
  </sheetViews>
  <sheetFormatPr defaultRowHeight="18.75" customHeight="1"/>
  <cols>
    <col min="1" max="1" width="2.125" style="636" customWidth="1"/>
    <col min="2" max="2" width="3.25" style="636" customWidth="1"/>
    <col min="3" max="3" width="2.875" style="636" customWidth="1"/>
    <col min="4" max="4" width="39.375" style="636" customWidth="1"/>
    <col min="5" max="5" width="25.25" style="636" customWidth="1"/>
    <col min="6" max="7" width="0.75" style="636" customWidth="1"/>
    <col min="8" max="8" width="22.5" style="636" customWidth="1"/>
    <col min="9" max="10" width="0.75" style="636" customWidth="1"/>
    <col min="11" max="11" width="21.375" style="636" customWidth="1"/>
    <col min="12" max="13" width="0.75" style="636" customWidth="1"/>
    <col min="14" max="14" width="17.125" style="636" customWidth="1"/>
    <col min="15" max="16" width="0.75" style="636" customWidth="1"/>
    <col min="17" max="17" width="17.375" style="636" customWidth="1"/>
    <col min="18" max="18" width="2.125" style="636" customWidth="1"/>
    <col min="19" max="19" width="9" style="636"/>
    <col min="20" max="20" width="10.25" style="636" bestFit="1" customWidth="1"/>
    <col min="21" max="16384" width="9" style="636"/>
  </cols>
  <sheetData>
    <row r="1" spans="1:22" ht="21">
      <c r="A1" s="638"/>
      <c r="B1" s="1926" t="s">
        <v>965</v>
      </c>
      <c r="C1" s="1926"/>
      <c r="D1" s="1926"/>
      <c r="E1" s="1926"/>
      <c r="F1" s="1926"/>
      <c r="G1" s="1926"/>
      <c r="H1" s="1926"/>
      <c r="I1" s="1926"/>
      <c r="J1" s="1926"/>
      <c r="K1" s="1926"/>
      <c r="L1" s="1926"/>
      <c r="M1" s="1926"/>
      <c r="N1" s="1926"/>
      <c r="O1" s="1926"/>
      <c r="P1" s="1926"/>
      <c r="Q1" s="1926"/>
    </row>
    <row r="2" spans="1:22" ht="18.75" customHeight="1">
      <c r="A2" s="638"/>
      <c r="B2" s="1920" t="s">
        <v>1499</v>
      </c>
      <c r="C2" s="1921"/>
      <c r="D2" s="1921"/>
      <c r="E2" s="1921"/>
      <c r="F2" s="1921"/>
      <c r="G2" s="1921"/>
      <c r="H2" s="1921"/>
      <c r="I2" s="1921"/>
      <c r="J2" s="1921"/>
      <c r="K2" s="1921"/>
      <c r="L2" s="1921"/>
      <c r="M2" s="1921"/>
      <c r="N2" s="1921"/>
      <c r="O2" s="1921"/>
      <c r="P2" s="1921"/>
      <c r="Q2" s="1921"/>
    </row>
    <row r="3" spans="1:22" ht="18.75" customHeight="1">
      <c r="A3" s="638"/>
      <c r="B3" s="1920" t="s">
        <v>1500</v>
      </c>
      <c r="C3" s="1921"/>
      <c r="D3" s="1921"/>
      <c r="E3" s="1921"/>
      <c r="F3" s="1921"/>
      <c r="G3" s="1921"/>
      <c r="H3" s="1921"/>
      <c r="I3" s="1921"/>
      <c r="J3" s="1921"/>
      <c r="K3" s="1921"/>
      <c r="L3" s="1921"/>
      <c r="M3" s="1921"/>
      <c r="N3" s="1921"/>
      <c r="O3" s="1921"/>
      <c r="P3" s="1921"/>
      <c r="Q3" s="1921"/>
    </row>
    <row r="4" spans="1:22" ht="18.75" customHeight="1" thickBot="1">
      <c r="A4" s="638"/>
      <c r="B4" s="638"/>
      <c r="C4" s="638"/>
      <c r="D4" s="638"/>
      <c r="E4" s="638"/>
      <c r="F4" s="638"/>
      <c r="G4" s="638"/>
      <c r="H4" s="638"/>
      <c r="I4" s="638"/>
      <c r="J4" s="638"/>
      <c r="K4" s="638"/>
      <c r="L4" s="638"/>
      <c r="M4" s="638"/>
      <c r="N4" s="638"/>
      <c r="O4" s="638"/>
      <c r="P4" s="638"/>
      <c r="Q4" s="638"/>
      <c r="R4" s="672" t="s">
        <v>966</v>
      </c>
    </row>
    <row r="5" spans="1:22" s="1466" customFormat="1" ht="35.25" customHeight="1">
      <c r="A5" s="1464"/>
      <c r="B5" s="1465"/>
      <c r="C5" s="1465"/>
      <c r="D5" s="1465"/>
      <c r="E5" s="1487" t="s">
        <v>967</v>
      </c>
      <c r="F5" s="1488"/>
      <c r="G5" s="1488"/>
      <c r="H5" s="1487" t="s">
        <v>968</v>
      </c>
      <c r="I5" s="1489"/>
      <c r="J5" s="1489"/>
      <c r="K5" s="1487" t="s">
        <v>969</v>
      </c>
      <c r="L5" s="1488"/>
      <c r="M5" s="1488"/>
      <c r="N5" s="1487" t="s">
        <v>970</v>
      </c>
      <c r="O5" s="1490"/>
      <c r="P5" s="1490"/>
      <c r="Q5" s="1487" t="s">
        <v>971</v>
      </c>
      <c r="R5" s="1491"/>
    </row>
    <row r="6" spans="1:22" s="1485" customFormat="1" ht="18.75" customHeight="1">
      <c r="A6" s="1481"/>
      <c r="B6" s="1482" t="s">
        <v>972</v>
      </c>
      <c r="C6" s="1482"/>
      <c r="D6" s="1482"/>
      <c r="E6" s="1482">
        <f>SUM(H6:Q6)</f>
        <v>18631543</v>
      </c>
      <c r="F6" s="1482"/>
      <c r="G6" s="1482"/>
      <c r="H6" s="1483">
        <f>$H$43</f>
        <v>3832847</v>
      </c>
      <c r="I6" s="1482"/>
      <c r="J6" s="1482"/>
      <c r="K6" s="1483">
        <f>$K$43</f>
        <v>14052817</v>
      </c>
      <c r="L6" s="1482"/>
      <c r="M6" s="1482"/>
      <c r="N6" s="1483">
        <f>$N$43</f>
        <v>745879</v>
      </c>
      <c r="O6" s="1482"/>
      <c r="P6" s="1482"/>
      <c r="Q6" s="1483"/>
      <c r="R6" s="1484"/>
    </row>
    <row r="7" spans="1:22" ht="9" customHeight="1">
      <c r="A7" s="673"/>
      <c r="B7" s="648"/>
      <c r="C7" s="648"/>
      <c r="D7" s="648"/>
      <c r="E7" s="648"/>
      <c r="F7" s="648"/>
      <c r="G7" s="648"/>
      <c r="H7" s="648"/>
      <c r="I7" s="648"/>
      <c r="J7" s="648"/>
      <c r="K7" s="648"/>
      <c r="L7" s="648"/>
      <c r="M7" s="648"/>
      <c r="N7" s="648"/>
      <c r="O7" s="648"/>
      <c r="P7" s="648"/>
      <c r="Q7" s="648"/>
      <c r="R7" s="675"/>
    </row>
    <row r="8" spans="1:22" ht="18.75" customHeight="1">
      <c r="A8" s="673"/>
      <c r="B8" s="648"/>
      <c r="C8" s="648" t="s">
        <v>973</v>
      </c>
      <c r="D8" s="648"/>
      <c r="E8" s="648">
        <f>SUM(H8:Q8)</f>
        <v>-4275541</v>
      </c>
      <c r="F8" s="648"/>
      <c r="G8" s="648"/>
      <c r="H8" s="648"/>
      <c r="I8" s="648"/>
      <c r="J8" s="648"/>
      <c r="K8" s="648"/>
      <c r="L8" s="648"/>
      <c r="M8" s="648"/>
      <c r="N8" s="648">
        <f>-行政コスト計算書!C32</f>
        <v>-4275541</v>
      </c>
      <c r="O8" s="648"/>
      <c r="P8" s="648"/>
      <c r="Q8" s="648"/>
      <c r="R8" s="675"/>
    </row>
    <row r="9" spans="1:22" ht="9" customHeight="1">
      <c r="A9" s="673"/>
      <c r="B9" s="648"/>
      <c r="C9" s="648"/>
      <c r="D9" s="648"/>
      <c r="E9" s="648"/>
      <c r="F9" s="648"/>
      <c r="G9" s="648"/>
      <c r="H9" s="648"/>
      <c r="I9" s="648"/>
      <c r="J9" s="648"/>
      <c r="K9" s="648"/>
      <c r="L9" s="648"/>
      <c r="M9" s="648"/>
      <c r="N9" s="648"/>
      <c r="O9" s="648"/>
      <c r="P9" s="648"/>
      <c r="Q9" s="648"/>
      <c r="R9" s="675"/>
    </row>
    <row r="10" spans="1:22" ht="18.75" customHeight="1">
      <c r="A10" s="673"/>
      <c r="B10" s="648"/>
      <c r="C10" s="648" t="s">
        <v>974</v>
      </c>
      <c r="D10" s="648"/>
      <c r="E10" s="648"/>
      <c r="F10" s="648"/>
      <c r="G10" s="648"/>
      <c r="H10" s="648"/>
      <c r="I10" s="648"/>
      <c r="J10" s="648"/>
      <c r="K10" s="648"/>
      <c r="L10" s="648"/>
      <c r="M10" s="648"/>
      <c r="N10" s="648"/>
      <c r="O10" s="648"/>
      <c r="P10" s="648"/>
      <c r="Q10" s="648"/>
      <c r="R10" s="675"/>
      <c r="V10" s="1841" t="s">
        <v>1403</v>
      </c>
    </row>
    <row r="11" spans="1:22" ht="18.75" customHeight="1">
      <c r="A11" s="673"/>
      <c r="B11" s="648"/>
      <c r="C11" s="648"/>
      <c r="D11" s="648" t="s">
        <v>975</v>
      </c>
      <c r="E11" s="648">
        <f>SUM(H11:Q11)</f>
        <v>863169</v>
      </c>
      <c r="F11" s="648"/>
      <c r="G11" s="648"/>
      <c r="H11" s="648"/>
      <c r="I11" s="648"/>
      <c r="J11" s="648"/>
      <c r="K11" s="648"/>
      <c r="L11" s="648"/>
      <c r="M11" s="648"/>
      <c r="N11" s="674">
        <f>資金収支計算書!R14+SUM(長期延滞債権!C15:C18)-196901</f>
        <v>863169</v>
      </c>
      <c r="O11" s="648"/>
      <c r="P11" s="648"/>
      <c r="Q11" s="648"/>
      <c r="R11" s="675"/>
      <c r="T11" s="1463" t="s">
        <v>1402</v>
      </c>
    </row>
    <row r="12" spans="1:22" ht="18.75" customHeight="1">
      <c r="A12" s="673"/>
      <c r="B12" s="648"/>
      <c r="C12" s="648"/>
      <c r="D12" s="648" t="s">
        <v>976</v>
      </c>
      <c r="E12" s="648">
        <f>SUM(H12:Q12)</f>
        <v>2576328</v>
      </c>
      <c r="F12" s="648"/>
      <c r="G12" s="648"/>
      <c r="H12" s="648"/>
      <c r="I12" s="648"/>
      <c r="J12" s="648"/>
      <c r="K12" s="648"/>
      <c r="L12" s="648"/>
      <c r="M12" s="648"/>
      <c r="N12" s="1842">
        <f>資金収支計算書!$R$15</f>
        <v>2576328</v>
      </c>
      <c r="O12" s="648"/>
      <c r="P12" s="648"/>
      <c r="Q12" s="648"/>
      <c r="R12" s="675"/>
      <c r="T12" s="1463" t="s">
        <v>1404</v>
      </c>
    </row>
    <row r="13" spans="1:22" ht="18.75" customHeight="1">
      <c r="A13" s="673"/>
      <c r="B13" s="648"/>
      <c r="C13" s="648"/>
      <c r="D13" s="648" t="s">
        <v>977</v>
      </c>
      <c r="E13" s="648">
        <f>SUM(H13:Q13)</f>
        <v>389039</v>
      </c>
      <c r="F13" s="648"/>
      <c r="G13" s="648"/>
      <c r="H13" s="648"/>
      <c r="I13" s="648"/>
      <c r="J13" s="648"/>
      <c r="K13" s="648"/>
      <c r="L13" s="648"/>
      <c r="M13" s="648"/>
      <c r="N13" s="674">
        <f>65354+1296+755+200+88701+38770+25314+2099+1307+7185+17447+117851+SUM(長期延滞債権!C20:C22)</f>
        <v>389039</v>
      </c>
      <c r="O13" s="648"/>
      <c r="P13" s="648"/>
      <c r="Q13" s="648"/>
      <c r="R13" s="675"/>
      <c r="T13" s="1463" t="s">
        <v>1405</v>
      </c>
    </row>
    <row r="14" spans="1:22" ht="9" customHeight="1">
      <c r="A14" s="673"/>
      <c r="B14" s="648"/>
      <c r="C14" s="648"/>
      <c r="D14" s="648"/>
      <c r="E14" s="648"/>
      <c r="F14" s="648"/>
      <c r="G14" s="648"/>
      <c r="H14" s="648"/>
      <c r="I14" s="648"/>
      <c r="J14" s="648"/>
      <c r="K14" s="648"/>
      <c r="L14" s="648"/>
      <c r="M14" s="648"/>
      <c r="N14" s="648"/>
      <c r="O14" s="648"/>
      <c r="P14" s="648"/>
      <c r="Q14" s="648"/>
      <c r="R14" s="675"/>
    </row>
    <row r="15" spans="1:22" ht="18.75" customHeight="1">
      <c r="A15" s="673"/>
      <c r="B15" s="648"/>
      <c r="C15" s="676" t="s">
        <v>978</v>
      </c>
      <c r="D15" s="676"/>
      <c r="E15" s="648">
        <f>SUM(H15:Q15)</f>
        <v>954380</v>
      </c>
      <c r="F15" s="648"/>
      <c r="G15" s="648"/>
      <c r="H15" s="674">
        <f>6629+15000+6083</f>
        <v>27712</v>
      </c>
      <c r="I15" s="648"/>
      <c r="J15" s="648"/>
      <c r="L15" s="648"/>
      <c r="M15" s="648"/>
      <c r="N15" s="674">
        <f>656376+298004-H15</f>
        <v>926668</v>
      </c>
      <c r="O15" s="648"/>
      <c r="P15" s="648"/>
      <c r="Q15" s="648"/>
      <c r="R15" s="675"/>
      <c r="T15" s="1463" t="s">
        <v>1406</v>
      </c>
    </row>
    <row r="16" spans="1:22" ht="9" customHeight="1">
      <c r="A16" s="673"/>
      <c r="B16" s="648"/>
      <c r="C16" s="648"/>
      <c r="D16" s="648"/>
      <c r="E16" s="648"/>
      <c r="F16" s="648"/>
      <c r="G16" s="648"/>
      <c r="H16" s="648"/>
      <c r="I16" s="648"/>
      <c r="J16" s="648"/>
      <c r="K16" s="648"/>
      <c r="L16" s="648"/>
      <c r="M16" s="648"/>
      <c r="N16" s="648"/>
      <c r="O16" s="648"/>
      <c r="P16" s="648"/>
      <c r="Q16" s="648"/>
      <c r="R16" s="675"/>
    </row>
    <row r="17" spans="1:18" ht="18.75" customHeight="1">
      <c r="A17" s="673"/>
      <c r="B17" s="648"/>
      <c r="C17" s="648" t="s">
        <v>979</v>
      </c>
      <c r="D17" s="648"/>
      <c r="E17" s="648">
        <f>SUM(H17:Q17)</f>
        <v>0</v>
      </c>
      <c r="F17" s="648"/>
      <c r="G17" s="648"/>
      <c r="H17" s="648"/>
      <c r="I17" s="648"/>
      <c r="J17" s="648"/>
      <c r="K17" s="648"/>
      <c r="L17" s="648"/>
      <c r="M17" s="648"/>
      <c r="N17" s="674"/>
      <c r="O17" s="648"/>
      <c r="P17" s="648"/>
      <c r="Q17" s="648"/>
      <c r="R17" s="675"/>
    </row>
    <row r="18" spans="1:18" ht="18.75" customHeight="1">
      <c r="A18" s="673"/>
      <c r="B18" s="648"/>
      <c r="C18" s="648"/>
      <c r="D18" s="648" t="s">
        <v>980</v>
      </c>
      <c r="E18" s="648">
        <f>SUM(H18:Q18)</f>
        <v>-350783</v>
      </c>
      <c r="F18" s="648"/>
      <c r="G18" s="648"/>
      <c r="H18" s="648"/>
      <c r="I18" s="648"/>
      <c r="J18" s="648"/>
      <c r="K18" s="648"/>
      <c r="L18" s="648"/>
      <c r="M18" s="648"/>
      <c r="N18" s="674">
        <v>-350783</v>
      </c>
      <c r="O18" s="648"/>
      <c r="P18" s="648"/>
      <c r="Q18" s="648"/>
      <c r="R18" s="675"/>
    </row>
    <row r="19" spans="1:18" ht="18.75" customHeight="1">
      <c r="A19" s="673"/>
      <c r="B19" s="648"/>
      <c r="C19" s="648"/>
      <c r="D19" s="648" t="s">
        <v>981</v>
      </c>
      <c r="E19" s="648">
        <f>SUM(H19:Q19)</f>
        <v>0</v>
      </c>
      <c r="F19" s="648"/>
      <c r="G19" s="648"/>
      <c r="H19" s="648"/>
      <c r="I19" s="648"/>
      <c r="J19" s="648"/>
      <c r="K19" s="648"/>
      <c r="L19" s="648"/>
      <c r="M19" s="648"/>
      <c r="N19" s="674"/>
      <c r="O19" s="648"/>
      <c r="P19" s="648"/>
      <c r="Q19" s="648"/>
      <c r="R19" s="675"/>
    </row>
    <row r="20" spans="1:18" ht="18.75" customHeight="1">
      <c r="A20" s="673"/>
      <c r="B20" s="648"/>
      <c r="C20" s="648"/>
      <c r="D20" s="676" t="s">
        <v>373</v>
      </c>
      <c r="E20" s="648">
        <f>SUM(H20:Q20)</f>
        <v>-58290.051290000003</v>
      </c>
      <c r="F20" s="648"/>
      <c r="G20" s="648"/>
      <c r="H20" s="648"/>
      <c r="I20" s="648"/>
      <c r="J20" s="648"/>
      <c r="K20" s="648"/>
      <c r="L20" s="648"/>
      <c r="M20" s="648"/>
      <c r="N20" s="674">
        <f>-((投資及び出資金!I9+投資及び出資金!G17+投資及び出資金!G29))</f>
        <v>-58290.051290000003</v>
      </c>
      <c r="O20" s="648"/>
      <c r="P20" s="648"/>
      <c r="Q20" s="648"/>
      <c r="R20" s="675"/>
    </row>
    <row r="21" spans="1:18" ht="18.75" customHeight="1">
      <c r="A21" s="673"/>
      <c r="B21" s="648"/>
      <c r="C21" s="648"/>
      <c r="D21" s="677" t="s">
        <v>982</v>
      </c>
      <c r="E21" s="648"/>
      <c r="F21" s="648"/>
      <c r="G21" s="648"/>
      <c r="H21" s="648"/>
      <c r="I21" s="648"/>
      <c r="J21" s="648"/>
      <c r="K21" s="648"/>
      <c r="L21" s="648"/>
      <c r="M21" s="648"/>
      <c r="N21" s="648"/>
      <c r="O21" s="648"/>
      <c r="P21" s="648"/>
      <c r="Q21" s="648"/>
      <c r="R21" s="675"/>
    </row>
    <row r="22" spans="1:18" ht="9" customHeight="1">
      <c r="A22" s="673"/>
      <c r="B22" s="648"/>
      <c r="C22" s="648"/>
      <c r="D22" s="648"/>
      <c r="E22" s="648"/>
      <c r="F22" s="648"/>
      <c r="G22" s="648"/>
      <c r="H22" s="648"/>
      <c r="I22" s="648"/>
      <c r="J22" s="648"/>
      <c r="K22" s="648"/>
      <c r="L22" s="648"/>
      <c r="M22" s="648"/>
      <c r="N22" s="648"/>
      <c r="O22" s="648"/>
      <c r="P22" s="648"/>
      <c r="Q22" s="648"/>
      <c r="R22" s="675"/>
    </row>
    <row r="23" spans="1:18" ht="18.75" customHeight="1">
      <c r="A23" s="673"/>
      <c r="B23" s="648"/>
      <c r="C23" s="648" t="s">
        <v>983</v>
      </c>
      <c r="D23" s="648"/>
      <c r="E23" s="648"/>
      <c r="F23" s="648"/>
      <c r="G23" s="648"/>
      <c r="H23" s="648"/>
      <c r="I23" s="648"/>
      <c r="J23" s="648"/>
      <c r="K23" s="648"/>
      <c r="L23" s="648"/>
      <c r="M23" s="648"/>
      <c r="N23" s="648"/>
      <c r="O23" s="648"/>
      <c r="P23" s="648"/>
      <c r="Q23" s="648"/>
      <c r="R23" s="675"/>
    </row>
    <row r="24" spans="1:18" ht="18.75" customHeight="1">
      <c r="A24" s="673"/>
      <c r="B24" s="648"/>
      <c r="C24" s="648"/>
      <c r="D24" s="648" t="s">
        <v>984</v>
      </c>
      <c r="E24" s="648"/>
      <c r="F24" s="648"/>
      <c r="G24" s="648"/>
      <c r="H24" s="648"/>
      <c r="I24" s="648"/>
      <c r="J24" s="648"/>
      <c r="K24" s="674">
        <f>(42699+316079)-(H15)-0</f>
        <v>331066</v>
      </c>
      <c r="L24" s="648"/>
      <c r="M24" s="648"/>
      <c r="N24" s="648">
        <f>-H24-K24</f>
        <v>-331066</v>
      </c>
      <c r="O24" s="648"/>
      <c r="P24" s="648"/>
      <c r="Q24" s="648"/>
      <c r="R24" s="675"/>
    </row>
    <row r="25" spans="1:18" ht="18.75" customHeight="1">
      <c r="A25" s="673"/>
      <c r="B25" s="648"/>
      <c r="C25" s="648"/>
      <c r="D25" s="648" t="s">
        <v>985</v>
      </c>
      <c r="E25" s="648"/>
      <c r="F25" s="648"/>
      <c r="G25" s="648"/>
      <c r="H25" s="674"/>
      <c r="I25" s="648"/>
      <c r="J25" s="648"/>
      <c r="K25" s="674"/>
      <c r="L25" s="648"/>
      <c r="M25" s="648"/>
      <c r="N25" s="648">
        <f>-H25-K25-Q25</f>
        <v>0</v>
      </c>
      <c r="O25" s="648"/>
      <c r="P25" s="648"/>
      <c r="Q25" s="674"/>
      <c r="R25" s="675"/>
    </row>
    <row r="26" spans="1:18" ht="18.75" customHeight="1">
      <c r="A26" s="673"/>
      <c r="B26" s="648"/>
      <c r="C26" s="648"/>
      <c r="D26" s="648" t="s">
        <v>986</v>
      </c>
      <c r="E26" s="648"/>
      <c r="F26" s="648"/>
      <c r="G26" s="648"/>
      <c r="H26" s="648"/>
      <c r="I26" s="648"/>
      <c r="J26" s="648"/>
      <c r="K26" s="674">
        <f>(41744+76051+14000+120)-(0)-(0)</f>
        <v>131915</v>
      </c>
      <c r="L26" s="648"/>
      <c r="M26" s="648"/>
      <c r="N26" s="648">
        <f>-H26-K26</f>
        <v>-131915</v>
      </c>
      <c r="O26" s="648"/>
      <c r="P26" s="648"/>
      <c r="Q26" s="648"/>
      <c r="R26" s="675"/>
    </row>
    <row r="27" spans="1:18" ht="18.75" customHeight="1">
      <c r="A27" s="673"/>
      <c r="B27" s="648"/>
      <c r="C27" s="648"/>
      <c r="D27" s="648" t="s">
        <v>987</v>
      </c>
      <c r="E27" s="648"/>
      <c r="F27" s="648"/>
      <c r="G27" s="648"/>
      <c r="H27" s="674"/>
      <c r="I27" s="648"/>
      <c r="J27" s="648"/>
      <c r="K27" s="1842">
        <v>-14000</v>
      </c>
      <c r="L27" s="648"/>
      <c r="M27" s="648"/>
      <c r="N27" s="648">
        <f>-H27-K27</f>
        <v>14000</v>
      </c>
      <c r="O27" s="648"/>
      <c r="P27" s="648"/>
      <c r="Q27" s="648"/>
      <c r="R27" s="675"/>
    </row>
    <row r="28" spans="1:18" s="638" customFormat="1" ht="9" customHeight="1">
      <c r="A28" s="673"/>
      <c r="B28" s="648"/>
      <c r="C28" s="648"/>
      <c r="D28" s="648"/>
      <c r="E28" s="648"/>
      <c r="F28" s="648"/>
      <c r="G28" s="648"/>
      <c r="H28" s="648"/>
      <c r="I28" s="648"/>
      <c r="J28" s="648"/>
      <c r="K28" s="648"/>
      <c r="L28" s="648"/>
      <c r="M28" s="648"/>
      <c r="N28" s="648"/>
      <c r="O28" s="648"/>
      <c r="P28" s="648"/>
      <c r="Q28" s="648"/>
      <c r="R28" s="678"/>
    </row>
    <row r="29" spans="1:18" s="638" customFormat="1" ht="18.75" customHeight="1">
      <c r="A29" s="673"/>
      <c r="B29" s="648"/>
      <c r="C29" s="648"/>
      <c r="D29" s="648" t="s">
        <v>988</v>
      </c>
      <c r="E29" s="648"/>
      <c r="F29" s="648"/>
      <c r="G29" s="648"/>
      <c r="H29" s="674">
        <f>-(国・県支出金償却計算表!EQ54+国・県支出金償却計算表!EQ115)</f>
        <v>-213842</v>
      </c>
      <c r="I29" s="648"/>
      <c r="J29" s="648"/>
      <c r="K29" s="679">
        <f>-(有形固定資産明細表!H63+H29)</f>
        <v>-598421</v>
      </c>
      <c r="L29" s="648"/>
      <c r="M29" s="648"/>
      <c r="N29" s="648">
        <f>-H29-K29</f>
        <v>812263</v>
      </c>
      <c r="O29" s="648"/>
      <c r="P29" s="648"/>
      <c r="Q29" s="648"/>
      <c r="R29" s="678"/>
    </row>
    <row r="30" spans="1:18" s="638" customFormat="1" ht="18.75" customHeight="1">
      <c r="A30" s="673"/>
      <c r="B30" s="648"/>
      <c r="C30" s="648"/>
      <c r="D30" s="676" t="s">
        <v>989</v>
      </c>
      <c r="E30" s="648"/>
      <c r="F30" s="648"/>
      <c r="G30" s="648"/>
      <c r="H30" s="648"/>
      <c r="I30" s="648"/>
      <c r="J30" s="648"/>
      <c r="K30" s="674">
        <f>348097-6730-3094-22142-4176-61857</f>
        <v>250098</v>
      </c>
      <c r="L30" s="648"/>
      <c r="M30" s="648"/>
      <c r="N30" s="648">
        <f>-H30-K30</f>
        <v>-250098</v>
      </c>
      <c r="O30" s="648"/>
      <c r="P30" s="648"/>
      <c r="Q30" s="648"/>
      <c r="R30" s="678"/>
    </row>
    <row r="31" spans="1:18" s="638" customFormat="1" ht="9" customHeight="1">
      <c r="A31" s="673"/>
      <c r="B31" s="648"/>
      <c r="C31" s="648"/>
      <c r="D31" s="648"/>
      <c r="E31" s="648"/>
      <c r="F31" s="648"/>
      <c r="G31" s="648"/>
      <c r="H31" s="648"/>
      <c r="I31" s="648"/>
      <c r="J31" s="648"/>
      <c r="K31" s="648"/>
      <c r="L31" s="648"/>
      <c r="M31" s="648"/>
      <c r="N31" s="648"/>
      <c r="O31" s="648"/>
      <c r="P31" s="648"/>
      <c r="Q31" s="648"/>
      <c r="R31" s="678"/>
    </row>
    <row r="32" spans="1:18" s="638" customFormat="1" ht="18.75" customHeight="1">
      <c r="A32" s="673"/>
      <c r="B32" s="648"/>
      <c r="C32" s="648" t="s">
        <v>990</v>
      </c>
      <c r="D32" s="648"/>
      <c r="E32" s="648">
        <f>SUM(H32:Q32)</f>
        <v>0</v>
      </c>
      <c r="F32" s="648"/>
      <c r="G32" s="648"/>
      <c r="H32" s="648"/>
      <c r="I32" s="648"/>
      <c r="J32" s="648"/>
      <c r="K32" s="648"/>
      <c r="L32" s="648"/>
      <c r="M32" s="648"/>
      <c r="N32" s="648"/>
      <c r="O32" s="648"/>
      <c r="P32" s="648"/>
      <c r="Q32" s="674">
        <f>SUM(投資及び出資金!L9,投資及び出資金!H17,投資及び出資金!H29)-96694</f>
        <v>0</v>
      </c>
      <c r="R32" s="678"/>
    </row>
    <row r="33" spans="1:20" s="638" customFormat="1" ht="9" customHeight="1">
      <c r="A33" s="673"/>
      <c r="B33" s="648"/>
      <c r="C33" s="648"/>
      <c r="D33" s="648"/>
      <c r="E33" s="648"/>
      <c r="F33" s="648"/>
      <c r="G33" s="648"/>
      <c r="H33" s="648"/>
      <c r="I33" s="648"/>
      <c r="J33" s="648"/>
      <c r="K33" s="648"/>
      <c r="L33" s="648"/>
      <c r="M33" s="648"/>
      <c r="N33" s="648"/>
      <c r="O33" s="648"/>
      <c r="P33" s="648"/>
      <c r="Q33" s="648"/>
      <c r="R33" s="678"/>
    </row>
    <row r="34" spans="1:20" s="638" customFormat="1" ht="18.75" customHeight="1">
      <c r="A34" s="673"/>
      <c r="B34" s="648"/>
      <c r="C34" s="648" t="s">
        <v>991</v>
      </c>
      <c r="D34" s="648"/>
      <c r="E34" s="648">
        <f>SUM(H34:Q34)</f>
        <v>0</v>
      </c>
      <c r="F34" s="648"/>
      <c r="G34" s="648"/>
      <c r="H34" s="648"/>
      <c r="I34" s="648"/>
      <c r="J34" s="648"/>
      <c r="K34" s="648"/>
      <c r="L34" s="648"/>
      <c r="M34" s="648"/>
      <c r="N34" s="648"/>
      <c r="O34" s="648"/>
      <c r="P34" s="648"/>
      <c r="Q34" s="674"/>
      <c r="R34" s="678"/>
    </row>
    <row r="35" spans="1:20" s="638" customFormat="1" ht="9" customHeight="1">
      <c r="A35" s="673"/>
      <c r="B35" s="648"/>
      <c r="C35" s="648"/>
      <c r="D35" s="648"/>
      <c r="E35" s="648"/>
      <c r="F35" s="648"/>
      <c r="G35" s="648"/>
      <c r="H35" s="648"/>
      <c r="I35" s="648"/>
      <c r="J35" s="648"/>
      <c r="K35" s="648"/>
      <c r="L35" s="648"/>
      <c r="M35" s="648"/>
      <c r="N35" s="648"/>
      <c r="O35" s="648"/>
      <c r="P35" s="648"/>
      <c r="Q35" s="648"/>
      <c r="R35" s="678"/>
    </row>
    <row r="36" spans="1:20" s="638" customFormat="1" ht="18.75" customHeight="1">
      <c r="A36" s="673"/>
      <c r="B36" s="648"/>
      <c r="C36" s="648" t="s">
        <v>992</v>
      </c>
      <c r="D36" s="648"/>
      <c r="E36" s="648">
        <f>SUM(H36:Q36)</f>
        <v>0</v>
      </c>
      <c r="F36" s="648"/>
      <c r="G36" s="648"/>
      <c r="H36" s="648"/>
      <c r="I36" s="648"/>
      <c r="J36" s="648"/>
      <c r="K36" s="679"/>
      <c r="L36" s="648"/>
      <c r="M36" s="648"/>
      <c r="N36" s="648"/>
      <c r="O36" s="648"/>
      <c r="P36" s="648"/>
      <c r="Q36" s="648"/>
      <c r="R36" s="678"/>
    </row>
    <row r="37" spans="1:20" ht="9" customHeight="1">
      <c r="A37" s="673"/>
      <c r="B37" s="680"/>
      <c r="C37" s="680"/>
      <c r="D37" s="680"/>
      <c r="E37" s="680"/>
      <c r="F37" s="680"/>
      <c r="G37" s="680"/>
      <c r="H37" s="680"/>
      <c r="I37" s="680"/>
      <c r="J37" s="680"/>
      <c r="K37" s="680"/>
      <c r="L37" s="680"/>
      <c r="M37" s="680"/>
      <c r="N37" s="680"/>
      <c r="O37" s="680"/>
      <c r="P37" s="680"/>
      <c r="Q37" s="680"/>
      <c r="R37" s="675"/>
    </row>
    <row r="38" spans="1:20" s="1485" customFormat="1" ht="18.75" customHeight="1" thickBot="1">
      <c r="A38" s="1481"/>
      <c r="B38" s="1486" t="s">
        <v>993</v>
      </c>
      <c r="C38" s="1486"/>
      <c r="D38" s="1486"/>
      <c r="E38" s="1486">
        <f>SUM(H38:Q38)</f>
        <v>18729844.948710002</v>
      </c>
      <c r="F38" s="1486"/>
      <c r="G38" s="1486"/>
      <c r="H38" s="1486">
        <f>SUM(H6:H36)</f>
        <v>3646717</v>
      </c>
      <c r="I38" s="1486"/>
      <c r="J38" s="1486"/>
      <c r="K38" s="1486">
        <f>SUM(K6:K36)</f>
        <v>14153475</v>
      </c>
      <c r="L38" s="1486"/>
      <c r="M38" s="1486"/>
      <c r="N38" s="1486">
        <f>SUM(N6:N36)</f>
        <v>929652.94871000014</v>
      </c>
      <c r="O38" s="1486"/>
      <c r="P38" s="1486"/>
      <c r="Q38" s="1486">
        <f>SUM(Q6:Q36)</f>
        <v>0</v>
      </c>
      <c r="R38" s="1484"/>
    </row>
    <row r="39" spans="1:20" ht="9" customHeight="1" thickTop="1" thickBot="1">
      <c r="A39" s="681"/>
      <c r="B39" s="682"/>
      <c r="C39" s="682"/>
      <c r="D39" s="682"/>
      <c r="E39" s="682"/>
      <c r="F39" s="682"/>
      <c r="G39" s="682"/>
      <c r="H39" s="682"/>
      <c r="I39" s="682"/>
      <c r="J39" s="682"/>
      <c r="K39" s="682"/>
      <c r="L39" s="682"/>
      <c r="M39" s="682"/>
      <c r="N39" s="682"/>
      <c r="O39" s="682"/>
      <c r="P39" s="682"/>
      <c r="Q39" s="682"/>
      <c r="R39" s="683"/>
    </row>
    <row r="40" spans="1:20" ht="18.75" customHeight="1">
      <c r="E40" s="1840" t="str">
        <f>IF(E38-E41&lt;=0,"OK","再確認")</f>
        <v>OK</v>
      </c>
      <c r="H40" s="1840" t="str">
        <f t="shared" ref="H40:Q40" si="0">IF(H38-H41&lt;=0,"OK","再確認")</f>
        <v>OK</v>
      </c>
      <c r="I40" s="1840"/>
      <c r="J40" s="1840"/>
      <c r="K40" s="1840" t="str">
        <f t="shared" si="0"/>
        <v>OK</v>
      </c>
      <c r="L40" s="1840"/>
      <c r="M40" s="1840"/>
      <c r="N40" s="1840" t="str">
        <f t="shared" si="0"/>
        <v>再確認</v>
      </c>
      <c r="O40" s="1840"/>
      <c r="P40" s="1840"/>
      <c r="Q40" s="1840" t="str">
        <f t="shared" si="0"/>
        <v>OK</v>
      </c>
      <c r="T40" s="1463" t="s">
        <v>1296</v>
      </c>
    </row>
    <row r="41" spans="1:20" s="1463" customFormat="1" ht="18.75" customHeight="1">
      <c r="D41" s="1463" t="s">
        <v>1407</v>
      </c>
      <c r="E41" s="1463">
        <f>貸借対照表!$P$38</f>
        <v>19372763</v>
      </c>
      <c r="H41" s="1463">
        <f>貸借対照表!$P$30</f>
        <v>3697901</v>
      </c>
      <c r="K41" s="1463">
        <f>貸借対照表!$P$32</f>
        <v>14864363</v>
      </c>
      <c r="N41" s="1463">
        <f>貸借対照表!$P$34</f>
        <v>810499</v>
      </c>
      <c r="Q41" s="1463">
        <f>貸借対照表!$P$36</f>
        <v>0</v>
      </c>
      <c r="S41" s="1463">
        <f>E41-T41</f>
        <v>0</v>
      </c>
      <c r="T41" s="1463">
        <f>SUM(H41:Q41)</f>
        <v>19372763</v>
      </c>
    </row>
    <row r="42" spans="1:20" s="1463" customFormat="1" ht="18.75" customHeight="1">
      <c r="E42" s="1463">
        <f>SUM(E7:E37)</f>
        <v>98301.948709999997</v>
      </c>
      <c r="H42" s="1463">
        <f>SUM(H7:H37)</f>
        <v>-186130</v>
      </c>
      <c r="K42" s="1463">
        <f>SUM(K7:K37)</f>
        <v>100658</v>
      </c>
      <c r="N42" s="1463">
        <f>SUM(N7:N37)</f>
        <v>183773.94871000003</v>
      </c>
      <c r="Q42" s="1463">
        <f>SUM(Q7:Q37)</f>
        <v>0</v>
      </c>
    </row>
    <row r="43" spans="1:20" s="1463" customFormat="1" ht="18.75" customHeight="1">
      <c r="D43" s="1839" t="s">
        <v>1520</v>
      </c>
      <c r="E43" s="1839">
        <f>SUM(H43:Q43)</f>
        <v>18631543</v>
      </c>
      <c r="F43" s="1839">
        <f>[1]純資産変動計算書!F38</f>
        <v>0</v>
      </c>
      <c r="G43" s="1839">
        <f>[1]純資産変動計算書!G38</f>
        <v>0</v>
      </c>
      <c r="H43" s="1839">
        <v>3832847</v>
      </c>
      <c r="I43" s="1839">
        <f>[1]純資産変動計算書!I38</f>
        <v>0</v>
      </c>
      <c r="J43" s="1839">
        <f>[1]純資産変動計算書!J38</f>
        <v>0</v>
      </c>
      <c r="K43" s="1839">
        <v>14052817</v>
      </c>
      <c r="L43" s="1839">
        <f>[1]純資産変動計算書!L38</f>
        <v>0</v>
      </c>
      <c r="M43" s="1839">
        <f>[1]純資産変動計算書!M38</f>
        <v>0</v>
      </c>
      <c r="N43" s="1839">
        <v>745879</v>
      </c>
      <c r="O43" s="1839"/>
      <c r="P43" s="1839"/>
      <c r="Q43" s="1839">
        <v>0</v>
      </c>
    </row>
    <row r="44" spans="1:20" s="1463" customFormat="1" ht="18.75" customHeight="1">
      <c r="D44" s="1463" t="s">
        <v>1401</v>
      </c>
      <c r="E44" s="1840" t="str">
        <f>IF(+E6-E43=0,"OK","チェック")</f>
        <v>OK</v>
      </c>
    </row>
    <row r="45" spans="1:20" ht="18.75" customHeight="1">
      <c r="E45" s="636">
        <f>+E38-E41</f>
        <v>-642918.05128999799</v>
      </c>
      <c r="H45" s="636">
        <f>+H38-H41</f>
        <v>-51184</v>
      </c>
      <c r="K45" s="636">
        <f>+K38-K41</f>
        <v>-710888</v>
      </c>
      <c r="N45" s="636">
        <f>+N38-N41</f>
        <v>119153.94871000014</v>
      </c>
      <c r="Q45" s="636">
        <f>+Q38-Q41</f>
        <v>0</v>
      </c>
      <c r="S45" s="1463">
        <f>E45-T45</f>
        <v>1.862645149230957E-9</v>
      </c>
      <c r="T45" s="636">
        <f>SUM(H45:Q45)</f>
        <v>-642918.05128999986</v>
      </c>
    </row>
    <row r="46" spans="1:20" ht="18.75" customHeight="1">
      <c r="G46" s="636">
        <v>0</v>
      </c>
    </row>
    <row r="47" spans="1:20" ht="18.75" customHeight="1">
      <c r="N47" s="1843" t="s">
        <v>1408</v>
      </c>
    </row>
    <row r="48" spans="1:20" ht="18.75" customHeight="1">
      <c r="D48" s="1844" t="s">
        <v>1409</v>
      </c>
    </row>
  </sheetData>
  <mergeCells count="3">
    <mergeCell ref="B1:Q1"/>
    <mergeCell ref="B2:Q2"/>
    <mergeCell ref="B3:Q3"/>
  </mergeCells>
  <phoneticPr fontId="5"/>
  <printOptions horizontalCentered="1"/>
  <pageMargins left="0.70866141732283472" right="0.70866141732283472" top="0.74803149606299213" bottom="0.74803149606299213" header="0.31496062992125984" footer="0.31496062992125984"/>
  <pageSetup paperSize="9" scale="75" orientation="landscape" horizontalDpi="300" verticalDpi="300" r:id="rId1"/>
  <drawing r:id="rId2"/>
  <legacyDrawing r:id="rId3"/>
</worksheet>
</file>

<file path=xl/worksheets/sheet40.xml><?xml version="1.0" encoding="utf-8"?>
<worksheet xmlns="http://schemas.openxmlformats.org/spreadsheetml/2006/main" xmlns:r="http://schemas.openxmlformats.org/officeDocument/2006/relationships">
  <dimension ref="A1:AO231"/>
  <sheetViews>
    <sheetView topLeftCell="Z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738</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520">
        <v>470450</v>
      </c>
      <c r="B8" s="521">
        <v>470450</v>
      </c>
      <c r="C8" s="521">
        <v>420680</v>
      </c>
      <c r="D8" s="521">
        <v>49770</v>
      </c>
      <c r="E8" s="521">
        <v>162816</v>
      </c>
      <c r="F8" s="521">
        <v>103898</v>
      </c>
      <c r="G8" s="521">
        <v>1395</v>
      </c>
      <c r="H8" s="522">
        <v>104500</v>
      </c>
      <c r="I8" s="524"/>
      <c r="K8" s="188"/>
      <c r="L8" s="189" t="s">
        <v>8</v>
      </c>
      <c r="M8" s="190"/>
      <c r="N8" s="190"/>
      <c r="O8" s="191" t="s">
        <v>9</v>
      </c>
      <c r="P8" s="192">
        <f>'Ｈ３（1991）'!A9</f>
        <v>0</v>
      </c>
      <c r="Q8" s="258">
        <f>'Ｈ３（1991）'!C9</f>
        <v>0</v>
      </c>
      <c r="R8" s="258">
        <f>'Ｈ３（1991）'!E9</f>
        <v>0</v>
      </c>
      <c r="S8" s="260">
        <f>'Ｈ３（1991）'!F9</f>
        <v>0</v>
      </c>
      <c r="T8" s="261">
        <f>'Ｈ３（1991）'!H9</f>
        <v>0</v>
      </c>
      <c r="U8" s="195"/>
      <c r="V8" s="200" t="s">
        <v>145</v>
      </c>
      <c r="W8" s="222"/>
      <c r="X8" s="222"/>
      <c r="Y8" s="298" t="s">
        <v>10</v>
      </c>
      <c r="Z8" s="231">
        <f>'Ｈ３（1991）'!A170</f>
        <v>0</v>
      </c>
      <c r="AA8" s="232">
        <f>'Ｈ３（1991）'!B170</f>
        <v>0</v>
      </c>
      <c r="AB8" s="233">
        <f>'Ｈ３（1991）'!C170</f>
        <v>0</v>
      </c>
      <c r="AC8" s="505">
        <f>'Ｈ３（1991）'!E170</f>
        <v>0</v>
      </c>
      <c r="AD8" s="165"/>
      <c r="AE8" s="165"/>
      <c r="AF8" s="165"/>
      <c r="AG8" s="165"/>
      <c r="AH8" s="165"/>
      <c r="AI8" s="376"/>
      <c r="AJ8" s="376"/>
      <c r="AK8" s="376"/>
    </row>
    <row r="9" spans="1:37" ht="14.45" customHeight="1">
      <c r="A9" s="523">
        <v>0</v>
      </c>
      <c r="B9" s="524">
        <v>0</v>
      </c>
      <c r="C9" s="524">
        <v>0</v>
      </c>
      <c r="D9" s="524">
        <v>0</v>
      </c>
      <c r="E9" s="524">
        <v>0</v>
      </c>
      <c r="F9" s="524">
        <v>0</v>
      </c>
      <c r="G9" s="524">
        <v>0</v>
      </c>
      <c r="H9" s="525">
        <v>0</v>
      </c>
      <c r="I9" s="524"/>
      <c r="K9" s="199"/>
      <c r="L9" s="200"/>
      <c r="M9" s="201" t="s">
        <v>146</v>
      </c>
      <c r="N9" s="202"/>
      <c r="O9" s="203" t="s">
        <v>12</v>
      </c>
      <c r="P9" s="204">
        <f>'Ｈ３（1991）'!A10</f>
        <v>0</v>
      </c>
      <c r="Q9" s="205">
        <f>'Ｈ３（1991）'!C10</f>
        <v>0</v>
      </c>
      <c r="R9" s="205">
        <f>'Ｈ３（1991）'!E10</f>
        <v>0</v>
      </c>
      <c r="S9" s="267">
        <f>'Ｈ３（1991）'!F10</f>
        <v>0</v>
      </c>
      <c r="T9" s="268">
        <f>'Ｈ３（1991）'!H10</f>
        <v>0</v>
      </c>
      <c r="U9" s="207"/>
      <c r="V9" s="181"/>
      <c r="W9" s="201" t="s">
        <v>11</v>
      </c>
      <c r="X9" s="202"/>
      <c r="Y9" s="220" t="s">
        <v>9</v>
      </c>
      <c r="Z9" s="204">
        <f>'Ｈ３（1991）'!A171</f>
        <v>0</v>
      </c>
      <c r="AA9" s="205">
        <f>'Ｈ３（1991）'!B171</f>
        <v>0</v>
      </c>
      <c r="AB9" s="206">
        <f>'Ｈ３（1991）'!C171</f>
        <v>0</v>
      </c>
      <c r="AC9" s="506">
        <f>'Ｈ３（1991）'!E171</f>
        <v>0</v>
      </c>
      <c r="AD9" s="165"/>
      <c r="AE9" s="165"/>
      <c r="AF9" s="165"/>
      <c r="AG9" s="165"/>
      <c r="AH9" s="165"/>
      <c r="AI9" s="376"/>
      <c r="AJ9" s="376"/>
      <c r="AK9" s="376"/>
    </row>
    <row r="10" spans="1:37" ht="14.45" customHeight="1">
      <c r="A10" s="523">
        <v>0</v>
      </c>
      <c r="B10" s="524">
        <v>0</v>
      </c>
      <c r="C10" s="524">
        <v>0</v>
      </c>
      <c r="D10" s="524">
        <v>0</v>
      </c>
      <c r="E10" s="524">
        <v>0</v>
      </c>
      <c r="F10" s="524">
        <v>0</v>
      </c>
      <c r="G10" s="524">
        <v>0</v>
      </c>
      <c r="H10" s="525">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523">
        <v>6786</v>
      </c>
      <c r="B11" s="524">
        <v>6786</v>
      </c>
      <c r="C11" s="524">
        <v>6786</v>
      </c>
      <c r="D11" s="524">
        <v>0</v>
      </c>
      <c r="E11" s="524">
        <v>3031</v>
      </c>
      <c r="F11" s="524">
        <v>0</v>
      </c>
      <c r="G11" s="524">
        <v>0</v>
      </c>
      <c r="H11" s="525">
        <v>0</v>
      </c>
      <c r="I11" s="524"/>
      <c r="K11" s="199" t="s">
        <v>4</v>
      </c>
      <c r="L11" s="178" t="s">
        <v>14</v>
      </c>
      <c r="M11" s="175"/>
      <c r="N11" s="175"/>
      <c r="O11" s="216" t="s">
        <v>15</v>
      </c>
      <c r="P11" s="217">
        <f>'Ｈ３（1991）'!A11</f>
        <v>6786</v>
      </c>
      <c r="Q11" s="218">
        <f>'Ｈ３（1991）'!C11</f>
        <v>6786</v>
      </c>
      <c r="R11" s="218">
        <f>'Ｈ３（1991）'!E11</f>
        <v>3031</v>
      </c>
      <c r="S11" s="283">
        <f>'Ｈ３（1991）'!F11</f>
        <v>0</v>
      </c>
      <c r="T11" s="268">
        <f>'Ｈ３（1991）'!H11</f>
        <v>0</v>
      </c>
      <c r="U11" s="207"/>
      <c r="V11" s="201" t="s">
        <v>147</v>
      </c>
      <c r="W11" s="202"/>
      <c r="X11" s="202"/>
      <c r="Y11" s="220" t="s">
        <v>12</v>
      </c>
      <c r="Z11" s="204">
        <f>'Ｈ３（1991）'!A172</f>
        <v>0</v>
      </c>
      <c r="AA11" s="205">
        <f>'Ｈ３（1991）'!B172</f>
        <v>0</v>
      </c>
      <c r="AB11" s="206">
        <f>'Ｈ３（1991）'!C172</f>
        <v>0</v>
      </c>
      <c r="AC11" s="506">
        <f>'Ｈ３（1991）'!E172</f>
        <v>0</v>
      </c>
      <c r="AD11" s="165"/>
      <c r="AE11" s="165"/>
      <c r="AF11" s="165"/>
      <c r="AG11" s="165"/>
      <c r="AH11" s="165"/>
      <c r="AI11" s="376"/>
      <c r="AJ11" s="376"/>
      <c r="AK11" s="376"/>
    </row>
    <row r="12" spans="1:37" ht="14.45" customHeight="1">
      <c r="A12" s="523">
        <v>0</v>
      </c>
      <c r="B12" s="524">
        <v>0</v>
      </c>
      <c r="C12" s="524">
        <v>0</v>
      </c>
      <c r="D12" s="524">
        <v>0</v>
      </c>
      <c r="E12" s="524">
        <v>0</v>
      </c>
      <c r="F12" s="524">
        <v>0</v>
      </c>
      <c r="G12" s="524">
        <v>0</v>
      </c>
      <c r="H12" s="525">
        <v>0</v>
      </c>
      <c r="I12" s="524"/>
      <c r="K12" s="199"/>
      <c r="L12" s="200"/>
      <c r="M12" s="201" t="s">
        <v>16</v>
      </c>
      <c r="N12" s="202"/>
      <c r="O12" s="203" t="s">
        <v>17</v>
      </c>
      <c r="P12" s="204">
        <f>'Ｈ３（1991）'!A12</f>
        <v>0</v>
      </c>
      <c r="Q12" s="205">
        <f>'Ｈ３（1991）'!C12</f>
        <v>0</v>
      </c>
      <c r="R12" s="205">
        <f>'Ｈ３（1991）'!E12</f>
        <v>0</v>
      </c>
      <c r="S12" s="267">
        <f>'Ｈ３（1991）'!F12</f>
        <v>0</v>
      </c>
      <c r="T12" s="268">
        <f>'Ｈ３（1991）'!H12</f>
        <v>0</v>
      </c>
      <c r="U12" s="207"/>
      <c r="V12" s="200"/>
      <c r="W12" s="452"/>
      <c r="X12" s="452"/>
      <c r="Y12" s="453"/>
      <c r="Z12" s="454"/>
      <c r="AA12" s="455"/>
      <c r="AB12" s="455"/>
      <c r="AC12" s="508"/>
      <c r="AD12" s="165"/>
      <c r="AE12" s="165"/>
      <c r="AF12" s="165"/>
      <c r="AG12" s="165"/>
      <c r="AH12" s="165"/>
      <c r="AI12" s="376"/>
      <c r="AJ12" s="376"/>
      <c r="AK12" s="376"/>
    </row>
    <row r="13" spans="1:37" ht="14.45" customHeight="1">
      <c r="A13" s="523">
        <v>10916</v>
      </c>
      <c r="B13" s="524">
        <v>10916</v>
      </c>
      <c r="C13" s="524">
        <v>0</v>
      </c>
      <c r="D13" s="524">
        <v>10916</v>
      </c>
      <c r="E13" s="524">
        <v>3638</v>
      </c>
      <c r="F13" s="524">
        <v>3638</v>
      </c>
      <c r="G13" s="524">
        <v>0</v>
      </c>
      <c r="H13" s="525">
        <v>0</v>
      </c>
      <c r="I13" s="524"/>
      <c r="K13" s="199"/>
      <c r="L13" s="221"/>
      <c r="M13" s="201" t="s">
        <v>13</v>
      </c>
      <c r="N13" s="222"/>
      <c r="O13" s="223"/>
      <c r="P13" s="213">
        <f>P11-P12</f>
        <v>6786</v>
      </c>
      <c r="Q13" s="214">
        <f>Q11-Q12</f>
        <v>6786</v>
      </c>
      <c r="R13" s="214">
        <f>R11-R12</f>
        <v>3031</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523">
        <v>10916</v>
      </c>
      <c r="B14" s="524">
        <v>10916</v>
      </c>
      <c r="C14" s="524">
        <v>0</v>
      </c>
      <c r="D14" s="524">
        <v>10916</v>
      </c>
      <c r="E14" s="524">
        <v>3638</v>
      </c>
      <c r="F14" s="524">
        <v>3638</v>
      </c>
      <c r="G14" s="524">
        <v>0</v>
      </c>
      <c r="H14" s="525">
        <v>0</v>
      </c>
      <c r="I14" s="524"/>
      <c r="K14" s="199" t="s">
        <v>4</v>
      </c>
      <c r="L14" s="174"/>
      <c r="M14" s="200" t="s">
        <v>94</v>
      </c>
      <c r="N14" s="202"/>
      <c r="O14" s="203" t="s">
        <v>93</v>
      </c>
      <c r="P14" s="204">
        <f>'Ｈ３（1991）'!A14</f>
        <v>10916</v>
      </c>
      <c r="Q14" s="205">
        <f>'Ｈ３（1991）'!C14</f>
        <v>0</v>
      </c>
      <c r="R14" s="205">
        <f>'Ｈ３（1991）'!E14</f>
        <v>3638</v>
      </c>
      <c r="S14" s="267">
        <f>'Ｈ３（1991）'!F14</f>
        <v>3638</v>
      </c>
      <c r="T14" s="268">
        <f>'Ｈ３（1991）'!H14</f>
        <v>0</v>
      </c>
      <c r="U14" s="207"/>
      <c r="V14" s="178"/>
      <c r="W14" s="201" t="s">
        <v>135</v>
      </c>
      <c r="X14" s="202"/>
      <c r="Y14" s="220" t="s">
        <v>93</v>
      </c>
      <c r="Z14" s="204">
        <f>'Ｈ３（1991）'!A176</f>
        <v>0</v>
      </c>
      <c r="AA14" s="205">
        <f>'Ｈ３（1991）'!B176</f>
        <v>0</v>
      </c>
      <c r="AB14" s="206">
        <f>'Ｈ３（1991）'!C176</f>
        <v>0</v>
      </c>
      <c r="AC14" s="506">
        <f>'Ｈ３（1991）'!E176</f>
        <v>0</v>
      </c>
      <c r="AD14" s="165"/>
      <c r="AE14" s="165"/>
      <c r="AF14" s="165"/>
      <c r="AG14" s="165"/>
      <c r="AH14" s="165"/>
      <c r="AI14" s="376"/>
      <c r="AJ14" s="376"/>
      <c r="AK14" s="376"/>
    </row>
    <row r="15" spans="1:37" ht="14.45" customHeight="1">
      <c r="A15" s="523">
        <v>0</v>
      </c>
      <c r="B15" s="524">
        <v>0</v>
      </c>
      <c r="C15" s="524">
        <v>0</v>
      </c>
      <c r="D15" s="524">
        <v>0</v>
      </c>
      <c r="E15" s="524">
        <v>0</v>
      </c>
      <c r="F15" s="524">
        <v>0</v>
      </c>
      <c r="G15" s="524">
        <v>0</v>
      </c>
      <c r="H15" s="525">
        <v>0</v>
      </c>
      <c r="I15" s="524"/>
      <c r="K15" s="199"/>
      <c r="L15" s="181" t="s">
        <v>102</v>
      </c>
      <c r="M15" s="200"/>
      <c r="N15" s="201" t="s">
        <v>148</v>
      </c>
      <c r="O15" s="203" t="s">
        <v>97</v>
      </c>
      <c r="P15" s="204">
        <f>'Ｈ３（1991）'!A15</f>
        <v>0</v>
      </c>
      <c r="Q15" s="205">
        <f>'Ｈ３（1991）'!C15</f>
        <v>0</v>
      </c>
      <c r="R15" s="205">
        <f>'Ｈ３（1991）'!E15</f>
        <v>0</v>
      </c>
      <c r="S15" s="267">
        <f>'Ｈ３（1991）'!F15</f>
        <v>0</v>
      </c>
      <c r="T15" s="268">
        <f>'Ｈ３（1991）'!H15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523">
        <v>10916</v>
      </c>
      <c r="B16" s="524">
        <v>10916</v>
      </c>
      <c r="C16" s="524">
        <v>0</v>
      </c>
      <c r="D16" s="524">
        <v>10916</v>
      </c>
      <c r="E16" s="524">
        <v>3638</v>
      </c>
      <c r="F16" s="524">
        <v>3638</v>
      </c>
      <c r="G16" s="524">
        <v>0</v>
      </c>
      <c r="H16" s="525">
        <v>0</v>
      </c>
      <c r="I16" s="524"/>
      <c r="K16" s="199"/>
      <c r="L16" s="181" t="s">
        <v>103</v>
      </c>
      <c r="M16" s="181"/>
      <c r="N16" s="201" t="s">
        <v>96</v>
      </c>
      <c r="O16" s="203" t="s">
        <v>34</v>
      </c>
      <c r="P16" s="204">
        <f>'Ｈ３（1991）'!A16</f>
        <v>10916</v>
      </c>
      <c r="Q16" s="205">
        <f>'Ｈ３（1991）'!C16</f>
        <v>0</v>
      </c>
      <c r="R16" s="205">
        <f>'Ｈ３（1991）'!E16</f>
        <v>3638</v>
      </c>
      <c r="S16" s="267">
        <f>'Ｈ３（1991）'!F16</f>
        <v>3638</v>
      </c>
      <c r="T16" s="268">
        <f>'Ｈ３（1991）'!H16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523">
        <v>0</v>
      </c>
      <c r="B17" s="524">
        <v>0</v>
      </c>
      <c r="C17" s="524">
        <v>0</v>
      </c>
      <c r="D17" s="524">
        <v>0</v>
      </c>
      <c r="E17" s="524">
        <v>0</v>
      </c>
      <c r="F17" s="524">
        <v>0</v>
      </c>
      <c r="G17" s="524">
        <v>0</v>
      </c>
      <c r="H17" s="525">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523">
        <v>0</v>
      </c>
      <c r="B18" s="524">
        <v>0</v>
      </c>
      <c r="C18" s="524">
        <v>0</v>
      </c>
      <c r="D18" s="524">
        <v>0</v>
      </c>
      <c r="E18" s="524">
        <v>0</v>
      </c>
      <c r="F18" s="524">
        <v>0</v>
      </c>
      <c r="G18" s="524">
        <v>0</v>
      </c>
      <c r="H18" s="525">
        <v>0</v>
      </c>
      <c r="I18" s="524"/>
      <c r="K18" s="199"/>
      <c r="L18" s="181"/>
      <c r="M18" s="201" t="s">
        <v>95</v>
      </c>
      <c r="N18" s="202"/>
      <c r="O18" s="203" t="s">
        <v>98</v>
      </c>
      <c r="P18" s="204">
        <f>'Ｈ３（1991）'!A17</f>
        <v>0</v>
      </c>
      <c r="Q18" s="205">
        <f>'Ｈ３（1991）'!C17</f>
        <v>0</v>
      </c>
      <c r="R18" s="205">
        <f>'Ｈ３（1991）'!E17</f>
        <v>0</v>
      </c>
      <c r="S18" s="267">
        <f>'Ｈ３（1991）'!F17</f>
        <v>0</v>
      </c>
      <c r="T18" s="268">
        <f>'Ｈ３（1991）'!H17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523">
        <v>0</v>
      </c>
      <c r="B19" s="524">
        <v>0</v>
      </c>
      <c r="C19" s="524">
        <v>0</v>
      </c>
      <c r="D19" s="524">
        <v>0</v>
      </c>
      <c r="E19" s="524">
        <v>0</v>
      </c>
      <c r="F19" s="524">
        <v>0</v>
      </c>
      <c r="G19" s="524">
        <v>0</v>
      </c>
      <c r="H19" s="525">
        <v>0</v>
      </c>
      <c r="I19" s="524"/>
      <c r="K19" s="199"/>
      <c r="L19" s="221"/>
      <c r="M19" s="201" t="s">
        <v>13</v>
      </c>
      <c r="N19" s="202"/>
      <c r="O19" s="203" t="s">
        <v>99</v>
      </c>
      <c r="P19" s="204">
        <f>'Ｈ３（1991）'!A18</f>
        <v>0</v>
      </c>
      <c r="Q19" s="205">
        <f>'Ｈ３（1991）'!C18</f>
        <v>0</v>
      </c>
      <c r="R19" s="205">
        <f>'Ｈ３（1991）'!E18</f>
        <v>0</v>
      </c>
      <c r="S19" s="267">
        <f>'Ｈ３（1991）'!F18</f>
        <v>0</v>
      </c>
      <c r="T19" s="268">
        <f>'Ｈ３（1991）'!H18</f>
        <v>0</v>
      </c>
      <c r="U19" s="207"/>
      <c r="V19" s="461"/>
      <c r="W19" s="202" t="s">
        <v>13</v>
      </c>
      <c r="X19" s="202"/>
      <c r="Y19" s="220" t="s">
        <v>97</v>
      </c>
      <c r="Z19" s="204">
        <f>'Ｈ３（1991）'!A177</f>
        <v>0</v>
      </c>
      <c r="AA19" s="205">
        <f>'Ｈ３（1991）'!B177</f>
        <v>0</v>
      </c>
      <c r="AB19" s="206">
        <f>'Ｈ３（1991）'!C177</f>
        <v>0</v>
      </c>
      <c r="AC19" s="506">
        <f>'Ｈ３（1991）'!E177</f>
        <v>0</v>
      </c>
      <c r="AD19" s="165"/>
      <c r="AE19" s="165"/>
      <c r="AF19" s="165"/>
      <c r="AG19" s="165"/>
      <c r="AH19" s="165"/>
      <c r="AI19" s="376"/>
      <c r="AJ19" s="376"/>
      <c r="AK19" s="376"/>
    </row>
    <row r="20" spans="1:37" ht="14.45" customHeight="1">
      <c r="A20" s="523">
        <v>149604</v>
      </c>
      <c r="B20" s="524">
        <v>149604</v>
      </c>
      <c r="C20" s="524">
        <v>110750</v>
      </c>
      <c r="D20" s="524">
        <v>38854</v>
      </c>
      <c r="E20" s="524">
        <v>0</v>
      </c>
      <c r="F20" s="524">
        <v>100260</v>
      </c>
      <c r="G20" s="524">
        <v>1395</v>
      </c>
      <c r="H20" s="525">
        <v>24300</v>
      </c>
      <c r="I20" s="524"/>
      <c r="K20" s="199"/>
      <c r="L20" s="201" t="s">
        <v>19</v>
      </c>
      <c r="M20" s="202"/>
      <c r="N20" s="202"/>
      <c r="O20" s="203" t="s">
        <v>20</v>
      </c>
      <c r="P20" s="204">
        <f>'Ｈ３（1991）'!A19</f>
        <v>0</v>
      </c>
      <c r="Q20" s="205">
        <f>'Ｈ３（1991）'!C19</f>
        <v>0</v>
      </c>
      <c r="R20" s="449">
        <f>'Ｈ３（1991）'!E19</f>
        <v>0</v>
      </c>
      <c r="S20" s="267">
        <f>'Ｈ３（1991）'!F19</f>
        <v>0</v>
      </c>
      <c r="T20" s="268">
        <f>'Ｈ３（1991）'!H19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523">
        <v>13248</v>
      </c>
      <c r="B21" s="524">
        <v>13248</v>
      </c>
      <c r="C21" s="524">
        <v>8826</v>
      </c>
      <c r="D21" s="524">
        <v>4422</v>
      </c>
      <c r="E21" s="524">
        <v>0</v>
      </c>
      <c r="F21" s="524">
        <v>8268</v>
      </c>
      <c r="G21" s="524">
        <v>0</v>
      </c>
      <c r="H21" s="525">
        <v>3000</v>
      </c>
      <c r="I21" s="524"/>
      <c r="K21" s="199" t="s">
        <v>21</v>
      </c>
      <c r="L21" s="200"/>
      <c r="M21" s="201" t="s">
        <v>22</v>
      </c>
      <c r="N21" s="202"/>
      <c r="O21" s="203" t="s">
        <v>23</v>
      </c>
      <c r="P21" s="204">
        <f>'Ｈ３（1991）'!A21</f>
        <v>13248</v>
      </c>
      <c r="Q21" s="205">
        <f>'Ｈ３（1991）'!C21</f>
        <v>8826</v>
      </c>
      <c r="R21" s="205">
        <f>'Ｈ３（1991）'!E21</f>
        <v>0</v>
      </c>
      <c r="S21" s="267">
        <f>'Ｈ３（1991）'!F21</f>
        <v>8268</v>
      </c>
      <c r="T21" s="268">
        <f>'Ｈ３（1991）'!H21</f>
        <v>3000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523">
        <v>49400</v>
      </c>
      <c r="B22" s="524">
        <v>49400</v>
      </c>
      <c r="C22" s="524">
        <v>49400</v>
      </c>
      <c r="D22" s="524">
        <v>0</v>
      </c>
      <c r="E22" s="524">
        <v>0</v>
      </c>
      <c r="F22" s="524">
        <v>29146</v>
      </c>
      <c r="G22" s="524">
        <v>0</v>
      </c>
      <c r="H22" s="525">
        <v>7400</v>
      </c>
      <c r="I22" s="524"/>
      <c r="K22" s="199"/>
      <c r="L22" s="200" t="s">
        <v>25</v>
      </c>
      <c r="M22" s="201" t="s">
        <v>26</v>
      </c>
      <c r="N22" s="202"/>
      <c r="O22" s="203" t="s">
        <v>27</v>
      </c>
      <c r="P22" s="204">
        <f>'Ｈ３（1991）'!A22</f>
        <v>49400</v>
      </c>
      <c r="Q22" s="205">
        <f>'Ｈ３（1991）'!C22</f>
        <v>49400</v>
      </c>
      <c r="R22" s="205">
        <f>'Ｈ３（1991）'!E22</f>
        <v>0</v>
      </c>
      <c r="S22" s="267">
        <f>'Ｈ３（1991）'!F22</f>
        <v>29146</v>
      </c>
      <c r="T22" s="268">
        <f>'Ｈ３（1991）'!H22</f>
        <v>7400</v>
      </c>
      <c r="U22" s="207"/>
      <c r="V22" s="200"/>
      <c r="W22" s="172"/>
      <c r="X22" s="172"/>
      <c r="Y22" s="212"/>
      <c r="Z22" s="209"/>
      <c r="AA22" s="210"/>
      <c r="AB22" s="210"/>
      <c r="AC22" s="510"/>
      <c r="AD22" s="165"/>
      <c r="AE22" s="165"/>
      <c r="AF22" s="165"/>
      <c r="AG22" s="165"/>
      <c r="AH22" s="165"/>
      <c r="AI22" s="376"/>
      <c r="AJ22" s="376"/>
      <c r="AK22" s="376"/>
    </row>
    <row r="23" spans="1:37" ht="14.45" customHeight="1">
      <c r="A23" s="523">
        <v>0</v>
      </c>
      <c r="B23" s="524">
        <v>0</v>
      </c>
      <c r="C23" s="524">
        <v>0</v>
      </c>
      <c r="D23" s="524">
        <v>0</v>
      </c>
      <c r="E23" s="524">
        <v>0</v>
      </c>
      <c r="F23" s="524">
        <v>0</v>
      </c>
      <c r="G23" s="524">
        <v>0</v>
      </c>
      <c r="H23" s="525">
        <v>0</v>
      </c>
      <c r="I23" s="524"/>
      <c r="K23" s="199"/>
      <c r="L23" s="200" t="s">
        <v>28</v>
      </c>
      <c r="M23" s="201" t="s">
        <v>29</v>
      </c>
      <c r="N23" s="202"/>
      <c r="O23" s="203" t="s">
        <v>30</v>
      </c>
      <c r="P23" s="204">
        <f>'Ｈ３（1991）'!A23</f>
        <v>0</v>
      </c>
      <c r="Q23" s="205">
        <f>'Ｈ３（1991）'!C23</f>
        <v>0</v>
      </c>
      <c r="R23" s="205">
        <f>'Ｈ３（1991）'!E23</f>
        <v>0</v>
      </c>
      <c r="S23" s="267">
        <f>'Ｈ３（1991）'!F23</f>
        <v>0</v>
      </c>
      <c r="T23" s="268">
        <f>'Ｈ３（1991）'!H23</f>
        <v>0</v>
      </c>
      <c r="U23" s="207"/>
      <c r="V23" s="200"/>
      <c r="W23" s="212"/>
      <c r="X23" s="212"/>
      <c r="Y23" s="212"/>
      <c r="Z23" s="209"/>
      <c r="AA23" s="210"/>
      <c r="AB23" s="210"/>
      <c r="AC23" s="510"/>
      <c r="AD23" s="165"/>
      <c r="AE23" s="165"/>
      <c r="AF23" s="165"/>
      <c r="AG23" s="165"/>
      <c r="AH23" s="165"/>
      <c r="AI23" s="376"/>
      <c r="AJ23" s="376"/>
      <c r="AK23" s="376"/>
    </row>
    <row r="24" spans="1:37" ht="14.45" customHeight="1">
      <c r="A24" s="523">
        <v>0</v>
      </c>
      <c r="B24" s="524">
        <v>0</v>
      </c>
      <c r="C24" s="524">
        <v>0</v>
      </c>
      <c r="D24" s="524">
        <v>0</v>
      </c>
      <c r="E24" s="524">
        <v>0</v>
      </c>
      <c r="F24" s="524">
        <v>0</v>
      </c>
      <c r="G24" s="524">
        <v>0</v>
      </c>
      <c r="H24" s="525">
        <v>0</v>
      </c>
      <c r="I24" s="524"/>
      <c r="K24" s="199"/>
      <c r="L24" s="200" t="s">
        <v>31</v>
      </c>
      <c r="M24" s="201" t="s">
        <v>32</v>
      </c>
      <c r="N24" s="202"/>
      <c r="O24" s="203" t="s">
        <v>33</v>
      </c>
      <c r="P24" s="204">
        <f>'Ｈ３（1991）'!A24</f>
        <v>0</v>
      </c>
      <c r="Q24" s="205">
        <f>'Ｈ３（1991）'!C24</f>
        <v>0</v>
      </c>
      <c r="R24" s="205">
        <f>'Ｈ３（1991）'!E24</f>
        <v>0</v>
      </c>
      <c r="S24" s="267">
        <f>'Ｈ３（1991）'!F24</f>
        <v>0</v>
      </c>
      <c r="T24" s="268">
        <f>'Ｈ３（1991）'!H24</f>
        <v>0</v>
      </c>
      <c r="U24" s="207"/>
      <c r="V24" s="178" t="s">
        <v>670</v>
      </c>
      <c r="W24" s="202"/>
      <c r="X24" s="202"/>
      <c r="Y24" s="220" t="s">
        <v>34</v>
      </c>
      <c r="Z24" s="204">
        <f>'Ｈ３（1991）'!A178</f>
        <v>20217</v>
      </c>
      <c r="AA24" s="205">
        <f>'Ｈ３（1991）'!B178</f>
        <v>0</v>
      </c>
      <c r="AB24" s="206">
        <f>'Ｈ３（1991）'!C178</f>
        <v>12065</v>
      </c>
      <c r="AC24" s="506">
        <f>'Ｈ３（1991）'!E178</f>
        <v>6263</v>
      </c>
      <c r="AD24" s="165"/>
      <c r="AE24" s="165"/>
      <c r="AF24" s="165"/>
      <c r="AG24" s="165"/>
      <c r="AH24" s="165"/>
      <c r="AI24" s="376"/>
      <c r="AJ24" s="376"/>
      <c r="AK24" s="376"/>
    </row>
    <row r="25" spans="1:37" ht="14.45" customHeight="1">
      <c r="A25" s="523">
        <v>0</v>
      </c>
      <c r="B25" s="524">
        <v>0</v>
      </c>
      <c r="C25" s="524">
        <v>0</v>
      </c>
      <c r="D25" s="524">
        <v>0</v>
      </c>
      <c r="E25" s="524">
        <v>0</v>
      </c>
      <c r="F25" s="524">
        <v>0</v>
      </c>
      <c r="G25" s="524">
        <v>0</v>
      </c>
      <c r="H25" s="525">
        <v>0</v>
      </c>
      <c r="I25" s="524"/>
      <c r="K25" s="199"/>
      <c r="L25" s="200" t="s">
        <v>35</v>
      </c>
      <c r="M25" s="201" t="s">
        <v>36</v>
      </c>
      <c r="N25" s="202"/>
      <c r="O25" s="203" t="s">
        <v>37</v>
      </c>
      <c r="P25" s="204">
        <f>'Ｈ３（1991）'!A25</f>
        <v>0</v>
      </c>
      <c r="Q25" s="205">
        <f>'Ｈ３（1991）'!C25</f>
        <v>0</v>
      </c>
      <c r="R25" s="205">
        <f>'Ｈ３（1991）'!E25</f>
        <v>0</v>
      </c>
      <c r="S25" s="267">
        <f>'Ｈ３（1991）'!F25</f>
        <v>0</v>
      </c>
      <c r="T25" s="268">
        <f>'Ｈ３（1991）'!H25</f>
        <v>0</v>
      </c>
      <c r="U25" s="207"/>
      <c r="V25" s="181"/>
      <c r="W25" s="201" t="s">
        <v>36</v>
      </c>
      <c r="X25" s="202"/>
      <c r="Y25" s="220" t="s">
        <v>20</v>
      </c>
      <c r="Z25" s="204">
        <f>'Ｈ３（1991）'!A181</f>
        <v>0</v>
      </c>
      <c r="AA25" s="205">
        <f>'Ｈ３（1991）'!B181</f>
        <v>0</v>
      </c>
      <c r="AB25" s="206">
        <f>'Ｈ３（1991）'!C181</f>
        <v>0</v>
      </c>
      <c r="AC25" s="506">
        <f>'Ｈ３（1991）'!E181</f>
        <v>0</v>
      </c>
      <c r="AD25" s="165"/>
      <c r="AE25" s="165"/>
      <c r="AF25" s="165"/>
      <c r="AG25" s="165"/>
      <c r="AH25" s="165"/>
      <c r="AI25" s="376"/>
      <c r="AJ25" s="376"/>
      <c r="AK25" s="376"/>
    </row>
    <row r="26" spans="1:37" ht="14.45" customHeight="1">
      <c r="A26" s="526">
        <v>52320</v>
      </c>
      <c r="B26" s="527">
        <v>52320</v>
      </c>
      <c r="C26" s="527">
        <v>52320</v>
      </c>
      <c r="D26" s="527">
        <v>0</v>
      </c>
      <c r="E26" s="527">
        <v>0</v>
      </c>
      <c r="F26" s="527">
        <v>33455</v>
      </c>
      <c r="G26" s="527">
        <v>1395</v>
      </c>
      <c r="H26" s="528">
        <v>10500</v>
      </c>
      <c r="I26" s="527"/>
      <c r="K26" s="199"/>
      <c r="L26" s="200" t="s">
        <v>38</v>
      </c>
      <c r="M26" s="201" t="s">
        <v>149</v>
      </c>
      <c r="N26" s="202"/>
      <c r="O26" s="203" t="s">
        <v>40</v>
      </c>
      <c r="P26" s="204">
        <f>'Ｈ３（1991）'!A26</f>
        <v>52320</v>
      </c>
      <c r="Q26" s="205">
        <f>'Ｈ３（1991）'!C26</f>
        <v>52320</v>
      </c>
      <c r="R26" s="205">
        <f>'Ｈ３（1991）'!E26</f>
        <v>0</v>
      </c>
      <c r="S26" s="267">
        <f>'Ｈ３（1991）'!F26</f>
        <v>33455</v>
      </c>
      <c r="T26" s="268">
        <f>'Ｈ３（1991）'!H26</f>
        <v>10500</v>
      </c>
      <c r="U26" s="207"/>
      <c r="V26" s="450"/>
      <c r="W26" s="451"/>
      <c r="X26" s="452"/>
      <c r="Y26" s="453"/>
      <c r="Z26" s="454"/>
      <c r="AA26" s="455"/>
      <c r="AB26" s="455"/>
      <c r="AC26" s="508"/>
      <c r="AD26" s="165"/>
      <c r="AE26" s="165"/>
      <c r="AF26" s="165"/>
      <c r="AG26" s="165"/>
      <c r="AH26" s="165"/>
      <c r="AI26" s="376"/>
      <c r="AJ26" s="376"/>
      <c r="AK26" s="376"/>
    </row>
    <row r="27" spans="1:37" ht="14.45" customHeight="1">
      <c r="A27" s="526">
        <v>0</v>
      </c>
      <c r="B27" s="527">
        <v>0</v>
      </c>
      <c r="C27" s="527">
        <v>0</v>
      </c>
      <c r="D27" s="527">
        <v>0</v>
      </c>
      <c r="E27" s="527">
        <v>0</v>
      </c>
      <c r="F27" s="527">
        <v>0</v>
      </c>
      <c r="G27" s="527">
        <v>0</v>
      </c>
      <c r="H27" s="528">
        <v>0</v>
      </c>
      <c r="I27" s="527"/>
      <c r="K27" s="199"/>
      <c r="L27" s="200" t="s">
        <v>41</v>
      </c>
      <c r="M27" s="201" t="s">
        <v>42</v>
      </c>
      <c r="N27" s="202"/>
      <c r="O27" s="203" t="s">
        <v>43</v>
      </c>
      <c r="P27" s="204">
        <f>'Ｈ３（1991）'!A27</f>
        <v>0</v>
      </c>
      <c r="Q27" s="205">
        <f>'Ｈ３（1991）'!C27</f>
        <v>0</v>
      </c>
      <c r="R27" s="205">
        <f>'Ｈ３（1991）'!E27</f>
        <v>0</v>
      </c>
      <c r="S27" s="267">
        <f>'Ｈ３（1991）'!F27</f>
        <v>0</v>
      </c>
      <c r="T27" s="268">
        <f>'Ｈ３（1991）'!H27</f>
        <v>0</v>
      </c>
      <c r="U27" s="207"/>
      <c r="V27" s="450"/>
      <c r="W27" s="456"/>
      <c r="X27" s="457"/>
      <c r="Y27" s="458"/>
      <c r="Z27" s="447"/>
      <c r="AA27" s="459"/>
      <c r="AB27" s="459"/>
      <c r="AC27" s="509"/>
      <c r="AD27" s="165"/>
      <c r="AE27" s="165"/>
      <c r="AF27" s="165"/>
      <c r="AG27" s="165"/>
      <c r="AH27" s="165"/>
      <c r="AI27" s="376"/>
      <c r="AJ27" s="376"/>
      <c r="AK27" s="376"/>
    </row>
    <row r="28" spans="1:37" ht="14.45" customHeight="1">
      <c r="A28" s="526">
        <v>34636</v>
      </c>
      <c r="B28" s="527">
        <v>34636</v>
      </c>
      <c r="C28" s="527">
        <v>204</v>
      </c>
      <c r="D28" s="527">
        <v>34432</v>
      </c>
      <c r="E28" s="527">
        <v>0</v>
      </c>
      <c r="F28" s="527">
        <v>29391</v>
      </c>
      <c r="G28" s="527">
        <v>0</v>
      </c>
      <c r="H28" s="528">
        <v>3400</v>
      </c>
      <c r="I28" s="527"/>
      <c r="K28" s="199" t="s">
        <v>128</v>
      </c>
      <c r="L28" s="221"/>
      <c r="M28" s="201" t="s">
        <v>13</v>
      </c>
      <c r="N28" s="202"/>
      <c r="O28" s="203" t="s">
        <v>44</v>
      </c>
      <c r="P28" s="204">
        <f>'Ｈ３（1991）'!A28</f>
        <v>34636</v>
      </c>
      <c r="Q28" s="205">
        <f>'Ｈ３（1991）'!C28</f>
        <v>204</v>
      </c>
      <c r="R28" s="205">
        <f>'Ｈ３（1991）'!E28</f>
        <v>0</v>
      </c>
      <c r="S28" s="267">
        <f>'Ｈ３（1991）'!F28</f>
        <v>29391</v>
      </c>
      <c r="T28" s="268">
        <f>'Ｈ３（1991）'!H28</f>
        <v>3400</v>
      </c>
      <c r="U28" s="207"/>
      <c r="V28" s="221"/>
      <c r="W28" s="201" t="s">
        <v>13</v>
      </c>
      <c r="X28" s="202"/>
      <c r="Y28" s="220"/>
      <c r="Z28" s="224">
        <f>Z24-Z25</f>
        <v>20217</v>
      </c>
      <c r="AA28" s="225">
        <f>AA24-AA25</f>
        <v>0</v>
      </c>
      <c r="AB28" s="297">
        <f>AB24-AB25</f>
        <v>12065</v>
      </c>
      <c r="AC28" s="511">
        <f>AC24-AC25</f>
        <v>6263</v>
      </c>
      <c r="AD28" s="165"/>
      <c r="AE28" s="165"/>
      <c r="AF28" s="165"/>
      <c r="AG28" s="165"/>
      <c r="AH28" s="165"/>
      <c r="AI28" s="376"/>
      <c r="AJ28" s="376"/>
      <c r="AK28" s="376"/>
    </row>
    <row r="29" spans="1:37" ht="14.45" customHeight="1">
      <c r="A29" s="526">
        <v>0</v>
      </c>
      <c r="B29" s="527">
        <v>0</v>
      </c>
      <c r="C29" s="527">
        <v>0</v>
      </c>
      <c r="D29" s="527">
        <v>0</v>
      </c>
      <c r="E29" s="527">
        <v>0</v>
      </c>
      <c r="F29" s="527">
        <v>0</v>
      </c>
      <c r="G29" s="527">
        <v>0</v>
      </c>
      <c r="H29" s="528">
        <v>0</v>
      </c>
      <c r="I29" s="527"/>
      <c r="K29" s="199" t="s">
        <v>4</v>
      </c>
      <c r="L29" s="178" t="s">
        <v>45</v>
      </c>
      <c r="M29" s="202"/>
      <c r="N29" s="202"/>
      <c r="O29" s="203" t="s">
        <v>46</v>
      </c>
      <c r="P29" s="204">
        <f>'Ｈ３（1991）'!A29</f>
        <v>0</v>
      </c>
      <c r="Q29" s="205">
        <f>'Ｈ３（1991）'!C29</f>
        <v>0</v>
      </c>
      <c r="R29" s="205">
        <f>'Ｈ３（1991）'!E29</f>
        <v>0</v>
      </c>
      <c r="S29" s="267">
        <f>'Ｈ３（1991）'!F29</f>
        <v>0</v>
      </c>
      <c r="T29" s="268">
        <f>'Ｈ３（1991）'!H29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526">
        <v>0</v>
      </c>
      <c r="B30" s="527">
        <v>0</v>
      </c>
      <c r="C30" s="527">
        <v>0</v>
      </c>
      <c r="D30" s="527">
        <v>0</v>
      </c>
      <c r="E30" s="527">
        <v>0</v>
      </c>
      <c r="F30" s="527">
        <v>0</v>
      </c>
      <c r="G30" s="527">
        <v>0</v>
      </c>
      <c r="H30" s="528">
        <v>0</v>
      </c>
      <c r="I30" s="527"/>
      <c r="K30" s="199"/>
      <c r="L30" s="200"/>
      <c r="M30" s="201" t="s">
        <v>100</v>
      </c>
      <c r="N30" s="202"/>
      <c r="O30" s="203" t="s">
        <v>75</v>
      </c>
      <c r="P30" s="204">
        <f>'Ｈ３（1991）'!A30</f>
        <v>0</v>
      </c>
      <c r="Q30" s="205">
        <f>'Ｈ３（1991）'!C30</f>
        <v>0</v>
      </c>
      <c r="R30" s="205">
        <f>'Ｈ３（1991）'!E30</f>
        <v>0</v>
      </c>
      <c r="S30" s="267">
        <f>'Ｈ３（1991）'!F30</f>
        <v>0</v>
      </c>
      <c r="T30" s="268">
        <f>'Ｈ３（1991）'!H30</f>
        <v>0</v>
      </c>
      <c r="U30" s="207"/>
      <c r="V30" s="200"/>
      <c r="W30" s="172"/>
      <c r="X30" s="172"/>
      <c r="Y30" s="212"/>
      <c r="Z30" s="209"/>
      <c r="AA30" s="210"/>
      <c r="AB30" s="210"/>
      <c r="AC30" s="510"/>
      <c r="AD30" s="165"/>
      <c r="AE30" s="165"/>
      <c r="AF30" s="165"/>
      <c r="AG30" s="165"/>
      <c r="AH30" s="165"/>
      <c r="AI30" s="376"/>
      <c r="AJ30" s="376"/>
      <c r="AK30" s="376"/>
    </row>
    <row r="31" spans="1:37" ht="14.45" customHeight="1">
      <c r="A31" s="526">
        <v>0</v>
      </c>
      <c r="B31" s="527">
        <v>0</v>
      </c>
      <c r="C31" s="527">
        <v>0</v>
      </c>
      <c r="D31" s="527">
        <v>0</v>
      </c>
      <c r="E31" s="527">
        <v>0</v>
      </c>
      <c r="F31" s="527">
        <v>0</v>
      </c>
      <c r="G31" s="527">
        <v>0</v>
      </c>
      <c r="H31" s="528">
        <v>0</v>
      </c>
      <c r="I31" s="527"/>
      <c r="K31" s="199"/>
      <c r="L31" s="200"/>
      <c r="M31" s="201" t="s">
        <v>101</v>
      </c>
      <c r="N31" s="202"/>
      <c r="O31" s="203" t="s">
        <v>77</v>
      </c>
      <c r="P31" s="204">
        <f>'Ｈ３（1991）'!A31</f>
        <v>0</v>
      </c>
      <c r="Q31" s="205">
        <f>'Ｈ３（1991）'!C31</f>
        <v>0</v>
      </c>
      <c r="R31" s="205">
        <f>'Ｈ３（1991）'!E31</f>
        <v>0</v>
      </c>
      <c r="S31" s="267">
        <f>'Ｈ３（1991）'!F31</f>
        <v>0</v>
      </c>
      <c r="T31" s="268">
        <f>'Ｈ３（1991）'!H31</f>
        <v>0</v>
      </c>
      <c r="U31" s="207"/>
      <c r="V31" s="200"/>
      <c r="W31" s="172"/>
      <c r="X31" s="172"/>
      <c r="Y31" s="212"/>
      <c r="Z31" s="209"/>
      <c r="AA31" s="210"/>
      <c r="AB31" s="210"/>
      <c r="AC31" s="510"/>
      <c r="AD31" s="165"/>
      <c r="AE31" s="165"/>
      <c r="AF31" s="165"/>
      <c r="AG31" s="165"/>
      <c r="AH31" s="165"/>
      <c r="AI31" s="376"/>
      <c r="AJ31" s="376"/>
      <c r="AK31" s="376"/>
    </row>
    <row r="32" spans="1:37" ht="14.45" customHeight="1">
      <c r="A32" s="526">
        <v>0</v>
      </c>
      <c r="B32" s="527">
        <v>0</v>
      </c>
      <c r="C32" s="527">
        <v>0</v>
      </c>
      <c r="D32" s="527">
        <v>0</v>
      </c>
      <c r="E32" s="527">
        <v>0</v>
      </c>
      <c r="F32" s="527">
        <v>0</v>
      </c>
      <c r="G32" s="527">
        <v>0</v>
      </c>
      <c r="H32" s="528">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526">
        <v>0</v>
      </c>
      <c r="B33" s="527">
        <v>0</v>
      </c>
      <c r="C33" s="527">
        <v>0</v>
      </c>
      <c r="D33" s="527">
        <v>0</v>
      </c>
      <c r="E33" s="527">
        <v>0</v>
      </c>
      <c r="F33" s="527">
        <v>0</v>
      </c>
      <c r="G33" s="527">
        <v>0</v>
      </c>
      <c r="H33" s="528">
        <v>0</v>
      </c>
      <c r="I33" s="527"/>
      <c r="K33" s="199"/>
      <c r="L33" s="178"/>
      <c r="M33" s="201" t="s">
        <v>47</v>
      </c>
      <c r="N33" s="202"/>
      <c r="O33" s="203" t="s">
        <v>48</v>
      </c>
      <c r="P33" s="204">
        <f>'Ｈ３（1991）'!A33</f>
        <v>0</v>
      </c>
      <c r="Q33" s="205">
        <f>'Ｈ３（1991）'!C33</f>
        <v>0</v>
      </c>
      <c r="R33" s="205">
        <f>'Ｈ３（1991）'!E33</f>
        <v>0</v>
      </c>
      <c r="S33" s="267">
        <f>'Ｈ３（1991）'!F33</f>
        <v>0</v>
      </c>
      <c r="T33" s="268">
        <f>'Ｈ３（1991）'!H33</f>
        <v>0</v>
      </c>
      <c r="U33" s="207" t="s">
        <v>4</v>
      </c>
      <c r="V33" s="178"/>
      <c r="W33" s="201" t="s">
        <v>49</v>
      </c>
      <c r="X33" s="202"/>
      <c r="Y33" s="203" t="s">
        <v>23</v>
      </c>
      <c r="Z33" s="204">
        <f>'Ｈ３（1991）'!A183</f>
        <v>25385</v>
      </c>
      <c r="AA33" s="205">
        <f>'Ｈ３（1991）'!B183</f>
        <v>0</v>
      </c>
      <c r="AB33" s="206">
        <f>'Ｈ３（1991）'!C183</f>
        <v>0</v>
      </c>
      <c r="AC33" s="506">
        <f>'Ｈ３（1991）'!E183</f>
        <v>0</v>
      </c>
      <c r="AD33" s="165"/>
      <c r="AE33" s="165"/>
      <c r="AF33" s="165"/>
      <c r="AG33" s="165"/>
      <c r="AH33" s="165"/>
      <c r="AI33" s="376"/>
      <c r="AJ33" s="376"/>
      <c r="AK33" s="376"/>
    </row>
    <row r="34" spans="1:37" ht="14.45" customHeight="1">
      <c r="A34" s="526">
        <v>0</v>
      </c>
      <c r="B34" s="527">
        <v>0</v>
      </c>
      <c r="C34" s="527">
        <v>0</v>
      </c>
      <c r="D34" s="527">
        <v>0</v>
      </c>
      <c r="E34" s="527">
        <v>0</v>
      </c>
      <c r="F34" s="527">
        <v>0</v>
      </c>
      <c r="G34" s="527">
        <v>0</v>
      </c>
      <c r="H34" s="528">
        <v>0</v>
      </c>
      <c r="I34" s="527"/>
      <c r="K34" s="199"/>
      <c r="L34" s="200"/>
      <c r="M34" s="201" t="s">
        <v>50</v>
      </c>
      <c r="N34" s="202"/>
      <c r="O34" s="203" t="s">
        <v>51</v>
      </c>
      <c r="P34" s="204">
        <f>'Ｈ３（1991）'!A34</f>
        <v>0</v>
      </c>
      <c r="Q34" s="205">
        <f>'Ｈ３（1991）'!C34</f>
        <v>0</v>
      </c>
      <c r="R34" s="205">
        <f>'Ｈ３（1991）'!E34</f>
        <v>0</v>
      </c>
      <c r="S34" s="267">
        <f>'Ｈ３（1991）'!F34</f>
        <v>0</v>
      </c>
      <c r="T34" s="268">
        <f>'Ｈ３（1991）'!H34</f>
        <v>0</v>
      </c>
      <c r="U34" s="207"/>
      <c r="V34" s="200"/>
      <c r="W34" s="200"/>
      <c r="X34" s="172"/>
      <c r="Y34" s="212"/>
      <c r="Z34" s="209"/>
      <c r="AA34" s="210"/>
      <c r="AB34" s="210"/>
      <c r="AC34" s="510"/>
      <c r="AD34" s="165"/>
      <c r="AE34" s="165"/>
      <c r="AF34" s="165"/>
      <c r="AG34" s="165"/>
      <c r="AH34" s="165"/>
      <c r="AI34" s="376"/>
      <c r="AJ34" s="376"/>
      <c r="AK34" s="376"/>
    </row>
    <row r="35" spans="1:37" ht="14.45" customHeight="1">
      <c r="A35" s="526">
        <v>0</v>
      </c>
      <c r="B35" s="527">
        <v>0</v>
      </c>
      <c r="C35" s="527">
        <v>0</v>
      </c>
      <c r="D35" s="527">
        <v>0</v>
      </c>
      <c r="E35" s="527">
        <v>0</v>
      </c>
      <c r="F35" s="527">
        <v>0</v>
      </c>
      <c r="G35" s="527">
        <v>0</v>
      </c>
      <c r="H35" s="528">
        <v>0</v>
      </c>
      <c r="I35" s="527"/>
      <c r="K35" s="199" t="s">
        <v>129</v>
      </c>
      <c r="L35" s="200"/>
      <c r="M35" s="201" t="s">
        <v>52</v>
      </c>
      <c r="N35" s="202"/>
      <c r="O35" s="203" t="s">
        <v>53</v>
      </c>
      <c r="P35" s="204">
        <f>'Ｈ３（1991）'!A35</f>
        <v>0</v>
      </c>
      <c r="Q35" s="205">
        <f>'Ｈ３（1991）'!C35</f>
        <v>0</v>
      </c>
      <c r="R35" s="205">
        <f>'Ｈ３（1991）'!E35</f>
        <v>0</v>
      </c>
      <c r="S35" s="267">
        <f>'Ｈ３（1991）'!F35</f>
        <v>0</v>
      </c>
      <c r="T35" s="268">
        <f>'Ｈ３（1991）'!H35</f>
        <v>0</v>
      </c>
      <c r="U35" s="207"/>
      <c r="V35" s="200"/>
      <c r="W35" s="201" t="s">
        <v>52</v>
      </c>
      <c r="X35" s="202"/>
      <c r="Y35" s="203" t="s">
        <v>27</v>
      </c>
      <c r="Z35" s="204">
        <f>'Ｈ３（1991）'!A184</f>
        <v>0</v>
      </c>
      <c r="AA35" s="205">
        <f>'Ｈ３（1991）'!B184</f>
        <v>0</v>
      </c>
      <c r="AB35" s="206">
        <f>'Ｈ３（1991）'!C184</f>
        <v>0</v>
      </c>
      <c r="AC35" s="506">
        <f>'Ｈ３（1991）'!E184</f>
        <v>0</v>
      </c>
      <c r="AD35" s="165"/>
      <c r="AE35" s="165"/>
      <c r="AF35" s="165"/>
      <c r="AG35" s="165"/>
      <c r="AH35" s="165"/>
      <c r="AI35" s="376"/>
      <c r="AJ35" s="376"/>
      <c r="AK35" s="376"/>
    </row>
    <row r="36" spans="1:37" ht="14.45" customHeight="1">
      <c r="A36" s="526">
        <v>0</v>
      </c>
      <c r="B36" s="527">
        <v>0</v>
      </c>
      <c r="C36" s="527">
        <v>0</v>
      </c>
      <c r="D36" s="527">
        <v>0</v>
      </c>
      <c r="E36" s="527">
        <v>0</v>
      </c>
      <c r="F36" s="527">
        <v>0</v>
      </c>
      <c r="G36" s="527">
        <v>0</v>
      </c>
      <c r="H36" s="528">
        <v>0</v>
      </c>
      <c r="I36" s="527"/>
      <c r="K36" s="199"/>
      <c r="L36" s="200" t="s">
        <v>54</v>
      </c>
      <c r="M36" s="201" t="s">
        <v>32</v>
      </c>
      <c r="N36" s="202"/>
      <c r="O36" s="203" t="s">
        <v>55</v>
      </c>
      <c r="P36" s="204">
        <f>'Ｈ３（1991）'!A36</f>
        <v>0</v>
      </c>
      <c r="Q36" s="205">
        <f>'Ｈ３（1991）'!C36</f>
        <v>0</v>
      </c>
      <c r="R36" s="205">
        <f>'Ｈ３（1991）'!E36</f>
        <v>0</v>
      </c>
      <c r="S36" s="267">
        <f>'Ｈ３（1991）'!F36</f>
        <v>0</v>
      </c>
      <c r="T36" s="268">
        <f>'Ｈ３（1991）'!H36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526">
        <v>0</v>
      </c>
      <c r="B37" s="527">
        <v>0</v>
      </c>
      <c r="C37" s="527">
        <v>0</v>
      </c>
      <c r="D37" s="527">
        <v>0</v>
      </c>
      <c r="E37" s="527">
        <v>0</v>
      </c>
      <c r="F37" s="527">
        <v>0</v>
      </c>
      <c r="G37" s="527">
        <v>0</v>
      </c>
      <c r="H37" s="528">
        <v>0</v>
      </c>
      <c r="I37" s="527"/>
      <c r="K37" s="199"/>
      <c r="L37" s="200"/>
      <c r="M37" s="201" t="s">
        <v>42</v>
      </c>
      <c r="N37" s="202"/>
      <c r="O37" s="203" t="s">
        <v>56</v>
      </c>
      <c r="P37" s="204">
        <f>'Ｈ３（1991）'!A37</f>
        <v>0</v>
      </c>
      <c r="Q37" s="205">
        <f>'Ｈ３（1991）'!C37</f>
        <v>0</v>
      </c>
      <c r="R37" s="205">
        <f>'Ｈ３（1991）'!E37</f>
        <v>0</v>
      </c>
      <c r="S37" s="267">
        <f>'Ｈ３（1991）'!F37</f>
        <v>0</v>
      </c>
      <c r="T37" s="268">
        <f>'Ｈ３（1991）'!H37</f>
        <v>0</v>
      </c>
      <c r="U37" s="207"/>
      <c r="V37" s="200"/>
      <c r="W37" s="200"/>
      <c r="X37" s="172"/>
      <c r="Y37" s="212"/>
      <c r="Z37" s="209"/>
      <c r="AA37" s="210"/>
      <c r="AB37" s="210"/>
      <c r="AC37" s="510"/>
      <c r="AD37" s="165"/>
      <c r="AE37" s="165"/>
      <c r="AF37" s="165"/>
      <c r="AG37" s="165"/>
      <c r="AH37" s="165"/>
      <c r="AI37" s="376"/>
      <c r="AJ37" s="376"/>
      <c r="AK37" s="376"/>
    </row>
    <row r="38" spans="1:37" ht="14.45" customHeight="1">
      <c r="A38" s="526">
        <v>0</v>
      </c>
      <c r="B38" s="527">
        <v>0</v>
      </c>
      <c r="C38" s="527">
        <v>0</v>
      </c>
      <c r="D38" s="527">
        <v>0</v>
      </c>
      <c r="E38" s="527">
        <v>0</v>
      </c>
      <c r="F38" s="527">
        <v>0</v>
      </c>
      <c r="G38" s="527">
        <v>0</v>
      </c>
      <c r="H38" s="528">
        <v>0</v>
      </c>
      <c r="I38" s="527"/>
      <c r="K38" s="199"/>
      <c r="L38" s="200"/>
      <c r="M38" s="201" t="s">
        <v>57</v>
      </c>
      <c r="N38" s="202"/>
      <c r="O38" s="203" t="s">
        <v>58</v>
      </c>
      <c r="P38" s="204">
        <f>'Ｈ３（1991）'!A38</f>
        <v>0</v>
      </c>
      <c r="Q38" s="205">
        <f>'Ｈ３（1991）'!C38</f>
        <v>0</v>
      </c>
      <c r="R38" s="205">
        <f>'Ｈ３（1991）'!E38</f>
        <v>0</v>
      </c>
      <c r="S38" s="267">
        <f>'Ｈ３（1991）'!F38</f>
        <v>0</v>
      </c>
      <c r="T38" s="268">
        <f>'Ｈ３（1991）'!H38</f>
        <v>0</v>
      </c>
      <c r="U38" s="207"/>
      <c r="V38" s="200"/>
      <c r="W38" s="201" t="s">
        <v>57</v>
      </c>
      <c r="X38" s="202"/>
      <c r="Y38" s="203" t="s">
        <v>30</v>
      </c>
      <c r="Z38" s="204">
        <f>'Ｈ３（1991）'!A185</f>
        <v>0</v>
      </c>
      <c r="AA38" s="205">
        <f>'Ｈ３（1991）'!B185</f>
        <v>0</v>
      </c>
      <c r="AB38" s="206">
        <f>'Ｈ３（1991）'!C185</f>
        <v>0</v>
      </c>
      <c r="AC38" s="506">
        <f>'Ｈ３（1991）'!E185</f>
        <v>0</v>
      </c>
      <c r="AD38" s="165"/>
      <c r="AE38" s="165"/>
      <c r="AF38" s="165"/>
      <c r="AG38" s="165"/>
      <c r="AH38" s="165"/>
      <c r="AI38" s="376"/>
      <c r="AJ38" s="376"/>
      <c r="AK38" s="376"/>
    </row>
    <row r="39" spans="1:37" ht="14.45" customHeight="1">
      <c r="A39" s="526">
        <v>0</v>
      </c>
      <c r="B39" s="527">
        <v>0</v>
      </c>
      <c r="C39" s="527">
        <v>0</v>
      </c>
      <c r="D39" s="527">
        <v>0</v>
      </c>
      <c r="E39" s="527">
        <v>0</v>
      </c>
      <c r="F39" s="527">
        <v>0</v>
      </c>
      <c r="G39" s="527">
        <v>0</v>
      </c>
      <c r="H39" s="528">
        <v>0</v>
      </c>
      <c r="I39" s="527"/>
      <c r="K39" s="199"/>
      <c r="L39" s="200"/>
      <c r="M39" s="178" t="s">
        <v>60</v>
      </c>
      <c r="N39" s="202"/>
      <c r="O39" s="203" t="s">
        <v>61</v>
      </c>
      <c r="P39" s="204">
        <f>'Ｈ３（1991）'!A39</f>
        <v>0</v>
      </c>
      <c r="Q39" s="205">
        <f>'Ｈ３（1991）'!C39</f>
        <v>0</v>
      </c>
      <c r="R39" s="205">
        <f>'Ｈ３（1991）'!E39</f>
        <v>0</v>
      </c>
      <c r="S39" s="267">
        <f>'Ｈ３（1991）'!F39</f>
        <v>0</v>
      </c>
      <c r="T39" s="268">
        <f>'Ｈ３（1991）'!H39</f>
        <v>0</v>
      </c>
      <c r="U39" s="207"/>
      <c r="V39" s="200" t="s">
        <v>59</v>
      </c>
      <c r="W39" s="178" t="s">
        <v>60</v>
      </c>
      <c r="X39" s="202"/>
      <c r="Y39" s="203" t="s">
        <v>33</v>
      </c>
      <c r="Z39" s="204">
        <f>'Ｈ３（1991）'!A186</f>
        <v>0</v>
      </c>
      <c r="AA39" s="205">
        <f>'Ｈ３（1991）'!B186</f>
        <v>0</v>
      </c>
      <c r="AB39" s="206">
        <f>'Ｈ３（1991）'!C186</f>
        <v>0</v>
      </c>
      <c r="AC39" s="506">
        <f>'Ｈ３（1991）'!E186</f>
        <v>0</v>
      </c>
      <c r="AD39" s="165"/>
      <c r="AE39" s="165"/>
      <c r="AF39" s="165"/>
      <c r="AG39" s="165"/>
      <c r="AH39" s="165"/>
      <c r="AI39" s="376"/>
      <c r="AJ39" s="376"/>
      <c r="AK39" s="376"/>
    </row>
    <row r="40" spans="1:37" ht="14.45" customHeight="1">
      <c r="A40" s="526">
        <v>0</v>
      </c>
      <c r="B40" s="527">
        <v>0</v>
      </c>
      <c r="C40" s="527">
        <v>0</v>
      </c>
      <c r="D40" s="527">
        <v>0</v>
      </c>
      <c r="E40" s="527">
        <v>0</v>
      </c>
      <c r="F40" s="527">
        <v>0</v>
      </c>
      <c r="G40" s="527">
        <v>0</v>
      </c>
      <c r="H40" s="528">
        <v>0</v>
      </c>
      <c r="I40" s="527"/>
      <c r="K40" s="199"/>
      <c r="L40" s="200" t="s">
        <v>59</v>
      </c>
      <c r="M40" s="200"/>
      <c r="N40" s="201" t="s">
        <v>62</v>
      </c>
      <c r="O40" s="203" t="s">
        <v>63</v>
      </c>
      <c r="P40" s="204">
        <f>'Ｈ３（1991）'!A40</f>
        <v>0</v>
      </c>
      <c r="Q40" s="205">
        <f>'Ｈ３（1991）'!C40</f>
        <v>0</v>
      </c>
      <c r="R40" s="205">
        <f>'Ｈ３（1991）'!E40</f>
        <v>0</v>
      </c>
      <c r="S40" s="267">
        <f>'Ｈ３（1991）'!F40</f>
        <v>0</v>
      </c>
      <c r="T40" s="268">
        <f>'Ｈ３（1991）'!H40</f>
        <v>0</v>
      </c>
      <c r="U40" s="207"/>
      <c r="V40" s="200"/>
      <c r="W40" s="200"/>
      <c r="X40" s="201" t="s">
        <v>62</v>
      </c>
      <c r="Y40" s="203" t="s">
        <v>37</v>
      </c>
      <c r="Z40" s="204">
        <f>'Ｈ３（1991）'!A187</f>
        <v>0</v>
      </c>
      <c r="AA40" s="205">
        <f>'Ｈ３（1991）'!B187</f>
        <v>0</v>
      </c>
      <c r="AB40" s="206">
        <f>'Ｈ３（1991）'!C187</f>
        <v>0</v>
      </c>
      <c r="AC40" s="506">
        <f>'Ｈ３（1991）'!E187</f>
        <v>0</v>
      </c>
      <c r="AD40" s="165"/>
      <c r="AE40" s="165"/>
      <c r="AF40" s="165"/>
      <c r="AG40" s="165"/>
      <c r="AH40" s="165"/>
      <c r="AI40" s="376"/>
      <c r="AJ40" s="376"/>
      <c r="AK40" s="376"/>
    </row>
    <row r="41" spans="1:37" ht="14.45" customHeight="1">
      <c r="A41" s="526">
        <v>0</v>
      </c>
      <c r="B41" s="527">
        <v>0</v>
      </c>
      <c r="C41" s="527">
        <v>0</v>
      </c>
      <c r="D41" s="527">
        <v>0</v>
      </c>
      <c r="E41" s="527">
        <v>0</v>
      </c>
      <c r="F41" s="527">
        <v>0</v>
      </c>
      <c r="G41" s="527">
        <v>0</v>
      </c>
      <c r="H41" s="528">
        <v>0</v>
      </c>
      <c r="I41" s="527"/>
      <c r="K41" s="199"/>
      <c r="L41" s="200"/>
      <c r="M41" s="200"/>
      <c r="N41" s="201" t="s">
        <v>64</v>
      </c>
      <c r="O41" s="203" t="s">
        <v>65</v>
      </c>
      <c r="P41" s="204">
        <f>'Ｈ３（1991）'!A41</f>
        <v>0</v>
      </c>
      <c r="Q41" s="205">
        <f>'Ｈ３（1991）'!C41</f>
        <v>0</v>
      </c>
      <c r="R41" s="205">
        <f>'Ｈ３（1991）'!E41</f>
        <v>0</v>
      </c>
      <c r="S41" s="267">
        <f>'Ｈ３（1991）'!F41</f>
        <v>0</v>
      </c>
      <c r="T41" s="268">
        <f>'Ｈ３（1991）'!H41</f>
        <v>0</v>
      </c>
      <c r="U41" s="207"/>
      <c r="V41" s="200"/>
      <c r="W41" s="200"/>
      <c r="X41" s="201" t="s">
        <v>64</v>
      </c>
      <c r="Y41" s="203" t="s">
        <v>40</v>
      </c>
      <c r="Z41" s="204">
        <f>'Ｈ３（1991）'!A188</f>
        <v>0</v>
      </c>
      <c r="AA41" s="205">
        <f>'Ｈ３（1991）'!B188</f>
        <v>0</v>
      </c>
      <c r="AB41" s="206">
        <f>'Ｈ３（1991）'!C188</f>
        <v>0</v>
      </c>
      <c r="AC41" s="506">
        <f>'Ｈ３（1991）'!E188</f>
        <v>0</v>
      </c>
      <c r="AD41" s="165"/>
      <c r="AE41" s="165"/>
      <c r="AF41" s="165"/>
      <c r="AG41" s="165"/>
      <c r="AH41" s="165"/>
      <c r="AI41" s="376"/>
      <c r="AJ41" s="376"/>
      <c r="AK41" s="376"/>
    </row>
    <row r="42" spans="1:37" ht="14.45" customHeight="1">
      <c r="A42" s="526">
        <v>0</v>
      </c>
      <c r="B42" s="527">
        <v>0</v>
      </c>
      <c r="C42" s="527">
        <v>0</v>
      </c>
      <c r="D42" s="527">
        <v>0</v>
      </c>
      <c r="E42" s="527">
        <v>0</v>
      </c>
      <c r="F42" s="527">
        <v>0</v>
      </c>
      <c r="G42" s="527">
        <v>0</v>
      </c>
      <c r="H42" s="528">
        <v>0</v>
      </c>
      <c r="I42" s="527"/>
      <c r="K42" s="199" t="s">
        <v>38</v>
      </c>
      <c r="L42" s="200"/>
      <c r="M42" s="200"/>
      <c r="N42" s="201" t="s">
        <v>66</v>
      </c>
      <c r="O42" s="203" t="s">
        <v>67</v>
      </c>
      <c r="P42" s="204">
        <f>'Ｈ３（1991）'!A42</f>
        <v>0</v>
      </c>
      <c r="Q42" s="205">
        <f>'Ｈ３（1991）'!C42</f>
        <v>0</v>
      </c>
      <c r="R42" s="205">
        <f>'Ｈ３（1991）'!E42</f>
        <v>0</v>
      </c>
      <c r="S42" s="267">
        <f>'Ｈ３（1991）'!F42</f>
        <v>0</v>
      </c>
      <c r="T42" s="268">
        <f>'Ｈ３（1991）'!H42</f>
        <v>0</v>
      </c>
      <c r="U42" s="207"/>
      <c r="V42" s="200" t="s">
        <v>668</v>
      </c>
      <c r="W42" s="200"/>
      <c r="X42" s="201" t="s">
        <v>66</v>
      </c>
      <c r="Y42" s="203" t="s">
        <v>43</v>
      </c>
      <c r="Z42" s="204">
        <f>'Ｈ３（1991）'!A189</f>
        <v>0</v>
      </c>
      <c r="AA42" s="205">
        <f>'Ｈ３（1991）'!B189</f>
        <v>0</v>
      </c>
      <c r="AB42" s="206">
        <f>'Ｈ３（1991）'!C189</f>
        <v>0</v>
      </c>
      <c r="AC42" s="506">
        <f>'Ｈ３（1991）'!E189</f>
        <v>0</v>
      </c>
      <c r="AD42" s="165"/>
      <c r="AE42" s="165"/>
      <c r="AF42" s="165"/>
      <c r="AG42" s="165"/>
      <c r="AH42" s="165"/>
      <c r="AI42" s="376"/>
      <c r="AJ42" s="376"/>
      <c r="AK42" s="376"/>
    </row>
    <row r="43" spans="1:37" ht="14.45" customHeight="1">
      <c r="A43" s="526">
        <v>0</v>
      </c>
      <c r="B43" s="527">
        <v>0</v>
      </c>
      <c r="C43" s="527">
        <v>0</v>
      </c>
      <c r="D43" s="527">
        <v>0</v>
      </c>
      <c r="E43" s="527">
        <v>0</v>
      </c>
      <c r="F43" s="527">
        <v>0</v>
      </c>
      <c r="G43" s="527">
        <v>0</v>
      </c>
      <c r="H43" s="528">
        <v>0</v>
      </c>
      <c r="I43" s="527"/>
      <c r="K43" s="199"/>
      <c r="L43" s="200"/>
      <c r="M43" s="200"/>
      <c r="N43" s="201" t="s">
        <v>150</v>
      </c>
      <c r="O43" s="203" t="s">
        <v>69</v>
      </c>
      <c r="P43" s="204">
        <f>'Ｈ３（1991）'!A43</f>
        <v>0</v>
      </c>
      <c r="Q43" s="205">
        <f>'Ｈ３（1991）'!C43</f>
        <v>0</v>
      </c>
      <c r="R43" s="205">
        <f>'Ｈ３（1991）'!E43</f>
        <v>0</v>
      </c>
      <c r="S43" s="267">
        <f>'Ｈ３（1991）'!F43</f>
        <v>0</v>
      </c>
      <c r="T43" s="268">
        <f>'Ｈ３（1991）'!H43</f>
        <v>0</v>
      </c>
      <c r="U43" s="207"/>
      <c r="V43" s="200"/>
      <c r="W43" s="200"/>
      <c r="X43" s="201" t="s">
        <v>150</v>
      </c>
      <c r="Y43" s="203" t="s">
        <v>44</v>
      </c>
      <c r="Z43" s="204">
        <f>'Ｈ３（1991）'!A190</f>
        <v>0</v>
      </c>
      <c r="AA43" s="205">
        <f>'Ｈ３（1991）'!B190</f>
        <v>0</v>
      </c>
      <c r="AB43" s="206">
        <f>'Ｈ３（1991）'!C190</f>
        <v>0</v>
      </c>
      <c r="AC43" s="506">
        <f>'Ｈ３（1991）'!E190</f>
        <v>0</v>
      </c>
      <c r="AD43" s="165"/>
      <c r="AE43" s="165"/>
      <c r="AF43" s="165"/>
      <c r="AG43" s="165"/>
      <c r="AH43" s="165"/>
      <c r="AI43" s="376"/>
      <c r="AJ43" s="376"/>
      <c r="AK43" s="376"/>
    </row>
    <row r="44" spans="1:37" ht="14.45" customHeight="1">
      <c r="A44" s="529">
        <v>0</v>
      </c>
      <c r="B44" s="530">
        <v>0</v>
      </c>
      <c r="C44" s="530">
        <v>0</v>
      </c>
      <c r="D44" s="530">
        <v>0</v>
      </c>
      <c r="E44" s="530">
        <v>0</v>
      </c>
      <c r="F44" s="530">
        <v>0</v>
      </c>
      <c r="G44" s="530">
        <v>0</v>
      </c>
      <c r="H44" s="531">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529">
        <v>0</v>
      </c>
      <c r="B45" s="530">
        <v>0</v>
      </c>
      <c r="C45" s="530">
        <v>0</v>
      </c>
      <c r="D45" s="530">
        <v>0</v>
      </c>
      <c r="E45" s="530">
        <v>0</v>
      </c>
      <c r="F45" s="530">
        <v>0</v>
      </c>
      <c r="G45" s="530">
        <v>0</v>
      </c>
      <c r="H45" s="531">
        <v>0</v>
      </c>
      <c r="I45" s="530"/>
      <c r="K45" s="227" t="s">
        <v>132</v>
      </c>
      <c r="L45" s="200"/>
      <c r="M45" s="201" t="s">
        <v>70</v>
      </c>
      <c r="N45" s="202"/>
      <c r="O45" s="203" t="s">
        <v>71</v>
      </c>
      <c r="P45" s="204">
        <f>'Ｈ３（1991）'!A44</f>
        <v>0</v>
      </c>
      <c r="Q45" s="205">
        <f>'Ｈ３（1991）'!C44</f>
        <v>0</v>
      </c>
      <c r="R45" s="205">
        <f>'Ｈ３（1991）'!E44</f>
        <v>0</v>
      </c>
      <c r="S45" s="267">
        <f>'Ｈ３（1991）'!F44</f>
        <v>0</v>
      </c>
      <c r="T45" s="268">
        <f>'Ｈ３（1991）'!H44</f>
        <v>0</v>
      </c>
      <c r="U45" s="207" t="s">
        <v>72</v>
      </c>
      <c r="V45" s="200" t="s">
        <v>669</v>
      </c>
      <c r="W45" s="201" t="s">
        <v>87</v>
      </c>
      <c r="X45" s="202"/>
      <c r="Y45" s="203" t="s">
        <v>46</v>
      </c>
      <c r="Z45" s="204">
        <f>'Ｈ３（1991）'!A191</f>
        <v>0</v>
      </c>
      <c r="AA45" s="205">
        <f>'Ｈ３（1991）'!B191</f>
        <v>0</v>
      </c>
      <c r="AB45" s="206">
        <f>'Ｈ３（1991）'!C191</f>
        <v>0</v>
      </c>
      <c r="AC45" s="506">
        <f>'Ｈ３（1991）'!E191</f>
        <v>0</v>
      </c>
      <c r="AD45" s="165"/>
      <c r="AE45" s="165"/>
      <c r="AF45" s="165"/>
      <c r="AG45" s="165"/>
      <c r="AH45" s="165"/>
      <c r="AI45" s="376"/>
      <c r="AJ45" s="376"/>
      <c r="AK45" s="376"/>
    </row>
    <row r="46" spans="1:37" ht="14.45" customHeight="1">
      <c r="A46" s="529">
        <v>0</v>
      </c>
      <c r="B46" s="530">
        <v>0</v>
      </c>
      <c r="C46" s="530">
        <v>0</v>
      </c>
      <c r="D46" s="530">
        <v>0</v>
      </c>
      <c r="E46" s="530">
        <v>0</v>
      </c>
      <c r="F46" s="530">
        <v>0</v>
      </c>
      <c r="G46" s="530">
        <v>0</v>
      </c>
      <c r="H46" s="531">
        <v>0</v>
      </c>
      <c r="I46" s="530"/>
      <c r="K46" s="199" t="s">
        <v>130</v>
      </c>
      <c r="L46" s="200"/>
      <c r="M46" s="201" t="s">
        <v>73</v>
      </c>
      <c r="N46" s="202"/>
      <c r="O46" s="203" t="s">
        <v>74</v>
      </c>
      <c r="P46" s="204">
        <f>'Ｈ３（1991）'!A45</f>
        <v>0</v>
      </c>
      <c r="Q46" s="205">
        <f>'Ｈ３（1991）'!C45</f>
        <v>0</v>
      </c>
      <c r="R46" s="205">
        <f>'Ｈ３（1991）'!E45</f>
        <v>0</v>
      </c>
      <c r="S46" s="267">
        <f>'Ｈ３（1991）'!F45</f>
        <v>0</v>
      </c>
      <c r="T46" s="268">
        <f>'Ｈ３（1991）'!H45</f>
        <v>0</v>
      </c>
      <c r="U46" s="207"/>
      <c r="V46" s="200"/>
      <c r="W46" s="201" t="s">
        <v>73</v>
      </c>
      <c r="X46" s="202"/>
      <c r="Y46" s="203" t="s">
        <v>75</v>
      </c>
      <c r="Z46" s="204">
        <f>'Ｈ３（1991）'!A192</f>
        <v>0</v>
      </c>
      <c r="AA46" s="205">
        <f>'Ｈ３（1991）'!B192</f>
        <v>0</v>
      </c>
      <c r="AB46" s="206">
        <f>'Ｈ３（1991）'!C192</f>
        <v>0</v>
      </c>
      <c r="AC46" s="506">
        <f>'Ｈ３（1991）'!E192</f>
        <v>0</v>
      </c>
      <c r="AD46" s="165"/>
      <c r="AE46" s="165"/>
      <c r="AF46" s="165"/>
      <c r="AG46" s="165"/>
      <c r="AH46" s="165"/>
      <c r="AI46" s="376"/>
      <c r="AJ46" s="376"/>
      <c r="AK46" s="376"/>
    </row>
    <row r="47" spans="1:37" ht="14.45" customHeight="1">
      <c r="A47" s="529">
        <v>0</v>
      </c>
      <c r="B47" s="530">
        <v>0</v>
      </c>
      <c r="C47" s="530">
        <v>0</v>
      </c>
      <c r="D47" s="530">
        <v>0</v>
      </c>
      <c r="E47" s="530">
        <v>0</v>
      </c>
      <c r="F47" s="530">
        <v>0</v>
      </c>
      <c r="G47" s="530">
        <v>0</v>
      </c>
      <c r="H47" s="531">
        <v>0</v>
      </c>
      <c r="I47" s="530"/>
      <c r="K47" s="199"/>
      <c r="L47" s="221"/>
      <c r="M47" s="201" t="s">
        <v>13</v>
      </c>
      <c r="N47" s="202"/>
      <c r="O47" s="203" t="s">
        <v>76</v>
      </c>
      <c r="P47" s="204">
        <f>'Ｈ３（1991）'!A46</f>
        <v>0</v>
      </c>
      <c r="Q47" s="205">
        <f>'Ｈ３（1991）'!C46</f>
        <v>0</v>
      </c>
      <c r="R47" s="205">
        <f>'Ｈ３（1991）'!E46</f>
        <v>0</v>
      </c>
      <c r="S47" s="267">
        <f>'Ｈ３（1991）'!F46</f>
        <v>0</v>
      </c>
      <c r="T47" s="268">
        <f>'Ｈ３（1991）'!H46</f>
        <v>0</v>
      </c>
      <c r="U47" s="207"/>
      <c r="V47" s="461"/>
      <c r="W47" s="201" t="s">
        <v>13</v>
      </c>
      <c r="X47" s="202"/>
      <c r="Y47" s="203" t="s">
        <v>77</v>
      </c>
      <c r="Z47" s="204">
        <f>'Ｈ３（1991）'!A193</f>
        <v>0</v>
      </c>
      <c r="AA47" s="205">
        <f>'Ｈ３（1991）'!B193</f>
        <v>0</v>
      </c>
      <c r="AB47" s="206">
        <f>'Ｈ３（1991）'!C193</f>
        <v>0</v>
      </c>
      <c r="AC47" s="506">
        <f>'Ｈ３（1991）'!E193</f>
        <v>0</v>
      </c>
      <c r="AD47" s="165"/>
      <c r="AE47" s="165"/>
      <c r="AF47" s="165"/>
      <c r="AG47" s="165"/>
      <c r="AH47" s="165"/>
      <c r="AI47" s="376"/>
      <c r="AJ47" s="376"/>
      <c r="AK47" s="376"/>
    </row>
    <row r="48" spans="1:37" ht="14.45" customHeight="1">
      <c r="A48" s="529">
        <v>0</v>
      </c>
      <c r="B48" s="530">
        <v>0</v>
      </c>
      <c r="C48" s="530">
        <v>0</v>
      </c>
      <c r="D48" s="530">
        <v>0</v>
      </c>
      <c r="E48" s="530">
        <v>0</v>
      </c>
      <c r="F48" s="530">
        <v>0</v>
      </c>
      <c r="G48" s="530">
        <v>0</v>
      </c>
      <c r="H48" s="531">
        <v>0</v>
      </c>
      <c r="I48" s="530"/>
      <c r="K48" s="199" t="s">
        <v>4</v>
      </c>
      <c r="L48" s="178" t="s">
        <v>78</v>
      </c>
      <c r="M48" s="202"/>
      <c r="N48" s="202"/>
      <c r="O48" s="203" t="s">
        <v>79</v>
      </c>
      <c r="P48" s="204">
        <f>'Ｈ３（1991）'!A47</f>
        <v>0</v>
      </c>
      <c r="Q48" s="205">
        <f>'Ｈ３（1991）'!C47</f>
        <v>0</v>
      </c>
      <c r="R48" s="205">
        <f>'Ｈ３（1991）'!E47</f>
        <v>0</v>
      </c>
      <c r="S48" s="267">
        <f>'Ｈ３（1991）'!F47</f>
        <v>0</v>
      </c>
      <c r="T48" s="268">
        <f>'Ｈ３（1991）'!H47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529">
        <v>303144</v>
      </c>
      <c r="B49" s="530">
        <v>303144</v>
      </c>
      <c r="C49" s="530">
        <v>303144</v>
      </c>
      <c r="D49" s="530">
        <v>0</v>
      </c>
      <c r="E49" s="530">
        <v>156147</v>
      </c>
      <c r="F49" s="530">
        <v>0</v>
      </c>
      <c r="G49" s="530">
        <v>0</v>
      </c>
      <c r="H49" s="531">
        <v>80200</v>
      </c>
      <c r="I49" s="530"/>
      <c r="K49" s="199"/>
      <c r="L49" s="200"/>
      <c r="M49" s="201" t="s">
        <v>11</v>
      </c>
      <c r="N49" s="202"/>
      <c r="O49" s="203" t="s">
        <v>80</v>
      </c>
      <c r="P49" s="204">
        <f>'Ｈ３（1991）'!A48</f>
        <v>0</v>
      </c>
      <c r="Q49" s="205">
        <f>'Ｈ３（1991）'!C48</f>
        <v>0</v>
      </c>
      <c r="R49" s="205">
        <f>'Ｈ３（1991）'!E48</f>
        <v>0</v>
      </c>
      <c r="S49" s="267">
        <f>'Ｈ３（1991）'!F48</f>
        <v>0</v>
      </c>
      <c r="T49" s="268">
        <f>'Ｈ３（1991）'!H48</f>
        <v>0</v>
      </c>
      <c r="U49" s="207"/>
      <c r="V49" s="200"/>
      <c r="W49" s="172"/>
      <c r="X49" s="172"/>
      <c r="Y49" s="212"/>
      <c r="Z49" s="209"/>
      <c r="AA49" s="210"/>
      <c r="AB49" s="210"/>
      <c r="AC49" s="510"/>
      <c r="AD49" s="165"/>
      <c r="AE49" s="165"/>
      <c r="AF49" s="165"/>
      <c r="AG49" s="165"/>
      <c r="AH49" s="165"/>
      <c r="AI49" s="376"/>
      <c r="AJ49" s="376"/>
      <c r="AK49" s="376"/>
    </row>
    <row r="50" spans="1:38" ht="14.45" customHeight="1">
      <c r="A50" s="529">
        <v>127673</v>
      </c>
      <c r="B50" s="530">
        <v>127673</v>
      </c>
      <c r="C50" s="530">
        <v>127673</v>
      </c>
      <c r="D50" s="530">
        <v>0</v>
      </c>
      <c r="E50" s="530">
        <v>67566</v>
      </c>
      <c r="F50" s="530">
        <v>0</v>
      </c>
      <c r="G50" s="530">
        <v>0</v>
      </c>
      <c r="H50" s="531">
        <v>47400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529">
        <v>175471</v>
      </c>
      <c r="B51" s="530">
        <v>175471</v>
      </c>
      <c r="C51" s="530">
        <v>175471</v>
      </c>
      <c r="D51" s="530">
        <v>0</v>
      </c>
      <c r="E51" s="530">
        <v>88581</v>
      </c>
      <c r="F51" s="530">
        <v>0</v>
      </c>
      <c r="G51" s="530">
        <v>0</v>
      </c>
      <c r="H51" s="531">
        <v>32800</v>
      </c>
      <c r="I51" s="530"/>
      <c r="K51" s="199"/>
      <c r="L51" s="174"/>
      <c r="M51" s="201" t="s">
        <v>88</v>
      </c>
      <c r="N51" s="202"/>
      <c r="O51" s="203" t="s">
        <v>109</v>
      </c>
      <c r="P51" s="204">
        <f>'Ｈ３（1991）'!A50</f>
        <v>127673</v>
      </c>
      <c r="Q51" s="205">
        <f>'Ｈ３（1991）'!C50</f>
        <v>127673</v>
      </c>
      <c r="R51" s="205">
        <f>'Ｈ３（1991）'!E50</f>
        <v>67566</v>
      </c>
      <c r="S51" s="267">
        <f>'Ｈ３（1991）'!F50</f>
        <v>0</v>
      </c>
      <c r="T51" s="268">
        <f>'Ｈ３（1991）'!H50</f>
        <v>47400</v>
      </c>
      <c r="U51" s="207"/>
      <c r="V51" s="178"/>
      <c r="W51" s="201" t="s">
        <v>88</v>
      </c>
      <c r="X51" s="222"/>
      <c r="Y51" s="223" t="s">
        <v>48</v>
      </c>
      <c r="Z51" s="231">
        <f>'Ｈ３（1991）'!A195</f>
        <v>0</v>
      </c>
      <c r="AA51" s="232">
        <f>'Ｈ３（1991）'!B195</f>
        <v>0</v>
      </c>
      <c r="AB51" s="233">
        <f>'Ｈ３（1991）'!C195</f>
        <v>0</v>
      </c>
      <c r="AC51" s="513">
        <f>'Ｈ３（1991）'!E195</f>
        <v>0</v>
      </c>
      <c r="AD51" s="165"/>
      <c r="AE51" s="165"/>
      <c r="AF51" s="165"/>
      <c r="AG51" s="165"/>
      <c r="AH51" s="165"/>
      <c r="AI51" s="376"/>
      <c r="AJ51" s="376"/>
      <c r="AK51" s="376"/>
    </row>
    <row r="52" spans="1:38" ht="14.45" customHeight="1">
      <c r="A52" s="529">
        <v>0</v>
      </c>
      <c r="B52" s="530">
        <v>0</v>
      </c>
      <c r="C52" s="530">
        <v>0</v>
      </c>
      <c r="D52" s="530">
        <v>0</v>
      </c>
      <c r="E52" s="530">
        <v>0</v>
      </c>
      <c r="F52" s="530">
        <v>0</v>
      </c>
      <c r="G52" s="530">
        <v>0</v>
      </c>
      <c r="H52" s="531">
        <v>0</v>
      </c>
      <c r="I52" s="530"/>
      <c r="K52" s="199"/>
      <c r="L52" s="181" t="s">
        <v>91</v>
      </c>
      <c r="M52" s="201" t="s">
        <v>89</v>
      </c>
      <c r="N52" s="202"/>
      <c r="O52" s="203" t="s">
        <v>110</v>
      </c>
      <c r="P52" s="204">
        <f>'Ｈ３（1991）'!A51</f>
        <v>175471</v>
      </c>
      <c r="Q52" s="205">
        <f>'Ｈ３（1991）'!C51</f>
        <v>175471</v>
      </c>
      <c r="R52" s="205">
        <f>'Ｈ３（1991）'!E51</f>
        <v>88581</v>
      </c>
      <c r="S52" s="267">
        <f>'Ｈ３（1991）'!F51</f>
        <v>0</v>
      </c>
      <c r="T52" s="268">
        <f>'Ｈ３（1991）'!H51</f>
        <v>32800</v>
      </c>
      <c r="U52" s="207"/>
      <c r="V52" s="200" t="s">
        <v>91</v>
      </c>
      <c r="W52" s="221" t="s">
        <v>89</v>
      </c>
      <c r="X52" s="222"/>
      <c r="Y52" s="223" t="s">
        <v>51</v>
      </c>
      <c r="Z52" s="231">
        <f>'Ｈ３（1991）'!A196</f>
        <v>0</v>
      </c>
      <c r="AA52" s="232">
        <f>'Ｈ３（1991）'!B196</f>
        <v>0</v>
      </c>
      <c r="AB52" s="233">
        <f>'Ｈ３（1991）'!C196</f>
        <v>0</v>
      </c>
      <c r="AC52" s="513">
        <f>'Ｈ３（1991）'!E196</f>
        <v>0</v>
      </c>
      <c r="AD52" s="165"/>
      <c r="AE52" s="165"/>
      <c r="AF52" s="165"/>
      <c r="AG52" s="165"/>
      <c r="AH52" s="165"/>
      <c r="AI52" s="376"/>
      <c r="AJ52" s="376"/>
      <c r="AK52" s="376"/>
    </row>
    <row r="53" spans="1:38" ht="14.45" customHeight="1">
      <c r="A53" s="529">
        <v>0</v>
      </c>
      <c r="B53" s="530">
        <v>0</v>
      </c>
      <c r="C53" s="530">
        <v>0</v>
      </c>
      <c r="D53" s="530">
        <v>0</v>
      </c>
      <c r="E53" s="530">
        <v>0</v>
      </c>
      <c r="F53" s="530">
        <v>0</v>
      </c>
      <c r="G53" s="530">
        <v>0</v>
      </c>
      <c r="H53" s="531">
        <v>0</v>
      </c>
      <c r="I53" s="530"/>
      <c r="K53" s="199"/>
      <c r="L53" s="181"/>
      <c r="M53" s="201" t="s">
        <v>104</v>
      </c>
      <c r="N53" s="202"/>
      <c r="O53" s="203" t="s">
        <v>111</v>
      </c>
      <c r="P53" s="204">
        <f>'Ｈ３（1991）'!A52</f>
        <v>0</v>
      </c>
      <c r="Q53" s="205">
        <f>'Ｈ３（1991）'!C52</f>
        <v>0</v>
      </c>
      <c r="R53" s="205">
        <f>'Ｈ３（1991）'!E52</f>
        <v>0</v>
      </c>
      <c r="S53" s="267">
        <f>'Ｈ３（1991）'!F52</f>
        <v>0</v>
      </c>
      <c r="T53" s="268">
        <f>'Ｈ３（1991）'!H52</f>
        <v>0</v>
      </c>
      <c r="U53" s="207"/>
      <c r="V53" s="200"/>
      <c r="W53" s="221" t="s">
        <v>104</v>
      </c>
      <c r="X53" s="222"/>
      <c r="Y53" s="223" t="s">
        <v>53</v>
      </c>
      <c r="Z53" s="231">
        <f>'Ｈ３（1991）'!A197</f>
        <v>0</v>
      </c>
      <c r="AA53" s="232">
        <f>'Ｈ３（1991）'!B197</f>
        <v>0</v>
      </c>
      <c r="AB53" s="233">
        <f>'Ｈ３（1991）'!C197</f>
        <v>0</v>
      </c>
      <c r="AC53" s="513">
        <f>'Ｈ３（1991）'!E197</f>
        <v>0</v>
      </c>
      <c r="AD53" s="165"/>
      <c r="AE53" s="165"/>
      <c r="AF53" s="165"/>
      <c r="AG53" s="165"/>
      <c r="AH53" s="165"/>
      <c r="AI53" s="376"/>
      <c r="AJ53" s="376"/>
      <c r="AK53" s="376"/>
    </row>
    <row r="54" spans="1:38" ht="14.45" customHeight="1">
      <c r="A54" s="529">
        <v>0</v>
      </c>
      <c r="B54" s="530">
        <v>0</v>
      </c>
      <c r="C54" s="530">
        <v>0</v>
      </c>
      <c r="D54" s="530">
        <v>0</v>
      </c>
      <c r="E54" s="530">
        <v>0</v>
      </c>
      <c r="F54" s="530">
        <v>0</v>
      </c>
      <c r="G54" s="530">
        <v>0</v>
      </c>
      <c r="H54" s="531">
        <v>0</v>
      </c>
      <c r="I54" s="530"/>
      <c r="K54" s="199"/>
      <c r="L54" s="181"/>
      <c r="M54" s="201" t="s">
        <v>90</v>
      </c>
      <c r="N54" s="202"/>
      <c r="O54" s="203" t="s">
        <v>112</v>
      </c>
      <c r="P54" s="204">
        <f>'Ｈ３（1991）'!A53</f>
        <v>0</v>
      </c>
      <c r="Q54" s="205">
        <f>'Ｈ３（1991）'!C53</f>
        <v>0</v>
      </c>
      <c r="R54" s="205">
        <f>'Ｈ３（1991）'!E53</f>
        <v>0</v>
      </c>
      <c r="S54" s="267">
        <f>'Ｈ３（1991）'!F53</f>
        <v>0</v>
      </c>
      <c r="T54" s="268">
        <f>'Ｈ３（1991）'!H53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529">
        <v>0</v>
      </c>
      <c r="B55" s="530">
        <v>0</v>
      </c>
      <c r="C55" s="530">
        <v>0</v>
      </c>
      <c r="D55" s="530">
        <v>0</v>
      </c>
      <c r="E55" s="530">
        <v>0</v>
      </c>
      <c r="F55" s="530">
        <v>0</v>
      </c>
      <c r="G55" s="530">
        <v>0</v>
      </c>
      <c r="H55" s="531">
        <v>0</v>
      </c>
      <c r="I55" s="530"/>
      <c r="K55" s="199"/>
      <c r="L55" s="181" t="s">
        <v>92</v>
      </c>
      <c r="M55" s="201" t="s">
        <v>105</v>
      </c>
      <c r="N55" s="202"/>
      <c r="O55" s="203" t="s">
        <v>113</v>
      </c>
      <c r="P55" s="204">
        <f>'Ｈ３（1991）'!A54</f>
        <v>0</v>
      </c>
      <c r="Q55" s="205">
        <f>'Ｈ３（1991）'!C54</f>
        <v>0</v>
      </c>
      <c r="R55" s="205">
        <f>'Ｈ３（1991）'!E54</f>
        <v>0</v>
      </c>
      <c r="S55" s="267">
        <f>'Ｈ３（1991）'!F54</f>
        <v>0</v>
      </c>
      <c r="T55" s="268">
        <f>'Ｈ３（1991）'!H54</f>
        <v>0</v>
      </c>
      <c r="U55" s="207"/>
      <c r="V55" s="200"/>
      <c r="W55" s="200"/>
      <c r="X55" s="172"/>
      <c r="Y55" s="212"/>
      <c r="Z55" s="209"/>
      <c r="AA55" s="210"/>
      <c r="AB55" s="210"/>
      <c r="AC55" s="510"/>
      <c r="AD55" s="165"/>
      <c r="AE55" s="165"/>
      <c r="AF55" s="165"/>
      <c r="AG55" s="165"/>
      <c r="AH55" s="165"/>
      <c r="AI55" s="376"/>
      <c r="AJ55" s="376"/>
      <c r="AK55" s="376"/>
    </row>
    <row r="56" spans="1:38" ht="14.45" customHeight="1">
      <c r="A56" s="529">
        <v>0</v>
      </c>
      <c r="B56" s="530">
        <v>0</v>
      </c>
      <c r="C56" s="530">
        <v>0</v>
      </c>
      <c r="D56" s="530">
        <v>0</v>
      </c>
      <c r="E56" s="530">
        <v>0</v>
      </c>
      <c r="F56" s="530">
        <v>0</v>
      </c>
      <c r="G56" s="530">
        <v>0</v>
      </c>
      <c r="H56" s="531">
        <v>0</v>
      </c>
      <c r="I56" s="530"/>
      <c r="K56" s="199"/>
      <c r="L56" s="181"/>
      <c r="M56" s="201" t="s">
        <v>106</v>
      </c>
      <c r="N56" s="202"/>
      <c r="O56" s="203" t="s">
        <v>114</v>
      </c>
      <c r="P56" s="204">
        <f>'Ｈ３（1991）'!A55</f>
        <v>0</v>
      </c>
      <c r="Q56" s="205">
        <f>'Ｈ３（1991）'!C55</f>
        <v>0</v>
      </c>
      <c r="R56" s="205">
        <f>'Ｈ３（1991）'!E55</f>
        <v>0</v>
      </c>
      <c r="S56" s="267">
        <f>'Ｈ３（1991）'!F55</f>
        <v>0</v>
      </c>
      <c r="T56" s="268">
        <f>'Ｈ３（1991）'!H55</f>
        <v>0</v>
      </c>
      <c r="U56" s="207"/>
      <c r="V56" s="200" t="s">
        <v>668</v>
      </c>
      <c r="W56" s="201" t="s">
        <v>106</v>
      </c>
      <c r="X56" s="202"/>
      <c r="Y56" s="203" t="s">
        <v>55</v>
      </c>
      <c r="Z56" s="204">
        <f>'Ｈ３（1991）'!A198</f>
        <v>0</v>
      </c>
      <c r="AA56" s="205">
        <f>'Ｈ３（1991）'!B198</f>
        <v>0</v>
      </c>
      <c r="AB56" s="206">
        <f>'Ｈ３（1991）'!C198</f>
        <v>0</v>
      </c>
      <c r="AC56" s="506">
        <f>'Ｈ３（1991）'!E198</f>
        <v>0</v>
      </c>
      <c r="AD56" s="165"/>
      <c r="AE56" s="165"/>
      <c r="AF56" s="165"/>
      <c r="AG56" s="165"/>
      <c r="AH56" s="165"/>
      <c r="AI56" s="376"/>
      <c r="AJ56" s="376"/>
      <c r="AK56" s="376"/>
    </row>
    <row r="57" spans="1:38" ht="14.45" customHeight="1">
      <c r="A57" s="529">
        <v>0</v>
      </c>
      <c r="B57" s="530">
        <v>0</v>
      </c>
      <c r="C57" s="530">
        <v>0</v>
      </c>
      <c r="D57" s="530">
        <v>0</v>
      </c>
      <c r="E57" s="530">
        <v>0</v>
      </c>
      <c r="F57" s="530">
        <v>0</v>
      </c>
      <c r="G57" s="530">
        <v>0</v>
      </c>
      <c r="H57" s="531">
        <v>0</v>
      </c>
      <c r="I57" s="530"/>
      <c r="K57" s="199"/>
      <c r="L57" s="181"/>
      <c r="M57" s="201" t="s">
        <v>107</v>
      </c>
      <c r="N57" s="202"/>
      <c r="O57" s="203" t="s">
        <v>115</v>
      </c>
      <c r="P57" s="204">
        <f>'Ｈ３（1991）'!A56</f>
        <v>0</v>
      </c>
      <c r="Q57" s="205">
        <f>'Ｈ３（1991）'!C56</f>
        <v>0</v>
      </c>
      <c r="R57" s="205">
        <f>'Ｈ３（1991）'!E56</f>
        <v>0</v>
      </c>
      <c r="S57" s="267">
        <f>'Ｈ３（1991）'!F56</f>
        <v>0</v>
      </c>
      <c r="T57" s="268">
        <f>'Ｈ３（1991）'!H56</f>
        <v>0</v>
      </c>
      <c r="U57" s="207"/>
      <c r="V57" s="200"/>
      <c r="W57" s="201" t="s">
        <v>136</v>
      </c>
      <c r="X57" s="202"/>
      <c r="Y57" s="203" t="s">
        <v>56</v>
      </c>
      <c r="Z57" s="204">
        <f>'Ｈ３（1991）'!A199</f>
        <v>0</v>
      </c>
      <c r="AA57" s="205">
        <f>'Ｈ３（1991）'!B199</f>
        <v>0</v>
      </c>
      <c r="AB57" s="206">
        <f>'Ｈ３（1991）'!C199</f>
        <v>0</v>
      </c>
      <c r="AC57" s="506">
        <f>'Ｈ３（1991）'!E199</f>
        <v>0</v>
      </c>
      <c r="AD57" s="165"/>
      <c r="AE57" s="165"/>
      <c r="AF57" s="165"/>
      <c r="AG57" s="165"/>
      <c r="AH57" s="165"/>
      <c r="AI57" s="376"/>
      <c r="AJ57" s="376"/>
      <c r="AK57" s="376"/>
    </row>
    <row r="58" spans="1:38" ht="14.45" customHeight="1" thickBot="1">
      <c r="A58" s="529">
        <v>0</v>
      </c>
      <c r="B58" s="530">
        <v>0</v>
      </c>
      <c r="C58" s="530">
        <v>0</v>
      </c>
      <c r="D58" s="530">
        <v>0</v>
      </c>
      <c r="E58" s="530">
        <v>0</v>
      </c>
      <c r="F58" s="530">
        <v>0</v>
      </c>
      <c r="G58" s="530">
        <v>0</v>
      </c>
      <c r="H58" s="531">
        <v>0</v>
      </c>
      <c r="I58" s="530"/>
      <c r="K58" s="199"/>
      <c r="L58" s="181" t="s">
        <v>41</v>
      </c>
      <c r="M58" s="201" t="s">
        <v>108</v>
      </c>
      <c r="N58" s="202"/>
      <c r="O58" s="203" t="s">
        <v>116</v>
      </c>
      <c r="P58" s="204">
        <f>'Ｈ３（1991）'!A57</f>
        <v>0</v>
      </c>
      <c r="Q58" s="205">
        <f>'Ｈ３（1991）'!C57</f>
        <v>0</v>
      </c>
      <c r="R58" s="205">
        <f>'Ｈ３（1991）'!E57</f>
        <v>0</v>
      </c>
      <c r="S58" s="267">
        <f>'Ｈ３（1991）'!F57</f>
        <v>0</v>
      </c>
      <c r="T58" s="268">
        <f>'Ｈ３（1991）'!H57</f>
        <v>0</v>
      </c>
      <c r="U58" s="207"/>
      <c r="V58" s="181" t="s">
        <v>669</v>
      </c>
      <c r="W58" s="201" t="s">
        <v>138</v>
      </c>
      <c r="X58" s="202"/>
      <c r="Y58" s="203" t="s">
        <v>58</v>
      </c>
      <c r="Z58" s="204">
        <f>'Ｈ３（1991）'!A200</f>
        <v>0</v>
      </c>
      <c r="AA58" s="205">
        <f>'Ｈ３（1991）'!B200</f>
        <v>0</v>
      </c>
      <c r="AB58" s="206">
        <f>'Ｈ３（1991）'!C200</f>
        <v>0</v>
      </c>
      <c r="AC58" s="506">
        <f>'Ｈ３（1991）'!E200</f>
        <v>0</v>
      </c>
      <c r="AD58" s="165"/>
      <c r="AE58" s="165"/>
      <c r="AF58" s="165"/>
      <c r="AG58" s="165"/>
      <c r="AH58" s="165"/>
      <c r="AI58" s="376"/>
      <c r="AJ58" s="376"/>
      <c r="AK58" s="376"/>
    </row>
    <row r="59" spans="1:38" ht="14.45" customHeight="1" thickTop="1" thickBot="1">
      <c r="A59" s="532"/>
      <c r="B59" s="533"/>
      <c r="C59" s="533"/>
      <c r="D59" s="533"/>
      <c r="E59" s="533"/>
      <c r="F59" s="533"/>
      <c r="G59" s="533"/>
      <c r="H59" s="534"/>
      <c r="I59" s="530"/>
      <c r="K59" s="199"/>
      <c r="L59" s="221"/>
      <c r="M59" s="201" t="s">
        <v>13</v>
      </c>
      <c r="N59" s="202"/>
      <c r="O59" s="203" t="s">
        <v>117</v>
      </c>
      <c r="P59" s="204">
        <f>'Ｈ３（1991）'!A58</f>
        <v>0</v>
      </c>
      <c r="Q59" s="205">
        <f>'Ｈ３（1991）'!C58</f>
        <v>0</v>
      </c>
      <c r="R59" s="205">
        <f>'Ｈ３（1991）'!E58</f>
        <v>0</v>
      </c>
      <c r="S59" s="267">
        <f>'Ｈ３（1991）'!F58</f>
        <v>0</v>
      </c>
      <c r="T59" s="268">
        <f>'Ｈ３（1991）'!H58</f>
        <v>0</v>
      </c>
      <c r="U59" s="207"/>
      <c r="V59" s="221"/>
      <c r="W59" s="221" t="s">
        <v>13</v>
      </c>
      <c r="X59" s="222"/>
      <c r="Y59" s="223" t="s">
        <v>61</v>
      </c>
      <c r="Z59" s="204">
        <f>'Ｈ３（1991）'!A201</f>
        <v>0</v>
      </c>
      <c r="AA59" s="205">
        <f>'Ｈ３（1991）'!B201</f>
        <v>0</v>
      </c>
      <c r="AB59" s="206">
        <f>'Ｈ３（1991）'!C201</f>
        <v>0</v>
      </c>
      <c r="AC59" s="506">
        <f>'Ｈ３（1991）'!E201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'Ｈ３（1991）'!A59</f>
        <v>0</v>
      </c>
      <c r="Q60" s="205">
        <f>'Ｈ３（1991）'!C59</f>
        <v>0</v>
      </c>
      <c r="R60" s="205">
        <f>'Ｈ３（1991）'!E59</f>
        <v>0</v>
      </c>
      <c r="S60" s="267">
        <f>'Ｈ３（1991）'!F59</f>
        <v>0</v>
      </c>
      <c r="T60" s="268">
        <f>'Ｈ３（1991）'!H59</f>
        <v>0</v>
      </c>
      <c r="U60" s="207"/>
      <c r="V60" s="221" t="s">
        <v>13</v>
      </c>
      <c r="W60" s="222"/>
      <c r="X60" s="222"/>
      <c r="Y60" s="223" t="s">
        <v>63</v>
      </c>
      <c r="Z60" s="462">
        <f>'Ｈ３（1991）'!A202</f>
        <v>0</v>
      </c>
      <c r="AA60" s="449">
        <f>'Ｈ３（1991）'!B202</f>
        <v>0</v>
      </c>
      <c r="AB60" s="463">
        <f>'Ｈ３（1991）'!C202</f>
        <v>0</v>
      </c>
      <c r="AC60" s="515">
        <f>'Ｈ３（1991）'!E202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470450</v>
      </c>
      <c r="Q61" s="247">
        <f>SUM(Q8:Q60)-Q9-Q10-Q12-Q13-Q15-Q16-Q17-Q30-Q31-Q32-Q40-Q41-Q42-Q43-Q44-Q49-Q50</f>
        <v>420680</v>
      </c>
      <c r="R61" s="247">
        <f>SUM(R8:R60)-R9-R10-R12-R13-R15-R16-R17-R30-R31-R32-R40-R41-R42-R43-R44-R49-R50</f>
        <v>162816</v>
      </c>
      <c r="S61" s="336">
        <f>SUM(S8:S60)-S9-S10-S12-S13-S15-S16-S17-S30-S31-S32-S40-S41-S42-S43-S44-S49-S50</f>
        <v>103898</v>
      </c>
      <c r="T61" s="337">
        <f>SUM(T8:T60)-T9-T10-T12-T13-T15-T16-T17-T30-T31-T32-T40-T41-T42-T43-T44-T49-T50</f>
        <v>104500</v>
      </c>
      <c r="U61" s="249"/>
      <c r="V61" s="243" t="s">
        <v>82</v>
      </c>
      <c r="W61" s="244"/>
      <c r="X61" s="244"/>
      <c r="Y61" s="245"/>
      <c r="Z61" s="250">
        <f>SUM(Z8:Z60)-Z9-Z10-Z25-Z28-Z40-Z41-Z42-Z43-Z44</f>
        <v>45602</v>
      </c>
      <c r="AA61" s="247">
        <f>SUM(AA8:AA60)-AA9-AA10-AA25-AA28-AA40-AA41-AA42-AA43-AA44</f>
        <v>0</v>
      </c>
      <c r="AB61" s="251">
        <f>SUM(AB8:AB60)-AB9-AB10-AB25-AB28-AB40-AB41-AB42-AB43-AB44</f>
        <v>12065</v>
      </c>
      <c r="AC61" s="516">
        <f>SUM(AC8:AC60)-AC9-AC10-AC25-AC28-AC40-AC41-AC42-AC43-AC44</f>
        <v>6263</v>
      </c>
      <c r="AD61" s="1046"/>
      <c r="AE61" s="1046"/>
      <c r="AF61" s="1046"/>
      <c r="AG61" s="1011"/>
      <c r="AH61" s="1011"/>
      <c r="AI61" s="1012" t="s">
        <v>5</v>
      </c>
      <c r="AJ61" s="1009" t="s">
        <v>6</v>
      </c>
      <c r="AK61" s="1009" t="s">
        <v>7</v>
      </c>
      <c r="AL61" s="1013" t="s">
        <v>398</v>
      </c>
    </row>
    <row r="62" spans="1:38" ht="14.45" customHeight="1">
      <c r="A62" s="916">
        <v>1145809</v>
      </c>
      <c r="B62" s="916">
        <v>1109157</v>
      </c>
      <c r="C62" s="916">
        <v>36652</v>
      </c>
      <c r="D62" s="916">
        <v>18319</v>
      </c>
      <c r="E62" s="916">
        <v>3099</v>
      </c>
      <c r="F62" s="916">
        <v>288900</v>
      </c>
      <c r="G62" s="536"/>
      <c r="H62" s="535"/>
      <c r="I62" s="535"/>
      <c r="K62" s="188"/>
      <c r="L62" s="189" t="s">
        <v>8</v>
      </c>
      <c r="M62" s="190"/>
      <c r="N62" s="190"/>
      <c r="O62" s="191" t="s">
        <v>9</v>
      </c>
      <c r="P62" s="257">
        <f>'Ｈ３（1991）'!A63</f>
        <v>19984</v>
      </c>
      <c r="Q62" s="258">
        <f>'Ｈ３（1991）'!B63</f>
        <v>19984</v>
      </c>
      <c r="R62" s="259"/>
      <c r="S62" s="260">
        <f>'Ｈ３（1991）'!D63</f>
        <v>0</v>
      </c>
      <c r="T62" s="261">
        <f>'Ｈ３（1991）'!F63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16">
        <v>19984</v>
      </c>
      <c r="B63" s="916">
        <v>19984</v>
      </c>
      <c r="C63" s="916">
        <v>0</v>
      </c>
      <c r="D63" s="916">
        <v>0</v>
      </c>
      <c r="E63" s="916">
        <v>0</v>
      </c>
      <c r="F63" s="916">
        <v>0</v>
      </c>
      <c r="G63" s="536"/>
      <c r="H63" s="535"/>
      <c r="I63" s="535"/>
      <c r="K63" s="199"/>
      <c r="L63" s="200"/>
      <c r="M63" s="201" t="s">
        <v>11</v>
      </c>
      <c r="N63" s="202"/>
      <c r="O63" s="203" t="s">
        <v>12</v>
      </c>
      <c r="P63" s="204">
        <f>'Ｈ３（1991）'!A64</f>
        <v>13025</v>
      </c>
      <c r="Q63" s="205">
        <f>'Ｈ３（1991）'!B64</f>
        <v>13025</v>
      </c>
      <c r="R63" s="225"/>
      <c r="S63" s="267">
        <f>'Ｈ３（1991）'!D64</f>
        <v>0</v>
      </c>
      <c r="T63" s="268">
        <f>'Ｈ３（1991）'!F64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16">
        <v>13025</v>
      </c>
      <c r="B64" s="916">
        <v>13025</v>
      </c>
      <c r="C64" s="916">
        <v>0</v>
      </c>
      <c r="D64" s="916">
        <v>0</v>
      </c>
      <c r="E64" s="916">
        <v>0</v>
      </c>
      <c r="F64" s="916">
        <v>0</v>
      </c>
      <c r="G64" s="536"/>
      <c r="H64" s="535"/>
      <c r="I64" s="535"/>
      <c r="K64" s="199"/>
      <c r="L64" s="200"/>
      <c r="M64" s="201" t="s">
        <v>13</v>
      </c>
      <c r="N64" s="172"/>
      <c r="O64" s="212"/>
      <c r="P64" s="213">
        <f>P62-P63</f>
        <v>6959</v>
      </c>
      <c r="Q64" s="214">
        <f>Q62-Q63</f>
        <v>6959</v>
      </c>
      <c r="R64" s="214"/>
      <c r="S64" s="274">
        <f>S62-S63</f>
        <v>0</v>
      </c>
      <c r="T64" s="275">
        <f>T62-T63</f>
        <v>0</v>
      </c>
      <c r="U64" s="269"/>
      <c r="V64" s="200"/>
      <c r="W64" s="201" t="s">
        <v>13</v>
      </c>
      <c r="X64" s="172"/>
      <c r="Y64" s="212" t="s">
        <v>9</v>
      </c>
      <c r="Z64" s="276">
        <f>'Ｈ３（1991）'!A117</f>
        <v>0</v>
      </c>
      <c r="AA64" s="277">
        <f>'Ｈ３（1991）'!B117</f>
        <v>0</v>
      </c>
      <c r="AB64" s="278"/>
      <c r="AC64" s="279">
        <f>'Ｈ３（1991）'!E117</f>
        <v>0</v>
      </c>
      <c r="AD64" s="269"/>
      <c r="AE64" s="200"/>
      <c r="AF64" s="201" t="s">
        <v>13</v>
      </c>
      <c r="AG64" s="172"/>
      <c r="AH64" s="212" t="s">
        <v>399</v>
      </c>
      <c r="AI64" s="276">
        <f>'Ｈ３（1991）'!A140</f>
        <v>0</v>
      </c>
      <c r="AJ64" s="277">
        <f>'Ｈ３（1991）'!B140</f>
        <v>0</v>
      </c>
      <c r="AK64" s="280">
        <f>'Ｈ３（1991）'!C140</f>
        <v>0</v>
      </c>
      <c r="AL64" s="281">
        <f>'Ｈ３（1991）'!E140</f>
        <v>0</v>
      </c>
    </row>
    <row r="65" spans="1:38" ht="14.45" customHeight="1">
      <c r="A65" s="916">
        <v>77876</v>
      </c>
      <c r="B65" s="916">
        <v>76429</v>
      </c>
      <c r="C65" s="916">
        <v>1447</v>
      </c>
      <c r="D65" s="916">
        <v>0</v>
      </c>
      <c r="E65" s="916">
        <v>0</v>
      </c>
      <c r="F65" s="916">
        <v>0</v>
      </c>
      <c r="G65" s="536"/>
      <c r="H65" s="535"/>
      <c r="I65" s="535"/>
      <c r="K65" s="199" t="s">
        <v>4</v>
      </c>
      <c r="L65" s="178" t="s">
        <v>14</v>
      </c>
      <c r="M65" s="175"/>
      <c r="N65" s="175"/>
      <c r="O65" s="216" t="s">
        <v>15</v>
      </c>
      <c r="P65" s="217">
        <f>'Ｈ３（1991）'!A65</f>
        <v>77876</v>
      </c>
      <c r="Q65" s="218">
        <f>'Ｈ３（1991）'!B65</f>
        <v>76429</v>
      </c>
      <c r="R65" s="282"/>
      <c r="S65" s="283">
        <f>'Ｈ３（1991）'!D65</f>
        <v>0</v>
      </c>
      <c r="T65" s="268">
        <f>'Ｈ３（1991）'!F65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6">
        <v>3844</v>
      </c>
      <c r="B66" s="916">
        <v>3844</v>
      </c>
      <c r="C66" s="916">
        <v>0</v>
      </c>
      <c r="D66" s="916">
        <v>0</v>
      </c>
      <c r="E66" s="916">
        <v>0</v>
      </c>
      <c r="F66" s="916">
        <v>0</v>
      </c>
      <c r="G66" s="536"/>
      <c r="H66" s="535"/>
      <c r="I66" s="535"/>
      <c r="K66" s="199"/>
      <c r="L66" s="200"/>
      <c r="M66" s="201" t="s">
        <v>16</v>
      </c>
      <c r="N66" s="202"/>
      <c r="O66" s="203" t="s">
        <v>17</v>
      </c>
      <c r="P66" s="204">
        <f>'Ｈ３（1991）'!A66</f>
        <v>3844</v>
      </c>
      <c r="Q66" s="205">
        <f>'Ｈ３（1991）'!B66</f>
        <v>3844</v>
      </c>
      <c r="R66" s="225"/>
      <c r="S66" s="267">
        <f>'Ｈ３（1991）'!D66</f>
        <v>0</v>
      </c>
      <c r="T66" s="268">
        <f>'Ｈ３（1991）'!F66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6">
        <v>18098</v>
      </c>
      <c r="B67" s="916">
        <v>17458</v>
      </c>
      <c r="C67" s="916">
        <v>640</v>
      </c>
      <c r="D67" s="916">
        <v>0</v>
      </c>
      <c r="E67" s="916">
        <v>0</v>
      </c>
      <c r="F67" s="916">
        <v>0</v>
      </c>
      <c r="G67" s="536"/>
      <c r="H67" s="535"/>
      <c r="I67" s="535"/>
      <c r="K67" s="199"/>
      <c r="L67" s="221"/>
      <c r="M67" s="201" t="s">
        <v>13</v>
      </c>
      <c r="N67" s="222"/>
      <c r="O67" s="223"/>
      <c r="P67" s="213">
        <f>P65-P66</f>
        <v>74032</v>
      </c>
      <c r="Q67" s="214">
        <f>Q65-Q66</f>
        <v>72585</v>
      </c>
      <c r="R67" s="214"/>
      <c r="S67" s="274">
        <f>S65-S66</f>
        <v>0</v>
      </c>
      <c r="T67" s="275">
        <f>T65-T66</f>
        <v>0</v>
      </c>
      <c r="U67" s="269"/>
      <c r="V67" s="221"/>
      <c r="W67" s="201" t="s">
        <v>13</v>
      </c>
      <c r="X67" s="222"/>
      <c r="Y67" s="212" t="s">
        <v>400</v>
      </c>
      <c r="Z67" s="276">
        <f>'Ｈ３（1991）'!A118</f>
        <v>0</v>
      </c>
      <c r="AA67" s="277">
        <f>'Ｈ３（1991）'!B118</f>
        <v>0</v>
      </c>
      <c r="AB67" s="278"/>
      <c r="AC67" s="279">
        <f>'Ｈ３（1991）'!E118</f>
        <v>0</v>
      </c>
      <c r="AD67" s="269"/>
      <c r="AE67" s="221"/>
      <c r="AF67" s="201" t="s">
        <v>13</v>
      </c>
      <c r="AG67" s="222"/>
      <c r="AH67" s="212" t="s">
        <v>401</v>
      </c>
      <c r="AI67" s="276">
        <f>'Ｈ３（1991）'!A141</f>
        <v>0</v>
      </c>
      <c r="AJ67" s="277">
        <f>'Ｈ３（1991）'!B141</f>
        <v>0</v>
      </c>
      <c r="AK67" s="280">
        <f>'Ｈ３（1991）'!C141</f>
        <v>0</v>
      </c>
      <c r="AL67" s="281">
        <f>'Ｈ３（1991）'!E141</f>
        <v>0</v>
      </c>
    </row>
    <row r="68" spans="1:38" ht="14.45" customHeight="1">
      <c r="A68" s="916">
        <v>8416</v>
      </c>
      <c r="B68" s="916">
        <v>7776</v>
      </c>
      <c r="C68" s="916">
        <v>640</v>
      </c>
      <c r="D68" s="916">
        <v>0</v>
      </c>
      <c r="E68" s="916">
        <v>0</v>
      </c>
      <c r="F68" s="916">
        <v>0</v>
      </c>
      <c r="G68" s="536"/>
      <c r="H68" s="535"/>
      <c r="I68" s="535"/>
      <c r="K68" s="199" t="s">
        <v>4</v>
      </c>
      <c r="L68" s="174"/>
      <c r="M68" s="200" t="s">
        <v>94</v>
      </c>
      <c r="N68" s="202"/>
      <c r="O68" s="203" t="s">
        <v>93</v>
      </c>
      <c r="P68" s="204">
        <f>'Ｈ３（1991）'!A68</f>
        <v>8416</v>
      </c>
      <c r="Q68" s="205">
        <f>'Ｈ３（1991）'!B68</f>
        <v>7776</v>
      </c>
      <c r="R68" s="225"/>
      <c r="S68" s="267">
        <f>'Ｈ３（1991）'!D68</f>
        <v>0</v>
      </c>
      <c r="T68" s="268">
        <f>'Ｈ３（1991）'!F68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6">
        <v>4841</v>
      </c>
      <c r="B69" s="916">
        <v>4841</v>
      </c>
      <c r="C69" s="916">
        <v>0</v>
      </c>
      <c r="D69" s="916">
        <v>0</v>
      </c>
      <c r="E69" s="916">
        <v>0</v>
      </c>
      <c r="F69" s="916">
        <v>0</v>
      </c>
      <c r="G69" s="536"/>
      <c r="H69" s="535"/>
      <c r="I69" s="535"/>
      <c r="K69" s="199"/>
      <c r="L69" s="181" t="s">
        <v>102</v>
      </c>
      <c r="M69" s="200"/>
      <c r="N69" s="201" t="s">
        <v>148</v>
      </c>
      <c r="O69" s="203" t="s">
        <v>97</v>
      </c>
      <c r="P69" s="204">
        <f>'Ｈ３（1991）'!A69</f>
        <v>4841</v>
      </c>
      <c r="Q69" s="205">
        <f>'Ｈ３（1991）'!B69</f>
        <v>4841</v>
      </c>
      <c r="R69" s="225"/>
      <c r="S69" s="267">
        <f>'Ｈ３（1991）'!D69</f>
        <v>0</v>
      </c>
      <c r="T69" s="268">
        <f>'Ｈ３（1991）'!F69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6">
        <v>3575</v>
      </c>
      <c r="B70" s="916">
        <v>2935</v>
      </c>
      <c r="C70" s="916">
        <v>640</v>
      </c>
      <c r="D70" s="916">
        <v>0</v>
      </c>
      <c r="E70" s="916">
        <v>0</v>
      </c>
      <c r="F70" s="916">
        <v>0</v>
      </c>
      <c r="G70" s="536"/>
      <c r="H70" s="535"/>
      <c r="I70" s="535"/>
      <c r="K70" s="199"/>
      <c r="L70" s="181" t="s">
        <v>103</v>
      </c>
      <c r="M70" s="181"/>
      <c r="N70" s="201" t="s">
        <v>96</v>
      </c>
      <c r="O70" s="203" t="s">
        <v>34</v>
      </c>
      <c r="P70" s="204">
        <f>'Ｈ３（1991）'!A70</f>
        <v>3575</v>
      </c>
      <c r="Q70" s="205">
        <f>'Ｈ３（1991）'!B70</f>
        <v>2935</v>
      </c>
      <c r="R70" s="225"/>
      <c r="S70" s="267">
        <f>'Ｈ３（1991）'!D70</f>
        <v>0</v>
      </c>
      <c r="T70" s="268">
        <f>'Ｈ３（1991）'!F70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6">
        <v>0</v>
      </c>
      <c r="B71" s="916">
        <v>0</v>
      </c>
      <c r="C71" s="916">
        <v>0</v>
      </c>
      <c r="D71" s="916">
        <v>0</v>
      </c>
      <c r="E71" s="916">
        <v>0</v>
      </c>
      <c r="F71" s="916">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6">
        <v>9682</v>
      </c>
      <c r="B72" s="916">
        <v>9682</v>
      </c>
      <c r="C72" s="916">
        <v>0</v>
      </c>
      <c r="D72" s="916">
        <v>0</v>
      </c>
      <c r="E72" s="916">
        <v>0</v>
      </c>
      <c r="F72" s="916">
        <v>0</v>
      </c>
      <c r="G72" s="536"/>
      <c r="H72" s="535"/>
      <c r="I72" s="535"/>
      <c r="K72" s="199"/>
      <c r="L72" s="181"/>
      <c r="M72" s="201" t="s">
        <v>95</v>
      </c>
      <c r="N72" s="202"/>
      <c r="O72" s="203" t="s">
        <v>98</v>
      </c>
      <c r="P72" s="204">
        <f>'Ｈ３（1991）'!A71</f>
        <v>0</v>
      </c>
      <c r="Q72" s="205">
        <f>'Ｈ３（1991）'!B71</f>
        <v>0</v>
      </c>
      <c r="R72" s="225"/>
      <c r="S72" s="267">
        <f>'Ｈ３（1991）'!D71</f>
        <v>0</v>
      </c>
      <c r="T72" s="268">
        <f>'Ｈ３（1991）'!F71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6">
        <v>0</v>
      </c>
      <c r="B73" s="916">
        <v>0</v>
      </c>
      <c r="C73" s="916">
        <v>0</v>
      </c>
      <c r="D73" s="916">
        <v>0</v>
      </c>
      <c r="E73" s="916">
        <v>0</v>
      </c>
      <c r="F73" s="916">
        <v>0</v>
      </c>
      <c r="G73" s="536"/>
      <c r="H73" s="535"/>
      <c r="I73" s="535"/>
      <c r="K73" s="199"/>
      <c r="L73" s="221"/>
      <c r="M73" s="201" t="s">
        <v>13</v>
      </c>
      <c r="N73" s="202"/>
      <c r="O73" s="203" t="s">
        <v>99</v>
      </c>
      <c r="P73" s="204">
        <f>'Ｈ３（1991）'!A72</f>
        <v>9682</v>
      </c>
      <c r="Q73" s="205">
        <f>'Ｈ３（1991）'!B72</f>
        <v>9682</v>
      </c>
      <c r="R73" s="225"/>
      <c r="S73" s="267">
        <f>'Ｈ３（1991）'!D72</f>
        <v>0</v>
      </c>
      <c r="T73" s="268">
        <f>'Ｈ３（1991）'!F72</f>
        <v>0</v>
      </c>
      <c r="U73" s="269"/>
      <c r="V73" s="221"/>
      <c r="W73" s="201" t="s">
        <v>13</v>
      </c>
      <c r="X73" s="202"/>
      <c r="Y73" s="216" t="s">
        <v>15</v>
      </c>
      <c r="Z73" s="276">
        <f>'Ｈ３（1991）'!A119</f>
        <v>0</v>
      </c>
      <c r="AA73" s="277">
        <f>'Ｈ３（1991）'!B119</f>
        <v>0</v>
      </c>
      <c r="AB73" s="278"/>
      <c r="AC73" s="279">
        <f>'Ｈ３（1991）'!E119</f>
        <v>0</v>
      </c>
      <c r="AD73" s="269"/>
      <c r="AE73" s="221"/>
      <c r="AF73" s="201" t="s">
        <v>13</v>
      </c>
      <c r="AG73" s="202"/>
      <c r="AH73" s="216" t="s">
        <v>402</v>
      </c>
      <c r="AI73" s="276">
        <f>'Ｈ３（1991）'!A142</f>
        <v>0</v>
      </c>
      <c r="AJ73" s="277">
        <f>'Ｈ３（1991）'!B142</f>
        <v>0</v>
      </c>
      <c r="AK73" s="280">
        <f>'Ｈ３（1991）'!C142</f>
        <v>0</v>
      </c>
      <c r="AL73" s="281">
        <f>'Ｈ３（1991）'!E142</f>
        <v>0</v>
      </c>
    </row>
    <row r="74" spans="1:38" ht="14.45" customHeight="1">
      <c r="A74" s="916">
        <v>112083</v>
      </c>
      <c r="B74" s="916">
        <v>79688</v>
      </c>
      <c r="C74" s="916">
        <v>32395</v>
      </c>
      <c r="D74" s="916">
        <v>18319</v>
      </c>
      <c r="E74" s="916">
        <v>3099</v>
      </c>
      <c r="F74" s="916">
        <v>34900</v>
      </c>
      <c r="G74" s="536"/>
      <c r="H74" s="535"/>
      <c r="I74" s="535"/>
      <c r="K74" s="199"/>
      <c r="L74" s="201" t="s">
        <v>19</v>
      </c>
      <c r="M74" s="202"/>
      <c r="N74" s="202"/>
      <c r="O74" s="203" t="s">
        <v>20</v>
      </c>
      <c r="P74" s="204">
        <f>'Ｈ３（1991）'!A73</f>
        <v>0</v>
      </c>
      <c r="Q74" s="205">
        <f>'Ｈ３（1991）'!B73</f>
        <v>0</v>
      </c>
      <c r="R74" s="225"/>
      <c r="S74" s="267">
        <f>'Ｈ３（1991）'!D73</f>
        <v>0</v>
      </c>
      <c r="T74" s="268">
        <f>'Ｈ３（1991）'!F73</f>
        <v>0</v>
      </c>
      <c r="U74" s="269"/>
      <c r="V74" s="201" t="s">
        <v>19</v>
      </c>
      <c r="W74" s="202"/>
      <c r="X74" s="202"/>
      <c r="Y74" s="216" t="s">
        <v>142</v>
      </c>
      <c r="Z74" s="299">
        <f>'Ｈ３（1991）'!A120</f>
        <v>0</v>
      </c>
      <c r="AA74" s="277">
        <f>'Ｈ３（1991）'!B120</f>
        <v>0</v>
      </c>
      <c r="AB74" s="300"/>
      <c r="AC74" s="279">
        <f>'Ｈ３（1991）'!E120</f>
        <v>0</v>
      </c>
      <c r="AD74" s="269"/>
      <c r="AE74" s="201" t="s">
        <v>19</v>
      </c>
      <c r="AF74" s="202"/>
      <c r="AG74" s="202"/>
      <c r="AH74" s="216" t="s">
        <v>403</v>
      </c>
      <c r="AI74" s="299">
        <f>'Ｈ３（1991）'!A143</f>
        <v>0</v>
      </c>
      <c r="AJ74" s="277">
        <f>'Ｈ３（1991）'!B143</f>
        <v>0</v>
      </c>
      <c r="AK74" s="301">
        <f>'Ｈ３（1991）'!C143</f>
        <v>0</v>
      </c>
      <c r="AL74" s="281">
        <f>'Ｈ３（1991）'!E143</f>
        <v>0</v>
      </c>
    </row>
    <row r="75" spans="1:38" ht="14.45" customHeight="1">
      <c r="A75" s="916">
        <v>5880</v>
      </c>
      <c r="B75" s="916">
        <v>5424</v>
      </c>
      <c r="C75" s="916">
        <v>456</v>
      </c>
      <c r="D75" s="916">
        <v>1250</v>
      </c>
      <c r="E75" s="916">
        <v>0</v>
      </c>
      <c r="F75" s="916">
        <v>0</v>
      </c>
      <c r="G75" s="536"/>
      <c r="H75" s="535"/>
      <c r="I75" s="535"/>
      <c r="K75" s="199" t="s">
        <v>83</v>
      </c>
      <c r="L75" s="200"/>
      <c r="M75" s="201" t="s">
        <v>22</v>
      </c>
      <c r="N75" s="202"/>
      <c r="O75" s="203" t="s">
        <v>23</v>
      </c>
      <c r="P75" s="204">
        <f>'Ｈ３（1991）'!A75</f>
        <v>5880</v>
      </c>
      <c r="Q75" s="205">
        <f>'Ｈ３（1991）'!B75</f>
        <v>5424</v>
      </c>
      <c r="R75" s="225"/>
      <c r="S75" s="267">
        <f>'Ｈ３（1991）'!D75</f>
        <v>1250</v>
      </c>
      <c r="T75" s="268">
        <f>'Ｈ３（1991）'!F75</f>
        <v>0</v>
      </c>
      <c r="U75" s="269" t="s">
        <v>404</v>
      </c>
      <c r="V75" s="200"/>
      <c r="W75" s="201" t="s">
        <v>405</v>
      </c>
      <c r="X75" s="202"/>
      <c r="Y75" s="216" t="s">
        <v>406</v>
      </c>
      <c r="Z75" s="299">
        <f>'Ｈ３（1991）'!A121</f>
        <v>10502</v>
      </c>
      <c r="AA75" s="277">
        <f>'Ｈ３（1991）'!B121</f>
        <v>0</v>
      </c>
      <c r="AB75" s="300"/>
      <c r="AC75" s="279">
        <f>'Ｈ３（1991）'!E121</f>
        <v>7900</v>
      </c>
      <c r="AD75" s="269" t="s">
        <v>407</v>
      </c>
      <c r="AE75" s="200"/>
      <c r="AF75" s="201" t="s">
        <v>405</v>
      </c>
      <c r="AG75" s="202"/>
      <c r="AH75" s="216" t="s">
        <v>408</v>
      </c>
      <c r="AI75" s="299">
        <f>'Ｈ３（1991）'!A144</f>
        <v>0</v>
      </c>
      <c r="AJ75" s="277">
        <f>'Ｈ３（1991）'!B144</f>
        <v>0</v>
      </c>
      <c r="AK75" s="301">
        <f>'Ｈ３（1991）'!C144</f>
        <v>0</v>
      </c>
      <c r="AL75" s="281">
        <f>'Ｈ３（1991）'!E144</f>
        <v>0</v>
      </c>
    </row>
    <row r="76" spans="1:38" ht="14.45" customHeight="1">
      <c r="A76" s="916">
        <v>7363</v>
      </c>
      <c r="B76" s="916">
        <v>7363</v>
      </c>
      <c r="C76" s="916">
        <v>0</v>
      </c>
      <c r="D76" s="916">
        <v>2100</v>
      </c>
      <c r="E76" s="916">
        <v>0</v>
      </c>
      <c r="F76" s="916">
        <v>300</v>
      </c>
      <c r="G76" s="536"/>
      <c r="H76" s="535"/>
      <c r="I76" s="535"/>
      <c r="K76" s="199"/>
      <c r="L76" s="200" t="s">
        <v>25</v>
      </c>
      <c r="M76" s="201" t="s">
        <v>26</v>
      </c>
      <c r="N76" s="202"/>
      <c r="O76" s="203" t="s">
        <v>27</v>
      </c>
      <c r="P76" s="204">
        <f>'Ｈ３（1991）'!A76</f>
        <v>7363</v>
      </c>
      <c r="Q76" s="205">
        <f>'Ｈ３（1991）'!B76</f>
        <v>7363</v>
      </c>
      <c r="R76" s="225"/>
      <c r="S76" s="267">
        <f>'Ｈ３（1991）'!D76</f>
        <v>2100</v>
      </c>
      <c r="T76" s="268">
        <f>'Ｈ３（1991）'!F76</f>
        <v>300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6">
        <v>0</v>
      </c>
      <c r="B77" s="916">
        <v>0</v>
      </c>
      <c r="C77" s="916">
        <v>0</v>
      </c>
      <c r="D77" s="916">
        <v>0</v>
      </c>
      <c r="E77" s="916">
        <v>0</v>
      </c>
      <c r="F77" s="916">
        <v>0</v>
      </c>
      <c r="G77" s="536"/>
      <c r="H77" s="535"/>
      <c r="I77" s="535"/>
      <c r="K77" s="199"/>
      <c r="L77" s="200" t="s">
        <v>28</v>
      </c>
      <c r="M77" s="201" t="s">
        <v>29</v>
      </c>
      <c r="N77" s="202"/>
      <c r="O77" s="203" t="s">
        <v>30</v>
      </c>
      <c r="P77" s="204">
        <f>'Ｈ３（1991）'!A77</f>
        <v>0</v>
      </c>
      <c r="Q77" s="205">
        <f>'Ｈ３（1991）'!B77</f>
        <v>0</v>
      </c>
      <c r="R77" s="225"/>
      <c r="S77" s="267">
        <f>'Ｈ３（1991）'!D77</f>
        <v>0</v>
      </c>
      <c r="T77" s="268">
        <f>'Ｈ３（1991）'!F77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6">
        <v>0</v>
      </c>
      <c r="B78" s="916">
        <v>0</v>
      </c>
      <c r="C78" s="916">
        <v>0</v>
      </c>
      <c r="D78" s="916">
        <v>0</v>
      </c>
      <c r="E78" s="916">
        <v>0</v>
      </c>
      <c r="F78" s="916">
        <v>0</v>
      </c>
      <c r="G78" s="536"/>
      <c r="H78" s="535"/>
      <c r="I78" s="535"/>
      <c r="K78" s="199"/>
      <c r="L78" s="200" t="s">
        <v>31</v>
      </c>
      <c r="M78" s="201" t="s">
        <v>32</v>
      </c>
      <c r="N78" s="202"/>
      <c r="O78" s="203" t="s">
        <v>33</v>
      </c>
      <c r="P78" s="204">
        <f>'Ｈ３（1991）'!A78</f>
        <v>0</v>
      </c>
      <c r="Q78" s="205">
        <f>'Ｈ３（1991）'!B78</f>
        <v>0</v>
      </c>
      <c r="R78" s="225"/>
      <c r="S78" s="267">
        <f>'Ｈ３（1991）'!D78</f>
        <v>0</v>
      </c>
      <c r="T78" s="268">
        <f>'Ｈ３（1991）'!F78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6">
        <v>0</v>
      </c>
      <c r="B79" s="916">
        <v>0</v>
      </c>
      <c r="C79" s="916">
        <v>0</v>
      </c>
      <c r="D79" s="916">
        <v>0</v>
      </c>
      <c r="E79" s="916">
        <v>0</v>
      </c>
      <c r="F79" s="916">
        <v>0</v>
      </c>
      <c r="G79" s="536"/>
      <c r="H79" s="535"/>
      <c r="I79" s="535"/>
      <c r="K79" s="199"/>
      <c r="L79" s="200" t="s">
        <v>35</v>
      </c>
      <c r="M79" s="201" t="s">
        <v>36</v>
      </c>
      <c r="N79" s="202"/>
      <c r="O79" s="203" t="s">
        <v>37</v>
      </c>
      <c r="P79" s="204">
        <f>'Ｈ３（1991）'!A79</f>
        <v>0</v>
      </c>
      <c r="Q79" s="205">
        <f>'Ｈ３（1991）'!B79</f>
        <v>0</v>
      </c>
      <c r="R79" s="225"/>
      <c r="S79" s="267">
        <f>'Ｈ３（1991）'!D79</f>
        <v>0</v>
      </c>
      <c r="T79" s="268">
        <f>'Ｈ３（1991）'!F79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6">
        <v>78231</v>
      </c>
      <c r="B80" s="916">
        <v>52547</v>
      </c>
      <c r="C80" s="916">
        <v>25684</v>
      </c>
      <c r="D80" s="916">
        <v>11869</v>
      </c>
      <c r="E80" s="916">
        <v>3099</v>
      </c>
      <c r="F80" s="916">
        <v>34600</v>
      </c>
      <c r="G80" s="536"/>
      <c r="H80" s="535"/>
      <c r="I80" s="535"/>
      <c r="K80" s="199"/>
      <c r="L80" s="200" t="s">
        <v>38</v>
      </c>
      <c r="M80" s="201" t="s">
        <v>149</v>
      </c>
      <c r="N80" s="202"/>
      <c r="O80" s="203" t="s">
        <v>40</v>
      </c>
      <c r="P80" s="204">
        <f>'Ｈ３（1991）'!A80</f>
        <v>78231</v>
      </c>
      <c r="Q80" s="205">
        <f>'Ｈ３（1991）'!B80</f>
        <v>52547</v>
      </c>
      <c r="R80" s="225"/>
      <c r="S80" s="267">
        <f>'Ｈ３（1991）'!D80</f>
        <v>11869</v>
      </c>
      <c r="T80" s="268">
        <f>'Ｈ３（1991）'!F80</f>
        <v>34600</v>
      </c>
      <c r="U80" s="269"/>
      <c r="V80" s="200" t="s">
        <v>38</v>
      </c>
      <c r="W80" s="201" t="s">
        <v>149</v>
      </c>
      <c r="X80" s="202"/>
      <c r="Y80" s="203" t="s">
        <v>413</v>
      </c>
      <c r="Z80" s="276">
        <f>'Ｈ３（1991）'!A122</f>
        <v>10502</v>
      </c>
      <c r="AA80" s="277">
        <f>'Ｈ３（1991）'!B122</f>
        <v>0</v>
      </c>
      <c r="AB80" s="278"/>
      <c r="AC80" s="279">
        <f>'Ｈ３（1991）'!E122</f>
        <v>7900</v>
      </c>
      <c r="AD80" s="269" t="s">
        <v>414</v>
      </c>
      <c r="AE80" s="200" t="s">
        <v>38</v>
      </c>
      <c r="AF80" s="201" t="s">
        <v>149</v>
      </c>
      <c r="AG80" s="202"/>
      <c r="AH80" s="203" t="s">
        <v>415</v>
      </c>
      <c r="AI80" s="276">
        <f>'Ｈ３（1991）'!A145</f>
        <v>0</v>
      </c>
      <c r="AJ80" s="277">
        <f>'Ｈ３（1991）'!B145</f>
        <v>0</v>
      </c>
      <c r="AK80" s="280">
        <f>'Ｈ３（1991）'!C145</f>
        <v>0</v>
      </c>
      <c r="AL80" s="281">
        <f>'Ｈ３（1991）'!E145</f>
        <v>0</v>
      </c>
    </row>
    <row r="81" spans="1:38" ht="14.45" customHeight="1">
      <c r="A81" s="916">
        <v>0</v>
      </c>
      <c r="B81" s="916">
        <v>0</v>
      </c>
      <c r="C81" s="916">
        <v>0</v>
      </c>
      <c r="D81" s="916">
        <v>0</v>
      </c>
      <c r="E81" s="916">
        <v>0</v>
      </c>
      <c r="F81" s="916">
        <v>0</v>
      </c>
      <c r="G81" s="536"/>
      <c r="H81" s="535"/>
      <c r="I81" s="535"/>
      <c r="K81" s="199"/>
      <c r="L81" s="200" t="s">
        <v>41</v>
      </c>
      <c r="M81" s="201" t="s">
        <v>42</v>
      </c>
      <c r="N81" s="202"/>
      <c r="O81" s="203" t="s">
        <v>43</v>
      </c>
      <c r="P81" s="204">
        <f>'Ｈ３（1991）'!A81</f>
        <v>0</v>
      </c>
      <c r="Q81" s="205">
        <f>'Ｈ３（1991）'!B81</f>
        <v>0</v>
      </c>
      <c r="R81" s="225"/>
      <c r="S81" s="267">
        <f>'Ｈ３（1991）'!D81</f>
        <v>0</v>
      </c>
      <c r="T81" s="268">
        <f>'Ｈ３（1991）'!F81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6">
        <v>20609</v>
      </c>
      <c r="B82" s="916">
        <v>14354</v>
      </c>
      <c r="C82" s="916">
        <v>6255</v>
      </c>
      <c r="D82" s="916">
        <v>3100</v>
      </c>
      <c r="E82" s="916">
        <v>0</v>
      </c>
      <c r="F82" s="916">
        <v>0</v>
      </c>
      <c r="G82" s="536"/>
      <c r="H82" s="535"/>
      <c r="I82" s="535"/>
      <c r="K82" s="199" t="s">
        <v>131</v>
      </c>
      <c r="L82" s="221"/>
      <c r="M82" s="201" t="s">
        <v>13</v>
      </c>
      <c r="N82" s="202"/>
      <c r="O82" s="203" t="s">
        <v>44</v>
      </c>
      <c r="P82" s="204">
        <f>'Ｈ３（1991）'!A82</f>
        <v>20609</v>
      </c>
      <c r="Q82" s="205">
        <f>'Ｈ３（1991）'!B82</f>
        <v>14354</v>
      </c>
      <c r="R82" s="225"/>
      <c r="S82" s="267">
        <f>'Ｈ３（1991）'!D82</f>
        <v>3100</v>
      </c>
      <c r="T82" s="268">
        <f>'Ｈ３（1991）'!F82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16">
        <v>1449</v>
      </c>
      <c r="B83" s="916">
        <v>159</v>
      </c>
      <c r="C83" s="916">
        <v>1290</v>
      </c>
      <c r="D83" s="916">
        <v>0</v>
      </c>
      <c r="E83" s="916">
        <v>0</v>
      </c>
      <c r="F83" s="916">
        <v>0</v>
      </c>
      <c r="G83" s="536"/>
      <c r="H83" s="535"/>
      <c r="I83" s="535"/>
      <c r="K83" s="199" t="s">
        <v>4</v>
      </c>
      <c r="L83" s="178" t="s">
        <v>45</v>
      </c>
      <c r="M83" s="202"/>
      <c r="N83" s="202"/>
      <c r="O83" s="203" t="s">
        <v>46</v>
      </c>
      <c r="P83" s="204">
        <f>'Ｈ３（1991）'!A83</f>
        <v>1449</v>
      </c>
      <c r="Q83" s="205">
        <f>'Ｈ３（1991）'!B83</f>
        <v>159</v>
      </c>
      <c r="R83" s="225"/>
      <c r="S83" s="267">
        <f>'Ｈ３（1991）'!D83</f>
        <v>0</v>
      </c>
      <c r="T83" s="268">
        <f>'Ｈ３（1991）'!F83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6">
        <v>0</v>
      </c>
      <c r="B84" s="916">
        <v>0</v>
      </c>
      <c r="C84" s="916">
        <v>0</v>
      </c>
      <c r="D84" s="916">
        <v>0</v>
      </c>
      <c r="E84" s="916">
        <v>0</v>
      </c>
      <c r="F84" s="916">
        <v>0</v>
      </c>
      <c r="G84" s="536"/>
      <c r="H84" s="535"/>
      <c r="I84" s="535"/>
      <c r="K84" s="199"/>
      <c r="L84" s="200"/>
      <c r="M84" s="201" t="s">
        <v>100</v>
      </c>
      <c r="N84" s="202"/>
      <c r="O84" s="203" t="s">
        <v>75</v>
      </c>
      <c r="P84" s="204">
        <f>'Ｈ３（1991）'!A84</f>
        <v>0</v>
      </c>
      <c r="Q84" s="205">
        <f>'Ｈ３（1991）'!B84</f>
        <v>0</v>
      </c>
      <c r="R84" s="225"/>
      <c r="S84" s="267">
        <f>'Ｈ３（1991）'!D84</f>
        <v>0</v>
      </c>
      <c r="T84" s="268">
        <f>'Ｈ３（1991）'!F84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16">
        <v>1159</v>
      </c>
      <c r="B85" s="916">
        <v>159</v>
      </c>
      <c r="C85" s="916">
        <v>1000</v>
      </c>
      <c r="D85" s="916">
        <v>0</v>
      </c>
      <c r="E85" s="916">
        <v>0</v>
      </c>
      <c r="F85" s="916">
        <v>0</v>
      </c>
      <c r="G85" s="536"/>
      <c r="H85" s="535"/>
      <c r="I85" s="535"/>
      <c r="K85" s="199"/>
      <c r="L85" s="200"/>
      <c r="M85" s="201" t="s">
        <v>101</v>
      </c>
      <c r="N85" s="202"/>
      <c r="O85" s="203" t="s">
        <v>77</v>
      </c>
      <c r="P85" s="204">
        <f>'Ｈ３（1991）'!A85</f>
        <v>1159</v>
      </c>
      <c r="Q85" s="205">
        <f>'Ｈ３（1991）'!B85</f>
        <v>159</v>
      </c>
      <c r="R85" s="225"/>
      <c r="S85" s="267">
        <f>'Ｈ３（1991）'!D85</f>
        <v>0</v>
      </c>
      <c r="T85" s="268">
        <f>'Ｈ３（1991）'!F85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6">
        <v>341976</v>
      </c>
      <c r="B86" s="916">
        <v>341096</v>
      </c>
      <c r="C86" s="916">
        <v>880</v>
      </c>
      <c r="D86" s="916">
        <v>0</v>
      </c>
      <c r="E86" s="916">
        <v>0</v>
      </c>
      <c r="F86" s="916">
        <v>70000</v>
      </c>
      <c r="G86" s="536"/>
      <c r="H86" s="535"/>
      <c r="I86" s="535"/>
      <c r="K86" s="199"/>
      <c r="L86" s="200"/>
      <c r="M86" s="201" t="s">
        <v>13</v>
      </c>
      <c r="N86" s="202"/>
      <c r="O86" s="203"/>
      <c r="P86" s="224">
        <f>P83-P84-P85</f>
        <v>290</v>
      </c>
      <c r="Q86" s="225">
        <f>Q83-Q84-Q85</f>
        <v>0</v>
      </c>
      <c r="R86" s="225"/>
      <c r="S86" s="297">
        <f>S83-S84-S85</f>
        <v>0</v>
      </c>
      <c r="T86" s="275">
        <f>T83-T84-T85</f>
        <v>0</v>
      </c>
      <c r="U86" s="269"/>
      <c r="V86" s="200"/>
      <c r="W86" s="201" t="s">
        <v>13</v>
      </c>
      <c r="X86" s="202"/>
      <c r="Y86" s="203" t="s">
        <v>676</v>
      </c>
      <c r="Z86" s="276">
        <f>'Ｈ３（1991）'!A123</f>
        <v>0</v>
      </c>
      <c r="AA86" s="277">
        <f>'Ｈ３（1991）'!B123</f>
        <v>0</v>
      </c>
      <c r="AB86" s="278"/>
      <c r="AC86" s="279">
        <f>'Ｈ３（1991）'!E123</f>
        <v>0</v>
      </c>
      <c r="AD86" s="269" t="s">
        <v>423</v>
      </c>
      <c r="AE86" s="200"/>
      <c r="AF86" s="201" t="s">
        <v>13</v>
      </c>
      <c r="AG86" s="202"/>
      <c r="AH86" s="203" t="s">
        <v>677</v>
      </c>
      <c r="AI86" s="276">
        <f>'Ｈ３（1991）'!A146</f>
        <v>0</v>
      </c>
      <c r="AJ86" s="277">
        <f>'Ｈ３（1991）'!B146</f>
        <v>0</v>
      </c>
      <c r="AK86" s="280">
        <f>'Ｈ３（1991）'!C146</f>
        <v>0</v>
      </c>
      <c r="AL86" s="281">
        <f>'Ｈ３（1991）'!E146</f>
        <v>0</v>
      </c>
    </row>
    <row r="87" spans="1:38" ht="14.45" customHeight="1">
      <c r="A87" s="916">
        <v>271021</v>
      </c>
      <c r="B87" s="916">
        <v>270241</v>
      </c>
      <c r="C87" s="916">
        <v>780</v>
      </c>
      <c r="D87" s="916">
        <v>0</v>
      </c>
      <c r="E87" s="916">
        <v>0</v>
      </c>
      <c r="F87" s="916">
        <v>12800</v>
      </c>
      <c r="G87" s="536"/>
      <c r="H87" s="535"/>
      <c r="I87" s="535"/>
      <c r="K87" s="199"/>
      <c r="L87" s="178"/>
      <c r="M87" s="201" t="s">
        <v>47</v>
      </c>
      <c r="N87" s="202"/>
      <c r="O87" s="203" t="s">
        <v>48</v>
      </c>
      <c r="P87" s="204">
        <f>'Ｈ３（1991）'!A87</f>
        <v>271021</v>
      </c>
      <c r="Q87" s="205">
        <f>'Ｈ３（1991）'!B87</f>
        <v>270241</v>
      </c>
      <c r="R87" s="225"/>
      <c r="S87" s="267">
        <f>'Ｈ３（1991）'!D87</f>
        <v>0</v>
      </c>
      <c r="T87" s="268">
        <f>'Ｈ３（1991）'!F87</f>
        <v>12800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6">
        <v>24309</v>
      </c>
      <c r="B88" s="916">
        <v>24309</v>
      </c>
      <c r="C88" s="916">
        <v>0</v>
      </c>
      <c r="D88" s="916">
        <v>0</v>
      </c>
      <c r="E88" s="916">
        <v>0</v>
      </c>
      <c r="F88" s="916">
        <v>22900</v>
      </c>
      <c r="G88" s="536"/>
      <c r="H88" s="535"/>
      <c r="I88" s="535"/>
      <c r="K88" s="199"/>
      <c r="L88" s="200"/>
      <c r="M88" s="201" t="s">
        <v>50</v>
      </c>
      <c r="N88" s="202"/>
      <c r="O88" s="203" t="s">
        <v>51</v>
      </c>
      <c r="P88" s="204">
        <f>'Ｈ３（1991）'!A88</f>
        <v>24309</v>
      </c>
      <c r="Q88" s="205">
        <f>'Ｈ３（1991）'!B88</f>
        <v>24309</v>
      </c>
      <c r="R88" s="225"/>
      <c r="S88" s="267">
        <f>'Ｈ３（1991）'!D88</f>
        <v>0</v>
      </c>
      <c r="T88" s="268">
        <f>'Ｈ３（1991）'!F88</f>
        <v>22900</v>
      </c>
      <c r="U88" s="269"/>
      <c r="V88" s="200"/>
      <c r="W88" s="201" t="s">
        <v>426</v>
      </c>
      <c r="X88" s="202"/>
      <c r="Y88" s="203" t="s">
        <v>678</v>
      </c>
      <c r="Z88" s="276">
        <f>'Ｈ３（1991）'!A125</f>
        <v>0</v>
      </c>
      <c r="AA88" s="277">
        <f>'Ｈ３（1991）'!B125</f>
        <v>0</v>
      </c>
      <c r="AB88" s="278"/>
      <c r="AC88" s="279">
        <f>'Ｈ３（1991）'!E125</f>
        <v>0</v>
      </c>
      <c r="AD88" s="269"/>
      <c r="AE88" s="200"/>
      <c r="AF88" s="201" t="s">
        <v>426</v>
      </c>
      <c r="AG88" s="202"/>
      <c r="AH88" s="203" t="s">
        <v>679</v>
      </c>
      <c r="AI88" s="276">
        <f>'Ｈ３（1991）'!A148</f>
        <v>0</v>
      </c>
      <c r="AJ88" s="277">
        <f>'Ｈ３（1991）'!B148</f>
        <v>0</v>
      </c>
      <c r="AK88" s="280">
        <f>'Ｈ３（1991）'!C148</f>
        <v>0</v>
      </c>
      <c r="AL88" s="281">
        <f>'Ｈ３（1991）'!E148</f>
        <v>0</v>
      </c>
    </row>
    <row r="89" spans="1:38" ht="14.45" customHeight="1">
      <c r="A89" s="916">
        <v>100</v>
      </c>
      <c r="B89" s="916">
        <v>0</v>
      </c>
      <c r="C89" s="916">
        <v>100</v>
      </c>
      <c r="D89" s="916">
        <v>0</v>
      </c>
      <c r="E89" s="916">
        <v>0</v>
      </c>
      <c r="F89" s="916">
        <v>0</v>
      </c>
      <c r="G89" s="536"/>
      <c r="H89" s="535"/>
      <c r="I89" s="535"/>
      <c r="K89" s="199" t="s">
        <v>129</v>
      </c>
      <c r="L89" s="200"/>
      <c r="M89" s="201" t="s">
        <v>52</v>
      </c>
      <c r="N89" s="202"/>
      <c r="O89" s="203" t="s">
        <v>53</v>
      </c>
      <c r="P89" s="204">
        <f>'Ｈ３（1991）'!A89</f>
        <v>100</v>
      </c>
      <c r="Q89" s="205">
        <f>'Ｈ３（1991）'!B89</f>
        <v>0</v>
      </c>
      <c r="R89" s="225"/>
      <c r="S89" s="267">
        <f>'Ｈ３（1991）'!D89</f>
        <v>0</v>
      </c>
      <c r="T89" s="268">
        <f>'Ｈ３（1991）'!F89</f>
        <v>0</v>
      </c>
      <c r="U89" s="269"/>
      <c r="V89" s="200"/>
      <c r="W89" s="201" t="s">
        <v>429</v>
      </c>
      <c r="X89" s="202"/>
      <c r="Y89" s="203" t="s">
        <v>680</v>
      </c>
      <c r="Z89" s="276">
        <f>'Ｈ３（1991）'!A126</f>
        <v>0</v>
      </c>
      <c r="AA89" s="277">
        <f>'Ｈ３（1991）'!B126</f>
        <v>0</v>
      </c>
      <c r="AB89" s="278"/>
      <c r="AC89" s="279">
        <f>'Ｈ３（1991）'!E126</f>
        <v>0</v>
      </c>
      <c r="AD89" s="269"/>
      <c r="AE89" s="200"/>
      <c r="AF89" s="201" t="s">
        <v>429</v>
      </c>
      <c r="AG89" s="202"/>
      <c r="AH89" s="203" t="s">
        <v>681</v>
      </c>
      <c r="AI89" s="276">
        <f>'Ｈ３（1991）'!A149</f>
        <v>0</v>
      </c>
      <c r="AJ89" s="277">
        <f>'Ｈ３（1991）'!B149</f>
        <v>0</v>
      </c>
      <c r="AK89" s="280">
        <f>'Ｈ３（1991）'!C149</f>
        <v>0</v>
      </c>
      <c r="AL89" s="281">
        <f>'Ｈ３（1991）'!E149</f>
        <v>0</v>
      </c>
    </row>
    <row r="90" spans="1:38" ht="14.45" customHeight="1">
      <c r="A90" s="916">
        <v>0</v>
      </c>
      <c r="B90" s="916">
        <v>0</v>
      </c>
      <c r="C90" s="916">
        <v>0</v>
      </c>
      <c r="D90" s="916">
        <v>0</v>
      </c>
      <c r="E90" s="916">
        <v>0</v>
      </c>
      <c r="F90" s="916">
        <v>0</v>
      </c>
      <c r="G90" s="536"/>
      <c r="H90" s="535"/>
      <c r="I90" s="535"/>
      <c r="K90" s="199"/>
      <c r="L90" s="200" t="s">
        <v>54</v>
      </c>
      <c r="M90" s="201" t="s">
        <v>32</v>
      </c>
      <c r="N90" s="202"/>
      <c r="O90" s="203" t="s">
        <v>55</v>
      </c>
      <c r="P90" s="204">
        <f>'Ｈ３（1991）'!A90</f>
        <v>0</v>
      </c>
      <c r="Q90" s="205">
        <f>'Ｈ３（1991）'!B90</f>
        <v>0</v>
      </c>
      <c r="R90" s="225"/>
      <c r="S90" s="267">
        <f>'Ｈ３（1991）'!D90</f>
        <v>0</v>
      </c>
      <c r="T90" s="268">
        <f>'Ｈ３（1991）'!F90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6">
        <v>0</v>
      </c>
      <c r="B91" s="916">
        <v>0</v>
      </c>
      <c r="C91" s="916">
        <v>0</v>
      </c>
      <c r="D91" s="916">
        <v>0</v>
      </c>
      <c r="E91" s="916">
        <v>0</v>
      </c>
      <c r="F91" s="916">
        <v>0</v>
      </c>
      <c r="G91" s="536"/>
      <c r="H91" s="535"/>
      <c r="I91" s="535"/>
      <c r="K91" s="199"/>
      <c r="L91" s="200"/>
      <c r="M91" s="201" t="s">
        <v>42</v>
      </c>
      <c r="N91" s="202"/>
      <c r="O91" s="203" t="s">
        <v>56</v>
      </c>
      <c r="P91" s="204">
        <f>'Ｈ３（1991）'!A91</f>
        <v>0</v>
      </c>
      <c r="Q91" s="205">
        <f>'Ｈ３（1991）'!B91</f>
        <v>0</v>
      </c>
      <c r="R91" s="225"/>
      <c r="S91" s="267">
        <f>'Ｈ３（1991）'!D91</f>
        <v>0</v>
      </c>
      <c r="T91" s="268">
        <f>'Ｈ３（1991）'!F91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6">
        <v>0</v>
      </c>
      <c r="B92" s="916">
        <v>0</v>
      </c>
      <c r="C92" s="916">
        <v>0</v>
      </c>
      <c r="D92" s="916">
        <v>0</v>
      </c>
      <c r="E92" s="916">
        <v>0</v>
      </c>
      <c r="F92" s="916">
        <v>0</v>
      </c>
      <c r="G92" s="536"/>
      <c r="H92" s="535"/>
      <c r="I92" s="535"/>
      <c r="K92" s="199"/>
      <c r="L92" s="200"/>
      <c r="M92" s="201" t="s">
        <v>57</v>
      </c>
      <c r="N92" s="202"/>
      <c r="O92" s="203" t="s">
        <v>58</v>
      </c>
      <c r="P92" s="204">
        <f>'Ｈ３（1991）'!A92</f>
        <v>0</v>
      </c>
      <c r="Q92" s="205">
        <f>'Ｈ３（1991）'!B92</f>
        <v>0</v>
      </c>
      <c r="R92" s="225"/>
      <c r="S92" s="267">
        <f>'Ｈ３（1991）'!D92</f>
        <v>0</v>
      </c>
      <c r="T92" s="268">
        <f>'Ｈ３（1991）'!F92</f>
        <v>0</v>
      </c>
      <c r="U92" s="269"/>
      <c r="V92" s="200"/>
      <c r="W92" s="201" t="s">
        <v>57</v>
      </c>
      <c r="X92" s="202"/>
      <c r="Y92" s="203" t="s">
        <v>682</v>
      </c>
      <c r="Z92" s="276">
        <f>'Ｈ３（1991）'!A127</f>
        <v>0</v>
      </c>
      <c r="AA92" s="277">
        <f>'Ｈ３（1991）'!B127</f>
        <v>0</v>
      </c>
      <c r="AB92" s="278"/>
      <c r="AC92" s="279">
        <f>'Ｈ３（1991）'!E127</f>
        <v>0</v>
      </c>
      <c r="AD92" s="269"/>
      <c r="AE92" s="200"/>
      <c r="AF92" s="201" t="s">
        <v>57</v>
      </c>
      <c r="AG92" s="202"/>
      <c r="AH92" s="203" t="s">
        <v>683</v>
      </c>
      <c r="AI92" s="276">
        <f>'Ｈ３（1991）'!A150</f>
        <v>0</v>
      </c>
      <c r="AJ92" s="277">
        <f>'Ｈ３（1991）'!B150</f>
        <v>0</v>
      </c>
      <c r="AK92" s="280">
        <f>'Ｈ３（1991）'!C150</f>
        <v>0</v>
      </c>
      <c r="AL92" s="281">
        <f>'Ｈ３（1991）'!E150</f>
        <v>0</v>
      </c>
    </row>
    <row r="93" spans="1:38" ht="14.45" customHeight="1">
      <c r="A93" s="916">
        <v>46546</v>
      </c>
      <c r="B93" s="916">
        <v>46546</v>
      </c>
      <c r="C93" s="916">
        <v>0</v>
      </c>
      <c r="D93" s="916">
        <v>0</v>
      </c>
      <c r="E93" s="916">
        <v>0</v>
      </c>
      <c r="F93" s="916">
        <v>34300</v>
      </c>
      <c r="G93" s="536"/>
      <c r="H93" s="535"/>
      <c r="I93" s="535"/>
      <c r="K93" s="199"/>
      <c r="L93" s="200"/>
      <c r="M93" s="178" t="s">
        <v>60</v>
      </c>
      <c r="N93" s="202"/>
      <c r="O93" s="203" t="s">
        <v>61</v>
      </c>
      <c r="P93" s="204">
        <f>'Ｈ３（1991）'!A93</f>
        <v>46546</v>
      </c>
      <c r="Q93" s="205">
        <f>'Ｈ３（1991）'!B93</f>
        <v>46546</v>
      </c>
      <c r="R93" s="225"/>
      <c r="S93" s="267">
        <f>'Ｈ３（1991）'!D93</f>
        <v>0</v>
      </c>
      <c r="T93" s="268">
        <f>'Ｈ３（1991）'!F93</f>
        <v>34300</v>
      </c>
      <c r="U93" s="269" t="s">
        <v>434</v>
      </c>
      <c r="V93" s="200"/>
      <c r="W93" s="178" t="s">
        <v>60</v>
      </c>
      <c r="X93" s="202"/>
      <c r="Y93" s="203" t="s">
        <v>684</v>
      </c>
      <c r="Z93" s="276">
        <f>'Ｈ３（1991）'!A128</f>
        <v>1319</v>
      </c>
      <c r="AA93" s="277">
        <f>'Ｈ３（1991）'!B128</f>
        <v>0</v>
      </c>
      <c r="AB93" s="278"/>
      <c r="AC93" s="279">
        <f>'Ｈ３（1991）'!E128</f>
        <v>0</v>
      </c>
      <c r="AD93" s="269"/>
      <c r="AE93" s="200"/>
      <c r="AF93" s="178" t="s">
        <v>60</v>
      </c>
      <c r="AG93" s="202"/>
      <c r="AH93" s="203" t="s">
        <v>685</v>
      </c>
      <c r="AI93" s="276">
        <f>'Ｈ３（1991）'!A151</f>
        <v>0</v>
      </c>
      <c r="AJ93" s="277">
        <f>'Ｈ３（1991）'!B151</f>
        <v>0</v>
      </c>
      <c r="AK93" s="280">
        <f>'Ｈ３（1991）'!C151</f>
        <v>0</v>
      </c>
      <c r="AL93" s="281">
        <f>'Ｈ３（1991）'!E151</f>
        <v>0</v>
      </c>
    </row>
    <row r="94" spans="1:38" ht="14.45" customHeight="1">
      <c r="A94" s="916">
        <v>0</v>
      </c>
      <c r="B94" s="916">
        <v>0</v>
      </c>
      <c r="C94" s="916">
        <v>0</v>
      </c>
      <c r="D94" s="916">
        <v>0</v>
      </c>
      <c r="E94" s="916">
        <v>0</v>
      </c>
      <c r="F94" s="916">
        <v>0</v>
      </c>
      <c r="G94" s="536"/>
      <c r="H94" s="535"/>
      <c r="I94" s="535"/>
      <c r="K94" s="199"/>
      <c r="L94" s="200" t="s">
        <v>59</v>
      </c>
      <c r="M94" s="200"/>
      <c r="N94" s="201" t="s">
        <v>62</v>
      </c>
      <c r="O94" s="203" t="s">
        <v>63</v>
      </c>
      <c r="P94" s="204">
        <f>'Ｈ３（1991）'!A94</f>
        <v>0</v>
      </c>
      <c r="Q94" s="205">
        <f>'Ｈ３（1991）'!B94</f>
        <v>0</v>
      </c>
      <c r="R94" s="225"/>
      <c r="S94" s="267">
        <f>'Ｈ３（1991）'!D94</f>
        <v>0</v>
      </c>
      <c r="T94" s="268">
        <f>'Ｈ３（1991）'!F94</f>
        <v>0</v>
      </c>
      <c r="U94" s="269"/>
      <c r="V94" s="200" t="s">
        <v>59</v>
      </c>
      <c r="W94" s="200"/>
      <c r="X94" s="201" t="s">
        <v>62</v>
      </c>
      <c r="Y94" s="203" t="s">
        <v>686</v>
      </c>
      <c r="Z94" s="276">
        <f>'Ｈ３（1991）'!A129</f>
        <v>0</v>
      </c>
      <c r="AA94" s="277">
        <f>'Ｈ３（1991）'!B129</f>
        <v>0</v>
      </c>
      <c r="AB94" s="278"/>
      <c r="AC94" s="279">
        <f>'Ｈ３（1991）'!E129</f>
        <v>0</v>
      </c>
      <c r="AD94" s="269"/>
      <c r="AE94" s="200" t="s">
        <v>59</v>
      </c>
      <c r="AF94" s="200"/>
      <c r="AG94" s="201" t="s">
        <v>62</v>
      </c>
      <c r="AH94" s="203" t="s">
        <v>687</v>
      </c>
      <c r="AI94" s="276">
        <f>'Ｈ３（1991）'!A152</f>
        <v>0</v>
      </c>
      <c r="AJ94" s="277">
        <f>'Ｈ３（1991）'!B152</f>
        <v>0</v>
      </c>
      <c r="AK94" s="280">
        <f>'Ｈ３（1991）'!C152</f>
        <v>0</v>
      </c>
      <c r="AL94" s="281">
        <f>'Ｈ３（1991）'!E152</f>
        <v>0</v>
      </c>
    </row>
    <row r="95" spans="1:38" ht="14.45" customHeight="1">
      <c r="A95" s="916">
        <v>0</v>
      </c>
      <c r="B95" s="916">
        <v>0</v>
      </c>
      <c r="C95" s="916">
        <v>0</v>
      </c>
      <c r="D95" s="916">
        <v>0</v>
      </c>
      <c r="E95" s="916">
        <v>0</v>
      </c>
      <c r="F95" s="916">
        <v>0</v>
      </c>
      <c r="G95" s="536"/>
      <c r="H95" s="535"/>
      <c r="I95" s="535"/>
      <c r="K95" s="199"/>
      <c r="L95" s="200"/>
      <c r="M95" s="200"/>
      <c r="N95" s="201" t="s">
        <v>64</v>
      </c>
      <c r="O95" s="203" t="s">
        <v>65</v>
      </c>
      <c r="P95" s="204">
        <f>'Ｈ３（1991）'!A95</f>
        <v>0</v>
      </c>
      <c r="Q95" s="205">
        <f>'Ｈ３（1991）'!B95</f>
        <v>0</v>
      </c>
      <c r="R95" s="225"/>
      <c r="S95" s="267">
        <f>'Ｈ３（1991）'!D95</f>
        <v>0</v>
      </c>
      <c r="T95" s="268">
        <f>'Ｈ３（1991）'!F95</f>
        <v>0</v>
      </c>
      <c r="U95" s="269"/>
      <c r="V95" s="200"/>
      <c r="W95" s="200"/>
      <c r="X95" s="201" t="s">
        <v>64</v>
      </c>
      <c r="Y95" s="203" t="s">
        <v>688</v>
      </c>
      <c r="Z95" s="276">
        <f>'Ｈ３（1991）'!A130</f>
        <v>0</v>
      </c>
      <c r="AA95" s="277">
        <f>'Ｈ３（1991）'!B130</f>
        <v>0</v>
      </c>
      <c r="AB95" s="278"/>
      <c r="AC95" s="279">
        <f>'Ｈ３（1991）'!E130</f>
        <v>0</v>
      </c>
      <c r="AD95" s="269"/>
      <c r="AE95" s="200"/>
      <c r="AF95" s="200"/>
      <c r="AG95" s="201" t="s">
        <v>64</v>
      </c>
      <c r="AH95" s="203" t="s">
        <v>689</v>
      </c>
      <c r="AI95" s="276">
        <f>'Ｈ３（1991）'!A153</f>
        <v>0</v>
      </c>
      <c r="AJ95" s="277">
        <f>'Ｈ３（1991）'!B153</f>
        <v>0</v>
      </c>
      <c r="AK95" s="280">
        <f>'Ｈ３（1991）'!C153</f>
        <v>0</v>
      </c>
      <c r="AL95" s="281">
        <f>'Ｈ３（1991）'!E153</f>
        <v>0</v>
      </c>
    </row>
    <row r="96" spans="1:38" ht="14.45" customHeight="1">
      <c r="A96" s="916">
        <v>0</v>
      </c>
      <c r="B96" s="916">
        <v>0</v>
      </c>
      <c r="C96" s="916">
        <v>0</v>
      </c>
      <c r="D96" s="916">
        <v>0</v>
      </c>
      <c r="E96" s="916">
        <v>0</v>
      </c>
      <c r="F96" s="916">
        <v>0</v>
      </c>
      <c r="G96" s="536"/>
      <c r="H96" s="535"/>
      <c r="I96" s="535"/>
      <c r="K96" s="199" t="s">
        <v>38</v>
      </c>
      <c r="L96" s="200"/>
      <c r="M96" s="200"/>
      <c r="N96" s="201" t="s">
        <v>66</v>
      </c>
      <c r="O96" s="203" t="s">
        <v>67</v>
      </c>
      <c r="P96" s="204">
        <f>'Ｈ３（1991）'!A96</f>
        <v>0</v>
      </c>
      <c r="Q96" s="205">
        <f>'Ｈ３（1991）'!B96</f>
        <v>0</v>
      </c>
      <c r="R96" s="225"/>
      <c r="S96" s="267">
        <f>'Ｈ３（1991）'!D96</f>
        <v>0</v>
      </c>
      <c r="T96" s="268">
        <f>'Ｈ３（1991）'!F96</f>
        <v>0</v>
      </c>
      <c r="U96" s="269"/>
      <c r="V96" s="200"/>
      <c r="W96" s="200"/>
      <c r="X96" s="201" t="s">
        <v>66</v>
      </c>
      <c r="Y96" s="203" t="s">
        <v>690</v>
      </c>
      <c r="Z96" s="276">
        <f>'Ｈ３（1991）'!A131</f>
        <v>0</v>
      </c>
      <c r="AA96" s="277">
        <f>'Ｈ３（1991）'!B131</f>
        <v>0</v>
      </c>
      <c r="AB96" s="278"/>
      <c r="AC96" s="279">
        <f>'Ｈ３（1991）'!E131</f>
        <v>0</v>
      </c>
      <c r="AD96" s="269"/>
      <c r="AE96" s="200"/>
      <c r="AF96" s="200"/>
      <c r="AG96" s="201" t="s">
        <v>66</v>
      </c>
      <c r="AH96" s="203" t="s">
        <v>691</v>
      </c>
      <c r="AI96" s="276">
        <f>'Ｈ３（1991）'!A154</f>
        <v>0</v>
      </c>
      <c r="AJ96" s="277">
        <f>'Ｈ３（1991）'!B154</f>
        <v>0</v>
      </c>
      <c r="AK96" s="280">
        <f>'Ｈ３（1991）'!C154</f>
        <v>0</v>
      </c>
      <c r="AL96" s="281">
        <f>'Ｈ３（1991）'!E154</f>
        <v>0</v>
      </c>
    </row>
    <row r="97" spans="1:38" ht="14.45" customHeight="1">
      <c r="A97" s="916">
        <v>46546</v>
      </c>
      <c r="B97" s="916">
        <v>46546</v>
      </c>
      <c r="C97" s="916">
        <v>0</v>
      </c>
      <c r="D97" s="916">
        <v>0</v>
      </c>
      <c r="E97" s="916">
        <v>0</v>
      </c>
      <c r="F97" s="916">
        <v>34300</v>
      </c>
      <c r="G97" s="536"/>
      <c r="H97" s="535"/>
      <c r="I97" s="535"/>
      <c r="K97" s="199"/>
      <c r="L97" s="200"/>
      <c r="M97" s="200"/>
      <c r="N97" s="201" t="s">
        <v>150</v>
      </c>
      <c r="O97" s="203" t="s">
        <v>69</v>
      </c>
      <c r="P97" s="204">
        <f>'Ｈ３（1991）'!A97</f>
        <v>46546</v>
      </c>
      <c r="Q97" s="205">
        <f>'Ｈ３（1991）'!B97</f>
        <v>46546</v>
      </c>
      <c r="R97" s="225"/>
      <c r="S97" s="267">
        <f>'Ｈ３（1991）'!D97</f>
        <v>0</v>
      </c>
      <c r="T97" s="268">
        <f>'Ｈ３（1991）'!F97</f>
        <v>34300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6">
        <v>0</v>
      </c>
      <c r="B98" s="916">
        <v>0</v>
      </c>
      <c r="C98" s="916">
        <v>0</v>
      </c>
      <c r="D98" s="916">
        <v>0</v>
      </c>
      <c r="E98" s="916">
        <v>0</v>
      </c>
      <c r="F98" s="916">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'Ｈ３（1991）'!A132</f>
        <v>1319</v>
      </c>
      <c r="AA98" s="277">
        <f>'Ｈ３（1991）'!B132</f>
        <v>0</v>
      </c>
      <c r="AB98" s="278"/>
      <c r="AC98" s="279">
        <f>'Ｈ３（1991）'!E132</f>
        <v>0</v>
      </c>
      <c r="AD98" s="269"/>
      <c r="AE98" s="200" t="s">
        <v>41</v>
      </c>
      <c r="AF98" s="221"/>
      <c r="AG98" s="201" t="s">
        <v>13</v>
      </c>
      <c r="AH98" s="203" t="s">
        <v>693</v>
      </c>
      <c r="AI98" s="276">
        <f>'Ｈ３（1991）'!A155</f>
        <v>0</v>
      </c>
      <c r="AJ98" s="277">
        <f>'Ｈ３（1991）'!B155</f>
        <v>0</v>
      </c>
      <c r="AK98" s="280">
        <f>'Ｈ３（1991）'!C154</f>
        <v>0</v>
      </c>
      <c r="AL98" s="281">
        <f>'Ｈ３（1991）'!E154</f>
        <v>0</v>
      </c>
    </row>
    <row r="99" spans="1:38" ht="14.45" customHeight="1">
      <c r="A99" s="916">
        <v>0</v>
      </c>
      <c r="B99" s="916">
        <v>0</v>
      </c>
      <c r="C99" s="916">
        <v>0</v>
      </c>
      <c r="D99" s="916">
        <v>0</v>
      </c>
      <c r="E99" s="916">
        <v>0</v>
      </c>
      <c r="F99" s="916">
        <v>0</v>
      </c>
      <c r="G99" s="536"/>
      <c r="H99" s="535"/>
      <c r="I99" s="535"/>
      <c r="K99" s="227" t="s">
        <v>134</v>
      </c>
      <c r="L99" s="200"/>
      <c r="M99" s="201" t="s">
        <v>70</v>
      </c>
      <c r="N99" s="202"/>
      <c r="O99" s="203" t="s">
        <v>71</v>
      </c>
      <c r="P99" s="204">
        <f>'Ｈ３（1991）'!A98</f>
        <v>0</v>
      </c>
      <c r="Q99" s="205">
        <f>'Ｈ３（1991）'!B98</f>
        <v>0</v>
      </c>
      <c r="R99" s="225"/>
      <c r="S99" s="267">
        <f>'Ｈ３（1991）'!D98</f>
        <v>0</v>
      </c>
      <c r="T99" s="268">
        <f>'Ｈ３（1991）'!F98</f>
        <v>0</v>
      </c>
      <c r="U99" s="315" t="s">
        <v>694</v>
      </c>
      <c r="V99" s="200"/>
      <c r="W99" s="201" t="s">
        <v>70</v>
      </c>
      <c r="X99" s="202"/>
      <c r="Y99" s="203" t="s">
        <v>695</v>
      </c>
      <c r="Z99" s="276">
        <f>'Ｈ３（1991）'!A133</f>
        <v>0</v>
      </c>
      <c r="AA99" s="277">
        <f>'Ｈ３（1991）'!B133</f>
        <v>0</v>
      </c>
      <c r="AB99" s="278"/>
      <c r="AC99" s="279">
        <f>'Ｈ３（1991）'!E133</f>
        <v>0</v>
      </c>
      <c r="AD99" s="315" t="s">
        <v>694</v>
      </c>
      <c r="AE99" s="200"/>
      <c r="AF99" s="201" t="s">
        <v>70</v>
      </c>
      <c r="AG99" s="202"/>
      <c r="AH99" s="203" t="s">
        <v>696</v>
      </c>
      <c r="AI99" s="276">
        <f>'Ｈ３（1991）'!A156</f>
        <v>0</v>
      </c>
      <c r="AJ99" s="277">
        <f>'Ｈ３（1991）'!B156</f>
        <v>0</v>
      </c>
      <c r="AK99" s="280">
        <f>'Ｈ３（1991）'!C156</f>
        <v>0</v>
      </c>
      <c r="AL99" s="281">
        <f>'Ｈ３（1991）'!E156</f>
        <v>0</v>
      </c>
    </row>
    <row r="100" spans="1:38" ht="14.45" customHeight="1">
      <c r="A100" s="916">
        <v>0</v>
      </c>
      <c r="B100" s="916">
        <v>0</v>
      </c>
      <c r="C100" s="916">
        <v>0</v>
      </c>
      <c r="D100" s="916">
        <v>0</v>
      </c>
      <c r="E100" s="916">
        <v>0</v>
      </c>
      <c r="F100" s="916">
        <v>0</v>
      </c>
      <c r="G100" s="536"/>
      <c r="H100" s="535"/>
      <c r="I100" s="535"/>
      <c r="K100" s="199" t="s">
        <v>130</v>
      </c>
      <c r="L100" s="200"/>
      <c r="M100" s="201" t="s">
        <v>73</v>
      </c>
      <c r="N100" s="202"/>
      <c r="O100" s="203" t="s">
        <v>74</v>
      </c>
      <c r="P100" s="204">
        <f>'Ｈ３（1991）'!A99</f>
        <v>0</v>
      </c>
      <c r="Q100" s="205">
        <f>'Ｈ３（1991）'!B99</f>
        <v>0</v>
      </c>
      <c r="R100" s="225"/>
      <c r="S100" s="267">
        <f>'Ｈ３（1991）'!D99</f>
        <v>0</v>
      </c>
      <c r="T100" s="268">
        <f>'Ｈ３（1991）'!F99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6">
        <v>44040</v>
      </c>
      <c r="B101" s="916">
        <v>44040</v>
      </c>
      <c r="C101" s="916">
        <v>0</v>
      </c>
      <c r="D101" s="916">
        <v>0</v>
      </c>
      <c r="E101" s="916">
        <v>0</v>
      </c>
      <c r="F101" s="916">
        <v>22900</v>
      </c>
      <c r="G101" s="536"/>
      <c r="H101" s="535"/>
      <c r="I101" s="535"/>
      <c r="K101" s="199"/>
      <c r="L101" s="221"/>
      <c r="M101" s="201" t="s">
        <v>13</v>
      </c>
      <c r="N101" s="202"/>
      <c r="O101" s="203" t="s">
        <v>76</v>
      </c>
      <c r="P101" s="204">
        <f>'Ｈ３（1991）'!A100</f>
        <v>0</v>
      </c>
      <c r="Q101" s="205">
        <f>'Ｈ３（1991）'!B100</f>
        <v>0</v>
      </c>
      <c r="R101" s="225"/>
      <c r="S101" s="267">
        <f>'Ｈ３（1991）'!D100</f>
        <v>0</v>
      </c>
      <c r="T101" s="268">
        <f>'Ｈ３（1991）'!F100</f>
        <v>0</v>
      </c>
      <c r="U101" s="269"/>
      <c r="V101" s="221"/>
      <c r="W101" s="201" t="s">
        <v>13</v>
      </c>
      <c r="X101" s="202"/>
      <c r="Y101" s="203" t="s">
        <v>697</v>
      </c>
      <c r="Z101" s="276">
        <f>'Ｈ３（1991）'!A134</f>
        <v>0</v>
      </c>
      <c r="AA101" s="277">
        <f>'Ｈ３（1991）'!B134</f>
        <v>0</v>
      </c>
      <c r="AB101" s="278"/>
      <c r="AC101" s="279">
        <f>'Ｈ３（1991）'!E134</f>
        <v>0</v>
      </c>
      <c r="AD101" s="269"/>
      <c r="AE101" s="221"/>
      <c r="AF101" s="201" t="s">
        <v>13</v>
      </c>
      <c r="AG101" s="202"/>
      <c r="AH101" s="203" t="s">
        <v>698</v>
      </c>
      <c r="AI101" s="276">
        <f>'Ｈ３（1991）'!A157</f>
        <v>0</v>
      </c>
      <c r="AJ101" s="277">
        <f>'Ｈ３（1991）'!B157</f>
        <v>0</v>
      </c>
      <c r="AK101" s="280">
        <f>'Ｈ３（1991）'!C157</f>
        <v>0</v>
      </c>
      <c r="AL101" s="281">
        <f>'Ｈ３（1991）'!E157</f>
        <v>0</v>
      </c>
    </row>
    <row r="102" spans="1:38" ht="14.45" customHeight="1">
      <c r="A102" s="916">
        <v>0</v>
      </c>
      <c r="B102" s="916">
        <v>0</v>
      </c>
      <c r="C102" s="916">
        <v>0</v>
      </c>
      <c r="D102" s="916">
        <v>0</v>
      </c>
      <c r="E102" s="916">
        <v>0</v>
      </c>
      <c r="F102" s="916">
        <v>0</v>
      </c>
      <c r="G102" s="536"/>
      <c r="H102" s="535"/>
      <c r="I102" s="535"/>
      <c r="K102" s="199" t="s">
        <v>4</v>
      </c>
      <c r="L102" s="178" t="s">
        <v>78</v>
      </c>
      <c r="M102" s="202"/>
      <c r="N102" s="202"/>
      <c r="O102" s="203" t="s">
        <v>79</v>
      </c>
      <c r="P102" s="204">
        <f>'Ｈ３（1991）'!A101</f>
        <v>44040</v>
      </c>
      <c r="Q102" s="205">
        <f>'Ｈ３（1991）'!B101</f>
        <v>44040</v>
      </c>
      <c r="R102" s="225"/>
      <c r="S102" s="267">
        <f>'Ｈ３（1991）'!D101</f>
        <v>0</v>
      </c>
      <c r="T102" s="268">
        <f>'Ｈ３（1991）'!F101</f>
        <v>22900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6">
        <v>530303</v>
      </c>
      <c r="B103" s="916">
        <v>530303</v>
      </c>
      <c r="C103" s="916">
        <v>0</v>
      </c>
      <c r="D103" s="916">
        <v>0</v>
      </c>
      <c r="E103" s="916">
        <v>0</v>
      </c>
      <c r="F103" s="916">
        <v>161100</v>
      </c>
      <c r="G103" s="536"/>
      <c r="H103" s="535"/>
      <c r="I103" s="535"/>
      <c r="K103" s="199"/>
      <c r="L103" s="200"/>
      <c r="M103" s="201" t="s">
        <v>11</v>
      </c>
      <c r="N103" s="202"/>
      <c r="O103" s="203" t="s">
        <v>80</v>
      </c>
      <c r="P103" s="204">
        <f>'Ｈ３（1991）'!A102</f>
        <v>0</v>
      </c>
      <c r="Q103" s="205">
        <f>'Ｈ３（1991）'!B102</f>
        <v>0</v>
      </c>
      <c r="R103" s="225"/>
      <c r="S103" s="267">
        <f>'Ｈ３（1991）'!D102</f>
        <v>0</v>
      </c>
      <c r="T103" s="268">
        <f>'Ｈ３（1991）'!F102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6">
        <v>114021</v>
      </c>
      <c r="B104" s="916">
        <v>114021</v>
      </c>
      <c r="C104" s="916">
        <v>0</v>
      </c>
      <c r="D104" s="916">
        <v>0</v>
      </c>
      <c r="E104" s="916">
        <v>0</v>
      </c>
      <c r="F104" s="916">
        <v>0</v>
      </c>
      <c r="G104" s="536"/>
      <c r="H104" s="535"/>
      <c r="I104" s="535"/>
      <c r="K104" s="199"/>
      <c r="L104" s="221"/>
      <c r="M104" s="201" t="s">
        <v>13</v>
      </c>
      <c r="N104" s="202"/>
      <c r="O104" s="203"/>
      <c r="P104" s="224">
        <f>P102-P103</f>
        <v>44040</v>
      </c>
      <c r="Q104" s="297">
        <f>Q102-Q103</f>
        <v>44040</v>
      </c>
      <c r="R104" s="225"/>
      <c r="S104" s="297">
        <f>S102-S103</f>
        <v>0</v>
      </c>
      <c r="T104" s="275">
        <f>T102-T103</f>
        <v>22900</v>
      </c>
      <c r="U104" s="269"/>
      <c r="V104" s="221"/>
      <c r="W104" s="201" t="s">
        <v>13</v>
      </c>
      <c r="X104" s="202"/>
      <c r="Y104" s="203" t="s">
        <v>699</v>
      </c>
      <c r="Z104" s="276">
        <f>'Ｈ３（1991）'!A135</f>
        <v>0</v>
      </c>
      <c r="AA104" s="277">
        <f>'Ｈ３（1991）'!B135</f>
        <v>0</v>
      </c>
      <c r="AB104" s="278"/>
      <c r="AC104" s="279">
        <f>'Ｈ３（1991）'!E135</f>
        <v>0</v>
      </c>
      <c r="AD104" s="269"/>
      <c r="AE104" s="221"/>
      <c r="AF104" s="201" t="s">
        <v>13</v>
      </c>
      <c r="AG104" s="202"/>
      <c r="AH104" s="203" t="s">
        <v>700</v>
      </c>
      <c r="AI104" s="276">
        <f>'Ｈ３（1991）'!A158</f>
        <v>0</v>
      </c>
      <c r="AJ104" s="277">
        <f>'Ｈ３（1991）'!B158</f>
        <v>0</v>
      </c>
      <c r="AK104" s="280">
        <f>'Ｈ３（1991）'!C158</f>
        <v>0</v>
      </c>
      <c r="AL104" s="281">
        <f>'Ｈ３（1991）'!E158</f>
        <v>0</v>
      </c>
    </row>
    <row r="105" spans="1:38" ht="14.45" customHeight="1">
      <c r="A105" s="916">
        <v>149532</v>
      </c>
      <c r="B105" s="916">
        <v>149532</v>
      </c>
      <c r="C105" s="916">
        <v>0</v>
      </c>
      <c r="D105" s="916">
        <v>0</v>
      </c>
      <c r="E105" s="916">
        <v>0</v>
      </c>
      <c r="F105" s="916">
        <v>0</v>
      </c>
      <c r="G105" s="536"/>
      <c r="H105" s="535"/>
      <c r="I105" s="535"/>
      <c r="K105" s="199"/>
      <c r="L105" s="174"/>
      <c r="M105" s="201" t="s">
        <v>88</v>
      </c>
      <c r="N105" s="202"/>
      <c r="O105" s="203" t="s">
        <v>109</v>
      </c>
      <c r="P105" s="204">
        <f>'Ｈ３（1991）'!A104</f>
        <v>114021</v>
      </c>
      <c r="Q105" s="205">
        <f>'Ｈ３（1991）'!B104</f>
        <v>114021</v>
      </c>
      <c r="R105" s="225"/>
      <c r="S105" s="267">
        <f>'Ｈ３（1991）'!D104</f>
        <v>0</v>
      </c>
      <c r="T105" s="268">
        <f>'Ｈ３（1991）'!F104</f>
        <v>0</v>
      </c>
      <c r="U105" s="269"/>
      <c r="V105" s="174"/>
      <c r="W105" s="201" t="s">
        <v>452</v>
      </c>
      <c r="X105" s="202"/>
      <c r="Y105" s="203" t="s">
        <v>453</v>
      </c>
      <c r="Z105" s="276">
        <f>'Ｈ３（1991）'!A136</f>
        <v>0</v>
      </c>
      <c r="AA105" s="277">
        <f>'Ｈ３（1991）'!B136</f>
        <v>0</v>
      </c>
      <c r="AB105" s="278"/>
      <c r="AC105" s="279">
        <f>'Ｈ３（1991）'!E136</f>
        <v>0</v>
      </c>
      <c r="AD105" s="269"/>
      <c r="AE105" s="174"/>
      <c r="AF105" s="201" t="s">
        <v>452</v>
      </c>
      <c r="AG105" s="202"/>
      <c r="AH105" s="203" t="s">
        <v>454</v>
      </c>
      <c r="AI105" s="276">
        <f>'Ｈ３（1991）'!A159</f>
        <v>0</v>
      </c>
      <c r="AJ105" s="277">
        <f>'Ｈ３（1991）'!B159</f>
        <v>0</v>
      </c>
      <c r="AK105" s="280">
        <f>'Ｈ３（1991）'!C159</f>
        <v>0</v>
      </c>
      <c r="AL105" s="281">
        <f>'Ｈ３（1991）'!E159</f>
        <v>0</v>
      </c>
    </row>
    <row r="106" spans="1:38" ht="14.45" customHeight="1">
      <c r="A106" s="916">
        <v>0</v>
      </c>
      <c r="B106" s="916">
        <v>0</v>
      </c>
      <c r="C106" s="916">
        <v>0</v>
      </c>
      <c r="D106" s="916">
        <v>0</v>
      </c>
      <c r="E106" s="916">
        <v>0</v>
      </c>
      <c r="F106" s="916">
        <v>0</v>
      </c>
      <c r="G106" s="536"/>
      <c r="H106" s="535"/>
      <c r="I106" s="535"/>
      <c r="K106" s="199"/>
      <c r="L106" s="181" t="s">
        <v>91</v>
      </c>
      <c r="M106" s="201" t="s">
        <v>89</v>
      </c>
      <c r="N106" s="202"/>
      <c r="O106" s="203" t="s">
        <v>110</v>
      </c>
      <c r="P106" s="204">
        <f>'Ｈ３（1991）'!A105</f>
        <v>149532</v>
      </c>
      <c r="Q106" s="205">
        <f>'Ｈ３（1991）'!B105</f>
        <v>149532</v>
      </c>
      <c r="R106" s="225"/>
      <c r="S106" s="267">
        <f>'Ｈ３（1991）'!D105</f>
        <v>0</v>
      </c>
      <c r="T106" s="268">
        <f>'Ｈ３（1991）'!F105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6">
        <v>0</v>
      </c>
      <c r="B107" s="916">
        <v>0</v>
      </c>
      <c r="C107" s="916">
        <v>0</v>
      </c>
      <c r="D107" s="916">
        <v>0</v>
      </c>
      <c r="E107" s="916">
        <v>0</v>
      </c>
      <c r="F107" s="916">
        <v>0</v>
      </c>
      <c r="G107" s="536"/>
      <c r="H107" s="535"/>
      <c r="I107" s="535"/>
      <c r="K107" s="199"/>
      <c r="L107" s="181"/>
      <c r="M107" s="201" t="s">
        <v>104</v>
      </c>
      <c r="N107" s="202"/>
      <c r="O107" s="203" t="s">
        <v>111</v>
      </c>
      <c r="P107" s="204">
        <f>'Ｈ３（1991）'!A106</f>
        <v>0</v>
      </c>
      <c r="Q107" s="205">
        <f>'Ｈ３（1991）'!B106</f>
        <v>0</v>
      </c>
      <c r="R107" s="225"/>
      <c r="S107" s="267">
        <f>'Ｈ３（1991）'!D106</f>
        <v>0</v>
      </c>
      <c r="T107" s="268">
        <f>'Ｈ３（1991）'!F106</f>
        <v>0</v>
      </c>
      <c r="U107" s="269"/>
      <c r="V107" s="181"/>
      <c r="W107" s="201" t="s">
        <v>104</v>
      </c>
      <c r="X107" s="202"/>
      <c r="Y107" s="203" t="s">
        <v>701</v>
      </c>
      <c r="Z107" s="276">
        <f>'Ｈ３（1991）'!A137</f>
        <v>0</v>
      </c>
      <c r="AA107" s="277">
        <f>'Ｈ３（1991）'!B137</f>
        <v>0</v>
      </c>
      <c r="AB107" s="278"/>
      <c r="AC107" s="279">
        <f>'Ｈ３（1991）'!E137</f>
        <v>0</v>
      </c>
      <c r="AD107" s="269"/>
      <c r="AE107" s="181"/>
      <c r="AF107" s="201" t="s">
        <v>104</v>
      </c>
      <c r="AG107" s="202"/>
      <c r="AH107" s="203" t="s">
        <v>702</v>
      </c>
      <c r="AI107" s="276">
        <f>'Ｈ３（1991）'!A160</f>
        <v>0</v>
      </c>
      <c r="AJ107" s="277">
        <f>'Ｈ３（1991）'!B160</f>
        <v>0</v>
      </c>
      <c r="AK107" s="280">
        <f>'Ｈ３（1991）'!C160</f>
        <v>0</v>
      </c>
      <c r="AL107" s="281">
        <f>'Ｈ３（1991）'!E160</f>
        <v>0</v>
      </c>
    </row>
    <row r="108" spans="1:38" ht="14.45" customHeight="1">
      <c r="A108" s="916">
        <v>0</v>
      </c>
      <c r="B108" s="916">
        <v>0</v>
      </c>
      <c r="C108" s="916">
        <v>0</v>
      </c>
      <c r="D108" s="916">
        <v>0</v>
      </c>
      <c r="E108" s="916">
        <v>0</v>
      </c>
      <c r="F108" s="916">
        <v>0</v>
      </c>
      <c r="G108" s="536"/>
      <c r="H108" s="535"/>
      <c r="I108" s="535"/>
      <c r="K108" s="199"/>
      <c r="L108" s="181"/>
      <c r="M108" s="201" t="s">
        <v>90</v>
      </c>
      <c r="N108" s="202"/>
      <c r="O108" s="203" t="s">
        <v>112</v>
      </c>
      <c r="P108" s="204">
        <f>'Ｈ３（1991）'!A107</f>
        <v>0</v>
      </c>
      <c r="Q108" s="205">
        <f>'Ｈ３（1991）'!B107</f>
        <v>0</v>
      </c>
      <c r="R108" s="225"/>
      <c r="S108" s="267">
        <f>'Ｈ３（1991）'!D107</f>
        <v>0</v>
      </c>
      <c r="T108" s="268">
        <f>'Ｈ３（1991）'!F107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6">
        <v>0</v>
      </c>
      <c r="B109" s="916">
        <v>0</v>
      </c>
      <c r="C109" s="916">
        <v>0</v>
      </c>
      <c r="D109" s="916">
        <v>0</v>
      </c>
      <c r="E109" s="916">
        <v>0</v>
      </c>
      <c r="F109" s="916">
        <v>0</v>
      </c>
      <c r="G109" s="536"/>
      <c r="H109" s="535"/>
      <c r="I109" s="535"/>
      <c r="K109" s="199"/>
      <c r="L109" s="181" t="s">
        <v>92</v>
      </c>
      <c r="M109" s="201" t="s">
        <v>105</v>
      </c>
      <c r="N109" s="202"/>
      <c r="O109" s="203" t="s">
        <v>113</v>
      </c>
      <c r="P109" s="204">
        <f>'Ｈ３（1991）'!A108</f>
        <v>0</v>
      </c>
      <c r="Q109" s="205">
        <f>'Ｈ３（1991）'!B108</f>
        <v>0</v>
      </c>
      <c r="R109" s="225"/>
      <c r="S109" s="267">
        <f>'Ｈ３（1991）'!D108</f>
        <v>0</v>
      </c>
      <c r="T109" s="268">
        <f>'Ｈ３（1991）'!F108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6">
        <v>0</v>
      </c>
      <c r="B110" s="916">
        <v>0</v>
      </c>
      <c r="C110" s="916">
        <v>0</v>
      </c>
      <c r="D110" s="916">
        <v>0</v>
      </c>
      <c r="E110" s="916">
        <v>0</v>
      </c>
      <c r="F110" s="916">
        <v>0</v>
      </c>
      <c r="G110" s="536"/>
      <c r="H110" s="535"/>
      <c r="I110" s="535"/>
      <c r="K110" s="199"/>
      <c r="L110" s="181"/>
      <c r="M110" s="201" t="s">
        <v>106</v>
      </c>
      <c r="N110" s="202"/>
      <c r="O110" s="203" t="s">
        <v>114</v>
      </c>
      <c r="P110" s="204">
        <f>'Ｈ３（1991）'!A109</f>
        <v>0</v>
      </c>
      <c r="Q110" s="205">
        <f>'Ｈ３（1991）'!B109</f>
        <v>0</v>
      </c>
      <c r="R110" s="225"/>
      <c r="S110" s="267">
        <f>'Ｈ３（1991）'!D109</f>
        <v>0</v>
      </c>
      <c r="T110" s="268">
        <f>'Ｈ３（1991）'!F109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6">
        <v>101373</v>
      </c>
      <c r="B111" s="916">
        <v>101373</v>
      </c>
      <c r="C111" s="916">
        <v>0</v>
      </c>
      <c r="D111" s="916">
        <v>0</v>
      </c>
      <c r="E111" s="916">
        <v>0</v>
      </c>
      <c r="F111" s="916">
        <v>40600</v>
      </c>
      <c r="G111" s="536"/>
      <c r="H111" s="535"/>
      <c r="I111" s="535"/>
      <c r="K111" s="199"/>
      <c r="L111" s="181"/>
      <c r="M111" s="201" t="s">
        <v>107</v>
      </c>
      <c r="N111" s="202"/>
      <c r="O111" s="203" t="s">
        <v>115</v>
      </c>
      <c r="P111" s="204">
        <f>'Ｈ３（1991）'!A110</f>
        <v>0</v>
      </c>
      <c r="Q111" s="205">
        <f>'Ｈ３（1991）'!B110</f>
        <v>0</v>
      </c>
      <c r="R111" s="225"/>
      <c r="S111" s="267">
        <f>'Ｈ３（1991）'!D110</f>
        <v>0</v>
      </c>
      <c r="T111" s="268">
        <f>'Ｈ３（1991）'!F110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6">
        <v>165377</v>
      </c>
      <c r="B112" s="916">
        <v>165377</v>
      </c>
      <c r="C112" s="916">
        <v>0</v>
      </c>
      <c r="D112" s="916">
        <v>0</v>
      </c>
      <c r="E112" s="916">
        <v>0</v>
      </c>
      <c r="F112" s="916">
        <v>120500</v>
      </c>
      <c r="G112" s="536"/>
      <c r="H112" s="535"/>
      <c r="I112" s="535"/>
      <c r="K112" s="199"/>
      <c r="L112" s="181" t="s">
        <v>41</v>
      </c>
      <c r="M112" s="201" t="s">
        <v>108</v>
      </c>
      <c r="N112" s="202"/>
      <c r="O112" s="203" t="s">
        <v>116</v>
      </c>
      <c r="P112" s="204">
        <f>'Ｈ３（1991）'!A111</f>
        <v>101373</v>
      </c>
      <c r="Q112" s="205">
        <f>'Ｈ３（1991）'!B111</f>
        <v>101373</v>
      </c>
      <c r="R112" s="225"/>
      <c r="S112" s="267">
        <f>'Ｈ３（1991）'!D111</f>
        <v>0</v>
      </c>
      <c r="T112" s="268">
        <f>'Ｈ３（1991）'!F111</f>
        <v>40600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thickBot="1">
      <c r="A113" s="538"/>
      <c r="B113" s="539"/>
      <c r="C113" s="539"/>
      <c r="D113" s="539"/>
      <c r="E113" s="539"/>
      <c r="F113" s="539"/>
      <c r="G113" s="536"/>
      <c r="H113" s="535"/>
      <c r="I113" s="535"/>
      <c r="K113" s="199"/>
      <c r="L113" s="221"/>
      <c r="M113" s="201" t="s">
        <v>13</v>
      </c>
      <c r="N113" s="202"/>
      <c r="O113" s="203" t="s">
        <v>117</v>
      </c>
      <c r="P113" s="204">
        <f>'Ｈ３（1991）'!A112</f>
        <v>165377</v>
      </c>
      <c r="Q113" s="205">
        <f>'Ｈ３（1991）'!B112</f>
        <v>165377</v>
      </c>
      <c r="R113" s="225"/>
      <c r="S113" s="267">
        <f>'Ｈ３（1991）'!D112</f>
        <v>0</v>
      </c>
      <c r="T113" s="268">
        <f>'Ｈ３（1991）'!F112</f>
        <v>120500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'Ｈ３（1991）'!A113</f>
        <v>0</v>
      </c>
      <c r="Q114" s="205">
        <f>'Ｈ３（1991）'!B113</f>
        <v>0</v>
      </c>
      <c r="R114" s="225"/>
      <c r="S114" s="267">
        <f>'Ｈ３（1991）'!D113</f>
        <v>0</v>
      </c>
      <c r="T114" s="268">
        <f>'Ｈ３（1991）'!F113</f>
        <v>0</v>
      </c>
      <c r="U114" s="269"/>
      <c r="V114" s="201" t="s">
        <v>13</v>
      </c>
      <c r="W114" s="202"/>
      <c r="X114" s="202"/>
      <c r="Y114" s="203" t="s">
        <v>703</v>
      </c>
      <c r="Z114" s="276">
        <f>'Ｈ３（1991）'!A138</f>
        <v>0</v>
      </c>
      <c r="AA114" s="277">
        <f>'Ｈ３（1991）'!B138</f>
        <v>0</v>
      </c>
      <c r="AB114" s="278"/>
      <c r="AC114" s="279">
        <f>'Ｈ３（1991）'!E138</f>
        <v>0</v>
      </c>
      <c r="AD114" s="269"/>
      <c r="AE114" s="201" t="s">
        <v>13</v>
      </c>
      <c r="AF114" s="202"/>
      <c r="AG114" s="202"/>
      <c r="AH114" s="203" t="s">
        <v>704</v>
      </c>
      <c r="AI114" s="276">
        <f>'Ｈ３（1991）'!A161</f>
        <v>0</v>
      </c>
      <c r="AJ114" s="277">
        <f>'Ｈ３（1991）'!B161</f>
        <v>0</v>
      </c>
      <c r="AK114" s="280">
        <f>'Ｈ３（1991）'!C161</f>
        <v>0</v>
      </c>
      <c r="AL114" s="281">
        <f>'Ｈ３（1991）'!E161</f>
        <v>0</v>
      </c>
    </row>
    <row r="115" spans="1:41" ht="14.45" customHeight="1" thickBot="1">
      <c r="K115" s="316"/>
      <c r="L115" s="317" t="s">
        <v>82</v>
      </c>
      <c r="M115" s="318"/>
      <c r="N115" s="318"/>
      <c r="O115" s="319"/>
      <c r="P115" s="320">
        <f>SUM(P62:P114)-P63-P64-P66-P67-P69-P70-P71-P84-P85-P86-P94-P95-P96-P97-P98-P103-P104</f>
        <v>1145809</v>
      </c>
      <c r="Q115" s="321">
        <f>SUM(Q62:Q114)-Q63-Q64-Q66-Q67-Q69-Q70-Q71-Q84-Q85-Q86-Q94-Q95-Q96-Q97-Q98-Q103-Q104</f>
        <v>1109157</v>
      </c>
      <c r="R115" s="321"/>
      <c r="S115" s="322">
        <f>SUM(S62:S114)-S63-S64-S66-S67-S69-S70-S71-S84-S85-S86-S94-S95-S96-S97-S98-S103-S104</f>
        <v>18319</v>
      </c>
      <c r="T115" s="323">
        <f>SUM(T62:T114)-T63-T64-T66-T67-T69-T70-T71-T84-T85-T86-T94-T95-T96-T97-T98-T103-T104</f>
        <v>288900</v>
      </c>
      <c r="U115" s="324"/>
      <c r="V115" s="317" t="s">
        <v>82</v>
      </c>
      <c r="W115" s="318"/>
      <c r="X115" s="318"/>
      <c r="Y115" s="319"/>
      <c r="Z115" s="325">
        <f>Z64+Z67+Z73+Z74+Z75+Z86+Z88+Z89+Z92+Z93+Z99+Z101+Z104+Z105+Z114</f>
        <v>11821</v>
      </c>
      <c r="AA115" s="326">
        <f>AA64+AA67+AA73+AA74+AA75+AA86+AA88+AA89+AA92+AA93+AA99+AA101+AA104+AA105+AA114</f>
        <v>0</v>
      </c>
      <c r="AB115" s="327"/>
      <c r="AC115" s="328">
        <f>AC64+AC67+AC73+AC74+AC75+AC86+AC88+AC89+AC92+AC93+AC99+AC101+AC104+AC105+AC114</f>
        <v>7900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26">
        <v>11821</v>
      </c>
      <c r="B116" s="926">
        <v>0</v>
      </c>
      <c r="C116" s="926">
        <v>0</v>
      </c>
      <c r="D116" s="926">
        <v>0</v>
      </c>
      <c r="E116" s="926">
        <v>7900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26">
        <v>0</v>
      </c>
      <c r="B117" s="926">
        <v>0</v>
      </c>
      <c r="C117" s="926">
        <v>0</v>
      </c>
      <c r="D117" s="926">
        <v>0</v>
      </c>
      <c r="E117" s="926">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26">
        <v>0</v>
      </c>
      <c r="B118" s="926">
        <v>0</v>
      </c>
      <c r="C118" s="926">
        <v>0</v>
      </c>
      <c r="D118" s="926">
        <v>0</v>
      </c>
      <c r="E118" s="926">
        <v>0</v>
      </c>
      <c r="K118" s="504" t="s">
        <v>723</v>
      </c>
      <c r="L118" s="339"/>
      <c r="M118" s="339"/>
      <c r="N118" s="339"/>
      <c r="O118" s="340"/>
      <c r="P118" s="341"/>
      <c r="Q118" s="341"/>
      <c r="R118" s="518" t="s">
        <v>738</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26">
        <v>0</v>
      </c>
      <c r="B119" s="926">
        <v>0</v>
      </c>
      <c r="C119" s="926">
        <v>0</v>
      </c>
      <c r="D119" s="926">
        <v>0</v>
      </c>
      <c r="E119" s="926">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1" s="376" customFormat="1" ht="14.45" customHeight="1">
      <c r="A120" s="926">
        <v>0</v>
      </c>
      <c r="B120" s="926">
        <v>0</v>
      </c>
      <c r="C120" s="926">
        <v>0</v>
      </c>
      <c r="D120" s="926">
        <v>0</v>
      </c>
      <c r="E120" s="926">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26">
        <v>10502</v>
      </c>
      <c r="B121" s="926">
        <v>0</v>
      </c>
      <c r="C121" s="926">
        <v>0</v>
      </c>
      <c r="D121" s="926">
        <v>0</v>
      </c>
      <c r="E121" s="926">
        <v>7900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26">
        <v>10502</v>
      </c>
      <c r="B122" s="926">
        <v>0</v>
      </c>
      <c r="C122" s="926">
        <v>0</v>
      </c>
      <c r="D122" s="926">
        <v>0</v>
      </c>
      <c r="E122" s="926">
        <v>7900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1" ht="14.45" customHeight="1">
      <c r="A123" s="926">
        <v>0</v>
      </c>
      <c r="B123" s="926">
        <v>0</v>
      </c>
      <c r="C123" s="926">
        <v>0</v>
      </c>
      <c r="D123" s="926">
        <v>0</v>
      </c>
      <c r="E123" s="926">
        <v>0</v>
      </c>
      <c r="K123" s="188"/>
      <c r="L123" s="189" t="s">
        <v>8</v>
      </c>
      <c r="M123" s="190"/>
      <c r="N123" s="190"/>
      <c r="O123" s="191"/>
      <c r="P123" s="365">
        <f t="shared" ref="P123:T138" si="0">P8+P62</f>
        <v>19984</v>
      </c>
      <c r="Q123" s="259">
        <f t="shared" si="0"/>
        <v>19984</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19984</v>
      </c>
      <c r="AJ123" s="259">
        <f>SUM(AJ124:AJ125)</f>
        <v>0</v>
      </c>
      <c r="AK123" s="370">
        <f>SUM(AK124:AK125)</f>
        <v>0</v>
      </c>
      <c r="AL123" s="1383">
        <f>P123-Q123</f>
        <v>0</v>
      </c>
      <c r="AM123" s="1339"/>
    </row>
    <row r="124" spans="1:41" ht="14.45" customHeight="1">
      <c r="A124" s="926">
        <v>1319</v>
      </c>
      <c r="B124" s="926">
        <v>0</v>
      </c>
      <c r="C124" s="926">
        <v>0</v>
      </c>
      <c r="D124" s="926">
        <v>0</v>
      </c>
      <c r="E124" s="926">
        <v>0</v>
      </c>
      <c r="K124" s="199"/>
      <c r="L124" s="200"/>
      <c r="M124" s="201" t="s">
        <v>146</v>
      </c>
      <c r="N124" s="202"/>
      <c r="O124" s="203"/>
      <c r="P124" s="224">
        <f t="shared" si="0"/>
        <v>13025</v>
      </c>
      <c r="Q124" s="225">
        <f t="shared" si="0"/>
        <v>13025</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13025</v>
      </c>
      <c r="AJ124" s="225">
        <f>IF($P124-$Z124=0,0,ROUND((R124-AA124)*$AI124/($P124-$Z124),0))</f>
        <v>0</v>
      </c>
      <c r="AK124" s="371">
        <f>IF(P124-Z124=0,0,ROUND((S124-AB124)*AI124/(P124-Z124),0))</f>
        <v>0</v>
      </c>
      <c r="AL124" s="1383">
        <f t="shared" ref="AL124:AL175" si="3">P124-Q124</f>
        <v>0</v>
      </c>
      <c r="AM124" s="1339"/>
    </row>
    <row r="125" spans="1:41" ht="14.45" customHeight="1">
      <c r="A125" s="926">
        <v>0</v>
      </c>
      <c r="B125" s="926">
        <v>0</v>
      </c>
      <c r="C125" s="926">
        <v>0</v>
      </c>
      <c r="D125" s="926">
        <v>0</v>
      </c>
      <c r="E125" s="926">
        <v>0</v>
      </c>
      <c r="K125" s="199"/>
      <c r="L125" s="200"/>
      <c r="M125" s="201" t="s">
        <v>13</v>
      </c>
      <c r="N125" s="172"/>
      <c r="O125" s="212"/>
      <c r="P125" s="224">
        <f t="shared" si="0"/>
        <v>6959</v>
      </c>
      <c r="Q125" s="225">
        <f t="shared" si="0"/>
        <v>6959</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6959</v>
      </c>
      <c r="AJ125" s="225">
        <f>IF($P125-$Z125=0,0,ROUND((R125-AA125)*$AI125/($P125-$Z125),0))</f>
        <v>0</v>
      </c>
      <c r="AK125" s="371">
        <f>IF(P125-Z125=0,0,ROUND((S125-AB125)*AI125/(P125-Z125),0))</f>
        <v>0</v>
      </c>
      <c r="AL125" s="1383">
        <f t="shared" si="3"/>
        <v>0</v>
      </c>
      <c r="AM125" s="1339"/>
    </row>
    <row r="126" spans="1:41" ht="14.45" customHeight="1">
      <c r="A126" s="926">
        <v>0</v>
      </c>
      <c r="B126" s="926">
        <v>0</v>
      </c>
      <c r="C126" s="926">
        <v>0</v>
      </c>
      <c r="D126" s="926">
        <v>0</v>
      </c>
      <c r="E126" s="926">
        <v>0</v>
      </c>
      <c r="K126" s="199" t="s">
        <v>4</v>
      </c>
      <c r="L126" s="178" t="s">
        <v>14</v>
      </c>
      <c r="M126" s="175"/>
      <c r="N126" s="175"/>
      <c r="O126" s="216"/>
      <c r="P126" s="224">
        <f t="shared" si="0"/>
        <v>84662</v>
      </c>
      <c r="Q126" s="225">
        <f t="shared" si="0"/>
        <v>83215</v>
      </c>
      <c r="R126" s="225">
        <f t="shared" si="0"/>
        <v>3031</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83215</v>
      </c>
      <c r="AJ126" s="225">
        <f>SUM(AJ127:AJ128)</f>
        <v>2977</v>
      </c>
      <c r="AK126" s="371">
        <f>SUM(AK127:AK128)</f>
        <v>0</v>
      </c>
      <c r="AL126" s="1383">
        <f t="shared" si="3"/>
        <v>1447</v>
      </c>
      <c r="AM126" s="1339"/>
    </row>
    <row r="127" spans="1:41" ht="14.45" customHeight="1">
      <c r="A127" s="926">
        <v>0</v>
      </c>
      <c r="B127" s="926">
        <v>0</v>
      </c>
      <c r="C127" s="926">
        <v>0</v>
      </c>
      <c r="D127" s="926">
        <v>0</v>
      </c>
      <c r="E127" s="926">
        <v>0</v>
      </c>
      <c r="K127" s="199"/>
      <c r="L127" s="200"/>
      <c r="M127" s="201" t="s">
        <v>16</v>
      </c>
      <c r="N127" s="202"/>
      <c r="O127" s="203"/>
      <c r="P127" s="224">
        <f t="shared" si="0"/>
        <v>3844</v>
      </c>
      <c r="Q127" s="225">
        <f t="shared" si="0"/>
        <v>3844</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3844</v>
      </c>
      <c r="AJ127" s="225">
        <f>IF($P127-$Z127=0,0,ROUND((R127-AA127)*$AI127/($P127-$Z127),0))</f>
        <v>0</v>
      </c>
      <c r="AK127" s="371">
        <f>IF(P127-Z127=0,0,ROUND((S127-AB127)*AI127/(P127-Z127),0))</f>
        <v>0</v>
      </c>
      <c r="AL127" s="1383">
        <f t="shared" si="3"/>
        <v>0</v>
      </c>
      <c r="AM127" s="1339"/>
    </row>
    <row r="128" spans="1:41" ht="14.45" customHeight="1">
      <c r="A128" s="926">
        <v>1319</v>
      </c>
      <c r="B128" s="926">
        <v>0</v>
      </c>
      <c r="C128" s="926">
        <v>0</v>
      </c>
      <c r="D128" s="926">
        <v>0</v>
      </c>
      <c r="E128" s="926">
        <v>0</v>
      </c>
      <c r="K128" s="199"/>
      <c r="L128" s="221"/>
      <c r="M128" s="201" t="s">
        <v>13</v>
      </c>
      <c r="N128" s="222"/>
      <c r="O128" s="223"/>
      <c r="P128" s="224">
        <f t="shared" si="0"/>
        <v>80818</v>
      </c>
      <c r="Q128" s="225">
        <f t="shared" si="0"/>
        <v>79371</v>
      </c>
      <c r="R128" s="225">
        <f t="shared" si="0"/>
        <v>3031</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79371</v>
      </c>
      <c r="AJ128" s="225">
        <f>IF($P128-$Z128=0,0,ROUND((R128-AA128)*$AI128/($P128-$Z128),0))</f>
        <v>2977</v>
      </c>
      <c r="AK128" s="371">
        <f>IF(P128-Z128=0,0,ROUND((S128-AB128)*AI128/(P128-Z128),0))</f>
        <v>0</v>
      </c>
      <c r="AL128" s="1383">
        <f t="shared" si="3"/>
        <v>1447</v>
      </c>
      <c r="AM128" s="1339"/>
    </row>
    <row r="129" spans="1:39" ht="14.45" customHeight="1">
      <c r="A129" s="926">
        <v>0</v>
      </c>
      <c r="B129" s="926">
        <v>0</v>
      </c>
      <c r="C129" s="926">
        <v>0</v>
      </c>
      <c r="D129" s="926">
        <v>0</v>
      </c>
      <c r="E129" s="926">
        <v>0</v>
      </c>
      <c r="K129" s="199" t="s">
        <v>4</v>
      </c>
      <c r="L129" s="174"/>
      <c r="M129" s="200" t="s">
        <v>94</v>
      </c>
      <c r="N129" s="202"/>
      <c r="O129" s="203"/>
      <c r="P129" s="224">
        <f t="shared" si="0"/>
        <v>19332</v>
      </c>
      <c r="Q129" s="225">
        <f t="shared" si="0"/>
        <v>7776</v>
      </c>
      <c r="R129" s="225">
        <f t="shared" si="0"/>
        <v>3638</v>
      </c>
      <c r="S129" s="226">
        <f t="shared" si="0"/>
        <v>3638</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7776</v>
      </c>
      <c r="AJ129" s="225">
        <f>SUM(AJ130:AJ132)</f>
        <v>737</v>
      </c>
      <c r="AK129" s="371">
        <f>SUM(AK130:AK132)</f>
        <v>737</v>
      </c>
      <c r="AL129" s="1383">
        <f t="shared" si="3"/>
        <v>11556</v>
      </c>
      <c r="AM129" s="1339"/>
    </row>
    <row r="130" spans="1:39" ht="14.45" customHeight="1">
      <c r="A130" s="926">
        <v>0</v>
      </c>
      <c r="B130" s="926">
        <v>0</v>
      </c>
      <c r="C130" s="926">
        <v>0</v>
      </c>
      <c r="D130" s="926">
        <v>0</v>
      </c>
      <c r="E130" s="926">
        <v>0</v>
      </c>
      <c r="K130" s="199"/>
      <c r="L130" s="181" t="s">
        <v>102</v>
      </c>
      <c r="M130" s="200"/>
      <c r="N130" s="201" t="s">
        <v>148</v>
      </c>
      <c r="O130" s="203"/>
      <c r="P130" s="224">
        <f t="shared" si="0"/>
        <v>4841</v>
      </c>
      <c r="Q130" s="225">
        <f t="shared" si="0"/>
        <v>4841</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4841</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26">
        <v>0</v>
      </c>
      <c r="B131" s="926">
        <v>0</v>
      </c>
      <c r="C131" s="926">
        <v>0</v>
      </c>
      <c r="D131" s="926">
        <v>0</v>
      </c>
      <c r="E131" s="926">
        <v>0</v>
      </c>
      <c r="K131" s="199"/>
      <c r="L131" s="181" t="s">
        <v>103</v>
      </c>
      <c r="M131" s="181"/>
      <c r="N131" s="201" t="s">
        <v>96</v>
      </c>
      <c r="O131" s="203"/>
      <c r="P131" s="224">
        <f t="shared" si="0"/>
        <v>14491</v>
      </c>
      <c r="Q131" s="225">
        <f t="shared" si="0"/>
        <v>2935</v>
      </c>
      <c r="R131" s="225">
        <f t="shared" si="0"/>
        <v>3638</v>
      </c>
      <c r="S131" s="226">
        <f t="shared" si="0"/>
        <v>3638</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2935</v>
      </c>
      <c r="AJ131" s="225">
        <f t="shared" si="5"/>
        <v>737</v>
      </c>
      <c r="AK131" s="371">
        <f t="shared" si="6"/>
        <v>737</v>
      </c>
      <c r="AL131" s="1383">
        <f t="shared" si="3"/>
        <v>11556</v>
      </c>
      <c r="AM131" s="1339"/>
    </row>
    <row r="132" spans="1:39" ht="14.45" customHeight="1">
      <c r="A132" s="926">
        <v>1319</v>
      </c>
      <c r="B132" s="926">
        <v>0</v>
      </c>
      <c r="C132" s="926">
        <v>0</v>
      </c>
      <c r="D132" s="926">
        <v>0</v>
      </c>
      <c r="E132" s="926">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26">
        <v>0</v>
      </c>
      <c r="B133" s="926">
        <v>0</v>
      </c>
      <c r="C133" s="926">
        <v>0</v>
      </c>
      <c r="D133" s="926">
        <v>0</v>
      </c>
      <c r="E133" s="926">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26">
        <v>0</v>
      </c>
      <c r="B134" s="926">
        <v>0</v>
      </c>
      <c r="C134" s="926">
        <v>0</v>
      </c>
      <c r="D134" s="926">
        <v>0</v>
      </c>
      <c r="E134" s="926">
        <v>0</v>
      </c>
      <c r="K134" s="199"/>
      <c r="L134" s="221"/>
      <c r="M134" s="201" t="s">
        <v>13</v>
      </c>
      <c r="N134" s="202"/>
      <c r="O134" s="203"/>
      <c r="P134" s="224">
        <f t="shared" si="0"/>
        <v>9682</v>
      </c>
      <c r="Q134" s="225">
        <f t="shared" si="0"/>
        <v>9682</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9682</v>
      </c>
      <c r="AJ134" s="225">
        <f t="shared" si="5"/>
        <v>0</v>
      </c>
      <c r="AK134" s="371">
        <f t="shared" si="6"/>
        <v>0</v>
      </c>
      <c r="AL134" s="1383">
        <f t="shared" si="3"/>
        <v>0</v>
      </c>
      <c r="AM134" s="1339"/>
    </row>
    <row r="135" spans="1:39" ht="14.45" customHeight="1">
      <c r="A135" s="926">
        <v>0</v>
      </c>
      <c r="B135" s="926">
        <v>0</v>
      </c>
      <c r="C135" s="926">
        <v>0</v>
      </c>
      <c r="D135" s="926">
        <v>0</v>
      </c>
      <c r="E135" s="926">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26">
        <v>0</v>
      </c>
      <c r="B136" s="926">
        <v>0</v>
      </c>
      <c r="C136" s="926">
        <v>0</v>
      </c>
      <c r="D136" s="926">
        <v>0</v>
      </c>
      <c r="E136" s="926">
        <v>0</v>
      </c>
      <c r="K136" s="199"/>
      <c r="L136" s="200"/>
      <c r="M136" s="201" t="s">
        <v>22</v>
      </c>
      <c r="N136" s="202"/>
      <c r="O136" s="203"/>
      <c r="P136" s="224">
        <f t="shared" si="0"/>
        <v>19128</v>
      </c>
      <c r="Q136" s="225">
        <f t="shared" si="0"/>
        <v>14250</v>
      </c>
      <c r="R136" s="225">
        <f t="shared" si="0"/>
        <v>0</v>
      </c>
      <c r="S136" s="226">
        <f t="shared" si="0"/>
        <v>9518</v>
      </c>
      <c r="T136" s="275">
        <f t="shared" si="0"/>
        <v>3000</v>
      </c>
      <c r="U136" s="207" t="s">
        <v>86</v>
      </c>
      <c r="V136" s="200"/>
      <c r="W136" s="201" t="s">
        <v>22</v>
      </c>
      <c r="X136" s="202"/>
      <c r="Y136" s="203" t="s">
        <v>156</v>
      </c>
      <c r="Z136" s="224">
        <f t="shared" ref="Z136:AC139" si="8">IF(ISERROR((Z$28)*(Q136/(Q$136+Q$137+Q$138+Q$139+Q$141+Q$142+Q$143))),0,ROUND((Z$28)*(Q136/(Q$136+Q$137+Q$138+Q$139+Q$141+Q$142+Q$143)),0))</f>
        <v>1513</v>
      </c>
      <c r="AA136" s="225">
        <f t="shared" si="8"/>
        <v>0</v>
      </c>
      <c r="AB136" s="297">
        <f t="shared" si="8"/>
        <v>968</v>
      </c>
      <c r="AC136" s="371">
        <f t="shared" si="8"/>
        <v>317</v>
      </c>
      <c r="AD136" s="376"/>
      <c r="AE136" s="199"/>
      <c r="AF136" s="200"/>
      <c r="AG136" s="201" t="s">
        <v>22</v>
      </c>
      <c r="AH136" s="202"/>
      <c r="AI136" s="224">
        <f t="shared" si="2"/>
        <v>12737</v>
      </c>
      <c r="AJ136" s="225">
        <f t="shared" si="5"/>
        <v>0</v>
      </c>
      <c r="AK136" s="371">
        <f t="shared" si="6"/>
        <v>6182</v>
      </c>
      <c r="AL136" s="1383">
        <f t="shared" si="3"/>
        <v>4878</v>
      </c>
      <c r="AM136" s="1339"/>
    </row>
    <row r="137" spans="1:39" ht="14.45" customHeight="1">
      <c r="A137" s="926">
        <v>0</v>
      </c>
      <c r="B137" s="926">
        <v>0</v>
      </c>
      <c r="C137" s="926">
        <v>0</v>
      </c>
      <c r="D137" s="926">
        <v>0</v>
      </c>
      <c r="E137" s="926">
        <v>0</v>
      </c>
      <c r="K137" s="199"/>
      <c r="L137" s="200" t="s">
        <v>25</v>
      </c>
      <c r="M137" s="201" t="s">
        <v>26</v>
      </c>
      <c r="N137" s="202"/>
      <c r="O137" s="203"/>
      <c r="P137" s="224">
        <f t="shared" si="0"/>
        <v>56763</v>
      </c>
      <c r="Q137" s="225">
        <f t="shared" si="0"/>
        <v>56763</v>
      </c>
      <c r="R137" s="225">
        <f t="shared" si="0"/>
        <v>0</v>
      </c>
      <c r="S137" s="226">
        <f t="shared" si="0"/>
        <v>31246</v>
      </c>
      <c r="T137" s="275">
        <f t="shared" si="0"/>
        <v>7700</v>
      </c>
      <c r="U137" s="207"/>
      <c r="V137" s="200" t="s">
        <v>25</v>
      </c>
      <c r="W137" s="201" t="s">
        <v>26</v>
      </c>
      <c r="X137" s="202"/>
      <c r="Y137" s="203" t="s">
        <v>156</v>
      </c>
      <c r="Z137" s="224">
        <f t="shared" si="8"/>
        <v>6026</v>
      </c>
      <c r="AA137" s="225">
        <f t="shared" si="8"/>
        <v>0</v>
      </c>
      <c r="AB137" s="297">
        <f t="shared" si="8"/>
        <v>3179</v>
      </c>
      <c r="AC137" s="371">
        <f t="shared" si="8"/>
        <v>815</v>
      </c>
      <c r="AD137" s="376"/>
      <c r="AE137" s="199"/>
      <c r="AF137" s="200" t="s">
        <v>25</v>
      </c>
      <c r="AG137" s="201" t="s">
        <v>26</v>
      </c>
      <c r="AH137" s="202"/>
      <c r="AI137" s="224">
        <f t="shared" si="2"/>
        <v>50737</v>
      </c>
      <c r="AJ137" s="225">
        <f t="shared" si="5"/>
        <v>0</v>
      </c>
      <c r="AK137" s="371">
        <f t="shared" si="6"/>
        <v>28067</v>
      </c>
      <c r="AL137" s="1383">
        <f t="shared" si="3"/>
        <v>0</v>
      </c>
      <c r="AM137" s="1339"/>
    </row>
    <row r="138" spans="1:39" ht="14.45" customHeight="1">
      <c r="A138" s="926">
        <v>0</v>
      </c>
      <c r="B138" s="926">
        <v>0</v>
      </c>
      <c r="C138" s="926">
        <v>0</v>
      </c>
      <c r="D138" s="926">
        <v>0</v>
      </c>
      <c r="E138" s="926">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26">
        <v>0</v>
      </c>
      <c r="B139" s="926">
        <v>0</v>
      </c>
      <c r="C139" s="926">
        <v>0</v>
      </c>
      <c r="D139" s="926">
        <v>0</v>
      </c>
      <c r="E139" s="926">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26">
        <v>0</v>
      </c>
      <c r="B140" s="926">
        <v>0</v>
      </c>
      <c r="C140" s="926">
        <v>0</v>
      </c>
      <c r="D140" s="926">
        <v>0</v>
      </c>
      <c r="E140" s="926">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26">
        <v>0</v>
      </c>
      <c r="B141" s="926">
        <v>0</v>
      </c>
      <c r="C141" s="926">
        <v>0</v>
      </c>
      <c r="D141" s="926">
        <v>0</v>
      </c>
      <c r="E141" s="926">
        <v>0</v>
      </c>
      <c r="K141" s="199"/>
      <c r="L141" s="200" t="s">
        <v>38</v>
      </c>
      <c r="M141" s="201" t="s">
        <v>149</v>
      </c>
      <c r="N141" s="202"/>
      <c r="O141" s="203"/>
      <c r="P141" s="224">
        <f t="shared" si="9"/>
        <v>130551</v>
      </c>
      <c r="Q141" s="225">
        <f t="shared" si="9"/>
        <v>104867</v>
      </c>
      <c r="R141" s="225">
        <f t="shared" si="9"/>
        <v>0</v>
      </c>
      <c r="S141" s="226">
        <f t="shared" si="9"/>
        <v>45324</v>
      </c>
      <c r="T141" s="275">
        <f t="shared" si="9"/>
        <v>45100</v>
      </c>
      <c r="U141" s="207"/>
      <c r="V141" s="200" t="s">
        <v>38</v>
      </c>
      <c r="W141" s="201" t="s">
        <v>149</v>
      </c>
      <c r="X141" s="202"/>
      <c r="Y141" s="203" t="s">
        <v>156</v>
      </c>
      <c r="Z141" s="224">
        <f t="shared" ref="Z141:AC143" si="10">IF(ISERROR((Z$28)*(Q141/(Q$136+Q$137+Q$138+Q$139+Q$141+Q$142+Q$143))),0,ROUND((Z$28)*(Q141/(Q$136+Q$137+Q$138+Q$139+Q$141+Q$142+Q$143)),0))</f>
        <v>11133</v>
      </c>
      <c r="AA141" s="225">
        <f t="shared" si="10"/>
        <v>0</v>
      </c>
      <c r="AB141" s="297">
        <f t="shared" si="10"/>
        <v>4612</v>
      </c>
      <c r="AC141" s="371">
        <f t="shared" si="10"/>
        <v>4771</v>
      </c>
      <c r="AD141" s="376"/>
      <c r="AE141" s="199"/>
      <c r="AF141" s="200" t="s">
        <v>38</v>
      </c>
      <c r="AG141" s="201" t="s">
        <v>149</v>
      </c>
      <c r="AH141" s="202"/>
      <c r="AI141" s="224">
        <f t="shared" si="2"/>
        <v>93734</v>
      </c>
      <c r="AJ141" s="225">
        <f t="shared" si="5"/>
        <v>0</v>
      </c>
      <c r="AK141" s="371">
        <f t="shared" si="6"/>
        <v>31956</v>
      </c>
      <c r="AL141" s="1383">
        <f t="shared" si="3"/>
        <v>25684</v>
      </c>
      <c r="AM141" s="1339"/>
    </row>
    <row r="142" spans="1:39" ht="14.45" customHeight="1">
      <c r="A142" s="926">
        <v>0</v>
      </c>
      <c r="B142" s="926">
        <v>0</v>
      </c>
      <c r="C142" s="926">
        <v>0</v>
      </c>
      <c r="D142" s="926">
        <v>0</v>
      </c>
      <c r="E142" s="926">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26">
        <v>0</v>
      </c>
      <c r="B143" s="926">
        <v>0</v>
      </c>
      <c r="C143" s="926">
        <v>0</v>
      </c>
      <c r="D143" s="926">
        <v>0</v>
      </c>
      <c r="E143" s="926">
        <v>0</v>
      </c>
      <c r="K143" s="199"/>
      <c r="L143" s="221"/>
      <c r="M143" s="201" t="s">
        <v>13</v>
      </c>
      <c r="N143" s="202"/>
      <c r="O143" s="203"/>
      <c r="P143" s="224">
        <f t="shared" si="9"/>
        <v>55245</v>
      </c>
      <c r="Q143" s="225">
        <f t="shared" si="9"/>
        <v>14558</v>
      </c>
      <c r="R143" s="225">
        <f t="shared" si="9"/>
        <v>0</v>
      </c>
      <c r="S143" s="226">
        <f t="shared" si="9"/>
        <v>32491</v>
      </c>
      <c r="T143" s="275">
        <f t="shared" si="9"/>
        <v>3400</v>
      </c>
      <c r="U143" s="207"/>
      <c r="V143" s="221"/>
      <c r="W143" s="201" t="s">
        <v>13</v>
      </c>
      <c r="X143" s="202"/>
      <c r="Y143" s="203" t="s">
        <v>156</v>
      </c>
      <c r="Z143" s="224">
        <f t="shared" si="10"/>
        <v>1545</v>
      </c>
      <c r="AA143" s="225">
        <f t="shared" si="10"/>
        <v>0</v>
      </c>
      <c r="AB143" s="297">
        <f t="shared" si="10"/>
        <v>3306</v>
      </c>
      <c r="AC143" s="371">
        <f t="shared" si="10"/>
        <v>360</v>
      </c>
      <c r="AD143" s="376"/>
      <c r="AE143" s="199" t="s">
        <v>158</v>
      </c>
      <c r="AF143" s="221"/>
      <c r="AG143" s="201" t="s">
        <v>13</v>
      </c>
      <c r="AH143" s="202"/>
      <c r="AI143" s="224">
        <f t="shared" si="2"/>
        <v>13013</v>
      </c>
      <c r="AJ143" s="225">
        <f t="shared" si="5"/>
        <v>0</v>
      </c>
      <c r="AK143" s="371">
        <f t="shared" si="6"/>
        <v>7072</v>
      </c>
      <c r="AL143" s="1383">
        <f t="shared" si="3"/>
        <v>40687</v>
      </c>
      <c r="AM143" s="1339"/>
    </row>
    <row r="144" spans="1:39" ht="14.45" customHeight="1">
      <c r="A144" s="926">
        <v>0</v>
      </c>
      <c r="B144" s="926">
        <v>0</v>
      </c>
      <c r="C144" s="926">
        <v>0</v>
      </c>
      <c r="D144" s="926">
        <v>0</v>
      </c>
      <c r="E144" s="926">
        <v>0</v>
      </c>
      <c r="K144" s="199" t="s">
        <v>4</v>
      </c>
      <c r="L144" s="178" t="s">
        <v>45</v>
      </c>
      <c r="M144" s="202"/>
      <c r="N144" s="202"/>
      <c r="O144" s="203"/>
      <c r="P144" s="224">
        <f t="shared" si="9"/>
        <v>1449</v>
      </c>
      <c r="Q144" s="225">
        <f t="shared" si="9"/>
        <v>159</v>
      </c>
      <c r="R144" s="225">
        <f t="shared" si="9"/>
        <v>0</v>
      </c>
      <c r="S144" s="226">
        <f t="shared" si="9"/>
        <v>0</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159</v>
      </c>
      <c r="AJ144" s="225">
        <f>SUM(AJ145:AJ147)</f>
        <v>0</v>
      </c>
      <c r="AK144" s="371">
        <f>SUM(AK145:AK147)</f>
        <v>0</v>
      </c>
      <c r="AL144" s="1383">
        <f t="shared" si="3"/>
        <v>1290</v>
      </c>
      <c r="AM144" s="1339"/>
    </row>
    <row r="145" spans="1:39" ht="14.45" customHeight="1">
      <c r="A145" s="926">
        <v>0</v>
      </c>
      <c r="B145" s="926">
        <v>0</v>
      </c>
      <c r="C145" s="926">
        <v>0</v>
      </c>
      <c r="D145" s="926">
        <v>0</v>
      </c>
      <c r="E145" s="926">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26">
        <v>0</v>
      </c>
      <c r="B146" s="926">
        <v>0</v>
      </c>
      <c r="C146" s="926">
        <v>0</v>
      </c>
      <c r="D146" s="926">
        <v>0</v>
      </c>
      <c r="E146" s="926">
        <v>0</v>
      </c>
      <c r="K146" s="199" t="s">
        <v>128</v>
      </c>
      <c r="L146" s="200"/>
      <c r="M146" s="201" t="s">
        <v>101</v>
      </c>
      <c r="N146" s="202"/>
      <c r="O146" s="203"/>
      <c r="P146" s="224">
        <f t="shared" si="9"/>
        <v>1159</v>
      </c>
      <c r="Q146" s="225">
        <f t="shared" si="9"/>
        <v>159</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159</v>
      </c>
      <c r="AJ146" s="225">
        <f t="shared" si="12"/>
        <v>0</v>
      </c>
      <c r="AK146" s="371">
        <f t="shared" si="13"/>
        <v>0</v>
      </c>
      <c r="AL146" s="1383">
        <f t="shared" si="3"/>
        <v>1000</v>
      </c>
      <c r="AM146" s="1339"/>
    </row>
    <row r="147" spans="1:39" ht="14.45" customHeight="1">
      <c r="A147" s="926">
        <v>0</v>
      </c>
      <c r="B147" s="926">
        <v>0</v>
      </c>
      <c r="C147" s="926">
        <v>0</v>
      </c>
      <c r="D147" s="926">
        <v>0</v>
      </c>
      <c r="E147" s="926">
        <v>0</v>
      </c>
      <c r="K147" s="199" t="s">
        <v>161</v>
      </c>
      <c r="L147" s="200"/>
      <c r="M147" s="201" t="s">
        <v>13</v>
      </c>
      <c r="N147" s="202"/>
      <c r="O147" s="203"/>
      <c r="P147" s="224">
        <f t="shared" si="9"/>
        <v>290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290</v>
      </c>
      <c r="AM147" s="1339"/>
    </row>
    <row r="148" spans="1:39" ht="14.45" customHeight="1">
      <c r="A148" s="926">
        <v>0</v>
      </c>
      <c r="B148" s="926">
        <v>0</v>
      </c>
      <c r="C148" s="926">
        <v>0</v>
      </c>
      <c r="D148" s="926">
        <v>0</v>
      </c>
      <c r="E148" s="926">
        <v>0</v>
      </c>
      <c r="K148" s="199" t="s">
        <v>83</v>
      </c>
      <c r="L148" s="178"/>
      <c r="M148" s="201" t="s">
        <v>47</v>
      </c>
      <c r="N148" s="202"/>
      <c r="O148" s="203"/>
      <c r="P148" s="224">
        <f t="shared" si="9"/>
        <v>271021</v>
      </c>
      <c r="Q148" s="225">
        <f t="shared" si="9"/>
        <v>270241</v>
      </c>
      <c r="R148" s="225">
        <f t="shared" si="9"/>
        <v>0</v>
      </c>
      <c r="S148" s="226">
        <f t="shared" si="9"/>
        <v>0</v>
      </c>
      <c r="T148" s="275">
        <f t="shared" si="9"/>
        <v>12800</v>
      </c>
      <c r="U148" s="207" t="s">
        <v>4</v>
      </c>
      <c r="V148" s="178"/>
      <c r="W148" s="201" t="s">
        <v>47</v>
      </c>
      <c r="X148" s="202"/>
      <c r="Y148" s="203" t="s">
        <v>156</v>
      </c>
      <c r="Z148" s="224">
        <f>IF(ISERROR((Z$33)*(Q148/(Q148+Q149))),0,ROUND((Z$33)*(Q148/(Q148+Q149)),0))</f>
        <v>23290</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246951</v>
      </c>
      <c r="AJ148" s="225">
        <f t="shared" si="12"/>
        <v>0</v>
      </c>
      <c r="AK148" s="371">
        <f t="shared" si="13"/>
        <v>0</v>
      </c>
      <c r="AL148" s="1383">
        <f t="shared" si="3"/>
        <v>780</v>
      </c>
      <c r="AM148" s="1339"/>
    </row>
    <row r="149" spans="1:39" ht="14.45" customHeight="1">
      <c r="A149" s="926">
        <v>0</v>
      </c>
      <c r="B149" s="926">
        <v>0</v>
      </c>
      <c r="C149" s="926">
        <v>0</v>
      </c>
      <c r="D149" s="926">
        <v>0</v>
      </c>
      <c r="E149" s="926">
        <v>0</v>
      </c>
      <c r="K149" s="199" t="s">
        <v>131</v>
      </c>
      <c r="L149" s="200"/>
      <c r="M149" s="201" t="s">
        <v>50</v>
      </c>
      <c r="N149" s="202"/>
      <c r="O149" s="203"/>
      <c r="P149" s="224">
        <f t="shared" si="9"/>
        <v>24309</v>
      </c>
      <c r="Q149" s="225">
        <f t="shared" si="9"/>
        <v>24309</v>
      </c>
      <c r="R149" s="225">
        <f t="shared" si="9"/>
        <v>0</v>
      </c>
      <c r="S149" s="226">
        <f t="shared" si="9"/>
        <v>0</v>
      </c>
      <c r="T149" s="275">
        <f t="shared" si="9"/>
        <v>22900</v>
      </c>
      <c r="U149" s="207"/>
      <c r="V149" s="200"/>
      <c r="W149" s="201" t="s">
        <v>50</v>
      </c>
      <c r="X149" s="202"/>
      <c r="Y149" s="203" t="s">
        <v>156</v>
      </c>
      <c r="Z149" s="224">
        <f>Z33-Z148</f>
        <v>2095</v>
      </c>
      <c r="AA149" s="225">
        <f>AA33-AA148</f>
        <v>0</v>
      </c>
      <c r="AB149" s="297">
        <f>AB33-AB148</f>
        <v>0</v>
      </c>
      <c r="AC149" s="371">
        <f>AC33-AC148</f>
        <v>0</v>
      </c>
      <c r="AD149" s="376"/>
      <c r="AE149" s="199" t="s">
        <v>164</v>
      </c>
      <c r="AF149" s="200"/>
      <c r="AG149" s="201" t="s">
        <v>50</v>
      </c>
      <c r="AH149" s="202"/>
      <c r="AI149" s="224">
        <f t="shared" si="2"/>
        <v>22214</v>
      </c>
      <c r="AJ149" s="225">
        <f t="shared" si="12"/>
        <v>0</v>
      </c>
      <c r="AK149" s="371">
        <f t="shared" si="13"/>
        <v>0</v>
      </c>
      <c r="AL149" s="1383">
        <f t="shared" si="3"/>
        <v>0</v>
      </c>
      <c r="AM149" s="1339"/>
    </row>
    <row r="150" spans="1:39" ht="14.45" customHeight="1">
      <c r="A150" s="926">
        <v>0</v>
      </c>
      <c r="B150" s="926">
        <v>0</v>
      </c>
      <c r="C150" s="926">
        <v>0</v>
      </c>
      <c r="D150" s="926">
        <v>0</v>
      </c>
      <c r="E150" s="926">
        <v>0</v>
      </c>
      <c r="K150" s="199" t="s">
        <v>129</v>
      </c>
      <c r="L150" s="200"/>
      <c r="M150" s="201" t="s">
        <v>52</v>
      </c>
      <c r="N150" s="202"/>
      <c r="O150" s="203"/>
      <c r="P150" s="224">
        <f t="shared" si="9"/>
        <v>100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100</v>
      </c>
      <c r="AM150" s="1339"/>
    </row>
    <row r="151" spans="1:39" ht="14.45" customHeight="1">
      <c r="A151" s="926">
        <v>0</v>
      </c>
      <c r="B151" s="926">
        <v>0</v>
      </c>
      <c r="C151" s="926">
        <v>0</v>
      </c>
      <c r="D151" s="926">
        <v>0</v>
      </c>
      <c r="E151" s="926">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26">
        <v>0</v>
      </c>
      <c r="B152" s="926">
        <v>0</v>
      </c>
      <c r="C152" s="926">
        <v>0</v>
      </c>
      <c r="D152" s="926">
        <v>0</v>
      </c>
      <c r="E152" s="926">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26">
        <v>0</v>
      </c>
      <c r="B153" s="926">
        <v>0</v>
      </c>
      <c r="C153" s="926">
        <v>0</v>
      </c>
      <c r="D153" s="926">
        <v>0</v>
      </c>
      <c r="E153" s="926">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26">
        <v>0</v>
      </c>
      <c r="B154" s="926">
        <v>0</v>
      </c>
      <c r="C154" s="926">
        <v>0</v>
      </c>
      <c r="D154" s="926">
        <v>0</v>
      </c>
      <c r="E154" s="926">
        <v>0</v>
      </c>
      <c r="K154" s="199"/>
      <c r="L154" s="200"/>
      <c r="M154" s="178" t="s">
        <v>60</v>
      </c>
      <c r="N154" s="202"/>
      <c r="O154" s="203"/>
      <c r="P154" s="224">
        <f t="shared" si="9"/>
        <v>46546</v>
      </c>
      <c r="Q154" s="225">
        <f t="shared" si="9"/>
        <v>46546</v>
      </c>
      <c r="R154" s="225">
        <f t="shared" si="9"/>
        <v>0</v>
      </c>
      <c r="S154" s="226">
        <f t="shared" si="9"/>
        <v>0</v>
      </c>
      <c r="T154" s="275">
        <f t="shared" si="9"/>
        <v>34300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46546</v>
      </c>
      <c r="AJ154" s="225">
        <f>SUM(AJ155:AJ159)</f>
        <v>0</v>
      </c>
      <c r="AK154" s="371">
        <f>SUM(AK155:AK159)</f>
        <v>0</v>
      </c>
      <c r="AL154" s="1383">
        <f t="shared" si="3"/>
        <v>0</v>
      </c>
      <c r="AM154" s="1339"/>
    </row>
    <row r="155" spans="1:39" ht="14.45" customHeight="1">
      <c r="A155" s="926">
        <v>0</v>
      </c>
      <c r="B155" s="926">
        <v>0</v>
      </c>
      <c r="C155" s="926">
        <v>0</v>
      </c>
      <c r="D155" s="926">
        <v>0</v>
      </c>
      <c r="E155" s="926">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26">
        <v>0</v>
      </c>
      <c r="B156" s="926">
        <v>0</v>
      </c>
      <c r="C156" s="926">
        <v>0</v>
      </c>
      <c r="D156" s="926">
        <v>0</v>
      </c>
      <c r="E156" s="926">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26">
        <v>0</v>
      </c>
      <c r="B157" s="926">
        <v>0</v>
      </c>
      <c r="C157" s="926">
        <v>0</v>
      </c>
      <c r="D157" s="926">
        <v>0</v>
      </c>
      <c r="E157" s="926">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26">
        <v>0</v>
      </c>
      <c r="B158" s="926">
        <v>0</v>
      </c>
      <c r="C158" s="926">
        <v>0</v>
      </c>
      <c r="D158" s="926">
        <v>0</v>
      </c>
      <c r="E158" s="926">
        <v>0</v>
      </c>
      <c r="K158" s="199"/>
      <c r="L158" s="200"/>
      <c r="M158" s="200"/>
      <c r="N158" s="201" t="s">
        <v>150</v>
      </c>
      <c r="O158" s="203"/>
      <c r="P158" s="224">
        <f t="shared" si="16"/>
        <v>46546</v>
      </c>
      <c r="Q158" s="225">
        <f t="shared" si="16"/>
        <v>46546</v>
      </c>
      <c r="R158" s="225">
        <f t="shared" si="16"/>
        <v>0</v>
      </c>
      <c r="S158" s="226">
        <f t="shared" si="16"/>
        <v>0</v>
      </c>
      <c r="T158" s="275">
        <f t="shared" si="16"/>
        <v>34300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46546</v>
      </c>
      <c r="AJ158" s="225">
        <f t="shared" si="17"/>
        <v>0</v>
      </c>
      <c r="AK158" s="371">
        <f t="shared" si="18"/>
        <v>0</v>
      </c>
      <c r="AL158" s="1383">
        <f t="shared" si="3"/>
        <v>0</v>
      </c>
      <c r="AM158" s="1339"/>
    </row>
    <row r="159" spans="1:39" ht="14.45" customHeight="1">
      <c r="A159" s="926">
        <v>0</v>
      </c>
      <c r="B159" s="926">
        <v>0</v>
      </c>
      <c r="C159" s="926">
        <v>0</v>
      </c>
      <c r="D159" s="926">
        <v>0</v>
      </c>
      <c r="E159" s="926">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26">
        <v>0</v>
      </c>
      <c r="B160" s="926">
        <v>0</v>
      </c>
      <c r="C160" s="926">
        <v>0</v>
      </c>
      <c r="D160" s="926">
        <v>0</v>
      </c>
      <c r="E160" s="926">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26">
        <v>0</v>
      </c>
      <c r="B161" s="926">
        <v>0</v>
      </c>
      <c r="C161" s="926">
        <v>0</v>
      </c>
      <c r="D161" s="926">
        <v>0</v>
      </c>
      <c r="E161" s="926">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26">
        <v>0</v>
      </c>
      <c r="B162" s="926">
        <v>0</v>
      </c>
      <c r="C162" s="926">
        <v>0</v>
      </c>
      <c r="D162" s="926">
        <v>0</v>
      </c>
      <c r="E162" s="926">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26">
        <v>0</v>
      </c>
      <c r="B163" s="926">
        <v>0</v>
      </c>
      <c r="C163" s="926">
        <v>0</v>
      </c>
      <c r="D163" s="926">
        <v>0</v>
      </c>
      <c r="E163" s="926">
        <v>0</v>
      </c>
      <c r="K163" s="199" t="s">
        <v>4</v>
      </c>
      <c r="L163" s="178" t="s">
        <v>78</v>
      </c>
      <c r="M163" s="202"/>
      <c r="N163" s="202"/>
      <c r="O163" s="203"/>
      <c r="P163" s="224">
        <f t="shared" si="16"/>
        <v>44040</v>
      </c>
      <c r="Q163" s="225">
        <f t="shared" si="16"/>
        <v>44040</v>
      </c>
      <c r="R163" s="225">
        <f t="shared" si="16"/>
        <v>0</v>
      </c>
      <c r="S163" s="226">
        <f t="shared" si="16"/>
        <v>0</v>
      </c>
      <c r="T163" s="275">
        <f t="shared" si="16"/>
        <v>22900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44040</v>
      </c>
      <c r="AJ163" s="225">
        <f>SUM(AJ164:AJ165)</f>
        <v>0</v>
      </c>
      <c r="AK163" s="371">
        <f>SUM(AK164:AK165)</f>
        <v>0</v>
      </c>
      <c r="AL163" s="1383">
        <f t="shared" si="3"/>
        <v>0</v>
      </c>
      <c r="AM163" s="1339"/>
    </row>
    <row r="164" spans="1:39" ht="14.45" customHeight="1">
      <c r="A164" s="926">
        <v>0</v>
      </c>
      <c r="B164" s="926">
        <v>0</v>
      </c>
      <c r="C164" s="926">
        <v>0</v>
      </c>
      <c r="D164" s="926">
        <v>0</v>
      </c>
      <c r="E164" s="926">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26">
        <v>0</v>
      </c>
      <c r="B165" s="926">
        <v>0</v>
      </c>
      <c r="C165" s="926">
        <v>0</v>
      </c>
      <c r="D165" s="926">
        <v>0</v>
      </c>
      <c r="E165" s="926">
        <v>0</v>
      </c>
      <c r="K165" s="199"/>
      <c r="L165" s="221"/>
      <c r="M165" s="201" t="s">
        <v>13</v>
      </c>
      <c r="N165" s="202"/>
      <c r="O165" s="203"/>
      <c r="P165" s="224">
        <f t="shared" si="16"/>
        <v>44040</v>
      </c>
      <c r="Q165" s="225">
        <f t="shared" si="16"/>
        <v>44040</v>
      </c>
      <c r="R165" s="225">
        <f t="shared" si="16"/>
        <v>0</v>
      </c>
      <c r="S165" s="226">
        <f t="shared" si="16"/>
        <v>0</v>
      </c>
      <c r="T165" s="275">
        <f t="shared" si="16"/>
        <v>22900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44040</v>
      </c>
      <c r="AJ165" s="225">
        <f t="shared" si="19"/>
        <v>0</v>
      </c>
      <c r="AK165" s="371">
        <f t="shared" si="20"/>
        <v>0</v>
      </c>
      <c r="AL165" s="1383">
        <f t="shared" si="3"/>
        <v>0</v>
      </c>
      <c r="AM165" s="1339"/>
    </row>
    <row r="166" spans="1:39" ht="14.45" customHeight="1">
      <c r="A166" s="926">
        <v>0</v>
      </c>
      <c r="B166" s="926">
        <v>0</v>
      </c>
      <c r="C166" s="926">
        <v>0</v>
      </c>
      <c r="D166" s="926">
        <v>0</v>
      </c>
      <c r="E166" s="926">
        <v>0</v>
      </c>
      <c r="K166" s="199"/>
      <c r="L166" s="174"/>
      <c r="M166" s="201" t="s">
        <v>88</v>
      </c>
      <c r="N166" s="202"/>
      <c r="O166" s="203"/>
      <c r="P166" s="224">
        <f t="shared" si="16"/>
        <v>241694</v>
      </c>
      <c r="Q166" s="225">
        <f t="shared" si="16"/>
        <v>241694</v>
      </c>
      <c r="R166" s="225">
        <f t="shared" si="16"/>
        <v>67566</v>
      </c>
      <c r="S166" s="226">
        <f t="shared" si="16"/>
        <v>0</v>
      </c>
      <c r="T166" s="275">
        <f t="shared" si="16"/>
        <v>47400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241694</v>
      </c>
      <c r="AJ166" s="225">
        <f t="shared" si="19"/>
        <v>67566</v>
      </c>
      <c r="AK166" s="371">
        <f t="shared" si="20"/>
        <v>0</v>
      </c>
      <c r="AL166" s="1383">
        <f t="shared" si="3"/>
        <v>0</v>
      </c>
      <c r="AM166" s="1339"/>
    </row>
    <row r="167" spans="1:39" ht="14.45" customHeight="1">
      <c r="A167" s="926">
        <v>0</v>
      </c>
      <c r="B167" s="926">
        <v>0</v>
      </c>
      <c r="C167" s="926">
        <v>0</v>
      </c>
      <c r="D167" s="926">
        <v>0</v>
      </c>
      <c r="E167" s="926">
        <v>0</v>
      </c>
      <c r="K167" s="199"/>
      <c r="L167" s="181" t="s">
        <v>91</v>
      </c>
      <c r="M167" s="201" t="s">
        <v>89</v>
      </c>
      <c r="N167" s="202"/>
      <c r="O167" s="203"/>
      <c r="P167" s="224">
        <f t="shared" si="16"/>
        <v>325003</v>
      </c>
      <c r="Q167" s="225">
        <f t="shared" si="16"/>
        <v>325003</v>
      </c>
      <c r="R167" s="225">
        <f t="shared" si="16"/>
        <v>88581</v>
      </c>
      <c r="S167" s="226">
        <f t="shared" si="16"/>
        <v>0</v>
      </c>
      <c r="T167" s="275">
        <f t="shared" si="16"/>
        <v>32800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325003</v>
      </c>
      <c r="AJ167" s="225">
        <f t="shared" si="19"/>
        <v>88581</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30">
        <v>0</v>
      </c>
      <c r="B170" s="930">
        <v>0</v>
      </c>
      <c r="C170" s="930">
        <v>0</v>
      </c>
      <c r="D170" s="930">
        <v>0</v>
      </c>
      <c r="E170" s="930">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30">
        <v>0</v>
      </c>
      <c r="B171" s="930">
        <v>0</v>
      </c>
      <c r="C171" s="930">
        <v>0</v>
      </c>
      <c r="D171" s="930">
        <v>0</v>
      </c>
      <c r="E171" s="930">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30">
        <v>0</v>
      </c>
      <c r="B172" s="930">
        <v>0</v>
      </c>
      <c r="C172" s="930">
        <v>0</v>
      </c>
      <c r="D172" s="930">
        <v>0</v>
      </c>
      <c r="E172" s="930">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30">
        <v>0</v>
      </c>
      <c r="B173" s="930">
        <v>0</v>
      </c>
      <c r="C173" s="930">
        <v>0</v>
      </c>
      <c r="D173" s="930">
        <v>0</v>
      </c>
      <c r="E173" s="930">
        <v>0</v>
      </c>
      <c r="K173" s="199"/>
      <c r="L173" s="181" t="s">
        <v>41</v>
      </c>
      <c r="M173" s="201" t="s">
        <v>108</v>
      </c>
      <c r="N173" s="202"/>
      <c r="O173" s="203"/>
      <c r="P173" s="224">
        <f t="shared" si="25"/>
        <v>101373</v>
      </c>
      <c r="Q173" s="225">
        <f t="shared" si="25"/>
        <v>101373</v>
      </c>
      <c r="R173" s="225">
        <f t="shared" si="25"/>
        <v>0</v>
      </c>
      <c r="S173" s="226">
        <f t="shared" si="25"/>
        <v>0</v>
      </c>
      <c r="T173" s="275">
        <f t="shared" si="25"/>
        <v>40600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101373</v>
      </c>
      <c r="AJ173" s="225">
        <f t="shared" si="23"/>
        <v>0</v>
      </c>
      <c r="AK173" s="371">
        <f t="shared" si="24"/>
        <v>0</v>
      </c>
      <c r="AL173" s="1383">
        <f t="shared" si="3"/>
        <v>0</v>
      </c>
      <c r="AM173" s="1339"/>
    </row>
    <row r="174" spans="1:39" ht="14.45" customHeight="1">
      <c r="A174" s="930">
        <v>0</v>
      </c>
      <c r="B174" s="930">
        <v>0</v>
      </c>
      <c r="C174" s="930">
        <v>0</v>
      </c>
      <c r="D174" s="930">
        <v>0</v>
      </c>
      <c r="E174" s="930">
        <v>0</v>
      </c>
      <c r="K174" s="199"/>
      <c r="L174" s="221"/>
      <c r="M174" s="201" t="s">
        <v>13</v>
      </c>
      <c r="N174" s="202"/>
      <c r="O174" s="203"/>
      <c r="P174" s="224">
        <f t="shared" si="25"/>
        <v>165377</v>
      </c>
      <c r="Q174" s="225">
        <f t="shared" si="25"/>
        <v>165377</v>
      </c>
      <c r="R174" s="225">
        <f t="shared" si="25"/>
        <v>0</v>
      </c>
      <c r="S174" s="226">
        <f t="shared" si="25"/>
        <v>0</v>
      </c>
      <c r="T174" s="275">
        <f t="shared" si="25"/>
        <v>120500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165377</v>
      </c>
      <c r="AJ174" s="225">
        <f t="shared" si="23"/>
        <v>0</v>
      </c>
      <c r="AK174" s="371">
        <f t="shared" si="24"/>
        <v>0</v>
      </c>
      <c r="AL174" s="1383">
        <f t="shared" si="3"/>
        <v>0</v>
      </c>
      <c r="AM174" s="1339"/>
    </row>
    <row r="175" spans="1:39" ht="14.45" customHeight="1">
      <c r="A175" s="930">
        <v>0</v>
      </c>
      <c r="B175" s="930">
        <v>0</v>
      </c>
      <c r="C175" s="930">
        <v>0</v>
      </c>
      <c r="D175" s="930">
        <v>0</v>
      </c>
      <c r="E175" s="930">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1277</v>
      </c>
    </row>
    <row r="176" spans="1:39" ht="14.45" customHeight="1" thickBot="1">
      <c r="A176" s="930">
        <v>0</v>
      </c>
      <c r="B176" s="930">
        <v>0</v>
      </c>
      <c r="C176" s="930">
        <v>0</v>
      </c>
      <c r="D176" s="930">
        <v>0</v>
      </c>
      <c r="E176" s="930">
        <v>0</v>
      </c>
      <c r="K176" s="316"/>
      <c r="L176" s="317" t="s">
        <v>82</v>
      </c>
      <c r="M176" s="318"/>
      <c r="N176" s="318"/>
      <c r="O176" s="319"/>
      <c r="P176" s="320">
        <f t="shared" si="25"/>
        <v>1616259</v>
      </c>
      <c r="Q176" s="321">
        <f t="shared" si="25"/>
        <v>1529837</v>
      </c>
      <c r="R176" s="321">
        <f t="shared" si="25"/>
        <v>162816</v>
      </c>
      <c r="S176" s="322">
        <f t="shared" si="25"/>
        <v>122217</v>
      </c>
      <c r="T176" s="323">
        <f t="shared" si="25"/>
        <v>393400</v>
      </c>
      <c r="U176" s="372"/>
      <c r="V176" s="317" t="s">
        <v>82</v>
      </c>
      <c r="W176" s="318"/>
      <c r="X176" s="318"/>
      <c r="Y176" s="319"/>
      <c r="Z176" s="320">
        <f>Z61</f>
        <v>45602</v>
      </c>
      <c r="AA176" s="321">
        <f>AA61</f>
        <v>0</v>
      </c>
      <c r="AB176" s="500">
        <f>AB61</f>
        <v>12065</v>
      </c>
      <c r="AC176" s="373">
        <f>AC61</f>
        <v>6263</v>
      </c>
      <c r="AD176" s="376"/>
      <c r="AE176" s="374"/>
      <c r="AF176" s="317" t="s">
        <v>82</v>
      </c>
      <c r="AG176" s="318"/>
      <c r="AH176" s="318"/>
      <c r="AI176" s="375">
        <f t="shared" si="2"/>
        <v>1484235</v>
      </c>
      <c r="AJ176" s="321">
        <f>SUM(AJ123,AJ126,AJ129,AJ133:AJ144,AJ148:AJ154,AJ160:AJ163,AJ166:AJ175)</f>
        <v>159861</v>
      </c>
      <c r="AK176" s="373">
        <f>SUM(AK123,AK126,AK129,AK133:AK144,AK148:AK154,AK160:AK163,AK166:AK175)</f>
        <v>74014</v>
      </c>
      <c r="AL176" s="1340">
        <f>SUM(AL123,AL126,AL129,AL133:AL144,AL148:AL154,AL160:AL163,AL166:AL175)</f>
        <v>86422</v>
      </c>
      <c r="AM176" s="1388">
        <f>P176-Q176</f>
        <v>86422</v>
      </c>
    </row>
    <row r="177" spans="1:29" ht="14.25" thickTop="1">
      <c r="A177" s="930">
        <v>0</v>
      </c>
      <c r="B177" s="930">
        <v>0</v>
      </c>
      <c r="C177" s="930">
        <v>0</v>
      </c>
      <c r="D177" s="930">
        <v>0</v>
      </c>
      <c r="E177" s="930">
        <v>0</v>
      </c>
      <c r="AC177" s="489"/>
    </row>
    <row r="178" spans="1:29">
      <c r="A178" s="930">
        <v>20217</v>
      </c>
      <c r="B178" s="930">
        <v>0</v>
      </c>
      <c r="C178" s="930">
        <v>12065</v>
      </c>
      <c r="D178" s="930">
        <v>32</v>
      </c>
      <c r="E178" s="930">
        <v>6263</v>
      </c>
      <c r="AC178" s="489"/>
    </row>
    <row r="179" spans="1:29">
      <c r="A179" s="930">
        <v>20217</v>
      </c>
      <c r="B179" s="930">
        <v>0</v>
      </c>
      <c r="C179" s="930">
        <v>12065</v>
      </c>
      <c r="D179" s="930">
        <v>32</v>
      </c>
      <c r="E179" s="930">
        <v>6263</v>
      </c>
      <c r="AC179" s="489"/>
    </row>
    <row r="180" spans="1:29">
      <c r="A180" s="930">
        <v>0</v>
      </c>
      <c r="B180" s="930">
        <v>0</v>
      </c>
      <c r="C180" s="930">
        <v>0</v>
      </c>
      <c r="D180" s="930">
        <v>0</v>
      </c>
      <c r="E180" s="930">
        <v>0</v>
      </c>
      <c r="AC180" s="489"/>
    </row>
    <row r="181" spans="1:29">
      <c r="A181" s="930">
        <v>0</v>
      </c>
      <c r="B181" s="930">
        <v>0</v>
      </c>
      <c r="C181" s="930">
        <v>0</v>
      </c>
      <c r="D181" s="930">
        <v>0</v>
      </c>
      <c r="E181" s="930">
        <v>0</v>
      </c>
      <c r="AC181" s="489"/>
    </row>
    <row r="182" spans="1:29">
      <c r="A182" s="930">
        <v>25385</v>
      </c>
      <c r="B182" s="930">
        <v>0</v>
      </c>
      <c r="C182" s="930">
        <v>0</v>
      </c>
      <c r="D182" s="930">
        <v>0</v>
      </c>
      <c r="E182" s="930">
        <v>0</v>
      </c>
      <c r="AC182" s="489"/>
    </row>
    <row r="183" spans="1:29">
      <c r="A183" s="930">
        <v>25385</v>
      </c>
      <c r="B183" s="930">
        <v>0</v>
      </c>
      <c r="C183" s="930">
        <v>0</v>
      </c>
      <c r="D183" s="930">
        <v>0</v>
      </c>
      <c r="E183" s="930">
        <v>0</v>
      </c>
      <c r="AC183" s="489"/>
    </row>
    <row r="184" spans="1:29">
      <c r="A184" s="930">
        <v>0</v>
      </c>
      <c r="B184" s="930">
        <v>0</v>
      </c>
      <c r="C184" s="930">
        <v>0</v>
      </c>
      <c r="D184" s="930">
        <v>0</v>
      </c>
      <c r="E184" s="930">
        <v>0</v>
      </c>
      <c r="AC184" s="489"/>
    </row>
    <row r="185" spans="1:29">
      <c r="A185" s="930">
        <v>0</v>
      </c>
      <c r="B185" s="930">
        <v>0</v>
      </c>
      <c r="C185" s="930">
        <v>0</v>
      </c>
      <c r="D185" s="930">
        <v>0</v>
      </c>
      <c r="E185" s="930">
        <v>0</v>
      </c>
      <c r="AC185" s="489"/>
    </row>
    <row r="186" spans="1:29">
      <c r="A186" s="930">
        <v>0</v>
      </c>
      <c r="B186" s="930">
        <v>0</v>
      </c>
      <c r="C186" s="930">
        <v>0</v>
      </c>
      <c r="D186" s="930">
        <v>0</v>
      </c>
      <c r="E186" s="930">
        <v>0</v>
      </c>
      <c r="AC186" s="489"/>
    </row>
    <row r="187" spans="1:29">
      <c r="A187" s="930">
        <v>0</v>
      </c>
      <c r="B187" s="930">
        <v>0</v>
      </c>
      <c r="C187" s="930">
        <v>0</v>
      </c>
      <c r="D187" s="930">
        <v>0</v>
      </c>
      <c r="E187" s="930">
        <v>0</v>
      </c>
      <c r="AC187" s="489"/>
    </row>
    <row r="188" spans="1:29">
      <c r="A188" s="930">
        <v>0</v>
      </c>
      <c r="B188" s="930">
        <v>0</v>
      </c>
      <c r="C188" s="930">
        <v>0</v>
      </c>
      <c r="D188" s="930">
        <v>0</v>
      </c>
      <c r="E188" s="930">
        <v>0</v>
      </c>
      <c r="AC188" s="489"/>
    </row>
    <row r="189" spans="1:29">
      <c r="A189" s="930">
        <v>0</v>
      </c>
      <c r="B189" s="930">
        <v>0</v>
      </c>
      <c r="C189" s="930">
        <v>0</v>
      </c>
      <c r="D189" s="930">
        <v>0</v>
      </c>
      <c r="E189" s="930">
        <v>0</v>
      </c>
      <c r="AC189" s="489"/>
    </row>
    <row r="190" spans="1:29">
      <c r="A190" s="930">
        <v>0</v>
      </c>
      <c r="B190" s="930">
        <v>0</v>
      </c>
      <c r="C190" s="930">
        <v>0</v>
      </c>
      <c r="D190" s="930">
        <v>0</v>
      </c>
      <c r="E190" s="930">
        <v>0</v>
      </c>
      <c r="AC190" s="489"/>
    </row>
    <row r="191" spans="1:29">
      <c r="A191" s="930">
        <v>0</v>
      </c>
      <c r="B191" s="930">
        <v>0</v>
      </c>
      <c r="C191" s="930">
        <v>0</v>
      </c>
      <c r="D191" s="930">
        <v>0</v>
      </c>
      <c r="E191" s="930">
        <v>0</v>
      </c>
      <c r="AC191" s="489"/>
    </row>
    <row r="192" spans="1:29">
      <c r="A192" s="930">
        <v>0</v>
      </c>
      <c r="B192" s="930">
        <v>0</v>
      </c>
      <c r="C192" s="930">
        <v>0</v>
      </c>
      <c r="D192" s="930">
        <v>0</v>
      </c>
      <c r="E192" s="930">
        <v>0</v>
      </c>
      <c r="AC192" s="489"/>
    </row>
    <row r="193" spans="1:29">
      <c r="A193" s="930">
        <v>0</v>
      </c>
      <c r="B193" s="930">
        <v>0</v>
      </c>
      <c r="C193" s="930">
        <v>0</v>
      </c>
      <c r="D193" s="930">
        <v>0</v>
      </c>
      <c r="E193" s="930">
        <v>0</v>
      </c>
      <c r="AC193" s="489"/>
    </row>
    <row r="194" spans="1:29">
      <c r="A194" s="930">
        <v>0</v>
      </c>
      <c r="B194" s="930">
        <v>0</v>
      </c>
      <c r="C194" s="930">
        <v>0</v>
      </c>
      <c r="D194" s="930">
        <v>0</v>
      </c>
      <c r="E194" s="930">
        <v>0</v>
      </c>
      <c r="AC194" s="489"/>
    </row>
    <row r="195" spans="1:29">
      <c r="A195" s="930">
        <v>0</v>
      </c>
      <c r="B195" s="930">
        <v>0</v>
      </c>
      <c r="C195" s="930">
        <v>0</v>
      </c>
      <c r="D195" s="930">
        <v>0</v>
      </c>
      <c r="E195" s="930">
        <v>0</v>
      </c>
      <c r="AC195" s="489"/>
    </row>
    <row r="196" spans="1:29">
      <c r="A196" s="930">
        <v>0</v>
      </c>
      <c r="B196" s="930">
        <v>0</v>
      </c>
      <c r="C196" s="930">
        <v>0</v>
      </c>
      <c r="D196" s="930">
        <v>0</v>
      </c>
      <c r="E196" s="930">
        <v>0</v>
      </c>
      <c r="AC196" s="489"/>
    </row>
    <row r="197" spans="1:29">
      <c r="A197" s="930">
        <v>0</v>
      </c>
      <c r="B197" s="930">
        <v>0</v>
      </c>
      <c r="C197" s="930">
        <v>0</v>
      </c>
      <c r="D197" s="930">
        <v>0</v>
      </c>
      <c r="E197" s="930">
        <v>0</v>
      </c>
      <c r="AC197" s="489"/>
    </row>
    <row r="198" spans="1:29">
      <c r="A198" s="930">
        <v>0</v>
      </c>
      <c r="B198" s="930">
        <v>0</v>
      </c>
      <c r="C198" s="930">
        <v>0</v>
      </c>
      <c r="D198" s="930">
        <v>0</v>
      </c>
      <c r="E198" s="930">
        <v>0</v>
      </c>
      <c r="AC198" s="489"/>
    </row>
    <row r="199" spans="1:29">
      <c r="A199" s="930">
        <v>0</v>
      </c>
      <c r="B199" s="930">
        <v>0</v>
      </c>
      <c r="C199" s="930">
        <v>0</v>
      </c>
      <c r="D199" s="930">
        <v>0</v>
      </c>
      <c r="E199" s="930">
        <v>0</v>
      </c>
      <c r="AC199" s="489"/>
    </row>
    <row r="200" spans="1:29">
      <c r="A200" s="930">
        <v>0</v>
      </c>
      <c r="B200" s="930">
        <v>0</v>
      </c>
      <c r="C200" s="930">
        <v>0</v>
      </c>
      <c r="D200" s="930">
        <v>0</v>
      </c>
      <c r="E200" s="930">
        <v>0</v>
      </c>
      <c r="AC200" s="489"/>
    </row>
    <row r="201" spans="1:29">
      <c r="A201" s="930">
        <v>0</v>
      </c>
      <c r="B201" s="930">
        <v>0</v>
      </c>
      <c r="C201" s="930">
        <v>0</v>
      </c>
      <c r="D201" s="930">
        <v>0</v>
      </c>
      <c r="E201" s="930">
        <v>0</v>
      </c>
      <c r="AC201" s="489"/>
    </row>
    <row r="202" spans="1:29">
      <c r="A202" s="930">
        <v>0</v>
      </c>
      <c r="B202" s="930">
        <v>0</v>
      </c>
      <c r="C202" s="930">
        <v>0</v>
      </c>
      <c r="D202" s="930">
        <v>0</v>
      </c>
      <c r="E202" s="930">
        <v>0</v>
      </c>
      <c r="AC202" s="489"/>
    </row>
    <row r="203" spans="1:29" ht="14.25" thickBot="1">
      <c r="A203" s="536"/>
      <c r="B203" s="535"/>
      <c r="C203" s="535"/>
      <c r="D203" s="535"/>
      <c r="E203" s="537"/>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1.xml><?xml version="1.0" encoding="utf-8"?>
<worksheet xmlns="http://schemas.openxmlformats.org/spreadsheetml/2006/main" xmlns:r="http://schemas.openxmlformats.org/officeDocument/2006/relationships">
  <dimension ref="A1:AO231"/>
  <sheetViews>
    <sheetView topLeftCell="AA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87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739</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520">
        <v>944093</v>
      </c>
      <c r="B8" s="521">
        <v>944093</v>
      </c>
      <c r="C8" s="521">
        <v>291183</v>
      </c>
      <c r="D8" s="521">
        <v>652910</v>
      </c>
      <c r="E8" s="521">
        <v>104848</v>
      </c>
      <c r="F8" s="521">
        <v>525379</v>
      </c>
      <c r="G8" s="521">
        <v>540</v>
      </c>
      <c r="H8" s="522">
        <v>104000</v>
      </c>
      <c r="I8" s="524"/>
      <c r="K8" s="188"/>
      <c r="L8" s="189" t="s">
        <v>8</v>
      </c>
      <c r="M8" s="190"/>
      <c r="N8" s="190"/>
      <c r="O8" s="191" t="s">
        <v>9</v>
      </c>
      <c r="P8" s="192">
        <f>'Ｈ２（1990）'!A9</f>
        <v>0</v>
      </c>
      <c r="Q8" s="258">
        <f>'Ｈ２（1990）'!C9</f>
        <v>0</v>
      </c>
      <c r="R8" s="258">
        <f>'Ｈ２（1990）'!E9</f>
        <v>0</v>
      </c>
      <c r="S8" s="260">
        <f>'Ｈ２（1990）'!F9</f>
        <v>0</v>
      </c>
      <c r="T8" s="261">
        <f>'Ｈ２（1990）'!H9</f>
        <v>0</v>
      </c>
      <c r="U8" s="195"/>
      <c r="V8" s="200" t="s">
        <v>145</v>
      </c>
      <c r="W8" s="222"/>
      <c r="X8" s="222"/>
      <c r="Y8" s="298" t="s">
        <v>10</v>
      </c>
      <c r="Z8" s="231">
        <f>'Ｈ２（1990）'!A170</f>
        <v>3500</v>
      </c>
      <c r="AA8" s="232">
        <f>'Ｈ２（1990）'!B170</f>
        <v>0</v>
      </c>
      <c r="AB8" s="233">
        <f>'Ｈ２（1990）'!C170</f>
        <v>0</v>
      </c>
      <c r="AC8" s="505">
        <f>'Ｈ２（1990）'!E170</f>
        <v>0</v>
      </c>
      <c r="AD8" s="165"/>
      <c r="AE8" s="165"/>
      <c r="AF8" s="165"/>
      <c r="AG8" s="165"/>
      <c r="AH8" s="165"/>
      <c r="AI8" s="376"/>
      <c r="AJ8" s="376"/>
      <c r="AK8" s="376"/>
    </row>
    <row r="9" spans="1:37" ht="14.45" customHeight="1">
      <c r="A9" s="523">
        <v>0</v>
      </c>
      <c r="B9" s="524">
        <v>0</v>
      </c>
      <c r="C9" s="524">
        <v>0</v>
      </c>
      <c r="D9" s="524">
        <v>0</v>
      </c>
      <c r="E9" s="524">
        <v>0</v>
      </c>
      <c r="F9" s="524">
        <v>0</v>
      </c>
      <c r="G9" s="524">
        <v>0</v>
      </c>
      <c r="H9" s="525">
        <v>0</v>
      </c>
      <c r="I9" s="524"/>
      <c r="K9" s="199"/>
      <c r="L9" s="200"/>
      <c r="M9" s="201" t="s">
        <v>146</v>
      </c>
      <c r="N9" s="202"/>
      <c r="O9" s="203" t="s">
        <v>12</v>
      </c>
      <c r="P9" s="204">
        <f>'Ｈ２（1990）'!A10</f>
        <v>0</v>
      </c>
      <c r="Q9" s="205">
        <f>'Ｈ２（1990）'!C10</f>
        <v>0</v>
      </c>
      <c r="R9" s="205">
        <f>'Ｈ２（1990）'!E10</f>
        <v>0</v>
      </c>
      <c r="S9" s="267">
        <f>'Ｈ２（1990）'!F10</f>
        <v>0</v>
      </c>
      <c r="T9" s="268">
        <f>'Ｈ２（1990）'!H10</f>
        <v>0</v>
      </c>
      <c r="U9" s="207"/>
      <c r="V9" s="181"/>
      <c r="W9" s="201" t="s">
        <v>11</v>
      </c>
      <c r="X9" s="202"/>
      <c r="Y9" s="220" t="s">
        <v>9</v>
      </c>
      <c r="Z9" s="204">
        <f>'Ｈ２（1990）'!A171</f>
        <v>0</v>
      </c>
      <c r="AA9" s="205">
        <f>'Ｈ２（1990）'!B171</f>
        <v>0</v>
      </c>
      <c r="AB9" s="206">
        <f>'Ｈ２（1990）'!C171</f>
        <v>0</v>
      </c>
      <c r="AC9" s="506">
        <f>'Ｈ２（1990）'!E171</f>
        <v>0</v>
      </c>
      <c r="AD9" s="165"/>
      <c r="AE9" s="165"/>
      <c r="AF9" s="165"/>
      <c r="AG9" s="165"/>
      <c r="AH9" s="165"/>
      <c r="AI9" s="376"/>
      <c r="AJ9" s="376"/>
      <c r="AK9" s="376"/>
    </row>
    <row r="10" spans="1:37" ht="14.45" customHeight="1">
      <c r="A10" s="523">
        <v>0</v>
      </c>
      <c r="B10" s="524">
        <v>0</v>
      </c>
      <c r="C10" s="524">
        <v>0</v>
      </c>
      <c r="D10" s="524">
        <v>0</v>
      </c>
      <c r="E10" s="524">
        <v>0</v>
      </c>
      <c r="F10" s="524">
        <v>0</v>
      </c>
      <c r="G10" s="524">
        <v>0</v>
      </c>
      <c r="H10" s="525">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3500</v>
      </c>
      <c r="AA10" s="225">
        <f>AA8-AA9</f>
        <v>0</v>
      </c>
      <c r="AB10" s="226">
        <f>AB8-AB9</f>
        <v>0</v>
      </c>
      <c r="AC10" s="507">
        <f>AC8-AC9</f>
        <v>0</v>
      </c>
      <c r="AD10" s="165"/>
      <c r="AE10" s="165"/>
      <c r="AF10" s="165"/>
      <c r="AG10" s="165"/>
      <c r="AH10" s="165"/>
      <c r="AI10" s="376"/>
      <c r="AJ10" s="376"/>
      <c r="AK10" s="376"/>
    </row>
    <row r="11" spans="1:37" ht="14.45" customHeight="1">
      <c r="A11" s="523">
        <v>0</v>
      </c>
      <c r="B11" s="524">
        <v>0</v>
      </c>
      <c r="C11" s="524">
        <v>0</v>
      </c>
      <c r="D11" s="524">
        <v>0</v>
      </c>
      <c r="E11" s="524">
        <v>0</v>
      </c>
      <c r="F11" s="524">
        <v>0</v>
      </c>
      <c r="G11" s="524">
        <v>0</v>
      </c>
      <c r="H11" s="525">
        <v>0</v>
      </c>
      <c r="I11" s="524"/>
      <c r="K11" s="199" t="s">
        <v>4</v>
      </c>
      <c r="L11" s="178" t="s">
        <v>14</v>
      </c>
      <c r="M11" s="175"/>
      <c r="N11" s="175"/>
      <c r="O11" s="216" t="s">
        <v>15</v>
      </c>
      <c r="P11" s="217">
        <f>'Ｈ２（1990）'!A11</f>
        <v>0</v>
      </c>
      <c r="Q11" s="218">
        <f>'Ｈ２（1990）'!C11</f>
        <v>0</v>
      </c>
      <c r="R11" s="218">
        <f>'Ｈ２（1990）'!E11</f>
        <v>0</v>
      </c>
      <c r="S11" s="283">
        <f>'Ｈ２（1990）'!F11</f>
        <v>0</v>
      </c>
      <c r="T11" s="268">
        <f>'Ｈ２（1990）'!H11</f>
        <v>0</v>
      </c>
      <c r="U11" s="207"/>
      <c r="V11" s="201" t="s">
        <v>147</v>
      </c>
      <c r="W11" s="202"/>
      <c r="X11" s="202"/>
      <c r="Y11" s="220" t="s">
        <v>12</v>
      </c>
      <c r="Z11" s="204">
        <f>'Ｈ２（1990）'!A172</f>
        <v>0</v>
      </c>
      <c r="AA11" s="205">
        <f>'Ｈ２（1990）'!B172</f>
        <v>0</v>
      </c>
      <c r="AB11" s="206">
        <f>'Ｈ２（1990）'!C172</f>
        <v>0</v>
      </c>
      <c r="AC11" s="506">
        <f>'Ｈ２（1990）'!E172</f>
        <v>0</v>
      </c>
      <c r="AD11" s="165"/>
      <c r="AE11" s="165"/>
      <c r="AF11" s="165"/>
      <c r="AG11" s="165"/>
      <c r="AH11" s="165"/>
      <c r="AI11" s="376"/>
      <c r="AJ11" s="376"/>
      <c r="AK11" s="376"/>
    </row>
    <row r="12" spans="1:37" ht="14.45" customHeight="1">
      <c r="A12" s="523">
        <v>0</v>
      </c>
      <c r="B12" s="524">
        <v>0</v>
      </c>
      <c r="C12" s="524">
        <v>0</v>
      </c>
      <c r="D12" s="524">
        <v>0</v>
      </c>
      <c r="E12" s="524">
        <v>0</v>
      </c>
      <c r="F12" s="524">
        <v>0</v>
      </c>
      <c r="G12" s="524">
        <v>0</v>
      </c>
      <c r="H12" s="525">
        <v>0</v>
      </c>
      <c r="I12" s="524"/>
      <c r="K12" s="199"/>
      <c r="L12" s="200"/>
      <c r="M12" s="201" t="s">
        <v>16</v>
      </c>
      <c r="N12" s="202"/>
      <c r="O12" s="203" t="s">
        <v>17</v>
      </c>
      <c r="P12" s="204">
        <f>'Ｈ２（1990）'!A12</f>
        <v>0</v>
      </c>
      <c r="Q12" s="205">
        <f>'Ｈ２（1990）'!C12</f>
        <v>0</v>
      </c>
      <c r="R12" s="205">
        <f>'Ｈ２（1990）'!E12</f>
        <v>0</v>
      </c>
      <c r="S12" s="267">
        <f>'Ｈ２（1990）'!F12</f>
        <v>0</v>
      </c>
      <c r="T12" s="268">
        <f>'Ｈ２（1990）'!H12</f>
        <v>0</v>
      </c>
      <c r="U12" s="207"/>
      <c r="V12" s="200"/>
      <c r="W12" s="452"/>
      <c r="X12" s="452"/>
      <c r="Y12" s="453"/>
      <c r="Z12" s="454"/>
      <c r="AA12" s="455"/>
      <c r="AB12" s="455"/>
      <c r="AC12" s="508"/>
      <c r="AD12" s="165"/>
      <c r="AE12" s="165"/>
      <c r="AF12" s="165"/>
      <c r="AG12" s="165"/>
      <c r="AH12" s="165"/>
      <c r="AI12" s="376"/>
      <c r="AJ12" s="376"/>
      <c r="AK12" s="376"/>
    </row>
    <row r="13" spans="1:37" ht="14.45" customHeight="1">
      <c r="A13" s="523">
        <v>10814</v>
      </c>
      <c r="B13" s="524">
        <v>10814</v>
      </c>
      <c r="C13" s="524">
        <v>0</v>
      </c>
      <c r="D13" s="524">
        <v>10814</v>
      </c>
      <c r="E13" s="524">
        <v>3604</v>
      </c>
      <c r="F13" s="524">
        <v>3604</v>
      </c>
      <c r="G13" s="524">
        <v>0</v>
      </c>
      <c r="H13" s="525">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523">
        <v>10814</v>
      </c>
      <c r="B14" s="524">
        <v>10814</v>
      </c>
      <c r="C14" s="524">
        <v>0</v>
      </c>
      <c r="D14" s="524">
        <v>10814</v>
      </c>
      <c r="E14" s="524">
        <v>3604</v>
      </c>
      <c r="F14" s="524">
        <v>3604</v>
      </c>
      <c r="G14" s="524">
        <v>0</v>
      </c>
      <c r="H14" s="525">
        <v>0</v>
      </c>
      <c r="I14" s="524"/>
      <c r="K14" s="199" t="s">
        <v>4</v>
      </c>
      <c r="L14" s="174"/>
      <c r="M14" s="200" t="s">
        <v>94</v>
      </c>
      <c r="N14" s="202"/>
      <c r="O14" s="203" t="s">
        <v>93</v>
      </c>
      <c r="P14" s="204">
        <f>'Ｈ２（1990）'!A14</f>
        <v>10814</v>
      </c>
      <c r="Q14" s="205">
        <f>'Ｈ２（1990）'!C14</f>
        <v>0</v>
      </c>
      <c r="R14" s="205">
        <f>'Ｈ２（1990）'!E14</f>
        <v>3604</v>
      </c>
      <c r="S14" s="267">
        <f>'Ｈ２（1990）'!F14</f>
        <v>3604</v>
      </c>
      <c r="T14" s="268">
        <f>'Ｈ２（1990）'!H14</f>
        <v>0</v>
      </c>
      <c r="U14" s="207"/>
      <c r="V14" s="178"/>
      <c r="W14" s="201" t="s">
        <v>135</v>
      </c>
      <c r="X14" s="202"/>
      <c r="Y14" s="220" t="s">
        <v>93</v>
      </c>
      <c r="Z14" s="204">
        <f>'Ｈ２（1990）'!A176</f>
        <v>0</v>
      </c>
      <c r="AA14" s="205">
        <f>'Ｈ２（1990）'!B176</f>
        <v>0</v>
      </c>
      <c r="AB14" s="206">
        <f>'Ｈ２（1990）'!C176</f>
        <v>0</v>
      </c>
      <c r="AC14" s="506">
        <f>'Ｈ２（1990）'!E176</f>
        <v>0</v>
      </c>
      <c r="AD14" s="165"/>
      <c r="AE14" s="165"/>
      <c r="AF14" s="165"/>
      <c r="AG14" s="165"/>
      <c r="AH14" s="165"/>
      <c r="AI14" s="376"/>
      <c r="AJ14" s="376"/>
      <c r="AK14" s="376"/>
    </row>
    <row r="15" spans="1:37" ht="14.45" customHeight="1">
      <c r="A15" s="523">
        <v>0</v>
      </c>
      <c r="B15" s="524">
        <v>0</v>
      </c>
      <c r="C15" s="524">
        <v>0</v>
      </c>
      <c r="D15" s="524">
        <v>0</v>
      </c>
      <c r="E15" s="524">
        <v>0</v>
      </c>
      <c r="F15" s="524">
        <v>0</v>
      </c>
      <c r="G15" s="524">
        <v>0</v>
      </c>
      <c r="H15" s="525">
        <v>0</v>
      </c>
      <c r="I15" s="524"/>
      <c r="K15" s="199"/>
      <c r="L15" s="181" t="s">
        <v>102</v>
      </c>
      <c r="M15" s="200"/>
      <c r="N15" s="201" t="s">
        <v>148</v>
      </c>
      <c r="O15" s="203" t="s">
        <v>97</v>
      </c>
      <c r="P15" s="204">
        <f>'Ｈ２（1990）'!A15</f>
        <v>0</v>
      </c>
      <c r="Q15" s="205">
        <f>'Ｈ２（1990）'!C15</f>
        <v>0</v>
      </c>
      <c r="R15" s="205">
        <f>'Ｈ２（1990）'!E15</f>
        <v>0</v>
      </c>
      <c r="S15" s="267">
        <f>'Ｈ２（1990）'!F15</f>
        <v>0</v>
      </c>
      <c r="T15" s="268">
        <f>'Ｈ２（1990）'!H15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523">
        <v>10814</v>
      </c>
      <c r="B16" s="524">
        <v>10814</v>
      </c>
      <c r="C16" s="524">
        <v>0</v>
      </c>
      <c r="D16" s="524">
        <v>10814</v>
      </c>
      <c r="E16" s="524">
        <v>3604</v>
      </c>
      <c r="F16" s="524">
        <v>3604</v>
      </c>
      <c r="G16" s="524">
        <v>0</v>
      </c>
      <c r="H16" s="525">
        <v>0</v>
      </c>
      <c r="I16" s="524"/>
      <c r="K16" s="199"/>
      <c r="L16" s="181" t="s">
        <v>103</v>
      </c>
      <c r="M16" s="181"/>
      <c r="N16" s="201" t="s">
        <v>96</v>
      </c>
      <c r="O16" s="203" t="s">
        <v>34</v>
      </c>
      <c r="P16" s="204">
        <f>'Ｈ２（1990）'!A16</f>
        <v>10814</v>
      </c>
      <c r="Q16" s="205">
        <f>'Ｈ２（1990）'!C16</f>
        <v>0</v>
      </c>
      <c r="R16" s="205">
        <f>'Ｈ２（1990）'!E16</f>
        <v>3604</v>
      </c>
      <c r="S16" s="267">
        <f>'Ｈ２（1990）'!F16</f>
        <v>3604</v>
      </c>
      <c r="T16" s="268">
        <f>'Ｈ２（1990）'!H16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523">
        <v>0</v>
      </c>
      <c r="B17" s="524">
        <v>0</v>
      </c>
      <c r="C17" s="524">
        <v>0</v>
      </c>
      <c r="D17" s="524">
        <v>0</v>
      </c>
      <c r="E17" s="524">
        <v>0</v>
      </c>
      <c r="F17" s="524">
        <v>0</v>
      </c>
      <c r="G17" s="524">
        <v>0</v>
      </c>
      <c r="H17" s="525">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523">
        <v>0</v>
      </c>
      <c r="B18" s="524">
        <v>0</v>
      </c>
      <c r="C18" s="524">
        <v>0</v>
      </c>
      <c r="D18" s="524">
        <v>0</v>
      </c>
      <c r="E18" s="524">
        <v>0</v>
      </c>
      <c r="F18" s="524">
        <v>0</v>
      </c>
      <c r="G18" s="524">
        <v>0</v>
      </c>
      <c r="H18" s="525">
        <v>0</v>
      </c>
      <c r="I18" s="524"/>
      <c r="K18" s="199"/>
      <c r="L18" s="181"/>
      <c r="M18" s="201" t="s">
        <v>95</v>
      </c>
      <c r="N18" s="202"/>
      <c r="O18" s="203" t="s">
        <v>98</v>
      </c>
      <c r="P18" s="204">
        <f>'Ｈ２（1990）'!A17</f>
        <v>0</v>
      </c>
      <c r="Q18" s="205">
        <f>'Ｈ２（1990）'!C17</f>
        <v>0</v>
      </c>
      <c r="R18" s="205">
        <f>'Ｈ２（1990）'!E17</f>
        <v>0</v>
      </c>
      <c r="S18" s="267">
        <f>'Ｈ２（1990）'!F17</f>
        <v>0</v>
      </c>
      <c r="T18" s="268">
        <f>'Ｈ２（1990）'!H17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523">
        <v>0</v>
      </c>
      <c r="B19" s="524">
        <v>0</v>
      </c>
      <c r="C19" s="524">
        <v>0</v>
      </c>
      <c r="D19" s="524">
        <v>0</v>
      </c>
      <c r="E19" s="524">
        <v>0</v>
      </c>
      <c r="F19" s="524">
        <v>0</v>
      </c>
      <c r="G19" s="524">
        <v>0</v>
      </c>
      <c r="H19" s="525">
        <v>0</v>
      </c>
      <c r="I19" s="524"/>
      <c r="K19" s="199"/>
      <c r="L19" s="221"/>
      <c r="M19" s="201" t="s">
        <v>13</v>
      </c>
      <c r="N19" s="202"/>
      <c r="O19" s="203" t="s">
        <v>99</v>
      </c>
      <c r="P19" s="204">
        <f>'Ｈ２（1990）'!A18</f>
        <v>0</v>
      </c>
      <c r="Q19" s="205">
        <f>'Ｈ２（1990）'!C18</f>
        <v>0</v>
      </c>
      <c r="R19" s="205">
        <f>'Ｈ２（1990）'!E18</f>
        <v>0</v>
      </c>
      <c r="S19" s="267">
        <f>'Ｈ２（1990）'!F18</f>
        <v>0</v>
      </c>
      <c r="T19" s="268">
        <f>'Ｈ２（1990）'!H18</f>
        <v>0</v>
      </c>
      <c r="U19" s="207"/>
      <c r="V19" s="461"/>
      <c r="W19" s="202" t="s">
        <v>13</v>
      </c>
      <c r="X19" s="202"/>
      <c r="Y19" s="220" t="s">
        <v>97</v>
      </c>
      <c r="Z19" s="204">
        <f>'Ｈ２（1990）'!A177</f>
        <v>0</v>
      </c>
      <c r="AA19" s="205">
        <f>'Ｈ２（1990）'!B177</f>
        <v>0</v>
      </c>
      <c r="AB19" s="206">
        <f>'Ｈ２（1990）'!C177</f>
        <v>0</v>
      </c>
      <c r="AC19" s="506">
        <f>'Ｈ２（1990）'!E177</f>
        <v>0</v>
      </c>
      <c r="AD19" s="165"/>
      <c r="AE19" s="165"/>
      <c r="AF19" s="165"/>
      <c r="AG19" s="165"/>
      <c r="AH19" s="165"/>
      <c r="AI19" s="376"/>
      <c r="AJ19" s="376"/>
      <c r="AK19" s="376"/>
    </row>
    <row r="20" spans="1:37" ht="14.45" customHeight="1">
      <c r="A20" s="523">
        <v>729909</v>
      </c>
      <c r="B20" s="524">
        <v>729909</v>
      </c>
      <c r="C20" s="524">
        <v>87813</v>
      </c>
      <c r="D20" s="524">
        <v>642096</v>
      </c>
      <c r="E20" s="524">
        <v>0</v>
      </c>
      <c r="F20" s="524">
        <v>521775</v>
      </c>
      <c r="G20" s="524">
        <v>540</v>
      </c>
      <c r="H20" s="525">
        <v>24700</v>
      </c>
      <c r="I20" s="524"/>
      <c r="K20" s="199"/>
      <c r="L20" s="201" t="s">
        <v>19</v>
      </c>
      <c r="M20" s="202"/>
      <c r="N20" s="202"/>
      <c r="O20" s="203" t="s">
        <v>20</v>
      </c>
      <c r="P20" s="204">
        <f>'Ｈ２（1990）'!A19</f>
        <v>0</v>
      </c>
      <c r="Q20" s="205">
        <f>'Ｈ２（1990）'!C19</f>
        <v>0</v>
      </c>
      <c r="R20" s="449">
        <f>'Ｈ２（1990）'!E19</f>
        <v>0</v>
      </c>
      <c r="S20" s="267">
        <f>'Ｈ２（1990）'!F19</f>
        <v>0</v>
      </c>
      <c r="T20" s="268">
        <f>'Ｈ２（1990）'!H19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523">
        <v>14838</v>
      </c>
      <c r="B21" s="524">
        <v>14838</v>
      </c>
      <c r="C21" s="524">
        <v>10685</v>
      </c>
      <c r="D21" s="524">
        <v>4153</v>
      </c>
      <c r="E21" s="524">
        <v>0</v>
      </c>
      <c r="F21" s="524">
        <v>11935</v>
      </c>
      <c r="G21" s="524">
        <v>0</v>
      </c>
      <c r="H21" s="525">
        <v>1000</v>
      </c>
      <c r="I21" s="524"/>
      <c r="K21" s="199" t="s">
        <v>21</v>
      </c>
      <c r="L21" s="200"/>
      <c r="M21" s="201" t="s">
        <v>22</v>
      </c>
      <c r="N21" s="202"/>
      <c r="O21" s="203" t="s">
        <v>23</v>
      </c>
      <c r="P21" s="204">
        <f>'Ｈ２（1990）'!A21</f>
        <v>14838</v>
      </c>
      <c r="Q21" s="205">
        <f>'Ｈ２（1990）'!C21</f>
        <v>10685</v>
      </c>
      <c r="R21" s="205">
        <f>'Ｈ２（1990）'!E21</f>
        <v>0</v>
      </c>
      <c r="S21" s="267">
        <f>'Ｈ２（1990）'!F21</f>
        <v>11935</v>
      </c>
      <c r="T21" s="268">
        <f>'Ｈ２（1990）'!H21</f>
        <v>1000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523">
        <v>31350</v>
      </c>
      <c r="B22" s="524">
        <v>31350</v>
      </c>
      <c r="C22" s="524">
        <v>31350</v>
      </c>
      <c r="D22" s="524">
        <v>0</v>
      </c>
      <c r="E22" s="524">
        <v>0</v>
      </c>
      <c r="F22" s="524">
        <v>15076</v>
      </c>
      <c r="G22" s="524">
        <v>0</v>
      </c>
      <c r="H22" s="525">
        <v>5700</v>
      </c>
      <c r="I22" s="524"/>
      <c r="K22" s="199"/>
      <c r="L22" s="200" t="s">
        <v>25</v>
      </c>
      <c r="M22" s="201" t="s">
        <v>26</v>
      </c>
      <c r="N22" s="202"/>
      <c r="O22" s="203" t="s">
        <v>27</v>
      </c>
      <c r="P22" s="204">
        <f>'Ｈ２（1990）'!A22</f>
        <v>31350</v>
      </c>
      <c r="Q22" s="205">
        <f>'Ｈ２（1990）'!C22</f>
        <v>31350</v>
      </c>
      <c r="R22" s="205">
        <f>'Ｈ２（1990）'!E22</f>
        <v>0</v>
      </c>
      <c r="S22" s="267">
        <f>'Ｈ２（1990）'!F22</f>
        <v>15076</v>
      </c>
      <c r="T22" s="268">
        <f>'Ｈ２（1990）'!H22</f>
        <v>5700</v>
      </c>
      <c r="U22" s="207"/>
      <c r="V22" s="200"/>
      <c r="W22" s="172"/>
      <c r="X22" s="172"/>
      <c r="Y22" s="212"/>
      <c r="Z22" s="209"/>
      <c r="AA22" s="210"/>
      <c r="AB22" s="210"/>
      <c r="AC22" s="510"/>
      <c r="AD22" s="165"/>
      <c r="AE22" s="165"/>
      <c r="AF22" s="165"/>
      <c r="AG22" s="165"/>
      <c r="AH22" s="165"/>
      <c r="AI22" s="376"/>
      <c r="AJ22" s="376"/>
      <c r="AK22" s="376"/>
    </row>
    <row r="23" spans="1:37" ht="14.45" customHeight="1">
      <c r="A23" s="523">
        <v>0</v>
      </c>
      <c r="B23" s="524">
        <v>0</v>
      </c>
      <c r="C23" s="524">
        <v>0</v>
      </c>
      <c r="D23" s="524">
        <v>0</v>
      </c>
      <c r="E23" s="524">
        <v>0</v>
      </c>
      <c r="F23" s="524">
        <v>0</v>
      </c>
      <c r="G23" s="524">
        <v>0</v>
      </c>
      <c r="H23" s="525">
        <v>0</v>
      </c>
      <c r="I23" s="524"/>
      <c r="K23" s="199"/>
      <c r="L23" s="200" t="s">
        <v>28</v>
      </c>
      <c r="M23" s="201" t="s">
        <v>29</v>
      </c>
      <c r="N23" s="202"/>
      <c r="O23" s="203" t="s">
        <v>30</v>
      </c>
      <c r="P23" s="204">
        <f>'Ｈ２（1990）'!A23</f>
        <v>0</v>
      </c>
      <c r="Q23" s="205">
        <f>'Ｈ２（1990）'!C23</f>
        <v>0</v>
      </c>
      <c r="R23" s="205">
        <f>'Ｈ２（1990）'!E23</f>
        <v>0</v>
      </c>
      <c r="S23" s="267">
        <f>'Ｈ２（1990）'!F23</f>
        <v>0</v>
      </c>
      <c r="T23" s="268">
        <f>'Ｈ２（1990）'!H23</f>
        <v>0</v>
      </c>
      <c r="U23" s="207"/>
      <c r="V23" s="200"/>
      <c r="W23" s="212"/>
      <c r="X23" s="212"/>
      <c r="Y23" s="212"/>
      <c r="Z23" s="209"/>
      <c r="AA23" s="210"/>
      <c r="AB23" s="210"/>
      <c r="AC23" s="510"/>
      <c r="AD23" s="165"/>
      <c r="AE23" s="165"/>
      <c r="AF23" s="165"/>
      <c r="AG23" s="165"/>
      <c r="AH23" s="165"/>
      <c r="AI23" s="376"/>
      <c r="AJ23" s="376"/>
      <c r="AK23" s="376"/>
    </row>
    <row r="24" spans="1:37" ht="14.45" customHeight="1">
      <c r="A24" s="523">
        <v>0</v>
      </c>
      <c r="B24" s="524">
        <v>0</v>
      </c>
      <c r="C24" s="524">
        <v>0</v>
      </c>
      <c r="D24" s="524">
        <v>0</v>
      </c>
      <c r="E24" s="524">
        <v>0</v>
      </c>
      <c r="F24" s="524">
        <v>0</v>
      </c>
      <c r="G24" s="524">
        <v>0</v>
      </c>
      <c r="H24" s="525">
        <v>0</v>
      </c>
      <c r="I24" s="524"/>
      <c r="K24" s="199"/>
      <c r="L24" s="200" t="s">
        <v>31</v>
      </c>
      <c r="M24" s="201" t="s">
        <v>32</v>
      </c>
      <c r="N24" s="202"/>
      <c r="O24" s="203" t="s">
        <v>33</v>
      </c>
      <c r="P24" s="204">
        <f>'Ｈ２（1990）'!A24</f>
        <v>0</v>
      </c>
      <c r="Q24" s="205">
        <f>'Ｈ２（1990）'!C24</f>
        <v>0</v>
      </c>
      <c r="R24" s="205">
        <f>'Ｈ２（1990）'!E24</f>
        <v>0</v>
      </c>
      <c r="S24" s="267">
        <f>'Ｈ２（1990）'!F24</f>
        <v>0</v>
      </c>
      <c r="T24" s="268">
        <f>'Ｈ２（1990）'!H24</f>
        <v>0</v>
      </c>
      <c r="U24" s="207"/>
      <c r="V24" s="178" t="s">
        <v>670</v>
      </c>
      <c r="W24" s="202"/>
      <c r="X24" s="202"/>
      <c r="Y24" s="220" t="s">
        <v>34</v>
      </c>
      <c r="Z24" s="204">
        <f>'Ｈ２（1990）'!A178</f>
        <v>12072</v>
      </c>
      <c r="AA24" s="205">
        <f>'Ｈ２（1990）'!B178</f>
        <v>0</v>
      </c>
      <c r="AB24" s="206">
        <f>'Ｈ２（1990）'!C178</f>
        <v>6156</v>
      </c>
      <c r="AC24" s="506">
        <f>'Ｈ２（1990）'!E178</f>
        <v>0</v>
      </c>
      <c r="AD24" s="165"/>
      <c r="AE24" s="165"/>
      <c r="AF24" s="165"/>
      <c r="AG24" s="165"/>
      <c r="AH24" s="165"/>
      <c r="AI24" s="376"/>
      <c r="AJ24" s="376"/>
      <c r="AK24" s="376"/>
    </row>
    <row r="25" spans="1:37" ht="14.45" customHeight="1">
      <c r="A25" s="523">
        <v>0</v>
      </c>
      <c r="B25" s="524">
        <v>0</v>
      </c>
      <c r="C25" s="524">
        <v>0</v>
      </c>
      <c r="D25" s="524">
        <v>0</v>
      </c>
      <c r="E25" s="524">
        <v>0</v>
      </c>
      <c r="F25" s="524">
        <v>0</v>
      </c>
      <c r="G25" s="524">
        <v>0</v>
      </c>
      <c r="H25" s="525">
        <v>0</v>
      </c>
      <c r="I25" s="524"/>
      <c r="K25" s="199"/>
      <c r="L25" s="200" t="s">
        <v>35</v>
      </c>
      <c r="M25" s="201" t="s">
        <v>36</v>
      </c>
      <c r="N25" s="202"/>
      <c r="O25" s="203" t="s">
        <v>37</v>
      </c>
      <c r="P25" s="204">
        <f>'Ｈ２（1990）'!A25</f>
        <v>0</v>
      </c>
      <c r="Q25" s="205">
        <f>'Ｈ２（1990）'!C25</f>
        <v>0</v>
      </c>
      <c r="R25" s="205">
        <f>'Ｈ２（1990）'!E25</f>
        <v>0</v>
      </c>
      <c r="S25" s="267">
        <f>'Ｈ２（1990）'!F25</f>
        <v>0</v>
      </c>
      <c r="T25" s="268">
        <f>'Ｈ２（1990）'!H25</f>
        <v>0</v>
      </c>
      <c r="U25" s="207"/>
      <c r="V25" s="181"/>
      <c r="W25" s="201" t="s">
        <v>36</v>
      </c>
      <c r="X25" s="202"/>
      <c r="Y25" s="220" t="s">
        <v>20</v>
      </c>
      <c r="Z25" s="204">
        <f>'Ｈ２（1990）'!A181</f>
        <v>0</v>
      </c>
      <c r="AA25" s="205">
        <f>'Ｈ２（1990）'!B181</f>
        <v>0</v>
      </c>
      <c r="AB25" s="206">
        <f>'Ｈ２（1990）'!C181</f>
        <v>0</v>
      </c>
      <c r="AC25" s="506">
        <f>'Ｈ２（1990）'!E181</f>
        <v>0</v>
      </c>
      <c r="AD25" s="165"/>
      <c r="AE25" s="165"/>
      <c r="AF25" s="165"/>
      <c r="AG25" s="165"/>
      <c r="AH25" s="165"/>
      <c r="AI25" s="376"/>
      <c r="AJ25" s="376"/>
      <c r="AK25" s="376"/>
    </row>
    <row r="26" spans="1:37" ht="14.45" customHeight="1">
      <c r="A26" s="526">
        <v>43936</v>
      </c>
      <c r="B26" s="527">
        <v>43936</v>
      </c>
      <c r="C26" s="527">
        <v>43936</v>
      </c>
      <c r="D26" s="527">
        <v>0</v>
      </c>
      <c r="E26" s="527">
        <v>0</v>
      </c>
      <c r="F26" s="527">
        <v>26143</v>
      </c>
      <c r="G26" s="527">
        <v>540</v>
      </c>
      <c r="H26" s="528">
        <v>11900</v>
      </c>
      <c r="I26" s="527"/>
      <c r="K26" s="199"/>
      <c r="L26" s="200" t="s">
        <v>38</v>
      </c>
      <c r="M26" s="201" t="s">
        <v>149</v>
      </c>
      <c r="N26" s="202"/>
      <c r="O26" s="203" t="s">
        <v>40</v>
      </c>
      <c r="P26" s="204">
        <f>'Ｈ２（1990）'!A26</f>
        <v>43936</v>
      </c>
      <c r="Q26" s="205">
        <f>'Ｈ２（1990）'!C26</f>
        <v>43936</v>
      </c>
      <c r="R26" s="205">
        <f>'Ｈ２（1990）'!E26</f>
        <v>0</v>
      </c>
      <c r="S26" s="267">
        <f>'Ｈ２（1990）'!F26</f>
        <v>26143</v>
      </c>
      <c r="T26" s="268">
        <f>'Ｈ２（1990）'!H26</f>
        <v>11900</v>
      </c>
      <c r="U26" s="207"/>
      <c r="V26" s="450"/>
      <c r="W26" s="451"/>
      <c r="X26" s="452"/>
      <c r="Y26" s="453"/>
      <c r="Z26" s="454"/>
      <c r="AA26" s="455"/>
      <c r="AB26" s="455"/>
      <c r="AC26" s="508"/>
      <c r="AD26" s="165"/>
      <c r="AE26" s="165"/>
      <c r="AF26" s="165"/>
      <c r="AG26" s="165"/>
      <c r="AH26" s="165"/>
      <c r="AI26" s="376"/>
      <c r="AJ26" s="376"/>
      <c r="AK26" s="376"/>
    </row>
    <row r="27" spans="1:37" ht="14.45" customHeight="1">
      <c r="A27" s="526">
        <v>0</v>
      </c>
      <c r="B27" s="527">
        <v>0</v>
      </c>
      <c r="C27" s="527">
        <v>0</v>
      </c>
      <c r="D27" s="527">
        <v>0</v>
      </c>
      <c r="E27" s="527">
        <v>0</v>
      </c>
      <c r="F27" s="527">
        <v>0</v>
      </c>
      <c r="G27" s="527">
        <v>0</v>
      </c>
      <c r="H27" s="528">
        <v>0</v>
      </c>
      <c r="I27" s="527"/>
      <c r="K27" s="199"/>
      <c r="L27" s="200" t="s">
        <v>41</v>
      </c>
      <c r="M27" s="201" t="s">
        <v>42</v>
      </c>
      <c r="N27" s="202"/>
      <c r="O27" s="203" t="s">
        <v>43</v>
      </c>
      <c r="P27" s="204">
        <f>'Ｈ２（1990）'!A27</f>
        <v>0</v>
      </c>
      <c r="Q27" s="205">
        <f>'Ｈ２（1990）'!C27</f>
        <v>0</v>
      </c>
      <c r="R27" s="205">
        <f>'Ｈ２（1990）'!E27</f>
        <v>0</v>
      </c>
      <c r="S27" s="267">
        <f>'Ｈ２（1990）'!F27</f>
        <v>0</v>
      </c>
      <c r="T27" s="268">
        <f>'Ｈ２（1990）'!H27</f>
        <v>0</v>
      </c>
      <c r="U27" s="207"/>
      <c r="V27" s="450"/>
      <c r="W27" s="456"/>
      <c r="X27" s="457"/>
      <c r="Y27" s="458"/>
      <c r="Z27" s="447"/>
      <c r="AA27" s="459"/>
      <c r="AB27" s="459"/>
      <c r="AC27" s="509"/>
      <c r="AD27" s="165"/>
      <c r="AE27" s="165"/>
      <c r="AF27" s="165"/>
      <c r="AG27" s="165"/>
      <c r="AH27" s="165"/>
      <c r="AI27" s="376"/>
      <c r="AJ27" s="376"/>
      <c r="AK27" s="376"/>
    </row>
    <row r="28" spans="1:37" ht="14.45" customHeight="1">
      <c r="A28" s="526">
        <v>639785</v>
      </c>
      <c r="B28" s="527">
        <v>639785</v>
      </c>
      <c r="C28" s="527">
        <v>1842</v>
      </c>
      <c r="D28" s="527">
        <v>637943</v>
      </c>
      <c r="E28" s="527">
        <v>0</v>
      </c>
      <c r="F28" s="527">
        <v>468621</v>
      </c>
      <c r="G28" s="527">
        <v>0</v>
      </c>
      <c r="H28" s="528">
        <v>6100</v>
      </c>
      <c r="I28" s="527"/>
      <c r="K28" s="199" t="s">
        <v>128</v>
      </c>
      <c r="L28" s="221"/>
      <c r="M28" s="201" t="s">
        <v>13</v>
      </c>
      <c r="N28" s="202"/>
      <c r="O28" s="203" t="s">
        <v>44</v>
      </c>
      <c r="P28" s="204">
        <f>'Ｈ２（1990）'!A28</f>
        <v>639785</v>
      </c>
      <c r="Q28" s="205">
        <f>'Ｈ２（1990）'!C28</f>
        <v>1842</v>
      </c>
      <c r="R28" s="205">
        <f>'Ｈ２（1990）'!E28</f>
        <v>0</v>
      </c>
      <c r="S28" s="267">
        <f>'Ｈ２（1990）'!F28</f>
        <v>468621</v>
      </c>
      <c r="T28" s="268">
        <f>'Ｈ２（1990）'!H28</f>
        <v>6100</v>
      </c>
      <c r="U28" s="207"/>
      <c r="V28" s="221"/>
      <c r="W28" s="201" t="s">
        <v>13</v>
      </c>
      <c r="X28" s="202"/>
      <c r="Y28" s="220"/>
      <c r="Z28" s="224">
        <f>Z24-Z25</f>
        <v>12072</v>
      </c>
      <c r="AA28" s="225">
        <f>AA24-AA25</f>
        <v>0</v>
      </c>
      <c r="AB28" s="297">
        <f>AB24-AB25</f>
        <v>6156</v>
      </c>
      <c r="AC28" s="511">
        <f>AC24-AC25</f>
        <v>0</v>
      </c>
      <c r="AD28" s="165"/>
      <c r="AE28" s="165"/>
      <c r="AF28" s="165"/>
      <c r="AG28" s="165"/>
      <c r="AH28" s="165"/>
      <c r="AI28" s="376"/>
      <c r="AJ28" s="376"/>
      <c r="AK28" s="376"/>
    </row>
    <row r="29" spans="1:37" ht="14.45" customHeight="1">
      <c r="A29" s="526">
        <v>0</v>
      </c>
      <c r="B29" s="527">
        <v>0</v>
      </c>
      <c r="C29" s="527">
        <v>0</v>
      </c>
      <c r="D29" s="527">
        <v>0</v>
      </c>
      <c r="E29" s="527">
        <v>0</v>
      </c>
      <c r="F29" s="527">
        <v>0</v>
      </c>
      <c r="G29" s="527">
        <v>0</v>
      </c>
      <c r="H29" s="528">
        <v>0</v>
      </c>
      <c r="I29" s="527"/>
      <c r="K29" s="199" t="s">
        <v>4</v>
      </c>
      <c r="L29" s="178" t="s">
        <v>45</v>
      </c>
      <c r="M29" s="202"/>
      <c r="N29" s="202"/>
      <c r="O29" s="203" t="s">
        <v>46</v>
      </c>
      <c r="P29" s="204">
        <f>'Ｈ２（1990）'!A29</f>
        <v>0</v>
      </c>
      <c r="Q29" s="205">
        <f>'Ｈ２（1990）'!C29</f>
        <v>0</v>
      </c>
      <c r="R29" s="205">
        <f>'Ｈ２（1990）'!E29</f>
        <v>0</v>
      </c>
      <c r="S29" s="267">
        <f>'Ｈ２（1990）'!F29</f>
        <v>0</v>
      </c>
      <c r="T29" s="268">
        <f>'Ｈ２（1990）'!H29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526">
        <v>0</v>
      </c>
      <c r="B30" s="527">
        <v>0</v>
      </c>
      <c r="C30" s="527">
        <v>0</v>
      </c>
      <c r="D30" s="527">
        <v>0</v>
      </c>
      <c r="E30" s="527">
        <v>0</v>
      </c>
      <c r="F30" s="527">
        <v>0</v>
      </c>
      <c r="G30" s="527">
        <v>0</v>
      </c>
      <c r="H30" s="528">
        <v>0</v>
      </c>
      <c r="I30" s="527"/>
      <c r="K30" s="199"/>
      <c r="L30" s="200"/>
      <c r="M30" s="201" t="s">
        <v>100</v>
      </c>
      <c r="N30" s="202"/>
      <c r="O30" s="203" t="s">
        <v>75</v>
      </c>
      <c r="P30" s="204">
        <f>'Ｈ２（1990）'!A30</f>
        <v>0</v>
      </c>
      <c r="Q30" s="205">
        <f>'Ｈ２（1990）'!C30</f>
        <v>0</v>
      </c>
      <c r="R30" s="205">
        <f>'Ｈ２（1990）'!E30</f>
        <v>0</v>
      </c>
      <c r="S30" s="267">
        <f>'Ｈ２（1990）'!F30</f>
        <v>0</v>
      </c>
      <c r="T30" s="268">
        <f>'Ｈ２（1990）'!H30</f>
        <v>0</v>
      </c>
      <c r="U30" s="207"/>
      <c r="V30" s="200"/>
      <c r="W30" s="172"/>
      <c r="X30" s="172"/>
      <c r="Y30" s="212"/>
      <c r="Z30" s="209"/>
      <c r="AA30" s="210"/>
      <c r="AB30" s="210"/>
      <c r="AC30" s="510"/>
      <c r="AD30" s="165"/>
      <c r="AE30" s="165"/>
      <c r="AF30" s="165"/>
      <c r="AG30" s="165"/>
      <c r="AH30" s="165"/>
      <c r="AI30" s="376"/>
      <c r="AJ30" s="376"/>
      <c r="AK30" s="376"/>
    </row>
    <row r="31" spans="1:37" ht="14.45" customHeight="1">
      <c r="A31" s="526">
        <v>0</v>
      </c>
      <c r="B31" s="527">
        <v>0</v>
      </c>
      <c r="C31" s="527">
        <v>0</v>
      </c>
      <c r="D31" s="527">
        <v>0</v>
      </c>
      <c r="E31" s="527">
        <v>0</v>
      </c>
      <c r="F31" s="527">
        <v>0</v>
      </c>
      <c r="G31" s="527">
        <v>0</v>
      </c>
      <c r="H31" s="528">
        <v>0</v>
      </c>
      <c r="I31" s="527"/>
      <c r="K31" s="199"/>
      <c r="L31" s="200"/>
      <c r="M31" s="201" t="s">
        <v>101</v>
      </c>
      <c r="N31" s="202"/>
      <c r="O31" s="203" t="s">
        <v>77</v>
      </c>
      <c r="P31" s="204">
        <f>'Ｈ２（1990）'!A31</f>
        <v>0</v>
      </c>
      <c r="Q31" s="205">
        <f>'Ｈ２（1990）'!C31</f>
        <v>0</v>
      </c>
      <c r="R31" s="205">
        <f>'Ｈ２（1990）'!E31</f>
        <v>0</v>
      </c>
      <c r="S31" s="267">
        <f>'Ｈ２（1990）'!F31</f>
        <v>0</v>
      </c>
      <c r="T31" s="268">
        <f>'Ｈ２（1990）'!H31</f>
        <v>0</v>
      </c>
      <c r="U31" s="207"/>
      <c r="V31" s="200"/>
      <c r="W31" s="172"/>
      <c r="X31" s="172"/>
      <c r="Y31" s="212"/>
      <c r="Z31" s="209"/>
      <c r="AA31" s="210"/>
      <c r="AB31" s="210"/>
      <c r="AC31" s="510"/>
      <c r="AD31" s="165"/>
      <c r="AE31" s="165"/>
      <c r="AF31" s="165"/>
      <c r="AG31" s="165"/>
      <c r="AH31" s="165"/>
      <c r="AI31" s="376"/>
      <c r="AJ31" s="376"/>
      <c r="AK31" s="376"/>
    </row>
    <row r="32" spans="1:37" ht="14.45" customHeight="1">
      <c r="A32" s="526">
        <v>0</v>
      </c>
      <c r="B32" s="527">
        <v>0</v>
      </c>
      <c r="C32" s="527">
        <v>0</v>
      </c>
      <c r="D32" s="527">
        <v>0</v>
      </c>
      <c r="E32" s="527">
        <v>0</v>
      </c>
      <c r="F32" s="527">
        <v>0</v>
      </c>
      <c r="G32" s="527">
        <v>0</v>
      </c>
      <c r="H32" s="528">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526">
        <v>0</v>
      </c>
      <c r="B33" s="527">
        <v>0</v>
      </c>
      <c r="C33" s="527">
        <v>0</v>
      </c>
      <c r="D33" s="527">
        <v>0</v>
      </c>
      <c r="E33" s="527">
        <v>0</v>
      </c>
      <c r="F33" s="527">
        <v>0</v>
      </c>
      <c r="G33" s="527">
        <v>0</v>
      </c>
      <c r="H33" s="528">
        <v>0</v>
      </c>
      <c r="I33" s="527"/>
      <c r="K33" s="199"/>
      <c r="L33" s="178"/>
      <c r="M33" s="201" t="s">
        <v>47</v>
      </c>
      <c r="N33" s="202"/>
      <c r="O33" s="203" t="s">
        <v>48</v>
      </c>
      <c r="P33" s="204">
        <f>'Ｈ２（1990）'!A33</f>
        <v>0</v>
      </c>
      <c r="Q33" s="205">
        <f>'Ｈ２（1990）'!C33</f>
        <v>0</v>
      </c>
      <c r="R33" s="205">
        <f>'Ｈ２（1990）'!E33</f>
        <v>0</v>
      </c>
      <c r="S33" s="267">
        <f>'Ｈ２（1990）'!F33</f>
        <v>0</v>
      </c>
      <c r="T33" s="268">
        <f>'Ｈ２（1990）'!H33</f>
        <v>0</v>
      </c>
      <c r="U33" s="207" t="s">
        <v>4</v>
      </c>
      <c r="V33" s="178"/>
      <c r="W33" s="201" t="s">
        <v>49</v>
      </c>
      <c r="X33" s="202"/>
      <c r="Y33" s="203" t="s">
        <v>23</v>
      </c>
      <c r="Z33" s="204">
        <f>'Ｈ２（1990）'!A183</f>
        <v>1869</v>
      </c>
      <c r="AA33" s="205">
        <f>'Ｈ２（1990）'!B183</f>
        <v>0</v>
      </c>
      <c r="AB33" s="206">
        <f>'Ｈ２（1990）'!C183</f>
        <v>0</v>
      </c>
      <c r="AC33" s="506">
        <f>'Ｈ２（1990）'!E183</f>
        <v>0</v>
      </c>
      <c r="AD33" s="165"/>
      <c r="AE33" s="165"/>
      <c r="AF33" s="165"/>
      <c r="AG33" s="165"/>
      <c r="AH33" s="165"/>
      <c r="AI33" s="376"/>
      <c r="AJ33" s="376"/>
      <c r="AK33" s="376"/>
    </row>
    <row r="34" spans="1:37" ht="14.45" customHeight="1">
      <c r="A34" s="526">
        <v>0</v>
      </c>
      <c r="B34" s="527">
        <v>0</v>
      </c>
      <c r="C34" s="527">
        <v>0</v>
      </c>
      <c r="D34" s="527">
        <v>0</v>
      </c>
      <c r="E34" s="527">
        <v>0</v>
      </c>
      <c r="F34" s="527">
        <v>0</v>
      </c>
      <c r="G34" s="527">
        <v>0</v>
      </c>
      <c r="H34" s="528">
        <v>0</v>
      </c>
      <c r="I34" s="527"/>
      <c r="K34" s="199"/>
      <c r="L34" s="200"/>
      <c r="M34" s="201" t="s">
        <v>50</v>
      </c>
      <c r="N34" s="202"/>
      <c r="O34" s="203" t="s">
        <v>51</v>
      </c>
      <c r="P34" s="204">
        <f>'Ｈ２（1990）'!A34</f>
        <v>0</v>
      </c>
      <c r="Q34" s="205">
        <f>'Ｈ２（1990）'!C34</f>
        <v>0</v>
      </c>
      <c r="R34" s="205">
        <f>'Ｈ２（1990）'!E34</f>
        <v>0</v>
      </c>
      <c r="S34" s="267">
        <f>'Ｈ２（1990）'!F34</f>
        <v>0</v>
      </c>
      <c r="T34" s="268">
        <f>'Ｈ２（1990）'!H34</f>
        <v>0</v>
      </c>
      <c r="U34" s="207"/>
      <c r="V34" s="200"/>
      <c r="W34" s="200"/>
      <c r="X34" s="172"/>
      <c r="Y34" s="212"/>
      <c r="Z34" s="209"/>
      <c r="AA34" s="210"/>
      <c r="AB34" s="210"/>
      <c r="AC34" s="510"/>
      <c r="AD34" s="165"/>
      <c r="AE34" s="165"/>
      <c r="AF34" s="165"/>
      <c r="AG34" s="165"/>
      <c r="AH34" s="165"/>
      <c r="AI34" s="376"/>
      <c r="AJ34" s="376"/>
      <c r="AK34" s="376"/>
    </row>
    <row r="35" spans="1:37" ht="14.45" customHeight="1">
      <c r="A35" s="526">
        <v>0</v>
      </c>
      <c r="B35" s="527">
        <v>0</v>
      </c>
      <c r="C35" s="527">
        <v>0</v>
      </c>
      <c r="D35" s="527">
        <v>0</v>
      </c>
      <c r="E35" s="527">
        <v>0</v>
      </c>
      <c r="F35" s="527">
        <v>0</v>
      </c>
      <c r="G35" s="527">
        <v>0</v>
      </c>
      <c r="H35" s="528">
        <v>0</v>
      </c>
      <c r="I35" s="527"/>
      <c r="K35" s="199" t="s">
        <v>129</v>
      </c>
      <c r="L35" s="200"/>
      <c r="M35" s="201" t="s">
        <v>52</v>
      </c>
      <c r="N35" s="202"/>
      <c r="O35" s="203" t="s">
        <v>53</v>
      </c>
      <c r="P35" s="204">
        <f>'Ｈ２（1990）'!A35</f>
        <v>0</v>
      </c>
      <c r="Q35" s="205">
        <f>'Ｈ２（1990）'!C35</f>
        <v>0</v>
      </c>
      <c r="R35" s="205">
        <f>'Ｈ２（1990）'!E35</f>
        <v>0</v>
      </c>
      <c r="S35" s="267">
        <f>'Ｈ２（1990）'!F35</f>
        <v>0</v>
      </c>
      <c r="T35" s="268">
        <f>'Ｈ２（1990）'!H35</f>
        <v>0</v>
      </c>
      <c r="U35" s="207"/>
      <c r="V35" s="200"/>
      <c r="W35" s="201" t="s">
        <v>52</v>
      </c>
      <c r="X35" s="202"/>
      <c r="Y35" s="203" t="s">
        <v>27</v>
      </c>
      <c r="Z35" s="204">
        <f>'Ｈ２（1990）'!A184</f>
        <v>0</v>
      </c>
      <c r="AA35" s="205">
        <f>'Ｈ２（1990）'!B184</f>
        <v>0</v>
      </c>
      <c r="AB35" s="206">
        <f>'Ｈ２（1990）'!C184</f>
        <v>0</v>
      </c>
      <c r="AC35" s="506">
        <f>'Ｈ２（1990）'!E184</f>
        <v>0</v>
      </c>
      <c r="AD35" s="165"/>
      <c r="AE35" s="165"/>
      <c r="AF35" s="165"/>
      <c r="AG35" s="165"/>
      <c r="AH35" s="165"/>
      <c r="AI35" s="376"/>
      <c r="AJ35" s="376"/>
      <c r="AK35" s="376"/>
    </row>
    <row r="36" spans="1:37" ht="14.45" customHeight="1">
      <c r="A36" s="526">
        <v>0</v>
      </c>
      <c r="B36" s="527">
        <v>0</v>
      </c>
      <c r="C36" s="527">
        <v>0</v>
      </c>
      <c r="D36" s="527">
        <v>0</v>
      </c>
      <c r="E36" s="527">
        <v>0</v>
      </c>
      <c r="F36" s="527">
        <v>0</v>
      </c>
      <c r="G36" s="527">
        <v>0</v>
      </c>
      <c r="H36" s="528">
        <v>0</v>
      </c>
      <c r="I36" s="527"/>
      <c r="K36" s="199"/>
      <c r="L36" s="200" t="s">
        <v>54</v>
      </c>
      <c r="M36" s="201" t="s">
        <v>32</v>
      </c>
      <c r="N36" s="202"/>
      <c r="O36" s="203" t="s">
        <v>55</v>
      </c>
      <c r="P36" s="204">
        <f>'Ｈ２（1990）'!A36</f>
        <v>0</v>
      </c>
      <c r="Q36" s="205">
        <f>'Ｈ２（1990）'!C36</f>
        <v>0</v>
      </c>
      <c r="R36" s="205">
        <f>'Ｈ２（1990）'!E36</f>
        <v>0</v>
      </c>
      <c r="S36" s="267">
        <f>'Ｈ２（1990）'!F36</f>
        <v>0</v>
      </c>
      <c r="T36" s="268">
        <f>'Ｈ２（1990）'!H36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526">
        <v>0</v>
      </c>
      <c r="B37" s="527">
        <v>0</v>
      </c>
      <c r="C37" s="527">
        <v>0</v>
      </c>
      <c r="D37" s="527">
        <v>0</v>
      </c>
      <c r="E37" s="527">
        <v>0</v>
      </c>
      <c r="F37" s="527">
        <v>0</v>
      </c>
      <c r="G37" s="527">
        <v>0</v>
      </c>
      <c r="H37" s="528">
        <v>0</v>
      </c>
      <c r="I37" s="527"/>
      <c r="K37" s="199"/>
      <c r="L37" s="200"/>
      <c r="M37" s="201" t="s">
        <v>42</v>
      </c>
      <c r="N37" s="202"/>
      <c r="O37" s="203" t="s">
        <v>56</v>
      </c>
      <c r="P37" s="204">
        <f>'Ｈ２（1990）'!A37</f>
        <v>0</v>
      </c>
      <c r="Q37" s="205">
        <f>'Ｈ２（1990）'!C37</f>
        <v>0</v>
      </c>
      <c r="R37" s="205">
        <f>'Ｈ２（1990）'!E37</f>
        <v>0</v>
      </c>
      <c r="S37" s="267">
        <f>'Ｈ２（1990）'!F37</f>
        <v>0</v>
      </c>
      <c r="T37" s="268">
        <f>'Ｈ２（1990）'!H37</f>
        <v>0</v>
      </c>
      <c r="U37" s="207"/>
      <c r="V37" s="200"/>
      <c r="W37" s="200"/>
      <c r="X37" s="172"/>
      <c r="Y37" s="212"/>
      <c r="Z37" s="209"/>
      <c r="AA37" s="210"/>
      <c r="AB37" s="210"/>
      <c r="AC37" s="510"/>
      <c r="AD37" s="165"/>
      <c r="AE37" s="165"/>
      <c r="AF37" s="165"/>
      <c r="AG37" s="165"/>
      <c r="AH37" s="165"/>
      <c r="AI37" s="376"/>
      <c r="AJ37" s="376"/>
      <c r="AK37" s="376"/>
    </row>
    <row r="38" spans="1:37" ht="14.45" customHeight="1">
      <c r="A38" s="526">
        <v>0</v>
      </c>
      <c r="B38" s="527">
        <v>0</v>
      </c>
      <c r="C38" s="527">
        <v>0</v>
      </c>
      <c r="D38" s="527">
        <v>0</v>
      </c>
      <c r="E38" s="527">
        <v>0</v>
      </c>
      <c r="F38" s="527">
        <v>0</v>
      </c>
      <c r="G38" s="527">
        <v>0</v>
      </c>
      <c r="H38" s="528">
        <v>0</v>
      </c>
      <c r="I38" s="527"/>
      <c r="K38" s="199"/>
      <c r="L38" s="200"/>
      <c r="M38" s="201" t="s">
        <v>57</v>
      </c>
      <c r="N38" s="202"/>
      <c r="O38" s="203" t="s">
        <v>58</v>
      </c>
      <c r="P38" s="204">
        <f>'Ｈ２（1990）'!A38</f>
        <v>0</v>
      </c>
      <c r="Q38" s="205">
        <f>'Ｈ２（1990）'!C38</f>
        <v>0</v>
      </c>
      <c r="R38" s="205">
        <f>'Ｈ２（1990）'!E38</f>
        <v>0</v>
      </c>
      <c r="S38" s="267">
        <f>'Ｈ２（1990）'!F38</f>
        <v>0</v>
      </c>
      <c r="T38" s="268">
        <f>'Ｈ２（1990）'!H38</f>
        <v>0</v>
      </c>
      <c r="U38" s="207"/>
      <c r="V38" s="200"/>
      <c r="W38" s="201" t="s">
        <v>57</v>
      </c>
      <c r="X38" s="202"/>
      <c r="Y38" s="203" t="s">
        <v>30</v>
      </c>
      <c r="Z38" s="204">
        <f>'Ｈ２（1990）'!A185</f>
        <v>0</v>
      </c>
      <c r="AA38" s="205">
        <f>'Ｈ２（1990）'!B185</f>
        <v>0</v>
      </c>
      <c r="AB38" s="206">
        <f>'Ｈ２（1990）'!C185</f>
        <v>0</v>
      </c>
      <c r="AC38" s="506">
        <f>'Ｈ２（1990）'!E185</f>
        <v>0</v>
      </c>
      <c r="AD38" s="165"/>
      <c r="AE38" s="165"/>
      <c r="AF38" s="165"/>
      <c r="AG38" s="165"/>
      <c r="AH38" s="165"/>
      <c r="AI38" s="376"/>
      <c r="AJ38" s="376"/>
      <c r="AK38" s="376"/>
    </row>
    <row r="39" spans="1:37" ht="14.45" customHeight="1">
      <c r="A39" s="526">
        <v>0</v>
      </c>
      <c r="B39" s="527">
        <v>0</v>
      </c>
      <c r="C39" s="527">
        <v>0</v>
      </c>
      <c r="D39" s="527">
        <v>0</v>
      </c>
      <c r="E39" s="527">
        <v>0</v>
      </c>
      <c r="F39" s="527">
        <v>0</v>
      </c>
      <c r="G39" s="527">
        <v>0</v>
      </c>
      <c r="H39" s="528">
        <v>0</v>
      </c>
      <c r="I39" s="527"/>
      <c r="K39" s="199"/>
      <c r="L39" s="200"/>
      <c r="M39" s="178" t="s">
        <v>60</v>
      </c>
      <c r="N39" s="202"/>
      <c r="O39" s="203" t="s">
        <v>61</v>
      </c>
      <c r="P39" s="204">
        <f>'Ｈ２（1990）'!A39</f>
        <v>0</v>
      </c>
      <c r="Q39" s="205">
        <f>'Ｈ２（1990）'!C39</f>
        <v>0</v>
      </c>
      <c r="R39" s="205">
        <f>'Ｈ２（1990）'!E39</f>
        <v>0</v>
      </c>
      <c r="S39" s="267">
        <f>'Ｈ２（1990）'!F39</f>
        <v>0</v>
      </c>
      <c r="T39" s="268">
        <f>'Ｈ２（1990）'!H39</f>
        <v>0</v>
      </c>
      <c r="U39" s="207"/>
      <c r="V39" s="200" t="s">
        <v>59</v>
      </c>
      <c r="W39" s="178" t="s">
        <v>60</v>
      </c>
      <c r="X39" s="202"/>
      <c r="Y39" s="203" t="s">
        <v>33</v>
      </c>
      <c r="Z39" s="204">
        <f>'Ｈ２（1990）'!A186</f>
        <v>0</v>
      </c>
      <c r="AA39" s="205">
        <f>'Ｈ２（1990）'!B186</f>
        <v>0</v>
      </c>
      <c r="AB39" s="206">
        <f>'Ｈ２（1990）'!C186</f>
        <v>0</v>
      </c>
      <c r="AC39" s="506">
        <f>'Ｈ２（1990）'!E186</f>
        <v>0</v>
      </c>
      <c r="AD39" s="165"/>
      <c r="AE39" s="165"/>
      <c r="AF39" s="165"/>
      <c r="AG39" s="165"/>
      <c r="AH39" s="165"/>
      <c r="AI39" s="376"/>
      <c r="AJ39" s="376"/>
      <c r="AK39" s="376"/>
    </row>
    <row r="40" spans="1:37" ht="14.45" customHeight="1">
      <c r="A40" s="526">
        <v>0</v>
      </c>
      <c r="B40" s="527">
        <v>0</v>
      </c>
      <c r="C40" s="527">
        <v>0</v>
      </c>
      <c r="D40" s="527">
        <v>0</v>
      </c>
      <c r="E40" s="527">
        <v>0</v>
      </c>
      <c r="F40" s="527">
        <v>0</v>
      </c>
      <c r="G40" s="527">
        <v>0</v>
      </c>
      <c r="H40" s="528">
        <v>0</v>
      </c>
      <c r="I40" s="527"/>
      <c r="K40" s="199"/>
      <c r="L40" s="200" t="s">
        <v>59</v>
      </c>
      <c r="M40" s="200"/>
      <c r="N40" s="201" t="s">
        <v>62</v>
      </c>
      <c r="O40" s="203" t="s">
        <v>63</v>
      </c>
      <c r="P40" s="204">
        <f>'Ｈ２（1990）'!A40</f>
        <v>0</v>
      </c>
      <c r="Q40" s="205">
        <f>'Ｈ２（1990）'!C40</f>
        <v>0</v>
      </c>
      <c r="R40" s="205">
        <f>'Ｈ２（1990）'!E40</f>
        <v>0</v>
      </c>
      <c r="S40" s="267">
        <f>'Ｈ２（1990）'!F40</f>
        <v>0</v>
      </c>
      <c r="T40" s="268">
        <f>'Ｈ２（1990）'!H40</f>
        <v>0</v>
      </c>
      <c r="U40" s="207"/>
      <c r="V40" s="200"/>
      <c r="W40" s="200"/>
      <c r="X40" s="201" t="s">
        <v>62</v>
      </c>
      <c r="Y40" s="203" t="s">
        <v>37</v>
      </c>
      <c r="Z40" s="204">
        <f>'Ｈ２（1990）'!A187</f>
        <v>0</v>
      </c>
      <c r="AA40" s="205">
        <f>'Ｈ２（1990）'!B187</f>
        <v>0</v>
      </c>
      <c r="AB40" s="206">
        <f>'Ｈ２（1990）'!C187</f>
        <v>0</v>
      </c>
      <c r="AC40" s="506">
        <f>'Ｈ２（1990）'!E187</f>
        <v>0</v>
      </c>
      <c r="AD40" s="165"/>
      <c r="AE40" s="165"/>
      <c r="AF40" s="165"/>
      <c r="AG40" s="165"/>
      <c r="AH40" s="165"/>
      <c r="AI40" s="376"/>
      <c r="AJ40" s="376"/>
      <c r="AK40" s="376"/>
    </row>
    <row r="41" spans="1:37" ht="14.45" customHeight="1">
      <c r="A41" s="526">
        <v>0</v>
      </c>
      <c r="B41" s="527">
        <v>0</v>
      </c>
      <c r="C41" s="527">
        <v>0</v>
      </c>
      <c r="D41" s="527">
        <v>0</v>
      </c>
      <c r="E41" s="527">
        <v>0</v>
      </c>
      <c r="F41" s="527">
        <v>0</v>
      </c>
      <c r="G41" s="527">
        <v>0</v>
      </c>
      <c r="H41" s="528">
        <v>0</v>
      </c>
      <c r="I41" s="527"/>
      <c r="K41" s="199"/>
      <c r="L41" s="200"/>
      <c r="M41" s="200"/>
      <c r="N41" s="201" t="s">
        <v>64</v>
      </c>
      <c r="O41" s="203" t="s">
        <v>65</v>
      </c>
      <c r="P41" s="204">
        <f>'Ｈ２（1990）'!A41</f>
        <v>0</v>
      </c>
      <c r="Q41" s="205">
        <f>'Ｈ２（1990）'!C41</f>
        <v>0</v>
      </c>
      <c r="R41" s="205">
        <f>'Ｈ２（1990）'!E41</f>
        <v>0</v>
      </c>
      <c r="S41" s="267">
        <f>'Ｈ２（1990）'!F41</f>
        <v>0</v>
      </c>
      <c r="T41" s="268">
        <f>'Ｈ２（1990）'!H41</f>
        <v>0</v>
      </c>
      <c r="U41" s="207"/>
      <c r="V41" s="200"/>
      <c r="W41" s="200"/>
      <c r="X41" s="201" t="s">
        <v>64</v>
      </c>
      <c r="Y41" s="203" t="s">
        <v>40</v>
      </c>
      <c r="Z41" s="204">
        <f>'Ｈ２（1990）'!A188</f>
        <v>0</v>
      </c>
      <c r="AA41" s="205">
        <f>'Ｈ２（1990）'!B188</f>
        <v>0</v>
      </c>
      <c r="AB41" s="206">
        <f>'Ｈ２（1990）'!C188</f>
        <v>0</v>
      </c>
      <c r="AC41" s="506">
        <f>'Ｈ２（1990）'!E188</f>
        <v>0</v>
      </c>
      <c r="AD41" s="165"/>
      <c r="AE41" s="165"/>
      <c r="AF41" s="165"/>
      <c r="AG41" s="165"/>
      <c r="AH41" s="165"/>
      <c r="AI41" s="376"/>
      <c r="AJ41" s="376"/>
      <c r="AK41" s="376"/>
    </row>
    <row r="42" spans="1:37" ht="14.45" customHeight="1">
      <c r="A42" s="526">
        <v>0</v>
      </c>
      <c r="B42" s="527">
        <v>0</v>
      </c>
      <c r="C42" s="527">
        <v>0</v>
      </c>
      <c r="D42" s="527">
        <v>0</v>
      </c>
      <c r="E42" s="527">
        <v>0</v>
      </c>
      <c r="F42" s="527">
        <v>0</v>
      </c>
      <c r="G42" s="527">
        <v>0</v>
      </c>
      <c r="H42" s="528">
        <v>0</v>
      </c>
      <c r="I42" s="527"/>
      <c r="K42" s="199" t="s">
        <v>38</v>
      </c>
      <c r="L42" s="200"/>
      <c r="M42" s="200"/>
      <c r="N42" s="201" t="s">
        <v>66</v>
      </c>
      <c r="O42" s="203" t="s">
        <v>67</v>
      </c>
      <c r="P42" s="204">
        <f>'Ｈ２（1990）'!A42</f>
        <v>0</v>
      </c>
      <c r="Q42" s="205">
        <f>'Ｈ２（1990）'!C42</f>
        <v>0</v>
      </c>
      <c r="R42" s="205">
        <f>'Ｈ２（1990）'!E42</f>
        <v>0</v>
      </c>
      <c r="S42" s="267">
        <f>'Ｈ２（1990）'!F42</f>
        <v>0</v>
      </c>
      <c r="T42" s="268">
        <f>'Ｈ２（1990）'!H42</f>
        <v>0</v>
      </c>
      <c r="U42" s="207"/>
      <c r="V42" s="200" t="s">
        <v>668</v>
      </c>
      <c r="W42" s="200"/>
      <c r="X42" s="201" t="s">
        <v>66</v>
      </c>
      <c r="Y42" s="203" t="s">
        <v>43</v>
      </c>
      <c r="Z42" s="204">
        <f>'Ｈ２（1990）'!A189</f>
        <v>0</v>
      </c>
      <c r="AA42" s="205">
        <f>'Ｈ２（1990）'!B189</f>
        <v>0</v>
      </c>
      <c r="AB42" s="206">
        <f>'Ｈ２（1990）'!C189</f>
        <v>0</v>
      </c>
      <c r="AC42" s="506">
        <f>'Ｈ２（1990）'!E189</f>
        <v>0</v>
      </c>
      <c r="AD42" s="165"/>
      <c r="AE42" s="165"/>
      <c r="AF42" s="165"/>
      <c r="AG42" s="165"/>
      <c r="AH42" s="165"/>
      <c r="AI42" s="376"/>
      <c r="AJ42" s="376"/>
      <c r="AK42" s="376"/>
    </row>
    <row r="43" spans="1:37" ht="14.45" customHeight="1">
      <c r="A43" s="526">
        <v>0</v>
      </c>
      <c r="B43" s="527">
        <v>0</v>
      </c>
      <c r="C43" s="527">
        <v>0</v>
      </c>
      <c r="D43" s="527">
        <v>0</v>
      </c>
      <c r="E43" s="527">
        <v>0</v>
      </c>
      <c r="F43" s="527">
        <v>0</v>
      </c>
      <c r="G43" s="527">
        <v>0</v>
      </c>
      <c r="H43" s="528">
        <v>0</v>
      </c>
      <c r="I43" s="527"/>
      <c r="K43" s="199"/>
      <c r="L43" s="200"/>
      <c r="M43" s="200"/>
      <c r="N43" s="201" t="s">
        <v>150</v>
      </c>
      <c r="O43" s="203" t="s">
        <v>69</v>
      </c>
      <c r="P43" s="204">
        <f>'Ｈ２（1990）'!A43</f>
        <v>0</v>
      </c>
      <c r="Q43" s="205">
        <f>'Ｈ２（1990）'!C43</f>
        <v>0</v>
      </c>
      <c r="R43" s="205">
        <f>'Ｈ２（1990）'!E43</f>
        <v>0</v>
      </c>
      <c r="S43" s="267">
        <f>'Ｈ２（1990）'!F43</f>
        <v>0</v>
      </c>
      <c r="T43" s="268">
        <f>'Ｈ２（1990）'!H43</f>
        <v>0</v>
      </c>
      <c r="U43" s="207"/>
      <c r="V43" s="200"/>
      <c r="W43" s="200"/>
      <c r="X43" s="201" t="s">
        <v>150</v>
      </c>
      <c r="Y43" s="203" t="s">
        <v>44</v>
      </c>
      <c r="Z43" s="204">
        <f>'Ｈ２（1990）'!A190</f>
        <v>0</v>
      </c>
      <c r="AA43" s="205">
        <f>'Ｈ２（1990）'!B190</f>
        <v>0</v>
      </c>
      <c r="AB43" s="206">
        <f>'Ｈ２（1990）'!C190</f>
        <v>0</v>
      </c>
      <c r="AC43" s="506">
        <f>'Ｈ２（1990）'!E190</f>
        <v>0</v>
      </c>
      <c r="AD43" s="165"/>
      <c r="AE43" s="165"/>
      <c r="AF43" s="165"/>
      <c r="AG43" s="165"/>
      <c r="AH43" s="165"/>
      <c r="AI43" s="376"/>
      <c r="AJ43" s="376"/>
      <c r="AK43" s="376"/>
    </row>
    <row r="44" spans="1:37" ht="14.45" customHeight="1">
      <c r="A44" s="529">
        <v>0</v>
      </c>
      <c r="B44" s="530">
        <v>0</v>
      </c>
      <c r="C44" s="530">
        <v>0</v>
      </c>
      <c r="D44" s="530">
        <v>0</v>
      </c>
      <c r="E44" s="530">
        <v>0</v>
      </c>
      <c r="F44" s="530">
        <v>0</v>
      </c>
      <c r="G44" s="530">
        <v>0</v>
      </c>
      <c r="H44" s="531">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529">
        <v>0</v>
      </c>
      <c r="B45" s="530">
        <v>0</v>
      </c>
      <c r="C45" s="530">
        <v>0</v>
      </c>
      <c r="D45" s="530">
        <v>0</v>
      </c>
      <c r="E45" s="530">
        <v>0</v>
      </c>
      <c r="F45" s="530">
        <v>0</v>
      </c>
      <c r="G45" s="530">
        <v>0</v>
      </c>
      <c r="H45" s="531">
        <v>0</v>
      </c>
      <c r="I45" s="530"/>
      <c r="K45" s="227" t="s">
        <v>132</v>
      </c>
      <c r="L45" s="200"/>
      <c r="M45" s="201" t="s">
        <v>70</v>
      </c>
      <c r="N45" s="202"/>
      <c r="O45" s="203" t="s">
        <v>71</v>
      </c>
      <c r="P45" s="204">
        <f>'Ｈ２（1990）'!A44</f>
        <v>0</v>
      </c>
      <c r="Q45" s="205">
        <f>'Ｈ２（1990）'!C44</f>
        <v>0</v>
      </c>
      <c r="R45" s="205">
        <f>'Ｈ２（1990）'!E44</f>
        <v>0</v>
      </c>
      <c r="S45" s="267">
        <f>'Ｈ２（1990）'!F44</f>
        <v>0</v>
      </c>
      <c r="T45" s="268">
        <f>'Ｈ２（1990）'!H44</f>
        <v>0</v>
      </c>
      <c r="U45" s="207" t="s">
        <v>72</v>
      </c>
      <c r="V45" s="200" t="s">
        <v>669</v>
      </c>
      <c r="W45" s="201" t="s">
        <v>87</v>
      </c>
      <c r="X45" s="202"/>
      <c r="Y45" s="203" t="s">
        <v>46</v>
      </c>
      <c r="Z45" s="204">
        <f>'Ｈ２（1990）'!A191</f>
        <v>0</v>
      </c>
      <c r="AA45" s="205">
        <f>'Ｈ２（1990）'!B191</f>
        <v>0</v>
      </c>
      <c r="AB45" s="206">
        <f>'Ｈ２（1990）'!C191</f>
        <v>0</v>
      </c>
      <c r="AC45" s="506">
        <f>'Ｈ２（1990）'!E191</f>
        <v>0</v>
      </c>
      <c r="AD45" s="165"/>
      <c r="AE45" s="165"/>
      <c r="AF45" s="165"/>
      <c r="AG45" s="165"/>
      <c r="AH45" s="165"/>
      <c r="AI45" s="376"/>
      <c r="AJ45" s="376"/>
      <c r="AK45" s="376"/>
    </row>
    <row r="46" spans="1:37" ht="14.45" customHeight="1">
      <c r="A46" s="529">
        <v>0</v>
      </c>
      <c r="B46" s="530">
        <v>0</v>
      </c>
      <c r="C46" s="530">
        <v>0</v>
      </c>
      <c r="D46" s="530">
        <v>0</v>
      </c>
      <c r="E46" s="530">
        <v>0</v>
      </c>
      <c r="F46" s="530">
        <v>0</v>
      </c>
      <c r="G46" s="530">
        <v>0</v>
      </c>
      <c r="H46" s="531">
        <v>0</v>
      </c>
      <c r="I46" s="530"/>
      <c r="K46" s="199" t="s">
        <v>130</v>
      </c>
      <c r="L46" s="200"/>
      <c r="M46" s="201" t="s">
        <v>73</v>
      </c>
      <c r="N46" s="202"/>
      <c r="O46" s="203" t="s">
        <v>74</v>
      </c>
      <c r="P46" s="204">
        <f>'Ｈ２（1990）'!A45</f>
        <v>0</v>
      </c>
      <c r="Q46" s="205">
        <f>'Ｈ２（1990）'!C45</f>
        <v>0</v>
      </c>
      <c r="R46" s="205">
        <f>'Ｈ２（1990）'!E45</f>
        <v>0</v>
      </c>
      <c r="S46" s="267">
        <f>'Ｈ２（1990）'!F45</f>
        <v>0</v>
      </c>
      <c r="T46" s="268">
        <f>'Ｈ２（1990）'!H45</f>
        <v>0</v>
      </c>
      <c r="U46" s="207"/>
      <c r="V46" s="200"/>
      <c r="W46" s="201" t="s">
        <v>73</v>
      </c>
      <c r="X46" s="202"/>
      <c r="Y46" s="203" t="s">
        <v>75</v>
      </c>
      <c r="Z46" s="204">
        <f>'Ｈ２（1990）'!A192</f>
        <v>0</v>
      </c>
      <c r="AA46" s="205">
        <f>'Ｈ２（1990）'!B192</f>
        <v>0</v>
      </c>
      <c r="AB46" s="206">
        <f>'Ｈ２（1990）'!C192</f>
        <v>0</v>
      </c>
      <c r="AC46" s="506">
        <f>'Ｈ２（1990）'!E192</f>
        <v>0</v>
      </c>
      <c r="AD46" s="165"/>
      <c r="AE46" s="165"/>
      <c r="AF46" s="165"/>
      <c r="AG46" s="165"/>
      <c r="AH46" s="165"/>
      <c r="AI46" s="376"/>
      <c r="AJ46" s="376"/>
      <c r="AK46" s="376"/>
    </row>
    <row r="47" spans="1:37" ht="14.45" customHeight="1">
      <c r="A47" s="529">
        <v>0</v>
      </c>
      <c r="B47" s="530">
        <v>0</v>
      </c>
      <c r="C47" s="530">
        <v>0</v>
      </c>
      <c r="D47" s="530">
        <v>0</v>
      </c>
      <c r="E47" s="530">
        <v>0</v>
      </c>
      <c r="F47" s="530">
        <v>0</v>
      </c>
      <c r="G47" s="530">
        <v>0</v>
      </c>
      <c r="H47" s="531">
        <v>0</v>
      </c>
      <c r="I47" s="530"/>
      <c r="K47" s="199"/>
      <c r="L47" s="221"/>
      <c r="M47" s="201" t="s">
        <v>13</v>
      </c>
      <c r="N47" s="202"/>
      <c r="O47" s="203" t="s">
        <v>76</v>
      </c>
      <c r="P47" s="204">
        <f>'Ｈ２（1990）'!A46</f>
        <v>0</v>
      </c>
      <c r="Q47" s="205">
        <f>'Ｈ２（1990）'!C46</f>
        <v>0</v>
      </c>
      <c r="R47" s="205">
        <f>'Ｈ２（1990）'!E46</f>
        <v>0</v>
      </c>
      <c r="S47" s="267">
        <f>'Ｈ２（1990）'!F46</f>
        <v>0</v>
      </c>
      <c r="T47" s="268">
        <f>'Ｈ２（1990）'!H46</f>
        <v>0</v>
      </c>
      <c r="U47" s="207"/>
      <c r="V47" s="461"/>
      <c r="W47" s="201" t="s">
        <v>13</v>
      </c>
      <c r="X47" s="202"/>
      <c r="Y47" s="203" t="s">
        <v>77</v>
      </c>
      <c r="Z47" s="204">
        <f>'Ｈ２（1990）'!A193</f>
        <v>0</v>
      </c>
      <c r="AA47" s="205">
        <f>'Ｈ２（1990）'!B193</f>
        <v>0</v>
      </c>
      <c r="AB47" s="206">
        <f>'Ｈ２（1990）'!C193</f>
        <v>0</v>
      </c>
      <c r="AC47" s="506">
        <f>'Ｈ２（1990）'!E193</f>
        <v>0</v>
      </c>
      <c r="AD47" s="165"/>
      <c r="AE47" s="165"/>
      <c r="AF47" s="165"/>
      <c r="AG47" s="165"/>
      <c r="AH47" s="165"/>
      <c r="AI47" s="376"/>
      <c r="AJ47" s="376"/>
      <c r="AK47" s="376"/>
    </row>
    <row r="48" spans="1:37" ht="14.45" customHeight="1">
      <c r="A48" s="529">
        <v>0</v>
      </c>
      <c r="B48" s="530">
        <v>0</v>
      </c>
      <c r="C48" s="530">
        <v>0</v>
      </c>
      <c r="D48" s="530">
        <v>0</v>
      </c>
      <c r="E48" s="530">
        <v>0</v>
      </c>
      <c r="F48" s="530">
        <v>0</v>
      </c>
      <c r="G48" s="530">
        <v>0</v>
      </c>
      <c r="H48" s="531">
        <v>0</v>
      </c>
      <c r="I48" s="530"/>
      <c r="K48" s="199" t="s">
        <v>4</v>
      </c>
      <c r="L48" s="178" t="s">
        <v>78</v>
      </c>
      <c r="M48" s="202"/>
      <c r="N48" s="202"/>
      <c r="O48" s="203" t="s">
        <v>79</v>
      </c>
      <c r="P48" s="204">
        <f>'Ｈ２（1990）'!A47</f>
        <v>0</v>
      </c>
      <c r="Q48" s="205">
        <f>'Ｈ２（1990）'!C47</f>
        <v>0</v>
      </c>
      <c r="R48" s="205">
        <f>'Ｈ２（1990）'!E47</f>
        <v>0</v>
      </c>
      <c r="S48" s="267">
        <f>'Ｈ２（1990）'!F47</f>
        <v>0</v>
      </c>
      <c r="T48" s="268">
        <f>'Ｈ２（1990）'!H47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529">
        <v>203370</v>
      </c>
      <c r="B49" s="530">
        <v>203370</v>
      </c>
      <c r="C49" s="530">
        <v>203370</v>
      </c>
      <c r="D49" s="530">
        <v>0</v>
      </c>
      <c r="E49" s="530">
        <v>101244</v>
      </c>
      <c r="F49" s="530">
        <v>0</v>
      </c>
      <c r="G49" s="530">
        <v>0</v>
      </c>
      <c r="H49" s="531">
        <v>79300</v>
      </c>
      <c r="I49" s="530"/>
      <c r="K49" s="199"/>
      <c r="L49" s="200"/>
      <c r="M49" s="201" t="s">
        <v>11</v>
      </c>
      <c r="N49" s="202"/>
      <c r="O49" s="203" t="s">
        <v>80</v>
      </c>
      <c r="P49" s="204">
        <f>'Ｈ２（1990）'!A48</f>
        <v>0</v>
      </c>
      <c r="Q49" s="205">
        <f>'Ｈ２（1990）'!C48</f>
        <v>0</v>
      </c>
      <c r="R49" s="205">
        <f>'Ｈ２（1990）'!E48</f>
        <v>0</v>
      </c>
      <c r="S49" s="267">
        <f>'Ｈ２（1990）'!F48</f>
        <v>0</v>
      </c>
      <c r="T49" s="268">
        <f>'Ｈ２（1990）'!H48</f>
        <v>0</v>
      </c>
      <c r="U49" s="207"/>
      <c r="V49" s="200"/>
      <c r="W49" s="172"/>
      <c r="X49" s="172"/>
      <c r="Y49" s="212"/>
      <c r="Z49" s="209"/>
      <c r="AA49" s="210"/>
      <c r="AB49" s="210"/>
      <c r="AC49" s="510"/>
      <c r="AD49" s="165"/>
      <c r="AE49" s="165"/>
      <c r="AF49" s="165"/>
      <c r="AG49" s="165"/>
      <c r="AH49" s="165"/>
      <c r="AI49" s="376"/>
      <c r="AJ49" s="376"/>
      <c r="AK49" s="376"/>
    </row>
    <row r="50" spans="1:38" ht="14.45" customHeight="1">
      <c r="A50" s="529">
        <v>0</v>
      </c>
      <c r="B50" s="530">
        <v>0</v>
      </c>
      <c r="C50" s="530">
        <v>0</v>
      </c>
      <c r="D50" s="530">
        <v>0</v>
      </c>
      <c r="E50" s="530">
        <v>0</v>
      </c>
      <c r="F50" s="530">
        <v>0</v>
      </c>
      <c r="G50" s="530">
        <v>0</v>
      </c>
      <c r="H50" s="531">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529">
        <v>203370</v>
      </c>
      <c r="B51" s="530">
        <v>203370</v>
      </c>
      <c r="C51" s="530">
        <v>203370</v>
      </c>
      <c r="D51" s="530">
        <v>0</v>
      </c>
      <c r="E51" s="530">
        <v>101244</v>
      </c>
      <c r="F51" s="530">
        <v>0</v>
      </c>
      <c r="G51" s="530">
        <v>0</v>
      </c>
      <c r="H51" s="531">
        <v>79300</v>
      </c>
      <c r="I51" s="530"/>
      <c r="K51" s="199"/>
      <c r="L51" s="174"/>
      <c r="M51" s="201" t="s">
        <v>88</v>
      </c>
      <c r="N51" s="202"/>
      <c r="O51" s="203" t="s">
        <v>109</v>
      </c>
      <c r="P51" s="204">
        <f>'Ｈ２（1990）'!A50</f>
        <v>0</v>
      </c>
      <c r="Q51" s="205">
        <f>'Ｈ２（1990）'!C50</f>
        <v>0</v>
      </c>
      <c r="R51" s="205">
        <f>'Ｈ２（1990）'!E50</f>
        <v>0</v>
      </c>
      <c r="S51" s="267">
        <f>'Ｈ２（1990）'!F50</f>
        <v>0</v>
      </c>
      <c r="T51" s="268">
        <f>'Ｈ２（1990）'!H50</f>
        <v>0</v>
      </c>
      <c r="U51" s="207"/>
      <c r="V51" s="178"/>
      <c r="W51" s="201" t="s">
        <v>88</v>
      </c>
      <c r="X51" s="222"/>
      <c r="Y51" s="223" t="s">
        <v>48</v>
      </c>
      <c r="Z51" s="231">
        <f>'Ｈ２（1990）'!A195</f>
        <v>0</v>
      </c>
      <c r="AA51" s="232">
        <f>'Ｈ２（1990）'!B195</f>
        <v>0</v>
      </c>
      <c r="AB51" s="233">
        <f>'Ｈ２（1990）'!C195</f>
        <v>0</v>
      </c>
      <c r="AC51" s="513">
        <f>'Ｈ２（1990）'!E195</f>
        <v>0</v>
      </c>
      <c r="AD51" s="165"/>
      <c r="AE51" s="165"/>
      <c r="AF51" s="165"/>
      <c r="AG51" s="165"/>
      <c r="AH51" s="165"/>
      <c r="AI51" s="376"/>
      <c r="AJ51" s="376"/>
      <c r="AK51" s="376"/>
    </row>
    <row r="52" spans="1:38" ht="14.45" customHeight="1">
      <c r="A52" s="529">
        <v>0</v>
      </c>
      <c r="B52" s="530">
        <v>0</v>
      </c>
      <c r="C52" s="530">
        <v>0</v>
      </c>
      <c r="D52" s="530">
        <v>0</v>
      </c>
      <c r="E52" s="530">
        <v>0</v>
      </c>
      <c r="F52" s="530">
        <v>0</v>
      </c>
      <c r="G52" s="530">
        <v>0</v>
      </c>
      <c r="H52" s="531">
        <v>0</v>
      </c>
      <c r="I52" s="530"/>
      <c r="K52" s="199"/>
      <c r="L52" s="181" t="s">
        <v>91</v>
      </c>
      <c r="M52" s="201" t="s">
        <v>89</v>
      </c>
      <c r="N52" s="202"/>
      <c r="O52" s="203" t="s">
        <v>110</v>
      </c>
      <c r="P52" s="204">
        <f>'Ｈ２（1990）'!A51</f>
        <v>203370</v>
      </c>
      <c r="Q52" s="205">
        <f>'Ｈ２（1990）'!C51</f>
        <v>203370</v>
      </c>
      <c r="R52" s="205">
        <f>'Ｈ２（1990）'!E51</f>
        <v>101244</v>
      </c>
      <c r="S52" s="267">
        <f>'Ｈ２（1990）'!F51</f>
        <v>0</v>
      </c>
      <c r="T52" s="268">
        <f>'Ｈ２（1990）'!H51</f>
        <v>79300</v>
      </c>
      <c r="U52" s="207"/>
      <c r="V52" s="200" t="s">
        <v>91</v>
      </c>
      <c r="W52" s="221" t="s">
        <v>89</v>
      </c>
      <c r="X52" s="222"/>
      <c r="Y52" s="223" t="s">
        <v>51</v>
      </c>
      <c r="Z52" s="231">
        <f>'Ｈ２（1990）'!A196</f>
        <v>0</v>
      </c>
      <c r="AA52" s="232">
        <f>'Ｈ２（1990）'!B196</f>
        <v>0</v>
      </c>
      <c r="AB52" s="233">
        <f>'Ｈ２（1990）'!C196</f>
        <v>0</v>
      </c>
      <c r="AC52" s="513">
        <f>'Ｈ２（1990）'!E196</f>
        <v>0</v>
      </c>
      <c r="AD52" s="165"/>
      <c r="AE52" s="165"/>
      <c r="AF52" s="165"/>
      <c r="AG52" s="165"/>
      <c r="AH52" s="165"/>
      <c r="AI52" s="376"/>
      <c r="AJ52" s="376"/>
      <c r="AK52" s="376"/>
    </row>
    <row r="53" spans="1:38" ht="14.45" customHeight="1">
      <c r="A53" s="529">
        <v>0</v>
      </c>
      <c r="B53" s="530">
        <v>0</v>
      </c>
      <c r="C53" s="530">
        <v>0</v>
      </c>
      <c r="D53" s="530">
        <v>0</v>
      </c>
      <c r="E53" s="530">
        <v>0</v>
      </c>
      <c r="F53" s="530">
        <v>0</v>
      </c>
      <c r="G53" s="530">
        <v>0</v>
      </c>
      <c r="H53" s="531">
        <v>0</v>
      </c>
      <c r="I53" s="530"/>
      <c r="K53" s="199"/>
      <c r="L53" s="181"/>
      <c r="M53" s="201" t="s">
        <v>104</v>
      </c>
      <c r="N53" s="202"/>
      <c r="O53" s="203" t="s">
        <v>111</v>
      </c>
      <c r="P53" s="204">
        <f>'Ｈ２（1990）'!A52</f>
        <v>0</v>
      </c>
      <c r="Q53" s="205">
        <f>'Ｈ２（1990）'!C52</f>
        <v>0</v>
      </c>
      <c r="R53" s="205">
        <f>'Ｈ２（1990）'!E52</f>
        <v>0</v>
      </c>
      <c r="S53" s="267">
        <f>'Ｈ２（1990）'!F52</f>
        <v>0</v>
      </c>
      <c r="T53" s="268">
        <f>'Ｈ２（1990）'!H52</f>
        <v>0</v>
      </c>
      <c r="U53" s="207"/>
      <c r="V53" s="200"/>
      <c r="W53" s="221" t="s">
        <v>104</v>
      </c>
      <c r="X53" s="222"/>
      <c r="Y53" s="223" t="s">
        <v>53</v>
      </c>
      <c r="Z53" s="231">
        <f>'Ｈ２（1990）'!A197</f>
        <v>0</v>
      </c>
      <c r="AA53" s="232">
        <f>'Ｈ２（1990）'!B197</f>
        <v>0</v>
      </c>
      <c r="AB53" s="233">
        <f>'Ｈ２（1990）'!C197</f>
        <v>0</v>
      </c>
      <c r="AC53" s="513">
        <f>'Ｈ２（1990）'!E197</f>
        <v>0</v>
      </c>
      <c r="AD53" s="165"/>
      <c r="AE53" s="165"/>
      <c r="AF53" s="165"/>
      <c r="AG53" s="165"/>
      <c r="AH53" s="165"/>
      <c r="AI53" s="376"/>
      <c r="AJ53" s="376"/>
      <c r="AK53" s="376"/>
    </row>
    <row r="54" spans="1:38" ht="14.45" customHeight="1">
      <c r="A54" s="529">
        <v>0</v>
      </c>
      <c r="B54" s="530">
        <v>0</v>
      </c>
      <c r="C54" s="530">
        <v>0</v>
      </c>
      <c r="D54" s="530">
        <v>0</v>
      </c>
      <c r="E54" s="530">
        <v>0</v>
      </c>
      <c r="F54" s="530">
        <v>0</v>
      </c>
      <c r="G54" s="530">
        <v>0</v>
      </c>
      <c r="H54" s="531">
        <v>0</v>
      </c>
      <c r="I54" s="530"/>
      <c r="K54" s="199"/>
      <c r="L54" s="181"/>
      <c r="M54" s="201" t="s">
        <v>90</v>
      </c>
      <c r="N54" s="202"/>
      <c r="O54" s="203" t="s">
        <v>112</v>
      </c>
      <c r="P54" s="204">
        <f>'Ｈ２（1990）'!A53</f>
        <v>0</v>
      </c>
      <c r="Q54" s="205">
        <f>'Ｈ２（1990）'!C53</f>
        <v>0</v>
      </c>
      <c r="R54" s="205">
        <f>'Ｈ２（1990）'!E53</f>
        <v>0</v>
      </c>
      <c r="S54" s="267">
        <f>'Ｈ２（1990）'!F53</f>
        <v>0</v>
      </c>
      <c r="T54" s="268">
        <f>'Ｈ２（1990）'!H53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529">
        <v>0</v>
      </c>
      <c r="B55" s="530">
        <v>0</v>
      </c>
      <c r="C55" s="530">
        <v>0</v>
      </c>
      <c r="D55" s="530">
        <v>0</v>
      </c>
      <c r="E55" s="530">
        <v>0</v>
      </c>
      <c r="F55" s="530">
        <v>0</v>
      </c>
      <c r="G55" s="530">
        <v>0</v>
      </c>
      <c r="H55" s="531">
        <v>0</v>
      </c>
      <c r="I55" s="530"/>
      <c r="K55" s="199"/>
      <c r="L55" s="181" t="s">
        <v>92</v>
      </c>
      <c r="M55" s="201" t="s">
        <v>105</v>
      </c>
      <c r="N55" s="202"/>
      <c r="O55" s="203" t="s">
        <v>113</v>
      </c>
      <c r="P55" s="204">
        <f>'Ｈ２（1990）'!A54</f>
        <v>0</v>
      </c>
      <c r="Q55" s="205">
        <f>'Ｈ２（1990）'!C54</f>
        <v>0</v>
      </c>
      <c r="R55" s="205">
        <f>'Ｈ２（1990）'!E54</f>
        <v>0</v>
      </c>
      <c r="S55" s="267">
        <f>'Ｈ２（1990）'!F54</f>
        <v>0</v>
      </c>
      <c r="T55" s="268">
        <f>'Ｈ２（1990）'!H54</f>
        <v>0</v>
      </c>
      <c r="U55" s="207"/>
      <c r="V55" s="200"/>
      <c r="W55" s="200"/>
      <c r="X55" s="172"/>
      <c r="Y55" s="212"/>
      <c r="Z55" s="209"/>
      <c r="AA55" s="210"/>
      <c r="AB55" s="210"/>
      <c r="AC55" s="510"/>
      <c r="AD55" s="165"/>
      <c r="AE55" s="165"/>
      <c r="AF55" s="165"/>
      <c r="AG55" s="165"/>
      <c r="AH55" s="165"/>
      <c r="AI55" s="376"/>
      <c r="AJ55" s="376"/>
      <c r="AK55" s="376"/>
    </row>
    <row r="56" spans="1:38" ht="14.45" customHeight="1">
      <c r="A56" s="529">
        <v>0</v>
      </c>
      <c r="B56" s="530">
        <v>0</v>
      </c>
      <c r="C56" s="530">
        <v>0</v>
      </c>
      <c r="D56" s="530">
        <v>0</v>
      </c>
      <c r="E56" s="530">
        <v>0</v>
      </c>
      <c r="F56" s="530">
        <v>0</v>
      </c>
      <c r="G56" s="530">
        <v>0</v>
      </c>
      <c r="H56" s="531">
        <v>0</v>
      </c>
      <c r="I56" s="530"/>
      <c r="K56" s="199"/>
      <c r="L56" s="181"/>
      <c r="M56" s="201" t="s">
        <v>106</v>
      </c>
      <c r="N56" s="202"/>
      <c r="O56" s="203" t="s">
        <v>114</v>
      </c>
      <c r="P56" s="204">
        <f>'Ｈ２（1990）'!A55</f>
        <v>0</v>
      </c>
      <c r="Q56" s="205">
        <f>'Ｈ２（1990）'!C55</f>
        <v>0</v>
      </c>
      <c r="R56" s="205">
        <f>'Ｈ２（1990）'!E55</f>
        <v>0</v>
      </c>
      <c r="S56" s="267">
        <f>'Ｈ２（1990）'!F55</f>
        <v>0</v>
      </c>
      <c r="T56" s="268">
        <f>'Ｈ２（1990）'!H55</f>
        <v>0</v>
      </c>
      <c r="U56" s="207"/>
      <c r="V56" s="200" t="s">
        <v>668</v>
      </c>
      <c r="W56" s="201" t="s">
        <v>106</v>
      </c>
      <c r="X56" s="202"/>
      <c r="Y56" s="203" t="s">
        <v>55</v>
      </c>
      <c r="Z56" s="204">
        <f>'Ｈ２（1990）'!A198</f>
        <v>0</v>
      </c>
      <c r="AA56" s="205">
        <f>'Ｈ２（1990）'!B198</f>
        <v>0</v>
      </c>
      <c r="AB56" s="206">
        <f>'Ｈ２（1990）'!C198</f>
        <v>0</v>
      </c>
      <c r="AC56" s="506">
        <f>'Ｈ２（1990）'!E198</f>
        <v>0</v>
      </c>
      <c r="AD56" s="165"/>
      <c r="AE56" s="165"/>
      <c r="AF56" s="165"/>
      <c r="AG56" s="165"/>
      <c r="AH56" s="165"/>
      <c r="AI56" s="376"/>
      <c r="AJ56" s="376"/>
      <c r="AK56" s="376"/>
    </row>
    <row r="57" spans="1:38" ht="14.45" customHeight="1">
      <c r="A57" s="529">
        <v>0</v>
      </c>
      <c r="B57" s="530">
        <v>0</v>
      </c>
      <c r="C57" s="530">
        <v>0</v>
      </c>
      <c r="D57" s="530">
        <v>0</v>
      </c>
      <c r="E57" s="530">
        <v>0</v>
      </c>
      <c r="F57" s="530">
        <v>0</v>
      </c>
      <c r="G57" s="530">
        <v>0</v>
      </c>
      <c r="H57" s="531">
        <v>0</v>
      </c>
      <c r="I57" s="530"/>
      <c r="K57" s="199"/>
      <c r="L57" s="181"/>
      <c r="M57" s="201" t="s">
        <v>107</v>
      </c>
      <c r="N57" s="202"/>
      <c r="O57" s="203" t="s">
        <v>115</v>
      </c>
      <c r="P57" s="204">
        <f>'Ｈ２（1990）'!A56</f>
        <v>0</v>
      </c>
      <c r="Q57" s="205">
        <f>'Ｈ２（1990）'!C56</f>
        <v>0</v>
      </c>
      <c r="R57" s="205">
        <f>'Ｈ２（1990）'!E56</f>
        <v>0</v>
      </c>
      <c r="S57" s="267">
        <f>'Ｈ２（1990）'!F56</f>
        <v>0</v>
      </c>
      <c r="T57" s="268">
        <f>'Ｈ２（1990）'!H56</f>
        <v>0</v>
      </c>
      <c r="U57" s="207"/>
      <c r="V57" s="200"/>
      <c r="W57" s="201" t="s">
        <v>136</v>
      </c>
      <c r="X57" s="202"/>
      <c r="Y57" s="203" t="s">
        <v>56</v>
      </c>
      <c r="Z57" s="204">
        <f>'Ｈ２（1990）'!A199</f>
        <v>9000</v>
      </c>
      <c r="AA57" s="205">
        <f>'Ｈ２（1990）'!B199</f>
        <v>0</v>
      </c>
      <c r="AB57" s="206">
        <f>'Ｈ２（1990）'!C199</f>
        <v>0</v>
      </c>
      <c r="AC57" s="506">
        <f>'Ｈ２（1990）'!E199</f>
        <v>0</v>
      </c>
      <c r="AD57" s="165"/>
      <c r="AE57" s="165"/>
      <c r="AF57" s="165"/>
      <c r="AG57" s="165"/>
      <c r="AH57" s="165"/>
      <c r="AI57" s="376"/>
      <c r="AJ57" s="376"/>
      <c r="AK57" s="376"/>
    </row>
    <row r="58" spans="1:38" ht="14.45" customHeight="1" thickBot="1">
      <c r="A58" s="529">
        <v>0</v>
      </c>
      <c r="B58" s="530">
        <v>0</v>
      </c>
      <c r="C58" s="530">
        <v>0</v>
      </c>
      <c r="D58" s="530">
        <v>0</v>
      </c>
      <c r="E58" s="530">
        <v>0</v>
      </c>
      <c r="F58" s="530">
        <v>0</v>
      </c>
      <c r="G58" s="530">
        <v>0</v>
      </c>
      <c r="H58" s="531">
        <v>0</v>
      </c>
      <c r="I58" s="530"/>
      <c r="K58" s="199"/>
      <c r="L58" s="181" t="s">
        <v>41</v>
      </c>
      <c r="M58" s="201" t="s">
        <v>108</v>
      </c>
      <c r="N58" s="202"/>
      <c r="O58" s="203" t="s">
        <v>116</v>
      </c>
      <c r="P58" s="204">
        <f>'Ｈ２（1990）'!A57</f>
        <v>0</v>
      </c>
      <c r="Q58" s="205">
        <f>'Ｈ２（1990）'!C57</f>
        <v>0</v>
      </c>
      <c r="R58" s="205">
        <f>'Ｈ２（1990）'!E57</f>
        <v>0</v>
      </c>
      <c r="S58" s="267">
        <f>'Ｈ２（1990）'!F57</f>
        <v>0</v>
      </c>
      <c r="T58" s="268">
        <f>'Ｈ２（1990）'!H57</f>
        <v>0</v>
      </c>
      <c r="U58" s="207"/>
      <c r="V58" s="181" t="s">
        <v>669</v>
      </c>
      <c r="W58" s="201" t="s">
        <v>138</v>
      </c>
      <c r="X58" s="202"/>
      <c r="Y58" s="203" t="s">
        <v>58</v>
      </c>
      <c r="Z58" s="204">
        <f>'Ｈ２（1990）'!A200</f>
        <v>0</v>
      </c>
      <c r="AA58" s="205">
        <f>'Ｈ２（1990）'!B200</f>
        <v>0</v>
      </c>
      <c r="AB58" s="206">
        <f>'Ｈ２（1990）'!C200</f>
        <v>0</v>
      </c>
      <c r="AC58" s="506">
        <f>'Ｈ２（1990）'!E200</f>
        <v>0</v>
      </c>
      <c r="AD58" s="165"/>
      <c r="AE58" s="165"/>
      <c r="AF58" s="165"/>
      <c r="AG58" s="165"/>
      <c r="AH58" s="165"/>
      <c r="AI58" s="376"/>
      <c r="AJ58" s="376"/>
      <c r="AK58" s="376"/>
    </row>
    <row r="59" spans="1:38" ht="14.45" customHeight="1" thickTop="1" thickBot="1">
      <c r="A59" s="532"/>
      <c r="B59" s="533"/>
      <c r="C59" s="533"/>
      <c r="D59" s="533"/>
      <c r="E59" s="533"/>
      <c r="F59" s="533"/>
      <c r="G59" s="533"/>
      <c r="H59" s="534"/>
      <c r="I59" s="530"/>
      <c r="K59" s="199"/>
      <c r="L59" s="221"/>
      <c r="M59" s="201" t="s">
        <v>13</v>
      </c>
      <c r="N59" s="202"/>
      <c r="O59" s="203" t="s">
        <v>117</v>
      </c>
      <c r="P59" s="204">
        <f>'Ｈ２（1990）'!A58</f>
        <v>0</v>
      </c>
      <c r="Q59" s="205">
        <f>'Ｈ２（1990）'!C58</f>
        <v>0</v>
      </c>
      <c r="R59" s="205">
        <f>'Ｈ２（1990）'!E58</f>
        <v>0</v>
      </c>
      <c r="S59" s="267">
        <f>'Ｈ２（1990）'!F58</f>
        <v>0</v>
      </c>
      <c r="T59" s="268">
        <f>'Ｈ２（1990）'!H58</f>
        <v>0</v>
      </c>
      <c r="U59" s="207"/>
      <c r="V59" s="221"/>
      <c r="W59" s="221" t="s">
        <v>13</v>
      </c>
      <c r="X59" s="222"/>
      <c r="Y59" s="223" t="s">
        <v>61</v>
      </c>
      <c r="Z59" s="204">
        <f>'Ｈ２（1990）'!A201</f>
        <v>0</v>
      </c>
      <c r="AA59" s="205">
        <f>'Ｈ２（1990）'!B201</f>
        <v>0</v>
      </c>
      <c r="AB59" s="206">
        <f>'Ｈ２（1990）'!C201</f>
        <v>0</v>
      </c>
      <c r="AC59" s="506">
        <f>'Ｈ２（1990）'!E201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'Ｈ２（1990）'!A59</f>
        <v>0</v>
      </c>
      <c r="Q60" s="205">
        <f>'Ｈ２（1990）'!C59</f>
        <v>0</v>
      </c>
      <c r="R60" s="205">
        <f>'Ｈ２（1990）'!E59</f>
        <v>0</v>
      </c>
      <c r="S60" s="267">
        <f>'Ｈ２（1990）'!F59</f>
        <v>0</v>
      </c>
      <c r="T60" s="268">
        <f>'Ｈ２（1990）'!H59</f>
        <v>0</v>
      </c>
      <c r="U60" s="207"/>
      <c r="V60" s="221" t="s">
        <v>13</v>
      </c>
      <c r="W60" s="222"/>
      <c r="X60" s="222"/>
      <c r="Y60" s="223" t="s">
        <v>63</v>
      </c>
      <c r="Z60" s="462">
        <f>'Ｈ２（1990）'!A202</f>
        <v>0</v>
      </c>
      <c r="AA60" s="449">
        <f>'Ｈ２（1990）'!B202</f>
        <v>0</v>
      </c>
      <c r="AB60" s="463">
        <f>'Ｈ２（1990）'!C202</f>
        <v>0</v>
      </c>
      <c r="AC60" s="515">
        <f>'Ｈ２（1990）'!E202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944093</v>
      </c>
      <c r="Q61" s="247">
        <f>SUM(Q8:Q60)-Q9-Q10-Q12-Q13-Q15-Q16-Q17-Q30-Q31-Q32-Q40-Q41-Q42-Q43-Q44-Q49-Q50</f>
        <v>291183</v>
      </c>
      <c r="R61" s="247">
        <f>SUM(R8:R60)-R9-R10-R12-R13-R15-R16-R17-R30-R31-R32-R40-R41-R42-R43-R44-R49-R50</f>
        <v>104848</v>
      </c>
      <c r="S61" s="336">
        <f>SUM(S8:S60)-S9-S10-S12-S13-S15-S16-S17-S30-S31-S32-S40-S41-S42-S43-S44-S49-S50</f>
        <v>525379</v>
      </c>
      <c r="T61" s="337">
        <f>SUM(T8:T60)-T9-T10-T12-T13-T15-T16-T17-T30-T31-T32-T40-T41-T42-T43-T44-T49-T50</f>
        <v>104000</v>
      </c>
      <c r="U61" s="249"/>
      <c r="V61" s="243" t="s">
        <v>82</v>
      </c>
      <c r="W61" s="244"/>
      <c r="X61" s="244"/>
      <c r="Y61" s="245"/>
      <c r="Z61" s="250">
        <f>SUM(Z8:Z60)-Z9-Z10-Z25-Z28-Z40-Z41-Z42-Z43-Z44</f>
        <v>26441</v>
      </c>
      <c r="AA61" s="247">
        <f>SUM(AA8:AA60)-AA9-AA10-AA25-AA28-AA40-AA41-AA42-AA43-AA44</f>
        <v>0</v>
      </c>
      <c r="AB61" s="251">
        <f>SUM(AB8:AB60)-AB9-AB10-AB25-AB28-AB40-AB41-AB42-AB43-AB44</f>
        <v>6156</v>
      </c>
      <c r="AC61" s="516">
        <f>SUM(AC8:AC60)-AC9-AC10-AC25-AC28-AC40-AC41-AC42-AC43-AC44</f>
        <v>0</v>
      </c>
      <c r="AD61" s="1046"/>
      <c r="AE61" s="1046"/>
      <c r="AF61" s="1046"/>
      <c r="AG61" s="1011"/>
      <c r="AH61" s="1011"/>
      <c r="AI61" s="1012" t="s">
        <v>5</v>
      </c>
      <c r="AJ61" s="1009" t="s">
        <v>6</v>
      </c>
      <c r="AK61" s="1009" t="s">
        <v>7</v>
      </c>
      <c r="AL61" s="1013" t="s">
        <v>398</v>
      </c>
    </row>
    <row r="62" spans="1:38" ht="14.45" customHeight="1">
      <c r="A62" s="915">
        <v>813850</v>
      </c>
      <c r="B62" s="915">
        <v>754214</v>
      </c>
      <c r="C62" s="915">
        <v>59636</v>
      </c>
      <c r="D62" s="915">
        <v>11145</v>
      </c>
      <c r="E62" s="915">
        <v>10074</v>
      </c>
      <c r="F62" s="915">
        <v>75400</v>
      </c>
      <c r="G62" s="536"/>
      <c r="H62" s="535"/>
      <c r="I62" s="535"/>
      <c r="K62" s="188"/>
      <c r="L62" s="189" t="s">
        <v>8</v>
      </c>
      <c r="M62" s="190"/>
      <c r="N62" s="190"/>
      <c r="O62" s="191" t="s">
        <v>9</v>
      </c>
      <c r="P62" s="257">
        <f>'Ｈ２（1990）'!A63</f>
        <v>18570</v>
      </c>
      <c r="Q62" s="258">
        <f>'Ｈ２（1990）'!B63</f>
        <v>18570</v>
      </c>
      <c r="R62" s="259"/>
      <c r="S62" s="260">
        <f>'Ｈ２（1990）'!D63</f>
        <v>0</v>
      </c>
      <c r="T62" s="261">
        <f>'Ｈ２（1990）'!F63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15">
        <v>18570</v>
      </c>
      <c r="B63" s="915">
        <v>18570</v>
      </c>
      <c r="C63" s="915">
        <v>0</v>
      </c>
      <c r="D63" s="915">
        <v>0</v>
      </c>
      <c r="E63" s="915">
        <v>0</v>
      </c>
      <c r="F63" s="915">
        <v>0</v>
      </c>
      <c r="G63" s="536"/>
      <c r="H63" s="535"/>
      <c r="I63" s="535"/>
      <c r="K63" s="199"/>
      <c r="L63" s="200"/>
      <c r="M63" s="201" t="s">
        <v>11</v>
      </c>
      <c r="N63" s="202"/>
      <c r="O63" s="203" t="s">
        <v>12</v>
      </c>
      <c r="P63" s="204">
        <f>'Ｈ２（1990）'!A64</f>
        <v>0</v>
      </c>
      <c r="Q63" s="205">
        <f>'Ｈ２（1990）'!B64</f>
        <v>0</v>
      </c>
      <c r="R63" s="225"/>
      <c r="S63" s="267">
        <f>'Ｈ２（1990）'!D64</f>
        <v>0</v>
      </c>
      <c r="T63" s="268">
        <f>'Ｈ２（1990）'!F64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15">
        <v>0</v>
      </c>
      <c r="B64" s="915">
        <v>0</v>
      </c>
      <c r="C64" s="915">
        <v>0</v>
      </c>
      <c r="D64" s="915">
        <v>0</v>
      </c>
      <c r="E64" s="915">
        <v>0</v>
      </c>
      <c r="F64" s="915">
        <v>0</v>
      </c>
      <c r="G64" s="536"/>
      <c r="H64" s="535"/>
      <c r="I64" s="535"/>
      <c r="K64" s="199"/>
      <c r="L64" s="200"/>
      <c r="M64" s="201" t="s">
        <v>13</v>
      </c>
      <c r="N64" s="172"/>
      <c r="O64" s="212"/>
      <c r="P64" s="213">
        <f>P62-P63</f>
        <v>18570</v>
      </c>
      <c r="Q64" s="214">
        <f>Q62-Q63</f>
        <v>18570</v>
      </c>
      <c r="R64" s="214"/>
      <c r="S64" s="274">
        <f>S62-S63</f>
        <v>0</v>
      </c>
      <c r="T64" s="275">
        <f>T62-T63</f>
        <v>0</v>
      </c>
      <c r="U64" s="269"/>
      <c r="V64" s="200"/>
      <c r="W64" s="201" t="s">
        <v>13</v>
      </c>
      <c r="X64" s="172"/>
      <c r="Y64" s="212" t="s">
        <v>9</v>
      </c>
      <c r="Z64" s="276">
        <f>'Ｈ２（1990）'!A117</f>
        <v>0</v>
      </c>
      <c r="AA64" s="277">
        <f>'Ｈ２（1990）'!B117</f>
        <v>0</v>
      </c>
      <c r="AB64" s="278"/>
      <c r="AC64" s="279">
        <f>'Ｈ２（1990）'!E117</f>
        <v>0</v>
      </c>
      <c r="AD64" s="269"/>
      <c r="AE64" s="200"/>
      <c r="AF64" s="201" t="s">
        <v>13</v>
      </c>
      <c r="AG64" s="172"/>
      <c r="AH64" s="212" t="s">
        <v>399</v>
      </c>
      <c r="AI64" s="276">
        <f>'Ｈ２（1990）'!A140</f>
        <v>0</v>
      </c>
      <c r="AJ64" s="277">
        <f>'Ｈ２（1990）'!B140</f>
        <v>0</v>
      </c>
      <c r="AK64" s="280">
        <f>'Ｈ２（1990）'!C140</f>
        <v>0</v>
      </c>
      <c r="AL64" s="281">
        <f>'Ｈ２（1990）'!E140</f>
        <v>0</v>
      </c>
    </row>
    <row r="65" spans="1:38" ht="14.45" customHeight="1">
      <c r="A65" s="915">
        <v>2473</v>
      </c>
      <c r="B65" s="915">
        <v>1597</v>
      </c>
      <c r="C65" s="915">
        <v>876</v>
      </c>
      <c r="D65" s="915">
        <v>0</v>
      </c>
      <c r="E65" s="915">
        <v>0</v>
      </c>
      <c r="F65" s="915">
        <v>0</v>
      </c>
      <c r="G65" s="536"/>
      <c r="H65" s="535"/>
      <c r="I65" s="535"/>
      <c r="K65" s="199" t="s">
        <v>4</v>
      </c>
      <c r="L65" s="178" t="s">
        <v>14</v>
      </c>
      <c r="M65" s="175"/>
      <c r="N65" s="175"/>
      <c r="O65" s="216" t="s">
        <v>15</v>
      </c>
      <c r="P65" s="217">
        <f>'Ｈ２（1990）'!A65</f>
        <v>2473</v>
      </c>
      <c r="Q65" s="218">
        <f>'Ｈ２（1990）'!B65</f>
        <v>1597</v>
      </c>
      <c r="R65" s="282"/>
      <c r="S65" s="283">
        <f>'Ｈ２（1990）'!D65</f>
        <v>0</v>
      </c>
      <c r="T65" s="268">
        <f>'Ｈ２（1990）'!F65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5">
        <v>1597</v>
      </c>
      <c r="B66" s="915">
        <v>1597</v>
      </c>
      <c r="C66" s="915">
        <v>0</v>
      </c>
      <c r="D66" s="915">
        <v>0</v>
      </c>
      <c r="E66" s="915">
        <v>0</v>
      </c>
      <c r="F66" s="915">
        <v>0</v>
      </c>
      <c r="G66" s="536"/>
      <c r="H66" s="535"/>
      <c r="I66" s="535"/>
      <c r="K66" s="199"/>
      <c r="L66" s="200"/>
      <c r="M66" s="201" t="s">
        <v>16</v>
      </c>
      <c r="N66" s="202"/>
      <c r="O66" s="203" t="s">
        <v>17</v>
      </c>
      <c r="P66" s="204">
        <f>'Ｈ２（1990）'!A66</f>
        <v>1597</v>
      </c>
      <c r="Q66" s="205">
        <f>'Ｈ２（1990）'!B66</f>
        <v>1597</v>
      </c>
      <c r="R66" s="225"/>
      <c r="S66" s="267">
        <f>'Ｈ２（1990）'!D66</f>
        <v>0</v>
      </c>
      <c r="T66" s="268">
        <f>'Ｈ２（1990）'!F66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5">
        <v>11406</v>
      </c>
      <c r="B67" s="915">
        <v>3409</v>
      </c>
      <c r="C67" s="915">
        <v>7997</v>
      </c>
      <c r="D67" s="915">
        <v>0</v>
      </c>
      <c r="E67" s="915">
        <v>0</v>
      </c>
      <c r="F67" s="915">
        <v>0</v>
      </c>
      <c r="G67" s="536"/>
      <c r="H67" s="535"/>
      <c r="I67" s="535"/>
      <c r="K67" s="199"/>
      <c r="L67" s="221"/>
      <c r="M67" s="201" t="s">
        <v>13</v>
      </c>
      <c r="N67" s="222"/>
      <c r="O67" s="223"/>
      <c r="P67" s="213">
        <f>P65-P66</f>
        <v>876</v>
      </c>
      <c r="Q67" s="214">
        <f>Q65-Q66</f>
        <v>0</v>
      </c>
      <c r="R67" s="214"/>
      <c r="S67" s="274">
        <f>S65-S66</f>
        <v>0</v>
      </c>
      <c r="T67" s="275">
        <f>T65-T66</f>
        <v>0</v>
      </c>
      <c r="U67" s="269"/>
      <c r="V67" s="221"/>
      <c r="W67" s="201" t="s">
        <v>13</v>
      </c>
      <c r="X67" s="222"/>
      <c r="Y67" s="212" t="s">
        <v>400</v>
      </c>
      <c r="Z67" s="276">
        <f>'Ｈ２（1990）'!A118</f>
        <v>0</v>
      </c>
      <c r="AA67" s="277">
        <f>'Ｈ２（1990）'!B118</f>
        <v>0</v>
      </c>
      <c r="AB67" s="278"/>
      <c r="AC67" s="279">
        <f>'Ｈ２（1990）'!E118</f>
        <v>0</v>
      </c>
      <c r="AD67" s="269"/>
      <c r="AE67" s="221"/>
      <c r="AF67" s="201" t="s">
        <v>13</v>
      </c>
      <c r="AG67" s="222"/>
      <c r="AH67" s="212" t="s">
        <v>401</v>
      </c>
      <c r="AI67" s="276">
        <f>'Ｈ２（1990）'!A141</f>
        <v>0</v>
      </c>
      <c r="AJ67" s="277">
        <f>'Ｈ２（1990）'!B141</f>
        <v>0</v>
      </c>
      <c r="AK67" s="280">
        <f>'Ｈ２（1990）'!C141</f>
        <v>0</v>
      </c>
      <c r="AL67" s="281">
        <f>'Ｈ２（1990）'!E141</f>
        <v>0</v>
      </c>
    </row>
    <row r="68" spans="1:38" ht="14.45" customHeight="1">
      <c r="A68" s="915">
        <v>11406</v>
      </c>
      <c r="B68" s="915">
        <v>3409</v>
      </c>
      <c r="C68" s="915">
        <v>7997</v>
      </c>
      <c r="D68" s="915">
        <v>0</v>
      </c>
      <c r="E68" s="915">
        <v>0</v>
      </c>
      <c r="F68" s="915">
        <v>0</v>
      </c>
      <c r="G68" s="536"/>
      <c r="H68" s="535"/>
      <c r="I68" s="535"/>
      <c r="K68" s="199" t="s">
        <v>4</v>
      </c>
      <c r="L68" s="174"/>
      <c r="M68" s="200" t="s">
        <v>94</v>
      </c>
      <c r="N68" s="202"/>
      <c r="O68" s="203" t="s">
        <v>93</v>
      </c>
      <c r="P68" s="204">
        <f>'Ｈ２（1990）'!A68</f>
        <v>11406</v>
      </c>
      <c r="Q68" s="205">
        <f>'Ｈ２（1990）'!B68</f>
        <v>3409</v>
      </c>
      <c r="R68" s="225"/>
      <c r="S68" s="267">
        <f>'Ｈ２（1990）'!D68</f>
        <v>0</v>
      </c>
      <c r="T68" s="268">
        <f>'Ｈ２（1990）'!F68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5">
        <v>6286</v>
      </c>
      <c r="B69" s="915">
        <v>3409</v>
      </c>
      <c r="C69" s="915">
        <v>2877</v>
      </c>
      <c r="D69" s="915">
        <v>0</v>
      </c>
      <c r="E69" s="915">
        <v>0</v>
      </c>
      <c r="F69" s="915">
        <v>0</v>
      </c>
      <c r="G69" s="536"/>
      <c r="H69" s="535"/>
      <c r="I69" s="535"/>
      <c r="K69" s="199"/>
      <c r="L69" s="181" t="s">
        <v>102</v>
      </c>
      <c r="M69" s="200"/>
      <c r="N69" s="201" t="s">
        <v>148</v>
      </c>
      <c r="O69" s="203" t="s">
        <v>97</v>
      </c>
      <c r="P69" s="204">
        <f>'Ｈ２（1990）'!A69</f>
        <v>6286</v>
      </c>
      <c r="Q69" s="205">
        <f>'Ｈ２（1990）'!B69</f>
        <v>3409</v>
      </c>
      <c r="R69" s="225"/>
      <c r="S69" s="267">
        <f>'Ｈ２（1990）'!D69</f>
        <v>0</v>
      </c>
      <c r="T69" s="268">
        <f>'Ｈ２（1990）'!F69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5">
        <v>5120</v>
      </c>
      <c r="B70" s="915">
        <v>0</v>
      </c>
      <c r="C70" s="915">
        <v>5120</v>
      </c>
      <c r="D70" s="915">
        <v>0</v>
      </c>
      <c r="E70" s="915">
        <v>0</v>
      </c>
      <c r="F70" s="915">
        <v>0</v>
      </c>
      <c r="G70" s="536"/>
      <c r="H70" s="535"/>
      <c r="I70" s="535"/>
      <c r="K70" s="199"/>
      <c r="L70" s="181" t="s">
        <v>103</v>
      </c>
      <c r="M70" s="181"/>
      <c r="N70" s="201" t="s">
        <v>96</v>
      </c>
      <c r="O70" s="203" t="s">
        <v>34</v>
      </c>
      <c r="P70" s="204">
        <f>'Ｈ２（1990）'!A70</f>
        <v>5120</v>
      </c>
      <c r="Q70" s="205">
        <f>'Ｈ２（1990）'!B70</f>
        <v>0</v>
      </c>
      <c r="R70" s="225"/>
      <c r="S70" s="267">
        <f>'Ｈ２（1990）'!D70</f>
        <v>0</v>
      </c>
      <c r="T70" s="268">
        <f>'Ｈ２（1990）'!F70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5">
        <v>0</v>
      </c>
      <c r="B71" s="915">
        <v>0</v>
      </c>
      <c r="C71" s="915">
        <v>0</v>
      </c>
      <c r="D71" s="915">
        <v>0</v>
      </c>
      <c r="E71" s="915">
        <v>0</v>
      </c>
      <c r="F71" s="915">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5">
        <v>0</v>
      </c>
      <c r="B72" s="915">
        <v>0</v>
      </c>
      <c r="C72" s="915">
        <v>0</v>
      </c>
      <c r="D72" s="915">
        <v>0</v>
      </c>
      <c r="E72" s="915">
        <v>0</v>
      </c>
      <c r="F72" s="915">
        <v>0</v>
      </c>
      <c r="G72" s="536"/>
      <c r="H72" s="535"/>
      <c r="I72" s="535"/>
      <c r="K72" s="199"/>
      <c r="L72" s="181"/>
      <c r="M72" s="201" t="s">
        <v>95</v>
      </c>
      <c r="N72" s="202"/>
      <c r="O72" s="203" t="s">
        <v>98</v>
      </c>
      <c r="P72" s="204">
        <f>'Ｈ２（1990）'!A71</f>
        <v>0</v>
      </c>
      <c r="Q72" s="205">
        <f>'Ｈ２（1990）'!B71</f>
        <v>0</v>
      </c>
      <c r="R72" s="225"/>
      <c r="S72" s="267">
        <f>'Ｈ２（1990）'!D71</f>
        <v>0</v>
      </c>
      <c r="T72" s="268">
        <f>'Ｈ２（1990）'!F71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5">
        <v>0</v>
      </c>
      <c r="B73" s="915">
        <v>0</v>
      </c>
      <c r="C73" s="915">
        <v>0</v>
      </c>
      <c r="D73" s="915">
        <v>0</v>
      </c>
      <c r="E73" s="915">
        <v>0</v>
      </c>
      <c r="F73" s="915">
        <v>0</v>
      </c>
      <c r="G73" s="536"/>
      <c r="H73" s="535"/>
      <c r="I73" s="535"/>
      <c r="K73" s="199"/>
      <c r="L73" s="221"/>
      <c r="M73" s="201" t="s">
        <v>13</v>
      </c>
      <c r="N73" s="202"/>
      <c r="O73" s="203" t="s">
        <v>99</v>
      </c>
      <c r="P73" s="204">
        <f>'Ｈ２（1990）'!A72</f>
        <v>0</v>
      </c>
      <c r="Q73" s="205">
        <f>'Ｈ２（1990）'!B72</f>
        <v>0</v>
      </c>
      <c r="R73" s="225"/>
      <c r="S73" s="267">
        <f>'Ｈ２（1990）'!D72</f>
        <v>0</v>
      </c>
      <c r="T73" s="268">
        <f>'Ｈ２（1990）'!F72</f>
        <v>0</v>
      </c>
      <c r="U73" s="269"/>
      <c r="V73" s="221"/>
      <c r="W73" s="201" t="s">
        <v>13</v>
      </c>
      <c r="X73" s="202"/>
      <c r="Y73" s="216" t="s">
        <v>15</v>
      </c>
      <c r="Z73" s="276">
        <f>'Ｈ２（1990）'!A119</f>
        <v>0</v>
      </c>
      <c r="AA73" s="277">
        <f>'Ｈ２（1990）'!B119</f>
        <v>0</v>
      </c>
      <c r="AB73" s="278"/>
      <c r="AC73" s="279">
        <f>'Ｈ２（1990）'!E119</f>
        <v>0</v>
      </c>
      <c r="AD73" s="269"/>
      <c r="AE73" s="221"/>
      <c r="AF73" s="201" t="s">
        <v>13</v>
      </c>
      <c r="AG73" s="202"/>
      <c r="AH73" s="216" t="s">
        <v>402</v>
      </c>
      <c r="AI73" s="276">
        <f>'Ｈ２（1990）'!A142</f>
        <v>0</v>
      </c>
      <c r="AJ73" s="277">
        <f>'Ｈ２（1990）'!B142</f>
        <v>0</v>
      </c>
      <c r="AK73" s="280">
        <f>'Ｈ２（1990）'!C142</f>
        <v>0</v>
      </c>
      <c r="AL73" s="281">
        <f>'Ｈ２（1990）'!E142</f>
        <v>0</v>
      </c>
    </row>
    <row r="74" spans="1:38" ht="14.45" customHeight="1">
      <c r="A74" s="915">
        <v>203505</v>
      </c>
      <c r="B74" s="915">
        <v>159677</v>
      </c>
      <c r="C74" s="915">
        <v>43828</v>
      </c>
      <c r="D74" s="915">
        <v>11145</v>
      </c>
      <c r="E74" s="915">
        <v>1074</v>
      </c>
      <c r="F74" s="915">
        <v>22800</v>
      </c>
      <c r="G74" s="536"/>
      <c r="H74" s="535"/>
      <c r="I74" s="535"/>
      <c r="K74" s="199"/>
      <c r="L74" s="201" t="s">
        <v>19</v>
      </c>
      <c r="M74" s="202"/>
      <c r="N74" s="202"/>
      <c r="O74" s="203" t="s">
        <v>20</v>
      </c>
      <c r="P74" s="204">
        <f>'Ｈ２（1990）'!A73</f>
        <v>0</v>
      </c>
      <c r="Q74" s="205">
        <f>'Ｈ２（1990）'!B73</f>
        <v>0</v>
      </c>
      <c r="R74" s="225"/>
      <c r="S74" s="267">
        <f>'Ｈ２（1990）'!D73</f>
        <v>0</v>
      </c>
      <c r="T74" s="268">
        <f>'Ｈ２（1990）'!F73</f>
        <v>0</v>
      </c>
      <c r="U74" s="269"/>
      <c r="V74" s="201" t="s">
        <v>19</v>
      </c>
      <c r="W74" s="202"/>
      <c r="X74" s="202"/>
      <c r="Y74" s="216" t="s">
        <v>142</v>
      </c>
      <c r="Z74" s="299">
        <f>'Ｈ２（1990）'!A120</f>
        <v>0</v>
      </c>
      <c r="AA74" s="277">
        <f>'Ｈ２（1990）'!B120</f>
        <v>0</v>
      </c>
      <c r="AB74" s="300"/>
      <c r="AC74" s="279">
        <f>'Ｈ２（1990）'!E120</f>
        <v>0</v>
      </c>
      <c r="AD74" s="269"/>
      <c r="AE74" s="201" t="s">
        <v>19</v>
      </c>
      <c r="AF74" s="202"/>
      <c r="AG74" s="202"/>
      <c r="AH74" s="216" t="s">
        <v>403</v>
      </c>
      <c r="AI74" s="299">
        <f>'Ｈ２（1990）'!A143</f>
        <v>0</v>
      </c>
      <c r="AJ74" s="277">
        <f>'Ｈ２（1990）'!B143</f>
        <v>0</v>
      </c>
      <c r="AK74" s="301">
        <f>'Ｈ２（1990）'!C143</f>
        <v>0</v>
      </c>
      <c r="AL74" s="281">
        <f>'Ｈ２（1990）'!E143</f>
        <v>0</v>
      </c>
    </row>
    <row r="75" spans="1:38" ht="14.45" customHeight="1">
      <c r="A75" s="915">
        <v>5578</v>
      </c>
      <c r="B75" s="915">
        <v>4907</v>
      </c>
      <c r="C75" s="915">
        <v>671</v>
      </c>
      <c r="D75" s="915">
        <v>400</v>
      </c>
      <c r="E75" s="915">
        <v>0</v>
      </c>
      <c r="F75" s="915">
        <v>0</v>
      </c>
      <c r="G75" s="536"/>
      <c r="H75" s="535"/>
      <c r="I75" s="535"/>
      <c r="K75" s="199" t="s">
        <v>83</v>
      </c>
      <c r="L75" s="200"/>
      <c r="M75" s="201" t="s">
        <v>22</v>
      </c>
      <c r="N75" s="202"/>
      <c r="O75" s="203" t="s">
        <v>23</v>
      </c>
      <c r="P75" s="204">
        <f>'Ｈ２（1990）'!A75</f>
        <v>5578</v>
      </c>
      <c r="Q75" s="205">
        <f>'Ｈ２（1990）'!B75</f>
        <v>4907</v>
      </c>
      <c r="R75" s="225"/>
      <c r="S75" s="267">
        <f>'Ｈ２（1990）'!D75</f>
        <v>400</v>
      </c>
      <c r="T75" s="268">
        <f>'Ｈ２（1990）'!F75</f>
        <v>0</v>
      </c>
      <c r="U75" s="269" t="s">
        <v>404</v>
      </c>
      <c r="V75" s="200"/>
      <c r="W75" s="201" t="s">
        <v>405</v>
      </c>
      <c r="X75" s="202"/>
      <c r="Y75" s="216" t="s">
        <v>406</v>
      </c>
      <c r="Z75" s="299">
        <f>'Ｈ２（1990）'!A121</f>
        <v>11368</v>
      </c>
      <c r="AA75" s="277">
        <f>'Ｈ２（1990）'!B121</f>
        <v>0</v>
      </c>
      <c r="AB75" s="300"/>
      <c r="AC75" s="279">
        <f>'Ｈ２（1990）'!E121</f>
        <v>0</v>
      </c>
      <c r="AD75" s="269" t="s">
        <v>407</v>
      </c>
      <c r="AE75" s="200"/>
      <c r="AF75" s="201" t="s">
        <v>405</v>
      </c>
      <c r="AG75" s="202"/>
      <c r="AH75" s="216" t="s">
        <v>408</v>
      </c>
      <c r="AI75" s="299">
        <f>'Ｈ２（1990）'!A144</f>
        <v>0</v>
      </c>
      <c r="AJ75" s="277">
        <f>'Ｈ２（1990）'!B144</f>
        <v>0</v>
      </c>
      <c r="AK75" s="301">
        <f>'Ｈ２（1990）'!C144</f>
        <v>0</v>
      </c>
      <c r="AL75" s="281">
        <f>'Ｈ２（1990）'!E144</f>
        <v>0</v>
      </c>
    </row>
    <row r="76" spans="1:38" ht="14.45" customHeight="1">
      <c r="A76" s="915">
        <v>4643</v>
      </c>
      <c r="B76" s="915">
        <v>4643</v>
      </c>
      <c r="C76" s="915">
        <v>0</v>
      </c>
      <c r="D76" s="915">
        <v>1200</v>
      </c>
      <c r="E76" s="915">
        <v>0</v>
      </c>
      <c r="F76" s="915">
        <v>500</v>
      </c>
      <c r="G76" s="536"/>
      <c r="H76" s="535"/>
      <c r="I76" s="535"/>
      <c r="K76" s="199"/>
      <c r="L76" s="200" t="s">
        <v>25</v>
      </c>
      <c r="M76" s="201" t="s">
        <v>26</v>
      </c>
      <c r="N76" s="202"/>
      <c r="O76" s="203" t="s">
        <v>27</v>
      </c>
      <c r="P76" s="204">
        <f>'Ｈ２（1990）'!A76</f>
        <v>4643</v>
      </c>
      <c r="Q76" s="205">
        <f>'Ｈ２（1990）'!B76</f>
        <v>4643</v>
      </c>
      <c r="R76" s="225"/>
      <c r="S76" s="267">
        <f>'Ｈ２（1990）'!D76</f>
        <v>1200</v>
      </c>
      <c r="T76" s="268">
        <f>'Ｈ２（1990）'!F76</f>
        <v>500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5">
        <v>0</v>
      </c>
      <c r="B77" s="915">
        <v>0</v>
      </c>
      <c r="C77" s="915">
        <v>0</v>
      </c>
      <c r="D77" s="915">
        <v>0</v>
      </c>
      <c r="E77" s="915">
        <v>0</v>
      </c>
      <c r="F77" s="915">
        <v>0</v>
      </c>
      <c r="G77" s="536"/>
      <c r="H77" s="535"/>
      <c r="I77" s="535"/>
      <c r="K77" s="199"/>
      <c r="L77" s="200" t="s">
        <v>28</v>
      </c>
      <c r="M77" s="201" t="s">
        <v>29</v>
      </c>
      <c r="N77" s="202"/>
      <c r="O77" s="203" t="s">
        <v>30</v>
      </c>
      <c r="P77" s="204">
        <f>'Ｈ２（1990）'!A77</f>
        <v>0</v>
      </c>
      <c r="Q77" s="205">
        <f>'Ｈ２（1990）'!B77</f>
        <v>0</v>
      </c>
      <c r="R77" s="225"/>
      <c r="S77" s="267">
        <f>'Ｈ２（1990）'!D77</f>
        <v>0</v>
      </c>
      <c r="T77" s="268">
        <f>'Ｈ２（1990）'!F77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5">
        <v>0</v>
      </c>
      <c r="B78" s="915">
        <v>0</v>
      </c>
      <c r="C78" s="915">
        <v>0</v>
      </c>
      <c r="D78" s="915">
        <v>0</v>
      </c>
      <c r="E78" s="915">
        <v>0</v>
      </c>
      <c r="F78" s="915">
        <v>0</v>
      </c>
      <c r="G78" s="536"/>
      <c r="H78" s="535"/>
      <c r="I78" s="535"/>
      <c r="K78" s="199"/>
      <c r="L78" s="200" t="s">
        <v>31</v>
      </c>
      <c r="M78" s="201" t="s">
        <v>32</v>
      </c>
      <c r="N78" s="202"/>
      <c r="O78" s="203" t="s">
        <v>33</v>
      </c>
      <c r="P78" s="204">
        <f>'Ｈ２（1990）'!A78</f>
        <v>0</v>
      </c>
      <c r="Q78" s="205">
        <f>'Ｈ２（1990）'!B78</f>
        <v>0</v>
      </c>
      <c r="R78" s="225"/>
      <c r="S78" s="267">
        <f>'Ｈ２（1990）'!D78</f>
        <v>0</v>
      </c>
      <c r="T78" s="268">
        <f>'Ｈ２（1990）'!F78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5">
        <v>0</v>
      </c>
      <c r="B79" s="915">
        <v>0</v>
      </c>
      <c r="C79" s="915">
        <v>0</v>
      </c>
      <c r="D79" s="915">
        <v>0</v>
      </c>
      <c r="E79" s="915">
        <v>0</v>
      </c>
      <c r="F79" s="915">
        <v>0</v>
      </c>
      <c r="G79" s="536"/>
      <c r="H79" s="535"/>
      <c r="I79" s="535"/>
      <c r="K79" s="199"/>
      <c r="L79" s="200" t="s">
        <v>35</v>
      </c>
      <c r="M79" s="201" t="s">
        <v>36</v>
      </c>
      <c r="N79" s="202"/>
      <c r="O79" s="203" t="s">
        <v>37</v>
      </c>
      <c r="P79" s="204">
        <f>'Ｈ２（1990）'!A79</f>
        <v>0</v>
      </c>
      <c r="Q79" s="205">
        <f>'Ｈ２（1990）'!B79</f>
        <v>0</v>
      </c>
      <c r="R79" s="225"/>
      <c r="S79" s="267">
        <f>'Ｈ２（1990）'!D79</f>
        <v>0</v>
      </c>
      <c r="T79" s="268">
        <f>'Ｈ２（1990）'!F79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5">
        <v>171135</v>
      </c>
      <c r="B80" s="915">
        <v>145935</v>
      </c>
      <c r="C80" s="915">
        <v>25200</v>
      </c>
      <c r="D80" s="915">
        <v>7875</v>
      </c>
      <c r="E80" s="915">
        <v>384</v>
      </c>
      <c r="F80" s="915">
        <v>22300</v>
      </c>
      <c r="G80" s="536"/>
      <c r="H80" s="535"/>
      <c r="I80" s="535"/>
      <c r="K80" s="199"/>
      <c r="L80" s="200" t="s">
        <v>38</v>
      </c>
      <c r="M80" s="201" t="s">
        <v>149</v>
      </c>
      <c r="N80" s="202"/>
      <c r="O80" s="203" t="s">
        <v>40</v>
      </c>
      <c r="P80" s="204">
        <f>'Ｈ２（1990）'!A80</f>
        <v>171135</v>
      </c>
      <c r="Q80" s="205">
        <f>'Ｈ２（1990）'!B80</f>
        <v>145935</v>
      </c>
      <c r="R80" s="225"/>
      <c r="S80" s="267">
        <f>'Ｈ２（1990）'!D80</f>
        <v>7875</v>
      </c>
      <c r="T80" s="268">
        <f>'Ｈ２（1990）'!F80</f>
        <v>22300</v>
      </c>
      <c r="U80" s="269"/>
      <c r="V80" s="200" t="s">
        <v>38</v>
      </c>
      <c r="W80" s="201" t="s">
        <v>149</v>
      </c>
      <c r="X80" s="202"/>
      <c r="Y80" s="203" t="s">
        <v>413</v>
      </c>
      <c r="Z80" s="276">
        <f>'Ｈ２（1990）'!A122</f>
        <v>11368</v>
      </c>
      <c r="AA80" s="277">
        <f>'Ｈ２（1990）'!B122</f>
        <v>0</v>
      </c>
      <c r="AB80" s="278"/>
      <c r="AC80" s="279">
        <f>'Ｈ２（1990）'!E122</f>
        <v>0</v>
      </c>
      <c r="AD80" s="269" t="s">
        <v>414</v>
      </c>
      <c r="AE80" s="200" t="s">
        <v>38</v>
      </c>
      <c r="AF80" s="201" t="s">
        <v>149</v>
      </c>
      <c r="AG80" s="202"/>
      <c r="AH80" s="203" t="s">
        <v>415</v>
      </c>
      <c r="AI80" s="276">
        <f>'Ｈ２（1990）'!A145</f>
        <v>0</v>
      </c>
      <c r="AJ80" s="277">
        <f>'Ｈ２（1990）'!B145</f>
        <v>0</v>
      </c>
      <c r="AK80" s="280">
        <f>'Ｈ２（1990）'!C145</f>
        <v>0</v>
      </c>
      <c r="AL80" s="281">
        <f>'Ｈ２（1990）'!E145</f>
        <v>0</v>
      </c>
    </row>
    <row r="81" spans="1:38" ht="14.45" customHeight="1">
      <c r="A81" s="915">
        <v>0</v>
      </c>
      <c r="B81" s="915">
        <v>0</v>
      </c>
      <c r="C81" s="915">
        <v>0</v>
      </c>
      <c r="D81" s="915">
        <v>0</v>
      </c>
      <c r="E81" s="915">
        <v>0</v>
      </c>
      <c r="F81" s="915">
        <v>0</v>
      </c>
      <c r="G81" s="536"/>
      <c r="H81" s="535"/>
      <c r="I81" s="535"/>
      <c r="K81" s="199"/>
      <c r="L81" s="200" t="s">
        <v>41</v>
      </c>
      <c r="M81" s="201" t="s">
        <v>42</v>
      </c>
      <c r="N81" s="202"/>
      <c r="O81" s="203" t="s">
        <v>43</v>
      </c>
      <c r="P81" s="204">
        <f>'Ｈ２（1990）'!A81</f>
        <v>0</v>
      </c>
      <c r="Q81" s="205">
        <f>'Ｈ２（1990）'!B81</f>
        <v>0</v>
      </c>
      <c r="R81" s="225"/>
      <c r="S81" s="267">
        <f>'Ｈ２（1990）'!D81</f>
        <v>0</v>
      </c>
      <c r="T81" s="268">
        <f>'Ｈ２（1990）'!F81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5">
        <v>22149</v>
      </c>
      <c r="B82" s="915">
        <v>4192</v>
      </c>
      <c r="C82" s="915">
        <v>17957</v>
      </c>
      <c r="D82" s="915">
        <v>1670</v>
      </c>
      <c r="E82" s="915">
        <v>690</v>
      </c>
      <c r="F82" s="915">
        <v>0</v>
      </c>
      <c r="G82" s="536"/>
      <c r="H82" s="535"/>
      <c r="I82" s="535"/>
      <c r="K82" s="199" t="s">
        <v>131</v>
      </c>
      <c r="L82" s="221"/>
      <c r="M82" s="201" t="s">
        <v>13</v>
      </c>
      <c r="N82" s="202"/>
      <c r="O82" s="203" t="s">
        <v>44</v>
      </c>
      <c r="P82" s="204">
        <f>'Ｈ２（1990）'!A82</f>
        <v>22149</v>
      </c>
      <c r="Q82" s="205">
        <f>'Ｈ２（1990）'!B82</f>
        <v>4192</v>
      </c>
      <c r="R82" s="225"/>
      <c r="S82" s="267">
        <f>'Ｈ２（1990）'!D82</f>
        <v>1670</v>
      </c>
      <c r="T82" s="268">
        <f>'Ｈ２（1990）'!F82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15">
        <v>0</v>
      </c>
      <c r="B83" s="915">
        <v>0</v>
      </c>
      <c r="C83" s="915">
        <v>0</v>
      </c>
      <c r="D83" s="915">
        <v>0</v>
      </c>
      <c r="E83" s="915">
        <v>0</v>
      </c>
      <c r="F83" s="915">
        <v>0</v>
      </c>
      <c r="G83" s="536"/>
      <c r="H83" s="535"/>
      <c r="I83" s="535"/>
      <c r="K83" s="199" t="s">
        <v>4</v>
      </c>
      <c r="L83" s="178" t="s">
        <v>45</v>
      </c>
      <c r="M83" s="202"/>
      <c r="N83" s="202"/>
      <c r="O83" s="203" t="s">
        <v>46</v>
      </c>
      <c r="P83" s="204">
        <f>'Ｈ２（1990）'!A83</f>
        <v>0</v>
      </c>
      <c r="Q83" s="205">
        <f>'Ｈ２（1990）'!B83</f>
        <v>0</v>
      </c>
      <c r="R83" s="225"/>
      <c r="S83" s="267">
        <f>'Ｈ２（1990）'!D83</f>
        <v>0</v>
      </c>
      <c r="T83" s="268">
        <f>'Ｈ２（1990）'!F83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5">
        <v>0</v>
      </c>
      <c r="B84" s="915">
        <v>0</v>
      </c>
      <c r="C84" s="915">
        <v>0</v>
      </c>
      <c r="D84" s="915">
        <v>0</v>
      </c>
      <c r="E84" s="915">
        <v>0</v>
      </c>
      <c r="F84" s="915">
        <v>0</v>
      </c>
      <c r="G84" s="536"/>
      <c r="H84" s="535"/>
      <c r="I84" s="535"/>
      <c r="K84" s="199"/>
      <c r="L84" s="200"/>
      <c r="M84" s="201" t="s">
        <v>100</v>
      </c>
      <c r="N84" s="202"/>
      <c r="O84" s="203" t="s">
        <v>75</v>
      </c>
      <c r="P84" s="204">
        <f>'Ｈ２（1990）'!A84</f>
        <v>0</v>
      </c>
      <c r="Q84" s="205">
        <f>'Ｈ２（1990）'!B84</f>
        <v>0</v>
      </c>
      <c r="R84" s="225"/>
      <c r="S84" s="267">
        <f>'Ｈ２（1990）'!D84</f>
        <v>0</v>
      </c>
      <c r="T84" s="268">
        <f>'Ｈ２（1990）'!F84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15">
        <v>0</v>
      </c>
      <c r="B85" s="915">
        <v>0</v>
      </c>
      <c r="C85" s="915">
        <v>0</v>
      </c>
      <c r="D85" s="915">
        <v>0</v>
      </c>
      <c r="E85" s="915">
        <v>0</v>
      </c>
      <c r="F85" s="915">
        <v>0</v>
      </c>
      <c r="G85" s="536"/>
      <c r="H85" s="535"/>
      <c r="I85" s="535"/>
      <c r="K85" s="199"/>
      <c r="L85" s="200"/>
      <c r="M85" s="201" t="s">
        <v>101</v>
      </c>
      <c r="N85" s="202"/>
      <c r="O85" s="203" t="s">
        <v>77</v>
      </c>
      <c r="P85" s="204">
        <f>'Ｈ２（1990）'!A85</f>
        <v>0</v>
      </c>
      <c r="Q85" s="205">
        <f>'Ｈ２（1990）'!B85</f>
        <v>0</v>
      </c>
      <c r="R85" s="225"/>
      <c r="S85" s="267">
        <f>'Ｈ２（1990）'!D85</f>
        <v>0</v>
      </c>
      <c r="T85" s="268">
        <f>'Ｈ２（1990）'!F85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5">
        <v>328944</v>
      </c>
      <c r="B86" s="915">
        <v>322344</v>
      </c>
      <c r="C86" s="915">
        <v>6600</v>
      </c>
      <c r="D86" s="915">
        <v>0</v>
      </c>
      <c r="E86" s="915">
        <v>0</v>
      </c>
      <c r="F86" s="915">
        <v>46400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'Ｈ２（1990）'!A123</f>
        <v>0</v>
      </c>
      <c r="AA86" s="277">
        <f>'Ｈ２（1990）'!B123</f>
        <v>0</v>
      </c>
      <c r="AB86" s="278"/>
      <c r="AC86" s="279">
        <f>'Ｈ２（1990）'!E123</f>
        <v>0</v>
      </c>
      <c r="AD86" s="269" t="s">
        <v>423</v>
      </c>
      <c r="AE86" s="200"/>
      <c r="AF86" s="201" t="s">
        <v>13</v>
      </c>
      <c r="AG86" s="202"/>
      <c r="AH86" s="203" t="s">
        <v>677</v>
      </c>
      <c r="AI86" s="276">
        <f>'Ｈ２（1990）'!A146</f>
        <v>0</v>
      </c>
      <c r="AJ86" s="277">
        <f>'Ｈ２（1990）'!B146</f>
        <v>0</v>
      </c>
      <c r="AK86" s="280">
        <f>'Ｈ２（1990）'!C146</f>
        <v>0</v>
      </c>
      <c r="AL86" s="281">
        <f>'Ｈ２（1990）'!E146</f>
        <v>0</v>
      </c>
    </row>
    <row r="87" spans="1:38" ht="14.45" customHeight="1">
      <c r="A87" s="915">
        <v>196520</v>
      </c>
      <c r="B87" s="915">
        <v>189920</v>
      </c>
      <c r="C87" s="915">
        <v>6600</v>
      </c>
      <c r="D87" s="915">
        <v>0</v>
      </c>
      <c r="E87" s="915">
        <v>0</v>
      </c>
      <c r="F87" s="915">
        <v>24700</v>
      </c>
      <c r="G87" s="536"/>
      <c r="H87" s="535"/>
      <c r="I87" s="535"/>
      <c r="K87" s="199"/>
      <c r="L87" s="178"/>
      <c r="M87" s="201" t="s">
        <v>47</v>
      </c>
      <c r="N87" s="202"/>
      <c r="O87" s="203" t="s">
        <v>48</v>
      </c>
      <c r="P87" s="204">
        <f>'Ｈ２（1990）'!A87</f>
        <v>196520</v>
      </c>
      <c r="Q87" s="205">
        <f>'Ｈ２（1990）'!B87</f>
        <v>189920</v>
      </c>
      <c r="R87" s="225"/>
      <c r="S87" s="267">
        <f>'Ｈ２（1990）'!D87</f>
        <v>0</v>
      </c>
      <c r="T87" s="268">
        <f>'Ｈ２（1990）'!F87</f>
        <v>24700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5">
        <v>93677</v>
      </c>
      <c r="B88" s="915">
        <v>93677</v>
      </c>
      <c r="C88" s="915">
        <v>0</v>
      </c>
      <c r="D88" s="915">
        <v>0</v>
      </c>
      <c r="E88" s="915">
        <v>0</v>
      </c>
      <c r="F88" s="915">
        <v>0</v>
      </c>
      <c r="G88" s="536"/>
      <c r="H88" s="535"/>
      <c r="I88" s="535"/>
      <c r="K88" s="199"/>
      <c r="L88" s="200"/>
      <c r="M88" s="201" t="s">
        <v>50</v>
      </c>
      <c r="N88" s="202"/>
      <c r="O88" s="203" t="s">
        <v>51</v>
      </c>
      <c r="P88" s="204">
        <f>'Ｈ２（1990）'!A88</f>
        <v>93677</v>
      </c>
      <c r="Q88" s="205">
        <f>'Ｈ２（1990）'!B88</f>
        <v>93677</v>
      </c>
      <c r="R88" s="225"/>
      <c r="S88" s="267">
        <f>'Ｈ２（1990）'!D88</f>
        <v>0</v>
      </c>
      <c r="T88" s="268">
        <f>'Ｈ２（1990）'!F88</f>
        <v>0</v>
      </c>
      <c r="U88" s="269"/>
      <c r="V88" s="200"/>
      <c r="W88" s="201" t="s">
        <v>426</v>
      </c>
      <c r="X88" s="202"/>
      <c r="Y88" s="203" t="s">
        <v>678</v>
      </c>
      <c r="Z88" s="276">
        <f>'Ｈ２（1990）'!A125</f>
        <v>6470</v>
      </c>
      <c r="AA88" s="277">
        <f>'Ｈ２（1990）'!B125</f>
        <v>0</v>
      </c>
      <c r="AB88" s="278"/>
      <c r="AC88" s="279">
        <f>'Ｈ２（1990）'!E125</f>
        <v>6400</v>
      </c>
      <c r="AD88" s="269"/>
      <c r="AE88" s="200"/>
      <c r="AF88" s="201" t="s">
        <v>426</v>
      </c>
      <c r="AG88" s="202"/>
      <c r="AH88" s="203" t="s">
        <v>679</v>
      </c>
      <c r="AI88" s="276">
        <f>'Ｈ２（1990）'!A148</f>
        <v>0</v>
      </c>
      <c r="AJ88" s="277">
        <f>'Ｈ２（1990）'!B148</f>
        <v>0</v>
      </c>
      <c r="AK88" s="280">
        <f>'Ｈ２（1990）'!C148</f>
        <v>0</v>
      </c>
      <c r="AL88" s="281">
        <f>'Ｈ２（1990）'!E148</f>
        <v>0</v>
      </c>
    </row>
    <row r="89" spans="1:38" ht="14.45" customHeight="1">
      <c r="A89" s="915">
        <v>0</v>
      </c>
      <c r="B89" s="915">
        <v>0</v>
      </c>
      <c r="C89" s="915">
        <v>0</v>
      </c>
      <c r="D89" s="915">
        <v>0</v>
      </c>
      <c r="E89" s="915">
        <v>0</v>
      </c>
      <c r="F89" s="915">
        <v>0</v>
      </c>
      <c r="G89" s="536"/>
      <c r="H89" s="535"/>
      <c r="I89" s="535"/>
      <c r="K89" s="199" t="s">
        <v>129</v>
      </c>
      <c r="L89" s="200"/>
      <c r="M89" s="201" t="s">
        <v>52</v>
      </c>
      <c r="N89" s="202"/>
      <c r="O89" s="203" t="s">
        <v>53</v>
      </c>
      <c r="P89" s="204">
        <f>'Ｈ２（1990）'!A89</f>
        <v>0</v>
      </c>
      <c r="Q89" s="205">
        <f>'Ｈ２（1990）'!B89</f>
        <v>0</v>
      </c>
      <c r="R89" s="225"/>
      <c r="S89" s="267">
        <f>'Ｈ２（1990）'!D89</f>
        <v>0</v>
      </c>
      <c r="T89" s="268">
        <f>'Ｈ２（1990）'!F89</f>
        <v>0</v>
      </c>
      <c r="U89" s="269"/>
      <c r="V89" s="200"/>
      <c r="W89" s="201" t="s">
        <v>429</v>
      </c>
      <c r="X89" s="202"/>
      <c r="Y89" s="203" t="s">
        <v>680</v>
      </c>
      <c r="Z89" s="276">
        <f>'Ｈ２（1990）'!A126</f>
        <v>0</v>
      </c>
      <c r="AA89" s="277">
        <f>'Ｈ２（1990）'!B126</f>
        <v>0</v>
      </c>
      <c r="AB89" s="278"/>
      <c r="AC89" s="279">
        <f>'Ｈ２（1990）'!E126</f>
        <v>0</v>
      </c>
      <c r="AD89" s="269"/>
      <c r="AE89" s="200"/>
      <c r="AF89" s="201" t="s">
        <v>429</v>
      </c>
      <c r="AG89" s="202"/>
      <c r="AH89" s="203" t="s">
        <v>681</v>
      </c>
      <c r="AI89" s="276">
        <f>'Ｈ２（1990）'!A149</f>
        <v>0</v>
      </c>
      <c r="AJ89" s="277">
        <f>'Ｈ２（1990）'!B149</f>
        <v>0</v>
      </c>
      <c r="AK89" s="280">
        <f>'Ｈ２（1990）'!C149</f>
        <v>0</v>
      </c>
      <c r="AL89" s="281">
        <f>'Ｈ２（1990）'!E149</f>
        <v>0</v>
      </c>
    </row>
    <row r="90" spans="1:38" ht="14.45" customHeight="1">
      <c r="A90" s="915">
        <v>0</v>
      </c>
      <c r="B90" s="915">
        <v>0</v>
      </c>
      <c r="C90" s="915">
        <v>0</v>
      </c>
      <c r="D90" s="915">
        <v>0</v>
      </c>
      <c r="E90" s="915">
        <v>0</v>
      </c>
      <c r="F90" s="915">
        <v>0</v>
      </c>
      <c r="G90" s="536"/>
      <c r="H90" s="535"/>
      <c r="I90" s="535"/>
      <c r="K90" s="199"/>
      <c r="L90" s="200" t="s">
        <v>54</v>
      </c>
      <c r="M90" s="201" t="s">
        <v>32</v>
      </c>
      <c r="N90" s="202"/>
      <c r="O90" s="203" t="s">
        <v>55</v>
      </c>
      <c r="P90" s="204">
        <f>'Ｈ２（1990）'!A90</f>
        <v>0</v>
      </c>
      <c r="Q90" s="205">
        <f>'Ｈ２（1990）'!B90</f>
        <v>0</v>
      </c>
      <c r="R90" s="225"/>
      <c r="S90" s="267">
        <f>'Ｈ２（1990）'!D90</f>
        <v>0</v>
      </c>
      <c r="T90" s="268">
        <f>'Ｈ２（1990）'!F90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5">
        <v>0</v>
      </c>
      <c r="B91" s="915">
        <v>0</v>
      </c>
      <c r="C91" s="915">
        <v>0</v>
      </c>
      <c r="D91" s="915">
        <v>0</v>
      </c>
      <c r="E91" s="915">
        <v>0</v>
      </c>
      <c r="F91" s="915">
        <v>0</v>
      </c>
      <c r="G91" s="536"/>
      <c r="H91" s="535"/>
      <c r="I91" s="535"/>
      <c r="K91" s="199"/>
      <c r="L91" s="200"/>
      <c r="M91" s="201" t="s">
        <v>42</v>
      </c>
      <c r="N91" s="202"/>
      <c r="O91" s="203" t="s">
        <v>56</v>
      </c>
      <c r="P91" s="204">
        <f>'Ｈ２（1990）'!A91</f>
        <v>0</v>
      </c>
      <c r="Q91" s="205">
        <f>'Ｈ２（1990）'!B91</f>
        <v>0</v>
      </c>
      <c r="R91" s="225"/>
      <c r="S91" s="267">
        <f>'Ｈ２（1990）'!D91</f>
        <v>0</v>
      </c>
      <c r="T91" s="268">
        <f>'Ｈ２（1990）'!F91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5">
        <v>0</v>
      </c>
      <c r="B92" s="915">
        <v>0</v>
      </c>
      <c r="C92" s="915">
        <v>0</v>
      </c>
      <c r="D92" s="915">
        <v>0</v>
      </c>
      <c r="E92" s="915">
        <v>0</v>
      </c>
      <c r="F92" s="915">
        <v>0</v>
      </c>
      <c r="G92" s="536"/>
      <c r="H92" s="535"/>
      <c r="I92" s="535"/>
      <c r="K92" s="199"/>
      <c r="L92" s="200"/>
      <c r="M92" s="201" t="s">
        <v>57</v>
      </c>
      <c r="N92" s="202"/>
      <c r="O92" s="203" t="s">
        <v>58</v>
      </c>
      <c r="P92" s="204">
        <f>'Ｈ２（1990）'!A92</f>
        <v>0</v>
      </c>
      <c r="Q92" s="205">
        <f>'Ｈ２（1990）'!B92</f>
        <v>0</v>
      </c>
      <c r="R92" s="225"/>
      <c r="S92" s="267">
        <f>'Ｈ２（1990）'!D92</f>
        <v>0</v>
      </c>
      <c r="T92" s="268">
        <f>'Ｈ２（1990）'!F92</f>
        <v>0</v>
      </c>
      <c r="U92" s="269"/>
      <c r="V92" s="200"/>
      <c r="W92" s="201" t="s">
        <v>57</v>
      </c>
      <c r="X92" s="202"/>
      <c r="Y92" s="203" t="s">
        <v>682</v>
      </c>
      <c r="Z92" s="276">
        <f>'Ｈ２（1990）'!A127</f>
        <v>0</v>
      </c>
      <c r="AA92" s="277">
        <f>'Ｈ２（1990）'!B127</f>
        <v>0</v>
      </c>
      <c r="AB92" s="278"/>
      <c r="AC92" s="279">
        <f>'Ｈ２（1990）'!E127</f>
        <v>0</v>
      </c>
      <c r="AD92" s="269"/>
      <c r="AE92" s="200"/>
      <c r="AF92" s="201" t="s">
        <v>57</v>
      </c>
      <c r="AG92" s="202"/>
      <c r="AH92" s="203" t="s">
        <v>683</v>
      </c>
      <c r="AI92" s="276">
        <f>'Ｈ２（1990）'!A150</f>
        <v>0</v>
      </c>
      <c r="AJ92" s="277">
        <f>'Ｈ２（1990）'!B150</f>
        <v>0</v>
      </c>
      <c r="AK92" s="280">
        <f>'Ｈ２（1990）'!C150</f>
        <v>0</v>
      </c>
      <c r="AL92" s="281">
        <f>'Ｈ２（1990）'!E150</f>
        <v>0</v>
      </c>
    </row>
    <row r="93" spans="1:38" ht="14.45" customHeight="1">
      <c r="A93" s="915">
        <v>29793</v>
      </c>
      <c r="B93" s="915">
        <v>29793</v>
      </c>
      <c r="C93" s="915">
        <v>0</v>
      </c>
      <c r="D93" s="915">
        <v>0</v>
      </c>
      <c r="E93" s="915">
        <v>0</v>
      </c>
      <c r="F93" s="915">
        <v>21700</v>
      </c>
      <c r="G93" s="536"/>
      <c r="H93" s="535"/>
      <c r="I93" s="535"/>
      <c r="K93" s="199"/>
      <c r="L93" s="200"/>
      <c r="M93" s="178" t="s">
        <v>60</v>
      </c>
      <c r="N93" s="202"/>
      <c r="O93" s="203" t="s">
        <v>61</v>
      </c>
      <c r="P93" s="204">
        <f>'Ｈ２（1990）'!A93</f>
        <v>29793</v>
      </c>
      <c r="Q93" s="205">
        <f>'Ｈ２（1990）'!B93</f>
        <v>29793</v>
      </c>
      <c r="R93" s="225"/>
      <c r="S93" s="267">
        <f>'Ｈ２（1990）'!D93</f>
        <v>0</v>
      </c>
      <c r="T93" s="268">
        <f>'Ｈ２（1990）'!F93</f>
        <v>21700</v>
      </c>
      <c r="U93" s="269" t="s">
        <v>434</v>
      </c>
      <c r="V93" s="200"/>
      <c r="W93" s="178" t="s">
        <v>60</v>
      </c>
      <c r="X93" s="202"/>
      <c r="Y93" s="203" t="s">
        <v>684</v>
      </c>
      <c r="Z93" s="276">
        <f>'Ｈ２（1990）'!A128</f>
        <v>1701</v>
      </c>
      <c r="AA93" s="277">
        <f>'Ｈ２（1990）'!B128</f>
        <v>0</v>
      </c>
      <c r="AB93" s="278"/>
      <c r="AC93" s="279">
        <f>'Ｈ２（1990）'!E128</f>
        <v>0</v>
      </c>
      <c r="AD93" s="269"/>
      <c r="AE93" s="200"/>
      <c r="AF93" s="178" t="s">
        <v>60</v>
      </c>
      <c r="AG93" s="202"/>
      <c r="AH93" s="203" t="s">
        <v>685</v>
      </c>
      <c r="AI93" s="276">
        <f>'Ｈ２（1990）'!A151</f>
        <v>0</v>
      </c>
      <c r="AJ93" s="277">
        <f>'Ｈ２（1990）'!B151</f>
        <v>0</v>
      </c>
      <c r="AK93" s="280">
        <f>'Ｈ２（1990）'!C151</f>
        <v>0</v>
      </c>
      <c r="AL93" s="281">
        <f>'Ｈ２（1990）'!E151</f>
        <v>0</v>
      </c>
    </row>
    <row r="94" spans="1:38" ht="14.45" customHeight="1">
      <c r="A94" s="915">
        <v>0</v>
      </c>
      <c r="B94" s="915">
        <v>0</v>
      </c>
      <c r="C94" s="915">
        <v>0</v>
      </c>
      <c r="D94" s="915">
        <v>0</v>
      </c>
      <c r="E94" s="915">
        <v>0</v>
      </c>
      <c r="F94" s="915">
        <v>0</v>
      </c>
      <c r="G94" s="536"/>
      <c r="H94" s="535"/>
      <c r="I94" s="535"/>
      <c r="K94" s="199"/>
      <c r="L94" s="200" t="s">
        <v>59</v>
      </c>
      <c r="M94" s="200"/>
      <c r="N94" s="201" t="s">
        <v>62</v>
      </c>
      <c r="O94" s="203" t="s">
        <v>63</v>
      </c>
      <c r="P94" s="204">
        <f>'Ｈ２（1990）'!A94</f>
        <v>0</v>
      </c>
      <c r="Q94" s="205">
        <f>'Ｈ２（1990）'!B94</f>
        <v>0</v>
      </c>
      <c r="R94" s="225"/>
      <c r="S94" s="267">
        <f>'Ｈ２（1990）'!D94</f>
        <v>0</v>
      </c>
      <c r="T94" s="268">
        <f>'Ｈ２（1990）'!F94</f>
        <v>0</v>
      </c>
      <c r="U94" s="269"/>
      <c r="V94" s="200" t="s">
        <v>59</v>
      </c>
      <c r="W94" s="200"/>
      <c r="X94" s="201" t="s">
        <v>62</v>
      </c>
      <c r="Y94" s="203" t="s">
        <v>686</v>
      </c>
      <c r="Z94" s="276">
        <f>'Ｈ２（1990）'!A129</f>
        <v>0</v>
      </c>
      <c r="AA94" s="277">
        <f>'Ｈ２（1990）'!B129</f>
        <v>0</v>
      </c>
      <c r="AB94" s="278"/>
      <c r="AC94" s="279">
        <f>'Ｈ２（1990）'!E129</f>
        <v>0</v>
      </c>
      <c r="AD94" s="269"/>
      <c r="AE94" s="200" t="s">
        <v>59</v>
      </c>
      <c r="AF94" s="200"/>
      <c r="AG94" s="201" t="s">
        <v>62</v>
      </c>
      <c r="AH94" s="203" t="s">
        <v>687</v>
      </c>
      <c r="AI94" s="276">
        <f>'Ｈ２（1990）'!A152</f>
        <v>0</v>
      </c>
      <c r="AJ94" s="277">
        <f>'Ｈ２（1990）'!B152</f>
        <v>0</v>
      </c>
      <c r="AK94" s="280">
        <f>'Ｈ２（1990）'!C152</f>
        <v>0</v>
      </c>
      <c r="AL94" s="281">
        <f>'Ｈ２（1990）'!E152</f>
        <v>0</v>
      </c>
    </row>
    <row r="95" spans="1:38" ht="14.45" customHeight="1">
      <c r="A95" s="915">
        <v>0</v>
      </c>
      <c r="B95" s="915">
        <v>0</v>
      </c>
      <c r="C95" s="915">
        <v>0</v>
      </c>
      <c r="D95" s="915">
        <v>0</v>
      </c>
      <c r="E95" s="915">
        <v>0</v>
      </c>
      <c r="F95" s="915">
        <v>0</v>
      </c>
      <c r="G95" s="536"/>
      <c r="H95" s="535"/>
      <c r="I95" s="535"/>
      <c r="K95" s="199"/>
      <c r="L95" s="200"/>
      <c r="M95" s="200"/>
      <c r="N95" s="201" t="s">
        <v>64</v>
      </c>
      <c r="O95" s="203" t="s">
        <v>65</v>
      </c>
      <c r="P95" s="204">
        <f>'Ｈ２（1990）'!A95</f>
        <v>0</v>
      </c>
      <c r="Q95" s="205">
        <f>'Ｈ２（1990）'!B95</f>
        <v>0</v>
      </c>
      <c r="R95" s="225"/>
      <c r="S95" s="267">
        <f>'Ｈ２（1990）'!D95</f>
        <v>0</v>
      </c>
      <c r="T95" s="268">
        <f>'Ｈ２（1990）'!F95</f>
        <v>0</v>
      </c>
      <c r="U95" s="269"/>
      <c r="V95" s="200"/>
      <c r="W95" s="200"/>
      <c r="X95" s="201" t="s">
        <v>64</v>
      </c>
      <c r="Y95" s="203" t="s">
        <v>688</v>
      </c>
      <c r="Z95" s="276">
        <f>'Ｈ２（1990）'!A130</f>
        <v>0</v>
      </c>
      <c r="AA95" s="277">
        <f>'Ｈ２（1990）'!B130</f>
        <v>0</v>
      </c>
      <c r="AB95" s="278"/>
      <c r="AC95" s="279">
        <f>'Ｈ２（1990）'!E130</f>
        <v>0</v>
      </c>
      <c r="AD95" s="269"/>
      <c r="AE95" s="200"/>
      <c r="AF95" s="200"/>
      <c r="AG95" s="201" t="s">
        <v>64</v>
      </c>
      <c r="AH95" s="203" t="s">
        <v>689</v>
      </c>
      <c r="AI95" s="276">
        <f>'Ｈ２（1990）'!A153</f>
        <v>0</v>
      </c>
      <c r="AJ95" s="277">
        <f>'Ｈ２（1990）'!B153</f>
        <v>0</v>
      </c>
      <c r="AK95" s="280">
        <f>'Ｈ２（1990）'!C153</f>
        <v>0</v>
      </c>
      <c r="AL95" s="281">
        <f>'Ｈ２（1990）'!E153</f>
        <v>0</v>
      </c>
    </row>
    <row r="96" spans="1:38" ht="14.45" customHeight="1">
      <c r="A96" s="915">
        <v>0</v>
      </c>
      <c r="B96" s="915">
        <v>0</v>
      </c>
      <c r="C96" s="915">
        <v>0</v>
      </c>
      <c r="D96" s="915">
        <v>0</v>
      </c>
      <c r="E96" s="915">
        <v>0</v>
      </c>
      <c r="F96" s="915">
        <v>0</v>
      </c>
      <c r="G96" s="536"/>
      <c r="H96" s="535"/>
      <c r="I96" s="535"/>
      <c r="K96" s="199" t="s">
        <v>38</v>
      </c>
      <c r="L96" s="200"/>
      <c r="M96" s="200"/>
      <c r="N96" s="201" t="s">
        <v>66</v>
      </c>
      <c r="O96" s="203" t="s">
        <v>67</v>
      </c>
      <c r="P96" s="204">
        <f>'Ｈ２（1990）'!A96</f>
        <v>0</v>
      </c>
      <c r="Q96" s="205">
        <f>'Ｈ２（1990）'!B96</f>
        <v>0</v>
      </c>
      <c r="R96" s="225"/>
      <c r="S96" s="267">
        <f>'Ｈ２（1990）'!D96</f>
        <v>0</v>
      </c>
      <c r="T96" s="268">
        <f>'Ｈ２（1990）'!F96</f>
        <v>0</v>
      </c>
      <c r="U96" s="269"/>
      <c r="V96" s="200"/>
      <c r="W96" s="200"/>
      <c r="X96" s="201" t="s">
        <v>66</v>
      </c>
      <c r="Y96" s="203" t="s">
        <v>690</v>
      </c>
      <c r="Z96" s="276">
        <f>'Ｈ２（1990）'!A131</f>
        <v>0</v>
      </c>
      <c r="AA96" s="277">
        <f>'Ｈ２（1990）'!B131</f>
        <v>0</v>
      </c>
      <c r="AB96" s="278"/>
      <c r="AC96" s="279">
        <f>'Ｈ２（1990）'!E131</f>
        <v>0</v>
      </c>
      <c r="AD96" s="269"/>
      <c r="AE96" s="200"/>
      <c r="AF96" s="200"/>
      <c r="AG96" s="201" t="s">
        <v>66</v>
      </c>
      <c r="AH96" s="203" t="s">
        <v>691</v>
      </c>
      <c r="AI96" s="276">
        <f>'Ｈ２（1990）'!A154</f>
        <v>0</v>
      </c>
      <c r="AJ96" s="277">
        <f>'Ｈ２（1990）'!B154</f>
        <v>0</v>
      </c>
      <c r="AK96" s="280">
        <f>'Ｈ２（1990）'!C154</f>
        <v>0</v>
      </c>
      <c r="AL96" s="281">
        <f>'Ｈ２（1990）'!E154</f>
        <v>0</v>
      </c>
    </row>
    <row r="97" spans="1:38" ht="14.45" customHeight="1">
      <c r="A97" s="915">
        <v>29793</v>
      </c>
      <c r="B97" s="915">
        <v>29793</v>
      </c>
      <c r="C97" s="915">
        <v>0</v>
      </c>
      <c r="D97" s="915">
        <v>0</v>
      </c>
      <c r="E97" s="915">
        <v>0</v>
      </c>
      <c r="F97" s="915">
        <v>21700</v>
      </c>
      <c r="G97" s="536"/>
      <c r="H97" s="535"/>
      <c r="I97" s="535"/>
      <c r="K97" s="199"/>
      <c r="L97" s="200"/>
      <c r="M97" s="200"/>
      <c r="N97" s="201" t="s">
        <v>150</v>
      </c>
      <c r="O97" s="203" t="s">
        <v>69</v>
      </c>
      <c r="P97" s="204">
        <f>'Ｈ２（1990）'!A97</f>
        <v>29793</v>
      </c>
      <c r="Q97" s="205">
        <f>'Ｈ２（1990）'!B97</f>
        <v>29793</v>
      </c>
      <c r="R97" s="225"/>
      <c r="S97" s="267">
        <f>'Ｈ２（1990）'!D97</f>
        <v>0</v>
      </c>
      <c r="T97" s="268">
        <f>'Ｈ２（1990）'!F97</f>
        <v>21700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5">
        <v>8954</v>
      </c>
      <c r="B98" s="915">
        <v>8954</v>
      </c>
      <c r="C98" s="915">
        <v>0</v>
      </c>
      <c r="D98" s="915">
        <v>0</v>
      </c>
      <c r="E98" s="915">
        <v>0</v>
      </c>
      <c r="F98" s="915">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'Ｈ２（1990）'!A132</f>
        <v>1701</v>
      </c>
      <c r="AA98" s="277">
        <f>'Ｈ２（1990）'!B132</f>
        <v>0</v>
      </c>
      <c r="AB98" s="278"/>
      <c r="AC98" s="279">
        <f>'Ｈ２（1990）'!E132</f>
        <v>0</v>
      </c>
      <c r="AD98" s="269"/>
      <c r="AE98" s="200" t="s">
        <v>41</v>
      </c>
      <c r="AF98" s="221"/>
      <c r="AG98" s="201" t="s">
        <v>13</v>
      </c>
      <c r="AH98" s="203" t="s">
        <v>693</v>
      </c>
      <c r="AI98" s="276">
        <f>'Ｈ２（1990）'!A155</f>
        <v>0</v>
      </c>
      <c r="AJ98" s="277">
        <f>'Ｈ２（1990）'!B155</f>
        <v>0</v>
      </c>
      <c r="AK98" s="280">
        <f>'Ｈ２（1990）'!C154</f>
        <v>0</v>
      </c>
      <c r="AL98" s="281">
        <f>'Ｈ２（1990）'!E154</f>
        <v>0</v>
      </c>
    </row>
    <row r="99" spans="1:38" ht="14.45" customHeight="1">
      <c r="A99" s="915">
        <v>0</v>
      </c>
      <c r="B99" s="915">
        <v>0</v>
      </c>
      <c r="C99" s="915">
        <v>0</v>
      </c>
      <c r="D99" s="915">
        <v>0</v>
      </c>
      <c r="E99" s="915">
        <v>0</v>
      </c>
      <c r="F99" s="915">
        <v>0</v>
      </c>
      <c r="G99" s="536"/>
      <c r="H99" s="535"/>
      <c r="I99" s="535"/>
      <c r="K99" s="227" t="s">
        <v>134</v>
      </c>
      <c r="L99" s="200"/>
      <c r="M99" s="201" t="s">
        <v>70</v>
      </c>
      <c r="N99" s="202"/>
      <c r="O99" s="203" t="s">
        <v>71</v>
      </c>
      <c r="P99" s="204">
        <f>'Ｈ２（1990）'!A98</f>
        <v>8954</v>
      </c>
      <c r="Q99" s="205">
        <f>'Ｈ２（1990）'!B98</f>
        <v>8954</v>
      </c>
      <c r="R99" s="225"/>
      <c r="S99" s="267">
        <f>'Ｈ２（1990）'!D98</f>
        <v>0</v>
      </c>
      <c r="T99" s="268">
        <f>'Ｈ２（1990）'!F98</f>
        <v>0</v>
      </c>
      <c r="U99" s="315" t="s">
        <v>694</v>
      </c>
      <c r="V99" s="200"/>
      <c r="W99" s="201" t="s">
        <v>70</v>
      </c>
      <c r="X99" s="202"/>
      <c r="Y99" s="203" t="s">
        <v>695</v>
      </c>
      <c r="Z99" s="276">
        <f>'Ｈ２（1990）'!A133</f>
        <v>0</v>
      </c>
      <c r="AA99" s="277">
        <f>'Ｈ２（1990）'!B133</f>
        <v>0</v>
      </c>
      <c r="AB99" s="278"/>
      <c r="AC99" s="279">
        <f>'Ｈ２（1990）'!E133</f>
        <v>0</v>
      </c>
      <c r="AD99" s="315" t="s">
        <v>694</v>
      </c>
      <c r="AE99" s="200"/>
      <c r="AF99" s="201" t="s">
        <v>70</v>
      </c>
      <c r="AG99" s="202"/>
      <c r="AH99" s="203" t="s">
        <v>696</v>
      </c>
      <c r="AI99" s="276">
        <f>'Ｈ２（1990）'!A156</f>
        <v>0</v>
      </c>
      <c r="AJ99" s="277">
        <f>'Ｈ２（1990）'!B156</f>
        <v>0</v>
      </c>
      <c r="AK99" s="280">
        <f>'Ｈ２（1990）'!C156</f>
        <v>0</v>
      </c>
      <c r="AL99" s="281">
        <f>'Ｈ２（1990）'!E156</f>
        <v>0</v>
      </c>
    </row>
    <row r="100" spans="1:38" ht="14.45" customHeight="1">
      <c r="A100" s="915">
        <v>0</v>
      </c>
      <c r="B100" s="915">
        <v>0</v>
      </c>
      <c r="C100" s="915">
        <v>0</v>
      </c>
      <c r="D100" s="915">
        <v>0</v>
      </c>
      <c r="E100" s="915">
        <v>0</v>
      </c>
      <c r="F100" s="915">
        <v>0</v>
      </c>
      <c r="G100" s="536"/>
      <c r="H100" s="535"/>
      <c r="I100" s="535"/>
      <c r="K100" s="199" t="s">
        <v>130</v>
      </c>
      <c r="L100" s="200"/>
      <c r="M100" s="201" t="s">
        <v>73</v>
      </c>
      <c r="N100" s="202"/>
      <c r="O100" s="203" t="s">
        <v>74</v>
      </c>
      <c r="P100" s="204">
        <f>'Ｈ２（1990）'!A99</f>
        <v>0</v>
      </c>
      <c r="Q100" s="205">
        <f>'Ｈ２（1990）'!B99</f>
        <v>0</v>
      </c>
      <c r="R100" s="225"/>
      <c r="S100" s="267">
        <f>'Ｈ２（1990）'!D99</f>
        <v>0</v>
      </c>
      <c r="T100" s="268">
        <f>'Ｈ２（1990）'!F99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5">
        <v>13269</v>
      </c>
      <c r="B101" s="915">
        <v>13269</v>
      </c>
      <c r="C101" s="915">
        <v>0</v>
      </c>
      <c r="D101" s="915">
        <v>0</v>
      </c>
      <c r="E101" s="915">
        <v>0</v>
      </c>
      <c r="F101" s="915">
        <v>6200</v>
      </c>
      <c r="G101" s="536"/>
      <c r="H101" s="535"/>
      <c r="I101" s="535"/>
      <c r="K101" s="199"/>
      <c r="L101" s="221"/>
      <c r="M101" s="201" t="s">
        <v>13</v>
      </c>
      <c r="N101" s="202"/>
      <c r="O101" s="203" t="s">
        <v>76</v>
      </c>
      <c r="P101" s="204">
        <f>'Ｈ２（1990）'!A100</f>
        <v>0</v>
      </c>
      <c r="Q101" s="205">
        <f>'Ｈ２（1990）'!B100</f>
        <v>0</v>
      </c>
      <c r="R101" s="225"/>
      <c r="S101" s="267">
        <f>'Ｈ２（1990）'!D100</f>
        <v>0</v>
      </c>
      <c r="T101" s="268">
        <f>'Ｈ２（1990）'!F100</f>
        <v>0</v>
      </c>
      <c r="U101" s="269"/>
      <c r="V101" s="221"/>
      <c r="W101" s="201" t="s">
        <v>13</v>
      </c>
      <c r="X101" s="202"/>
      <c r="Y101" s="203" t="s">
        <v>697</v>
      </c>
      <c r="Z101" s="276">
        <f>'Ｈ２（1990）'!A134</f>
        <v>0</v>
      </c>
      <c r="AA101" s="277">
        <f>'Ｈ２（1990）'!B134</f>
        <v>0</v>
      </c>
      <c r="AB101" s="278"/>
      <c r="AC101" s="279">
        <f>'Ｈ２（1990）'!E134</f>
        <v>0</v>
      </c>
      <c r="AD101" s="269"/>
      <c r="AE101" s="221"/>
      <c r="AF101" s="201" t="s">
        <v>13</v>
      </c>
      <c r="AG101" s="202"/>
      <c r="AH101" s="203" t="s">
        <v>698</v>
      </c>
      <c r="AI101" s="276">
        <f>'Ｈ２（1990）'!A157</f>
        <v>0</v>
      </c>
      <c r="AJ101" s="277">
        <f>'Ｈ２（1990）'!B157</f>
        <v>0</v>
      </c>
      <c r="AK101" s="280">
        <f>'Ｈ２（1990）'!C157</f>
        <v>0</v>
      </c>
      <c r="AL101" s="281">
        <f>'Ｈ２（1990）'!E157</f>
        <v>0</v>
      </c>
    </row>
    <row r="102" spans="1:38" ht="14.45" customHeight="1">
      <c r="A102" s="915">
        <v>0</v>
      </c>
      <c r="B102" s="915">
        <v>0</v>
      </c>
      <c r="C102" s="915">
        <v>0</v>
      </c>
      <c r="D102" s="915">
        <v>0</v>
      </c>
      <c r="E102" s="915">
        <v>0</v>
      </c>
      <c r="F102" s="915">
        <v>0</v>
      </c>
      <c r="G102" s="536"/>
      <c r="H102" s="535"/>
      <c r="I102" s="535"/>
      <c r="K102" s="199" t="s">
        <v>4</v>
      </c>
      <c r="L102" s="178" t="s">
        <v>78</v>
      </c>
      <c r="M102" s="202"/>
      <c r="N102" s="202"/>
      <c r="O102" s="203" t="s">
        <v>79</v>
      </c>
      <c r="P102" s="204">
        <f>'Ｈ２（1990）'!A101</f>
        <v>13269</v>
      </c>
      <c r="Q102" s="205">
        <f>'Ｈ２（1990）'!B101</f>
        <v>13269</v>
      </c>
      <c r="R102" s="225"/>
      <c r="S102" s="267">
        <f>'Ｈ２（1990）'!D101</f>
        <v>0</v>
      </c>
      <c r="T102" s="268">
        <f>'Ｈ２（1990）'!F101</f>
        <v>6200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5">
        <v>235683</v>
      </c>
      <c r="B103" s="915">
        <v>235348</v>
      </c>
      <c r="C103" s="915">
        <v>335</v>
      </c>
      <c r="D103" s="915">
        <v>0</v>
      </c>
      <c r="E103" s="915">
        <v>9000</v>
      </c>
      <c r="F103" s="915">
        <v>0</v>
      </c>
      <c r="G103" s="536"/>
      <c r="H103" s="535"/>
      <c r="I103" s="535"/>
      <c r="K103" s="199"/>
      <c r="L103" s="200"/>
      <c r="M103" s="201" t="s">
        <v>11</v>
      </c>
      <c r="N103" s="202"/>
      <c r="O103" s="203" t="s">
        <v>80</v>
      </c>
      <c r="P103" s="204">
        <f>'Ｈ２（1990）'!A102</f>
        <v>0</v>
      </c>
      <c r="Q103" s="205">
        <f>'Ｈ２（1990）'!B102</f>
        <v>0</v>
      </c>
      <c r="R103" s="225"/>
      <c r="S103" s="267">
        <f>'Ｈ２（1990）'!D102</f>
        <v>0</v>
      </c>
      <c r="T103" s="268">
        <f>'Ｈ２（1990）'!F102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5">
        <v>9400</v>
      </c>
      <c r="B104" s="915">
        <v>9400</v>
      </c>
      <c r="C104" s="915">
        <v>0</v>
      </c>
      <c r="D104" s="915">
        <v>0</v>
      </c>
      <c r="E104" s="915">
        <v>0</v>
      </c>
      <c r="F104" s="915">
        <v>0</v>
      </c>
      <c r="G104" s="536"/>
      <c r="H104" s="535"/>
      <c r="I104" s="535"/>
      <c r="K104" s="199"/>
      <c r="L104" s="221"/>
      <c r="M104" s="201" t="s">
        <v>13</v>
      </c>
      <c r="N104" s="202"/>
      <c r="O104" s="203"/>
      <c r="P104" s="224">
        <f>P102-P103</f>
        <v>13269</v>
      </c>
      <c r="Q104" s="297">
        <f>Q102-Q103</f>
        <v>13269</v>
      </c>
      <c r="R104" s="225"/>
      <c r="S104" s="297">
        <f>S102-S103</f>
        <v>0</v>
      </c>
      <c r="T104" s="275">
        <f>T102-T103</f>
        <v>6200</v>
      </c>
      <c r="U104" s="269"/>
      <c r="V104" s="221"/>
      <c r="W104" s="201" t="s">
        <v>13</v>
      </c>
      <c r="X104" s="202"/>
      <c r="Y104" s="203" t="s">
        <v>699</v>
      </c>
      <c r="Z104" s="276">
        <f>'Ｈ２（1990）'!A135</f>
        <v>0</v>
      </c>
      <c r="AA104" s="277">
        <f>'Ｈ２（1990）'!B135</f>
        <v>0</v>
      </c>
      <c r="AB104" s="278"/>
      <c r="AC104" s="279">
        <f>'Ｈ２（1990）'!E135</f>
        <v>0</v>
      </c>
      <c r="AD104" s="269"/>
      <c r="AE104" s="221"/>
      <c r="AF104" s="201" t="s">
        <v>13</v>
      </c>
      <c r="AG104" s="202"/>
      <c r="AH104" s="203" t="s">
        <v>700</v>
      </c>
      <c r="AI104" s="276">
        <f>'Ｈ２（1990）'!A158</f>
        <v>0</v>
      </c>
      <c r="AJ104" s="277">
        <f>'Ｈ２（1990）'!B158</f>
        <v>0</v>
      </c>
      <c r="AK104" s="280">
        <f>'Ｈ２（1990）'!C158</f>
        <v>0</v>
      </c>
      <c r="AL104" s="281">
        <f>'Ｈ２（1990）'!E158</f>
        <v>0</v>
      </c>
    </row>
    <row r="105" spans="1:38" ht="14.45" customHeight="1">
      <c r="A105" s="915">
        <v>209619</v>
      </c>
      <c r="B105" s="915">
        <v>209619</v>
      </c>
      <c r="C105" s="915">
        <v>0</v>
      </c>
      <c r="D105" s="915">
        <v>0</v>
      </c>
      <c r="E105" s="915">
        <v>0</v>
      </c>
      <c r="F105" s="915">
        <v>0</v>
      </c>
      <c r="G105" s="536"/>
      <c r="H105" s="535"/>
      <c r="I105" s="535"/>
      <c r="K105" s="199"/>
      <c r="L105" s="174"/>
      <c r="M105" s="201" t="s">
        <v>88</v>
      </c>
      <c r="N105" s="202"/>
      <c r="O105" s="203" t="s">
        <v>109</v>
      </c>
      <c r="P105" s="204">
        <f>'Ｈ２（1990）'!A104</f>
        <v>9400</v>
      </c>
      <c r="Q105" s="205">
        <f>'Ｈ２（1990）'!B104</f>
        <v>9400</v>
      </c>
      <c r="R105" s="225"/>
      <c r="S105" s="267">
        <f>'Ｈ２（1990）'!D104</f>
        <v>0</v>
      </c>
      <c r="T105" s="268">
        <f>'Ｈ２（1990）'!F104</f>
        <v>0</v>
      </c>
      <c r="U105" s="269"/>
      <c r="V105" s="174"/>
      <c r="W105" s="201" t="s">
        <v>452</v>
      </c>
      <c r="X105" s="202"/>
      <c r="Y105" s="203" t="s">
        <v>453</v>
      </c>
      <c r="Z105" s="276">
        <f>'Ｈ２（1990）'!A136</f>
        <v>0</v>
      </c>
      <c r="AA105" s="277">
        <f>'Ｈ２（1990）'!B136</f>
        <v>0</v>
      </c>
      <c r="AB105" s="278"/>
      <c r="AC105" s="279">
        <f>'Ｈ２（1990）'!E136</f>
        <v>0</v>
      </c>
      <c r="AD105" s="269"/>
      <c r="AE105" s="174"/>
      <c r="AF105" s="201" t="s">
        <v>452</v>
      </c>
      <c r="AG105" s="202"/>
      <c r="AH105" s="203" t="s">
        <v>454</v>
      </c>
      <c r="AI105" s="276">
        <f>'Ｈ２（1990）'!A159</f>
        <v>0</v>
      </c>
      <c r="AJ105" s="277">
        <f>'Ｈ２（1990）'!B159</f>
        <v>0</v>
      </c>
      <c r="AK105" s="280">
        <f>'Ｈ２（1990）'!C159</f>
        <v>0</v>
      </c>
      <c r="AL105" s="281">
        <f>'Ｈ２（1990）'!E159</f>
        <v>0</v>
      </c>
    </row>
    <row r="106" spans="1:38" ht="14.45" customHeight="1">
      <c r="A106" s="915">
        <v>0</v>
      </c>
      <c r="B106" s="915">
        <v>0</v>
      </c>
      <c r="C106" s="915">
        <v>0</v>
      </c>
      <c r="D106" s="915">
        <v>0</v>
      </c>
      <c r="E106" s="915">
        <v>0</v>
      </c>
      <c r="F106" s="915">
        <v>0</v>
      </c>
      <c r="G106" s="536"/>
      <c r="H106" s="535"/>
      <c r="I106" s="535"/>
      <c r="K106" s="199"/>
      <c r="L106" s="181" t="s">
        <v>91</v>
      </c>
      <c r="M106" s="201" t="s">
        <v>89</v>
      </c>
      <c r="N106" s="202"/>
      <c r="O106" s="203" t="s">
        <v>110</v>
      </c>
      <c r="P106" s="204">
        <f>'Ｈ２（1990）'!A105</f>
        <v>209619</v>
      </c>
      <c r="Q106" s="205">
        <f>'Ｈ２（1990）'!B105</f>
        <v>209619</v>
      </c>
      <c r="R106" s="225"/>
      <c r="S106" s="267">
        <f>'Ｈ２（1990）'!D105</f>
        <v>0</v>
      </c>
      <c r="T106" s="268">
        <f>'Ｈ２（1990）'!F105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5">
        <v>0</v>
      </c>
      <c r="B107" s="915">
        <v>0</v>
      </c>
      <c r="C107" s="915">
        <v>0</v>
      </c>
      <c r="D107" s="915">
        <v>0</v>
      </c>
      <c r="E107" s="915">
        <v>0</v>
      </c>
      <c r="F107" s="915">
        <v>0</v>
      </c>
      <c r="G107" s="536"/>
      <c r="H107" s="535"/>
      <c r="I107" s="535"/>
      <c r="K107" s="199"/>
      <c r="L107" s="181"/>
      <c r="M107" s="201" t="s">
        <v>104</v>
      </c>
      <c r="N107" s="202"/>
      <c r="O107" s="203" t="s">
        <v>111</v>
      </c>
      <c r="P107" s="204">
        <f>'Ｈ２（1990）'!A106</f>
        <v>0</v>
      </c>
      <c r="Q107" s="205">
        <f>'Ｈ２（1990）'!B106</f>
        <v>0</v>
      </c>
      <c r="R107" s="225"/>
      <c r="S107" s="267">
        <f>'Ｈ２（1990）'!D106</f>
        <v>0</v>
      </c>
      <c r="T107" s="268">
        <f>'Ｈ２（1990）'!F106</f>
        <v>0</v>
      </c>
      <c r="U107" s="269"/>
      <c r="V107" s="181"/>
      <c r="W107" s="201" t="s">
        <v>104</v>
      </c>
      <c r="X107" s="202"/>
      <c r="Y107" s="203" t="s">
        <v>701</v>
      </c>
      <c r="Z107" s="276">
        <f>'Ｈ２（1990）'!A137</f>
        <v>0</v>
      </c>
      <c r="AA107" s="277">
        <f>'Ｈ２（1990）'!B137</f>
        <v>0</v>
      </c>
      <c r="AB107" s="278"/>
      <c r="AC107" s="279">
        <f>'Ｈ２（1990）'!E137</f>
        <v>0</v>
      </c>
      <c r="AD107" s="269"/>
      <c r="AE107" s="181"/>
      <c r="AF107" s="201" t="s">
        <v>104</v>
      </c>
      <c r="AG107" s="202"/>
      <c r="AH107" s="203" t="s">
        <v>702</v>
      </c>
      <c r="AI107" s="276">
        <f>'Ｈ２（1990）'!A160</f>
        <v>0</v>
      </c>
      <c r="AJ107" s="277">
        <f>'Ｈ２（1990）'!B160</f>
        <v>0</v>
      </c>
      <c r="AK107" s="280">
        <f>'Ｈ２（1990）'!C160</f>
        <v>0</v>
      </c>
      <c r="AL107" s="281">
        <f>'Ｈ２（1990）'!E160</f>
        <v>0</v>
      </c>
    </row>
    <row r="108" spans="1:38" ht="14.45" customHeight="1">
      <c r="A108" s="915">
        <v>0</v>
      </c>
      <c r="B108" s="915">
        <v>0</v>
      </c>
      <c r="C108" s="915">
        <v>0</v>
      </c>
      <c r="D108" s="915">
        <v>0</v>
      </c>
      <c r="E108" s="915">
        <v>0</v>
      </c>
      <c r="F108" s="915">
        <v>0</v>
      </c>
      <c r="G108" s="536"/>
      <c r="H108" s="535"/>
      <c r="I108" s="535"/>
      <c r="K108" s="199"/>
      <c r="L108" s="181"/>
      <c r="M108" s="201" t="s">
        <v>90</v>
      </c>
      <c r="N108" s="202"/>
      <c r="O108" s="203" t="s">
        <v>112</v>
      </c>
      <c r="P108" s="204">
        <f>'Ｈ２（1990）'!A107</f>
        <v>0</v>
      </c>
      <c r="Q108" s="205">
        <f>'Ｈ２（1990）'!B107</f>
        <v>0</v>
      </c>
      <c r="R108" s="225"/>
      <c r="S108" s="267">
        <f>'Ｈ２（1990）'!D107</f>
        <v>0</v>
      </c>
      <c r="T108" s="268">
        <f>'Ｈ２（1990）'!F107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5">
        <v>0</v>
      </c>
      <c r="B109" s="915">
        <v>0</v>
      </c>
      <c r="C109" s="915">
        <v>0</v>
      </c>
      <c r="D109" s="915">
        <v>0</v>
      </c>
      <c r="E109" s="915">
        <v>0</v>
      </c>
      <c r="F109" s="915">
        <v>0</v>
      </c>
      <c r="G109" s="536"/>
      <c r="H109" s="535"/>
      <c r="I109" s="535"/>
      <c r="K109" s="199"/>
      <c r="L109" s="181" t="s">
        <v>92</v>
      </c>
      <c r="M109" s="201" t="s">
        <v>105</v>
      </c>
      <c r="N109" s="202"/>
      <c r="O109" s="203" t="s">
        <v>113</v>
      </c>
      <c r="P109" s="204">
        <f>'Ｈ２（1990）'!A108</f>
        <v>0</v>
      </c>
      <c r="Q109" s="205">
        <f>'Ｈ２（1990）'!B108</f>
        <v>0</v>
      </c>
      <c r="R109" s="225"/>
      <c r="S109" s="267">
        <f>'Ｈ２（1990）'!D108</f>
        <v>0</v>
      </c>
      <c r="T109" s="268">
        <f>'Ｈ２（1990）'!F108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5">
        <v>0</v>
      </c>
      <c r="B110" s="915">
        <v>0</v>
      </c>
      <c r="C110" s="915">
        <v>0</v>
      </c>
      <c r="D110" s="915">
        <v>0</v>
      </c>
      <c r="E110" s="915">
        <v>0</v>
      </c>
      <c r="F110" s="915">
        <v>0</v>
      </c>
      <c r="G110" s="536"/>
      <c r="H110" s="535"/>
      <c r="I110" s="535"/>
      <c r="K110" s="199"/>
      <c r="L110" s="181"/>
      <c r="M110" s="201" t="s">
        <v>106</v>
      </c>
      <c r="N110" s="202"/>
      <c r="O110" s="203" t="s">
        <v>114</v>
      </c>
      <c r="P110" s="204">
        <f>'Ｈ２（1990）'!A109</f>
        <v>0</v>
      </c>
      <c r="Q110" s="205">
        <f>'Ｈ２（1990）'!B109</f>
        <v>0</v>
      </c>
      <c r="R110" s="225"/>
      <c r="S110" s="267">
        <f>'Ｈ２（1990）'!D109</f>
        <v>0</v>
      </c>
      <c r="T110" s="268">
        <f>'Ｈ２（1990）'!F109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5">
        <v>12930</v>
      </c>
      <c r="B111" s="915">
        <v>12930</v>
      </c>
      <c r="C111" s="915">
        <v>0</v>
      </c>
      <c r="D111" s="915">
        <v>0</v>
      </c>
      <c r="E111" s="915">
        <v>9000</v>
      </c>
      <c r="F111" s="915">
        <v>0</v>
      </c>
      <c r="G111" s="536"/>
      <c r="H111" s="535"/>
      <c r="I111" s="535"/>
      <c r="K111" s="199"/>
      <c r="L111" s="181"/>
      <c r="M111" s="201" t="s">
        <v>107</v>
      </c>
      <c r="N111" s="202"/>
      <c r="O111" s="203" t="s">
        <v>115</v>
      </c>
      <c r="P111" s="204">
        <f>'Ｈ２（1990）'!A110</f>
        <v>0</v>
      </c>
      <c r="Q111" s="205">
        <f>'Ｈ２（1990）'!B110</f>
        <v>0</v>
      </c>
      <c r="R111" s="225"/>
      <c r="S111" s="267">
        <f>'Ｈ２（1990）'!D110</f>
        <v>0</v>
      </c>
      <c r="T111" s="268">
        <f>'Ｈ２（1990）'!F110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5">
        <v>3734</v>
      </c>
      <c r="B112" s="915">
        <v>3399</v>
      </c>
      <c r="C112" s="915">
        <v>335</v>
      </c>
      <c r="D112" s="915">
        <v>0</v>
      </c>
      <c r="E112" s="915">
        <v>0</v>
      </c>
      <c r="F112" s="915">
        <v>0</v>
      </c>
      <c r="G112" s="536"/>
      <c r="H112" s="535"/>
      <c r="I112" s="535"/>
      <c r="K112" s="199"/>
      <c r="L112" s="181" t="s">
        <v>41</v>
      </c>
      <c r="M112" s="201" t="s">
        <v>108</v>
      </c>
      <c r="N112" s="202"/>
      <c r="O112" s="203" t="s">
        <v>116</v>
      </c>
      <c r="P112" s="204">
        <f>'Ｈ２（1990）'!A111</f>
        <v>12930</v>
      </c>
      <c r="Q112" s="205">
        <f>'Ｈ２（1990）'!B111</f>
        <v>12930</v>
      </c>
      <c r="R112" s="225"/>
      <c r="S112" s="267">
        <f>'Ｈ２（1990）'!D111</f>
        <v>0</v>
      </c>
      <c r="T112" s="268">
        <f>'Ｈ２（1990）'!F111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thickBot="1">
      <c r="A113" s="538"/>
      <c r="B113" s="539"/>
      <c r="C113" s="539"/>
      <c r="D113" s="539"/>
      <c r="E113" s="539"/>
      <c r="F113" s="539"/>
      <c r="G113" s="536"/>
      <c r="H113" s="535"/>
      <c r="I113" s="535"/>
      <c r="K113" s="199"/>
      <c r="L113" s="221"/>
      <c r="M113" s="201" t="s">
        <v>13</v>
      </c>
      <c r="N113" s="202"/>
      <c r="O113" s="203" t="s">
        <v>117</v>
      </c>
      <c r="P113" s="204">
        <f>'Ｈ２（1990）'!A112</f>
        <v>3734</v>
      </c>
      <c r="Q113" s="205">
        <f>'Ｈ２（1990）'!B112</f>
        <v>3399</v>
      </c>
      <c r="R113" s="225"/>
      <c r="S113" s="267">
        <f>'Ｈ２（1990）'!D112</f>
        <v>0</v>
      </c>
      <c r="T113" s="268">
        <f>'Ｈ２（1990）'!F112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'Ｈ２（1990）'!A113</f>
        <v>0</v>
      </c>
      <c r="Q114" s="205">
        <f>'Ｈ２（1990）'!B113</f>
        <v>0</v>
      </c>
      <c r="R114" s="225"/>
      <c r="S114" s="267">
        <f>'Ｈ２（1990）'!D113</f>
        <v>0</v>
      </c>
      <c r="T114" s="268">
        <f>'Ｈ２（1990）'!F113</f>
        <v>0</v>
      </c>
      <c r="U114" s="269"/>
      <c r="V114" s="201" t="s">
        <v>13</v>
      </c>
      <c r="W114" s="202"/>
      <c r="X114" s="202"/>
      <c r="Y114" s="203" t="s">
        <v>703</v>
      </c>
      <c r="Z114" s="276">
        <f>'Ｈ２（1990）'!A138</f>
        <v>0</v>
      </c>
      <c r="AA114" s="277">
        <f>'Ｈ２（1990）'!B138</f>
        <v>0</v>
      </c>
      <c r="AB114" s="278"/>
      <c r="AC114" s="279">
        <f>'Ｈ２（1990）'!E138</f>
        <v>0</v>
      </c>
      <c r="AD114" s="269"/>
      <c r="AE114" s="201" t="s">
        <v>13</v>
      </c>
      <c r="AF114" s="202"/>
      <c r="AG114" s="202"/>
      <c r="AH114" s="203" t="s">
        <v>704</v>
      </c>
      <c r="AI114" s="276">
        <f>'Ｈ２（1990）'!A161</f>
        <v>0</v>
      </c>
      <c r="AJ114" s="277">
        <f>'Ｈ２（1990）'!B161</f>
        <v>0</v>
      </c>
      <c r="AK114" s="280">
        <f>'Ｈ２（1990）'!C161</f>
        <v>0</v>
      </c>
      <c r="AL114" s="281">
        <f>'Ｈ２（1990）'!E161</f>
        <v>0</v>
      </c>
    </row>
    <row r="115" spans="1:41" ht="14.45" customHeight="1" thickBot="1">
      <c r="K115" s="316"/>
      <c r="L115" s="317" t="s">
        <v>82</v>
      </c>
      <c r="M115" s="318"/>
      <c r="N115" s="318"/>
      <c r="O115" s="319"/>
      <c r="P115" s="320">
        <f>SUM(P62:P114)-P63-P64-P66-P67-P69-P70-P71-P84-P85-P86-P94-P95-P96-P97-P98-P103-P104</f>
        <v>813850</v>
      </c>
      <c r="Q115" s="321">
        <f>SUM(Q62:Q114)-Q63-Q64-Q66-Q67-Q69-Q70-Q71-Q84-Q85-Q86-Q94-Q95-Q96-Q97-Q98-Q103-Q104</f>
        <v>754214</v>
      </c>
      <c r="R115" s="321"/>
      <c r="S115" s="322">
        <f>SUM(S62:S114)-S63-S64-S66-S67-S69-S70-S71-S84-S85-S86-S94-S95-S96-S97-S98-S103-S104</f>
        <v>11145</v>
      </c>
      <c r="T115" s="323">
        <f>SUM(T62:T114)-T63-T64-T66-T67-T69-T70-T71-T84-T85-T86-T94-T95-T96-T97-T98-T103-T104</f>
        <v>75400</v>
      </c>
      <c r="U115" s="324"/>
      <c r="V115" s="317" t="s">
        <v>82</v>
      </c>
      <c r="W115" s="318"/>
      <c r="X115" s="318"/>
      <c r="Y115" s="319"/>
      <c r="Z115" s="325">
        <f>Z64+Z67+Z73+Z74+Z75+Z86+Z88+Z89+Z92+Z93+Z99+Z101+Z104+Z105+Z114</f>
        <v>19539</v>
      </c>
      <c r="AA115" s="326">
        <f>AA64+AA67+AA73+AA74+AA75+AA86+AA88+AA89+AA92+AA93+AA99+AA101+AA104+AA105+AA114</f>
        <v>0</v>
      </c>
      <c r="AB115" s="327"/>
      <c r="AC115" s="328">
        <f>AC64+AC67+AC73+AC74+AC75+AC86+AC88+AC89+AC92+AC93+AC99+AC101+AC104+AC105+AC114</f>
        <v>6400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25">
        <v>19539</v>
      </c>
      <c r="B116" s="925">
        <v>0</v>
      </c>
      <c r="C116" s="925">
        <v>0</v>
      </c>
      <c r="D116" s="925">
        <v>0</v>
      </c>
      <c r="E116" s="925">
        <v>6400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25">
        <v>0</v>
      </c>
      <c r="B117" s="925">
        <v>0</v>
      </c>
      <c r="C117" s="925">
        <v>0</v>
      </c>
      <c r="D117" s="925">
        <v>0</v>
      </c>
      <c r="E117" s="925">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25">
        <v>0</v>
      </c>
      <c r="B118" s="925">
        <v>0</v>
      </c>
      <c r="C118" s="925">
        <v>0</v>
      </c>
      <c r="D118" s="925">
        <v>0</v>
      </c>
      <c r="E118" s="925">
        <v>0</v>
      </c>
      <c r="K118" s="504" t="s">
        <v>723</v>
      </c>
      <c r="L118" s="339"/>
      <c r="M118" s="339"/>
      <c r="N118" s="339"/>
      <c r="O118" s="340"/>
      <c r="P118" s="341"/>
      <c r="Q118" s="341"/>
      <c r="R118" s="518" t="s">
        <v>739</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25">
        <v>0</v>
      </c>
      <c r="B119" s="925">
        <v>0</v>
      </c>
      <c r="C119" s="925">
        <v>0</v>
      </c>
      <c r="D119" s="925">
        <v>0</v>
      </c>
      <c r="E119" s="925">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1276</v>
      </c>
      <c r="AM119" s="1339"/>
      <c r="AN119" s="437"/>
      <c r="AO119" s="437"/>
    </row>
    <row r="120" spans="1:41" s="376" customFormat="1" ht="14.45" customHeight="1">
      <c r="A120" s="925">
        <v>0</v>
      </c>
      <c r="B120" s="925">
        <v>0</v>
      </c>
      <c r="C120" s="925">
        <v>0</v>
      </c>
      <c r="D120" s="925">
        <v>0</v>
      </c>
      <c r="E120" s="925">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25">
        <v>11368</v>
      </c>
      <c r="B121" s="925">
        <v>0</v>
      </c>
      <c r="C121" s="925">
        <v>0</v>
      </c>
      <c r="D121" s="925">
        <v>0</v>
      </c>
      <c r="E121" s="925">
        <v>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25">
        <v>11368</v>
      </c>
      <c r="B122" s="925">
        <v>0</v>
      </c>
      <c r="C122" s="925">
        <v>0</v>
      </c>
      <c r="D122" s="925">
        <v>0</v>
      </c>
      <c r="E122" s="925">
        <v>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c r="AN122" s="437"/>
      <c r="AO122" s="437"/>
    </row>
    <row r="123" spans="1:41" ht="14.45" customHeight="1">
      <c r="A123" s="925">
        <v>0</v>
      </c>
      <c r="B123" s="925">
        <v>0</v>
      </c>
      <c r="C123" s="925">
        <v>0</v>
      </c>
      <c r="D123" s="925">
        <v>0</v>
      </c>
      <c r="E123" s="925">
        <v>0</v>
      </c>
      <c r="K123" s="188"/>
      <c r="L123" s="189" t="s">
        <v>8</v>
      </c>
      <c r="M123" s="190"/>
      <c r="N123" s="190"/>
      <c r="O123" s="191"/>
      <c r="P123" s="365">
        <f t="shared" ref="P123:T138" si="0">P8+P62</f>
        <v>18570</v>
      </c>
      <c r="Q123" s="259">
        <f t="shared" si="0"/>
        <v>18570</v>
      </c>
      <c r="R123" s="259">
        <f t="shared" si="0"/>
        <v>0</v>
      </c>
      <c r="S123" s="333">
        <f t="shared" si="0"/>
        <v>0</v>
      </c>
      <c r="T123" s="366">
        <f t="shared" si="0"/>
        <v>0</v>
      </c>
      <c r="U123" s="195"/>
      <c r="V123" s="189" t="s">
        <v>8</v>
      </c>
      <c r="W123" s="190"/>
      <c r="X123" s="190"/>
      <c r="Y123" s="191"/>
      <c r="Z123" s="367">
        <f t="shared" ref="Z123:AC126" si="1">Z8</f>
        <v>3500</v>
      </c>
      <c r="AA123" s="368">
        <f t="shared" si="1"/>
        <v>0</v>
      </c>
      <c r="AB123" s="499">
        <f t="shared" si="1"/>
        <v>0</v>
      </c>
      <c r="AC123" s="369">
        <f t="shared" si="1"/>
        <v>0</v>
      </c>
      <c r="AD123" s="376"/>
      <c r="AE123" s="188"/>
      <c r="AF123" s="189" t="s">
        <v>8</v>
      </c>
      <c r="AG123" s="190"/>
      <c r="AH123" s="190"/>
      <c r="AI123" s="365">
        <f t="shared" ref="AI123:AI176" si="2">Q123-Z123</f>
        <v>15070</v>
      </c>
      <c r="AJ123" s="259">
        <f>SUM(AJ124:AJ125)</f>
        <v>0</v>
      </c>
      <c r="AK123" s="370">
        <f>SUM(AK124:AK125)</f>
        <v>0</v>
      </c>
      <c r="AL123" s="1383">
        <f>P123-Q123</f>
        <v>0</v>
      </c>
      <c r="AM123" s="1339"/>
    </row>
    <row r="124" spans="1:41" ht="14.45" customHeight="1">
      <c r="A124" s="925">
        <v>8171</v>
      </c>
      <c r="B124" s="925">
        <v>0</v>
      </c>
      <c r="C124" s="925">
        <v>0</v>
      </c>
      <c r="D124" s="925">
        <v>0</v>
      </c>
      <c r="E124" s="925">
        <v>6400</v>
      </c>
      <c r="K124" s="199"/>
      <c r="L124" s="200"/>
      <c r="M124" s="201" t="s">
        <v>146</v>
      </c>
      <c r="N124" s="202"/>
      <c r="O124" s="203"/>
      <c r="P124" s="224">
        <f t="shared" si="0"/>
        <v>0</v>
      </c>
      <c r="Q124" s="225">
        <f t="shared" si="0"/>
        <v>0</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0</v>
      </c>
      <c r="AJ124" s="225">
        <f>IF($P124-$Z124=0,0,ROUND((R124-AA124)*$AI124/($P124-$Z124),0))</f>
        <v>0</v>
      </c>
      <c r="AK124" s="371">
        <f>IF(P124-Z124=0,0,ROUND((S124-AB124)*AI124/(P124-Z124),0))</f>
        <v>0</v>
      </c>
      <c r="AL124" s="1383">
        <f t="shared" ref="AL124:AL175" si="3">P124-Q124</f>
        <v>0</v>
      </c>
      <c r="AM124" s="1339"/>
    </row>
    <row r="125" spans="1:41" ht="14.45" customHeight="1">
      <c r="A125" s="925">
        <v>6470</v>
      </c>
      <c r="B125" s="925">
        <v>0</v>
      </c>
      <c r="C125" s="925">
        <v>0</v>
      </c>
      <c r="D125" s="925">
        <v>0</v>
      </c>
      <c r="E125" s="925">
        <v>6400</v>
      </c>
      <c r="K125" s="199"/>
      <c r="L125" s="200"/>
      <c r="M125" s="201" t="s">
        <v>13</v>
      </c>
      <c r="N125" s="172"/>
      <c r="O125" s="212"/>
      <c r="P125" s="224">
        <f t="shared" si="0"/>
        <v>18570</v>
      </c>
      <c r="Q125" s="225">
        <f t="shared" si="0"/>
        <v>18570</v>
      </c>
      <c r="R125" s="225">
        <f t="shared" si="0"/>
        <v>0</v>
      </c>
      <c r="S125" s="226">
        <f t="shared" si="0"/>
        <v>0</v>
      </c>
      <c r="T125" s="275">
        <f t="shared" si="0"/>
        <v>0</v>
      </c>
      <c r="U125" s="207"/>
      <c r="V125" s="200"/>
      <c r="W125" s="201" t="s">
        <v>13</v>
      </c>
      <c r="X125" s="172"/>
      <c r="Y125" s="212"/>
      <c r="Z125" s="224">
        <f t="shared" si="1"/>
        <v>3500</v>
      </c>
      <c r="AA125" s="225">
        <f t="shared" si="1"/>
        <v>0</v>
      </c>
      <c r="AB125" s="297">
        <f t="shared" si="1"/>
        <v>0</v>
      </c>
      <c r="AC125" s="371">
        <f t="shared" si="1"/>
        <v>0</v>
      </c>
      <c r="AD125" s="376"/>
      <c r="AE125" s="199"/>
      <c r="AF125" s="200"/>
      <c r="AG125" s="201" t="s">
        <v>13</v>
      </c>
      <c r="AH125" s="172"/>
      <c r="AI125" s="224">
        <f t="shared" si="2"/>
        <v>15070</v>
      </c>
      <c r="AJ125" s="225">
        <f>IF($P125-$Z125=0,0,ROUND((R125-AA125)*$AI125/($P125-$Z125),0))</f>
        <v>0</v>
      </c>
      <c r="AK125" s="371">
        <f>IF(P125-Z125=0,0,ROUND((S125-AB125)*AI125/(P125-Z125),0))</f>
        <v>0</v>
      </c>
      <c r="AL125" s="1383">
        <f t="shared" si="3"/>
        <v>0</v>
      </c>
      <c r="AM125" s="1339"/>
    </row>
    <row r="126" spans="1:41" ht="14.45" customHeight="1">
      <c r="A126" s="925">
        <v>0</v>
      </c>
      <c r="B126" s="925">
        <v>0</v>
      </c>
      <c r="C126" s="925">
        <v>0</v>
      </c>
      <c r="D126" s="925">
        <v>0</v>
      </c>
      <c r="E126" s="925">
        <v>0</v>
      </c>
      <c r="K126" s="199" t="s">
        <v>4</v>
      </c>
      <c r="L126" s="178" t="s">
        <v>14</v>
      </c>
      <c r="M126" s="175"/>
      <c r="N126" s="175"/>
      <c r="O126" s="216"/>
      <c r="P126" s="224">
        <f t="shared" si="0"/>
        <v>2473</v>
      </c>
      <c r="Q126" s="225">
        <f t="shared" si="0"/>
        <v>1597</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1597</v>
      </c>
      <c r="AJ126" s="225">
        <f>SUM(AJ127:AJ128)</f>
        <v>0</v>
      </c>
      <c r="AK126" s="371">
        <f>SUM(AK127:AK128)</f>
        <v>0</v>
      </c>
      <c r="AL126" s="1383">
        <f t="shared" si="3"/>
        <v>876</v>
      </c>
      <c r="AM126" s="1339"/>
    </row>
    <row r="127" spans="1:41" ht="14.45" customHeight="1">
      <c r="A127" s="925">
        <v>0</v>
      </c>
      <c r="B127" s="925">
        <v>0</v>
      </c>
      <c r="C127" s="925">
        <v>0</v>
      </c>
      <c r="D127" s="925">
        <v>0</v>
      </c>
      <c r="E127" s="925">
        <v>0</v>
      </c>
      <c r="K127" s="199"/>
      <c r="L127" s="200"/>
      <c r="M127" s="201" t="s">
        <v>16</v>
      </c>
      <c r="N127" s="202"/>
      <c r="O127" s="203"/>
      <c r="P127" s="224">
        <f t="shared" si="0"/>
        <v>1597</v>
      </c>
      <c r="Q127" s="225">
        <f t="shared" si="0"/>
        <v>1597</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1597</v>
      </c>
      <c r="AJ127" s="225">
        <f>IF($P127-$Z127=0,0,ROUND((R127-AA127)*$AI127/($P127-$Z127),0))</f>
        <v>0</v>
      </c>
      <c r="AK127" s="371">
        <f>IF(P127-Z127=0,0,ROUND((S127-AB127)*AI127/(P127-Z127),0))</f>
        <v>0</v>
      </c>
      <c r="AL127" s="1383">
        <f t="shared" si="3"/>
        <v>0</v>
      </c>
      <c r="AM127" s="1339"/>
    </row>
    <row r="128" spans="1:41" ht="14.45" customHeight="1">
      <c r="A128" s="925">
        <v>1701</v>
      </c>
      <c r="B128" s="925">
        <v>0</v>
      </c>
      <c r="C128" s="925">
        <v>0</v>
      </c>
      <c r="D128" s="925">
        <v>0</v>
      </c>
      <c r="E128" s="925">
        <v>0</v>
      </c>
      <c r="K128" s="199"/>
      <c r="L128" s="221"/>
      <c r="M128" s="201" t="s">
        <v>13</v>
      </c>
      <c r="N128" s="222"/>
      <c r="O128" s="223"/>
      <c r="P128" s="224">
        <f t="shared" si="0"/>
        <v>876</v>
      </c>
      <c r="Q128" s="225">
        <f t="shared" si="0"/>
        <v>0</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0</v>
      </c>
      <c r="AJ128" s="225">
        <f>IF($P128-$Z128=0,0,ROUND((R128-AA128)*$AI128/($P128-$Z128),0))</f>
        <v>0</v>
      </c>
      <c r="AK128" s="371">
        <f>IF(P128-Z128=0,0,ROUND((S128-AB128)*AI128/(P128-Z128),0))</f>
        <v>0</v>
      </c>
      <c r="AL128" s="1383">
        <f t="shared" si="3"/>
        <v>876</v>
      </c>
      <c r="AM128" s="1339"/>
    </row>
    <row r="129" spans="1:39" ht="14.45" customHeight="1">
      <c r="A129" s="925">
        <v>0</v>
      </c>
      <c r="B129" s="925">
        <v>0</v>
      </c>
      <c r="C129" s="925">
        <v>0</v>
      </c>
      <c r="D129" s="925">
        <v>0</v>
      </c>
      <c r="E129" s="925">
        <v>0</v>
      </c>
      <c r="K129" s="199" t="s">
        <v>4</v>
      </c>
      <c r="L129" s="174"/>
      <c r="M129" s="200" t="s">
        <v>94</v>
      </c>
      <c r="N129" s="202"/>
      <c r="O129" s="203"/>
      <c r="P129" s="224">
        <f t="shared" si="0"/>
        <v>22220</v>
      </c>
      <c r="Q129" s="225">
        <f t="shared" si="0"/>
        <v>3409</v>
      </c>
      <c r="R129" s="225">
        <f t="shared" si="0"/>
        <v>3604</v>
      </c>
      <c r="S129" s="226">
        <f t="shared" si="0"/>
        <v>3604</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3409</v>
      </c>
      <c r="AJ129" s="225">
        <f>SUM(AJ130:AJ132)</f>
        <v>0</v>
      </c>
      <c r="AK129" s="371">
        <f>SUM(AK130:AK132)</f>
        <v>0</v>
      </c>
      <c r="AL129" s="1383">
        <f t="shared" si="3"/>
        <v>18811</v>
      </c>
      <c r="AM129" s="1339"/>
    </row>
    <row r="130" spans="1:39" ht="14.45" customHeight="1">
      <c r="A130" s="925">
        <v>0</v>
      </c>
      <c r="B130" s="925">
        <v>0</v>
      </c>
      <c r="C130" s="925">
        <v>0</v>
      </c>
      <c r="D130" s="925">
        <v>0</v>
      </c>
      <c r="E130" s="925">
        <v>0</v>
      </c>
      <c r="K130" s="199"/>
      <c r="L130" s="181" t="s">
        <v>102</v>
      </c>
      <c r="M130" s="200"/>
      <c r="N130" s="201" t="s">
        <v>148</v>
      </c>
      <c r="O130" s="203"/>
      <c r="P130" s="224">
        <f t="shared" si="0"/>
        <v>6286</v>
      </c>
      <c r="Q130" s="225">
        <f t="shared" si="0"/>
        <v>3409</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3409</v>
      </c>
      <c r="AJ130" s="225">
        <f t="shared" ref="AJ130:AJ143" si="5">IF($P130-$Z130=0,0,ROUND((R130-AA130)*$AI130/($P130-$Z130),0))</f>
        <v>0</v>
      </c>
      <c r="AK130" s="371">
        <f t="shared" ref="AK130:AK143" si="6">IF(P130-Z130=0,0,ROUND((S130-AB130)*AI130/(P130-Z130),0))</f>
        <v>0</v>
      </c>
      <c r="AL130" s="1383">
        <f t="shared" si="3"/>
        <v>2877</v>
      </c>
      <c r="AM130" s="1339"/>
    </row>
    <row r="131" spans="1:39" ht="14.45" customHeight="1">
      <c r="A131" s="925">
        <v>0</v>
      </c>
      <c r="B131" s="925">
        <v>0</v>
      </c>
      <c r="C131" s="925">
        <v>0</v>
      </c>
      <c r="D131" s="925">
        <v>0</v>
      </c>
      <c r="E131" s="925">
        <v>0</v>
      </c>
      <c r="K131" s="199"/>
      <c r="L131" s="181" t="s">
        <v>103</v>
      </c>
      <c r="M131" s="181"/>
      <c r="N131" s="201" t="s">
        <v>96</v>
      </c>
      <c r="O131" s="203"/>
      <c r="P131" s="224">
        <f t="shared" si="0"/>
        <v>15934</v>
      </c>
      <c r="Q131" s="225">
        <f t="shared" si="0"/>
        <v>0</v>
      </c>
      <c r="R131" s="225">
        <f t="shared" si="0"/>
        <v>3604</v>
      </c>
      <c r="S131" s="226">
        <f t="shared" si="0"/>
        <v>3604</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0</v>
      </c>
      <c r="AJ131" s="225">
        <f t="shared" si="5"/>
        <v>0</v>
      </c>
      <c r="AK131" s="371">
        <f t="shared" si="6"/>
        <v>0</v>
      </c>
      <c r="AL131" s="1383">
        <f t="shared" si="3"/>
        <v>15934</v>
      </c>
      <c r="AM131" s="1339"/>
    </row>
    <row r="132" spans="1:39" ht="14.45" customHeight="1">
      <c r="A132" s="925">
        <v>1701</v>
      </c>
      <c r="B132" s="925">
        <v>0</v>
      </c>
      <c r="C132" s="925">
        <v>0</v>
      </c>
      <c r="D132" s="925">
        <v>0</v>
      </c>
      <c r="E132" s="925">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25">
        <v>0</v>
      </c>
      <c r="B133" s="925">
        <v>0</v>
      </c>
      <c r="C133" s="925">
        <v>0</v>
      </c>
      <c r="D133" s="925">
        <v>0</v>
      </c>
      <c r="E133" s="925">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25">
        <v>0</v>
      </c>
      <c r="B134" s="925">
        <v>0</v>
      </c>
      <c r="C134" s="925">
        <v>0</v>
      </c>
      <c r="D134" s="925">
        <v>0</v>
      </c>
      <c r="E134" s="925">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25">
        <v>0</v>
      </c>
      <c r="B135" s="925">
        <v>0</v>
      </c>
      <c r="C135" s="925">
        <v>0</v>
      </c>
      <c r="D135" s="925">
        <v>0</v>
      </c>
      <c r="E135" s="925">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25">
        <v>0</v>
      </c>
      <c r="B136" s="925">
        <v>0</v>
      </c>
      <c r="C136" s="925">
        <v>0</v>
      </c>
      <c r="D136" s="925">
        <v>0</v>
      </c>
      <c r="E136" s="925">
        <v>0</v>
      </c>
      <c r="K136" s="199"/>
      <c r="L136" s="200"/>
      <c r="M136" s="201" t="s">
        <v>22</v>
      </c>
      <c r="N136" s="202"/>
      <c r="O136" s="203"/>
      <c r="P136" s="224">
        <f t="shared" si="0"/>
        <v>20416</v>
      </c>
      <c r="Q136" s="225">
        <f t="shared" si="0"/>
        <v>15592</v>
      </c>
      <c r="R136" s="225">
        <f t="shared" si="0"/>
        <v>0</v>
      </c>
      <c r="S136" s="226">
        <f t="shared" si="0"/>
        <v>12335</v>
      </c>
      <c r="T136" s="275">
        <f t="shared" si="0"/>
        <v>1000</v>
      </c>
      <c r="U136" s="207" t="s">
        <v>86</v>
      </c>
      <c r="V136" s="200"/>
      <c r="W136" s="201" t="s">
        <v>22</v>
      </c>
      <c r="X136" s="202"/>
      <c r="Y136" s="203" t="s">
        <v>156</v>
      </c>
      <c r="Z136" s="224">
        <f t="shared" ref="Z136:AC139" si="8">IF(ISERROR((Z$28)*(Q136/(Q$136+Q$137+Q$138+Q$139+Q$141+Q$142+Q$143))),0,ROUND((Z$28)*(Q136/(Q$136+Q$137+Q$138+Q$139+Q$141+Q$142+Q$143)),0))</f>
        <v>761</v>
      </c>
      <c r="AA136" s="225">
        <f t="shared" si="8"/>
        <v>0</v>
      </c>
      <c r="AB136" s="297">
        <f t="shared" si="8"/>
        <v>142</v>
      </c>
      <c r="AC136" s="371">
        <f t="shared" si="8"/>
        <v>0</v>
      </c>
      <c r="AD136" s="376"/>
      <c r="AE136" s="199"/>
      <c r="AF136" s="200"/>
      <c r="AG136" s="201" t="s">
        <v>22</v>
      </c>
      <c r="AH136" s="202"/>
      <c r="AI136" s="224">
        <f t="shared" si="2"/>
        <v>14831</v>
      </c>
      <c r="AJ136" s="225">
        <f t="shared" si="5"/>
        <v>0</v>
      </c>
      <c r="AK136" s="371">
        <f t="shared" si="6"/>
        <v>9200</v>
      </c>
      <c r="AL136" s="1383">
        <f t="shared" si="3"/>
        <v>4824</v>
      </c>
      <c r="AM136" s="1339"/>
    </row>
    <row r="137" spans="1:39" ht="14.45" customHeight="1">
      <c r="A137" s="925">
        <v>0</v>
      </c>
      <c r="B137" s="925">
        <v>0</v>
      </c>
      <c r="C137" s="925">
        <v>0</v>
      </c>
      <c r="D137" s="925">
        <v>0</v>
      </c>
      <c r="E137" s="925">
        <v>0</v>
      </c>
      <c r="K137" s="199"/>
      <c r="L137" s="200" t="s">
        <v>25</v>
      </c>
      <c r="M137" s="201" t="s">
        <v>26</v>
      </c>
      <c r="N137" s="202"/>
      <c r="O137" s="203"/>
      <c r="P137" s="224">
        <f t="shared" si="0"/>
        <v>35993</v>
      </c>
      <c r="Q137" s="225">
        <f t="shared" si="0"/>
        <v>35993</v>
      </c>
      <c r="R137" s="225">
        <f t="shared" si="0"/>
        <v>0</v>
      </c>
      <c r="S137" s="226">
        <f t="shared" si="0"/>
        <v>16276</v>
      </c>
      <c r="T137" s="275">
        <f t="shared" si="0"/>
        <v>6200</v>
      </c>
      <c r="U137" s="207"/>
      <c r="V137" s="200" t="s">
        <v>25</v>
      </c>
      <c r="W137" s="201" t="s">
        <v>26</v>
      </c>
      <c r="X137" s="202"/>
      <c r="Y137" s="203" t="s">
        <v>156</v>
      </c>
      <c r="Z137" s="224">
        <f t="shared" si="8"/>
        <v>1756</v>
      </c>
      <c r="AA137" s="225">
        <f t="shared" si="8"/>
        <v>0</v>
      </c>
      <c r="AB137" s="297">
        <f t="shared" si="8"/>
        <v>188</v>
      </c>
      <c r="AC137" s="371">
        <f t="shared" si="8"/>
        <v>0</v>
      </c>
      <c r="AD137" s="376"/>
      <c r="AE137" s="199"/>
      <c r="AF137" s="200" t="s">
        <v>25</v>
      </c>
      <c r="AG137" s="201" t="s">
        <v>26</v>
      </c>
      <c r="AH137" s="202"/>
      <c r="AI137" s="224">
        <f t="shared" si="2"/>
        <v>34237</v>
      </c>
      <c r="AJ137" s="225">
        <f t="shared" si="5"/>
        <v>0</v>
      </c>
      <c r="AK137" s="371">
        <f t="shared" si="6"/>
        <v>16088</v>
      </c>
      <c r="AL137" s="1383">
        <f t="shared" si="3"/>
        <v>0</v>
      </c>
      <c r="AM137" s="1339"/>
    </row>
    <row r="138" spans="1:39" ht="14.45" customHeight="1">
      <c r="A138" s="925">
        <v>0</v>
      </c>
      <c r="B138" s="925">
        <v>0</v>
      </c>
      <c r="C138" s="925">
        <v>0</v>
      </c>
      <c r="D138" s="925">
        <v>0</v>
      </c>
      <c r="E138" s="925">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25">
        <v>0</v>
      </c>
      <c r="B139" s="925">
        <v>0</v>
      </c>
      <c r="C139" s="925">
        <v>0</v>
      </c>
      <c r="D139" s="925">
        <v>0</v>
      </c>
      <c r="E139" s="925">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25">
        <v>0</v>
      </c>
      <c r="B140" s="925">
        <v>0</v>
      </c>
      <c r="C140" s="925">
        <v>0</v>
      </c>
      <c r="D140" s="925">
        <v>0</v>
      </c>
      <c r="E140" s="925">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25">
        <v>0</v>
      </c>
      <c r="B141" s="925">
        <v>0</v>
      </c>
      <c r="C141" s="925">
        <v>0</v>
      </c>
      <c r="D141" s="925">
        <v>0</v>
      </c>
      <c r="E141" s="925">
        <v>0</v>
      </c>
      <c r="K141" s="199"/>
      <c r="L141" s="200" t="s">
        <v>38</v>
      </c>
      <c r="M141" s="201" t="s">
        <v>149</v>
      </c>
      <c r="N141" s="202"/>
      <c r="O141" s="203"/>
      <c r="P141" s="224">
        <f t="shared" si="9"/>
        <v>215071</v>
      </c>
      <c r="Q141" s="225">
        <f t="shared" si="9"/>
        <v>189871</v>
      </c>
      <c r="R141" s="225">
        <f t="shared" si="9"/>
        <v>0</v>
      </c>
      <c r="S141" s="226">
        <f t="shared" si="9"/>
        <v>34018</v>
      </c>
      <c r="T141" s="275">
        <f t="shared" si="9"/>
        <v>34200</v>
      </c>
      <c r="U141" s="207"/>
      <c r="V141" s="200" t="s">
        <v>38</v>
      </c>
      <c r="W141" s="201" t="s">
        <v>149</v>
      </c>
      <c r="X141" s="202"/>
      <c r="Y141" s="203" t="s">
        <v>156</v>
      </c>
      <c r="Z141" s="224">
        <f t="shared" ref="Z141:AC143" si="10">IF(ISERROR((Z$28)*(Q141/(Q$136+Q$137+Q$138+Q$139+Q$141+Q$142+Q$143))),0,ROUND((Z$28)*(Q141/(Q$136+Q$137+Q$138+Q$139+Q$141+Q$142+Q$143)),0))</f>
        <v>9261</v>
      </c>
      <c r="AA141" s="225">
        <f t="shared" si="10"/>
        <v>0</v>
      </c>
      <c r="AB141" s="297">
        <f t="shared" si="10"/>
        <v>393</v>
      </c>
      <c r="AC141" s="371">
        <f t="shared" si="10"/>
        <v>0</v>
      </c>
      <c r="AD141" s="376"/>
      <c r="AE141" s="199"/>
      <c r="AF141" s="200" t="s">
        <v>38</v>
      </c>
      <c r="AG141" s="201" t="s">
        <v>149</v>
      </c>
      <c r="AH141" s="202"/>
      <c r="AI141" s="224">
        <f t="shared" si="2"/>
        <v>180610</v>
      </c>
      <c r="AJ141" s="225">
        <f t="shared" si="5"/>
        <v>0</v>
      </c>
      <c r="AK141" s="371">
        <f t="shared" si="6"/>
        <v>29508</v>
      </c>
      <c r="AL141" s="1383">
        <f t="shared" si="3"/>
        <v>25200</v>
      </c>
      <c r="AM141" s="1339"/>
    </row>
    <row r="142" spans="1:39" ht="14.45" customHeight="1">
      <c r="A142" s="925">
        <v>0</v>
      </c>
      <c r="B142" s="925">
        <v>0</v>
      </c>
      <c r="C142" s="925">
        <v>0</v>
      </c>
      <c r="D142" s="925">
        <v>0</v>
      </c>
      <c r="E142" s="925">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25">
        <v>0</v>
      </c>
      <c r="B143" s="925">
        <v>0</v>
      </c>
      <c r="C143" s="925">
        <v>0</v>
      </c>
      <c r="D143" s="925">
        <v>0</v>
      </c>
      <c r="E143" s="925">
        <v>0</v>
      </c>
      <c r="K143" s="199"/>
      <c r="L143" s="221"/>
      <c r="M143" s="201" t="s">
        <v>13</v>
      </c>
      <c r="N143" s="202"/>
      <c r="O143" s="203"/>
      <c r="P143" s="224">
        <f t="shared" si="9"/>
        <v>661934</v>
      </c>
      <c r="Q143" s="225">
        <f t="shared" si="9"/>
        <v>6034</v>
      </c>
      <c r="R143" s="225">
        <f t="shared" si="9"/>
        <v>0</v>
      </c>
      <c r="S143" s="226">
        <f t="shared" si="9"/>
        <v>470291</v>
      </c>
      <c r="T143" s="275">
        <f t="shared" si="9"/>
        <v>6100</v>
      </c>
      <c r="U143" s="207"/>
      <c r="V143" s="221"/>
      <c r="W143" s="201" t="s">
        <v>13</v>
      </c>
      <c r="X143" s="202"/>
      <c r="Y143" s="203" t="s">
        <v>156</v>
      </c>
      <c r="Z143" s="224">
        <f t="shared" si="10"/>
        <v>294</v>
      </c>
      <c r="AA143" s="225">
        <f t="shared" si="10"/>
        <v>0</v>
      </c>
      <c r="AB143" s="297">
        <f t="shared" si="10"/>
        <v>5433</v>
      </c>
      <c r="AC143" s="371">
        <f t="shared" si="10"/>
        <v>0</v>
      </c>
      <c r="AD143" s="376"/>
      <c r="AE143" s="199" t="s">
        <v>158</v>
      </c>
      <c r="AF143" s="221"/>
      <c r="AG143" s="201" t="s">
        <v>13</v>
      </c>
      <c r="AH143" s="202"/>
      <c r="AI143" s="224">
        <f t="shared" si="2"/>
        <v>5740</v>
      </c>
      <c r="AJ143" s="225">
        <f t="shared" si="5"/>
        <v>0</v>
      </c>
      <c r="AK143" s="371">
        <f t="shared" si="6"/>
        <v>4033</v>
      </c>
      <c r="AL143" s="1383">
        <f t="shared" si="3"/>
        <v>655900</v>
      </c>
      <c r="AM143" s="1339"/>
    </row>
    <row r="144" spans="1:39" ht="14.45" customHeight="1">
      <c r="A144" s="925">
        <v>0</v>
      </c>
      <c r="B144" s="925">
        <v>0</v>
      </c>
      <c r="C144" s="925">
        <v>0</v>
      </c>
      <c r="D144" s="925">
        <v>0</v>
      </c>
      <c r="E144" s="925">
        <v>0</v>
      </c>
      <c r="K144" s="199" t="s">
        <v>4</v>
      </c>
      <c r="L144" s="178" t="s">
        <v>45</v>
      </c>
      <c r="M144" s="202"/>
      <c r="N144" s="202"/>
      <c r="O144" s="203"/>
      <c r="P144" s="224">
        <f t="shared" si="9"/>
        <v>0</v>
      </c>
      <c r="Q144" s="225">
        <f t="shared" si="9"/>
        <v>0</v>
      </c>
      <c r="R144" s="225">
        <f t="shared" si="9"/>
        <v>0</v>
      </c>
      <c r="S144" s="226">
        <f t="shared" si="9"/>
        <v>0</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0</v>
      </c>
      <c r="AJ144" s="225">
        <f>SUM(AJ145:AJ147)</f>
        <v>0</v>
      </c>
      <c r="AK144" s="371">
        <f>SUM(AK145:AK147)</f>
        <v>0</v>
      </c>
      <c r="AL144" s="1383">
        <f t="shared" si="3"/>
        <v>0</v>
      </c>
      <c r="AM144" s="1339"/>
    </row>
    <row r="145" spans="1:39" ht="14.45" customHeight="1">
      <c r="A145" s="925">
        <v>0</v>
      </c>
      <c r="B145" s="925">
        <v>0</v>
      </c>
      <c r="C145" s="925">
        <v>0</v>
      </c>
      <c r="D145" s="925">
        <v>0</v>
      </c>
      <c r="E145" s="925">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25">
        <v>0</v>
      </c>
      <c r="B146" s="925">
        <v>0</v>
      </c>
      <c r="C146" s="925">
        <v>0</v>
      </c>
      <c r="D146" s="925">
        <v>0</v>
      </c>
      <c r="E146" s="925">
        <v>0</v>
      </c>
      <c r="K146" s="199" t="s">
        <v>128</v>
      </c>
      <c r="L146" s="200"/>
      <c r="M146" s="201" t="s">
        <v>101</v>
      </c>
      <c r="N146" s="202"/>
      <c r="O146" s="203"/>
      <c r="P146" s="224">
        <f t="shared" si="9"/>
        <v>0</v>
      </c>
      <c r="Q146" s="225">
        <f t="shared" si="9"/>
        <v>0</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0</v>
      </c>
      <c r="AJ146" s="225">
        <f t="shared" si="12"/>
        <v>0</v>
      </c>
      <c r="AK146" s="371">
        <f t="shared" si="13"/>
        <v>0</v>
      </c>
      <c r="AL146" s="1383">
        <f t="shared" si="3"/>
        <v>0</v>
      </c>
      <c r="AM146" s="1339"/>
    </row>
    <row r="147" spans="1:39" ht="14.45" customHeight="1">
      <c r="A147" s="925">
        <v>0</v>
      </c>
      <c r="B147" s="925">
        <v>0</v>
      </c>
      <c r="C147" s="925">
        <v>0</v>
      </c>
      <c r="D147" s="925">
        <v>0</v>
      </c>
      <c r="E147" s="925">
        <v>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25">
        <v>0</v>
      </c>
      <c r="B148" s="925">
        <v>0</v>
      </c>
      <c r="C148" s="925">
        <v>0</v>
      </c>
      <c r="D148" s="925">
        <v>0</v>
      </c>
      <c r="E148" s="925">
        <v>0</v>
      </c>
      <c r="K148" s="199" t="s">
        <v>83</v>
      </c>
      <c r="L148" s="178"/>
      <c r="M148" s="201" t="s">
        <v>47</v>
      </c>
      <c r="N148" s="202"/>
      <c r="O148" s="203"/>
      <c r="P148" s="224">
        <f t="shared" si="9"/>
        <v>196520</v>
      </c>
      <c r="Q148" s="225">
        <f t="shared" si="9"/>
        <v>189920</v>
      </c>
      <c r="R148" s="225">
        <f t="shared" si="9"/>
        <v>0</v>
      </c>
      <c r="S148" s="226">
        <f t="shared" si="9"/>
        <v>0</v>
      </c>
      <c r="T148" s="275">
        <f t="shared" si="9"/>
        <v>24700</v>
      </c>
      <c r="U148" s="207" t="s">
        <v>4</v>
      </c>
      <c r="V148" s="178"/>
      <c r="W148" s="201" t="s">
        <v>47</v>
      </c>
      <c r="X148" s="202"/>
      <c r="Y148" s="203" t="s">
        <v>156</v>
      </c>
      <c r="Z148" s="224">
        <f>IF(ISERROR((Z$33)*(Q148/(Q148+Q149))),0,ROUND((Z$33)*(Q148/(Q148+Q149)),0))</f>
        <v>1252</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188668</v>
      </c>
      <c r="AJ148" s="225">
        <f t="shared" si="12"/>
        <v>0</v>
      </c>
      <c r="AK148" s="371">
        <f t="shared" si="13"/>
        <v>0</v>
      </c>
      <c r="AL148" s="1383">
        <f t="shared" si="3"/>
        <v>6600</v>
      </c>
      <c r="AM148" s="1339"/>
    </row>
    <row r="149" spans="1:39" ht="14.45" customHeight="1">
      <c r="A149" s="925">
        <v>0</v>
      </c>
      <c r="B149" s="925">
        <v>0</v>
      </c>
      <c r="C149" s="925">
        <v>0</v>
      </c>
      <c r="D149" s="925">
        <v>0</v>
      </c>
      <c r="E149" s="925">
        <v>0</v>
      </c>
      <c r="K149" s="199" t="s">
        <v>131</v>
      </c>
      <c r="L149" s="200"/>
      <c r="M149" s="201" t="s">
        <v>50</v>
      </c>
      <c r="N149" s="202"/>
      <c r="O149" s="203"/>
      <c r="P149" s="224">
        <f t="shared" si="9"/>
        <v>93677</v>
      </c>
      <c r="Q149" s="225">
        <f t="shared" si="9"/>
        <v>93677</v>
      </c>
      <c r="R149" s="225">
        <f t="shared" si="9"/>
        <v>0</v>
      </c>
      <c r="S149" s="226">
        <f t="shared" si="9"/>
        <v>0</v>
      </c>
      <c r="T149" s="275">
        <f t="shared" si="9"/>
        <v>0</v>
      </c>
      <c r="U149" s="207"/>
      <c r="V149" s="200"/>
      <c r="W149" s="201" t="s">
        <v>50</v>
      </c>
      <c r="X149" s="202"/>
      <c r="Y149" s="203" t="s">
        <v>156</v>
      </c>
      <c r="Z149" s="224">
        <f>Z33-Z148</f>
        <v>617</v>
      </c>
      <c r="AA149" s="225">
        <f>AA33-AA148</f>
        <v>0</v>
      </c>
      <c r="AB149" s="297">
        <f>AB33-AB148</f>
        <v>0</v>
      </c>
      <c r="AC149" s="371">
        <f>AC33-AC148</f>
        <v>0</v>
      </c>
      <c r="AD149" s="376"/>
      <c r="AE149" s="199" t="s">
        <v>164</v>
      </c>
      <c r="AF149" s="200"/>
      <c r="AG149" s="201" t="s">
        <v>50</v>
      </c>
      <c r="AH149" s="202"/>
      <c r="AI149" s="224">
        <f t="shared" si="2"/>
        <v>93060</v>
      </c>
      <c r="AJ149" s="225">
        <f t="shared" si="12"/>
        <v>0</v>
      </c>
      <c r="AK149" s="371">
        <f t="shared" si="13"/>
        <v>0</v>
      </c>
      <c r="AL149" s="1383">
        <f t="shared" si="3"/>
        <v>0</v>
      </c>
      <c r="AM149" s="1339"/>
    </row>
    <row r="150" spans="1:39" ht="14.45" customHeight="1">
      <c r="A150" s="925">
        <v>0</v>
      </c>
      <c r="B150" s="925">
        <v>0</v>
      </c>
      <c r="C150" s="925">
        <v>0</v>
      </c>
      <c r="D150" s="925">
        <v>0</v>
      </c>
      <c r="E150" s="925">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25">
        <v>0</v>
      </c>
      <c r="B151" s="925">
        <v>0</v>
      </c>
      <c r="C151" s="925">
        <v>0</v>
      </c>
      <c r="D151" s="925">
        <v>0</v>
      </c>
      <c r="E151" s="925">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25">
        <v>0</v>
      </c>
      <c r="B152" s="925">
        <v>0</v>
      </c>
      <c r="C152" s="925">
        <v>0</v>
      </c>
      <c r="D152" s="925">
        <v>0</v>
      </c>
      <c r="E152" s="925">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25">
        <v>0</v>
      </c>
      <c r="B153" s="925">
        <v>0</v>
      </c>
      <c r="C153" s="925">
        <v>0</v>
      </c>
      <c r="D153" s="925">
        <v>0</v>
      </c>
      <c r="E153" s="925">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25">
        <v>0</v>
      </c>
      <c r="B154" s="925">
        <v>0</v>
      </c>
      <c r="C154" s="925">
        <v>0</v>
      </c>
      <c r="D154" s="925">
        <v>0</v>
      </c>
      <c r="E154" s="925">
        <v>0</v>
      </c>
      <c r="K154" s="199"/>
      <c r="L154" s="200"/>
      <c r="M154" s="178" t="s">
        <v>60</v>
      </c>
      <c r="N154" s="202"/>
      <c r="O154" s="203"/>
      <c r="P154" s="224">
        <f t="shared" si="9"/>
        <v>29793</v>
      </c>
      <c r="Q154" s="225">
        <f t="shared" si="9"/>
        <v>29793</v>
      </c>
      <c r="R154" s="225">
        <f t="shared" si="9"/>
        <v>0</v>
      </c>
      <c r="S154" s="226">
        <f t="shared" si="9"/>
        <v>0</v>
      </c>
      <c r="T154" s="275">
        <f t="shared" si="9"/>
        <v>21700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29793</v>
      </c>
      <c r="AJ154" s="225">
        <f>SUM(AJ155:AJ159)</f>
        <v>0</v>
      </c>
      <c r="AK154" s="371">
        <f>SUM(AK155:AK159)</f>
        <v>0</v>
      </c>
      <c r="AL154" s="1383">
        <f t="shared" si="3"/>
        <v>0</v>
      </c>
      <c r="AM154" s="1339"/>
    </row>
    <row r="155" spans="1:39" ht="14.45" customHeight="1">
      <c r="A155" s="925">
        <v>0</v>
      </c>
      <c r="B155" s="925">
        <v>0</v>
      </c>
      <c r="C155" s="925">
        <v>0</v>
      </c>
      <c r="D155" s="925">
        <v>0</v>
      </c>
      <c r="E155" s="925">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25">
        <v>0</v>
      </c>
      <c r="B156" s="925">
        <v>0</v>
      </c>
      <c r="C156" s="925">
        <v>0</v>
      </c>
      <c r="D156" s="925">
        <v>0</v>
      </c>
      <c r="E156" s="925">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25">
        <v>0</v>
      </c>
      <c r="B157" s="925">
        <v>0</v>
      </c>
      <c r="C157" s="925">
        <v>0</v>
      </c>
      <c r="D157" s="925">
        <v>0</v>
      </c>
      <c r="E157" s="925">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25">
        <v>0</v>
      </c>
      <c r="B158" s="925">
        <v>0</v>
      </c>
      <c r="C158" s="925">
        <v>0</v>
      </c>
      <c r="D158" s="925">
        <v>0</v>
      </c>
      <c r="E158" s="925">
        <v>0</v>
      </c>
      <c r="K158" s="199"/>
      <c r="L158" s="200"/>
      <c r="M158" s="200"/>
      <c r="N158" s="201" t="s">
        <v>150</v>
      </c>
      <c r="O158" s="203"/>
      <c r="P158" s="224">
        <f t="shared" si="16"/>
        <v>29793</v>
      </c>
      <c r="Q158" s="225">
        <f t="shared" si="16"/>
        <v>29793</v>
      </c>
      <c r="R158" s="225">
        <f t="shared" si="16"/>
        <v>0</v>
      </c>
      <c r="S158" s="226">
        <f t="shared" si="16"/>
        <v>0</v>
      </c>
      <c r="T158" s="275">
        <f t="shared" si="16"/>
        <v>21700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29793</v>
      </c>
      <c r="AJ158" s="225">
        <f t="shared" si="17"/>
        <v>0</v>
      </c>
      <c r="AK158" s="371">
        <f t="shared" si="18"/>
        <v>0</v>
      </c>
      <c r="AL158" s="1383">
        <f t="shared" si="3"/>
        <v>0</v>
      </c>
      <c r="AM158" s="1339"/>
    </row>
    <row r="159" spans="1:39" ht="14.45" customHeight="1">
      <c r="A159" s="925">
        <v>0</v>
      </c>
      <c r="B159" s="925">
        <v>0</v>
      </c>
      <c r="C159" s="925">
        <v>0</v>
      </c>
      <c r="D159" s="925">
        <v>0</v>
      </c>
      <c r="E159" s="925">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25">
        <v>0</v>
      </c>
      <c r="B160" s="925">
        <v>0</v>
      </c>
      <c r="C160" s="925">
        <v>0</v>
      </c>
      <c r="D160" s="925">
        <v>0</v>
      </c>
      <c r="E160" s="925">
        <v>0</v>
      </c>
      <c r="K160" s="199"/>
      <c r="L160" s="200"/>
      <c r="M160" s="201" t="s">
        <v>70</v>
      </c>
      <c r="N160" s="202"/>
      <c r="O160" s="203"/>
      <c r="P160" s="224">
        <f t="shared" si="16"/>
        <v>8954</v>
      </c>
      <c r="Q160" s="225">
        <f t="shared" si="16"/>
        <v>8954</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8954</v>
      </c>
      <c r="AJ160" s="225">
        <f t="shared" si="17"/>
        <v>0</v>
      </c>
      <c r="AK160" s="371">
        <f t="shared" si="18"/>
        <v>0</v>
      </c>
      <c r="AL160" s="1383">
        <f t="shared" si="3"/>
        <v>0</v>
      </c>
      <c r="AM160" s="1339"/>
    </row>
    <row r="161" spans="1:39" ht="14.45" customHeight="1">
      <c r="A161" s="925">
        <v>0</v>
      </c>
      <c r="B161" s="925">
        <v>0</v>
      </c>
      <c r="C161" s="925">
        <v>0</v>
      </c>
      <c r="D161" s="925">
        <v>0</v>
      </c>
      <c r="E161" s="925">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25">
        <v>0</v>
      </c>
      <c r="B162" s="925">
        <v>0</v>
      </c>
      <c r="C162" s="925">
        <v>0</v>
      </c>
      <c r="D162" s="925">
        <v>0</v>
      </c>
      <c r="E162" s="925">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25">
        <v>0</v>
      </c>
      <c r="B163" s="925">
        <v>0</v>
      </c>
      <c r="C163" s="925">
        <v>0</v>
      </c>
      <c r="D163" s="925">
        <v>0</v>
      </c>
      <c r="E163" s="925">
        <v>0</v>
      </c>
      <c r="K163" s="199" t="s">
        <v>4</v>
      </c>
      <c r="L163" s="178" t="s">
        <v>78</v>
      </c>
      <c r="M163" s="202"/>
      <c r="N163" s="202"/>
      <c r="O163" s="203"/>
      <c r="P163" s="224">
        <f t="shared" si="16"/>
        <v>13269</v>
      </c>
      <c r="Q163" s="225">
        <f t="shared" si="16"/>
        <v>13269</v>
      </c>
      <c r="R163" s="225">
        <f t="shared" si="16"/>
        <v>0</v>
      </c>
      <c r="S163" s="226">
        <f t="shared" si="16"/>
        <v>0</v>
      </c>
      <c r="T163" s="275">
        <f t="shared" si="16"/>
        <v>6200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13269</v>
      </c>
      <c r="AJ163" s="225">
        <f>SUM(AJ164:AJ165)</f>
        <v>0</v>
      </c>
      <c r="AK163" s="371">
        <f>SUM(AK164:AK165)</f>
        <v>0</v>
      </c>
      <c r="AL163" s="1383">
        <f t="shared" si="3"/>
        <v>0</v>
      </c>
      <c r="AM163" s="1339"/>
    </row>
    <row r="164" spans="1:39" ht="14.45" customHeight="1">
      <c r="A164" s="925">
        <v>0</v>
      </c>
      <c r="B164" s="925">
        <v>0</v>
      </c>
      <c r="C164" s="925">
        <v>0</v>
      </c>
      <c r="D164" s="925">
        <v>0</v>
      </c>
      <c r="E164" s="925">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25">
        <v>0</v>
      </c>
      <c r="B165" s="925">
        <v>0</v>
      </c>
      <c r="C165" s="925">
        <v>0</v>
      </c>
      <c r="D165" s="925">
        <v>0</v>
      </c>
      <c r="E165" s="925">
        <v>0</v>
      </c>
      <c r="K165" s="199"/>
      <c r="L165" s="221"/>
      <c r="M165" s="201" t="s">
        <v>13</v>
      </c>
      <c r="N165" s="202"/>
      <c r="O165" s="203"/>
      <c r="P165" s="224">
        <f t="shared" si="16"/>
        <v>13269</v>
      </c>
      <c r="Q165" s="225">
        <f t="shared" si="16"/>
        <v>13269</v>
      </c>
      <c r="R165" s="225">
        <f t="shared" si="16"/>
        <v>0</v>
      </c>
      <c r="S165" s="226">
        <f t="shared" si="16"/>
        <v>0</v>
      </c>
      <c r="T165" s="275">
        <f t="shared" si="16"/>
        <v>6200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13269</v>
      </c>
      <c r="AJ165" s="225">
        <f t="shared" si="19"/>
        <v>0</v>
      </c>
      <c r="AK165" s="371">
        <f t="shared" si="20"/>
        <v>0</v>
      </c>
      <c r="AL165" s="1383">
        <f t="shared" si="3"/>
        <v>0</v>
      </c>
      <c r="AM165" s="1339"/>
    </row>
    <row r="166" spans="1:39" ht="14.45" customHeight="1">
      <c r="A166" s="925">
        <v>0</v>
      </c>
      <c r="B166" s="925">
        <v>0</v>
      </c>
      <c r="C166" s="925">
        <v>0</v>
      </c>
      <c r="D166" s="925">
        <v>0</v>
      </c>
      <c r="E166" s="925">
        <v>0</v>
      </c>
      <c r="K166" s="199"/>
      <c r="L166" s="174"/>
      <c r="M166" s="201" t="s">
        <v>88</v>
      </c>
      <c r="N166" s="202"/>
      <c r="O166" s="203"/>
      <c r="P166" s="224">
        <f t="shared" si="16"/>
        <v>9400</v>
      </c>
      <c r="Q166" s="225">
        <f t="shared" si="16"/>
        <v>9400</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9400</v>
      </c>
      <c r="AJ166" s="225">
        <f t="shared" si="19"/>
        <v>0</v>
      </c>
      <c r="AK166" s="371">
        <f t="shared" si="20"/>
        <v>0</v>
      </c>
      <c r="AL166" s="1383">
        <f t="shared" si="3"/>
        <v>0</v>
      </c>
      <c r="AM166" s="1339"/>
    </row>
    <row r="167" spans="1:39" ht="14.45" customHeight="1">
      <c r="A167" s="925">
        <v>0</v>
      </c>
      <c r="B167" s="925">
        <v>0</v>
      </c>
      <c r="C167" s="925">
        <v>0</v>
      </c>
      <c r="D167" s="925">
        <v>0</v>
      </c>
      <c r="E167" s="925">
        <v>0</v>
      </c>
      <c r="K167" s="199"/>
      <c r="L167" s="181" t="s">
        <v>91</v>
      </c>
      <c r="M167" s="201" t="s">
        <v>89</v>
      </c>
      <c r="N167" s="202"/>
      <c r="O167" s="203"/>
      <c r="P167" s="224">
        <f t="shared" si="16"/>
        <v>412989</v>
      </c>
      <c r="Q167" s="225">
        <f t="shared" si="16"/>
        <v>412989</v>
      </c>
      <c r="R167" s="225">
        <f t="shared" si="16"/>
        <v>101244</v>
      </c>
      <c r="S167" s="226">
        <f t="shared" si="16"/>
        <v>0</v>
      </c>
      <c r="T167" s="275">
        <f t="shared" si="16"/>
        <v>79300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412989</v>
      </c>
      <c r="AJ167" s="225">
        <f t="shared" si="19"/>
        <v>101244</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29">
        <v>3500</v>
      </c>
      <c r="B170" s="929">
        <v>0</v>
      </c>
      <c r="C170" s="929">
        <v>0</v>
      </c>
      <c r="D170" s="929">
        <v>0</v>
      </c>
      <c r="E170" s="929">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29">
        <v>0</v>
      </c>
      <c r="B171" s="929">
        <v>0</v>
      </c>
      <c r="C171" s="929">
        <v>0</v>
      </c>
      <c r="D171" s="929">
        <v>0</v>
      </c>
      <c r="E171" s="929">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29">
        <v>0</v>
      </c>
      <c r="B172" s="929">
        <v>0</v>
      </c>
      <c r="C172" s="929">
        <v>0</v>
      </c>
      <c r="D172" s="929">
        <v>0</v>
      </c>
      <c r="E172" s="929">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29">
        <v>0</v>
      </c>
      <c r="B173" s="929">
        <v>0</v>
      </c>
      <c r="C173" s="929">
        <v>0</v>
      </c>
      <c r="D173" s="929">
        <v>0</v>
      </c>
      <c r="E173" s="929">
        <v>0</v>
      </c>
      <c r="K173" s="199"/>
      <c r="L173" s="181" t="s">
        <v>41</v>
      </c>
      <c r="M173" s="201" t="s">
        <v>108</v>
      </c>
      <c r="N173" s="202"/>
      <c r="O173" s="203"/>
      <c r="P173" s="224">
        <f t="shared" si="25"/>
        <v>12930</v>
      </c>
      <c r="Q173" s="225">
        <f t="shared" si="25"/>
        <v>12930</v>
      </c>
      <c r="R173" s="225">
        <f t="shared" si="25"/>
        <v>0</v>
      </c>
      <c r="S173" s="226">
        <f t="shared" si="25"/>
        <v>0</v>
      </c>
      <c r="T173" s="275">
        <f t="shared" si="25"/>
        <v>0</v>
      </c>
      <c r="U173" s="207"/>
      <c r="V173" s="181" t="s">
        <v>41</v>
      </c>
      <c r="W173" s="201" t="s">
        <v>108</v>
      </c>
      <c r="X173" s="202"/>
      <c r="Y173" s="203"/>
      <c r="Z173" s="224">
        <f>Z57</f>
        <v>9000</v>
      </c>
      <c r="AA173" s="225">
        <f>AA57</f>
        <v>0</v>
      </c>
      <c r="AB173" s="297">
        <f>AB57</f>
        <v>0</v>
      </c>
      <c r="AC173" s="371">
        <f>AC57</f>
        <v>0</v>
      </c>
      <c r="AD173" s="376"/>
      <c r="AE173" s="199"/>
      <c r="AF173" s="181" t="s">
        <v>41</v>
      </c>
      <c r="AG173" s="201" t="s">
        <v>108</v>
      </c>
      <c r="AH173" s="202"/>
      <c r="AI173" s="224">
        <f t="shared" si="2"/>
        <v>3930</v>
      </c>
      <c r="AJ173" s="225">
        <f t="shared" si="23"/>
        <v>0</v>
      </c>
      <c r="AK173" s="371">
        <f t="shared" si="24"/>
        <v>0</v>
      </c>
      <c r="AL173" s="1383">
        <f t="shared" si="3"/>
        <v>0</v>
      </c>
      <c r="AM173" s="1339"/>
    </row>
    <row r="174" spans="1:39" ht="14.45" customHeight="1">
      <c r="A174" s="929">
        <v>0</v>
      </c>
      <c r="B174" s="929">
        <v>0</v>
      </c>
      <c r="C174" s="929">
        <v>0</v>
      </c>
      <c r="D174" s="929">
        <v>0</v>
      </c>
      <c r="E174" s="929">
        <v>0</v>
      </c>
      <c r="K174" s="199"/>
      <c r="L174" s="221"/>
      <c r="M174" s="201" t="s">
        <v>13</v>
      </c>
      <c r="N174" s="202"/>
      <c r="O174" s="203"/>
      <c r="P174" s="224">
        <f t="shared" si="25"/>
        <v>3734</v>
      </c>
      <c r="Q174" s="225">
        <f t="shared" si="25"/>
        <v>3399</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3399</v>
      </c>
      <c r="AJ174" s="225">
        <f t="shared" si="23"/>
        <v>0</v>
      </c>
      <c r="AK174" s="371">
        <f t="shared" si="24"/>
        <v>0</v>
      </c>
      <c r="AL174" s="1383">
        <f t="shared" si="3"/>
        <v>335</v>
      </c>
      <c r="AM174" s="1339"/>
    </row>
    <row r="175" spans="1:39" ht="14.45" customHeight="1">
      <c r="A175" s="929">
        <v>0</v>
      </c>
      <c r="B175" s="929">
        <v>0</v>
      </c>
      <c r="C175" s="929">
        <v>0</v>
      </c>
      <c r="D175" s="929">
        <v>0</v>
      </c>
      <c r="E175" s="929">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1277</v>
      </c>
    </row>
    <row r="176" spans="1:39" ht="14.45" customHeight="1" thickBot="1">
      <c r="A176" s="929">
        <v>0</v>
      </c>
      <c r="B176" s="929">
        <v>0</v>
      </c>
      <c r="C176" s="929">
        <v>0</v>
      </c>
      <c r="D176" s="929">
        <v>0</v>
      </c>
      <c r="E176" s="929">
        <v>0</v>
      </c>
      <c r="K176" s="316"/>
      <c r="L176" s="317" t="s">
        <v>82</v>
      </c>
      <c r="M176" s="318"/>
      <c r="N176" s="318"/>
      <c r="O176" s="319"/>
      <c r="P176" s="320">
        <f t="shared" si="25"/>
        <v>1757943</v>
      </c>
      <c r="Q176" s="321">
        <f t="shared" si="25"/>
        <v>1045397</v>
      </c>
      <c r="R176" s="321">
        <f t="shared" si="25"/>
        <v>104848</v>
      </c>
      <c r="S176" s="322">
        <f t="shared" si="25"/>
        <v>536524</v>
      </c>
      <c r="T176" s="323">
        <f t="shared" si="25"/>
        <v>179400</v>
      </c>
      <c r="U176" s="372"/>
      <c r="V176" s="317" t="s">
        <v>82</v>
      </c>
      <c r="W176" s="318"/>
      <c r="X176" s="318"/>
      <c r="Y176" s="319"/>
      <c r="Z176" s="320">
        <f>Z61</f>
        <v>26441</v>
      </c>
      <c r="AA176" s="321">
        <f>AA61</f>
        <v>0</v>
      </c>
      <c r="AB176" s="500">
        <f>AB61</f>
        <v>6156</v>
      </c>
      <c r="AC176" s="373">
        <f>AC61</f>
        <v>0</v>
      </c>
      <c r="AD176" s="376"/>
      <c r="AE176" s="374"/>
      <c r="AF176" s="317" t="s">
        <v>82</v>
      </c>
      <c r="AG176" s="318"/>
      <c r="AH176" s="318"/>
      <c r="AI176" s="375">
        <f t="shared" si="2"/>
        <v>1018956</v>
      </c>
      <c r="AJ176" s="321">
        <f>SUM(AJ123,AJ126,AJ129,AJ133:AJ144,AJ148:AJ154,AJ160:AJ163,AJ166:AJ175)</f>
        <v>101244</v>
      </c>
      <c r="AK176" s="373">
        <f>SUM(AK123,AK126,AK129,AK133:AK144,AK148:AK154,AK160:AK163,AK166:AK175)</f>
        <v>58829</v>
      </c>
      <c r="AL176" s="1340">
        <f>SUM(AL123,AL126,AL129,AL133:AL144,AL148:AL154,AL160:AL163,AL166:AL175)</f>
        <v>712546</v>
      </c>
      <c r="AM176" s="1388">
        <f>P176-Q176</f>
        <v>712546</v>
      </c>
    </row>
    <row r="177" spans="1:29" ht="14.25" thickTop="1">
      <c r="A177" s="929">
        <v>0</v>
      </c>
      <c r="B177" s="929">
        <v>0</v>
      </c>
      <c r="C177" s="929">
        <v>0</v>
      </c>
      <c r="D177" s="929">
        <v>0</v>
      </c>
      <c r="E177" s="929">
        <v>0</v>
      </c>
      <c r="AC177" s="489"/>
    </row>
    <row r="178" spans="1:29">
      <c r="A178" s="929">
        <v>12072</v>
      </c>
      <c r="B178" s="929">
        <v>0</v>
      </c>
      <c r="C178" s="929">
        <v>6156</v>
      </c>
      <c r="D178" s="929">
        <v>0</v>
      </c>
      <c r="E178" s="929">
        <v>0</v>
      </c>
      <c r="AC178" s="489"/>
    </row>
    <row r="179" spans="1:29">
      <c r="A179" s="929">
        <v>12072</v>
      </c>
      <c r="B179" s="929">
        <v>0</v>
      </c>
      <c r="C179" s="929">
        <v>6156</v>
      </c>
      <c r="D179" s="929">
        <v>0</v>
      </c>
      <c r="E179" s="929">
        <v>0</v>
      </c>
      <c r="AC179" s="489"/>
    </row>
    <row r="180" spans="1:29">
      <c r="A180" s="929">
        <v>0</v>
      </c>
      <c r="B180" s="929">
        <v>0</v>
      </c>
      <c r="C180" s="929">
        <v>0</v>
      </c>
      <c r="D180" s="929">
        <v>0</v>
      </c>
      <c r="E180" s="929">
        <v>0</v>
      </c>
      <c r="AC180" s="489"/>
    </row>
    <row r="181" spans="1:29">
      <c r="A181" s="929">
        <v>0</v>
      </c>
      <c r="B181" s="929">
        <v>0</v>
      </c>
      <c r="C181" s="929">
        <v>0</v>
      </c>
      <c r="D181" s="929">
        <v>0</v>
      </c>
      <c r="E181" s="929">
        <v>0</v>
      </c>
      <c r="AC181" s="489"/>
    </row>
    <row r="182" spans="1:29">
      <c r="A182" s="929">
        <v>1869</v>
      </c>
      <c r="B182" s="929">
        <v>0</v>
      </c>
      <c r="C182" s="929">
        <v>0</v>
      </c>
      <c r="D182" s="929">
        <v>0</v>
      </c>
      <c r="E182" s="929">
        <v>0</v>
      </c>
      <c r="AC182" s="489"/>
    </row>
    <row r="183" spans="1:29">
      <c r="A183" s="929">
        <v>1869</v>
      </c>
      <c r="B183" s="929">
        <v>0</v>
      </c>
      <c r="C183" s="929">
        <v>0</v>
      </c>
      <c r="D183" s="929">
        <v>0</v>
      </c>
      <c r="E183" s="929">
        <v>0</v>
      </c>
      <c r="AC183" s="489"/>
    </row>
    <row r="184" spans="1:29">
      <c r="A184" s="929">
        <v>0</v>
      </c>
      <c r="B184" s="929">
        <v>0</v>
      </c>
      <c r="C184" s="929">
        <v>0</v>
      </c>
      <c r="D184" s="929">
        <v>0</v>
      </c>
      <c r="E184" s="929">
        <v>0</v>
      </c>
      <c r="AC184" s="489"/>
    </row>
    <row r="185" spans="1:29">
      <c r="A185" s="929">
        <v>0</v>
      </c>
      <c r="B185" s="929">
        <v>0</v>
      </c>
      <c r="C185" s="929">
        <v>0</v>
      </c>
      <c r="D185" s="929">
        <v>0</v>
      </c>
      <c r="E185" s="929">
        <v>0</v>
      </c>
      <c r="AC185" s="489"/>
    </row>
    <row r="186" spans="1:29">
      <c r="A186" s="929">
        <v>0</v>
      </c>
      <c r="B186" s="929">
        <v>0</v>
      </c>
      <c r="C186" s="929">
        <v>0</v>
      </c>
      <c r="D186" s="929">
        <v>0</v>
      </c>
      <c r="E186" s="929">
        <v>0</v>
      </c>
      <c r="AC186" s="489"/>
    </row>
    <row r="187" spans="1:29">
      <c r="A187" s="929">
        <v>0</v>
      </c>
      <c r="B187" s="929">
        <v>0</v>
      </c>
      <c r="C187" s="929">
        <v>0</v>
      </c>
      <c r="D187" s="929">
        <v>0</v>
      </c>
      <c r="E187" s="929">
        <v>0</v>
      </c>
      <c r="AC187" s="489"/>
    </row>
    <row r="188" spans="1:29">
      <c r="A188" s="929">
        <v>0</v>
      </c>
      <c r="B188" s="929">
        <v>0</v>
      </c>
      <c r="C188" s="929">
        <v>0</v>
      </c>
      <c r="D188" s="929">
        <v>0</v>
      </c>
      <c r="E188" s="929">
        <v>0</v>
      </c>
      <c r="AC188" s="489"/>
    </row>
    <row r="189" spans="1:29">
      <c r="A189" s="929">
        <v>0</v>
      </c>
      <c r="B189" s="929">
        <v>0</v>
      </c>
      <c r="C189" s="929">
        <v>0</v>
      </c>
      <c r="D189" s="929">
        <v>0</v>
      </c>
      <c r="E189" s="929">
        <v>0</v>
      </c>
      <c r="AC189" s="489"/>
    </row>
    <row r="190" spans="1:29">
      <c r="A190" s="929">
        <v>0</v>
      </c>
      <c r="B190" s="929">
        <v>0</v>
      </c>
      <c r="C190" s="929">
        <v>0</v>
      </c>
      <c r="D190" s="929">
        <v>0</v>
      </c>
      <c r="E190" s="929">
        <v>0</v>
      </c>
      <c r="AC190" s="489"/>
    </row>
    <row r="191" spans="1:29">
      <c r="A191" s="929">
        <v>0</v>
      </c>
      <c r="B191" s="929">
        <v>0</v>
      </c>
      <c r="C191" s="929">
        <v>0</v>
      </c>
      <c r="D191" s="929">
        <v>0</v>
      </c>
      <c r="E191" s="929">
        <v>0</v>
      </c>
      <c r="AC191" s="489"/>
    </row>
    <row r="192" spans="1:29">
      <c r="A192" s="929">
        <v>0</v>
      </c>
      <c r="B192" s="929">
        <v>0</v>
      </c>
      <c r="C192" s="929">
        <v>0</v>
      </c>
      <c r="D192" s="929">
        <v>0</v>
      </c>
      <c r="E192" s="929">
        <v>0</v>
      </c>
      <c r="AC192" s="489"/>
    </row>
    <row r="193" spans="1:29">
      <c r="A193" s="929">
        <v>0</v>
      </c>
      <c r="B193" s="929">
        <v>0</v>
      </c>
      <c r="C193" s="929">
        <v>0</v>
      </c>
      <c r="D193" s="929">
        <v>0</v>
      </c>
      <c r="E193" s="929">
        <v>0</v>
      </c>
      <c r="AC193" s="489"/>
    </row>
    <row r="194" spans="1:29">
      <c r="A194" s="929">
        <v>9000</v>
      </c>
      <c r="B194" s="929">
        <v>0</v>
      </c>
      <c r="C194" s="929">
        <v>0</v>
      </c>
      <c r="D194" s="929">
        <v>9000</v>
      </c>
      <c r="E194" s="929">
        <v>0</v>
      </c>
      <c r="AC194" s="489"/>
    </row>
    <row r="195" spans="1:29">
      <c r="A195" s="929">
        <v>0</v>
      </c>
      <c r="B195" s="929">
        <v>0</v>
      </c>
      <c r="C195" s="929">
        <v>0</v>
      </c>
      <c r="D195" s="929">
        <v>0</v>
      </c>
      <c r="E195" s="929">
        <v>0</v>
      </c>
      <c r="AC195" s="489"/>
    </row>
    <row r="196" spans="1:29">
      <c r="A196" s="929">
        <v>0</v>
      </c>
      <c r="B196" s="929">
        <v>0</v>
      </c>
      <c r="C196" s="929">
        <v>0</v>
      </c>
      <c r="D196" s="929">
        <v>0</v>
      </c>
      <c r="E196" s="929">
        <v>0</v>
      </c>
      <c r="AC196" s="489"/>
    </row>
    <row r="197" spans="1:29">
      <c r="A197" s="929">
        <v>0</v>
      </c>
      <c r="B197" s="929">
        <v>0</v>
      </c>
      <c r="C197" s="929">
        <v>0</v>
      </c>
      <c r="D197" s="929">
        <v>0</v>
      </c>
      <c r="E197" s="929">
        <v>0</v>
      </c>
      <c r="AC197" s="489"/>
    </row>
    <row r="198" spans="1:29">
      <c r="A198" s="929">
        <v>0</v>
      </c>
      <c r="B198" s="929">
        <v>0</v>
      </c>
      <c r="C198" s="929">
        <v>0</v>
      </c>
      <c r="D198" s="929">
        <v>0</v>
      </c>
      <c r="E198" s="929">
        <v>0</v>
      </c>
      <c r="AC198" s="489"/>
    </row>
    <row r="199" spans="1:29">
      <c r="A199" s="929">
        <v>9000</v>
      </c>
      <c r="B199" s="929">
        <v>0</v>
      </c>
      <c r="C199" s="929">
        <v>0</v>
      </c>
      <c r="D199" s="929">
        <v>9000</v>
      </c>
      <c r="E199" s="929">
        <v>0</v>
      </c>
      <c r="AC199" s="489"/>
    </row>
    <row r="200" spans="1:29">
      <c r="A200" s="929">
        <v>0</v>
      </c>
      <c r="B200" s="929">
        <v>0</v>
      </c>
      <c r="C200" s="929">
        <v>0</v>
      </c>
      <c r="D200" s="929">
        <v>0</v>
      </c>
      <c r="E200" s="929">
        <v>0</v>
      </c>
      <c r="AC200" s="489"/>
    </row>
    <row r="201" spans="1:29">
      <c r="A201" s="929">
        <v>0</v>
      </c>
      <c r="B201" s="929">
        <v>0</v>
      </c>
      <c r="C201" s="929">
        <v>0</v>
      </c>
      <c r="D201" s="929">
        <v>0</v>
      </c>
      <c r="E201" s="929">
        <v>0</v>
      </c>
      <c r="AC201" s="489"/>
    </row>
    <row r="202" spans="1:29">
      <c r="A202" s="929">
        <v>0</v>
      </c>
      <c r="B202" s="929">
        <v>0</v>
      </c>
      <c r="C202" s="929">
        <v>0</v>
      </c>
      <c r="D202" s="929">
        <v>0</v>
      </c>
      <c r="E202" s="929">
        <v>0</v>
      </c>
      <c r="AC202" s="489"/>
    </row>
    <row r="203" spans="1:29" ht="14.25" thickBot="1">
      <c r="A203" s="929">
        <v>26441</v>
      </c>
      <c r="B203" s="929">
        <v>0</v>
      </c>
      <c r="C203" s="929">
        <v>6156</v>
      </c>
      <c r="D203" s="929">
        <v>9000</v>
      </c>
      <c r="E203" s="929">
        <v>0</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2.xml><?xml version="1.0" encoding="utf-8"?>
<worksheet xmlns="http://schemas.openxmlformats.org/spreadsheetml/2006/main" xmlns:r="http://schemas.openxmlformats.org/officeDocument/2006/relationships">
  <dimension ref="A1:AM245"/>
  <sheetViews>
    <sheetView topLeftCell="Y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916</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723317</v>
      </c>
      <c r="B8" s="555">
        <v>723317</v>
      </c>
      <c r="C8" s="555">
        <v>575582</v>
      </c>
      <c r="D8" s="555">
        <v>147735</v>
      </c>
      <c r="E8" s="555">
        <v>248849</v>
      </c>
      <c r="F8" s="555">
        <v>159674</v>
      </c>
      <c r="G8" s="555">
        <v>278</v>
      </c>
      <c r="H8" s="556">
        <v>206700</v>
      </c>
      <c r="I8" s="558"/>
      <c r="K8" s="188"/>
      <c r="L8" s="189" t="s">
        <v>8</v>
      </c>
      <c r="M8" s="190"/>
      <c r="N8" s="190"/>
      <c r="O8" s="191" t="s">
        <v>9</v>
      </c>
      <c r="P8" s="192">
        <f>'Ｈ元（1989）'!A9</f>
        <v>0</v>
      </c>
      <c r="Q8" s="258">
        <f>'Ｈ元（1989）'!C9</f>
        <v>0</v>
      </c>
      <c r="R8" s="258">
        <f>'Ｈ元（1989）'!E9</f>
        <v>0</v>
      </c>
      <c r="S8" s="260">
        <f>'Ｈ元（1989）'!F9</f>
        <v>0</v>
      </c>
      <c r="T8" s="261">
        <f>'Ｈ元（1989）'!H9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146</v>
      </c>
      <c r="N9" s="202"/>
      <c r="O9" s="203" t="s">
        <v>12</v>
      </c>
      <c r="P9" s="204">
        <f>'Ｈ元（1989）'!A10</f>
        <v>0</v>
      </c>
      <c r="Q9" s="205">
        <f>'Ｈ元（1989）'!C10</f>
        <v>0</v>
      </c>
      <c r="R9" s="205">
        <f>'Ｈ元（1989）'!E10</f>
        <v>0</v>
      </c>
      <c r="S9" s="267">
        <f>'Ｈ元（1989）'!F10</f>
        <v>0</v>
      </c>
      <c r="T9" s="268">
        <f>'Ｈ元（1989）'!H10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'Ｈ元（1989）'!A11</f>
        <v>0</v>
      </c>
      <c r="Q11" s="218">
        <f>'Ｈ元（1989）'!C11</f>
        <v>0</v>
      </c>
      <c r="R11" s="218">
        <f>'Ｈ元（1989）'!E11</f>
        <v>0</v>
      </c>
      <c r="S11" s="283">
        <f>'Ｈ元（1989）'!F11</f>
        <v>0</v>
      </c>
      <c r="T11" s="268">
        <f>'Ｈ元（1989）'!H11</f>
        <v>0</v>
      </c>
      <c r="U11" s="207"/>
      <c r="V11" s="178" t="s">
        <v>147</v>
      </c>
      <c r="W11" s="202"/>
      <c r="X11" s="202"/>
      <c r="Y11" s="220" t="s">
        <v>10</v>
      </c>
      <c r="Z11" s="204">
        <f t="shared" ref="Z11:AB12" si="0">+A170</f>
        <v>0</v>
      </c>
      <c r="AA11" s="205">
        <f t="shared" si="0"/>
        <v>0</v>
      </c>
      <c r="AB11" s="205">
        <f t="shared" si="0"/>
        <v>0</v>
      </c>
      <c r="AC11" s="548">
        <f>+E170</f>
        <v>0</v>
      </c>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'Ｈ元（1989）'!A12</f>
        <v>0</v>
      </c>
      <c r="Q12" s="205">
        <f>'Ｈ元（1989）'!C12</f>
        <v>0</v>
      </c>
      <c r="R12" s="205">
        <f>'Ｈ元（1989）'!E12</f>
        <v>0</v>
      </c>
      <c r="S12" s="267">
        <f>'Ｈ元（1989）'!F12</f>
        <v>0</v>
      </c>
      <c r="T12" s="268">
        <f>'Ｈ元（1989）'!H12</f>
        <v>0</v>
      </c>
      <c r="U12" s="207"/>
      <c r="V12" s="181"/>
      <c r="W12" s="201" t="s">
        <v>16</v>
      </c>
      <c r="X12" s="202"/>
      <c r="Y12" s="220" t="s">
        <v>9</v>
      </c>
      <c r="Z12" s="204">
        <f t="shared" si="0"/>
        <v>0</v>
      </c>
      <c r="AA12" s="205">
        <f t="shared" si="0"/>
        <v>0</v>
      </c>
      <c r="AB12" s="205">
        <f t="shared" si="0"/>
        <v>0</v>
      </c>
      <c r="AC12" s="548">
        <f>+E171</f>
        <v>0</v>
      </c>
      <c r="AD12" s="165"/>
      <c r="AE12" s="165"/>
      <c r="AF12" s="165"/>
      <c r="AG12" s="165"/>
      <c r="AH12" s="165"/>
    </row>
    <row r="13" spans="1:34" ht="14.45" customHeight="1">
      <c r="A13" s="557">
        <v>5977</v>
      </c>
      <c r="B13" s="558">
        <v>5977</v>
      </c>
      <c r="C13" s="558">
        <v>2116</v>
      </c>
      <c r="D13" s="558">
        <v>3861</v>
      </c>
      <c r="E13" s="558">
        <v>2313</v>
      </c>
      <c r="F13" s="558">
        <v>1287</v>
      </c>
      <c r="G13" s="558">
        <v>0</v>
      </c>
      <c r="H13" s="559">
        <v>500</v>
      </c>
      <c r="I13" s="558"/>
      <c r="K13" s="199"/>
      <c r="L13" s="221"/>
      <c r="M13" s="201" t="s">
        <v>13</v>
      </c>
      <c r="N13" s="222"/>
      <c r="O13" s="223"/>
      <c r="P13" s="213">
        <f>P11-P12</f>
        <v>0</v>
      </c>
      <c r="Q13" s="214">
        <f>Q11-Q12</f>
        <v>0</v>
      </c>
      <c r="R13" s="214">
        <f>R11-R12</f>
        <v>0</v>
      </c>
      <c r="S13" s="274">
        <f>S11-S12</f>
        <v>0</v>
      </c>
      <c r="T13" s="275">
        <f>T11-T12</f>
        <v>0</v>
      </c>
      <c r="U13" s="207"/>
      <c r="V13" s="221"/>
      <c r="W13" s="201" t="s">
        <v>13</v>
      </c>
      <c r="X13" s="202"/>
      <c r="Y13" s="220"/>
      <c r="Z13" s="224">
        <f>Z11-Z12</f>
        <v>0</v>
      </c>
      <c r="AA13" s="225">
        <f>AA11-AA12</f>
        <v>0</v>
      </c>
      <c r="AB13" s="225">
        <f>AB11-AB12</f>
        <v>0</v>
      </c>
      <c r="AC13" s="235">
        <f>AC11-AC12</f>
        <v>0</v>
      </c>
      <c r="AD13" s="165"/>
      <c r="AE13" s="165"/>
      <c r="AF13" s="165"/>
      <c r="AG13" s="165"/>
      <c r="AH13" s="165"/>
    </row>
    <row r="14" spans="1:34" ht="14.45" customHeight="1">
      <c r="A14" s="557">
        <v>3861</v>
      </c>
      <c r="B14" s="558">
        <v>3861</v>
      </c>
      <c r="C14" s="558">
        <v>0</v>
      </c>
      <c r="D14" s="558">
        <v>3861</v>
      </c>
      <c r="E14" s="558">
        <v>1287</v>
      </c>
      <c r="F14" s="558">
        <v>1287</v>
      </c>
      <c r="G14" s="558">
        <v>0</v>
      </c>
      <c r="H14" s="559">
        <v>0</v>
      </c>
      <c r="I14" s="558"/>
      <c r="K14" s="199" t="s">
        <v>4</v>
      </c>
      <c r="L14" s="174"/>
      <c r="M14" s="200" t="s">
        <v>94</v>
      </c>
      <c r="N14" s="202"/>
      <c r="O14" s="203" t="s">
        <v>93</v>
      </c>
      <c r="P14" s="204">
        <f>'Ｈ元（1989）'!A14</f>
        <v>3861</v>
      </c>
      <c r="Q14" s="205">
        <f>'Ｈ元（1989）'!C14</f>
        <v>0</v>
      </c>
      <c r="R14" s="205">
        <f>'Ｈ元（1989）'!E14</f>
        <v>1287</v>
      </c>
      <c r="S14" s="267">
        <f>'Ｈ元（1989）'!F14</f>
        <v>1287</v>
      </c>
      <c r="T14" s="268">
        <f>'Ｈ元（1989）'!H14</f>
        <v>0</v>
      </c>
      <c r="U14" s="207"/>
      <c r="V14" s="201" t="s">
        <v>135</v>
      </c>
      <c r="W14" s="202"/>
      <c r="X14" s="202"/>
      <c r="Y14" s="220" t="s">
        <v>17</v>
      </c>
      <c r="Z14" s="204">
        <f>+A174</f>
        <v>0</v>
      </c>
      <c r="AA14" s="205">
        <f>+B174</f>
        <v>0</v>
      </c>
      <c r="AB14" s="205">
        <f>+C174</f>
        <v>0</v>
      </c>
      <c r="AC14" s="614">
        <f>+E174</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148</v>
      </c>
      <c r="O15" s="203" t="s">
        <v>97</v>
      </c>
      <c r="P15" s="204">
        <f>'Ｈ元（1989）'!A15</f>
        <v>0</v>
      </c>
      <c r="Q15" s="205">
        <f>'Ｈ元（1989）'!C15</f>
        <v>0</v>
      </c>
      <c r="R15" s="205">
        <f>'Ｈ元（1989）'!E15</f>
        <v>0</v>
      </c>
      <c r="S15" s="267">
        <f>'Ｈ元（1989）'!F15</f>
        <v>0</v>
      </c>
      <c r="T15" s="268">
        <f>'Ｈ元（1989）'!H15</f>
        <v>0</v>
      </c>
      <c r="U15" s="207"/>
      <c r="V15" s="200"/>
      <c r="W15" s="172"/>
      <c r="X15" s="172"/>
      <c r="Y15" s="212"/>
      <c r="Z15" s="209"/>
      <c r="AA15" s="210"/>
      <c r="AB15" s="210"/>
      <c r="AC15" s="211"/>
      <c r="AD15" s="165"/>
      <c r="AE15" s="165"/>
      <c r="AF15" s="165"/>
      <c r="AG15" s="165"/>
      <c r="AH15" s="165"/>
    </row>
    <row r="16" spans="1:34" ht="14.45" customHeight="1">
      <c r="A16" s="557">
        <v>3861</v>
      </c>
      <c r="B16" s="558">
        <v>3861</v>
      </c>
      <c r="C16" s="558">
        <v>0</v>
      </c>
      <c r="D16" s="558">
        <v>3861</v>
      </c>
      <c r="E16" s="558">
        <v>1287</v>
      </c>
      <c r="F16" s="558">
        <v>1287</v>
      </c>
      <c r="G16" s="558">
        <v>0</v>
      </c>
      <c r="H16" s="559">
        <v>0</v>
      </c>
      <c r="I16" s="558"/>
      <c r="K16" s="199"/>
      <c r="L16" s="181" t="s">
        <v>103</v>
      </c>
      <c r="M16" s="181"/>
      <c r="N16" s="201" t="s">
        <v>96</v>
      </c>
      <c r="O16" s="203" t="s">
        <v>34</v>
      </c>
      <c r="P16" s="204">
        <f>'Ｈ元（1989）'!A16</f>
        <v>3861</v>
      </c>
      <c r="Q16" s="205">
        <f>'Ｈ元（1989）'!C16</f>
        <v>0</v>
      </c>
      <c r="R16" s="205">
        <f>'Ｈ元（1989）'!E16</f>
        <v>1287</v>
      </c>
      <c r="S16" s="267">
        <f>'Ｈ元（1989）'!F16</f>
        <v>1287</v>
      </c>
      <c r="T16" s="268">
        <f>'Ｈ元（1989）'!H16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2116</v>
      </c>
      <c r="B18" s="558">
        <v>2116</v>
      </c>
      <c r="C18" s="558">
        <v>2116</v>
      </c>
      <c r="D18" s="558">
        <v>0</v>
      </c>
      <c r="E18" s="558">
        <v>1026</v>
      </c>
      <c r="F18" s="558">
        <v>0</v>
      </c>
      <c r="G18" s="558">
        <v>0</v>
      </c>
      <c r="H18" s="559">
        <v>500</v>
      </c>
      <c r="I18" s="558"/>
      <c r="K18" s="199"/>
      <c r="L18" s="181"/>
      <c r="M18" s="201" t="s">
        <v>95</v>
      </c>
      <c r="N18" s="202"/>
      <c r="O18" s="203" t="s">
        <v>98</v>
      </c>
      <c r="P18" s="204">
        <f>'Ｈ元（1989）'!A17</f>
        <v>0</v>
      </c>
      <c r="Q18" s="205">
        <f>'Ｈ元（1989）'!C17</f>
        <v>0</v>
      </c>
      <c r="R18" s="205">
        <f>'Ｈ元（1989）'!E17</f>
        <v>0</v>
      </c>
      <c r="S18" s="267">
        <f>'Ｈ元（1989）'!F17</f>
        <v>0</v>
      </c>
      <c r="T18" s="268">
        <f>'Ｈ元（1989）'!H17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'Ｈ元（1989）'!A18</f>
        <v>2116</v>
      </c>
      <c r="Q19" s="205">
        <f>'Ｈ元（1989）'!C18</f>
        <v>2116</v>
      </c>
      <c r="R19" s="205">
        <f>'Ｈ元（1989）'!E18</f>
        <v>1026</v>
      </c>
      <c r="S19" s="267">
        <f>'Ｈ元（1989）'!F18</f>
        <v>0</v>
      </c>
      <c r="T19" s="268">
        <f>'Ｈ元（1989）'!H18</f>
        <v>500</v>
      </c>
      <c r="U19" s="207"/>
      <c r="V19" s="200"/>
      <c r="W19" s="172"/>
      <c r="X19" s="172"/>
      <c r="Y19" s="212"/>
      <c r="Z19" s="209"/>
      <c r="AA19" s="210"/>
      <c r="AB19" s="210"/>
      <c r="AC19" s="211"/>
      <c r="AD19" s="165"/>
      <c r="AE19" s="165"/>
      <c r="AF19" s="165"/>
      <c r="AG19" s="165"/>
      <c r="AH19" s="165"/>
    </row>
    <row r="20" spans="1:34" ht="14.45" customHeight="1">
      <c r="A20" s="557">
        <v>208691</v>
      </c>
      <c r="B20" s="558">
        <v>208691</v>
      </c>
      <c r="C20" s="558">
        <v>64817</v>
      </c>
      <c r="D20" s="558">
        <v>143874</v>
      </c>
      <c r="E20" s="558">
        <v>0</v>
      </c>
      <c r="F20" s="558">
        <v>158387</v>
      </c>
      <c r="G20" s="558">
        <v>278</v>
      </c>
      <c r="H20" s="559">
        <v>10400</v>
      </c>
      <c r="I20" s="558"/>
      <c r="K20" s="199"/>
      <c r="L20" s="201" t="s">
        <v>19</v>
      </c>
      <c r="M20" s="202"/>
      <c r="N20" s="202"/>
      <c r="O20" s="203" t="s">
        <v>20</v>
      </c>
      <c r="P20" s="204">
        <f>'Ｈ元（1989）'!A19</f>
        <v>0</v>
      </c>
      <c r="Q20" s="205">
        <f>'Ｈ元（1989）'!C19</f>
        <v>0</v>
      </c>
      <c r="R20" s="449">
        <f>'Ｈ元（1989）'!E19</f>
        <v>0</v>
      </c>
      <c r="S20" s="267">
        <f>'Ｈ元（1989）'!F19</f>
        <v>0</v>
      </c>
      <c r="T20" s="268">
        <f>'Ｈ元（1989）'!H19</f>
        <v>0</v>
      </c>
      <c r="U20" s="207" t="s">
        <v>4</v>
      </c>
      <c r="V20" s="200"/>
      <c r="W20" s="172"/>
      <c r="X20" s="172"/>
      <c r="Y20" s="212"/>
      <c r="Z20" s="209"/>
      <c r="AA20" s="210"/>
      <c r="AB20" s="210"/>
      <c r="AC20" s="211"/>
      <c r="AD20" s="165"/>
      <c r="AE20" s="165"/>
      <c r="AF20" s="165"/>
      <c r="AG20" s="165"/>
      <c r="AH20" s="165"/>
    </row>
    <row r="21" spans="1:34" ht="14.45" customHeight="1">
      <c r="A21" s="557">
        <v>16089</v>
      </c>
      <c r="B21" s="558">
        <v>16089</v>
      </c>
      <c r="C21" s="558">
        <v>10939</v>
      </c>
      <c r="D21" s="558">
        <v>5150</v>
      </c>
      <c r="E21" s="558">
        <v>0</v>
      </c>
      <c r="F21" s="558">
        <v>11161</v>
      </c>
      <c r="G21" s="558">
        <v>0</v>
      </c>
      <c r="H21" s="559">
        <v>2000</v>
      </c>
      <c r="I21" s="558"/>
      <c r="K21" s="199" t="s">
        <v>21</v>
      </c>
      <c r="L21" s="200"/>
      <c r="M21" s="201" t="s">
        <v>22</v>
      </c>
      <c r="N21" s="202"/>
      <c r="O21" s="203" t="s">
        <v>23</v>
      </c>
      <c r="P21" s="204">
        <f>'Ｈ元（1989）'!A21</f>
        <v>16089</v>
      </c>
      <c r="Q21" s="205">
        <f>'Ｈ元（1989）'!C21</f>
        <v>10939</v>
      </c>
      <c r="R21" s="205">
        <f>'Ｈ元（1989）'!E21</f>
        <v>0</v>
      </c>
      <c r="S21" s="267">
        <f>'Ｈ元（1989）'!F21</f>
        <v>11161</v>
      </c>
      <c r="T21" s="268">
        <f>'Ｈ元（1989）'!H21</f>
        <v>2000</v>
      </c>
      <c r="U21" s="207" t="s">
        <v>24</v>
      </c>
      <c r="V21" s="200"/>
      <c r="W21" s="212"/>
      <c r="X21" s="212"/>
      <c r="Y21" s="212"/>
      <c r="Z21" s="209"/>
      <c r="AA21" s="210"/>
      <c r="AB21" s="210"/>
      <c r="AC21" s="211"/>
      <c r="AD21" s="165"/>
      <c r="AE21" s="165"/>
      <c r="AF21" s="165"/>
      <c r="AG21" s="165"/>
      <c r="AH21" s="165"/>
    </row>
    <row r="22" spans="1:34" ht="14.45" customHeight="1">
      <c r="A22" s="557">
        <v>31350</v>
      </c>
      <c r="B22" s="558">
        <v>31350</v>
      </c>
      <c r="C22" s="558">
        <v>31350</v>
      </c>
      <c r="D22" s="558">
        <v>0</v>
      </c>
      <c r="E22" s="558">
        <v>0</v>
      </c>
      <c r="F22" s="558">
        <v>18496</v>
      </c>
      <c r="G22" s="558">
        <v>0</v>
      </c>
      <c r="H22" s="559">
        <v>4400</v>
      </c>
      <c r="I22" s="558"/>
      <c r="K22" s="199"/>
      <c r="L22" s="200" t="s">
        <v>25</v>
      </c>
      <c r="M22" s="201" t="s">
        <v>26</v>
      </c>
      <c r="N22" s="202"/>
      <c r="O22" s="203" t="s">
        <v>27</v>
      </c>
      <c r="P22" s="204">
        <f>'Ｈ元（1989）'!A22</f>
        <v>31350</v>
      </c>
      <c r="Q22" s="205">
        <f>'Ｈ元（1989）'!C22</f>
        <v>31350</v>
      </c>
      <c r="R22" s="205">
        <f>'Ｈ元（1989）'!E22</f>
        <v>0</v>
      </c>
      <c r="S22" s="267">
        <f>'Ｈ元（1989）'!F22</f>
        <v>18496</v>
      </c>
      <c r="T22" s="268">
        <f>'Ｈ元（1989）'!H22</f>
        <v>4400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'Ｈ元（1989）'!A23</f>
        <v>0</v>
      </c>
      <c r="Q23" s="205">
        <f>'Ｈ元（1989）'!C23</f>
        <v>0</v>
      </c>
      <c r="R23" s="205">
        <f>'Ｈ元（1989）'!E23</f>
        <v>0</v>
      </c>
      <c r="S23" s="267">
        <f>'Ｈ元（1989）'!F23</f>
        <v>0</v>
      </c>
      <c r="T23" s="268">
        <f>'Ｈ元（1989）'!H23</f>
        <v>0</v>
      </c>
      <c r="U23" s="207"/>
      <c r="V23" s="200"/>
      <c r="W23" s="212"/>
      <c r="X23" s="212"/>
      <c r="Y23" s="21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'Ｈ元（1989）'!A24</f>
        <v>0</v>
      </c>
      <c r="Q24" s="205">
        <f>'Ｈ元（1989）'!C24</f>
        <v>0</v>
      </c>
      <c r="R24" s="205">
        <f>'Ｈ元（1989）'!E24</f>
        <v>0</v>
      </c>
      <c r="S24" s="267">
        <f>'Ｈ元（1989）'!F24</f>
        <v>0</v>
      </c>
      <c r="T24" s="268">
        <f>'Ｈ元（1989）'!H24</f>
        <v>0</v>
      </c>
      <c r="U24" s="207"/>
      <c r="V24" s="178" t="s">
        <v>137</v>
      </c>
      <c r="W24" s="202"/>
      <c r="X24" s="202"/>
      <c r="Y24" s="220" t="s">
        <v>18</v>
      </c>
      <c r="Z24" s="204">
        <f>+A175</f>
        <v>0</v>
      </c>
      <c r="AA24" s="205">
        <f>+B175</f>
        <v>0</v>
      </c>
      <c r="AB24" s="205">
        <f>+C175</f>
        <v>0</v>
      </c>
      <c r="AC24" s="548">
        <f>+E175</f>
        <v>0</v>
      </c>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'Ｈ元（1989）'!A25</f>
        <v>0</v>
      </c>
      <c r="Q25" s="205">
        <f>'Ｈ元（1989）'!C25</f>
        <v>0</v>
      </c>
      <c r="R25" s="205">
        <f>'Ｈ元（1989）'!E25</f>
        <v>0</v>
      </c>
      <c r="S25" s="267">
        <f>'Ｈ元（1989）'!F25</f>
        <v>0</v>
      </c>
      <c r="T25" s="268">
        <f>'Ｈ元（1989）'!H25</f>
        <v>0</v>
      </c>
      <c r="U25" s="207"/>
      <c r="V25" s="181"/>
      <c r="W25" s="201" t="s">
        <v>36</v>
      </c>
      <c r="X25" s="202"/>
      <c r="Y25" s="220" t="s">
        <v>34</v>
      </c>
      <c r="Z25" s="204">
        <f>+A178</f>
        <v>0</v>
      </c>
      <c r="AA25" s="205">
        <f>+B178</f>
        <v>0</v>
      </c>
      <c r="AB25" s="205">
        <f>+C178</f>
        <v>0</v>
      </c>
      <c r="AC25" s="548">
        <f>+E178</f>
        <v>0</v>
      </c>
      <c r="AD25" s="165"/>
      <c r="AE25" s="165"/>
      <c r="AF25" s="165"/>
      <c r="AG25" s="165"/>
      <c r="AH25" s="165"/>
    </row>
    <row r="26" spans="1:34" ht="14.45" customHeight="1">
      <c r="A26" s="557">
        <v>21404</v>
      </c>
      <c r="B26" s="558">
        <v>21404</v>
      </c>
      <c r="C26" s="558">
        <v>21404</v>
      </c>
      <c r="D26" s="558">
        <v>0</v>
      </c>
      <c r="E26" s="558">
        <v>0</v>
      </c>
      <c r="F26" s="558">
        <v>12284</v>
      </c>
      <c r="G26" s="558">
        <v>278</v>
      </c>
      <c r="H26" s="559">
        <v>4000</v>
      </c>
      <c r="I26" s="558"/>
      <c r="K26" s="199"/>
      <c r="L26" s="200" t="s">
        <v>38</v>
      </c>
      <c r="M26" s="201" t="s">
        <v>149</v>
      </c>
      <c r="N26" s="202"/>
      <c r="O26" s="203" t="s">
        <v>40</v>
      </c>
      <c r="P26" s="204">
        <f>'Ｈ元（1989）'!A26</f>
        <v>21404</v>
      </c>
      <c r="Q26" s="205">
        <f>'Ｈ元（1989）'!C26</f>
        <v>21404</v>
      </c>
      <c r="R26" s="205">
        <f>'Ｈ元（1989）'!E26</f>
        <v>0</v>
      </c>
      <c r="S26" s="267">
        <f>'Ｈ元（1989）'!F26</f>
        <v>12284</v>
      </c>
      <c r="T26" s="268">
        <f>'Ｈ元（1989）'!H26</f>
        <v>4000</v>
      </c>
      <c r="U26" s="207"/>
      <c r="V26" s="450"/>
      <c r="W26" s="451"/>
      <c r="X26" s="452"/>
      <c r="Y26" s="453"/>
      <c r="Z26" s="454"/>
      <c r="AA26" s="455"/>
      <c r="AB26" s="455"/>
      <c r="AC26" s="238"/>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'Ｈ元（1989）'!A27</f>
        <v>0</v>
      </c>
      <c r="Q27" s="205">
        <f>'Ｈ元（1989）'!C27</f>
        <v>0</v>
      </c>
      <c r="R27" s="205">
        <f>'Ｈ元（1989）'!E27</f>
        <v>0</v>
      </c>
      <c r="S27" s="267">
        <f>'Ｈ元（1989）'!F27</f>
        <v>0</v>
      </c>
      <c r="T27" s="268">
        <f>'Ｈ元（1989）'!H27</f>
        <v>0</v>
      </c>
      <c r="U27" s="207"/>
      <c r="V27" s="450"/>
      <c r="W27" s="456"/>
      <c r="X27" s="457"/>
      <c r="Y27" s="458"/>
      <c r="Z27" s="447"/>
      <c r="AA27" s="459"/>
      <c r="AB27" s="459"/>
      <c r="AC27" s="230"/>
      <c r="AD27" s="165"/>
      <c r="AE27" s="165"/>
      <c r="AF27" s="165"/>
      <c r="AG27" s="165"/>
      <c r="AH27" s="165"/>
    </row>
    <row r="28" spans="1:34" ht="14.45" customHeight="1">
      <c r="A28" s="557">
        <v>139848</v>
      </c>
      <c r="B28" s="558">
        <v>139848</v>
      </c>
      <c r="C28" s="558">
        <v>1124</v>
      </c>
      <c r="D28" s="558">
        <v>138724</v>
      </c>
      <c r="E28" s="558">
        <v>0</v>
      </c>
      <c r="F28" s="558">
        <v>116446</v>
      </c>
      <c r="G28" s="558">
        <v>0</v>
      </c>
      <c r="H28" s="559">
        <v>0</v>
      </c>
      <c r="I28" s="558"/>
      <c r="K28" s="199" t="s">
        <v>128</v>
      </c>
      <c r="L28" s="221"/>
      <c r="M28" s="201" t="s">
        <v>13</v>
      </c>
      <c r="N28" s="202"/>
      <c r="O28" s="203" t="s">
        <v>44</v>
      </c>
      <c r="P28" s="204">
        <f>'Ｈ元（1989）'!A28</f>
        <v>139848</v>
      </c>
      <c r="Q28" s="205">
        <f>'Ｈ元（1989）'!C28</f>
        <v>1124</v>
      </c>
      <c r="R28" s="205">
        <f>'Ｈ元（1989）'!E28</f>
        <v>0</v>
      </c>
      <c r="S28" s="267">
        <f>'Ｈ元（1989）'!F28</f>
        <v>116446</v>
      </c>
      <c r="T28" s="268">
        <f>'Ｈ元（1989）'!H28</f>
        <v>0</v>
      </c>
      <c r="U28" s="207"/>
      <c r="V28" s="221"/>
      <c r="W28" s="201" t="s">
        <v>13</v>
      </c>
      <c r="X28" s="202"/>
      <c r="Y28" s="220"/>
      <c r="Z28" s="224">
        <f>Z24-Z25</f>
        <v>0</v>
      </c>
      <c r="AA28" s="225">
        <f>AA24-AA25</f>
        <v>0</v>
      </c>
      <c r="AB28" s="297">
        <f>AB24-AB25</f>
        <v>0</v>
      </c>
      <c r="AC28" s="371">
        <f>AC24-AC25</f>
        <v>0</v>
      </c>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'Ｈ元（1989）'!A29</f>
        <v>0</v>
      </c>
      <c r="Q29" s="205">
        <f>'Ｈ元（1989）'!C29</f>
        <v>0</v>
      </c>
      <c r="R29" s="205">
        <f>'Ｈ元（1989）'!E29</f>
        <v>0</v>
      </c>
      <c r="S29" s="267">
        <f>'Ｈ元（1989）'!F29</f>
        <v>0</v>
      </c>
      <c r="T29" s="268">
        <f>'Ｈ元（1989）'!H29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'Ｈ元（1989）'!A30</f>
        <v>0</v>
      </c>
      <c r="Q30" s="205">
        <f>'Ｈ元（1989）'!C30</f>
        <v>0</v>
      </c>
      <c r="R30" s="205">
        <f>'Ｈ元（1989）'!E30</f>
        <v>0</v>
      </c>
      <c r="S30" s="267">
        <f>'Ｈ元（1989）'!F30</f>
        <v>0</v>
      </c>
      <c r="T30" s="268">
        <f>'Ｈ元（1989）'!H30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'Ｈ元（1989）'!A31</f>
        <v>0</v>
      </c>
      <c r="Q31" s="205">
        <f>'Ｈ元（1989）'!C31</f>
        <v>0</v>
      </c>
      <c r="R31" s="205">
        <f>'Ｈ元（1989）'!E31</f>
        <v>0</v>
      </c>
      <c r="S31" s="267">
        <f>'Ｈ元（1989）'!F31</f>
        <v>0</v>
      </c>
      <c r="T31" s="268">
        <f>'Ｈ元（1989）'!H31</f>
        <v>0</v>
      </c>
      <c r="U31" s="207"/>
      <c r="V31" s="200"/>
      <c r="W31" s="172"/>
      <c r="X31" s="172"/>
      <c r="Y31" s="212"/>
      <c r="Z31" s="209"/>
      <c r="AA31" s="210"/>
      <c r="AB31" s="210"/>
      <c r="AC31" s="211"/>
      <c r="AD31" s="165"/>
      <c r="AE31" s="165"/>
      <c r="AF31" s="165"/>
      <c r="AG31" s="165"/>
      <c r="AH31" s="165"/>
    </row>
    <row r="32" spans="1:34" ht="14.45" customHeight="1">
      <c r="A32" s="557">
        <v>0</v>
      </c>
      <c r="B32" s="558">
        <v>0</v>
      </c>
      <c r="C32" s="558">
        <v>0</v>
      </c>
      <c r="D32" s="558">
        <v>0</v>
      </c>
      <c r="E32" s="558">
        <v>0</v>
      </c>
      <c r="F32" s="558">
        <v>0</v>
      </c>
      <c r="G32" s="558">
        <v>0</v>
      </c>
      <c r="H32" s="559">
        <v>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0</v>
      </c>
      <c r="B33" s="558">
        <v>0</v>
      </c>
      <c r="C33" s="558">
        <v>0</v>
      </c>
      <c r="D33" s="558">
        <v>0</v>
      </c>
      <c r="E33" s="558">
        <v>0</v>
      </c>
      <c r="F33" s="558">
        <v>0</v>
      </c>
      <c r="G33" s="558">
        <v>0</v>
      </c>
      <c r="H33" s="559">
        <v>0</v>
      </c>
      <c r="I33" s="558"/>
      <c r="K33" s="199"/>
      <c r="L33" s="178"/>
      <c r="M33" s="201" t="s">
        <v>47</v>
      </c>
      <c r="N33" s="202"/>
      <c r="O33" s="203" t="s">
        <v>48</v>
      </c>
      <c r="P33" s="204">
        <f>'Ｈ元（1989）'!A33</f>
        <v>0</v>
      </c>
      <c r="Q33" s="205">
        <f>'Ｈ元（1989）'!C33</f>
        <v>0</v>
      </c>
      <c r="R33" s="205">
        <f>'Ｈ元（1989）'!E33</f>
        <v>0</v>
      </c>
      <c r="S33" s="267">
        <f>'Ｈ元（1989）'!F33</f>
        <v>0</v>
      </c>
      <c r="T33" s="268">
        <f>'Ｈ元（1989）'!H33</f>
        <v>0</v>
      </c>
      <c r="U33" s="207" t="s">
        <v>4</v>
      </c>
      <c r="V33" s="178"/>
      <c r="W33" s="201" t="s">
        <v>49</v>
      </c>
      <c r="X33" s="202"/>
      <c r="Y33" s="203" t="s">
        <v>99</v>
      </c>
      <c r="Z33" s="204">
        <f>+A180</f>
        <v>0</v>
      </c>
      <c r="AA33" s="205">
        <f>+B180</f>
        <v>0</v>
      </c>
      <c r="AB33" s="205">
        <f>+C180</f>
        <v>0</v>
      </c>
      <c r="AC33" s="548">
        <f>+E180</f>
        <v>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'Ｈ元（1989）'!A34</f>
        <v>0</v>
      </c>
      <c r="Q34" s="205">
        <f>'Ｈ元（1989）'!C34</f>
        <v>0</v>
      </c>
      <c r="R34" s="205">
        <f>'Ｈ元（1989）'!E34</f>
        <v>0</v>
      </c>
      <c r="S34" s="267">
        <f>'Ｈ元（1989）'!F34</f>
        <v>0</v>
      </c>
      <c r="T34" s="268">
        <f>'Ｈ元（1989）'!H34</f>
        <v>0</v>
      </c>
      <c r="U34" s="207"/>
      <c r="V34" s="200"/>
      <c r="W34" s="200"/>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'Ｈ元（1989）'!A35</f>
        <v>0</v>
      </c>
      <c r="Q35" s="205">
        <f>'Ｈ元（1989）'!C35</f>
        <v>0</v>
      </c>
      <c r="R35" s="205">
        <f>'Ｈ元（1989）'!E35</f>
        <v>0</v>
      </c>
      <c r="S35" s="267">
        <f>'Ｈ元（1989）'!F35</f>
        <v>0</v>
      </c>
      <c r="T35" s="268">
        <f>'Ｈ元（1989）'!H35</f>
        <v>0</v>
      </c>
      <c r="U35" s="207"/>
      <c r="V35" s="200"/>
      <c r="W35" s="200"/>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'Ｈ元（1989）'!A36</f>
        <v>0</v>
      </c>
      <c r="Q36" s="205">
        <f>'Ｈ元（1989）'!C36</f>
        <v>0</v>
      </c>
      <c r="R36" s="205">
        <f>'Ｈ元（1989）'!E36</f>
        <v>0</v>
      </c>
      <c r="S36" s="267">
        <f>'Ｈ元（1989）'!F36</f>
        <v>0</v>
      </c>
      <c r="T36" s="268">
        <f>'Ｈ元（1989）'!H36</f>
        <v>0</v>
      </c>
      <c r="U36" s="207"/>
      <c r="V36" s="200" t="s">
        <v>54</v>
      </c>
      <c r="W36" s="200"/>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'Ｈ元（1989）'!A37</f>
        <v>0</v>
      </c>
      <c r="Q37" s="205">
        <f>'Ｈ元（1989）'!C37</f>
        <v>0</v>
      </c>
      <c r="R37" s="205">
        <f>'Ｈ元（1989）'!E37</f>
        <v>0</v>
      </c>
      <c r="S37" s="267">
        <f>'Ｈ元（1989）'!F37</f>
        <v>0</v>
      </c>
      <c r="T37" s="268">
        <f>'Ｈ元（1989）'!H37</f>
        <v>0</v>
      </c>
      <c r="U37" s="207"/>
      <c r="V37" s="200"/>
      <c r="W37" s="200"/>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'Ｈ元（1989）'!A38</f>
        <v>0</v>
      </c>
      <c r="Q38" s="205">
        <f>'Ｈ元（1989）'!C38</f>
        <v>0</v>
      </c>
      <c r="R38" s="205">
        <f>'Ｈ元（1989）'!E38</f>
        <v>0</v>
      </c>
      <c r="S38" s="267">
        <f>'Ｈ元（1989）'!F38</f>
        <v>0</v>
      </c>
      <c r="T38" s="268">
        <f>'Ｈ元（1989）'!H38</f>
        <v>0</v>
      </c>
      <c r="U38" s="207"/>
      <c r="V38" s="200"/>
      <c r="W38" s="201" t="s">
        <v>57</v>
      </c>
      <c r="X38" s="202"/>
      <c r="Y38" s="203" t="s">
        <v>20</v>
      </c>
      <c r="Z38" s="204">
        <f>+A181</f>
        <v>0</v>
      </c>
      <c r="AA38" s="205">
        <f>+B181</f>
        <v>0</v>
      </c>
      <c r="AB38" s="205">
        <f>+C181</f>
        <v>0</v>
      </c>
      <c r="AC38" s="548">
        <f>+E181</f>
        <v>0</v>
      </c>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'Ｈ元（1989）'!A39</f>
        <v>0</v>
      </c>
      <c r="Q39" s="205">
        <f>'Ｈ元（1989）'!C39</f>
        <v>0</v>
      </c>
      <c r="R39" s="205">
        <f>'Ｈ元（1989）'!E39</f>
        <v>0</v>
      </c>
      <c r="S39" s="267">
        <f>'Ｈ元（1989）'!F39</f>
        <v>0</v>
      </c>
      <c r="T39" s="268">
        <f>'Ｈ元（1989）'!H39</f>
        <v>0</v>
      </c>
      <c r="U39" s="207"/>
      <c r="V39" s="200"/>
      <c r="W39" s="201" t="s">
        <v>60</v>
      </c>
      <c r="X39" s="202"/>
      <c r="Y39" s="203" t="s">
        <v>27</v>
      </c>
      <c r="Z39" s="204">
        <f>+A184</f>
        <v>0</v>
      </c>
      <c r="AA39" s="205">
        <f>+B184</f>
        <v>0</v>
      </c>
      <c r="AB39" s="205">
        <f>+C184</f>
        <v>0</v>
      </c>
      <c r="AC39" s="548">
        <f>+E184</f>
        <v>0</v>
      </c>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'Ｈ元（1989）'!A40</f>
        <v>0</v>
      </c>
      <c r="Q40" s="205">
        <f>'Ｈ元（1989）'!C40</f>
        <v>0</v>
      </c>
      <c r="R40" s="205">
        <f>'Ｈ元（1989）'!E40</f>
        <v>0</v>
      </c>
      <c r="S40" s="267">
        <f>'Ｈ元（1989）'!F40</f>
        <v>0</v>
      </c>
      <c r="T40" s="268">
        <f>'Ｈ元（1989）'!H40</f>
        <v>0</v>
      </c>
      <c r="U40" s="207"/>
      <c r="V40" s="200" t="s">
        <v>59</v>
      </c>
      <c r="W40" s="201" t="s">
        <v>62</v>
      </c>
      <c r="X40" s="202"/>
      <c r="Y40" s="203" t="s">
        <v>172</v>
      </c>
      <c r="Z40" s="204">
        <f>+A182</f>
        <v>0</v>
      </c>
      <c r="AA40" s="205">
        <f>+B182</f>
        <v>0</v>
      </c>
      <c r="AB40" s="205">
        <f>+C182</f>
        <v>0</v>
      </c>
      <c r="AC40" s="548">
        <f>+E182</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'Ｈ元（1989）'!A41</f>
        <v>0</v>
      </c>
      <c r="Q41" s="205">
        <f>'Ｈ元（1989）'!C41</f>
        <v>0</v>
      </c>
      <c r="R41" s="205">
        <f>'Ｈ元（1989）'!E41</f>
        <v>0</v>
      </c>
      <c r="S41" s="267">
        <f>'Ｈ元（1989）'!F41</f>
        <v>0</v>
      </c>
      <c r="T41" s="268">
        <f>'Ｈ元（1989）'!H41</f>
        <v>0</v>
      </c>
      <c r="U41" s="207"/>
      <c r="V41" s="200"/>
      <c r="W41" s="200"/>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'Ｈ元（1989）'!A42</f>
        <v>0</v>
      </c>
      <c r="Q42" s="205">
        <f>'Ｈ元（1989）'!C42</f>
        <v>0</v>
      </c>
      <c r="R42" s="205">
        <f>'Ｈ元（1989）'!E42</f>
        <v>0</v>
      </c>
      <c r="S42" s="267">
        <f>'Ｈ元（1989）'!F42</f>
        <v>0</v>
      </c>
      <c r="T42" s="268">
        <f>'Ｈ元（1989）'!H42</f>
        <v>0</v>
      </c>
      <c r="U42" s="207"/>
      <c r="V42" s="200"/>
      <c r="W42" s="200"/>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150</v>
      </c>
      <c r="O43" s="203" t="s">
        <v>69</v>
      </c>
      <c r="P43" s="204">
        <f>'Ｈ元（1989）'!A43</f>
        <v>0</v>
      </c>
      <c r="Q43" s="205">
        <f>'Ｈ元（1989）'!C43</f>
        <v>0</v>
      </c>
      <c r="R43" s="205">
        <f>'Ｈ元（1989）'!E43</f>
        <v>0</v>
      </c>
      <c r="S43" s="267">
        <f>'Ｈ元（1989）'!F43</f>
        <v>0</v>
      </c>
      <c r="T43" s="268">
        <f>'Ｈ元（1989）'!H43</f>
        <v>0</v>
      </c>
      <c r="U43" s="207"/>
      <c r="V43" s="200"/>
      <c r="W43" s="201" t="s">
        <v>150</v>
      </c>
      <c r="X43" s="202"/>
      <c r="Y43" s="203" t="s">
        <v>23</v>
      </c>
      <c r="Z43" s="204">
        <f>+A183</f>
        <v>0</v>
      </c>
      <c r="AA43" s="205">
        <f>+B183</f>
        <v>0</v>
      </c>
      <c r="AB43" s="205">
        <f>+C183</f>
        <v>0</v>
      </c>
      <c r="AC43" s="548">
        <f>+E183</f>
        <v>0</v>
      </c>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t="s">
        <v>41</v>
      </c>
      <c r="W44" s="201"/>
      <c r="X44" s="202"/>
      <c r="Y44" s="203"/>
      <c r="Z44" s="460"/>
      <c r="AA44" s="234"/>
      <c r="AB44" s="234"/>
      <c r="AC44" s="235"/>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'Ｈ元（1989）'!A44</f>
        <v>0</v>
      </c>
      <c r="Q45" s="205">
        <f>'Ｈ元（1989）'!C44</f>
        <v>0</v>
      </c>
      <c r="R45" s="205">
        <f>'Ｈ元（1989）'!E44</f>
        <v>0</v>
      </c>
      <c r="S45" s="267">
        <f>'Ｈ元（1989）'!F44</f>
        <v>0</v>
      </c>
      <c r="T45" s="268">
        <f>'Ｈ元（1989）'!H44</f>
        <v>0</v>
      </c>
      <c r="U45" s="207" t="s">
        <v>72</v>
      </c>
      <c r="V45" s="200"/>
      <c r="W45" s="201" t="s">
        <v>87</v>
      </c>
      <c r="X45" s="202"/>
      <c r="Y45" s="203" t="s">
        <v>30</v>
      </c>
      <c r="Z45" s="204">
        <f>+A185</f>
        <v>0</v>
      </c>
      <c r="AA45" s="205">
        <f>+B185</f>
        <v>0</v>
      </c>
      <c r="AB45" s="205">
        <f>+C185</f>
        <v>0</v>
      </c>
      <c r="AC45" s="548">
        <f>+E185</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'Ｈ元（1989）'!A45</f>
        <v>0</v>
      </c>
      <c r="Q46" s="205">
        <f>'Ｈ元（1989）'!C45</f>
        <v>0</v>
      </c>
      <c r="R46" s="205">
        <f>'Ｈ元（1989）'!E45</f>
        <v>0</v>
      </c>
      <c r="S46" s="267">
        <f>'Ｈ元（1989）'!F45</f>
        <v>0</v>
      </c>
      <c r="T46" s="268">
        <f>'Ｈ元（1989）'!H45</f>
        <v>0</v>
      </c>
      <c r="U46" s="207"/>
      <c r="V46" s="200"/>
      <c r="W46" s="221"/>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'Ｈ元（1989）'!A46</f>
        <v>0</v>
      </c>
      <c r="Q47" s="205">
        <f>'Ｈ元（1989）'!C46</f>
        <v>0</v>
      </c>
      <c r="R47" s="205">
        <f>'Ｈ元（1989）'!E46</f>
        <v>0</v>
      </c>
      <c r="S47" s="267">
        <f>'Ｈ元（1989）'!F46</f>
        <v>0</v>
      </c>
      <c r="T47" s="268">
        <f>'Ｈ元（1989）'!H46</f>
        <v>0</v>
      </c>
      <c r="U47" s="207"/>
      <c r="V47" s="461"/>
      <c r="W47" s="201" t="s">
        <v>13</v>
      </c>
      <c r="X47" s="202"/>
      <c r="Y47" s="203" t="s">
        <v>33</v>
      </c>
      <c r="Z47" s="204">
        <f>+A186</f>
        <v>0</v>
      </c>
      <c r="AA47" s="205">
        <f>+B186</f>
        <v>0</v>
      </c>
      <c r="AB47" s="205">
        <f>+C186</f>
        <v>0</v>
      </c>
      <c r="AC47" s="548">
        <f>+E186</f>
        <v>0</v>
      </c>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'Ｈ元（1989）'!A47</f>
        <v>0</v>
      </c>
      <c r="Q48" s="205">
        <f>'Ｈ元（1989）'!C47</f>
        <v>0</v>
      </c>
      <c r="R48" s="205">
        <f>'Ｈ元（1989）'!E47</f>
        <v>0</v>
      </c>
      <c r="S48" s="267">
        <f>'Ｈ元（1989）'!F47</f>
        <v>0</v>
      </c>
      <c r="T48" s="268">
        <f>'Ｈ元（1989）'!H47</f>
        <v>0</v>
      </c>
      <c r="U48" s="207" t="s">
        <v>4</v>
      </c>
      <c r="V48" s="200"/>
      <c r="W48" s="172"/>
      <c r="X48" s="172"/>
      <c r="Y48" s="212"/>
      <c r="Z48" s="209"/>
      <c r="AA48" s="210"/>
      <c r="AB48" s="210"/>
      <c r="AC48" s="211"/>
      <c r="AD48" s="165"/>
      <c r="AE48" s="165"/>
      <c r="AF48" s="165"/>
      <c r="AG48" s="165"/>
      <c r="AH48" s="165"/>
    </row>
    <row r="49" spans="1:38" ht="14.45" customHeight="1">
      <c r="A49" s="557">
        <v>508649</v>
      </c>
      <c r="B49" s="558">
        <v>508649</v>
      </c>
      <c r="C49" s="558">
        <v>508649</v>
      </c>
      <c r="D49" s="558">
        <v>0</v>
      </c>
      <c r="E49" s="558">
        <v>246536</v>
      </c>
      <c r="F49" s="558">
        <v>0</v>
      </c>
      <c r="G49" s="558">
        <v>0</v>
      </c>
      <c r="H49" s="559">
        <v>195800</v>
      </c>
      <c r="I49" s="558"/>
      <c r="K49" s="199"/>
      <c r="L49" s="200"/>
      <c r="M49" s="201" t="s">
        <v>11</v>
      </c>
      <c r="N49" s="202"/>
      <c r="O49" s="203" t="s">
        <v>80</v>
      </c>
      <c r="P49" s="204">
        <f>'Ｈ元（1989）'!A48</f>
        <v>0</v>
      </c>
      <c r="Q49" s="205">
        <f>'Ｈ元（1989）'!C48</f>
        <v>0</v>
      </c>
      <c r="R49" s="205">
        <f>'Ｈ元（1989）'!E48</f>
        <v>0</v>
      </c>
      <c r="S49" s="267">
        <f>'Ｈ元（1989）'!F48</f>
        <v>0</v>
      </c>
      <c r="T49" s="268">
        <f>'Ｈ元（1989）'!H48</f>
        <v>0</v>
      </c>
      <c r="U49" s="207"/>
      <c r="V49" s="200"/>
      <c r="W49" s="172"/>
      <c r="X49" s="172"/>
      <c r="Y49" s="212"/>
      <c r="Z49" s="209"/>
      <c r="AA49" s="210"/>
      <c r="AB49" s="210"/>
      <c r="AC49" s="211"/>
      <c r="AD49" s="165"/>
      <c r="AE49" s="165"/>
      <c r="AF49" s="165"/>
      <c r="AG49" s="165"/>
      <c r="AH49" s="165"/>
    </row>
    <row r="50" spans="1:38" ht="14.45" customHeight="1">
      <c r="A50" s="557">
        <v>445715</v>
      </c>
      <c r="B50" s="558">
        <v>445715</v>
      </c>
      <c r="C50" s="558">
        <v>445715</v>
      </c>
      <c r="D50" s="558">
        <v>0</v>
      </c>
      <c r="E50" s="558">
        <v>217587</v>
      </c>
      <c r="F50" s="558">
        <v>0</v>
      </c>
      <c r="G50" s="558">
        <v>0</v>
      </c>
      <c r="H50" s="559">
        <v>171900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'Ｈ元（1989）'!A50</f>
        <v>445715</v>
      </c>
      <c r="Q51" s="205">
        <f>'Ｈ元（1989）'!C50</f>
        <v>445715</v>
      </c>
      <c r="R51" s="205">
        <f>'Ｈ元（1989）'!E50</f>
        <v>217587</v>
      </c>
      <c r="S51" s="267">
        <f>'Ｈ元（1989）'!F50</f>
        <v>0</v>
      </c>
      <c r="T51" s="268">
        <f>'Ｈ元（1989）'!H50</f>
        <v>171900</v>
      </c>
      <c r="U51" s="207"/>
      <c r="V51" s="178"/>
      <c r="W51" s="201" t="s">
        <v>88</v>
      </c>
      <c r="X51" s="222"/>
      <c r="Y51" s="223" t="s">
        <v>40</v>
      </c>
      <c r="Z51" s="204">
        <f>+A188</f>
        <v>1341</v>
      </c>
      <c r="AA51" s="205">
        <f t="shared" ref="AA51:AB54" si="1">+B188</f>
        <v>0</v>
      </c>
      <c r="AB51" s="205">
        <f t="shared" si="1"/>
        <v>0</v>
      </c>
      <c r="AC51" s="548">
        <f>+E188</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'Ｈ元（1989）'!A51</f>
        <v>0</v>
      </c>
      <c r="Q52" s="205">
        <f>'Ｈ元（1989）'!C51</f>
        <v>0</v>
      </c>
      <c r="R52" s="205">
        <f>'Ｈ元（1989）'!E51</f>
        <v>0</v>
      </c>
      <c r="S52" s="267">
        <f>'Ｈ元（1989）'!F51</f>
        <v>0</v>
      </c>
      <c r="T52" s="268">
        <f>'Ｈ元（1989）'!H51</f>
        <v>0</v>
      </c>
      <c r="U52" s="207"/>
      <c r="V52" s="200"/>
      <c r="W52" s="221" t="s">
        <v>89</v>
      </c>
      <c r="X52" s="222"/>
      <c r="Y52" s="223" t="s">
        <v>43</v>
      </c>
      <c r="Z52" s="204">
        <f>+A189</f>
        <v>0</v>
      </c>
      <c r="AA52" s="205">
        <f t="shared" si="1"/>
        <v>0</v>
      </c>
      <c r="AB52" s="205">
        <f t="shared" si="1"/>
        <v>0</v>
      </c>
      <c r="AC52" s="548">
        <f>+E189</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'Ｈ元（1989）'!A52</f>
        <v>0</v>
      </c>
      <c r="Q53" s="205">
        <f>'Ｈ元（1989）'!C52</f>
        <v>0</v>
      </c>
      <c r="R53" s="205">
        <f>'Ｈ元（1989）'!E52</f>
        <v>0</v>
      </c>
      <c r="S53" s="267">
        <f>'Ｈ元（1989）'!F52</f>
        <v>0</v>
      </c>
      <c r="T53" s="268">
        <f>'Ｈ元（1989）'!H52</f>
        <v>0</v>
      </c>
      <c r="U53" s="207"/>
      <c r="V53" s="200" t="s">
        <v>91</v>
      </c>
      <c r="W53" s="221" t="s">
        <v>104</v>
      </c>
      <c r="X53" s="222"/>
      <c r="Y53" s="223" t="s">
        <v>44</v>
      </c>
      <c r="Z53" s="204">
        <f>+A190</f>
        <v>0</v>
      </c>
      <c r="AA53" s="205">
        <f t="shared" si="1"/>
        <v>0</v>
      </c>
      <c r="AB53" s="205">
        <f t="shared" si="1"/>
        <v>0</v>
      </c>
      <c r="AC53" s="548">
        <f>+E190</f>
        <v>0</v>
      </c>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'Ｈ元（1989）'!A53</f>
        <v>0</v>
      </c>
      <c r="Q54" s="205">
        <f>'Ｈ元（1989）'!C53</f>
        <v>0</v>
      </c>
      <c r="R54" s="205">
        <f>'Ｈ元（1989）'!E53</f>
        <v>0</v>
      </c>
      <c r="S54" s="267">
        <f>'Ｈ元（1989）'!F53</f>
        <v>0</v>
      </c>
      <c r="T54" s="268">
        <f>'Ｈ元（1989）'!H53</f>
        <v>0</v>
      </c>
      <c r="U54" s="207"/>
      <c r="V54" s="200"/>
      <c r="W54" s="221" t="s">
        <v>90</v>
      </c>
      <c r="X54" s="222"/>
      <c r="Y54" s="223" t="s">
        <v>46</v>
      </c>
      <c r="Z54" s="204">
        <f>+A191</f>
        <v>0</v>
      </c>
      <c r="AA54" s="205">
        <f t="shared" si="1"/>
        <v>0</v>
      </c>
      <c r="AB54" s="205">
        <f t="shared" si="1"/>
        <v>0</v>
      </c>
      <c r="AC54" s="548">
        <f>+E191</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'Ｈ元（1989）'!A54</f>
        <v>0</v>
      </c>
      <c r="Q55" s="205">
        <f>'Ｈ元（1989）'!C54</f>
        <v>0</v>
      </c>
      <c r="R55" s="205">
        <f>'Ｈ元（1989）'!E54</f>
        <v>0</v>
      </c>
      <c r="S55" s="267">
        <f>'Ｈ元（1989）'!F54</f>
        <v>0</v>
      </c>
      <c r="T55" s="268">
        <f>'Ｈ元（1989）'!H54</f>
        <v>0</v>
      </c>
      <c r="U55" s="207"/>
      <c r="V55" s="200" t="s">
        <v>92</v>
      </c>
      <c r="W55" s="178"/>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'Ｈ元（1989）'!A55</f>
        <v>0</v>
      </c>
      <c r="Q56" s="205">
        <f>'Ｈ元（1989）'!C55</f>
        <v>0</v>
      </c>
      <c r="R56" s="205">
        <f>'Ｈ元（1989）'!E55</f>
        <v>0</v>
      </c>
      <c r="S56" s="267">
        <f>'Ｈ元（1989）'!F55</f>
        <v>0</v>
      </c>
      <c r="T56" s="268">
        <f>'Ｈ元（1989）'!H55</f>
        <v>0</v>
      </c>
      <c r="U56" s="207"/>
      <c r="V56" s="200"/>
      <c r="W56" s="200"/>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'Ｈ元（1989）'!A56</f>
        <v>0</v>
      </c>
      <c r="Q57" s="205">
        <f>'Ｈ元（1989）'!C56</f>
        <v>0</v>
      </c>
      <c r="R57" s="205">
        <f>'Ｈ元（1989）'!E56</f>
        <v>0</v>
      </c>
      <c r="S57" s="267">
        <f>'Ｈ元（1989）'!F56</f>
        <v>0</v>
      </c>
      <c r="T57" s="268">
        <f>'Ｈ元（1989）'!H56</f>
        <v>0</v>
      </c>
      <c r="U57" s="207"/>
      <c r="V57" s="200" t="s">
        <v>41</v>
      </c>
      <c r="W57" s="201" t="s">
        <v>136</v>
      </c>
      <c r="X57" s="202"/>
      <c r="Y57" s="203" t="s">
        <v>75</v>
      </c>
      <c r="Z57" s="204">
        <f>+A192</f>
        <v>0</v>
      </c>
      <c r="AA57" s="205">
        <f t="shared" ref="AA57:AB60" si="2">+B192</f>
        <v>0</v>
      </c>
      <c r="AB57" s="205">
        <f t="shared" si="2"/>
        <v>0</v>
      </c>
      <c r="AC57" s="548">
        <f>+E192</f>
        <v>0</v>
      </c>
      <c r="AD57" s="165"/>
      <c r="AE57" s="165"/>
      <c r="AF57" s="165"/>
      <c r="AG57" s="165"/>
      <c r="AH57" s="165"/>
    </row>
    <row r="58" spans="1:38" ht="14.45" customHeight="1" thickBot="1">
      <c r="A58" s="557">
        <v>62934</v>
      </c>
      <c r="B58" s="558">
        <v>62934</v>
      </c>
      <c r="C58" s="558">
        <v>62934</v>
      </c>
      <c r="D58" s="558">
        <v>0</v>
      </c>
      <c r="E58" s="558">
        <v>28949</v>
      </c>
      <c r="F58" s="558">
        <v>0</v>
      </c>
      <c r="G58" s="558">
        <v>0</v>
      </c>
      <c r="H58" s="559">
        <v>23900</v>
      </c>
      <c r="I58" s="558"/>
      <c r="K58" s="199"/>
      <c r="L58" s="181" t="s">
        <v>41</v>
      </c>
      <c r="M58" s="201" t="s">
        <v>108</v>
      </c>
      <c r="N58" s="202"/>
      <c r="O58" s="203" t="s">
        <v>116</v>
      </c>
      <c r="P58" s="204">
        <f>'Ｈ元（1989）'!A57</f>
        <v>0</v>
      </c>
      <c r="Q58" s="205">
        <f>'Ｈ元（1989）'!C57</f>
        <v>0</v>
      </c>
      <c r="R58" s="205">
        <f>'Ｈ元（1989）'!E57</f>
        <v>0</v>
      </c>
      <c r="S58" s="267">
        <f>'Ｈ元（1989）'!F57</f>
        <v>0</v>
      </c>
      <c r="T58" s="268">
        <f>'Ｈ元（1989）'!H57</f>
        <v>0</v>
      </c>
      <c r="U58" s="207"/>
      <c r="V58" s="181"/>
      <c r="W58" s="201" t="s">
        <v>138</v>
      </c>
      <c r="X58" s="202"/>
      <c r="Y58" s="203" t="s">
        <v>77</v>
      </c>
      <c r="Z58" s="204">
        <f>+A193</f>
        <v>16322</v>
      </c>
      <c r="AA58" s="205">
        <f t="shared" si="2"/>
        <v>0</v>
      </c>
      <c r="AB58" s="205">
        <f t="shared" si="2"/>
        <v>0</v>
      </c>
      <c r="AC58" s="548">
        <f>+E193</f>
        <v>0</v>
      </c>
      <c r="AD58" s="165"/>
      <c r="AE58" s="165"/>
      <c r="AF58" s="165"/>
      <c r="AG58" s="165"/>
      <c r="AH58" s="165"/>
    </row>
    <row r="59" spans="1:38" ht="14.45" customHeight="1" thickTop="1" thickBot="1">
      <c r="A59" s="560"/>
      <c r="B59" s="561"/>
      <c r="C59" s="561"/>
      <c r="D59" s="561"/>
      <c r="E59" s="561"/>
      <c r="F59" s="561"/>
      <c r="G59" s="561"/>
      <c r="H59" s="562"/>
      <c r="I59" s="558"/>
      <c r="K59" s="199"/>
      <c r="L59" s="221"/>
      <c r="M59" s="201" t="s">
        <v>13</v>
      </c>
      <c r="N59" s="202"/>
      <c r="O59" s="203" t="s">
        <v>117</v>
      </c>
      <c r="P59" s="204">
        <f>'Ｈ元（1989）'!A58</f>
        <v>62934</v>
      </c>
      <c r="Q59" s="205">
        <f>'Ｈ元（1989）'!C58</f>
        <v>62934</v>
      </c>
      <c r="R59" s="205">
        <f>'Ｈ元（1989）'!E58</f>
        <v>28949</v>
      </c>
      <c r="S59" s="267">
        <f>'Ｈ元（1989）'!F58</f>
        <v>0</v>
      </c>
      <c r="T59" s="268">
        <f>'Ｈ元（1989）'!H58</f>
        <v>23900</v>
      </c>
      <c r="U59" s="207"/>
      <c r="V59" s="221"/>
      <c r="W59" s="221" t="s">
        <v>13</v>
      </c>
      <c r="X59" s="222"/>
      <c r="Y59" s="223" t="s">
        <v>173</v>
      </c>
      <c r="Z59" s="204">
        <f>+A194</f>
        <v>0</v>
      </c>
      <c r="AA59" s="205">
        <f t="shared" si="2"/>
        <v>0</v>
      </c>
      <c r="AB59" s="205">
        <f t="shared" si="2"/>
        <v>0</v>
      </c>
      <c r="AC59" s="548">
        <f>+E194</f>
        <v>0</v>
      </c>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'Ｈ元（1989）'!A59</f>
        <v>0</v>
      </c>
      <c r="Q60" s="205">
        <f>'Ｈ元（1989）'!C59</f>
        <v>0</v>
      </c>
      <c r="R60" s="205">
        <f>'Ｈ元（1989）'!E59</f>
        <v>0</v>
      </c>
      <c r="S60" s="267">
        <f>'Ｈ元（1989）'!F59</f>
        <v>0</v>
      </c>
      <c r="T60" s="268">
        <f>'Ｈ元（1989）'!H59</f>
        <v>0</v>
      </c>
      <c r="U60" s="207"/>
      <c r="V60" s="221" t="s">
        <v>13</v>
      </c>
      <c r="W60" s="222"/>
      <c r="X60" s="222"/>
      <c r="Y60" s="223" t="s">
        <v>48</v>
      </c>
      <c r="Z60" s="204">
        <f>+A195</f>
        <v>0</v>
      </c>
      <c r="AA60" s="205">
        <f t="shared" si="2"/>
        <v>0</v>
      </c>
      <c r="AB60" s="205">
        <f t="shared" si="2"/>
        <v>0</v>
      </c>
      <c r="AC60" s="548">
        <f>+E195</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723317</v>
      </c>
      <c r="Q61" s="247">
        <f>SUM(Q8:Q60)-Q9-Q10-Q12-Q13-Q15-Q16-Q17-Q30-Q31-Q32-Q40-Q41-Q42-Q43-Q44-Q49-Q50</f>
        <v>575582</v>
      </c>
      <c r="R61" s="247">
        <f>SUM(R8:R60)-R9-R10-R12-R13-R15-R16-R17-R30-R31-R32-R40-R41-R42-R43-R44-R49-R50</f>
        <v>248849</v>
      </c>
      <c r="S61" s="336">
        <f>SUM(S8:S60)-S9-S10-S12-S13-S15-S16-S17-S30-S31-S32-S40-S41-S42-S43-S44-S49-S50</f>
        <v>159674</v>
      </c>
      <c r="T61" s="337">
        <f>SUM(T8:T60)-T9-T10-T12-T13-T15-T16-T17-T30-T31-T32-T40-T41-T42-T43-T44-T49-T50</f>
        <v>206700</v>
      </c>
      <c r="U61" s="249"/>
      <c r="V61" s="243" t="s">
        <v>82</v>
      </c>
      <c r="W61" s="244"/>
      <c r="X61" s="244"/>
      <c r="Y61" s="245"/>
      <c r="Z61" s="250">
        <f>SUM(Z11:Z60)-Z12-Z13-Z25-Z28</f>
        <v>17663</v>
      </c>
      <c r="AA61" s="247">
        <f>SUM(AA11:AA60)-AA12-AA13-AA25-AA28</f>
        <v>0</v>
      </c>
      <c r="AB61" s="251">
        <f>SUM(AB11:AB60)-AB12-AB13-AB25-AB28</f>
        <v>0</v>
      </c>
      <c r="AC61" s="252">
        <f>SUM(AC11:AC60)-AC12-AC13-AC25-AC28</f>
        <v>0</v>
      </c>
      <c r="AD61" s="1056"/>
      <c r="AE61" s="1056"/>
      <c r="AF61" s="1056"/>
      <c r="AG61" s="1011"/>
      <c r="AH61" s="1011"/>
      <c r="AI61" s="1012" t="s">
        <v>5</v>
      </c>
      <c r="AJ61" s="1009" t="s">
        <v>6</v>
      </c>
      <c r="AK61" s="1009" t="s">
        <v>7</v>
      </c>
      <c r="AL61" s="1013" t="s">
        <v>398</v>
      </c>
    </row>
    <row r="62" spans="1:38" ht="14.45" customHeight="1">
      <c r="A62" s="914">
        <v>584002</v>
      </c>
      <c r="B62" s="914">
        <v>550650</v>
      </c>
      <c r="C62" s="914">
        <v>33352</v>
      </c>
      <c r="D62" s="914">
        <v>2688</v>
      </c>
      <c r="E62" s="914">
        <v>2054</v>
      </c>
      <c r="F62" s="914">
        <v>45000</v>
      </c>
      <c r="K62" s="188"/>
      <c r="L62" s="189" t="s">
        <v>8</v>
      </c>
      <c r="M62" s="190"/>
      <c r="N62" s="190"/>
      <c r="O62" s="191" t="s">
        <v>9</v>
      </c>
      <c r="P62" s="257">
        <f>'Ｈ元（1989）'!A63</f>
        <v>3922</v>
      </c>
      <c r="Q62" s="258">
        <f>'Ｈ元（1989）'!B63</f>
        <v>3922</v>
      </c>
      <c r="R62" s="259"/>
      <c r="S62" s="260">
        <f>'Ｈ元（1989）'!D63</f>
        <v>0</v>
      </c>
      <c r="T62" s="261">
        <f>'Ｈ元（1989）'!F63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914">
        <v>3922</v>
      </c>
      <c r="B63" s="914">
        <v>3922</v>
      </c>
      <c r="C63" s="914">
        <v>0</v>
      </c>
      <c r="D63" s="914">
        <v>0</v>
      </c>
      <c r="E63" s="914">
        <v>0</v>
      </c>
      <c r="F63" s="914">
        <v>0</v>
      </c>
      <c r="K63" s="199"/>
      <c r="L63" s="200"/>
      <c r="M63" s="201" t="s">
        <v>146</v>
      </c>
      <c r="N63" s="202"/>
      <c r="O63" s="203" t="s">
        <v>12</v>
      </c>
      <c r="P63" s="204">
        <f>'Ｈ元（1989）'!A64</f>
        <v>0</v>
      </c>
      <c r="Q63" s="205">
        <f>'Ｈ元（1989）'!B64</f>
        <v>0</v>
      </c>
      <c r="R63" s="225"/>
      <c r="S63" s="267">
        <f>'Ｈ元（1989）'!D64</f>
        <v>0</v>
      </c>
      <c r="T63" s="268">
        <f>'Ｈ元（1989）'!F64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914">
        <v>0</v>
      </c>
      <c r="B64" s="914">
        <v>0</v>
      </c>
      <c r="C64" s="914">
        <v>0</v>
      </c>
      <c r="D64" s="914">
        <v>0</v>
      </c>
      <c r="E64" s="914">
        <v>0</v>
      </c>
      <c r="F64" s="914">
        <v>0</v>
      </c>
      <c r="K64" s="199"/>
      <c r="L64" s="200"/>
      <c r="M64" s="201" t="s">
        <v>13</v>
      </c>
      <c r="N64" s="172"/>
      <c r="O64" s="212"/>
      <c r="P64" s="213">
        <f>P62-P63</f>
        <v>3922</v>
      </c>
      <c r="Q64" s="214">
        <f>Q62-Q63</f>
        <v>3922</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914">
        <v>3799</v>
      </c>
      <c r="B65" s="914">
        <v>2684</v>
      </c>
      <c r="C65" s="914">
        <v>1115</v>
      </c>
      <c r="D65" s="914">
        <v>0</v>
      </c>
      <c r="E65" s="914">
        <v>0</v>
      </c>
      <c r="F65" s="914">
        <v>0</v>
      </c>
      <c r="K65" s="199" t="s">
        <v>4</v>
      </c>
      <c r="L65" s="178" t="s">
        <v>14</v>
      </c>
      <c r="M65" s="175"/>
      <c r="N65" s="175"/>
      <c r="O65" s="216" t="s">
        <v>15</v>
      </c>
      <c r="P65" s="217">
        <f>'Ｈ元（1989）'!A65</f>
        <v>3799</v>
      </c>
      <c r="Q65" s="218">
        <f>'Ｈ元（1989）'!B65</f>
        <v>2684</v>
      </c>
      <c r="R65" s="282"/>
      <c r="S65" s="283">
        <f>'Ｈ元（1989）'!D65</f>
        <v>0</v>
      </c>
      <c r="T65" s="268">
        <f>'Ｈ元（1989）'!F65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4">
        <v>2684</v>
      </c>
      <c r="B66" s="914">
        <v>2684</v>
      </c>
      <c r="C66" s="914">
        <v>0</v>
      </c>
      <c r="D66" s="914">
        <v>0</v>
      </c>
      <c r="E66" s="914">
        <v>0</v>
      </c>
      <c r="F66" s="914">
        <v>0</v>
      </c>
      <c r="K66" s="199"/>
      <c r="L66" s="200"/>
      <c r="M66" s="201" t="s">
        <v>16</v>
      </c>
      <c r="N66" s="202"/>
      <c r="O66" s="203" t="s">
        <v>17</v>
      </c>
      <c r="P66" s="204">
        <f>'Ｈ元（1989）'!A66</f>
        <v>2684</v>
      </c>
      <c r="Q66" s="205">
        <f>'Ｈ元（1989）'!B66</f>
        <v>2684</v>
      </c>
      <c r="R66" s="225"/>
      <c r="S66" s="267">
        <f>'Ｈ元（1989）'!D66</f>
        <v>0</v>
      </c>
      <c r="T66" s="268">
        <f>'Ｈ元（1989）'!F66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4">
        <v>7814</v>
      </c>
      <c r="B67" s="914">
        <v>7534</v>
      </c>
      <c r="C67" s="914">
        <v>280</v>
      </c>
      <c r="D67" s="914">
        <v>0</v>
      </c>
      <c r="E67" s="914">
        <v>0</v>
      </c>
      <c r="F67" s="914">
        <v>6800</v>
      </c>
      <c r="K67" s="199"/>
      <c r="L67" s="221"/>
      <c r="M67" s="201" t="s">
        <v>13</v>
      </c>
      <c r="N67" s="222"/>
      <c r="O67" s="223"/>
      <c r="P67" s="213">
        <f>P65-P66</f>
        <v>1115</v>
      </c>
      <c r="Q67" s="214">
        <f>Q65-Q66</f>
        <v>0</v>
      </c>
      <c r="R67" s="214"/>
      <c r="S67" s="274">
        <f>S65-S66</f>
        <v>0</v>
      </c>
      <c r="T67" s="275">
        <f>T65-T66</f>
        <v>0</v>
      </c>
      <c r="U67" s="269"/>
      <c r="V67" s="221"/>
      <c r="W67" s="201" t="s">
        <v>13</v>
      </c>
      <c r="X67" s="222"/>
      <c r="Y67" s="212" t="s">
        <v>400</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914">
        <v>651</v>
      </c>
      <c r="B68" s="914">
        <v>371</v>
      </c>
      <c r="C68" s="914">
        <v>280</v>
      </c>
      <c r="D68" s="914">
        <v>0</v>
      </c>
      <c r="E68" s="914">
        <v>0</v>
      </c>
      <c r="F68" s="914">
        <v>0</v>
      </c>
      <c r="K68" s="199" t="s">
        <v>4</v>
      </c>
      <c r="L68" s="174"/>
      <c r="M68" s="200" t="s">
        <v>94</v>
      </c>
      <c r="N68" s="202"/>
      <c r="O68" s="203" t="s">
        <v>93</v>
      </c>
      <c r="P68" s="204">
        <f>'Ｈ元（1989）'!A68</f>
        <v>651</v>
      </c>
      <c r="Q68" s="205">
        <f>'Ｈ元（1989）'!B68</f>
        <v>371</v>
      </c>
      <c r="R68" s="225"/>
      <c r="S68" s="267">
        <f>'Ｈ元（1989）'!D68</f>
        <v>0</v>
      </c>
      <c r="T68" s="268">
        <f>'Ｈ元（1989）'!F68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4">
        <v>0</v>
      </c>
      <c r="B69" s="914">
        <v>0</v>
      </c>
      <c r="C69" s="914">
        <v>0</v>
      </c>
      <c r="D69" s="914">
        <v>0</v>
      </c>
      <c r="E69" s="914">
        <v>0</v>
      </c>
      <c r="F69" s="914">
        <v>0</v>
      </c>
      <c r="K69" s="199"/>
      <c r="L69" s="181" t="s">
        <v>102</v>
      </c>
      <c r="M69" s="200"/>
      <c r="N69" s="201" t="s">
        <v>148</v>
      </c>
      <c r="O69" s="203" t="s">
        <v>97</v>
      </c>
      <c r="P69" s="204">
        <f>'Ｈ元（1989）'!A69</f>
        <v>0</v>
      </c>
      <c r="Q69" s="205">
        <f>'Ｈ元（1989）'!B69</f>
        <v>0</v>
      </c>
      <c r="R69" s="225"/>
      <c r="S69" s="267">
        <f>'Ｈ元（1989）'!D69</f>
        <v>0</v>
      </c>
      <c r="T69" s="268">
        <f>'Ｈ元（1989）'!F69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4">
        <v>651</v>
      </c>
      <c r="B70" s="914">
        <v>371</v>
      </c>
      <c r="C70" s="914">
        <v>280</v>
      </c>
      <c r="D70" s="914">
        <v>0</v>
      </c>
      <c r="E70" s="914">
        <v>0</v>
      </c>
      <c r="F70" s="914">
        <v>0</v>
      </c>
      <c r="K70" s="199"/>
      <c r="L70" s="181" t="s">
        <v>103</v>
      </c>
      <c r="M70" s="181"/>
      <c r="N70" s="201" t="s">
        <v>96</v>
      </c>
      <c r="O70" s="203" t="s">
        <v>34</v>
      </c>
      <c r="P70" s="204">
        <f>'Ｈ元（1989）'!A70</f>
        <v>651</v>
      </c>
      <c r="Q70" s="205">
        <f>'Ｈ元（1989）'!B70</f>
        <v>371</v>
      </c>
      <c r="R70" s="225"/>
      <c r="S70" s="267">
        <f>'Ｈ元（1989）'!D70</f>
        <v>0</v>
      </c>
      <c r="T70" s="268">
        <f>'Ｈ元（1989）'!F70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4">
        <v>0</v>
      </c>
      <c r="B71" s="914">
        <v>0</v>
      </c>
      <c r="C71" s="914">
        <v>0</v>
      </c>
      <c r="D71" s="914">
        <v>0</v>
      </c>
      <c r="E71" s="914">
        <v>0</v>
      </c>
      <c r="F71" s="914">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4">
        <v>7163</v>
      </c>
      <c r="B72" s="914">
        <v>7163</v>
      </c>
      <c r="C72" s="914">
        <v>0</v>
      </c>
      <c r="D72" s="914">
        <v>0</v>
      </c>
      <c r="E72" s="914">
        <v>0</v>
      </c>
      <c r="F72" s="914">
        <v>6800</v>
      </c>
      <c r="K72" s="199"/>
      <c r="L72" s="181"/>
      <c r="M72" s="201" t="s">
        <v>95</v>
      </c>
      <c r="N72" s="202"/>
      <c r="O72" s="203" t="s">
        <v>98</v>
      </c>
      <c r="P72" s="204">
        <f>'Ｈ元（1989）'!A71</f>
        <v>0</v>
      </c>
      <c r="Q72" s="205">
        <f>'Ｈ元（1989）'!B71</f>
        <v>0</v>
      </c>
      <c r="R72" s="225"/>
      <c r="S72" s="267">
        <f>'Ｈ元（1989）'!D71</f>
        <v>0</v>
      </c>
      <c r="T72" s="268">
        <f>'Ｈ元（1989）'!F71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4">
        <v>0</v>
      </c>
      <c r="B73" s="914">
        <v>0</v>
      </c>
      <c r="C73" s="914">
        <v>0</v>
      </c>
      <c r="D73" s="914">
        <v>0</v>
      </c>
      <c r="E73" s="914">
        <v>0</v>
      </c>
      <c r="F73" s="914">
        <v>0</v>
      </c>
      <c r="K73" s="199"/>
      <c r="L73" s="221"/>
      <c r="M73" s="201" t="s">
        <v>13</v>
      </c>
      <c r="N73" s="202"/>
      <c r="O73" s="203" t="s">
        <v>99</v>
      </c>
      <c r="P73" s="204">
        <f>'Ｈ元（1989）'!A72</f>
        <v>7163</v>
      </c>
      <c r="Q73" s="205">
        <f>'Ｈ元（1989）'!B72</f>
        <v>7163</v>
      </c>
      <c r="R73" s="225"/>
      <c r="S73" s="267">
        <f>'Ｈ元（1989）'!D72</f>
        <v>0</v>
      </c>
      <c r="T73" s="268">
        <f>'Ｈ元（1989）'!F72</f>
        <v>6800</v>
      </c>
      <c r="U73" s="269"/>
      <c r="V73" s="221"/>
      <c r="W73" s="201" t="s">
        <v>13</v>
      </c>
      <c r="X73" s="202"/>
      <c r="Y73" s="216" t="s">
        <v>15</v>
      </c>
      <c r="Z73" s="307">
        <f>+A119</f>
        <v>0</v>
      </c>
      <c r="AA73" s="277">
        <f t="shared" ref="AA73:AB75" si="3">+B119</f>
        <v>0</v>
      </c>
      <c r="AB73" s="277">
        <f t="shared" si="3"/>
        <v>0</v>
      </c>
      <c r="AC73" s="549">
        <f>+E119</f>
        <v>0</v>
      </c>
      <c r="AD73" s="269"/>
      <c r="AE73" s="221"/>
      <c r="AF73" s="201" t="s">
        <v>13</v>
      </c>
      <c r="AG73" s="202"/>
      <c r="AH73" s="216" t="s">
        <v>402</v>
      </c>
      <c r="AI73" s="307">
        <f>+A142</f>
        <v>0</v>
      </c>
      <c r="AJ73" s="277">
        <f t="shared" ref="AJ73:AK75" si="4">+B142</f>
        <v>0</v>
      </c>
      <c r="AK73" s="277">
        <f t="shared" si="4"/>
        <v>0</v>
      </c>
      <c r="AL73" s="553">
        <f>+E142</f>
        <v>0</v>
      </c>
    </row>
    <row r="74" spans="1:38" ht="14.45" customHeight="1">
      <c r="A74" s="914">
        <v>37099</v>
      </c>
      <c r="B74" s="914">
        <v>21392</v>
      </c>
      <c r="C74" s="914">
        <v>15707</v>
      </c>
      <c r="D74" s="914">
        <v>2688</v>
      </c>
      <c r="E74" s="914">
        <v>794</v>
      </c>
      <c r="F74" s="914">
        <v>4000</v>
      </c>
      <c r="K74" s="199"/>
      <c r="L74" s="201" t="s">
        <v>19</v>
      </c>
      <c r="M74" s="202"/>
      <c r="N74" s="202"/>
      <c r="O74" s="203" t="s">
        <v>20</v>
      </c>
      <c r="P74" s="204">
        <f>'Ｈ元（1989）'!A73</f>
        <v>0</v>
      </c>
      <c r="Q74" s="205">
        <f>'Ｈ元（1989）'!B73</f>
        <v>0</v>
      </c>
      <c r="R74" s="225"/>
      <c r="S74" s="267">
        <f>'Ｈ元（1989）'!D73</f>
        <v>0</v>
      </c>
      <c r="T74" s="268">
        <f>'Ｈ元（1989）'!F73</f>
        <v>0</v>
      </c>
      <c r="U74" s="269"/>
      <c r="V74" s="201" t="s">
        <v>19</v>
      </c>
      <c r="W74" s="202"/>
      <c r="X74" s="202"/>
      <c r="Y74" s="216" t="s">
        <v>142</v>
      </c>
      <c r="Z74" s="307">
        <f>+A120</f>
        <v>0</v>
      </c>
      <c r="AA74" s="277">
        <f t="shared" si="3"/>
        <v>0</v>
      </c>
      <c r="AB74" s="277">
        <f t="shared" si="3"/>
        <v>0</v>
      </c>
      <c r="AC74" s="549">
        <f>+E120</f>
        <v>0</v>
      </c>
      <c r="AD74" s="269"/>
      <c r="AE74" s="201" t="s">
        <v>19</v>
      </c>
      <c r="AF74" s="202"/>
      <c r="AG74" s="202"/>
      <c r="AH74" s="216" t="s">
        <v>403</v>
      </c>
      <c r="AI74" s="307">
        <f>+A143</f>
        <v>0</v>
      </c>
      <c r="AJ74" s="277">
        <f t="shared" si="4"/>
        <v>0</v>
      </c>
      <c r="AK74" s="277">
        <f t="shared" si="4"/>
        <v>0</v>
      </c>
      <c r="AL74" s="553">
        <f>+E143</f>
        <v>0</v>
      </c>
    </row>
    <row r="75" spans="1:38" ht="14.45" customHeight="1">
      <c r="A75" s="914">
        <v>1313</v>
      </c>
      <c r="B75" s="914">
        <v>59</v>
      </c>
      <c r="C75" s="914">
        <v>1254</v>
      </c>
      <c r="D75" s="914">
        <v>583</v>
      </c>
      <c r="E75" s="914">
        <v>0</v>
      </c>
      <c r="F75" s="914">
        <v>0</v>
      </c>
      <c r="K75" s="199" t="s">
        <v>83</v>
      </c>
      <c r="L75" s="200"/>
      <c r="M75" s="201" t="s">
        <v>22</v>
      </c>
      <c r="N75" s="202"/>
      <c r="O75" s="203" t="s">
        <v>23</v>
      </c>
      <c r="P75" s="204">
        <f>'Ｈ元（1989）'!A75</f>
        <v>1313</v>
      </c>
      <c r="Q75" s="205">
        <f>'Ｈ元（1989）'!B75</f>
        <v>59</v>
      </c>
      <c r="R75" s="225"/>
      <c r="S75" s="267">
        <f>'Ｈ元（1989）'!D75</f>
        <v>583</v>
      </c>
      <c r="T75" s="268">
        <f>'Ｈ元（1989）'!F75</f>
        <v>0</v>
      </c>
      <c r="U75" s="269" t="s">
        <v>404</v>
      </c>
      <c r="V75" s="200"/>
      <c r="W75" s="201" t="s">
        <v>405</v>
      </c>
      <c r="X75" s="202"/>
      <c r="Y75" s="216" t="s">
        <v>406</v>
      </c>
      <c r="Z75" s="307">
        <f>+A121</f>
        <v>12289</v>
      </c>
      <c r="AA75" s="277">
        <f t="shared" si="3"/>
        <v>0</v>
      </c>
      <c r="AB75" s="277">
        <f t="shared" si="3"/>
        <v>0</v>
      </c>
      <c r="AC75" s="549">
        <f>+E121</f>
        <v>0</v>
      </c>
      <c r="AD75" s="269" t="s">
        <v>407</v>
      </c>
      <c r="AE75" s="200"/>
      <c r="AF75" s="201" t="s">
        <v>405</v>
      </c>
      <c r="AG75" s="202"/>
      <c r="AH75" s="216" t="s">
        <v>408</v>
      </c>
      <c r="AI75" s="307">
        <f>+A144</f>
        <v>0</v>
      </c>
      <c r="AJ75" s="277">
        <f t="shared" si="4"/>
        <v>0</v>
      </c>
      <c r="AK75" s="277">
        <f t="shared" si="4"/>
        <v>0</v>
      </c>
      <c r="AL75" s="553">
        <f>+E144</f>
        <v>0</v>
      </c>
    </row>
    <row r="76" spans="1:38" ht="14.45" customHeight="1">
      <c r="A76" s="914">
        <v>5510</v>
      </c>
      <c r="B76" s="914">
        <v>5510</v>
      </c>
      <c r="C76" s="914">
        <v>0</v>
      </c>
      <c r="D76" s="914">
        <v>900</v>
      </c>
      <c r="E76" s="914">
        <v>541</v>
      </c>
      <c r="F76" s="914">
        <v>0</v>
      </c>
      <c r="K76" s="199"/>
      <c r="L76" s="200" t="s">
        <v>25</v>
      </c>
      <c r="M76" s="201" t="s">
        <v>26</v>
      </c>
      <c r="N76" s="202"/>
      <c r="O76" s="203" t="s">
        <v>27</v>
      </c>
      <c r="P76" s="204">
        <f>'Ｈ元（1989）'!A76</f>
        <v>5510</v>
      </c>
      <c r="Q76" s="205">
        <f>'Ｈ元（1989）'!B76</f>
        <v>5510</v>
      </c>
      <c r="R76" s="225"/>
      <c r="S76" s="267">
        <f>'Ｈ元（1989）'!D76</f>
        <v>900</v>
      </c>
      <c r="T76" s="268">
        <f>'Ｈ元（1989）'!F76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4">
        <v>0</v>
      </c>
      <c r="B77" s="914">
        <v>0</v>
      </c>
      <c r="C77" s="914">
        <v>0</v>
      </c>
      <c r="D77" s="914">
        <v>0</v>
      </c>
      <c r="E77" s="914">
        <v>0</v>
      </c>
      <c r="F77" s="914">
        <v>0</v>
      </c>
      <c r="K77" s="199"/>
      <c r="L77" s="200" t="s">
        <v>28</v>
      </c>
      <c r="M77" s="201" t="s">
        <v>29</v>
      </c>
      <c r="N77" s="202"/>
      <c r="O77" s="203" t="s">
        <v>30</v>
      </c>
      <c r="P77" s="204">
        <f>'Ｈ元（1989）'!A77</f>
        <v>0</v>
      </c>
      <c r="Q77" s="205">
        <f>'Ｈ元（1989）'!B77</f>
        <v>0</v>
      </c>
      <c r="R77" s="225"/>
      <c r="S77" s="267">
        <f>'Ｈ元（1989）'!D77</f>
        <v>0</v>
      </c>
      <c r="T77" s="268">
        <f>'Ｈ元（1989）'!F77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4">
        <v>0</v>
      </c>
      <c r="B78" s="914">
        <v>0</v>
      </c>
      <c r="C78" s="914">
        <v>0</v>
      </c>
      <c r="D78" s="914">
        <v>0</v>
      </c>
      <c r="E78" s="914">
        <v>0</v>
      </c>
      <c r="F78" s="914">
        <v>0</v>
      </c>
      <c r="K78" s="199"/>
      <c r="L78" s="200" t="s">
        <v>31</v>
      </c>
      <c r="M78" s="201" t="s">
        <v>32</v>
      </c>
      <c r="N78" s="202"/>
      <c r="O78" s="203" t="s">
        <v>33</v>
      </c>
      <c r="P78" s="204">
        <f>'Ｈ元（1989）'!A78</f>
        <v>0</v>
      </c>
      <c r="Q78" s="205">
        <f>'Ｈ元（1989）'!B78</f>
        <v>0</v>
      </c>
      <c r="R78" s="225"/>
      <c r="S78" s="267">
        <f>'Ｈ元（1989）'!D78</f>
        <v>0</v>
      </c>
      <c r="T78" s="268">
        <f>'Ｈ元（1989）'!F78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4">
        <v>0</v>
      </c>
      <c r="B79" s="914">
        <v>0</v>
      </c>
      <c r="C79" s="914">
        <v>0</v>
      </c>
      <c r="D79" s="914">
        <v>0</v>
      </c>
      <c r="E79" s="914">
        <v>0</v>
      </c>
      <c r="F79" s="914">
        <v>0</v>
      </c>
      <c r="K79" s="199"/>
      <c r="L79" s="200" t="s">
        <v>35</v>
      </c>
      <c r="M79" s="201" t="s">
        <v>36</v>
      </c>
      <c r="N79" s="202"/>
      <c r="O79" s="203" t="s">
        <v>37</v>
      </c>
      <c r="P79" s="204">
        <f>'Ｈ元（1989）'!A79</f>
        <v>0</v>
      </c>
      <c r="Q79" s="205">
        <f>'Ｈ元（1989）'!B79</f>
        <v>0</v>
      </c>
      <c r="R79" s="225"/>
      <c r="S79" s="267">
        <f>'Ｈ元（1989）'!D79</f>
        <v>0</v>
      </c>
      <c r="T79" s="268">
        <f>'Ｈ元（1989）'!F79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4">
        <v>15813</v>
      </c>
      <c r="B80" s="914">
        <v>7200</v>
      </c>
      <c r="C80" s="914">
        <v>8613</v>
      </c>
      <c r="D80" s="914">
        <v>175</v>
      </c>
      <c r="E80" s="914">
        <v>253</v>
      </c>
      <c r="F80" s="914">
        <v>4000</v>
      </c>
      <c r="K80" s="199"/>
      <c r="L80" s="200" t="s">
        <v>38</v>
      </c>
      <c r="M80" s="201" t="s">
        <v>149</v>
      </c>
      <c r="N80" s="202"/>
      <c r="O80" s="203" t="s">
        <v>40</v>
      </c>
      <c r="P80" s="204">
        <f>'Ｈ元（1989）'!A80</f>
        <v>15813</v>
      </c>
      <c r="Q80" s="205">
        <f>'Ｈ元（1989）'!B80</f>
        <v>7200</v>
      </c>
      <c r="R80" s="225"/>
      <c r="S80" s="267">
        <f>'Ｈ元（1989）'!D80</f>
        <v>175</v>
      </c>
      <c r="T80" s="268">
        <f>'Ｈ元（1989）'!F80</f>
        <v>4000</v>
      </c>
      <c r="U80" s="269"/>
      <c r="V80" s="200" t="s">
        <v>38</v>
      </c>
      <c r="W80" s="201" t="s">
        <v>149</v>
      </c>
      <c r="X80" s="202"/>
      <c r="Y80" s="203" t="s">
        <v>413</v>
      </c>
      <c r="Z80" s="307">
        <f>+A122</f>
        <v>12289</v>
      </c>
      <c r="AA80" s="277">
        <f>+B122</f>
        <v>0</v>
      </c>
      <c r="AB80" s="277">
        <f>+C122</f>
        <v>0</v>
      </c>
      <c r="AC80" s="549">
        <f>+E122</f>
        <v>0</v>
      </c>
      <c r="AD80" s="269" t="s">
        <v>414</v>
      </c>
      <c r="AE80" s="200" t="s">
        <v>38</v>
      </c>
      <c r="AF80" s="201" t="s">
        <v>149</v>
      </c>
      <c r="AG80" s="202"/>
      <c r="AH80" s="203" t="s">
        <v>415</v>
      </c>
      <c r="AI80" s="307">
        <f>+A145</f>
        <v>0</v>
      </c>
      <c r="AJ80" s="277">
        <f>+B145</f>
        <v>0</v>
      </c>
      <c r="AK80" s="277">
        <f>+C145</f>
        <v>0</v>
      </c>
      <c r="AL80" s="553">
        <f>+E145</f>
        <v>0</v>
      </c>
    </row>
    <row r="81" spans="1:38" ht="14.45" customHeight="1">
      <c r="A81" s="914">
        <v>0</v>
      </c>
      <c r="B81" s="914">
        <v>0</v>
      </c>
      <c r="C81" s="914">
        <v>0</v>
      </c>
      <c r="D81" s="914">
        <v>0</v>
      </c>
      <c r="E81" s="914">
        <v>0</v>
      </c>
      <c r="F81" s="914">
        <v>0</v>
      </c>
      <c r="K81" s="199"/>
      <c r="L81" s="200" t="s">
        <v>41</v>
      </c>
      <c r="M81" s="201" t="s">
        <v>42</v>
      </c>
      <c r="N81" s="202"/>
      <c r="O81" s="203" t="s">
        <v>43</v>
      </c>
      <c r="P81" s="204">
        <f>'Ｈ元（1989）'!A81</f>
        <v>0</v>
      </c>
      <c r="Q81" s="205">
        <f>'Ｈ元（1989）'!B81</f>
        <v>0</v>
      </c>
      <c r="R81" s="225"/>
      <c r="S81" s="267">
        <f>'Ｈ元（1989）'!D81</f>
        <v>0</v>
      </c>
      <c r="T81" s="268">
        <f>'Ｈ元（1989）'!F81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4">
        <v>14463</v>
      </c>
      <c r="B82" s="914">
        <v>8623</v>
      </c>
      <c r="C82" s="914">
        <v>5840</v>
      </c>
      <c r="D82" s="914">
        <v>1030</v>
      </c>
      <c r="E82" s="914">
        <v>0</v>
      </c>
      <c r="F82" s="914">
        <v>0</v>
      </c>
      <c r="K82" s="199" t="s">
        <v>131</v>
      </c>
      <c r="L82" s="221"/>
      <c r="M82" s="201" t="s">
        <v>13</v>
      </c>
      <c r="N82" s="202"/>
      <c r="O82" s="203" t="s">
        <v>44</v>
      </c>
      <c r="P82" s="204">
        <f>'Ｈ元（1989）'!A82</f>
        <v>14463</v>
      </c>
      <c r="Q82" s="205">
        <f>'Ｈ元（1989）'!B82</f>
        <v>8623</v>
      </c>
      <c r="R82" s="225"/>
      <c r="S82" s="267">
        <f>'Ｈ元（1989）'!D82</f>
        <v>1030</v>
      </c>
      <c r="T82" s="268">
        <f>'Ｈ元（1989）'!F82</f>
        <v>0</v>
      </c>
      <c r="U82" s="269"/>
      <c r="V82" s="221"/>
      <c r="W82" s="201" t="s">
        <v>13</v>
      </c>
      <c r="X82" s="202"/>
      <c r="Y82" s="203"/>
      <c r="Z82" s="310">
        <f>Z75-Z80</f>
        <v>0</v>
      </c>
      <c r="AA82" s="311">
        <f>AA75-AA80</f>
        <v>0</v>
      </c>
      <c r="AB82" s="311">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914">
        <v>18966</v>
      </c>
      <c r="B83" s="914">
        <v>2716</v>
      </c>
      <c r="C83" s="914">
        <v>16250</v>
      </c>
      <c r="D83" s="914">
        <v>0</v>
      </c>
      <c r="E83" s="914">
        <v>0</v>
      </c>
      <c r="F83" s="914">
        <v>0</v>
      </c>
      <c r="K83" s="199" t="s">
        <v>4</v>
      </c>
      <c r="L83" s="178" t="s">
        <v>45</v>
      </c>
      <c r="M83" s="202"/>
      <c r="N83" s="202"/>
      <c r="O83" s="203" t="s">
        <v>46</v>
      </c>
      <c r="P83" s="204">
        <f>'Ｈ元（1989）'!A83</f>
        <v>18966</v>
      </c>
      <c r="Q83" s="205">
        <f>'Ｈ元（1989）'!B83</f>
        <v>2716</v>
      </c>
      <c r="R83" s="225"/>
      <c r="S83" s="267">
        <f>'Ｈ元（1989）'!D83</f>
        <v>0</v>
      </c>
      <c r="T83" s="268">
        <f>'Ｈ元（1989）'!F83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4">
        <v>0</v>
      </c>
      <c r="B84" s="914">
        <v>0</v>
      </c>
      <c r="C84" s="914">
        <v>0</v>
      </c>
      <c r="D84" s="914">
        <v>0</v>
      </c>
      <c r="E84" s="914">
        <v>0</v>
      </c>
      <c r="F84" s="914">
        <v>0</v>
      </c>
      <c r="K84" s="199"/>
      <c r="L84" s="200"/>
      <c r="M84" s="201" t="s">
        <v>100</v>
      </c>
      <c r="N84" s="202"/>
      <c r="O84" s="203" t="s">
        <v>75</v>
      </c>
      <c r="P84" s="204">
        <f>'Ｈ元（1989）'!A84</f>
        <v>0</v>
      </c>
      <c r="Q84" s="205">
        <f>'Ｈ元（1989）'!B84</f>
        <v>0</v>
      </c>
      <c r="R84" s="225"/>
      <c r="S84" s="267">
        <f>'Ｈ元（1989）'!D84</f>
        <v>0</v>
      </c>
      <c r="T84" s="268">
        <f>'Ｈ元（1989）'!F84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914">
        <v>18966</v>
      </c>
      <c r="B85" s="914">
        <v>2716</v>
      </c>
      <c r="C85" s="914">
        <v>16250</v>
      </c>
      <c r="D85" s="914">
        <v>0</v>
      </c>
      <c r="E85" s="914">
        <v>0</v>
      </c>
      <c r="F85" s="914">
        <v>0</v>
      </c>
      <c r="K85" s="199"/>
      <c r="L85" s="200"/>
      <c r="M85" s="201" t="s">
        <v>101</v>
      </c>
      <c r="N85" s="202"/>
      <c r="O85" s="203" t="s">
        <v>77</v>
      </c>
      <c r="P85" s="204">
        <f>'Ｈ元（1989）'!A85</f>
        <v>18966</v>
      </c>
      <c r="Q85" s="205">
        <f>'Ｈ元（1989）'!B85</f>
        <v>2716</v>
      </c>
      <c r="R85" s="225"/>
      <c r="S85" s="267">
        <f>'Ｈ元（1989）'!D85</f>
        <v>0</v>
      </c>
      <c r="T85" s="268">
        <f>'Ｈ元（1989）'!F85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4">
        <v>143418</v>
      </c>
      <c r="B86" s="914">
        <v>143418</v>
      </c>
      <c r="C86" s="914">
        <v>0</v>
      </c>
      <c r="D86" s="914">
        <v>0</v>
      </c>
      <c r="E86" s="914">
        <v>0</v>
      </c>
      <c r="F86" s="914">
        <v>11700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422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914">
        <v>81036</v>
      </c>
      <c r="B87" s="914">
        <v>81036</v>
      </c>
      <c r="C87" s="914">
        <v>0</v>
      </c>
      <c r="D87" s="914">
        <v>0</v>
      </c>
      <c r="E87" s="914">
        <v>0</v>
      </c>
      <c r="F87" s="914">
        <v>11700</v>
      </c>
      <c r="K87" s="199"/>
      <c r="L87" s="178"/>
      <c r="M87" s="201" t="s">
        <v>47</v>
      </c>
      <c r="N87" s="202"/>
      <c r="O87" s="203" t="s">
        <v>48</v>
      </c>
      <c r="P87" s="204">
        <f>'Ｈ元（1989）'!A87</f>
        <v>81036</v>
      </c>
      <c r="Q87" s="205">
        <f>'Ｈ元（1989）'!B87</f>
        <v>81036</v>
      </c>
      <c r="R87" s="225"/>
      <c r="S87" s="267">
        <f>'Ｈ元（1989）'!D87</f>
        <v>0</v>
      </c>
      <c r="T87" s="268">
        <f>'Ｈ元（1989）'!F87</f>
        <v>11700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4">
        <v>59910</v>
      </c>
      <c r="B88" s="914">
        <v>59910</v>
      </c>
      <c r="C88" s="914">
        <v>0</v>
      </c>
      <c r="D88" s="914">
        <v>0</v>
      </c>
      <c r="E88" s="914">
        <v>0</v>
      </c>
      <c r="F88" s="914">
        <v>0</v>
      </c>
      <c r="K88" s="199"/>
      <c r="L88" s="200"/>
      <c r="M88" s="201" t="s">
        <v>50</v>
      </c>
      <c r="N88" s="202"/>
      <c r="O88" s="203" t="s">
        <v>51</v>
      </c>
      <c r="P88" s="204">
        <f>'Ｈ元（1989）'!A88</f>
        <v>59910</v>
      </c>
      <c r="Q88" s="205">
        <f>'Ｈ元（1989）'!B88</f>
        <v>59910</v>
      </c>
      <c r="R88" s="225"/>
      <c r="S88" s="267">
        <f>'Ｈ元（1989）'!D88</f>
        <v>0</v>
      </c>
      <c r="T88" s="268">
        <f>'Ｈ元（1989）'!F88</f>
        <v>0</v>
      </c>
      <c r="U88" s="269"/>
      <c r="V88" s="200"/>
      <c r="W88" s="201" t="s">
        <v>426</v>
      </c>
      <c r="X88" s="202"/>
      <c r="Y88" s="203" t="s">
        <v>427</v>
      </c>
      <c r="Z88" s="307">
        <f t="shared" ref="Z88:AB89" si="5">+A125</f>
        <v>15020</v>
      </c>
      <c r="AA88" s="277">
        <f t="shared" si="5"/>
        <v>0</v>
      </c>
      <c r="AB88" s="277">
        <f t="shared" si="5"/>
        <v>0</v>
      </c>
      <c r="AC88" s="549">
        <f>+E125</f>
        <v>15000</v>
      </c>
      <c r="AD88" s="269"/>
      <c r="AE88" s="200"/>
      <c r="AF88" s="201" t="s">
        <v>426</v>
      </c>
      <c r="AG88" s="202"/>
      <c r="AH88" s="203" t="s">
        <v>428</v>
      </c>
      <c r="AI88" s="307">
        <f t="shared" ref="AI88:AK89" si="6">+A148</f>
        <v>0</v>
      </c>
      <c r="AJ88" s="277">
        <f t="shared" si="6"/>
        <v>0</v>
      </c>
      <c r="AK88" s="277">
        <f t="shared" si="6"/>
        <v>0</v>
      </c>
      <c r="AL88" s="553">
        <f>+E148</f>
        <v>0</v>
      </c>
    </row>
    <row r="89" spans="1:38" ht="14.45" customHeight="1">
      <c r="A89" s="914">
        <v>0</v>
      </c>
      <c r="B89" s="914">
        <v>0</v>
      </c>
      <c r="C89" s="914">
        <v>0</v>
      </c>
      <c r="D89" s="914">
        <v>0</v>
      </c>
      <c r="E89" s="914">
        <v>0</v>
      </c>
      <c r="F89" s="914">
        <v>0</v>
      </c>
      <c r="K89" s="199" t="s">
        <v>129</v>
      </c>
      <c r="L89" s="200"/>
      <c r="M89" s="201" t="s">
        <v>52</v>
      </c>
      <c r="N89" s="202"/>
      <c r="O89" s="203" t="s">
        <v>53</v>
      </c>
      <c r="P89" s="204">
        <f>'Ｈ元（1989）'!A89</f>
        <v>0</v>
      </c>
      <c r="Q89" s="205">
        <f>'Ｈ元（1989）'!B89</f>
        <v>0</v>
      </c>
      <c r="R89" s="225"/>
      <c r="S89" s="267">
        <f>'Ｈ元（1989）'!D89</f>
        <v>0</v>
      </c>
      <c r="T89" s="268">
        <f>'Ｈ元（1989）'!F89</f>
        <v>0</v>
      </c>
      <c r="U89" s="269"/>
      <c r="V89" s="200"/>
      <c r="W89" s="201" t="s">
        <v>429</v>
      </c>
      <c r="X89" s="202"/>
      <c r="Y89" s="203" t="s">
        <v>430</v>
      </c>
      <c r="Z89" s="307">
        <f t="shared" si="5"/>
        <v>0</v>
      </c>
      <c r="AA89" s="277">
        <f t="shared" si="5"/>
        <v>0</v>
      </c>
      <c r="AB89" s="277">
        <f t="shared" si="5"/>
        <v>0</v>
      </c>
      <c r="AC89" s="549">
        <f>+E126</f>
        <v>0</v>
      </c>
      <c r="AD89" s="269"/>
      <c r="AE89" s="200"/>
      <c r="AF89" s="201" t="s">
        <v>429</v>
      </c>
      <c r="AG89" s="202"/>
      <c r="AH89" s="203" t="s">
        <v>431</v>
      </c>
      <c r="AI89" s="307">
        <f t="shared" si="6"/>
        <v>0</v>
      </c>
      <c r="AJ89" s="277">
        <f t="shared" si="6"/>
        <v>0</v>
      </c>
      <c r="AK89" s="277">
        <f t="shared" si="6"/>
        <v>0</v>
      </c>
      <c r="AL89" s="553">
        <f>+E149</f>
        <v>0</v>
      </c>
    </row>
    <row r="90" spans="1:38" ht="14.45" customHeight="1">
      <c r="A90" s="914">
        <v>0</v>
      </c>
      <c r="B90" s="914">
        <v>0</v>
      </c>
      <c r="C90" s="914">
        <v>0</v>
      </c>
      <c r="D90" s="914">
        <v>0</v>
      </c>
      <c r="E90" s="914">
        <v>0</v>
      </c>
      <c r="F90" s="914">
        <v>0</v>
      </c>
      <c r="K90" s="199"/>
      <c r="L90" s="200" t="s">
        <v>54</v>
      </c>
      <c r="M90" s="201" t="s">
        <v>32</v>
      </c>
      <c r="N90" s="202"/>
      <c r="O90" s="203" t="s">
        <v>55</v>
      </c>
      <c r="P90" s="204">
        <f>'Ｈ元（1989）'!A90</f>
        <v>0</v>
      </c>
      <c r="Q90" s="205">
        <f>'Ｈ元（1989）'!B90</f>
        <v>0</v>
      </c>
      <c r="R90" s="225"/>
      <c r="S90" s="267">
        <f>'Ｈ元（1989）'!D90</f>
        <v>0</v>
      </c>
      <c r="T90" s="268">
        <f>'Ｈ元（1989）'!F90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4">
        <v>0</v>
      </c>
      <c r="B91" s="914">
        <v>0</v>
      </c>
      <c r="C91" s="914">
        <v>0</v>
      </c>
      <c r="D91" s="914">
        <v>0</v>
      </c>
      <c r="E91" s="914">
        <v>0</v>
      </c>
      <c r="F91" s="914">
        <v>0</v>
      </c>
      <c r="K91" s="199"/>
      <c r="L91" s="200"/>
      <c r="M91" s="201" t="s">
        <v>42</v>
      </c>
      <c r="N91" s="202"/>
      <c r="O91" s="203" t="s">
        <v>56</v>
      </c>
      <c r="P91" s="204">
        <f>'Ｈ元（1989）'!A91</f>
        <v>0</v>
      </c>
      <c r="Q91" s="205">
        <f>'Ｈ元（1989）'!B91</f>
        <v>0</v>
      </c>
      <c r="R91" s="225"/>
      <c r="S91" s="267">
        <f>'Ｈ元（1989）'!D91</f>
        <v>0</v>
      </c>
      <c r="T91" s="268">
        <f>'Ｈ元（1989）'!F91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4">
        <v>0</v>
      </c>
      <c r="B92" s="914">
        <v>0</v>
      </c>
      <c r="C92" s="914">
        <v>0</v>
      </c>
      <c r="D92" s="914">
        <v>0</v>
      </c>
      <c r="E92" s="914">
        <v>0</v>
      </c>
      <c r="F92" s="914">
        <v>0</v>
      </c>
      <c r="K92" s="199"/>
      <c r="L92" s="200"/>
      <c r="M92" s="201" t="s">
        <v>57</v>
      </c>
      <c r="N92" s="202"/>
      <c r="O92" s="203" t="s">
        <v>58</v>
      </c>
      <c r="P92" s="204">
        <f>'Ｈ元（1989）'!A92</f>
        <v>0</v>
      </c>
      <c r="Q92" s="205">
        <f>'Ｈ元（1989）'!B92</f>
        <v>0</v>
      </c>
      <c r="R92" s="225"/>
      <c r="S92" s="267">
        <f>'Ｈ元（1989）'!D92</f>
        <v>0</v>
      </c>
      <c r="T92" s="268">
        <f>'Ｈ元（1989）'!F92</f>
        <v>0</v>
      </c>
      <c r="U92" s="269"/>
      <c r="V92" s="200"/>
      <c r="W92" s="201" t="s">
        <v>57</v>
      </c>
      <c r="X92" s="202"/>
      <c r="Y92" s="203" t="s">
        <v>140</v>
      </c>
      <c r="Z92" s="307">
        <f>+A127</f>
        <v>0</v>
      </c>
      <c r="AA92" s="277">
        <f t="shared" ref="AA92:AB96" si="7">+B127</f>
        <v>0</v>
      </c>
      <c r="AB92" s="277">
        <f t="shared" si="7"/>
        <v>0</v>
      </c>
      <c r="AC92" s="549">
        <f>+E127</f>
        <v>0</v>
      </c>
      <c r="AD92" s="269"/>
      <c r="AE92" s="200"/>
      <c r="AF92" s="201" t="s">
        <v>57</v>
      </c>
      <c r="AG92" s="202"/>
      <c r="AH92" s="203" t="s">
        <v>433</v>
      </c>
      <c r="AI92" s="307">
        <f>+A150</f>
        <v>0</v>
      </c>
      <c r="AJ92" s="277">
        <f t="shared" ref="AJ92:AK96" si="8">+B150</f>
        <v>0</v>
      </c>
      <c r="AK92" s="277">
        <f t="shared" si="8"/>
        <v>0</v>
      </c>
      <c r="AL92" s="553">
        <f>+E150</f>
        <v>0</v>
      </c>
    </row>
    <row r="93" spans="1:38" ht="14.45" customHeight="1">
      <c r="A93" s="914">
        <v>2472</v>
      </c>
      <c r="B93" s="914">
        <v>2472</v>
      </c>
      <c r="C93" s="914">
        <v>0</v>
      </c>
      <c r="D93" s="914">
        <v>0</v>
      </c>
      <c r="E93" s="914">
        <v>0</v>
      </c>
      <c r="F93" s="914">
        <v>0</v>
      </c>
      <c r="K93" s="199"/>
      <c r="L93" s="200"/>
      <c r="M93" s="178" t="s">
        <v>60</v>
      </c>
      <c r="N93" s="202"/>
      <c r="O93" s="203" t="s">
        <v>61</v>
      </c>
      <c r="P93" s="204">
        <f>'Ｈ元（1989）'!A93</f>
        <v>2472</v>
      </c>
      <c r="Q93" s="205">
        <f>'Ｈ元（1989）'!B93</f>
        <v>2472</v>
      </c>
      <c r="R93" s="225"/>
      <c r="S93" s="267">
        <f>'Ｈ元（1989）'!D93</f>
        <v>0</v>
      </c>
      <c r="T93" s="268">
        <f>'Ｈ元（1989）'!F93</f>
        <v>0</v>
      </c>
      <c r="U93" s="269" t="s">
        <v>434</v>
      </c>
      <c r="V93" s="200"/>
      <c r="W93" s="178" t="s">
        <v>60</v>
      </c>
      <c r="X93" s="202"/>
      <c r="Y93" s="203" t="s">
        <v>435</v>
      </c>
      <c r="Z93" s="307">
        <f>+A128</f>
        <v>2343</v>
      </c>
      <c r="AA93" s="277">
        <f t="shared" si="7"/>
        <v>0</v>
      </c>
      <c r="AB93" s="277">
        <f t="shared" si="7"/>
        <v>0</v>
      </c>
      <c r="AC93" s="549">
        <f>+E128</f>
        <v>0</v>
      </c>
      <c r="AD93" s="269"/>
      <c r="AE93" s="200"/>
      <c r="AF93" s="178" t="s">
        <v>60</v>
      </c>
      <c r="AG93" s="202"/>
      <c r="AH93" s="203" t="s">
        <v>436</v>
      </c>
      <c r="AI93" s="307">
        <f>+A151</f>
        <v>0</v>
      </c>
      <c r="AJ93" s="277">
        <f t="shared" si="8"/>
        <v>0</v>
      </c>
      <c r="AK93" s="277">
        <f t="shared" si="8"/>
        <v>0</v>
      </c>
      <c r="AL93" s="553">
        <f>+E151</f>
        <v>0</v>
      </c>
    </row>
    <row r="94" spans="1:38" ht="14.45" customHeight="1">
      <c r="A94" s="914">
        <v>0</v>
      </c>
      <c r="B94" s="914">
        <v>0</v>
      </c>
      <c r="C94" s="914">
        <v>0</v>
      </c>
      <c r="D94" s="914">
        <v>0</v>
      </c>
      <c r="E94" s="914">
        <v>0</v>
      </c>
      <c r="F94" s="914">
        <v>0</v>
      </c>
      <c r="K94" s="199"/>
      <c r="L94" s="200" t="s">
        <v>59</v>
      </c>
      <c r="M94" s="200"/>
      <c r="N94" s="201" t="s">
        <v>62</v>
      </c>
      <c r="O94" s="203" t="s">
        <v>63</v>
      </c>
      <c r="P94" s="204">
        <f>'Ｈ元（1989）'!A94</f>
        <v>0</v>
      </c>
      <c r="Q94" s="205">
        <f>'Ｈ元（1989）'!B94</f>
        <v>0</v>
      </c>
      <c r="R94" s="225"/>
      <c r="S94" s="267">
        <f>'Ｈ元（1989）'!D94</f>
        <v>0</v>
      </c>
      <c r="T94" s="268">
        <f>'Ｈ元（1989）'!F94</f>
        <v>0</v>
      </c>
      <c r="U94" s="269"/>
      <c r="V94" s="200" t="s">
        <v>59</v>
      </c>
      <c r="W94" s="200"/>
      <c r="X94" s="201" t="s">
        <v>62</v>
      </c>
      <c r="Y94" s="203" t="s">
        <v>437</v>
      </c>
      <c r="Z94" s="307">
        <f>+A129</f>
        <v>0</v>
      </c>
      <c r="AA94" s="277">
        <f t="shared" si="7"/>
        <v>0</v>
      </c>
      <c r="AB94" s="277">
        <f t="shared" si="7"/>
        <v>0</v>
      </c>
      <c r="AC94" s="549">
        <f>+E129</f>
        <v>0</v>
      </c>
      <c r="AD94" s="269"/>
      <c r="AE94" s="200" t="s">
        <v>59</v>
      </c>
      <c r="AF94" s="200"/>
      <c r="AG94" s="201" t="s">
        <v>62</v>
      </c>
      <c r="AH94" s="203" t="s">
        <v>438</v>
      </c>
      <c r="AI94" s="307">
        <f>+A152</f>
        <v>0</v>
      </c>
      <c r="AJ94" s="277">
        <f t="shared" si="8"/>
        <v>0</v>
      </c>
      <c r="AK94" s="277">
        <f t="shared" si="8"/>
        <v>0</v>
      </c>
      <c r="AL94" s="553">
        <f>+E152</f>
        <v>0</v>
      </c>
    </row>
    <row r="95" spans="1:38" ht="14.45" customHeight="1">
      <c r="A95" s="914">
        <v>0</v>
      </c>
      <c r="B95" s="914">
        <v>0</v>
      </c>
      <c r="C95" s="914">
        <v>0</v>
      </c>
      <c r="D95" s="914">
        <v>0</v>
      </c>
      <c r="E95" s="914">
        <v>0</v>
      </c>
      <c r="F95" s="914">
        <v>0</v>
      </c>
      <c r="K95" s="199"/>
      <c r="L95" s="200"/>
      <c r="M95" s="200"/>
      <c r="N95" s="201" t="s">
        <v>64</v>
      </c>
      <c r="O95" s="203" t="s">
        <v>65</v>
      </c>
      <c r="P95" s="204">
        <f>'Ｈ元（1989）'!A95</f>
        <v>0</v>
      </c>
      <c r="Q95" s="205">
        <f>'Ｈ元（1989）'!B95</f>
        <v>0</v>
      </c>
      <c r="R95" s="225"/>
      <c r="S95" s="267">
        <f>'Ｈ元（1989）'!D95</f>
        <v>0</v>
      </c>
      <c r="T95" s="268">
        <f>'Ｈ元（1989）'!F95</f>
        <v>0</v>
      </c>
      <c r="U95" s="269"/>
      <c r="V95" s="200"/>
      <c r="W95" s="200"/>
      <c r="X95" s="201" t="s">
        <v>64</v>
      </c>
      <c r="Y95" s="203" t="s">
        <v>439</v>
      </c>
      <c r="Z95" s="307">
        <f>+A130</f>
        <v>0</v>
      </c>
      <c r="AA95" s="277">
        <f t="shared" si="7"/>
        <v>0</v>
      </c>
      <c r="AB95" s="277">
        <f t="shared" si="7"/>
        <v>0</v>
      </c>
      <c r="AC95" s="549">
        <f>+E130</f>
        <v>0</v>
      </c>
      <c r="AD95" s="269"/>
      <c r="AE95" s="200"/>
      <c r="AF95" s="200"/>
      <c r="AG95" s="201" t="s">
        <v>64</v>
      </c>
      <c r="AH95" s="203" t="s">
        <v>440</v>
      </c>
      <c r="AI95" s="307">
        <f>+A153</f>
        <v>0</v>
      </c>
      <c r="AJ95" s="277">
        <f t="shared" si="8"/>
        <v>0</v>
      </c>
      <c r="AK95" s="277">
        <f t="shared" si="8"/>
        <v>0</v>
      </c>
      <c r="AL95" s="553">
        <f>+E153</f>
        <v>0</v>
      </c>
    </row>
    <row r="96" spans="1:38" ht="14.45" customHeight="1">
      <c r="A96" s="914">
        <v>0</v>
      </c>
      <c r="B96" s="914">
        <v>0</v>
      </c>
      <c r="C96" s="914">
        <v>0</v>
      </c>
      <c r="D96" s="914">
        <v>0</v>
      </c>
      <c r="E96" s="914">
        <v>0</v>
      </c>
      <c r="F96" s="914">
        <v>0</v>
      </c>
      <c r="K96" s="199" t="s">
        <v>38</v>
      </c>
      <c r="L96" s="200"/>
      <c r="M96" s="200"/>
      <c r="N96" s="201" t="s">
        <v>66</v>
      </c>
      <c r="O96" s="203" t="s">
        <v>67</v>
      </c>
      <c r="P96" s="204">
        <f>'Ｈ元（1989）'!A96</f>
        <v>0</v>
      </c>
      <c r="Q96" s="205">
        <f>'Ｈ元（1989）'!B96</f>
        <v>0</v>
      </c>
      <c r="R96" s="225"/>
      <c r="S96" s="267">
        <f>'Ｈ元（1989）'!D96</f>
        <v>0</v>
      </c>
      <c r="T96" s="268">
        <f>'Ｈ元（1989）'!F96</f>
        <v>0</v>
      </c>
      <c r="U96" s="269"/>
      <c r="V96" s="200"/>
      <c r="W96" s="200"/>
      <c r="X96" s="201" t="s">
        <v>66</v>
      </c>
      <c r="Y96" s="203" t="s">
        <v>441</v>
      </c>
      <c r="Z96" s="307">
        <f>+A131</f>
        <v>0</v>
      </c>
      <c r="AA96" s="277">
        <f t="shared" si="7"/>
        <v>0</v>
      </c>
      <c r="AB96" s="277">
        <f t="shared" si="7"/>
        <v>0</v>
      </c>
      <c r="AC96" s="549">
        <f>+E131</f>
        <v>0</v>
      </c>
      <c r="AD96" s="269"/>
      <c r="AE96" s="200"/>
      <c r="AF96" s="200"/>
      <c r="AG96" s="201" t="s">
        <v>66</v>
      </c>
      <c r="AH96" s="203" t="s">
        <v>442</v>
      </c>
      <c r="AI96" s="307">
        <f>+A154</f>
        <v>0</v>
      </c>
      <c r="AJ96" s="277">
        <f t="shared" si="8"/>
        <v>0</v>
      </c>
      <c r="AK96" s="277">
        <f t="shared" si="8"/>
        <v>0</v>
      </c>
      <c r="AL96" s="553">
        <f>+E154</f>
        <v>0</v>
      </c>
    </row>
    <row r="97" spans="1:38" ht="14.45" customHeight="1">
      <c r="A97" s="914">
        <v>2472</v>
      </c>
      <c r="B97" s="914">
        <v>2472</v>
      </c>
      <c r="C97" s="914">
        <v>0</v>
      </c>
      <c r="D97" s="914">
        <v>0</v>
      </c>
      <c r="E97" s="914">
        <v>0</v>
      </c>
      <c r="F97" s="914">
        <v>0</v>
      </c>
      <c r="K97" s="199"/>
      <c r="L97" s="200"/>
      <c r="M97" s="200"/>
      <c r="N97" s="201" t="s">
        <v>150</v>
      </c>
      <c r="O97" s="203" t="s">
        <v>69</v>
      </c>
      <c r="P97" s="204">
        <f>'Ｈ元（1989）'!A97</f>
        <v>2472</v>
      </c>
      <c r="Q97" s="205">
        <f>'Ｈ元（1989）'!B97</f>
        <v>2472</v>
      </c>
      <c r="R97" s="225"/>
      <c r="S97" s="267">
        <f>'Ｈ元（1989）'!D97</f>
        <v>0</v>
      </c>
      <c r="T97" s="268">
        <f>'Ｈ元（1989）'!F97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4">
        <v>0</v>
      </c>
      <c r="B98" s="914">
        <v>0</v>
      </c>
      <c r="C98" s="914">
        <v>0</v>
      </c>
      <c r="D98" s="914">
        <v>0</v>
      </c>
      <c r="E98" s="914">
        <v>0</v>
      </c>
      <c r="F98" s="914">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443</v>
      </c>
      <c r="Z98" s="307">
        <f t="shared" ref="Z98:AB99" si="9">+A132</f>
        <v>2343</v>
      </c>
      <c r="AA98" s="277">
        <f t="shared" si="9"/>
        <v>0</v>
      </c>
      <c r="AB98" s="277">
        <f t="shared" si="9"/>
        <v>0</v>
      </c>
      <c r="AC98" s="549">
        <f>+E132</f>
        <v>0</v>
      </c>
      <c r="AD98" s="269"/>
      <c r="AE98" s="200" t="s">
        <v>41</v>
      </c>
      <c r="AF98" s="221"/>
      <c r="AG98" s="201" t="s">
        <v>13</v>
      </c>
      <c r="AH98" s="203" t="s">
        <v>444</v>
      </c>
      <c r="AI98" s="307">
        <f t="shared" ref="AI98:AK99" si="10">+A155</f>
        <v>0</v>
      </c>
      <c r="AJ98" s="277">
        <f t="shared" si="10"/>
        <v>0</v>
      </c>
      <c r="AK98" s="277">
        <f t="shared" si="10"/>
        <v>0</v>
      </c>
      <c r="AL98" s="553">
        <f>+E155</f>
        <v>0</v>
      </c>
    </row>
    <row r="99" spans="1:38" ht="14.45" customHeight="1">
      <c r="A99" s="914">
        <v>0</v>
      </c>
      <c r="B99" s="914">
        <v>0</v>
      </c>
      <c r="C99" s="914">
        <v>0</v>
      </c>
      <c r="D99" s="914">
        <v>0</v>
      </c>
      <c r="E99" s="914">
        <v>0</v>
      </c>
      <c r="F99" s="914">
        <v>0</v>
      </c>
      <c r="K99" s="227" t="s">
        <v>134</v>
      </c>
      <c r="L99" s="200"/>
      <c r="M99" s="201" t="s">
        <v>70</v>
      </c>
      <c r="N99" s="202"/>
      <c r="O99" s="203" t="s">
        <v>71</v>
      </c>
      <c r="P99" s="204">
        <f>'Ｈ元（1989）'!A98</f>
        <v>0</v>
      </c>
      <c r="Q99" s="205">
        <f>'Ｈ元（1989）'!B98</f>
        <v>0</v>
      </c>
      <c r="R99" s="225"/>
      <c r="S99" s="267">
        <f>'Ｈ元（1989）'!D98</f>
        <v>0</v>
      </c>
      <c r="T99" s="268">
        <f>'Ｈ元（1989）'!F98</f>
        <v>0</v>
      </c>
      <c r="U99" s="315" t="s">
        <v>446</v>
      </c>
      <c r="V99" s="200"/>
      <c r="W99" s="201" t="s">
        <v>70</v>
      </c>
      <c r="X99" s="202"/>
      <c r="Y99" s="203" t="s">
        <v>445</v>
      </c>
      <c r="Z99" s="307">
        <f t="shared" si="9"/>
        <v>0</v>
      </c>
      <c r="AA99" s="277">
        <f t="shared" si="9"/>
        <v>0</v>
      </c>
      <c r="AB99" s="277">
        <f t="shared" si="9"/>
        <v>0</v>
      </c>
      <c r="AC99" s="549">
        <f>+E133</f>
        <v>0</v>
      </c>
      <c r="AD99" s="315" t="s">
        <v>446</v>
      </c>
      <c r="AE99" s="200"/>
      <c r="AF99" s="201" t="s">
        <v>70</v>
      </c>
      <c r="AG99" s="202"/>
      <c r="AH99" s="203" t="s">
        <v>447</v>
      </c>
      <c r="AI99" s="307">
        <f t="shared" si="10"/>
        <v>0</v>
      </c>
      <c r="AJ99" s="277">
        <f t="shared" si="10"/>
        <v>0</v>
      </c>
      <c r="AK99" s="277">
        <f t="shared" si="10"/>
        <v>0</v>
      </c>
      <c r="AL99" s="553">
        <f>+E156</f>
        <v>0</v>
      </c>
    </row>
    <row r="100" spans="1:38" ht="14.45" customHeight="1">
      <c r="A100" s="914">
        <v>0</v>
      </c>
      <c r="B100" s="914">
        <v>0</v>
      </c>
      <c r="C100" s="914">
        <v>0</v>
      </c>
      <c r="D100" s="914">
        <v>0</v>
      </c>
      <c r="E100" s="914">
        <v>0</v>
      </c>
      <c r="F100" s="914">
        <v>0</v>
      </c>
      <c r="K100" s="199" t="s">
        <v>130</v>
      </c>
      <c r="L100" s="200"/>
      <c r="M100" s="201" t="s">
        <v>73</v>
      </c>
      <c r="N100" s="202"/>
      <c r="O100" s="203" t="s">
        <v>74</v>
      </c>
      <c r="P100" s="204">
        <f>'Ｈ元（1989）'!A99</f>
        <v>0</v>
      </c>
      <c r="Q100" s="205">
        <f>'Ｈ元（1989）'!B99</f>
        <v>0</v>
      </c>
      <c r="R100" s="225"/>
      <c r="S100" s="267">
        <f>'Ｈ元（1989）'!D99</f>
        <v>0</v>
      </c>
      <c r="T100" s="268">
        <f>'Ｈ元（1989）'!F99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4">
        <v>10167</v>
      </c>
      <c r="B101" s="914">
        <v>10167</v>
      </c>
      <c r="C101" s="914">
        <v>0</v>
      </c>
      <c r="D101" s="914">
        <v>0</v>
      </c>
      <c r="E101" s="914">
        <v>0</v>
      </c>
      <c r="F101" s="914">
        <v>3700</v>
      </c>
      <c r="K101" s="199"/>
      <c r="L101" s="221"/>
      <c r="M101" s="201" t="s">
        <v>13</v>
      </c>
      <c r="N101" s="202"/>
      <c r="O101" s="203" t="s">
        <v>76</v>
      </c>
      <c r="P101" s="204">
        <f>'Ｈ元（1989）'!A100</f>
        <v>0</v>
      </c>
      <c r="Q101" s="205">
        <f>'Ｈ元（1989）'!B100</f>
        <v>0</v>
      </c>
      <c r="R101" s="225"/>
      <c r="S101" s="267">
        <f>'Ｈ元（1989）'!D100</f>
        <v>0</v>
      </c>
      <c r="T101" s="268">
        <f>'Ｈ元（1989）'!F100</f>
        <v>0</v>
      </c>
      <c r="U101" s="269"/>
      <c r="V101" s="221"/>
      <c r="W101" s="201" t="s">
        <v>13</v>
      </c>
      <c r="X101" s="202"/>
      <c r="Y101" s="203" t="s">
        <v>448</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914">
        <v>0</v>
      </c>
      <c r="B102" s="914">
        <v>0</v>
      </c>
      <c r="C102" s="914">
        <v>0</v>
      </c>
      <c r="D102" s="914">
        <v>0</v>
      </c>
      <c r="E102" s="914">
        <v>0</v>
      </c>
      <c r="F102" s="914">
        <v>0</v>
      </c>
      <c r="K102" s="199" t="s">
        <v>4</v>
      </c>
      <c r="L102" s="178" t="s">
        <v>78</v>
      </c>
      <c r="M102" s="202"/>
      <c r="N102" s="202"/>
      <c r="O102" s="203" t="s">
        <v>79</v>
      </c>
      <c r="P102" s="204">
        <f>'Ｈ元（1989）'!A101</f>
        <v>10167</v>
      </c>
      <c r="Q102" s="205">
        <f>'Ｈ元（1989）'!B101</f>
        <v>10167</v>
      </c>
      <c r="R102" s="225"/>
      <c r="S102" s="267">
        <f>'Ｈ元（1989）'!D101</f>
        <v>0</v>
      </c>
      <c r="T102" s="268">
        <f>'Ｈ元（1989）'!F101</f>
        <v>3700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4">
        <v>358817</v>
      </c>
      <c r="B103" s="914">
        <v>358817</v>
      </c>
      <c r="C103" s="914">
        <v>0</v>
      </c>
      <c r="D103" s="914">
        <v>0</v>
      </c>
      <c r="E103" s="914">
        <v>1260</v>
      </c>
      <c r="F103" s="914">
        <v>18800</v>
      </c>
      <c r="K103" s="199"/>
      <c r="L103" s="200"/>
      <c r="M103" s="201" t="s">
        <v>11</v>
      </c>
      <c r="N103" s="202"/>
      <c r="O103" s="203" t="s">
        <v>80</v>
      </c>
      <c r="P103" s="204">
        <f>'Ｈ元（1989）'!A102</f>
        <v>0</v>
      </c>
      <c r="Q103" s="205">
        <f>'Ｈ元（1989）'!B102</f>
        <v>0</v>
      </c>
      <c r="R103" s="225"/>
      <c r="S103" s="267">
        <f>'Ｈ元（1989）'!D102</f>
        <v>0</v>
      </c>
      <c r="T103" s="268">
        <f>'Ｈ元（1989）'!F102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4">
        <v>259751</v>
      </c>
      <c r="B104" s="914">
        <v>259751</v>
      </c>
      <c r="C104" s="914">
        <v>0</v>
      </c>
      <c r="D104" s="914">
        <v>0</v>
      </c>
      <c r="E104" s="914">
        <v>1260</v>
      </c>
      <c r="F104" s="914">
        <v>17400</v>
      </c>
      <c r="K104" s="199"/>
      <c r="L104" s="221"/>
      <c r="M104" s="201" t="s">
        <v>13</v>
      </c>
      <c r="N104" s="202"/>
      <c r="O104" s="203"/>
      <c r="P104" s="224">
        <f>P102-P103</f>
        <v>10167</v>
      </c>
      <c r="Q104" s="297">
        <f>Q102-Q103</f>
        <v>10167</v>
      </c>
      <c r="R104" s="225"/>
      <c r="S104" s="297">
        <f>S102-S103</f>
        <v>0</v>
      </c>
      <c r="T104" s="275">
        <f>T102-T103</f>
        <v>3700</v>
      </c>
      <c r="U104" s="269"/>
      <c r="V104" s="221"/>
      <c r="W104" s="201" t="s">
        <v>13</v>
      </c>
      <c r="X104" s="202"/>
      <c r="Y104" s="203" t="s">
        <v>450</v>
      </c>
      <c r="Z104" s="307">
        <f t="shared" ref="Z104:AB105" si="11">+A135</f>
        <v>0</v>
      </c>
      <c r="AA104" s="277">
        <f t="shared" si="11"/>
        <v>0</v>
      </c>
      <c r="AB104" s="277">
        <f t="shared" si="11"/>
        <v>0</v>
      </c>
      <c r="AC104" s="549">
        <f>+E135</f>
        <v>0</v>
      </c>
      <c r="AD104" s="269"/>
      <c r="AE104" s="221"/>
      <c r="AF104" s="201" t="s">
        <v>13</v>
      </c>
      <c r="AG104" s="202"/>
      <c r="AH104" s="203" t="s">
        <v>451</v>
      </c>
      <c r="AI104" s="307">
        <f t="shared" ref="AI104:AK105" si="12">+A158</f>
        <v>0</v>
      </c>
      <c r="AJ104" s="277">
        <f t="shared" si="12"/>
        <v>0</v>
      </c>
      <c r="AK104" s="277">
        <f t="shared" si="12"/>
        <v>0</v>
      </c>
      <c r="AL104" s="553">
        <f>+E158</f>
        <v>0</v>
      </c>
    </row>
    <row r="105" spans="1:38" ht="14.45" customHeight="1">
      <c r="A105" s="914">
        <v>14960</v>
      </c>
      <c r="B105" s="914">
        <v>14960</v>
      </c>
      <c r="C105" s="914">
        <v>0</v>
      </c>
      <c r="D105" s="914">
        <v>0</v>
      </c>
      <c r="E105" s="914">
        <v>0</v>
      </c>
      <c r="F105" s="914">
        <v>0</v>
      </c>
      <c r="K105" s="199"/>
      <c r="L105" s="174"/>
      <c r="M105" s="201" t="s">
        <v>88</v>
      </c>
      <c r="N105" s="202"/>
      <c r="O105" s="203" t="s">
        <v>109</v>
      </c>
      <c r="P105" s="204">
        <f>'Ｈ元（1989）'!A104</f>
        <v>259751</v>
      </c>
      <c r="Q105" s="205">
        <f>'Ｈ元（1989）'!B104</f>
        <v>259751</v>
      </c>
      <c r="R105" s="225"/>
      <c r="S105" s="267">
        <f>'Ｈ元（1989）'!D104</f>
        <v>0</v>
      </c>
      <c r="T105" s="268">
        <f>'Ｈ元（1989）'!F104</f>
        <v>17400</v>
      </c>
      <c r="U105" s="269"/>
      <c r="V105" s="174"/>
      <c r="W105" s="201" t="s">
        <v>452</v>
      </c>
      <c r="X105" s="202"/>
      <c r="Y105" s="203" t="s">
        <v>453</v>
      </c>
      <c r="Z105" s="307">
        <f t="shared" si="11"/>
        <v>0</v>
      </c>
      <c r="AA105" s="277">
        <f t="shared" si="11"/>
        <v>0</v>
      </c>
      <c r="AB105" s="277">
        <f t="shared" si="11"/>
        <v>0</v>
      </c>
      <c r="AC105" s="549">
        <f>+E136</f>
        <v>0</v>
      </c>
      <c r="AD105" s="269"/>
      <c r="AE105" s="174"/>
      <c r="AF105" s="201" t="s">
        <v>452</v>
      </c>
      <c r="AG105" s="202"/>
      <c r="AH105" s="203" t="s">
        <v>454</v>
      </c>
      <c r="AI105" s="307">
        <f t="shared" si="12"/>
        <v>0</v>
      </c>
      <c r="AJ105" s="277">
        <f t="shared" si="12"/>
        <v>0</v>
      </c>
      <c r="AK105" s="277">
        <f t="shared" si="12"/>
        <v>0</v>
      </c>
      <c r="AL105" s="553">
        <f>+E159</f>
        <v>0</v>
      </c>
    </row>
    <row r="106" spans="1:38" ht="14.45" customHeight="1">
      <c r="A106" s="914">
        <v>0</v>
      </c>
      <c r="B106" s="914">
        <v>0</v>
      </c>
      <c r="C106" s="914">
        <v>0</v>
      </c>
      <c r="D106" s="914">
        <v>0</v>
      </c>
      <c r="E106" s="914">
        <v>0</v>
      </c>
      <c r="F106" s="914">
        <v>0</v>
      </c>
      <c r="K106" s="199"/>
      <c r="L106" s="181" t="s">
        <v>91</v>
      </c>
      <c r="M106" s="201" t="s">
        <v>89</v>
      </c>
      <c r="N106" s="202"/>
      <c r="O106" s="203" t="s">
        <v>110</v>
      </c>
      <c r="P106" s="204">
        <f>'Ｈ元（1989）'!A105</f>
        <v>14960</v>
      </c>
      <c r="Q106" s="205">
        <f>'Ｈ元（1989）'!B105</f>
        <v>14960</v>
      </c>
      <c r="R106" s="225"/>
      <c r="S106" s="267">
        <f>'Ｈ元（1989）'!D105</f>
        <v>0</v>
      </c>
      <c r="T106" s="268">
        <f>'Ｈ元（1989）'!F105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4">
        <v>0</v>
      </c>
      <c r="B107" s="914">
        <v>0</v>
      </c>
      <c r="C107" s="914">
        <v>0</v>
      </c>
      <c r="D107" s="914">
        <v>0</v>
      </c>
      <c r="E107" s="914">
        <v>0</v>
      </c>
      <c r="F107" s="914">
        <v>0</v>
      </c>
      <c r="K107" s="199"/>
      <c r="L107" s="181"/>
      <c r="M107" s="201" t="s">
        <v>104</v>
      </c>
      <c r="N107" s="202"/>
      <c r="O107" s="203" t="s">
        <v>111</v>
      </c>
      <c r="P107" s="204">
        <f>'Ｈ元（1989）'!A106</f>
        <v>0</v>
      </c>
      <c r="Q107" s="205">
        <f>'Ｈ元（1989）'!B106</f>
        <v>0</v>
      </c>
      <c r="R107" s="225"/>
      <c r="S107" s="267">
        <f>'Ｈ元（1989）'!D106</f>
        <v>0</v>
      </c>
      <c r="T107" s="268">
        <f>'Ｈ元（1989）'!F106</f>
        <v>0</v>
      </c>
      <c r="U107" s="269"/>
      <c r="V107" s="181"/>
      <c r="W107" s="201" t="s">
        <v>104</v>
      </c>
      <c r="X107" s="202"/>
      <c r="Y107" s="203" t="s">
        <v>455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914">
        <v>0</v>
      </c>
      <c r="B108" s="914">
        <v>0</v>
      </c>
      <c r="C108" s="914">
        <v>0</v>
      </c>
      <c r="D108" s="914">
        <v>0</v>
      </c>
      <c r="E108" s="914">
        <v>0</v>
      </c>
      <c r="F108" s="914">
        <v>0</v>
      </c>
      <c r="K108" s="199"/>
      <c r="L108" s="181"/>
      <c r="M108" s="201" t="s">
        <v>90</v>
      </c>
      <c r="N108" s="202"/>
      <c r="O108" s="203" t="s">
        <v>112</v>
      </c>
      <c r="P108" s="204">
        <f>'Ｈ元（1989）'!A107</f>
        <v>0</v>
      </c>
      <c r="Q108" s="205">
        <f>'Ｈ元（1989）'!B107</f>
        <v>0</v>
      </c>
      <c r="R108" s="225"/>
      <c r="S108" s="267">
        <f>'Ｈ元（1989）'!D107</f>
        <v>0</v>
      </c>
      <c r="T108" s="268">
        <f>'Ｈ元（1989）'!F107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4">
        <v>0</v>
      </c>
      <c r="B109" s="914">
        <v>0</v>
      </c>
      <c r="C109" s="914">
        <v>0</v>
      </c>
      <c r="D109" s="914">
        <v>0</v>
      </c>
      <c r="E109" s="914">
        <v>0</v>
      </c>
      <c r="F109" s="914">
        <v>0</v>
      </c>
      <c r="K109" s="199"/>
      <c r="L109" s="181" t="s">
        <v>92</v>
      </c>
      <c r="M109" s="201" t="s">
        <v>105</v>
      </c>
      <c r="N109" s="202"/>
      <c r="O109" s="203" t="s">
        <v>113</v>
      </c>
      <c r="P109" s="204">
        <f>'Ｈ元（1989）'!A108</f>
        <v>0</v>
      </c>
      <c r="Q109" s="205">
        <f>'Ｈ元（1989）'!B108</f>
        <v>0</v>
      </c>
      <c r="R109" s="225"/>
      <c r="S109" s="267">
        <f>'Ｈ元（1989）'!D108</f>
        <v>0</v>
      </c>
      <c r="T109" s="268">
        <f>'Ｈ元（1989）'!F108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4">
        <v>0</v>
      </c>
      <c r="B110" s="914">
        <v>0</v>
      </c>
      <c r="C110" s="914">
        <v>0</v>
      </c>
      <c r="D110" s="914">
        <v>0</v>
      </c>
      <c r="E110" s="914">
        <v>0</v>
      </c>
      <c r="F110" s="914">
        <v>0</v>
      </c>
      <c r="K110" s="199"/>
      <c r="L110" s="181"/>
      <c r="M110" s="201" t="s">
        <v>106</v>
      </c>
      <c r="N110" s="202"/>
      <c r="O110" s="203" t="s">
        <v>114</v>
      </c>
      <c r="P110" s="204">
        <f>'Ｈ元（1989）'!A109</f>
        <v>0</v>
      </c>
      <c r="Q110" s="205">
        <f>'Ｈ元（1989）'!B109</f>
        <v>0</v>
      </c>
      <c r="R110" s="225"/>
      <c r="S110" s="267">
        <f>'Ｈ元（1989）'!D109</f>
        <v>0</v>
      </c>
      <c r="T110" s="268">
        <f>'Ｈ元（1989）'!F109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4">
        <v>1106</v>
      </c>
      <c r="B111" s="914">
        <v>1106</v>
      </c>
      <c r="C111" s="914">
        <v>0</v>
      </c>
      <c r="D111" s="914">
        <v>0</v>
      </c>
      <c r="E111" s="914">
        <v>0</v>
      </c>
      <c r="F111" s="914">
        <v>0</v>
      </c>
      <c r="K111" s="199"/>
      <c r="L111" s="181"/>
      <c r="M111" s="201" t="s">
        <v>107</v>
      </c>
      <c r="N111" s="202"/>
      <c r="O111" s="203" t="s">
        <v>115</v>
      </c>
      <c r="P111" s="204">
        <f>'Ｈ元（1989）'!A110</f>
        <v>0</v>
      </c>
      <c r="Q111" s="205">
        <f>'Ｈ元（1989）'!B110</f>
        <v>0</v>
      </c>
      <c r="R111" s="225"/>
      <c r="S111" s="267">
        <f>'Ｈ元（1989）'!D110</f>
        <v>0</v>
      </c>
      <c r="T111" s="268">
        <f>'Ｈ元（1989）'!F110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4">
        <v>83000</v>
      </c>
      <c r="B112" s="914">
        <v>83000</v>
      </c>
      <c r="C112" s="914">
        <v>0</v>
      </c>
      <c r="D112" s="914">
        <v>0</v>
      </c>
      <c r="E112" s="914">
        <v>0</v>
      </c>
      <c r="F112" s="914">
        <v>1400</v>
      </c>
      <c r="K112" s="199"/>
      <c r="L112" s="181" t="s">
        <v>41</v>
      </c>
      <c r="M112" s="201" t="s">
        <v>108</v>
      </c>
      <c r="N112" s="202"/>
      <c r="O112" s="203" t="s">
        <v>116</v>
      </c>
      <c r="P112" s="204">
        <f>'Ｈ元（1989）'!A111</f>
        <v>1106</v>
      </c>
      <c r="Q112" s="205">
        <f>'Ｈ元（1989）'!B111</f>
        <v>1106</v>
      </c>
      <c r="R112" s="225"/>
      <c r="S112" s="267">
        <f>'Ｈ元（1989）'!D111</f>
        <v>0</v>
      </c>
      <c r="T112" s="268">
        <f>'Ｈ元（1989）'!F111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c r="B113" s="561"/>
      <c r="C113" s="561"/>
      <c r="D113" s="561"/>
      <c r="E113" s="561"/>
      <c r="F113" s="562"/>
      <c r="K113" s="199"/>
      <c r="L113" s="221"/>
      <c r="M113" s="201" t="s">
        <v>13</v>
      </c>
      <c r="N113" s="202"/>
      <c r="O113" s="203" t="s">
        <v>117</v>
      </c>
      <c r="P113" s="204">
        <f>'Ｈ元（1989）'!A112</f>
        <v>83000</v>
      </c>
      <c r="Q113" s="205">
        <f>'Ｈ元（1989）'!B112</f>
        <v>83000</v>
      </c>
      <c r="R113" s="225"/>
      <c r="S113" s="267">
        <f>'Ｈ元（1989）'!D112</f>
        <v>0</v>
      </c>
      <c r="T113" s="268">
        <f>'Ｈ元（1989）'!F112</f>
        <v>1400</v>
      </c>
      <c r="U113" s="269"/>
      <c r="V113" s="221"/>
      <c r="W113" s="201" t="s">
        <v>13</v>
      </c>
      <c r="X113" s="202"/>
      <c r="Y113" s="203"/>
      <c r="Z113" s="310">
        <f>Z105-Z107</f>
        <v>0</v>
      </c>
      <c r="AA113" s="311">
        <f>AA105-AA107</f>
        <v>0</v>
      </c>
      <c r="AB113" s="311">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'Ｈ元（1989）'!A113</f>
        <v>0</v>
      </c>
      <c r="Q114" s="205">
        <f>'Ｈ元（1989）'!B113</f>
        <v>0</v>
      </c>
      <c r="R114" s="225"/>
      <c r="S114" s="267">
        <f>'Ｈ元（1989）'!D113</f>
        <v>0</v>
      </c>
      <c r="T114" s="268">
        <f>'Ｈ元（1989）'!F113</f>
        <v>0</v>
      </c>
      <c r="U114" s="269"/>
      <c r="V114" s="201" t="s">
        <v>13</v>
      </c>
      <c r="W114" s="202"/>
      <c r="X114" s="202"/>
      <c r="Y114" s="203" t="s">
        <v>457</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584002</v>
      </c>
      <c r="Q115" s="321">
        <f>SUM(Q62:Q114)-Q63-Q64-Q66-Q67-Q69-Q70-Q71-Q84-Q85-Q86-Q94-Q95-Q96-Q97-Q98-Q103-Q104</f>
        <v>550650</v>
      </c>
      <c r="R115" s="321"/>
      <c r="S115" s="322">
        <f>SUM(S62:S114)-S63-S64-S66-S67-S69-S70-S71-S84-S85-S86-S94-S95-S96-S97-S98-S103-S104</f>
        <v>2688</v>
      </c>
      <c r="T115" s="323">
        <f>SUM(T62:T114)-T63-T64-T66-T67-T69-T70-T71-T84-T85-T86-T94-T95-T96-T97-T98-T103-T104</f>
        <v>45000</v>
      </c>
      <c r="U115" s="324"/>
      <c r="V115" s="317" t="s">
        <v>82</v>
      </c>
      <c r="W115" s="318"/>
      <c r="X115" s="318"/>
      <c r="Y115" s="319"/>
      <c r="Z115" s="325">
        <f>Z64+Z67+Z73+Z74+Z80+Z82+Z86+Z88+Z89+Z92+Z93+Z99+Z101+Z104+Z105+Z114</f>
        <v>29652</v>
      </c>
      <c r="AA115" s="326">
        <f>AA64+AA67+AA73+AA74+AA80+AA82+AA86+AA88+AA89+AA92+AA93+AA99+AA101+AA104+AA105+AA114</f>
        <v>0</v>
      </c>
      <c r="AB115" s="326">
        <f>AB64+AB67+AB73+AB74+AB80+AB82+AB86+AB88+AB89+AB92+AB93+AB99+AB101+AB104+AB105+AB114</f>
        <v>0</v>
      </c>
      <c r="AC115" s="563">
        <f>AC64+AC67+AC73+AC74+AC80+AC82+AC86+AC88+AC89+AC92+AC93+AC99+AC101+AC104+AC105+AC114</f>
        <v>15000</v>
      </c>
      <c r="AD115" s="324"/>
      <c r="AE115" s="317" t="s">
        <v>82</v>
      </c>
      <c r="AF115" s="318"/>
      <c r="AG115" s="318"/>
      <c r="AH115" s="319"/>
      <c r="AI115" s="325">
        <f>AI64+AI67+AI73+AI74+AI80+AI82+AI86+AI88+AI89+AI92+AI93+AI99+AI101+AI104+AI105+AI114</f>
        <v>0</v>
      </c>
      <c r="AJ115" s="326">
        <f>AJ64+AJ67+AJ73+AJ74+AJ80+AJ82+AJ86+AJ88+AJ89+AJ92+AJ93+AJ99+AJ101+AJ104+AJ105+AJ114</f>
        <v>0</v>
      </c>
      <c r="AK115" s="327">
        <f>AK64+AK67+AK73+AK74+AK80+AK82+AK86+AK88+AK89+AK92+AK93+AK99+AK101+AK104+AK105+AK114</f>
        <v>0</v>
      </c>
      <c r="AL115" s="329">
        <f>AL64+AL67+AL73+AL74+AL80+AL82+AL86+AL88+AL89+AL92+AL93+AL99+AL101+AL104+AL105+AL114</f>
        <v>0</v>
      </c>
    </row>
    <row r="116" spans="1:39" ht="14.45" customHeight="1" thickTop="1">
      <c r="A116" s="924">
        <v>29652</v>
      </c>
      <c r="B116" s="924">
        <v>0</v>
      </c>
      <c r="C116" s="924">
        <v>0</v>
      </c>
      <c r="D116" s="924">
        <v>0</v>
      </c>
      <c r="E116" s="924">
        <v>15000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924">
        <v>0</v>
      </c>
      <c r="B117" s="924">
        <v>0</v>
      </c>
      <c r="C117" s="924">
        <v>0</v>
      </c>
      <c r="D117" s="924">
        <v>0</v>
      </c>
      <c r="E117" s="924">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924">
        <v>0</v>
      </c>
      <c r="B118" s="924">
        <v>0</v>
      </c>
      <c r="C118" s="924">
        <v>0</v>
      </c>
      <c r="D118" s="924">
        <v>0</v>
      </c>
      <c r="E118" s="924">
        <v>0</v>
      </c>
      <c r="K118" s="164" t="s">
        <v>719</v>
      </c>
      <c r="L118" s="339"/>
      <c r="M118" s="339"/>
      <c r="N118" s="339"/>
      <c r="O118" s="340"/>
      <c r="P118" s="341"/>
      <c r="Q118" s="341"/>
      <c r="R118" s="518" t="s">
        <v>727</v>
      </c>
      <c r="S118" s="341"/>
      <c r="T118" s="341"/>
      <c r="U118" s="342"/>
      <c r="V118" s="338"/>
      <c r="W118" s="338"/>
      <c r="X118" s="338"/>
      <c r="Y118" s="338"/>
      <c r="Z118" s="338"/>
      <c r="AA118" s="338"/>
      <c r="AB118" s="338"/>
      <c r="AC118" s="242"/>
    </row>
    <row r="119" spans="1:39" ht="14.45" customHeight="1" thickTop="1">
      <c r="A119" s="924">
        <v>0</v>
      </c>
      <c r="B119" s="924">
        <v>0</v>
      </c>
      <c r="C119" s="924">
        <v>0</v>
      </c>
      <c r="D119" s="924">
        <v>0</v>
      </c>
      <c r="E119" s="924">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924">
        <v>0</v>
      </c>
      <c r="B120" s="924">
        <v>0</v>
      </c>
      <c r="C120" s="924">
        <v>0</v>
      </c>
      <c r="D120" s="924">
        <v>0</v>
      </c>
      <c r="E120" s="924">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924">
        <v>12289</v>
      </c>
      <c r="B121" s="924">
        <v>0</v>
      </c>
      <c r="C121" s="924">
        <v>0</v>
      </c>
      <c r="D121" s="924">
        <v>0</v>
      </c>
      <c r="E121" s="924">
        <v>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531</v>
      </c>
      <c r="AJ121" s="1036" t="s">
        <v>708</v>
      </c>
      <c r="AK121" s="1037" t="s">
        <v>709</v>
      </c>
      <c r="AL121" s="1340"/>
      <c r="AM121" s="1339"/>
    </row>
    <row r="122" spans="1:39" ht="14.45" customHeight="1" thickBot="1">
      <c r="A122" s="924">
        <v>12289</v>
      </c>
      <c r="B122" s="924">
        <v>0</v>
      </c>
      <c r="C122" s="924">
        <v>0</v>
      </c>
      <c r="D122" s="924">
        <v>0</v>
      </c>
      <c r="E122" s="924">
        <v>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537</v>
      </c>
      <c r="AJ122" s="1041" t="s">
        <v>538</v>
      </c>
      <c r="AK122" s="1042" t="s">
        <v>539</v>
      </c>
      <c r="AL122" s="1363" t="s">
        <v>1272</v>
      </c>
      <c r="AM122" s="1339"/>
    </row>
    <row r="123" spans="1:39" ht="14.45" customHeight="1">
      <c r="A123" s="924">
        <v>0</v>
      </c>
      <c r="B123" s="924">
        <v>0</v>
      </c>
      <c r="C123" s="924">
        <v>0</v>
      </c>
      <c r="D123" s="924">
        <v>0</v>
      </c>
      <c r="E123" s="924">
        <v>0</v>
      </c>
      <c r="K123" s="188"/>
      <c r="L123" s="189" t="s">
        <v>8</v>
      </c>
      <c r="M123" s="190"/>
      <c r="N123" s="190"/>
      <c r="O123" s="191"/>
      <c r="P123" s="365">
        <f t="shared" ref="P123:T138" si="13">P8+P62</f>
        <v>3922</v>
      </c>
      <c r="Q123" s="259">
        <f t="shared" si="13"/>
        <v>3922</v>
      </c>
      <c r="R123" s="259">
        <f t="shared" si="13"/>
        <v>0</v>
      </c>
      <c r="S123" s="333">
        <f t="shared" si="13"/>
        <v>0</v>
      </c>
      <c r="T123" s="366">
        <f t="shared" si="13"/>
        <v>0</v>
      </c>
      <c r="U123" s="195"/>
      <c r="V123" s="189" t="s">
        <v>8</v>
      </c>
      <c r="W123" s="190"/>
      <c r="X123" s="190"/>
      <c r="Y123" s="191" t="s">
        <v>156</v>
      </c>
      <c r="Z123" s="367">
        <f>IF(ISERROR(Z$60*(Q123/(Q$123+Q$133+Q$134+Q$135+Q$144+Q$163+Q$175))),0,ROUND(Z$60*(Q123/(Q$123+Q$133+Q$134+Q$135+Q$144+Q$163+Q$175)),0))</f>
        <v>0</v>
      </c>
      <c r="AA123" s="368">
        <f>IF(ISERROR(AA$60*(R123/(R$123+R$133+R$134+R$135+R$144+R$163+R$175))),0,ROUND(AA$60*(R123/(R$123+R$133+R$134+R$135+R$144+R$163+R$175)),0))</f>
        <v>0</v>
      </c>
      <c r="AB123" s="499">
        <f>IF(ISERROR(AB$60*(S123/(S$123+S$133+S$134+S$135+S$144+S$163+S$175))),0,ROUND(AB$60*(S123/(S$123+S$133+S$134+S$135+S$144+S$163+S$175)),0))</f>
        <v>0</v>
      </c>
      <c r="AC123" s="369">
        <f>IF(ISERROR(AC$60*(T123/(T$123+T$133+T$134+T$135+T$144+T$163+T$175))),0,ROUND(AC$60*(T123/(T$123+T$133+T$134+T$135+T$144+T$163+T$175)),0))</f>
        <v>0</v>
      </c>
      <c r="AE123" s="188"/>
      <c r="AF123" s="189" t="s">
        <v>8</v>
      </c>
      <c r="AG123" s="190"/>
      <c r="AH123" s="190"/>
      <c r="AI123" s="365">
        <f t="shared" ref="AI123:AI176" si="14">Q123-Z123</f>
        <v>3922</v>
      </c>
      <c r="AJ123" s="259">
        <f>SUM(AJ124:AJ125)</f>
        <v>0</v>
      </c>
      <c r="AK123" s="370">
        <f>SUM(AK124:AK125)</f>
        <v>0</v>
      </c>
      <c r="AL123" s="1383">
        <f>P123-Q123</f>
        <v>0</v>
      </c>
      <c r="AM123" s="1339"/>
    </row>
    <row r="124" spans="1:39" ht="14.45" customHeight="1">
      <c r="A124" s="924">
        <v>17363</v>
      </c>
      <c r="B124" s="924">
        <v>0</v>
      </c>
      <c r="C124" s="924">
        <v>0</v>
      </c>
      <c r="D124" s="924">
        <v>0</v>
      </c>
      <c r="E124" s="924">
        <v>15000</v>
      </c>
      <c r="K124" s="199"/>
      <c r="L124" s="200"/>
      <c r="M124" s="201" t="s">
        <v>146</v>
      </c>
      <c r="N124" s="202"/>
      <c r="O124" s="203"/>
      <c r="P124" s="224">
        <f t="shared" si="13"/>
        <v>0</v>
      </c>
      <c r="Q124" s="225">
        <f t="shared" si="13"/>
        <v>0</v>
      </c>
      <c r="R124" s="225">
        <f t="shared" si="13"/>
        <v>0</v>
      </c>
      <c r="S124" s="226">
        <f t="shared" si="13"/>
        <v>0</v>
      </c>
      <c r="T124" s="275">
        <f t="shared" si="13"/>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4"/>
        <v>0</v>
      </c>
      <c r="AJ124" s="225">
        <f>IF($P124-$Z124=0,0,ROUND((R124-AA124)*$AI124/($P124-$Z124),0))</f>
        <v>0</v>
      </c>
      <c r="AK124" s="371">
        <f>IF(P124-Z124=0,0,ROUND((S124-AB124)*AI124/(P124-Z124),0))</f>
        <v>0</v>
      </c>
      <c r="AL124" s="1383">
        <f t="shared" ref="AL124:AL175" si="15">P124-Q124</f>
        <v>0</v>
      </c>
      <c r="AM124" s="1339"/>
    </row>
    <row r="125" spans="1:39" ht="14.45" customHeight="1">
      <c r="A125" s="924">
        <v>15020</v>
      </c>
      <c r="B125" s="924">
        <v>0</v>
      </c>
      <c r="C125" s="924">
        <v>0</v>
      </c>
      <c r="D125" s="924">
        <v>0</v>
      </c>
      <c r="E125" s="924">
        <v>15000</v>
      </c>
      <c r="K125" s="199"/>
      <c r="L125" s="200"/>
      <c r="M125" s="201" t="s">
        <v>13</v>
      </c>
      <c r="N125" s="172"/>
      <c r="O125" s="212"/>
      <c r="P125" s="224">
        <f t="shared" si="13"/>
        <v>3922</v>
      </c>
      <c r="Q125" s="225">
        <f t="shared" si="13"/>
        <v>3922</v>
      </c>
      <c r="R125" s="225">
        <f t="shared" si="13"/>
        <v>0</v>
      </c>
      <c r="S125" s="226">
        <f t="shared" si="13"/>
        <v>0</v>
      </c>
      <c r="T125" s="275">
        <f t="shared" si="13"/>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4"/>
        <v>3922</v>
      </c>
      <c r="AJ125" s="225">
        <f>IF($P125-$Z125=0,0,ROUND((R125-AA125)*$AI125/($P125-$Z125),0))</f>
        <v>0</v>
      </c>
      <c r="AK125" s="371">
        <f>IF(P125-Z125=0,0,ROUND((S125-AB125)*AI125/(P125-Z125),0))</f>
        <v>0</v>
      </c>
      <c r="AL125" s="1383">
        <f t="shared" si="15"/>
        <v>0</v>
      </c>
      <c r="AM125" s="1339"/>
    </row>
    <row r="126" spans="1:39" ht="14.45" customHeight="1">
      <c r="A126" s="924">
        <v>0</v>
      </c>
      <c r="B126" s="924">
        <v>0</v>
      </c>
      <c r="C126" s="924">
        <v>0</v>
      </c>
      <c r="D126" s="924">
        <v>0</v>
      </c>
      <c r="E126" s="924">
        <v>0</v>
      </c>
      <c r="K126" s="199" t="s">
        <v>4</v>
      </c>
      <c r="L126" s="178" t="s">
        <v>14</v>
      </c>
      <c r="M126" s="175"/>
      <c r="N126" s="175"/>
      <c r="O126" s="216"/>
      <c r="P126" s="224">
        <f t="shared" si="13"/>
        <v>3799</v>
      </c>
      <c r="Q126" s="225">
        <f t="shared" si="13"/>
        <v>2684</v>
      </c>
      <c r="R126" s="225">
        <f t="shared" si="13"/>
        <v>0</v>
      </c>
      <c r="S126" s="226">
        <f t="shared" si="13"/>
        <v>0</v>
      </c>
      <c r="T126" s="275">
        <f t="shared" si="13"/>
        <v>0</v>
      </c>
      <c r="U126" s="207"/>
      <c r="V126" s="178" t="s">
        <v>14</v>
      </c>
      <c r="W126" s="175"/>
      <c r="X126" s="175"/>
      <c r="Y126" s="216"/>
      <c r="Z126" s="224">
        <f t="shared" ref="Z126:AC129" si="16">Z11</f>
        <v>0</v>
      </c>
      <c r="AA126" s="225">
        <f t="shared" si="16"/>
        <v>0</v>
      </c>
      <c r="AB126" s="297">
        <f t="shared" si="16"/>
        <v>0</v>
      </c>
      <c r="AC126" s="371">
        <f t="shared" si="16"/>
        <v>0</v>
      </c>
      <c r="AE126" s="199"/>
      <c r="AF126" s="178" t="s">
        <v>14</v>
      </c>
      <c r="AG126" s="175"/>
      <c r="AH126" s="175"/>
      <c r="AI126" s="224">
        <f t="shared" si="14"/>
        <v>2684</v>
      </c>
      <c r="AJ126" s="225">
        <f>SUM(AJ127:AJ128)</f>
        <v>0</v>
      </c>
      <c r="AK126" s="371">
        <f>SUM(AK127:AK128)</f>
        <v>0</v>
      </c>
      <c r="AL126" s="1383">
        <f t="shared" si="15"/>
        <v>1115</v>
      </c>
      <c r="AM126" s="1339"/>
    </row>
    <row r="127" spans="1:39" ht="14.45" customHeight="1">
      <c r="A127" s="924">
        <v>0</v>
      </c>
      <c r="B127" s="924">
        <v>0</v>
      </c>
      <c r="C127" s="924">
        <v>0</v>
      </c>
      <c r="D127" s="924">
        <v>0</v>
      </c>
      <c r="E127" s="924">
        <v>0</v>
      </c>
      <c r="K127" s="199"/>
      <c r="L127" s="200"/>
      <c r="M127" s="201" t="s">
        <v>16</v>
      </c>
      <c r="N127" s="202"/>
      <c r="O127" s="203"/>
      <c r="P127" s="224">
        <f t="shared" si="13"/>
        <v>2684</v>
      </c>
      <c r="Q127" s="225">
        <f t="shared" si="13"/>
        <v>2684</v>
      </c>
      <c r="R127" s="225">
        <f t="shared" si="13"/>
        <v>0</v>
      </c>
      <c r="S127" s="226">
        <f t="shared" si="13"/>
        <v>0</v>
      </c>
      <c r="T127" s="275">
        <f t="shared" si="13"/>
        <v>0</v>
      </c>
      <c r="U127" s="207"/>
      <c r="V127" s="200"/>
      <c r="W127" s="201" t="s">
        <v>16</v>
      </c>
      <c r="X127" s="202"/>
      <c r="Y127" s="203"/>
      <c r="Z127" s="224">
        <f t="shared" si="16"/>
        <v>0</v>
      </c>
      <c r="AA127" s="225">
        <f t="shared" si="16"/>
        <v>0</v>
      </c>
      <c r="AB127" s="297">
        <f t="shared" si="16"/>
        <v>0</v>
      </c>
      <c r="AC127" s="371">
        <f t="shared" si="16"/>
        <v>0</v>
      </c>
      <c r="AE127" s="199"/>
      <c r="AF127" s="200"/>
      <c r="AG127" s="201" t="s">
        <v>16</v>
      </c>
      <c r="AH127" s="202"/>
      <c r="AI127" s="224">
        <f t="shared" si="14"/>
        <v>2684</v>
      </c>
      <c r="AJ127" s="225">
        <f>IF($P127-$Z127=0,0,ROUND((R127-AA127)*$AI127/($P127-$Z127),0))</f>
        <v>0</v>
      </c>
      <c r="AK127" s="371">
        <f>IF(P127-Z127=0,0,ROUND((S127-AB127)*AI127/(P127-Z127),0))</f>
        <v>0</v>
      </c>
      <c r="AL127" s="1383">
        <f t="shared" si="15"/>
        <v>0</v>
      </c>
      <c r="AM127" s="1339"/>
    </row>
    <row r="128" spans="1:39" ht="14.45" customHeight="1">
      <c r="A128" s="924">
        <v>2343</v>
      </c>
      <c r="B128" s="924">
        <v>0</v>
      </c>
      <c r="C128" s="924">
        <v>0</v>
      </c>
      <c r="D128" s="924">
        <v>0</v>
      </c>
      <c r="E128" s="924">
        <v>0</v>
      </c>
      <c r="K128" s="199"/>
      <c r="L128" s="221"/>
      <c r="M128" s="201" t="s">
        <v>13</v>
      </c>
      <c r="N128" s="222"/>
      <c r="O128" s="223"/>
      <c r="P128" s="224">
        <f t="shared" si="13"/>
        <v>1115</v>
      </c>
      <c r="Q128" s="225">
        <f t="shared" si="13"/>
        <v>0</v>
      </c>
      <c r="R128" s="225">
        <f t="shared" si="13"/>
        <v>0</v>
      </c>
      <c r="S128" s="226">
        <f t="shared" si="13"/>
        <v>0</v>
      </c>
      <c r="T128" s="275">
        <f t="shared" si="13"/>
        <v>0</v>
      </c>
      <c r="U128" s="207"/>
      <c r="V128" s="221"/>
      <c r="W128" s="201" t="s">
        <v>13</v>
      </c>
      <c r="X128" s="222"/>
      <c r="Y128" s="223"/>
      <c r="Z128" s="224">
        <f t="shared" si="16"/>
        <v>0</v>
      </c>
      <c r="AA128" s="225">
        <f t="shared" si="16"/>
        <v>0</v>
      </c>
      <c r="AB128" s="297">
        <f t="shared" si="16"/>
        <v>0</v>
      </c>
      <c r="AC128" s="371">
        <f t="shared" si="16"/>
        <v>0</v>
      </c>
      <c r="AE128" s="199"/>
      <c r="AF128" s="221"/>
      <c r="AG128" s="201" t="s">
        <v>13</v>
      </c>
      <c r="AH128" s="222"/>
      <c r="AI128" s="224">
        <f t="shared" si="14"/>
        <v>0</v>
      </c>
      <c r="AJ128" s="225">
        <f>IF($P128-$Z128=0,0,ROUND((R128-AA128)*$AI128/($P128-$Z128),0))</f>
        <v>0</v>
      </c>
      <c r="AK128" s="371">
        <f>IF(P128-Z128=0,0,ROUND((S128-AB128)*AI128/(P128-Z128),0))</f>
        <v>0</v>
      </c>
      <c r="AL128" s="1383">
        <f t="shared" si="15"/>
        <v>1115</v>
      </c>
      <c r="AM128" s="1339"/>
    </row>
    <row r="129" spans="1:39" ht="14.45" customHeight="1">
      <c r="A129" s="924">
        <v>0</v>
      </c>
      <c r="B129" s="924">
        <v>0</v>
      </c>
      <c r="C129" s="924">
        <v>0</v>
      </c>
      <c r="D129" s="924">
        <v>0</v>
      </c>
      <c r="E129" s="924">
        <v>0</v>
      </c>
      <c r="K129" s="199" t="s">
        <v>4</v>
      </c>
      <c r="L129" s="174"/>
      <c r="M129" s="200" t="s">
        <v>94</v>
      </c>
      <c r="N129" s="202"/>
      <c r="O129" s="203"/>
      <c r="P129" s="224">
        <f t="shared" si="13"/>
        <v>4512</v>
      </c>
      <c r="Q129" s="225">
        <f t="shared" si="13"/>
        <v>371</v>
      </c>
      <c r="R129" s="225">
        <f t="shared" si="13"/>
        <v>1287</v>
      </c>
      <c r="S129" s="226">
        <f t="shared" si="13"/>
        <v>1287</v>
      </c>
      <c r="T129" s="275">
        <f t="shared" si="13"/>
        <v>0</v>
      </c>
      <c r="U129" s="207"/>
      <c r="V129" s="174"/>
      <c r="W129" s="200" t="s">
        <v>94</v>
      </c>
      <c r="X129" s="202"/>
      <c r="Y129" s="203"/>
      <c r="Z129" s="224">
        <f>Z14</f>
        <v>0</v>
      </c>
      <c r="AA129" s="225">
        <f t="shared" si="16"/>
        <v>0</v>
      </c>
      <c r="AB129" s="297">
        <f t="shared" si="16"/>
        <v>0</v>
      </c>
      <c r="AC129" s="371">
        <f t="shared" si="16"/>
        <v>0</v>
      </c>
      <c r="AE129" s="199"/>
      <c r="AF129" s="174"/>
      <c r="AG129" s="200" t="s">
        <v>94</v>
      </c>
      <c r="AH129" s="202"/>
      <c r="AI129" s="224">
        <f t="shared" si="14"/>
        <v>371</v>
      </c>
      <c r="AJ129" s="225">
        <f>SUM(AJ130:AJ132)</f>
        <v>106</v>
      </c>
      <c r="AK129" s="371">
        <f>SUM(AK130:AK132)</f>
        <v>106</v>
      </c>
      <c r="AL129" s="1383">
        <f t="shared" si="15"/>
        <v>4141</v>
      </c>
      <c r="AM129" s="1339"/>
    </row>
    <row r="130" spans="1:39" ht="14.45" customHeight="1">
      <c r="A130" s="924">
        <v>0</v>
      </c>
      <c r="B130" s="924">
        <v>0</v>
      </c>
      <c r="C130" s="924">
        <v>0</v>
      </c>
      <c r="D130" s="924">
        <v>0</v>
      </c>
      <c r="E130" s="924">
        <v>0</v>
      </c>
      <c r="K130" s="199"/>
      <c r="L130" s="181" t="s">
        <v>102</v>
      </c>
      <c r="M130" s="200"/>
      <c r="N130" s="201" t="s">
        <v>148</v>
      </c>
      <c r="O130" s="203"/>
      <c r="P130" s="224">
        <f t="shared" si="13"/>
        <v>0</v>
      </c>
      <c r="Q130" s="225">
        <f t="shared" si="13"/>
        <v>0</v>
      </c>
      <c r="R130" s="225">
        <f t="shared" si="13"/>
        <v>0</v>
      </c>
      <c r="S130" s="226">
        <f t="shared" si="13"/>
        <v>0</v>
      </c>
      <c r="T130" s="275">
        <f t="shared" si="13"/>
        <v>0</v>
      </c>
      <c r="U130" s="207"/>
      <c r="V130" s="181" t="s">
        <v>102</v>
      </c>
      <c r="W130" s="200"/>
      <c r="X130" s="201" t="s">
        <v>148</v>
      </c>
      <c r="Y130" s="203" t="s">
        <v>156</v>
      </c>
      <c r="Z130" s="224">
        <f t="shared" ref="Z130:AC132" si="17">IF(ISERROR(Z$129*(Q130/Q$129)),0,ROUND(Z$129*(Q130/Q$129),0))</f>
        <v>0</v>
      </c>
      <c r="AA130" s="225">
        <f t="shared" si="17"/>
        <v>0</v>
      </c>
      <c r="AB130" s="297">
        <f t="shared" si="17"/>
        <v>0</v>
      </c>
      <c r="AC130" s="371">
        <f t="shared" si="17"/>
        <v>0</v>
      </c>
      <c r="AE130" s="199"/>
      <c r="AF130" s="181" t="s">
        <v>102</v>
      </c>
      <c r="AG130" s="200"/>
      <c r="AH130" s="201" t="s">
        <v>148</v>
      </c>
      <c r="AI130" s="224">
        <f t="shared" si="14"/>
        <v>0</v>
      </c>
      <c r="AJ130" s="225">
        <f t="shared" ref="AJ130:AJ143" si="18">IF($P130-$Z130=0,0,ROUND((R130-AA130)*$AI130/($P130-$Z130),0))</f>
        <v>0</v>
      </c>
      <c r="AK130" s="371">
        <f t="shared" ref="AK130:AK143" si="19">IF(P130-Z130=0,0,ROUND((S130-AB130)*AI130/(P130-Z130),0))</f>
        <v>0</v>
      </c>
      <c r="AL130" s="1383">
        <f t="shared" si="15"/>
        <v>0</v>
      </c>
      <c r="AM130" s="1339"/>
    </row>
    <row r="131" spans="1:39" ht="14.45" customHeight="1">
      <c r="A131" s="924">
        <v>0</v>
      </c>
      <c r="B131" s="924">
        <v>0</v>
      </c>
      <c r="C131" s="924">
        <v>0</v>
      </c>
      <c r="D131" s="924">
        <v>0</v>
      </c>
      <c r="E131" s="924">
        <v>0</v>
      </c>
      <c r="K131" s="199"/>
      <c r="L131" s="181" t="s">
        <v>103</v>
      </c>
      <c r="M131" s="181"/>
      <c r="N131" s="201" t="s">
        <v>96</v>
      </c>
      <c r="O131" s="203"/>
      <c r="P131" s="224">
        <f t="shared" si="13"/>
        <v>4512</v>
      </c>
      <c r="Q131" s="225">
        <f t="shared" si="13"/>
        <v>371</v>
      </c>
      <c r="R131" s="225">
        <f t="shared" si="13"/>
        <v>1287</v>
      </c>
      <c r="S131" s="226">
        <f t="shared" si="13"/>
        <v>1287</v>
      </c>
      <c r="T131" s="275">
        <f t="shared" si="13"/>
        <v>0</v>
      </c>
      <c r="U131" s="207"/>
      <c r="V131" s="181" t="s">
        <v>103</v>
      </c>
      <c r="W131" s="181"/>
      <c r="X131" s="201" t="s">
        <v>96</v>
      </c>
      <c r="Y131" s="203" t="s">
        <v>156</v>
      </c>
      <c r="Z131" s="224">
        <f t="shared" si="17"/>
        <v>0</v>
      </c>
      <c r="AA131" s="225">
        <f t="shared" si="17"/>
        <v>0</v>
      </c>
      <c r="AB131" s="297">
        <f t="shared" si="17"/>
        <v>0</v>
      </c>
      <c r="AC131" s="371">
        <f t="shared" si="17"/>
        <v>0</v>
      </c>
      <c r="AE131" s="199"/>
      <c r="AF131" s="181" t="s">
        <v>103</v>
      </c>
      <c r="AG131" s="181"/>
      <c r="AH131" s="201" t="s">
        <v>96</v>
      </c>
      <c r="AI131" s="224">
        <f t="shared" si="14"/>
        <v>371</v>
      </c>
      <c r="AJ131" s="225">
        <f t="shared" si="18"/>
        <v>106</v>
      </c>
      <c r="AK131" s="371">
        <f t="shared" si="19"/>
        <v>106</v>
      </c>
      <c r="AL131" s="1383">
        <f t="shared" si="15"/>
        <v>4141</v>
      </c>
      <c r="AM131" s="1339"/>
    </row>
    <row r="132" spans="1:39" ht="14.45" customHeight="1">
      <c r="A132" s="924">
        <v>2343</v>
      </c>
      <c r="B132" s="924">
        <v>0</v>
      </c>
      <c r="C132" s="924">
        <v>0</v>
      </c>
      <c r="D132" s="924">
        <v>0</v>
      </c>
      <c r="E132" s="924">
        <v>0</v>
      </c>
      <c r="K132" s="199"/>
      <c r="L132" s="181" t="s">
        <v>41</v>
      </c>
      <c r="M132" s="221"/>
      <c r="N132" s="201" t="s">
        <v>13</v>
      </c>
      <c r="O132" s="203"/>
      <c r="P132" s="224">
        <f t="shared" si="13"/>
        <v>0</v>
      </c>
      <c r="Q132" s="225">
        <f t="shared" si="13"/>
        <v>0</v>
      </c>
      <c r="R132" s="225">
        <f t="shared" si="13"/>
        <v>0</v>
      </c>
      <c r="S132" s="226">
        <f t="shared" si="13"/>
        <v>0</v>
      </c>
      <c r="T132" s="275">
        <f t="shared" si="13"/>
        <v>0</v>
      </c>
      <c r="U132" s="207"/>
      <c r="V132" s="181" t="s">
        <v>41</v>
      </c>
      <c r="W132" s="221"/>
      <c r="X132" s="201" t="s">
        <v>13</v>
      </c>
      <c r="Y132" s="203" t="s">
        <v>156</v>
      </c>
      <c r="Z132" s="246">
        <f t="shared" si="17"/>
        <v>0</v>
      </c>
      <c r="AA132" s="282">
        <f t="shared" si="17"/>
        <v>0</v>
      </c>
      <c r="AB132" s="517">
        <f t="shared" si="17"/>
        <v>0</v>
      </c>
      <c r="AC132" s="448">
        <f t="shared" si="17"/>
        <v>0</v>
      </c>
      <c r="AE132" s="199"/>
      <c r="AF132" s="181" t="s">
        <v>41</v>
      </c>
      <c r="AG132" s="221"/>
      <c r="AH132" s="201" t="s">
        <v>13</v>
      </c>
      <c r="AI132" s="224">
        <f t="shared" si="14"/>
        <v>0</v>
      </c>
      <c r="AJ132" s="225">
        <f t="shared" si="18"/>
        <v>0</v>
      </c>
      <c r="AK132" s="371">
        <f t="shared" si="19"/>
        <v>0</v>
      </c>
      <c r="AL132" s="1383">
        <f t="shared" si="15"/>
        <v>0</v>
      </c>
      <c r="AM132" s="1339"/>
    </row>
    <row r="133" spans="1:39" ht="14.45" customHeight="1">
      <c r="A133" s="924">
        <v>0</v>
      </c>
      <c r="B133" s="924">
        <v>0</v>
      </c>
      <c r="C133" s="924">
        <v>0</v>
      </c>
      <c r="D133" s="924">
        <v>0</v>
      </c>
      <c r="E133" s="924">
        <v>0</v>
      </c>
      <c r="K133" s="199"/>
      <c r="L133" s="181"/>
      <c r="M133" s="201" t="s">
        <v>95</v>
      </c>
      <c r="N133" s="202"/>
      <c r="O133" s="203"/>
      <c r="P133" s="224">
        <f t="shared" si="13"/>
        <v>0</v>
      </c>
      <c r="Q133" s="225">
        <f t="shared" si="13"/>
        <v>0</v>
      </c>
      <c r="R133" s="225">
        <f t="shared" si="13"/>
        <v>0</v>
      </c>
      <c r="S133" s="226">
        <f t="shared" si="13"/>
        <v>0</v>
      </c>
      <c r="T133" s="275">
        <f t="shared" si="13"/>
        <v>0</v>
      </c>
      <c r="U133" s="207"/>
      <c r="V133" s="181"/>
      <c r="W133" s="201" t="s">
        <v>95</v>
      </c>
      <c r="X133" s="202"/>
      <c r="Y133" s="203" t="s">
        <v>156</v>
      </c>
      <c r="Z133" s="464">
        <f t="shared" ref="Z133:AC135" si="20">IF(ISERROR(Z$60*(Q133/(Q$123+Q$133+Q$134+Q$135+Q$144+Q$163+Q$175))),0,ROUND(Z$60*(Q133/(Q$123+Q$133+Q$134+Q$135+Q$144+Q$163+Q$175)),0))</f>
        <v>0</v>
      </c>
      <c r="AA133" s="225">
        <f t="shared" si="20"/>
        <v>0</v>
      </c>
      <c r="AB133" s="297">
        <f t="shared" si="20"/>
        <v>0</v>
      </c>
      <c r="AC133" s="371">
        <f t="shared" si="20"/>
        <v>0</v>
      </c>
      <c r="AE133" s="199"/>
      <c r="AF133" s="181"/>
      <c r="AG133" s="201" t="s">
        <v>95</v>
      </c>
      <c r="AH133" s="202"/>
      <c r="AI133" s="224">
        <f t="shared" si="14"/>
        <v>0</v>
      </c>
      <c r="AJ133" s="225">
        <f t="shared" si="18"/>
        <v>0</v>
      </c>
      <c r="AK133" s="371">
        <f t="shared" si="19"/>
        <v>0</v>
      </c>
      <c r="AL133" s="1383">
        <f t="shared" si="15"/>
        <v>0</v>
      </c>
      <c r="AM133" s="1339"/>
    </row>
    <row r="134" spans="1:39" ht="14.45" customHeight="1">
      <c r="A134" s="924">
        <v>0</v>
      </c>
      <c r="B134" s="924">
        <v>0</v>
      </c>
      <c r="C134" s="924">
        <v>0</v>
      </c>
      <c r="D134" s="924">
        <v>0</v>
      </c>
      <c r="E134" s="924">
        <v>0</v>
      </c>
      <c r="K134" s="199"/>
      <c r="L134" s="221"/>
      <c r="M134" s="201" t="s">
        <v>13</v>
      </c>
      <c r="N134" s="202"/>
      <c r="O134" s="203"/>
      <c r="P134" s="224">
        <f t="shared" si="13"/>
        <v>9279</v>
      </c>
      <c r="Q134" s="225">
        <f t="shared" si="13"/>
        <v>9279</v>
      </c>
      <c r="R134" s="225">
        <f t="shared" si="13"/>
        <v>1026</v>
      </c>
      <c r="S134" s="226">
        <f t="shared" si="13"/>
        <v>0</v>
      </c>
      <c r="T134" s="275">
        <f t="shared" si="13"/>
        <v>7300</v>
      </c>
      <c r="U134" s="207"/>
      <c r="V134" s="221"/>
      <c r="W134" s="201" t="s">
        <v>13</v>
      </c>
      <c r="X134" s="202"/>
      <c r="Y134" s="203" t="s">
        <v>156</v>
      </c>
      <c r="Z134" s="464">
        <f t="shared" si="20"/>
        <v>0</v>
      </c>
      <c r="AA134" s="225">
        <f t="shared" si="20"/>
        <v>0</v>
      </c>
      <c r="AB134" s="297">
        <f t="shared" si="20"/>
        <v>0</v>
      </c>
      <c r="AC134" s="371">
        <f t="shared" si="20"/>
        <v>0</v>
      </c>
      <c r="AE134" s="199"/>
      <c r="AF134" s="221"/>
      <c r="AG134" s="201" t="s">
        <v>13</v>
      </c>
      <c r="AH134" s="202"/>
      <c r="AI134" s="224">
        <f t="shared" si="14"/>
        <v>9279</v>
      </c>
      <c r="AJ134" s="225">
        <f t="shared" si="18"/>
        <v>1026</v>
      </c>
      <c r="AK134" s="371">
        <f t="shared" si="19"/>
        <v>0</v>
      </c>
      <c r="AL134" s="1383">
        <f t="shared" si="15"/>
        <v>0</v>
      </c>
      <c r="AM134" s="1339"/>
    </row>
    <row r="135" spans="1:39" ht="14.45" customHeight="1">
      <c r="A135" s="924">
        <v>0</v>
      </c>
      <c r="B135" s="924">
        <v>0</v>
      </c>
      <c r="C135" s="924">
        <v>0</v>
      </c>
      <c r="D135" s="924">
        <v>0</v>
      </c>
      <c r="E135" s="924">
        <v>0</v>
      </c>
      <c r="K135" s="199"/>
      <c r="L135" s="201" t="s">
        <v>19</v>
      </c>
      <c r="M135" s="202"/>
      <c r="N135" s="202"/>
      <c r="O135" s="203"/>
      <c r="P135" s="224">
        <f t="shared" si="13"/>
        <v>0</v>
      </c>
      <c r="Q135" s="225">
        <f t="shared" si="13"/>
        <v>0</v>
      </c>
      <c r="R135" s="225">
        <f t="shared" si="13"/>
        <v>0</v>
      </c>
      <c r="S135" s="226">
        <f t="shared" si="13"/>
        <v>0</v>
      </c>
      <c r="T135" s="275">
        <f t="shared" si="13"/>
        <v>0</v>
      </c>
      <c r="U135" s="207" t="s">
        <v>4</v>
      </c>
      <c r="V135" s="201" t="s">
        <v>19</v>
      </c>
      <c r="W135" s="202"/>
      <c r="X135" s="202"/>
      <c r="Y135" s="203" t="s">
        <v>156</v>
      </c>
      <c r="Z135" s="464">
        <f t="shared" si="20"/>
        <v>0</v>
      </c>
      <c r="AA135" s="225">
        <f t="shared" si="20"/>
        <v>0</v>
      </c>
      <c r="AB135" s="297">
        <f t="shared" si="20"/>
        <v>0</v>
      </c>
      <c r="AC135" s="371">
        <f t="shared" si="20"/>
        <v>0</v>
      </c>
      <c r="AE135" s="199" t="s">
        <v>4</v>
      </c>
      <c r="AF135" s="201" t="s">
        <v>19</v>
      </c>
      <c r="AG135" s="202"/>
      <c r="AH135" s="202"/>
      <c r="AI135" s="224">
        <f t="shared" si="14"/>
        <v>0</v>
      </c>
      <c r="AJ135" s="225">
        <f t="shared" si="18"/>
        <v>0</v>
      </c>
      <c r="AK135" s="371">
        <f t="shared" si="19"/>
        <v>0</v>
      </c>
      <c r="AL135" s="1383">
        <f t="shared" si="15"/>
        <v>0</v>
      </c>
      <c r="AM135" s="1339"/>
    </row>
    <row r="136" spans="1:39" ht="14.45" customHeight="1">
      <c r="A136" s="924">
        <v>0</v>
      </c>
      <c r="B136" s="924">
        <v>0</v>
      </c>
      <c r="C136" s="924">
        <v>0</v>
      </c>
      <c r="D136" s="924">
        <v>0</v>
      </c>
      <c r="E136" s="924">
        <v>0</v>
      </c>
      <c r="K136" s="199"/>
      <c r="L136" s="200"/>
      <c r="M136" s="201" t="s">
        <v>22</v>
      </c>
      <c r="N136" s="202"/>
      <c r="O136" s="203"/>
      <c r="P136" s="224">
        <f t="shared" si="13"/>
        <v>17402</v>
      </c>
      <c r="Q136" s="225">
        <f t="shared" si="13"/>
        <v>10998</v>
      </c>
      <c r="R136" s="225">
        <f t="shared" si="13"/>
        <v>0</v>
      </c>
      <c r="S136" s="226">
        <f t="shared" si="13"/>
        <v>11744</v>
      </c>
      <c r="T136" s="275">
        <f t="shared" si="13"/>
        <v>2000</v>
      </c>
      <c r="U136" s="207" t="s">
        <v>86</v>
      </c>
      <c r="V136" s="200"/>
      <c r="W136" s="201" t="s">
        <v>22</v>
      </c>
      <c r="X136" s="202"/>
      <c r="Y136" s="203" t="s">
        <v>156</v>
      </c>
      <c r="Z136" s="224">
        <f t="shared" ref="Z136:AC139" si="21">IF(ISERROR(Z$28*(Q136/(Q$136+Q$137+Q$138+Q$139+Q$141+Q$142+Q$143))),0,ROUND(Z$28*(Q136/(Q$136+Q$137+Q$138+Q$139+Q$141+Q$142+Q$143)),0))</f>
        <v>0</v>
      </c>
      <c r="AA136" s="225">
        <f t="shared" si="21"/>
        <v>0</v>
      </c>
      <c r="AB136" s="297">
        <f t="shared" si="21"/>
        <v>0</v>
      </c>
      <c r="AC136" s="371">
        <f t="shared" si="21"/>
        <v>0</v>
      </c>
      <c r="AE136" s="199"/>
      <c r="AF136" s="200"/>
      <c r="AG136" s="201" t="s">
        <v>22</v>
      </c>
      <c r="AH136" s="202"/>
      <c r="AI136" s="224">
        <f t="shared" si="14"/>
        <v>10998</v>
      </c>
      <c r="AJ136" s="225">
        <f t="shared" si="18"/>
        <v>0</v>
      </c>
      <c r="AK136" s="371">
        <f t="shared" si="19"/>
        <v>7422</v>
      </c>
      <c r="AL136" s="1383">
        <f t="shared" si="15"/>
        <v>6404</v>
      </c>
      <c r="AM136" s="1339"/>
    </row>
    <row r="137" spans="1:39" ht="14.45" customHeight="1">
      <c r="A137" s="924">
        <v>0</v>
      </c>
      <c r="B137" s="924">
        <v>0</v>
      </c>
      <c r="C137" s="924">
        <v>0</v>
      </c>
      <c r="D137" s="924">
        <v>0</v>
      </c>
      <c r="E137" s="924">
        <v>0</v>
      </c>
      <c r="K137" s="199"/>
      <c r="L137" s="200" t="s">
        <v>25</v>
      </c>
      <c r="M137" s="201" t="s">
        <v>26</v>
      </c>
      <c r="N137" s="202"/>
      <c r="O137" s="203"/>
      <c r="P137" s="224">
        <f t="shared" si="13"/>
        <v>36860</v>
      </c>
      <c r="Q137" s="225">
        <f t="shared" si="13"/>
        <v>36860</v>
      </c>
      <c r="R137" s="225">
        <f t="shared" si="13"/>
        <v>0</v>
      </c>
      <c r="S137" s="226">
        <f t="shared" si="13"/>
        <v>19396</v>
      </c>
      <c r="T137" s="275">
        <f t="shared" si="13"/>
        <v>4400</v>
      </c>
      <c r="U137" s="207"/>
      <c r="V137" s="200" t="s">
        <v>25</v>
      </c>
      <c r="W137" s="201" t="s">
        <v>26</v>
      </c>
      <c r="X137" s="202"/>
      <c r="Y137" s="203" t="s">
        <v>156</v>
      </c>
      <c r="Z137" s="224">
        <f>IF(ISERROR(Z$28*(Q137/(Q$136+Q$137+Q$138+Q$139+Q$141+Q$142+Q$143))),0,ROUND(Z$28*(Q137/(Q$136+Q$137+Q$138+Q$139+Q$141+Q$142+Q$143)),0))</f>
        <v>0</v>
      </c>
      <c r="AA137" s="225">
        <f t="shared" si="21"/>
        <v>0</v>
      </c>
      <c r="AB137" s="297">
        <f t="shared" si="21"/>
        <v>0</v>
      </c>
      <c r="AC137" s="371">
        <f t="shared" si="21"/>
        <v>0</v>
      </c>
      <c r="AE137" s="199"/>
      <c r="AF137" s="200" t="s">
        <v>25</v>
      </c>
      <c r="AG137" s="201" t="s">
        <v>26</v>
      </c>
      <c r="AH137" s="202"/>
      <c r="AI137" s="224">
        <f t="shared" si="14"/>
        <v>36860</v>
      </c>
      <c r="AJ137" s="225">
        <f t="shared" si="18"/>
        <v>0</v>
      </c>
      <c r="AK137" s="371">
        <f t="shared" si="19"/>
        <v>19396</v>
      </c>
      <c r="AL137" s="1383">
        <f t="shared" si="15"/>
        <v>0</v>
      </c>
      <c r="AM137" s="1339"/>
    </row>
    <row r="138" spans="1:39" ht="14.45" customHeight="1">
      <c r="A138" s="924">
        <v>0</v>
      </c>
      <c r="B138" s="924">
        <v>0</v>
      </c>
      <c r="C138" s="924">
        <v>0</v>
      </c>
      <c r="D138" s="924">
        <v>0</v>
      </c>
      <c r="E138" s="924">
        <v>0</v>
      </c>
      <c r="K138" s="199"/>
      <c r="L138" s="200" t="s">
        <v>28</v>
      </c>
      <c r="M138" s="201" t="s">
        <v>29</v>
      </c>
      <c r="N138" s="202"/>
      <c r="O138" s="203"/>
      <c r="P138" s="224">
        <f t="shared" si="13"/>
        <v>0</v>
      </c>
      <c r="Q138" s="225">
        <f t="shared" si="13"/>
        <v>0</v>
      </c>
      <c r="R138" s="225">
        <f t="shared" si="13"/>
        <v>0</v>
      </c>
      <c r="S138" s="226">
        <f t="shared" si="13"/>
        <v>0</v>
      </c>
      <c r="T138" s="275">
        <f t="shared" si="13"/>
        <v>0</v>
      </c>
      <c r="U138" s="207"/>
      <c r="V138" s="200" t="s">
        <v>28</v>
      </c>
      <c r="W138" s="201" t="s">
        <v>29</v>
      </c>
      <c r="X138" s="202"/>
      <c r="Y138" s="203" t="s">
        <v>156</v>
      </c>
      <c r="Z138" s="224">
        <f t="shared" si="21"/>
        <v>0</v>
      </c>
      <c r="AA138" s="225">
        <f t="shared" si="21"/>
        <v>0</v>
      </c>
      <c r="AB138" s="297">
        <f t="shared" si="21"/>
        <v>0</v>
      </c>
      <c r="AC138" s="371">
        <f t="shared" si="21"/>
        <v>0</v>
      </c>
      <c r="AE138" s="199"/>
      <c r="AF138" s="200" t="s">
        <v>28</v>
      </c>
      <c r="AG138" s="201" t="s">
        <v>29</v>
      </c>
      <c r="AH138" s="202"/>
      <c r="AI138" s="224">
        <f t="shared" si="14"/>
        <v>0</v>
      </c>
      <c r="AJ138" s="225">
        <f t="shared" si="18"/>
        <v>0</v>
      </c>
      <c r="AK138" s="371">
        <f t="shared" si="19"/>
        <v>0</v>
      </c>
      <c r="AL138" s="1383">
        <f t="shared" si="15"/>
        <v>0</v>
      </c>
      <c r="AM138" s="1339"/>
    </row>
    <row r="139" spans="1:39" ht="14.45" customHeight="1">
      <c r="A139" s="924">
        <v>0</v>
      </c>
      <c r="B139" s="924">
        <v>0</v>
      </c>
      <c r="C139" s="924">
        <v>0</v>
      </c>
      <c r="D139" s="924">
        <v>0</v>
      </c>
      <c r="E139" s="924">
        <v>0</v>
      </c>
      <c r="K139" s="199"/>
      <c r="L139" s="200" t="s">
        <v>31</v>
      </c>
      <c r="M139" s="201" t="s">
        <v>32</v>
      </c>
      <c r="N139" s="202"/>
      <c r="O139" s="203"/>
      <c r="P139" s="224">
        <f t="shared" ref="P139:T154" si="22">P24+P78</f>
        <v>0</v>
      </c>
      <c r="Q139" s="225">
        <f t="shared" si="22"/>
        <v>0</v>
      </c>
      <c r="R139" s="225">
        <f t="shared" si="22"/>
        <v>0</v>
      </c>
      <c r="S139" s="226">
        <f t="shared" si="22"/>
        <v>0</v>
      </c>
      <c r="T139" s="275">
        <f t="shared" si="22"/>
        <v>0</v>
      </c>
      <c r="U139" s="207"/>
      <c r="V139" s="200" t="s">
        <v>31</v>
      </c>
      <c r="W139" s="201" t="s">
        <v>32</v>
      </c>
      <c r="X139" s="202"/>
      <c r="Y139" s="203" t="s">
        <v>156</v>
      </c>
      <c r="Z139" s="224">
        <f t="shared" si="21"/>
        <v>0</v>
      </c>
      <c r="AA139" s="225">
        <f t="shared" si="21"/>
        <v>0</v>
      </c>
      <c r="AB139" s="297">
        <f t="shared" si="21"/>
        <v>0</v>
      </c>
      <c r="AC139" s="371">
        <f t="shared" si="21"/>
        <v>0</v>
      </c>
      <c r="AE139" s="199"/>
      <c r="AF139" s="200" t="s">
        <v>31</v>
      </c>
      <c r="AG139" s="201" t="s">
        <v>32</v>
      </c>
      <c r="AH139" s="202"/>
      <c r="AI139" s="224">
        <f t="shared" si="14"/>
        <v>0</v>
      </c>
      <c r="AJ139" s="225">
        <f t="shared" si="18"/>
        <v>0</v>
      </c>
      <c r="AK139" s="371">
        <f t="shared" si="19"/>
        <v>0</v>
      </c>
      <c r="AL139" s="1383">
        <f t="shared" si="15"/>
        <v>0</v>
      </c>
      <c r="AM139" s="1339"/>
    </row>
    <row r="140" spans="1:39" ht="14.45" customHeight="1">
      <c r="A140" s="924">
        <v>0</v>
      </c>
      <c r="B140" s="924">
        <v>0</v>
      </c>
      <c r="C140" s="924">
        <v>0</v>
      </c>
      <c r="D140" s="924">
        <v>0</v>
      </c>
      <c r="E140" s="924">
        <v>0</v>
      </c>
      <c r="K140" s="199"/>
      <c r="L140" s="200" t="s">
        <v>35</v>
      </c>
      <c r="M140" s="201" t="s">
        <v>36</v>
      </c>
      <c r="N140" s="202"/>
      <c r="O140" s="203"/>
      <c r="P140" s="224">
        <f t="shared" si="22"/>
        <v>0</v>
      </c>
      <c r="Q140" s="225">
        <f t="shared" si="22"/>
        <v>0</v>
      </c>
      <c r="R140" s="225">
        <f t="shared" si="22"/>
        <v>0</v>
      </c>
      <c r="S140" s="226">
        <f t="shared" si="22"/>
        <v>0</v>
      </c>
      <c r="T140" s="275">
        <f t="shared" si="22"/>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14"/>
        <v>0</v>
      </c>
      <c r="AJ140" s="225">
        <f t="shared" si="18"/>
        <v>0</v>
      </c>
      <c r="AK140" s="371">
        <f t="shared" si="19"/>
        <v>0</v>
      </c>
      <c r="AL140" s="1383">
        <f t="shared" si="15"/>
        <v>0</v>
      </c>
      <c r="AM140" s="1339"/>
    </row>
    <row r="141" spans="1:39" ht="14.45" customHeight="1">
      <c r="A141" s="924">
        <v>0</v>
      </c>
      <c r="B141" s="924">
        <v>0</v>
      </c>
      <c r="C141" s="924">
        <v>0</v>
      </c>
      <c r="D141" s="924">
        <v>0</v>
      </c>
      <c r="E141" s="924">
        <v>0</v>
      </c>
      <c r="K141" s="199"/>
      <c r="L141" s="200" t="s">
        <v>38</v>
      </c>
      <c r="M141" s="201" t="s">
        <v>149</v>
      </c>
      <c r="N141" s="202"/>
      <c r="O141" s="203"/>
      <c r="P141" s="224">
        <f t="shared" si="22"/>
        <v>37217</v>
      </c>
      <c r="Q141" s="225">
        <f t="shared" si="22"/>
        <v>28604</v>
      </c>
      <c r="R141" s="225">
        <f t="shared" si="22"/>
        <v>0</v>
      </c>
      <c r="S141" s="226">
        <f t="shared" si="22"/>
        <v>12459</v>
      </c>
      <c r="T141" s="275">
        <f t="shared" si="22"/>
        <v>8000</v>
      </c>
      <c r="U141" s="207"/>
      <c r="V141" s="200" t="s">
        <v>38</v>
      </c>
      <c r="W141" s="201" t="s">
        <v>149</v>
      </c>
      <c r="X141" s="202"/>
      <c r="Y141" s="203" t="s">
        <v>156</v>
      </c>
      <c r="Z141" s="224">
        <f t="shared" ref="Z141:AC143" si="23">IF(ISERROR(Z$28*(Q141/(Q$136+Q$137+Q$138+Q$139+Q$141+Q$142+Q$143))),0,ROUND(Z$28*(Q141/(Q$136+Q$137+Q$138+Q$139+Q$141+Q$142+Q$143)),0))</f>
        <v>0</v>
      </c>
      <c r="AA141" s="225">
        <f t="shared" si="23"/>
        <v>0</v>
      </c>
      <c r="AB141" s="297">
        <f t="shared" si="23"/>
        <v>0</v>
      </c>
      <c r="AC141" s="371">
        <f t="shared" si="23"/>
        <v>0</v>
      </c>
      <c r="AE141" s="199"/>
      <c r="AF141" s="200" t="s">
        <v>38</v>
      </c>
      <c r="AG141" s="201" t="s">
        <v>149</v>
      </c>
      <c r="AH141" s="202"/>
      <c r="AI141" s="224">
        <f t="shared" si="14"/>
        <v>28604</v>
      </c>
      <c r="AJ141" s="225">
        <f t="shared" si="18"/>
        <v>0</v>
      </c>
      <c r="AK141" s="371">
        <f t="shared" si="19"/>
        <v>9576</v>
      </c>
      <c r="AL141" s="1383">
        <f t="shared" si="15"/>
        <v>8613</v>
      </c>
      <c r="AM141" s="1339"/>
    </row>
    <row r="142" spans="1:39" ht="14.45" customHeight="1">
      <c r="A142" s="924">
        <v>0</v>
      </c>
      <c r="B142" s="924">
        <v>0</v>
      </c>
      <c r="C142" s="924">
        <v>0</v>
      </c>
      <c r="D142" s="924">
        <v>0</v>
      </c>
      <c r="E142" s="924">
        <v>0</v>
      </c>
      <c r="K142" s="199"/>
      <c r="L142" s="200" t="s">
        <v>41</v>
      </c>
      <c r="M142" s="201" t="s">
        <v>42</v>
      </c>
      <c r="N142" s="202"/>
      <c r="O142" s="203"/>
      <c r="P142" s="224">
        <f t="shared" si="22"/>
        <v>0</v>
      </c>
      <c r="Q142" s="225">
        <f t="shared" si="22"/>
        <v>0</v>
      </c>
      <c r="R142" s="225">
        <f t="shared" si="22"/>
        <v>0</v>
      </c>
      <c r="S142" s="226">
        <f t="shared" si="22"/>
        <v>0</v>
      </c>
      <c r="T142" s="275">
        <f t="shared" si="22"/>
        <v>0</v>
      </c>
      <c r="U142" s="207"/>
      <c r="V142" s="200" t="s">
        <v>41</v>
      </c>
      <c r="W142" s="201" t="s">
        <v>42</v>
      </c>
      <c r="X142" s="202"/>
      <c r="Y142" s="203" t="s">
        <v>156</v>
      </c>
      <c r="Z142" s="224">
        <f t="shared" si="23"/>
        <v>0</v>
      </c>
      <c r="AA142" s="225">
        <f t="shared" si="23"/>
        <v>0</v>
      </c>
      <c r="AB142" s="297">
        <f t="shared" si="23"/>
        <v>0</v>
      </c>
      <c r="AC142" s="371">
        <f t="shared" si="23"/>
        <v>0</v>
      </c>
      <c r="AE142" s="199" t="s">
        <v>157</v>
      </c>
      <c r="AF142" s="200" t="s">
        <v>41</v>
      </c>
      <c r="AG142" s="201" t="s">
        <v>42</v>
      </c>
      <c r="AH142" s="202"/>
      <c r="AI142" s="224">
        <f t="shared" si="14"/>
        <v>0</v>
      </c>
      <c r="AJ142" s="225">
        <f t="shared" si="18"/>
        <v>0</v>
      </c>
      <c r="AK142" s="371">
        <f t="shared" si="19"/>
        <v>0</v>
      </c>
      <c r="AL142" s="1383">
        <f t="shared" si="15"/>
        <v>0</v>
      </c>
      <c r="AM142" s="1339"/>
    </row>
    <row r="143" spans="1:39" ht="14.45" customHeight="1">
      <c r="A143" s="924">
        <v>0</v>
      </c>
      <c r="B143" s="924">
        <v>0</v>
      </c>
      <c r="C143" s="924">
        <v>0</v>
      </c>
      <c r="D143" s="924">
        <v>0</v>
      </c>
      <c r="E143" s="924">
        <v>0</v>
      </c>
      <c r="K143" s="199"/>
      <c r="L143" s="221"/>
      <c r="M143" s="201" t="s">
        <v>13</v>
      </c>
      <c r="N143" s="202"/>
      <c r="O143" s="203"/>
      <c r="P143" s="224">
        <f t="shared" si="22"/>
        <v>154311</v>
      </c>
      <c r="Q143" s="225">
        <f t="shared" si="22"/>
        <v>9747</v>
      </c>
      <c r="R143" s="225">
        <f t="shared" si="22"/>
        <v>0</v>
      </c>
      <c r="S143" s="226">
        <f t="shared" si="22"/>
        <v>117476</v>
      </c>
      <c r="T143" s="275">
        <f t="shared" si="22"/>
        <v>0</v>
      </c>
      <c r="U143" s="207"/>
      <c r="V143" s="221"/>
      <c r="W143" s="201" t="s">
        <v>13</v>
      </c>
      <c r="X143" s="202"/>
      <c r="Y143" s="203" t="s">
        <v>156</v>
      </c>
      <c r="Z143" s="224">
        <f t="shared" si="23"/>
        <v>0</v>
      </c>
      <c r="AA143" s="225">
        <f t="shared" si="23"/>
        <v>0</v>
      </c>
      <c r="AB143" s="297">
        <f t="shared" si="23"/>
        <v>0</v>
      </c>
      <c r="AC143" s="371">
        <f t="shared" si="23"/>
        <v>0</v>
      </c>
      <c r="AE143" s="199" t="s">
        <v>158</v>
      </c>
      <c r="AF143" s="221"/>
      <c r="AG143" s="201" t="s">
        <v>13</v>
      </c>
      <c r="AH143" s="202"/>
      <c r="AI143" s="224">
        <f t="shared" si="14"/>
        <v>9747</v>
      </c>
      <c r="AJ143" s="225">
        <f t="shared" si="18"/>
        <v>0</v>
      </c>
      <c r="AK143" s="371">
        <f t="shared" si="19"/>
        <v>7420</v>
      </c>
      <c r="AL143" s="1383">
        <f t="shared" si="15"/>
        <v>144564</v>
      </c>
      <c r="AM143" s="1339"/>
    </row>
    <row r="144" spans="1:39" ht="14.45" customHeight="1">
      <c r="A144" s="924">
        <v>0</v>
      </c>
      <c r="B144" s="924">
        <v>0</v>
      </c>
      <c r="C144" s="924">
        <v>0</v>
      </c>
      <c r="D144" s="924">
        <v>0</v>
      </c>
      <c r="E144" s="924">
        <v>0</v>
      </c>
      <c r="K144" s="199" t="s">
        <v>4</v>
      </c>
      <c r="L144" s="178" t="s">
        <v>45</v>
      </c>
      <c r="M144" s="202"/>
      <c r="N144" s="202"/>
      <c r="O144" s="203"/>
      <c r="P144" s="224">
        <f t="shared" si="22"/>
        <v>18966</v>
      </c>
      <c r="Q144" s="225">
        <f t="shared" si="22"/>
        <v>2716</v>
      </c>
      <c r="R144" s="225">
        <f t="shared" si="22"/>
        <v>0</v>
      </c>
      <c r="S144" s="226">
        <f t="shared" si="22"/>
        <v>0</v>
      </c>
      <c r="T144" s="275">
        <f t="shared" si="22"/>
        <v>0</v>
      </c>
      <c r="U144" s="207" t="s">
        <v>4</v>
      </c>
      <c r="V144" s="178" t="s">
        <v>45</v>
      </c>
      <c r="W144" s="202"/>
      <c r="X144" s="202"/>
      <c r="Y144" s="203" t="s">
        <v>156</v>
      </c>
      <c r="Z144" s="464">
        <f>IF(ISERROR(Z$60*(Q144/(Q$123+Q$133+Q$134+Q$135+Q$144+Q$163+Q$175))),0,ROUND(Z$60*(Q144/(Q$123+Q$133+Q$134+Q$135+Q$144+Q$163+Q$175)),0))</f>
        <v>0</v>
      </c>
      <c r="AA144" s="225">
        <f>IF(ISERROR(AA$60*(R144/(R$123+R$133+R$134+R$135+R$144+R$163+R$175))),0,ROUND(AA$60*(R144/(R$123+R$133+R$134+R$135+R$144+R$163+R$175)),0))</f>
        <v>0</v>
      </c>
      <c r="AB144" s="297">
        <f>IF(ISERROR(AB$60*(S144/(S$123+S$133+S$134+S$135+S$144+S$163+S$175))),0,ROUND(AB$60*(S144/(S$123+S$133+S$134+S$135+S$144+S$163+S$175)),0))</f>
        <v>0</v>
      </c>
      <c r="AC144" s="371">
        <f>IF(ISERROR(AC$60*(T144/(T$123+T$133+T$134+T$135+T$144+T$163+T$175))),0,ROUND(AC$60*(T144/(T$123+T$133+T$134+T$135+T$144+T$163+T$175)),0))</f>
        <v>0</v>
      </c>
      <c r="AE144" s="199" t="s">
        <v>159</v>
      </c>
      <c r="AF144" s="178" t="s">
        <v>45</v>
      </c>
      <c r="AG144" s="202"/>
      <c r="AH144" s="202"/>
      <c r="AI144" s="224">
        <f t="shared" si="14"/>
        <v>2716</v>
      </c>
      <c r="AJ144" s="225">
        <f>SUM(AJ145:AJ147)</f>
        <v>0</v>
      </c>
      <c r="AK144" s="371">
        <f>SUM(AK145:AK147)</f>
        <v>0</v>
      </c>
      <c r="AL144" s="1383">
        <f t="shared" si="15"/>
        <v>16250</v>
      </c>
      <c r="AM144" s="1339"/>
    </row>
    <row r="145" spans="1:39" ht="14.45" customHeight="1">
      <c r="A145" s="924">
        <v>0</v>
      </c>
      <c r="B145" s="924">
        <v>0</v>
      </c>
      <c r="C145" s="924">
        <v>0</v>
      </c>
      <c r="D145" s="924">
        <v>0</v>
      </c>
      <c r="E145" s="924">
        <v>0</v>
      </c>
      <c r="K145" s="199" t="s">
        <v>21</v>
      </c>
      <c r="L145" s="200"/>
      <c r="M145" s="201" t="s">
        <v>100</v>
      </c>
      <c r="N145" s="202"/>
      <c r="O145" s="203"/>
      <c r="P145" s="224">
        <f t="shared" si="22"/>
        <v>0</v>
      </c>
      <c r="Q145" s="225">
        <f t="shared" si="22"/>
        <v>0</v>
      </c>
      <c r="R145" s="225">
        <f t="shared" si="22"/>
        <v>0</v>
      </c>
      <c r="S145" s="226">
        <f t="shared" si="22"/>
        <v>0</v>
      </c>
      <c r="T145" s="275">
        <f t="shared" si="22"/>
        <v>0</v>
      </c>
      <c r="U145" s="207"/>
      <c r="V145" s="200"/>
      <c r="W145" s="201" t="s">
        <v>100</v>
      </c>
      <c r="X145" s="202"/>
      <c r="Y145" s="203" t="s">
        <v>156</v>
      </c>
      <c r="Z145" s="224">
        <f t="shared" ref="Z145:AC147" si="24">IF(ISERROR(Z$144*(Q145/Q$144)),0,ROUND(Z$144*(Q145/Q$144),0))</f>
        <v>0</v>
      </c>
      <c r="AA145" s="225">
        <f t="shared" si="24"/>
        <v>0</v>
      </c>
      <c r="AB145" s="297">
        <f t="shared" si="24"/>
        <v>0</v>
      </c>
      <c r="AC145" s="371">
        <f t="shared" si="24"/>
        <v>0</v>
      </c>
      <c r="AE145" s="199" t="s">
        <v>160</v>
      </c>
      <c r="AF145" s="200"/>
      <c r="AG145" s="201" t="s">
        <v>100</v>
      </c>
      <c r="AH145" s="202"/>
      <c r="AI145" s="224">
        <f t="shared" si="14"/>
        <v>0</v>
      </c>
      <c r="AJ145" s="225">
        <f t="shared" ref="AJ145:AJ153" si="25">IF($P145-$Z145=0,0,ROUND((R145-AA145)*$AI145/($P145-$Z145),0))</f>
        <v>0</v>
      </c>
      <c r="AK145" s="371">
        <f t="shared" ref="AK145:AK153" si="26">IF(P145-Z145=0,0,ROUND((S145-AB145)*AI145/(P145-Z145),0))</f>
        <v>0</v>
      </c>
      <c r="AL145" s="1383">
        <f t="shared" si="15"/>
        <v>0</v>
      </c>
      <c r="AM145" s="1339"/>
    </row>
    <row r="146" spans="1:39" ht="14.45" customHeight="1">
      <c r="A146" s="924">
        <v>0</v>
      </c>
      <c r="B146" s="924">
        <v>0</v>
      </c>
      <c r="C146" s="924">
        <v>0</v>
      </c>
      <c r="D146" s="924">
        <v>0</v>
      </c>
      <c r="E146" s="924">
        <v>0</v>
      </c>
      <c r="K146" s="199" t="s">
        <v>128</v>
      </c>
      <c r="L146" s="200"/>
      <c r="M146" s="201" t="s">
        <v>101</v>
      </c>
      <c r="N146" s="202"/>
      <c r="O146" s="203"/>
      <c r="P146" s="224">
        <f t="shared" si="22"/>
        <v>18966</v>
      </c>
      <c r="Q146" s="225">
        <f t="shared" si="22"/>
        <v>2716</v>
      </c>
      <c r="R146" s="225">
        <f t="shared" si="22"/>
        <v>0</v>
      </c>
      <c r="S146" s="226">
        <f t="shared" si="22"/>
        <v>0</v>
      </c>
      <c r="T146" s="275">
        <f t="shared" si="22"/>
        <v>0</v>
      </c>
      <c r="U146" s="207"/>
      <c r="V146" s="200"/>
      <c r="W146" s="201" t="s">
        <v>101</v>
      </c>
      <c r="X146" s="202"/>
      <c r="Y146" s="203" t="s">
        <v>156</v>
      </c>
      <c r="Z146" s="224">
        <f t="shared" si="24"/>
        <v>0</v>
      </c>
      <c r="AA146" s="225">
        <f t="shared" si="24"/>
        <v>0</v>
      </c>
      <c r="AB146" s="297">
        <f t="shared" si="24"/>
        <v>0</v>
      </c>
      <c r="AC146" s="371">
        <f t="shared" si="24"/>
        <v>0</v>
      </c>
      <c r="AE146" s="199" t="s">
        <v>41</v>
      </c>
      <c r="AF146" s="200"/>
      <c r="AG146" s="201" t="s">
        <v>101</v>
      </c>
      <c r="AH146" s="202"/>
      <c r="AI146" s="224">
        <f t="shared" si="14"/>
        <v>2716</v>
      </c>
      <c r="AJ146" s="225">
        <f t="shared" si="25"/>
        <v>0</v>
      </c>
      <c r="AK146" s="371">
        <f t="shared" si="26"/>
        <v>0</v>
      </c>
      <c r="AL146" s="1383">
        <f t="shared" si="15"/>
        <v>16250</v>
      </c>
      <c r="AM146" s="1339"/>
    </row>
    <row r="147" spans="1:39" ht="14.45" customHeight="1">
      <c r="A147" s="924">
        <v>0</v>
      </c>
      <c r="B147" s="924">
        <v>0</v>
      </c>
      <c r="C147" s="924">
        <v>0</v>
      </c>
      <c r="D147" s="924">
        <v>0</v>
      </c>
      <c r="E147" s="924">
        <v>0</v>
      </c>
      <c r="K147" s="199" t="s">
        <v>161</v>
      </c>
      <c r="L147" s="200"/>
      <c r="M147" s="201" t="s">
        <v>13</v>
      </c>
      <c r="N147" s="202"/>
      <c r="O147" s="203"/>
      <c r="P147" s="224">
        <f t="shared" si="22"/>
        <v>0</v>
      </c>
      <c r="Q147" s="225">
        <f t="shared" si="22"/>
        <v>0</v>
      </c>
      <c r="R147" s="225">
        <f t="shared" si="22"/>
        <v>0</v>
      </c>
      <c r="S147" s="226">
        <f t="shared" si="22"/>
        <v>0</v>
      </c>
      <c r="T147" s="275">
        <f t="shared" si="22"/>
        <v>0</v>
      </c>
      <c r="U147" s="207"/>
      <c r="V147" s="200"/>
      <c r="W147" s="201" t="s">
        <v>13</v>
      </c>
      <c r="X147" s="202"/>
      <c r="Y147" s="203" t="s">
        <v>156</v>
      </c>
      <c r="Z147" s="224">
        <f t="shared" si="24"/>
        <v>0</v>
      </c>
      <c r="AA147" s="225">
        <f t="shared" si="24"/>
        <v>0</v>
      </c>
      <c r="AB147" s="297">
        <f t="shared" si="24"/>
        <v>0</v>
      </c>
      <c r="AC147" s="371">
        <f t="shared" si="24"/>
        <v>0</v>
      </c>
      <c r="AE147" s="199" t="s">
        <v>162</v>
      </c>
      <c r="AF147" s="200"/>
      <c r="AG147" s="201" t="s">
        <v>13</v>
      </c>
      <c r="AH147" s="202"/>
      <c r="AI147" s="224">
        <f t="shared" si="14"/>
        <v>0</v>
      </c>
      <c r="AJ147" s="225">
        <f t="shared" si="25"/>
        <v>0</v>
      </c>
      <c r="AK147" s="371">
        <f t="shared" si="26"/>
        <v>0</v>
      </c>
      <c r="AL147" s="1383">
        <f t="shared" si="15"/>
        <v>0</v>
      </c>
      <c r="AM147" s="1339"/>
    </row>
    <row r="148" spans="1:39" ht="14.45" customHeight="1">
      <c r="A148" s="924">
        <v>0</v>
      </c>
      <c r="B148" s="924">
        <v>0</v>
      </c>
      <c r="C148" s="924">
        <v>0</v>
      </c>
      <c r="D148" s="924">
        <v>0</v>
      </c>
      <c r="E148" s="924">
        <v>0</v>
      </c>
      <c r="K148" s="199" t="s">
        <v>83</v>
      </c>
      <c r="L148" s="178"/>
      <c r="M148" s="201" t="s">
        <v>47</v>
      </c>
      <c r="N148" s="202"/>
      <c r="O148" s="203"/>
      <c r="P148" s="224">
        <f t="shared" si="22"/>
        <v>81036</v>
      </c>
      <c r="Q148" s="225">
        <f t="shared" si="22"/>
        <v>81036</v>
      </c>
      <c r="R148" s="225">
        <f t="shared" si="22"/>
        <v>0</v>
      </c>
      <c r="S148" s="226">
        <f t="shared" si="22"/>
        <v>0</v>
      </c>
      <c r="T148" s="275">
        <f t="shared" si="22"/>
        <v>11700</v>
      </c>
      <c r="U148" s="207" t="s">
        <v>4</v>
      </c>
      <c r="V148" s="178"/>
      <c r="W148" s="201" t="s">
        <v>47</v>
      </c>
      <c r="X148" s="202"/>
      <c r="Y148" s="203" t="s">
        <v>156</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E148" s="199" t="s">
        <v>163</v>
      </c>
      <c r="AF148" s="178"/>
      <c r="AG148" s="201" t="s">
        <v>47</v>
      </c>
      <c r="AH148" s="202"/>
      <c r="AI148" s="224">
        <f t="shared" si="14"/>
        <v>81036</v>
      </c>
      <c r="AJ148" s="225">
        <f t="shared" si="25"/>
        <v>0</v>
      </c>
      <c r="AK148" s="371">
        <f t="shared" si="26"/>
        <v>0</v>
      </c>
      <c r="AL148" s="1383">
        <f t="shared" si="15"/>
        <v>0</v>
      </c>
      <c r="AM148" s="1339"/>
    </row>
    <row r="149" spans="1:39" ht="14.45" customHeight="1">
      <c r="A149" s="924">
        <v>0</v>
      </c>
      <c r="B149" s="924">
        <v>0</v>
      </c>
      <c r="C149" s="924">
        <v>0</v>
      </c>
      <c r="D149" s="924">
        <v>0</v>
      </c>
      <c r="E149" s="924">
        <v>0</v>
      </c>
      <c r="K149" s="199" t="s">
        <v>131</v>
      </c>
      <c r="L149" s="200"/>
      <c r="M149" s="201" t="s">
        <v>50</v>
      </c>
      <c r="N149" s="202"/>
      <c r="O149" s="203"/>
      <c r="P149" s="224">
        <f t="shared" si="22"/>
        <v>59910</v>
      </c>
      <c r="Q149" s="225">
        <f t="shared" si="22"/>
        <v>59910</v>
      </c>
      <c r="R149" s="225">
        <f t="shared" si="22"/>
        <v>0</v>
      </c>
      <c r="S149" s="226">
        <f t="shared" si="22"/>
        <v>0</v>
      </c>
      <c r="T149" s="275">
        <f t="shared" si="22"/>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4"/>
        <v>59910</v>
      </c>
      <c r="AJ149" s="225">
        <f t="shared" si="25"/>
        <v>0</v>
      </c>
      <c r="AK149" s="371">
        <f t="shared" si="26"/>
        <v>0</v>
      </c>
      <c r="AL149" s="1383">
        <f t="shared" si="15"/>
        <v>0</v>
      </c>
      <c r="AM149" s="1339"/>
    </row>
    <row r="150" spans="1:39" ht="14.45" customHeight="1">
      <c r="A150" s="924">
        <v>0</v>
      </c>
      <c r="B150" s="924">
        <v>0</v>
      </c>
      <c r="C150" s="924">
        <v>0</v>
      </c>
      <c r="D150" s="924">
        <v>0</v>
      </c>
      <c r="E150" s="924">
        <v>0</v>
      </c>
      <c r="K150" s="199" t="s">
        <v>129</v>
      </c>
      <c r="L150" s="200"/>
      <c r="M150" s="201" t="s">
        <v>52</v>
      </c>
      <c r="N150" s="202"/>
      <c r="O150" s="203"/>
      <c r="P150" s="224">
        <f t="shared" si="22"/>
        <v>0</v>
      </c>
      <c r="Q150" s="225">
        <f t="shared" si="22"/>
        <v>0</v>
      </c>
      <c r="R150" s="225">
        <f t="shared" si="22"/>
        <v>0</v>
      </c>
      <c r="S150" s="226">
        <f t="shared" si="22"/>
        <v>0</v>
      </c>
      <c r="T150" s="275">
        <f t="shared" si="22"/>
        <v>0</v>
      </c>
      <c r="U150" s="207"/>
      <c r="V150" s="200"/>
      <c r="W150" s="201" t="s">
        <v>52</v>
      </c>
      <c r="X150" s="202"/>
      <c r="Y150" s="203" t="s">
        <v>156</v>
      </c>
      <c r="Z150" s="224">
        <f t="shared" ref="Z150:AC152" si="27">IF(ISERROR(Z$47*(Q150/(Q$150+Q$151+Q$152+Q$161+Q$162))),0,ROUND(Z$47*(Q150/(Q$150+Q$151+Q$152+Q$161+Q$162)),0))</f>
        <v>0</v>
      </c>
      <c r="AA150" s="225">
        <f t="shared" si="27"/>
        <v>0</v>
      </c>
      <c r="AB150" s="297">
        <f t="shared" si="27"/>
        <v>0</v>
      </c>
      <c r="AC150" s="371">
        <f t="shared" si="27"/>
        <v>0</v>
      </c>
      <c r="AE150" s="199" t="s">
        <v>165</v>
      </c>
      <c r="AF150" s="200"/>
      <c r="AG150" s="201" t="s">
        <v>52</v>
      </c>
      <c r="AH150" s="202"/>
      <c r="AI150" s="224">
        <f t="shared" si="14"/>
        <v>0</v>
      </c>
      <c r="AJ150" s="225">
        <f t="shared" si="25"/>
        <v>0</v>
      </c>
      <c r="AK150" s="371">
        <f t="shared" si="26"/>
        <v>0</v>
      </c>
      <c r="AL150" s="1383">
        <f t="shared" si="15"/>
        <v>0</v>
      </c>
      <c r="AM150" s="1339"/>
    </row>
    <row r="151" spans="1:39" ht="14.45" customHeight="1">
      <c r="A151" s="924">
        <v>0</v>
      </c>
      <c r="B151" s="924">
        <v>0</v>
      </c>
      <c r="C151" s="924">
        <v>0</v>
      </c>
      <c r="D151" s="924">
        <v>0</v>
      </c>
      <c r="E151" s="924">
        <v>0</v>
      </c>
      <c r="K151" s="199" t="s">
        <v>38</v>
      </c>
      <c r="L151" s="200" t="s">
        <v>54</v>
      </c>
      <c r="M151" s="201" t="s">
        <v>32</v>
      </c>
      <c r="N151" s="202"/>
      <c r="O151" s="203"/>
      <c r="P151" s="224">
        <f t="shared" si="22"/>
        <v>0</v>
      </c>
      <c r="Q151" s="225">
        <f t="shared" si="22"/>
        <v>0</v>
      </c>
      <c r="R151" s="225">
        <f t="shared" si="22"/>
        <v>0</v>
      </c>
      <c r="S151" s="226">
        <f t="shared" si="22"/>
        <v>0</v>
      </c>
      <c r="T151" s="275">
        <f t="shared" si="22"/>
        <v>0</v>
      </c>
      <c r="U151" s="207"/>
      <c r="V151" s="200" t="s">
        <v>54</v>
      </c>
      <c r="W151" s="201" t="s">
        <v>32</v>
      </c>
      <c r="X151" s="202"/>
      <c r="Y151" s="203" t="s">
        <v>156</v>
      </c>
      <c r="Z151" s="224">
        <f t="shared" si="27"/>
        <v>0</v>
      </c>
      <c r="AA151" s="225">
        <f t="shared" si="27"/>
        <v>0</v>
      </c>
      <c r="AB151" s="297">
        <f t="shared" si="27"/>
        <v>0</v>
      </c>
      <c r="AC151" s="371">
        <f t="shared" si="27"/>
        <v>0</v>
      </c>
      <c r="AE151" s="199" t="s">
        <v>166</v>
      </c>
      <c r="AF151" s="200" t="s">
        <v>54</v>
      </c>
      <c r="AG151" s="201" t="s">
        <v>32</v>
      </c>
      <c r="AH151" s="202"/>
      <c r="AI151" s="224">
        <f t="shared" si="14"/>
        <v>0</v>
      </c>
      <c r="AJ151" s="225">
        <f t="shared" si="25"/>
        <v>0</v>
      </c>
      <c r="AK151" s="371">
        <f t="shared" si="26"/>
        <v>0</v>
      </c>
      <c r="AL151" s="1383">
        <f t="shared" si="15"/>
        <v>0</v>
      </c>
      <c r="AM151" s="1339"/>
    </row>
    <row r="152" spans="1:39" ht="14.45" customHeight="1">
      <c r="A152" s="924">
        <v>0</v>
      </c>
      <c r="B152" s="924">
        <v>0</v>
      </c>
      <c r="C152" s="924">
        <v>0</v>
      </c>
      <c r="D152" s="924">
        <v>0</v>
      </c>
      <c r="E152" s="924">
        <v>0</v>
      </c>
      <c r="K152" s="199" t="s">
        <v>24</v>
      </c>
      <c r="L152" s="200"/>
      <c r="M152" s="201" t="s">
        <v>42</v>
      </c>
      <c r="N152" s="202"/>
      <c r="O152" s="203"/>
      <c r="P152" s="224">
        <f t="shared" si="22"/>
        <v>0</v>
      </c>
      <c r="Q152" s="225">
        <f t="shared" si="22"/>
        <v>0</v>
      </c>
      <c r="R152" s="225">
        <f t="shared" si="22"/>
        <v>0</v>
      </c>
      <c r="S152" s="226">
        <f t="shared" si="22"/>
        <v>0</v>
      </c>
      <c r="T152" s="275">
        <f t="shared" si="22"/>
        <v>0</v>
      </c>
      <c r="U152" s="207"/>
      <c r="V152" s="200"/>
      <c r="W152" s="201" t="s">
        <v>42</v>
      </c>
      <c r="X152" s="202"/>
      <c r="Y152" s="203" t="s">
        <v>156</v>
      </c>
      <c r="Z152" s="224">
        <f t="shared" si="27"/>
        <v>0</v>
      </c>
      <c r="AA152" s="225">
        <f t="shared" si="27"/>
        <v>0</v>
      </c>
      <c r="AB152" s="297">
        <f t="shared" si="27"/>
        <v>0</v>
      </c>
      <c r="AC152" s="371">
        <f t="shared" si="27"/>
        <v>0</v>
      </c>
      <c r="AE152" s="199" t="s">
        <v>167</v>
      </c>
      <c r="AF152" s="200"/>
      <c r="AG152" s="201" t="s">
        <v>42</v>
      </c>
      <c r="AH152" s="202"/>
      <c r="AI152" s="224">
        <f t="shared" si="14"/>
        <v>0</v>
      </c>
      <c r="AJ152" s="225">
        <f t="shared" si="25"/>
        <v>0</v>
      </c>
      <c r="AK152" s="371">
        <f t="shared" si="26"/>
        <v>0</v>
      </c>
      <c r="AL152" s="1383">
        <f t="shared" si="15"/>
        <v>0</v>
      </c>
      <c r="AM152" s="1339"/>
    </row>
    <row r="153" spans="1:39" ht="14.45" customHeight="1">
      <c r="A153" s="924">
        <v>0</v>
      </c>
      <c r="B153" s="924">
        <v>0</v>
      </c>
      <c r="C153" s="924">
        <v>0</v>
      </c>
      <c r="D153" s="924">
        <v>0</v>
      </c>
      <c r="E153" s="924">
        <v>0</v>
      </c>
      <c r="K153" s="199" t="s">
        <v>72</v>
      </c>
      <c r="L153" s="200"/>
      <c r="M153" s="201" t="s">
        <v>57</v>
      </c>
      <c r="N153" s="202"/>
      <c r="O153" s="203"/>
      <c r="P153" s="224">
        <f t="shared" si="22"/>
        <v>0</v>
      </c>
      <c r="Q153" s="225">
        <f t="shared" si="22"/>
        <v>0</v>
      </c>
      <c r="R153" s="225">
        <f t="shared" si="22"/>
        <v>0</v>
      </c>
      <c r="S153" s="226">
        <f t="shared" si="22"/>
        <v>0</v>
      </c>
      <c r="T153" s="275">
        <f t="shared" si="22"/>
        <v>0</v>
      </c>
      <c r="U153" s="207"/>
      <c r="V153" s="200"/>
      <c r="W153" s="201" t="s">
        <v>57</v>
      </c>
      <c r="X153" s="202"/>
      <c r="Y153" s="203"/>
      <c r="Z153" s="224">
        <f>Z38</f>
        <v>0</v>
      </c>
      <c r="AA153" s="225">
        <f>AA38</f>
        <v>0</v>
      </c>
      <c r="AB153" s="297">
        <f>AB38</f>
        <v>0</v>
      </c>
      <c r="AC153" s="371">
        <f>AC38</f>
        <v>0</v>
      </c>
      <c r="AE153" s="199" t="s">
        <v>168</v>
      </c>
      <c r="AF153" s="200"/>
      <c r="AG153" s="201" t="s">
        <v>57</v>
      </c>
      <c r="AH153" s="202"/>
      <c r="AI153" s="224">
        <f t="shared" si="14"/>
        <v>0</v>
      </c>
      <c r="AJ153" s="225">
        <f t="shared" si="25"/>
        <v>0</v>
      </c>
      <c r="AK153" s="371">
        <f t="shared" si="26"/>
        <v>0</v>
      </c>
      <c r="AL153" s="1383">
        <f t="shared" si="15"/>
        <v>0</v>
      </c>
      <c r="AM153" s="1339"/>
    </row>
    <row r="154" spans="1:39" ht="14.45" customHeight="1">
      <c r="A154" s="924">
        <v>0</v>
      </c>
      <c r="B154" s="924">
        <v>0</v>
      </c>
      <c r="C154" s="924">
        <v>0</v>
      </c>
      <c r="D154" s="924">
        <v>0</v>
      </c>
      <c r="E154" s="924">
        <v>0</v>
      </c>
      <c r="K154" s="199"/>
      <c r="L154" s="200"/>
      <c r="M154" s="178" t="s">
        <v>60</v>
      </c>
      <c r="N154" s="202"/>
      <c r="O154" s="203"/>
      <c r="P154" s="224">
        <f t="shared" si="22"/>
        <v>2472</v>
      </c>
      <c r="Q154" s="225">
        <f t="shared" si="22"/>
        <v>2472</v>
      </c>
      <c r="R154" s="225">
        <f t="shared" si="22"/>
        <v>0</v>
      </c>
      <c r="S154" s="226">
        <f t="shared" si="22"/>
        <v>0</v>
      </c>
      <c r="T154" s="275">
        <f t="shared" si="22"/>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4"/>
        <v>2472</v>
      </c>
      <c r="AJ154" s="225">
        <f>SUM(AJ155:AJ159)</f>
        <v>0</v>
      </c>
      <c r="AK154" s="371">
        <f>SUM(AK155:AK159)</f>
        <v>0</v>
      </c>
      <c r="AL154" s="1383">
        <f t="shared" si="15"/>
        <v>0</v>
      </c>
      <c r="AM154" s="1339"/>
    </row>
    <row r="155" spans="1:39" ht="14.45" customHeight="1">
      <c r="A155" s="924">
        <v>0</v>
      </c>
      <c r="B155" s="924">
        <v>0</v>
      </c>
      <c r="C155" s="924">
        <v>0</v>
      </c>
      <c r="D155" s="924">
        <v>0</v>
      </c>
      <c r="E155" s="924">
        <v>0</v>
      </c>
      <c r="K155" s="199"/>
      <c r="L155" s="200" t="s">
        <v>59</v>
      </c>
      <c r="M155" s="200"/>
      <c r="N155" s="201" t="s">
        <v>62</v>
      </c>
      <c r="O155" s="203"/>
      <c r="P155" s="224">
        <f t="shared" ref="P155:T170" si="28">P40+P94</f>
        <v>0</v>
      </c>
      <c r="Q155" s="225">
        <f t="shared" si="28"/>
        <v>0</v>
      </c>
      <c r="R155" s="225">
        <f t="shared" si="28"/>
        <v>0</v>
      </c>
      <c r="S155" s="226">
        <f t="shared" si="28"/>
        <v>0</v>
      </c>
      <c r="T155" s="275">
        <f t="shared" si="28"/>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4"/>
        <v>0</v>
      </c>
      <c r="AJ155" s="225">
        <f t="shared" ref="AJ155:AJ162" si="29">IF($P155-$Z155=0,0,ROUND((R155-AA155)*$AI155/($P155-$Z155),0))</f>
        <v>0</v>
      </c>
      <c r="AK155" s="371">
        <f t="shared" ref="AK155:AK162" si="30">IF(P155-Z155=0,0,ROUND((S155-AB155)*AI155/(P155-Z155),0))</f>
        <v>0</v>
      </c>
      <c r="AL155" s="1383">
        <f t="shared" si="15"/>
        <v>0</v>
      </c>
      <c r="AM155" s="1339"/>
    </row>
    <row r="156" spans="1:39" ht="14.45" customHeight="1">
      <c r="A156" s="924">
        <v>0</v>
      </c>
      <c r="B156" s="924">
        <v>0</v>
      </c>
      <c r="C156" s="924">
        <v>0</v>
      </c>
      <c r="D156" s="924">
        <v>0</v>
      </c>
      <c r="E156" s="924">
        <v>0</v>
      </c>
      <c r="K156" s="199"/>
      <c r="L156" s="200"/>
      <c r="M156" s="200"/>
      <c r="N156" s="201" t="s">
        <v>64</v>
      </c>
      <c r="O156" s="203"/>
      <c r="P156" s="224">
        <f t="shared" si="28"/>
        <v>0</v>
      </c>
      <c r="Q156" s="225">
        <f t="shared" si="28"/>
        <v>0</v>
      </c>
      <c r="R156" s="225">
        <f t="shared" si="28"/>
        <v>0</v>
      </c>
      <c r="S156" s="226">
        <f t="shared" si="28"/>
        <v>0</v>
      </c>
      <c r="T156" s="275">
        <f t="shared" si="28"/>
        <v>0</v>
      </c>
      <c r="U156" s="207"/>
      <c r="V156" s="200"/>
      <c r="W156" s="200"/>
      <c r="X156" s="201" t="s">
        <v>64</v>
      </c>
      <c r="Y156" s="203" t="s">
        <v>156</v>
      </c>
      <c r="Z156" s="224">
        <f t="shared" ref="Z156:AC157" si="31">IF(ISERROR(Z$39*(Q156/(Q$156+Q$157+Q$159))),0,ROUND(Z$39*(Q156/(Q$156+Q$157+Q$159)),0))</f>
        <v>0</v>
      </c>
      <c r="AA156" s="225">
        <f t="shared" si="31"/>
        <v>0</v>
      </c>
      <c r="AB156" s="297">
        <f t="shared" si="31"/>
        <v>0</v>
      </c>
      <c r="AC156" s="371">
        <f t="shared" si="31"/>
        <v>0</v>
      </c>
      <c r="AE156" s="199" t="s">
        <v>35</v>
      </c>
      <c r="AF156" s="200"/>
      <c r="AG156" s="200"/>
      <c r="AH156" s="201" t="s">
        <v>64</v>
      </c>
      <c r="AI156" s="224">
        <f t="shared" si="14"/>
        <v>0</v>
      </c>
      <c r="AJ156" s="225">
        <f t="shared" si="29"/>
        <v>0</v>
      </c>
      <c r="AK156" s="371">
        <f t="shared" si="30"/>
        <v>0</v>
      </c>
      <c r="AL156" s="1383">
        <f t="shared" si="15"/>
        <v>0</v>
      </c>
      <c r="AM156" s="1339"/>
    </row>
    <row r="157" spans="1:39" ht="14.45" customHeight="1">
      <c r="A157" s="924">
        <v>0</v>
      </c>
      <c r="B157" s="924">
        <v>0</v>
      </c>
      <c r="C157" s="924">
        <v>0</v>
      </c>
      <c r="D157" s="924">
        <v>0</v>
      </c>
      <c r="E157" s="924">
        <v>0</v>
      </c>
      <c r="K157" s="199"/>
      <c r="L157" s="200"/>
      <c r="M157" s="200"/>
      <c r="N157" s="201" t="s">
        <v>66</v>
      </c>
      <c r="O157" s="203"/>
      <c r="P157" s="224">
        <f t="shared" si="28"/>
        <v>0</v>
      </c>
      <c r="Q157" s="225">
        <f t="shared" si="28"/>
        <v>0</v>
      </c>
      <c r="R157" s="225">
        <f t="shared" si="28"/>
        <v>0</v>
      </c>
      <c r="S157" s="226">
        <f t="shared" si="28"/>
        <v>0</v>
      </c>
      <c r="T157" s="275">
        <f t="shared" si="28"/>
        <v>0</v>
      </c>
      <c r="U157" s="207"/>
      <c r="V157" s="200"/>
      <c r="W157" s="200"/>
      <c r="X157" s="201" t="s">
        <v>66</v>
      </c>
      <c r="Y157" s="203" t="s">
        <v>156</v>
      </c>
      <c r="Z157" s="224">
        <f t="shared" si="31"/>
        <v>0</v>
      </c>
      <c r="AA157" s="225">
        <f t="shared" si="31"/>
        <v>0</v>
      </c>
      <c r="AB157" s="297">
        <f t="shared" si="31"/>
        <v>0</v>
      </c>
      <c r="AC157" s="371">
        <f t="shared" si="31"/>
        <v>0</v>
      </c>
      <c r="AE157" s="199" t="s">
        <v>171</v>
      </c>
      <c r="AF157" s="200"/>
      <c r="AG157" s="200"/>
      <c r="AH157" s="201" t="s">
        <v>66</v>
      </c>
      <c r="AI157" s="224">
        <f t="shared" si="14"/>
        <v>0</v>
      </c>
      <c r="AJ157" s="225">
        <f t="shared" si="29"/>
        <v>0</v>
      </c>
      <c r="AK157" s="371">
        <f t="shared" si="30"/>
        <v>0</v>
      </c>
      <c r="AL157" s="1383">
        <f t="shared" si="15"/>
        <v>0</v>
      </c>
      <c r="AM157" s="1339"/>
    </row>
    <row r="158" spans="1:39" ht="14.45" customHeight="1">
      <c r="A158" s="924">
        <v>0</v>
      </c>
      <c r="B158" s="924">
        <v>0</v>
      </c>
      <c r="C158" s="924">
        <v>0</v>
      </c>
      <c r="D158" s="924">
        <v>0</v>
      </c>
      <c r="E158" s="924">
        <v>0</v>
      </c>
      <c r="K158" s="199"/>
      <c r="L158" s="200"/>
      <c r="M158" s="200"/>
      <c r="N158" s="201" t="s">
        <v>150</v>
      </c>
      <c r="O158" s="203"/>
      <c r="P158" s="224">
        <f t="shared" si="28"/>
        <v>2472</v>
      </c>
      <c r="Q158" s="225">
        <f t="shared" si="28"/>
        <v>2472</v>
      </c>
      <c r="R158" s="225">
        <f t="shared" si="28"/>
        <v>0</v>
      </c>
      <c r="S158" s="226">
        <f t="shared" si="28"/>
        <v>0</v>
      </c>
      <c r="T158" s="275">
        <f t="shared" si="28"/>
        <v>0</v>
      </c>
      <c r="U158" s="207"/>
      <c r="V158" s="200"/>
      <c r="W158" s="200"/>
      <c r="X158" s="201" t="s">
        <v>150</v>
      </c>
      <c r="Y158" s="465"/>
      <c r="Z158" s="224">
        <f>Z43</f>
        <v>0</v>
      </c>
      <c r="AA158" s="225">
        <f>AA43</f>
        <v>0</v>
      </c>
      <c r="AB158" s="297">
        <f>AB43</f>
        <v>0</v>
      </c>
      <c r="AC158" s="371">
        <f>AC43</f>
        <v>0</v>
      </c>
      <c r="AE158" s="199"/>
      <c r="AF158" s="200"/>
      <c r="AG158" s="200"/>
      <c r="AH158" s="201" t="s">
        <v>150</v>
      </c>
      <c r="AI158" s="224">
        <f t="shared" si="14"/>
        <v>2472</v>
      </c>
      <c r="AJ158" s="225">
        <f t="shared" si="29"/>
        <v>0</v>
      </c>
      <c r="AK158" s="371">
        <f t="shared" si="30"/>
        <v>0</v>
      </c>
      <c r="AL158" s="1383">
        <f t="shared" si="15"/>
        <v>0</v>
      </c>
      <c r="AM158" s="1339"/>
    </row>
    <row r="159" spans="1:39" ht="14.45" customHeight="1">
      <c r="A159" s="924">
        <v>0</v>
      </c>
      <c r="B159" s="924">
        <v>0</v>
      </c>
      <c r="C159" s="924">
        <v>0</v>
      </c>
      <c r="D159" s="924">
        <v>0</v>
      </c>
      <c r="E159" s="924">
        <v>0</v>
      </c>
      <c r="K159" s="199"/>
      <c r="L159" s="200" t="s">
        <v>41</v>
      </c>
      <c r="M159" s="221"/>
      <c r="N159" s="201" t="s">
        <v>13</v>
      </c>
      <c r="O159" s="203"/>
      <c r="P159" s="224">
        <f t="shared" si="28"/>
        <v>0</v>
      </c>
      <c r="Q159" s="225">
        <f t="shared" si="28"/>
        <v>0</v>
      </c>
      <c r="R159" s="225">
        <f t="shared" si="28"/>
        <v>0</v>
      </c>
      <c r="S159" s="226">
        <f t="shared" si="28"/>
        <v>0</v>
      </c>
      <c r="T159" s="275">
        <f t="shared" si="28"/>
        <v>0</v>
      </c>
      <c r="U159" s="207"/>
      <c r="V159" s="200" t="s">
        <v>41</v>
      </c>
      <c r="W159" s="221"/>
      <c r="X159" s="201" t="s">
        <v>13</v>
      </c>
      <c r="Y159" s="203" t="s">
        <v>156</v>
      </c>
      <c r="Z159" s="224">
        <f>IF(ISERROR(Z$39*(Q159/(Q$156+Q$157+Q$159))),0,ROUND(Z$39*(Q159/(Q$156+Q$157+Q$159)),0))</f>
        <v>0</v>
      </c>
      <c r="AA159" s="225">
        <f>IF(ISERROR(AA$39*(R159/(R$156+R$157+R$159))),0,ROUND(AA$39*(R159/(R$156+R$157+R$159)),0))</f>
        <v>0</v>
      </c>
      <c r="AB159" s="297">
        <f>IF(ISERROR(AB$39*(S159/(S$156+S$157+S$159))),0,ROUND(AB$39*(S159/(S$156+S$157+S$159)),0))</f>
        <v>0</v>
      </c>
      <c r="AC159" s="371">
        <f>IF(ISERROR(AC$39*(T159/(T$156+T$157+T$159))),0,ROUND(AC$39*(T159/(T$156+T$157+T$159)),0))</f>
        <v>0</v>
      </c>
      <c r="AE159" s="199"/>
      <c r="AF159" s="200" t="s">
        <v>41</v>
      </c>
      <c r="AG159" s="221"/>
      <c r="AH159" s="201" t="s">
        <v>13</v>
      </c>
      <c r="AI159" s="224">
        <f t="shared" si="14"/>
        <v>0</v>
      </c>
      <c r="AJ159" s="225">
        <f t="shared" si="29"/>
        <v>0</v>
      </c>
      <c r="AK159" s="371">
        <f t="shared" si="30"/>
        <v>0</v>
      </c>
      <c r="AL159" s="1383">
        <f t="shared" si="15"/>
        <v>0</v>
      </c>
      <c r="AM159" s="1339"/>
    </row>
    <row r="160" spans="1:39" ht="14.45" customHeight="1">
      <c r="A160" s="924">
        <v>0</v>
      </c>
      <c r="B160" s="924">
        <v>0</v>
      </c>
      <c r="C160" s="924">
        <v>0</v>
      </c>
      <c r="D160" s="924">
        <v>0</v>
      </c>
      <c r="E160" s="924">
        <v>0</v>
      </c>
      <c r="K160" s="199"/>
      <c r="L160" s="200"/>
      <c r="M160" s="201" t="s">
        <v>70</v>
      </c>
      <c r="N160" s="202"/>
      <c r="O160" s="203"/>
      <c r="P160" s="224">
        <f t="shared" si="28"/>
        <v>0</v>
      </c>
      <c r="Q160" s="225">
        <f t="shared" si="28"/>
        <v>0</v>
      </c>
      <c r="R160" s="225">
        <f t="shared" si="28"/>
        <v>0</v>
      </c>
      <c r="S160" s="226">
        <f t="shared" si="28"/>
        <v>0</v>
      </c>
      <c r="T160" s="275">
        <f t="shared" si="28"/>
        <v>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4"/>
        <v>0</v>
      </c>
      <c r="AJ160" s="225">
        <f t="shared" si="29"/>
        <v>0</v>
      </c>
      <c r="AK160" s="371">
        <f t="shared" si="30"/>
        <v>0</v>
      </c>
      <c r="AL160" s="1383">
        <f t="shared" si="15"/>
        <v>0</v>
      </c>
      <c r="AM160" s="1339"/>
    </row>
    <row r="161" spans="1:39" ht="14.45" customHeight="1">
      <c r="A161" s="924">
        <v>0</v>
      </c>
      <c r="B161" s="924">
        <v>0</v>
      </c>
      <c r="C161" s="924">
        <v>0</v>
      </c>
      <c r="D161" s="924">
        <v>0</v>
      </c>
      <c r="E161" s="924">
        <v>0</v>
      </c>
      <c r="K161" s="199"/>
      <c r="L161" s="200"/>
      <c r="M161" s="201" t="s">
        <v>73</v>
      </c>
      <c r="N161" s="202"/>
      <c r="O161" s="203"/>
      <c r="P161" s="224">
        <f t="shared" si="28"/>
        <v>0</v>
      </c>
      <c r="Q161" s="225">
        <f t="shared" si="28"/>
        <v>0</v>
      </c>
      <c r="R161" s="225">
        <f t="shared" si="28"/>
        <v>0</v>
      </c>
      <c r="S161" s="226">
        <f t="shared" si="28"/>
        <v>0</v>
      </c>
      <c r="T161" s="275">
        <f t="shared" si="28"/>
        <v>0</v>
      </c>
      <c r="U161" s="207"/>
      <c r="V161" s="200"/>
      <c r="W161" s="201" t="s">
        <v>73</v>
      </c>
      <c r="X161" s="202"/>
      <c r="Y161" s="203" t="s">
        <v>156</v>
      </c>
      <c r="Z161" s="224">
        <f t="shared" ref="Z161:AC162" si="32">IF(ISERROR(Z$47*(Q161/(Q$150+Q$151+Q$152+Q$161+Q$162))),0,ROUND(Z$47*(Q161/(Q$150+Q$151+Q$152+Q$161+Q$162)),0))</f>
        <v>0</v>
      </c>
      <c r="AA161" s="225">
        <f t="shared" si="32"/>
        <v>0</v>
      </c>
      <c r="AB161" s="297">
        <f t="shared" si="32"/>
        <v>0</v>
      </c>
      <c r="AC161" s="371">
        <f t="shared" si="32"/>
        <v>0</v>
      </c>
      <c r="AE161" s="199"/>
      <c r="AF161" s="200"/>
      <c r="AG161" s="201" t="s">
        <v>73</v>
      </c>
      <c r="AH161" s="202"/>
      <c r="AI161" s="224">
        <f t="shared" si="14"/>
        <v>0</v>
      </c>
      <c r="AJ161" s="225">
        <f t="shared" si="29"/>
        <v>0</v>
      </c>
      <c r="AK161" s="371">
        <f t="shared" si="30"/>
        <v>0</v>
      </c>
      <c r="AL161" s="1383">
        <f t="shared" si="15"/>
        <v>0</v>
      </c>
      <c r="AM161" s="1339"/>
    </row>
    <row r="162" spans="1:39" ht="14.45" customHeight="1">
      <c r="A162" s="924">
        <v>0</v>
      </c>
      <c r="B162" s="924">
        <v>0</v>
      </c>
      <c r="C162" s="924">
        <v>0</v>
      </c>
      <c r="D162" s="924">
        <v>0</v>
      </c>
      <c r="E162" s="924">
        <v>0</v>
      </c>
      <c r="K162" s="199"/>
      <c r="L162" s="221"/>
      <c r="M162" s="201" t="s">
        <v>13</v>
      </c>
      <c r="N162" s="202"/>
      <c r="O162" s="203"/>
      <c r="P162" s="224">
        <f t="shared" si="28"/>
        <v>0</v>
      </c>
      <c r="Q162" s="225">
        <f t="shared" si="28"/>
        <v>0</v>
      </c>
      <c r="R162" s="225">
        <f t="shared" si="28"/>
        <v>0</v>
      </c>
      <c r="S162" s="226">
        <f t="shared" si="28"/>
        <v>0</v>
      </c>
      <c r="T162" s="275">
        <f t="shared" si="28"/>
        <v>0</v>
      </c>
      <c r="U162" s="207"/>
      <c r="V162" s="221"/>
      <c r="W162" s="201" t="s">
        <v>13</v>
      </c>
      <c r="X162" s="202"/>
      <c r="Y162" s="203" t="s">
        <v>156</v>
      </c>
      <c r="Z162" s="224">
        <f t="shared" si="32"/>
        <v>0</v>
      </c>
      <c r="AA162" s="225">
        <f t="shared" si="32"/>
        <v>0</v>
      </c>
      <c r="AB162" s="297">
        <f t="shared" si="32"/>
        <v>0</v>
      </c>
      <c r="AC162" s="371">
        <f t="shared" si="32"/>
        <v>0</v>
      </c>
      <c r="AE162" s="199"/>
      <c r="AF162" s="221"/>
      <c r="AG162" s="201" t="s">
        <v>13</v>
      </c>
      <c r="AH162" s="202"/>
      <c r="AI162" s="224">
        <f t="shared" si="14"/>
        <v>0</v>
      </c>
      <c r="AJ162" s="225">
        <f t="shared" si="29"/>
        <v>0</v>
      </c>
      <c r="AK162" s="371">
        <f t="shared" si="30"/>
        <v>0</v>
      </c>
      <c r="AL162" s="1383">
        <f t="shared" si="15"/>
        <v>0</v>
      </c>
      <c r="AM162" s="1339"/>
    </row>
    <row r="163" spans="1:39" ht="14.45" customHeight="1">
      <c r="A163" s="924">
        <v>0</v>
      </c>
      <c r="B163" s="924">
        <v>0</v>
      </c>
      <c r="C163" s="924">
        <v>0</v>
      </c>
      <c r="D163" s="924">
        <v>0</v>
      </c>
      <c r="E163" s="924">
        <v>0</v>
      </c>
      <c r="K163" s="199" t="s">
        <v>4</v>
      </c>
      <c r="L163" s="178" t="s">
        <v>78</v>
      </c>
      <c r="M163" s="202"/>
      <c r="N163" s="202"/>
      <c r="O163" s="203"/>
      <c r="P163" s="224">
        <f t="shared" si="28"/>
        <v>10167</v>
      </c>
      <c r="Q163" s="225">
        <f t="shared" si="28"/>
        <v>10167</v>
      </c>
      <c r="R163" s="225">
        <f t="shared" si="28"/>
        <v>0</v>
      </c>
      <c r="S163" s="226">
        <f t="shared" si="28"/>
        <v>0</v>
      </c>
      <c r="T163" s="275">
        <f t="shared" si="28"/>
        <v>3700</v>
      </c>
      <c r="U163" s="207" t="s">
        <v>4</v>
      </c>
      <c r="V163" s="178" t="s">
        <v>78</v>
      </c>
      <c r="W163" s="202"/>
      <c r="X163" s="202"/>
      <c r="Y163" s="203" t="s">
        <v>156</v>
      </c>
      <c r="Z163" s="464">
        <f>IF(ISERROR(Z$60*(Q163/(Q$123+Q$133+Q$134+Q$135+Q$144+Q$163+Q$175))),0,ROUND(Z$60*(Q163/(Q$123+Q$133+Q$134+Q$135+Q$144+Q$163+Q$175)),0))</f>
        <v>0</v>
      </c>
      <c r="AA163" s="225">
        <f>IF(ISERROR(AA$60*(R163/(R$123+R$133+R$134+R$135+R$144+R$163+R$175))),0,ROUND(AA$60*(R163/(R$123+R$133+R$134+R$135+R$144+R$163+R$175)),0))</f>
        <v>0</v>
      </c>
      <c r="AB163" s="297">
        <f>IF(ISERROR(AB$60*(S163/(S$123+S$133+S$134+S$135+S$144+S$163+S$175))),0,ROUND(AB$60*(S163/(S$123+S$133+S$134+S$135+S$144+S$163+S$175)),0))</f>
        <v>0</v>
      </c>
      <c r="AC163" s="371">
        <f>IF(ISERROR(AC$60*(T163/(T$123+T$133+T$134+T$135+T$144+T$163+T$175))),0,ROUND(AC$60*(T163/(T$123+T$133+T$134+T$135+T$144+T$163+T$175)),0))</f>
        <v>0</v>
      </c>
      <c r="AE163" s="199" t="s">
        <v>4</v>
      </c>
      <c r="AF163" s="178" t="s">
        <v>78</v>
      </c>
      <c r="AG163" s="202"/>
      <c r="AH163" s="202"/>
      <c r="AI163" s="224">
        <f t="shared" si="14"/>
        <v>10167</v>
      </c>
      <c r="AJ163" s="225">
        <f>SUM(AJ164:AJ165)</f>
        <v>0</v>
      </c>
      <c r="AK163" s="371">
        <f>SUM(AK164:AK165)</f>
        <v>0</v>
      </c>
      <c r="AL163" s="1383">
        <f t="shared" si="15"/>
        <v>0</v>
      </c>
      <c r="AM163" s="1339"/>
    </row>
    <row r="164" spans="1:39" ht="14.45" customHeight="1">
      <c r="A164" s="924">
        <v>0</v>
      </c>
      <c r="B164" s="924">
        <v>0</v>
      </c>
      <c r="C164" s="924">
        <v>0</v>
      </c>
      <c r="D164" s="924">
        <v>0</v>
      </c>
      <c r="E164" s="924">
        <v>0</v>
      </c>
      <c r="K164" s="199"/>
      <c r="L164" s="200"/>
      <c r="M164" s="201" t="s">
        <v>11</v>
      </c>
      <c r="N164" s="202"/>
      <c r="O164" s="203"/>
      <c r="P164" s="224">
        <f t="shared" si="28"/>
        <v>0</v>
      </c>
      <c r="Q164" s="225">
        <f t="shared" si="28"/>
        <v>0</v>
      </c>
      <c r="R164" s="225">
        <f t="shared" si="28"/>
        <v>0</v>
      </c>
      <c r="S164" s="226">
        <f t="shared" si="28"/>
        <v>0</v>
      </c>
      <c r="T164" s="275">
        <f t="shared" si="28"/>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4"/>
        <v>0</v>
      </c>
      <c r="AJ164" s="225">
        <f t="shared" ref="AJ164:AJ169" si="33">IF($P164-$Z164=0,0,ROUND((R164-AA164)*$AI164/($P164-$Z164),0))</f>
        <v>0</v>
      </c>
      <c r="AK164" s="371">
        <f t="shared" ref="AK164:AK169" si="34">IF(P164-Z164=0,0,ROUND((S164-AB164)*AI164/(P164-Z164),0))</f>
        <v>0</v>
      </c>
      <c r="AL164" s="1383">
        <f t="shared" si="15"/>
        <v>0</v>
      </c>
      <c r="AM164" s="1339"/>
    </row>
    <row r="165" spans="1:39" ht="14.45" customHeight="1">
      <c r="A165" s="924">
        <v>0</v>
      </c>
      <c r="B165" s="924">
        <v>0</v>
      </c>
      <c r="C165" s="924">
        <v>0</v>
      </c>
      <c r="D165" s="924">
        <v>0</v>
      </c>
      <c r="E165" s="924">
        <v>0</v>
      </c>
      <c r="K165" s="199"/>
      <c r="L165" s="221"/>
      <c r="M165" s="201" t="s">
        <v>13</v>
      </c>
      <c r="N165" s="202"/>
      <c r="O165" s="203"/>
      <c r="P165" s="224">
        <f t="shared" si="28"/>
        <v>10167</v>
      </c>
      <c r="Q165" s="225">
        <f t="shared" si="28"/>
        <v>10167</v>
      </c>
      <c r="R165" s="225">
        <f t="shared" si="28"/>
        <v>0</v>
      </c>
      <c r="S165" s="226">
        <f t="shared" si="28"/>
        <v>0</v>
      </c>
      <c r="T165" s="275">
        <f t="shared" si="28"/>
        <v>3700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4"/>
        <v>10167</v>
      </c>
      <c r="AJ165" s="225">
        <f t="shared" si="33"/>
        <v>0</v>
      </c>
      <c r="AK165" s="371">
        <f t="shared" si="34"/>
        <v>0</v>
      </c>
      <c r="AL165" s="1383">
        <f t="shared" si="15"/>
        <v>0</v>
      </c>
      <c r="AM165" s="1339"/>
    </row>
    <row r="166" spans="1:39" ht="14.45" customHeight="1">
      <c r="A166" s="924">
        <v>0</v>
      </c>
      <c r="B166" s="924">
        <v>0</v>
      </c>
      <c r="C166" s="924">
        <v>0</v>
      </c>
      <c r="D166" s="924">
        <v>0</v>
      </c>
      <c r="E166" s="924">
        <v>0</v>
      </c>
      <c r="K166" s="199"/>
      <c r="L166" s="174"/>
      <c r="M166" s="201" t="s">
        <v>88</v>
      </c>
      <c r="N166" s="202"/>
      <c r="O166" s="203"/>
      <c r="P166" s="224">
        <f t="shared" si="28"/>
        <v>705466</v>
      </c>
      <c r="Q166" s="225">
        <f t="shared" si="28"/>
        <v>705466</v>
      </c>
      <c r="R166" s="225">
        <f t="shared" si="28"/>
        <v>217587</v>
      </c>
      <c r="S166" s="226">
        <f t="shared" si="28"/>
        <v>0</v>
      </c>
      <c r="T166" s="275">
        <f t="shared" si="28"/>
        <v>189300</v>
      </c>
      <c r="U166" s="207"/>
      <c r="V166" s="174"/>
      <c r="W166" s="201" t="s">
        <v>88</v>
      </c>
      <c r="X166" s="202"/>
      <c r="Y166" s="203"/>
      <c r="Z166" s="224">
        <f t="shared" ref="Z166:AC168" si="35">Z51</f>
        <v>1341</v>
      </c>
      <c r="AA166" s="225">
        <f t="shared" si="35"/>
        <v>0</v>
      </c>
      <c r="AB166" s="297">
        <f t="shared" si="35"/>
        <v>0</v>
      </c>
      <c r="AC166" s="371">
        <f t="shared" si="35"/>
        <v>0</v>
      </c>
      <c r="AE166" s="199"/>
      <c r="AF166" s="174"/>
      <c r="AG166" s="201" t="s">
        <v>88</v>
      </c>
      <c r="AH166" s="202"/>
      <c r="AI166" s="224">
        <f t="shared" si="14"/>
        <v>704125</v>
      </c>
      <c r="AJ166" s="225">
        <f t="shared" si="33"/>
        <v>217587</v>
      </c>
      <c r="AK166" s="371">
        <f t="shared" si="34"/>
        <v>0</v>
      </c>
      <c r="AL166" s="1383">
        <f t="shared" si="15"/>
        <v>0</v>
      </c>
      <c r="AM166" s="1339"/>
    </row>
    <row r="167" spans="1:39" ht="14.45" customHeight="1">
      <c r="A167" s="924">
        <v>0</v>
      </c>
      <c r="B167" s="924">
        <v>0</v>
      </c>
      <c r="C167" s="924">
        <v>0</v>
      </c>
      <c r="D167" s="924">
        <v>0</v>
      </c>
      <c r="E167" s="924">
        <v>0</v>
      </c>
      <c r="K167" s="199"/>
      <c r="L167" s="181" t="s">
        <v>91</v>
      </c>
      <c r="M167" s="201" t="s">
        <v>89</v>
      </c>
      <c r="N167" s="202"/>
      <c r="O167" s="203"/>
      <c r="P167" s="224">
        <f t="shared" si="28"/>
        <v>14960</v>
      </c>
      <c r="Q167" s="225">
        <f t="shared" si="28"/>
        <v>14960</v>
      </c>
      <c r="R167" s="225">
        <f t="shared" si="28"/>
        <v>0</v>
      </c>
      <c r="S167" s="226">
        <f t="shared" si="28"/>
        <v>0</v>
      </c>
      <c r="T167" s="275">
        <f t="shared" si="28"/>
        <v>0</v>
      </c>
      <c r="U167" s="207"/>
      <c r="V167" s="181" t="s">
        <v>91</v>
      </c>
      <c r="W167" s="201" t="s">
        <v>89</v>
      </c>
      <c r="X167" s="202"/>
      <c r="Y167" s="203"/>
      <c r="Z167" s="224">
        <f t="shared" si="35"/>
        <v>0</v>
      </c>
      <c r="AA167" s="225">
        <f t="shared" si="35"/>
        <v>0</v>
      </c>
      <c r="AB167" s="297">
        <f t="shared" si="35"/>
        <v>0</v>
      </c>
      <c r="AC167" s="371">
        <f t="shared" si="35"/>
        <v>0</v>
      </c>
      <c r="AE167" s="199"/>
      <c r="AF167" s="181" t="s">
        <v>91</v>
      </c>
      <c r="AG167" s="201" t="s">
        <v>89</v>
      </c>
      <c r="AH167" s="202"/>
      <c r="AI167" s="224">
        <f t="shared" si="14"/>
        <v>14960</v>
      </c>
      <c r="AJ167" s="225">
        <f t="shared" si="33"/>
        <v>0</v>
      </c>
      <c r="AK167" s="371">
        <f t="shared" si="34"/>
        <v>0</v>
      </c>
      <c r="AL167" s="1383">
        <f t="shared" si="15"/>
        <v>0</v>
      </c>
      <c r="AM167" s="1339"/>
    </row>
    <row r="168" spans="1:39" ht="14.45" customHeight="1">
      <c r="K168" s="199"/>
      <c r="L168" s="181"/>
      <c r="M168" s="201" t="s">
        <v>104</v>
      </c>
      <c r="N168" s="202"/>
      <c r="O168" s="203"/>
      <c r="P168" s="224">
        <f t="shared" si="28"/>
        <v>0</v>
      </c>
      <c r="Q168" s="225">
        <f t="shared" si="28"/>
        <v>0</v>
      </c>
      <c r="R168" s="225">
        <f t="shared" si="28"/>
        <v>0</v>
      </c>
      <c r="S168" s="226">
        <f t="shared" si="28"/>
        <v>0</v>
      </c>
      <c r="T168" s="275">
        <f t="shared" si="28"/>
        <v>0</v>
      </c>
      <c r="U168" s="207"/>
      <c r="V168" s="181"/>
      <c r="W168" s="201" t="s">
        <v>104</v>
      </c>
      <c r="X168" s="202"/>
      <c r="Y168" s="203"/>
      <c r="Z168" s="224">
        <f t="shared" si="35"/>
        <v>0</v>
      </c>
      <c r="AA168" s="225">
        <f t="shared" si="35"/>
        <v>0</v>
      </c>
      <c r="AB168" s="297">
        <f t="shared" si="35"/>
        <v>0</v>
      </c>
      <c r="AC168" s="371">
        <f t="shared" si="35"/>
        <v>0</v>
      </c>
      <c r="AE168" s="199"/>
      <c r="AF168" s="181"/>
      <c r="AG168" s="201" t="s">
        <v>104</v>
      </c>
      <c r="AH168" s="202"/>
      <c r="AI168" s="224">
        <f t="shared" si="14"/>
        <v>0</v>
      </c>
      <c r="AJ168" s="225">
        <f t="shared" si="33"/>
        <v>0</v>
      </c>
      <c r="AK168" s="371">
        <f t="shared" si="34"/>
        <v>0</v>
      </c>
      <c r="AL168" s="1383">
        <f t="shared" si="15"/>
        <v>0</v>
      </c>
      <c r="AM168" s="1339"/>
    </row>
    <row r="169" spans="1:39" ht="14.45" customHeight="1">
      <c r="K169" s="199"/>
      <c r="L169" s="181"/>
      <c r="M169" s="201" t="s">
        <v>90</v>
      </c>
      <c r="N169" s="202"/>
      <c r="O169" s="203"/>
      <c r="P169" s="224">
        <f t="shared" si="28"/>
        <v>0</v>
      </c>
      <c r="Q169" s="225">
        <f t="shared" si="28"/>
        <v>0</v>
      </c>
      <c r="R169" s="225">
        <f t="shared" si="28"/>
        <v>0</v>
      </c>
      <c r="S169" s="226">
        <f t="shared" si="28"/>
        <v>0</v>
      </c>
      <c r="T169" s="275">
        <f t="shared" si="28"/>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4"/>
        <v>0</v>
      </c>
      <c r="AJ169" s="225">
        <f t="shared" si="33"/>
        <v>0</v>
      </c>
      <c r="AK169" s="371">
        <f t="shared" si="34"/>
        <v>0</v>
      </c>
      <c r="AL169" s="1383">
        <f t="shared" si="15"/>
        <v>0</v>
      </c>
      <c r="AM169" s="1339"/>
    </row>
    <row r="170" spans="1:39" ht="14.45" customHeight="1">
      <c r="A170" s="933">
        <v>0</v>
      </c>
      <c r="B170" s="933">
        <v>0</v>
      </c>
      <c r="C170" s="933">
        <v>0</v>
      </c>
      <c r="D170" s="933">
        <v>0</v>
      </c>
      <c r="E170" s="933">
        <v>0</v>
      </c>
      <c r="K170" s="199"/>
      <c r="L170" s="181" t="s">
        <v>92</v>
      </c>
      <c r="M170" s="201" t="s">
        <v>105</v>
      </c>
      <c r="N170" s="202"/>
      <c r="O170" s="203"/>
      <c r="P170" s="224">
        <f t="shared" si="28"/>
        <v>0</v>
      </c>
      <c r="Q170" s="225">
        <f t="shared" si="28"/>
        <v>0</v>
      </c>
      <c r="R170" s="225">
        <f t="shared" si="28"/>
        <v>0</v>
      </c>
      <c r="S170" s="226">
        <f t="shared" si="28"/>
        <v>0</v>
      </c>
      <c r="T170" s="275">
        <f t="shared" si="28"/>
        <v>0</v>
      </c>
      <c r="U170" s="207"/>
      <c r="V170" s="181" t="s">
        <v>92</v>
      </c>
      <c r="W170" s="201" t="s">
        <v>105</v>
      </c>
      <c r="X170" s="202"/>
      <c r="Y170" s="203" t="s">
        <v>156</v>
      </c>
      <c r="Z170" s="224">
        <f t="shared" ref="Z170:AC172" si="36">IF(ISERROR((Z$58+Z$59)*(Q170/(Q$170+Q$171+Q$172+Q$174))),0,ROUND((Z$58+Z$59)*(Q170/(Q$170+Q$171+Q$172+Q$174)),0))</f>
        <v>0</v>
      </c>
      <c r="AA170" s="225">
        <f t="shared" si="36"/>
        <v>0</v>
      </c>
      <c r="AB170" s="297">
        <f t="shared" si="36"/>
        <v>0</v>
      </c>
      <c r="AC170" s="371">
        <f t="shared" si="36"/>
        <v>0</v>
      </c>
      <c r="AE170" s="199"/>
      <c r="AF170" s="181" t="s">
        <v>92</v>
      </c>
      <c r="AG170" s="201" t="s">
        <v>105</v>
      </c>
      <c r="AH170" s="202"/>
      <c r="AI170" s="224">
        <f t="shared" si="14"/>
        <v>0</v>
      </c>
      <c r="AJ170" s="225">
        <f t="shared" ref="AJ170:AJ175" si="37">IF($P170-$Z170=0,0,ROUND((R170-AA170)*$AI170/($P170-$Z170),0))</f>
        <v>0</v>
      </c>
      <c r="AK170" s="371">
        <f t="shared" ref="AK170:AK175" si="38">IF(P170-Z170=0,0,ROUND((S170-AB170)*AI170/(P170-Z170),0))</f>
        <v>0</v>
      </c>
      <c r="AL170" s="1383">
        <f t="shared" si="15"/>
        <v>0</v>
      </c>
      <c r="AM170" s="1339"/>
    </row>
    <row r="171" spans="1:39" ht="14.45" customHeight="1">
      <c r="A171" s="933">
        <v>0</v>
      </c>
      <c r="B171" s="933">
        <v>0</v>
      </c>
      <c r="C171" s="933">
        <v>0</v>
      </c>
      <c r="D171" s="933">
        <v>0</v>
      </c>
      <c r="E171" s="933">
        <v>0</v>
      </c>
      <c r="K171" s="199"/>
      <c r="L171" s="181"/>
      <c r="M171" s="201" t="s">
        <v>106</v>
      </c>
      <c r="N171" s="202"/>
      <c r="O171" s="203"/>
      <c r="P171" s="224">
        <f t="shared" ref="P171:T176" si="39">P56+P110</f>
        <v>0</v>
      </c>
      <c r="Q171" s="225">
        <f t="shared" si="39"/>
        <v>0</v>
      </c>
      <c r="R171" s="225">
        <f t="shared" si="39"/>
        <v>0</v>
      </c>
      <c r="S171" s="226">
        <f t="shared" si="39"/>
        <v>0</v>
      </c>
      <c r="T171" s="275">
        <f t="shared" si="39"/>
        <v>0</v>
      </c>
      <c r="U171" s="207"/>
      <c r="V171" s="181"/>
      <c r="W171" s="201" t="s">
        <v>106</v>
      </c>
      <c r="X171" s="202"/>
      <c r="Y171" s="203" t="s">
        <v>156</v>
      </c>
      <c r="Z171" s="224">
        <f t="shared" si="36"/>
        <v>0</v>
      </c>
      <c r="AA171" s="225">
        <f t="shared" si="36"/>
        <v>0</v>
      </c>
      <c r="AB171" s="297">
        <f t="shared" si="36"/>
        <v>0</v>
      </c>
      <c r="AC171" s="371">
        <f t="shared" si="36"/>
        <v>0</v>
      </c>
      <c r="AE171" s="199"/>
      <c r="AF171" s="181"/>
      <c r="AG171" s="201" t="s">
        <v>106</v>
      </c>
      <c r="AH171" s="202"/>
      <c r="AI171" s="224">
        <f t="shared" si="14"/>
        <v>0</v>
      </c>
      <c r="AJ171" s="225">
        <f t="shared" si="37"/>
        <v>0</v>
      </c>
      <c r="AK171" s="371">
        <f t="shared" si="38"/>
        <v>0</v>
      </c>
      <c r="AL171" s="1383">
        <f t="shared" si="15"/>
        <v>0</v>
      </c>
      <c r="AM171" s="1339"/>
    </row>
    <row r="172" spans="1:39" ht="14.45" customHeight="1">
      <c r="A172" s="933">
        <v>0</v>
      </c>
      <c r="B172" s="933">
        <v>0</v>
      </c>
      <c r="C172" s="933">
        <v>0</v>
      </c>
      <c r="D172" s="933">
        <v>0</v>
      </c>
      <c r="E172" s="933">
        <v>0</v>
      </c>
      <c r="K172" s="199"/>
      <c r="L172" s="181"/>
      <c r="M172" s="201" t="s">
        <v>107</v>
      </c>
      <c r="N172" s="202"/>
      <c r="O172" s="203"/>
      <c r="P172" s="224">
        <f t="shared" si="39"/>
        <v>0</v>
      </c>
      <c r="Q172" s="225">
        <f t="shared" si="39"/>
        <v>0</v>
      </c>
      <c r="R172" s="225">
        <f t="shared" si="39"/>
        <v>0</v>
      </c>
      <c r="S172" s="226">
        <f t="shared" si="39"/>
        <v>0</v>
      </c>
      <c r="T172" s="275">
        <f t="shared" si="39"/>
        <v>0</v>
      </c>
      <c r="U172" s="207"/>
      <c r="V172" s="181"/>
      <c r="W172" s="201" t="s">
        <v>107</v>
      </c>
      <c r="X172" s="202"/>
      <c r="Y172" s="203" t="s">
        <v>156</v>
      </c>
      <c r="Z172" s="224">
        <f t="shared" si="36"/>
        <v>0</v>
      </c>
      <c r="AA172" s="225">
        <f t="shared" si="36"/>
        <v>0</v>
      </c>
      <c r="AB172" s="297">
        <f t="shared" si="36"/>
        <v>0</v>
      </c>
      <c r="AC172" s="371">
        <f t="shared" si="36"/>
        <v>0</v>
      </c>
      <c r="AE172" s="199"/>
      <c r="AF172" s="181"/>
      <c r="AG172" s="201" t="s">
        <v>107</v>
      </c>
      <c r="AH172" s="202"/>
      <c r="AI172" s="224">
        <f t="shared" si="14"/>
        <v>0</v>
      </c>
      <c r="AJ172" s="225">
        <f t="shared" si="37"/>
        <v>0</v>
      </c>
      <c r="AK172" s="371">
        <f t="shared" si="38"/>
        <v>0</v>
      </c>
      <c r="AL172" s="1383">
        <f t="shared" si="15"/>
        <v>0</v>
      </c>
      <c r="AM172" s="1339"/>
    </row>
    <row r="173" spans="1:39" ht="14.45" customHeight="1">
      <c r="A173" s="933">
        <v>0</v>
      </c>
      <c r="B173" s="933">
        <v>0</v>
      </c>
      <c r="C173" s="933">
        <v>0</v>
      </c>
      <c r="D173" s="933">
        <v>0</v>
      </c>
      <c r="E173" s="933">
        <v>0</v>
      </c>
      <c r="K173" s="199"/>
      <c r="L173" s="181" t="s">
        <v>41</v>
      </c>
      <c r="M173" s="201" t="s">
        <v>108</v>
      </c>
      <c r="N173" s="202"/>
      <c r="O173" s="203"/>
      <c r="P173" s="224">
        <f t="shared" si="39"/>
        <v>1106</v>
      </c>
      <c r="Q173" s="225">
        <f t="shared" si="39"/>
        <v>1106</v>
      </c>
      <c r="R173" s="225">
        <f t="shared" si="39"/>
        <v>0</v>
      </c>
      <c r="S173" s="226">
        <f t="shared" si="39"/>
        <v>0</v>
      </c>
      <c r="T173" s="275">
        <f t="shared" si="39"/>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4"/>
        <v>1106</v>
      </c>
      <c r="AJ173" s="225">
        <f t="shared" si="37"/>
        <v>0</v>
      </c>
      <c r="AK173" s="371">
        <f t="shared" si="38"/>
        <v>0</v>
      </c>
      <c r="AL173" s="1383">
        <f t="shared" si="15"/>
        <v>0</v>
      </c>
      <c r="AM173" s="1339"/>
    </row>
    <row r="174" spans="1:39" ht="14.45" customHeight="1">
      <c r="A174" s="933">
        <v>0</v>
      </c>
      <c r="B174" s="933">
        <v>0</v>
      </c>
      <c r="C174" s="933">
        <v>0</v>
      </c>
      <c r="D174" s="933">
        <v>0</v>
      </c>
      <c r="E174" s="933">
        <v>0</v>
      </c>
      <c r="K174" s="199"/>
      <c r="L174" s="221"/>
      <c r="M174" s="201" t="s">
        <v>13</v>
      </c>
      <c r="N174" s="202"/>
      <c r="O174" s="203"/>
      <c r="P174" s="224">
        <f t="shared" si="39"/>
        <v>145934</v>
      </c>
      <c r="Q174" s="225">
        <f t="shared" si="39"/>
        <v>145934</v>
      </c>
      <c r="R174" s="225">
        <f t="shared" si="39"/>
        <v>28949</v>
      </c>
      <c r="S174" s="226">
        <f t="shared" si="39"/>
        <v>0</v>
      </c>
      <c r="T174" s="275">
        <f t="shared" si="39"/>
        <v>25300</v>
      </c>
      <c r="U174" s="207"/>
      <c r="V174" s="221"/>
      <c r="W174" s="201" t="s">
        <v>13</v>
      </c>
      <c r="X174" s="202"/>
      <c r="Y174" s="203" t="s">
        <v>156</v>
      </c>
      <c r="Z174" s="224">
        <f>IF(ISERROR((Z$58+Z$59)*(Q174/(Q$170+Q$171+Q$172+Q$174))),0,ROUND((Z$58+Z$59)*(Q174/(Q$170+Q$171+Q$172+Q$174)),0))</f>
        <v>16322</v>
      </c>
      <c r="AA174" s="225">
        <f>IF(ISERROR((AA$58+AA$59)*(R174/(R$170+R$171+R$172+R$174))),0,ROUND((AA$58+AA$59)*(R174/(R$170+R$171+R$172+R$174)),0))</f>
        <v>0</v>
      </c>
      <c r="AB174" s="297">
        <f>IF(ISERROR((AB$58+AB$59)*(S174/(S$170+S$171+S$172+S$174))),0,ROUND((AB$58+AB$59)*(S174/(S$170+S$171+S$172+S$174)),0))</f>
        <v>0</v>
      </c>
      <c r="AC174" s="371">
        <f>IF(ISERROR((AC$58+AC$59)*(T174/(T$170+T$171+T$172+T$174))),0,ROUND((AC$58+AC$59)*(T174/(T$170+T$171+T$172+T$174)),0))</f>
        <v>0</v>
      </c>
      <c r="AE174" s="199"/>
      <c r="AF174" s="221"/>
      <c r="AG174" s="201" t="s">
        <v>13</v>
      </c>
      <c r="AH174" s="202"/>
      <c r="AI174" s="224">
        <f t="shared" si="14"/>
        <v>129612</v>
      </c>
      <c r="AJ174" s="225">
        <f t="shared" si="37"/>
        <v>28949</v>
      </c>
      <c r="AK174" s="371">
        <f t="shared" si="38"/>
        <v>0</v>
      </c>
      <c r="AL174" s="1383">
        <f t="shared" si="15"/>
        <v>0</v>
      </c>
      <c r="AM174" s="1339"/>
    </row>
    <row r="175" spans="1:39" ht="14.45" customHeight="1">
      <c r="A175" s="933">
        <v>0</v>
      </c>
      <c r="B175" s="933">
        <v>0</v>
      </c>
      <c r="C175" s="933">
        <v>0</v>
      </c>
      <c r="D175" s="933">
        <v>0</v>
      </c>
      <c r="E175" s="933">
        <v>0</v>
      </c>
      <c r="K175" s="199"/>
      <c r="L175" s="201" t="s">
        <v>13</v>
      </c>
      <c r="M175" s="202"/>
      <c r="N175" s="202"/>
      <c r="O175" s="203"/>
      <c r="P175" s="224">
        <f t="shared" si="39"/>
        <v>0</v>
      </c>
      <c r="Q175" s="225">
        <f t="shared" si="39"/>
        <v>0</v>
      </c>
      <c r="R175" s="225">
        <f t="shared" si="39"/>
        <v>0</v>
      </c>
      <c r="S175" s="226">
        <f t="shared" si="39"/>
        <v>0</v>
      </c>
      <c r="T175" s="275">
        <f t="shared" si="39"/>
        <v>0</v>
      </c>
      <c r="U175" s="207"/>
      <c r="V175" s="201" t="s">
        <v>13</v>
      </c>
      <c r="W175" s="202"/>
      <c r="X175" s="202"/>
      <c r="Y175" s="203" t="s">
        <v>156</v>
      </c>
      <c r="Z175" s="46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4"/>
        <v>0</v>
      </c>
      <c r="AJ175" s="225">
        <f t="shared" si="37"/>
        <v>0</v>
      </c>
      <c r="AK175" s="371">
        <f t="shared" si="38"/>
        <v>0</v>
      </c>
      <c r="AL175" s="1383">
        <f t="shared" si="15"/>
        <v>0</v>
      </c>
      <c r="AM175" s="1387" t="s">
        <v>1277</v>
      </c>
    </row>
    <row r="176" spans="1:39" ht="14.45" customHeight="1" thickBot="1">
      <c r="A176" s="933">
        <v>0</v>
      </c>
      <c r="B176" s="933">
        <v>0</v>
      </c>
      <c r="C176" s="933">
        <v>0</v>
      </c>
      <c r="D176" s="933">
        <v>0</v>
      </c>
      <c r="E176" s="933">
        <v>0</v>
      </c>
      <c r="K176" s="316"/>
      <c r="L176" s="317" t="s">
        <v>82</v>
      </c>
      <c r="M176" s="318"/>
      <c r="N176" s="318"/>
      <c r="O176" s="319"/>
      <c r="P176" s="320">
        <f t="shared" si="39"/>
        <v>1307319</v>
      </c>
      <c r="Q176" s="321">
        <f t="shared" si="39"/>
        <v>1126232</v>
      </c>
      <c r="R176" s="321">
        <f t="shared" si="39"/>
        <v>248849</v>
      </c>
      <c r="S176" s="322">
        <f t="shared" si="39"/>
        <v>162362</v>
      </c>
      <c r="T176" s="323">
        <f t="shared" si="39"/>
        <v>251700</v>
      </c>
      <c r="U176" s="372"/>
      <c r="V176" s="317" t="s">
        <v>82</v>
      </c>
      <c r="W176" s="318"/>
      <c r="X176" s="318"/>
      <c r="Y176" s="319"/>
      <c r="Z176" s="320">
        <f>SUM(Z123:Z175)-Z124-Z125-Z127-Z128-Z130-Z131-Z132-Z145-Z146-Z147-Z155-Z156-Z157-Z158-Z159-Z164-Z165</f>
        <v>17663</v>
      </c>
      <c r="AA176" s="321">
        <f>SUM(AA123:AA175)-AA124-AA125-AA127-AA128-AA130-AA131-AA132-AA145-AA146-AA147-AA155-AA156-AA157-AA158-AA159-AA164-AA165</f>
        <v>0</v>
      </c>
      <c r="AB176" s="500">
        <f>SUM(AB123:AB175)-AB124-AB125-AB127-AB128-AB130-AB131-AB132-AB145-AB146-AB147-AB155-AB156-AB157-AB158-AB159-AB164-AB165</f>
        <v>0</v>
      </c>
      <c r="AC176" s="373">
        <f>SUM(AC123:AC175)-AC124-AC125-AC127-AC128-AC130-AC131-AC132-AC145-AC146-AC147-AC155-AC156-AC157-AC158-AC159-AC164-AC165</f>
        <v>0</v>
      </c>
      <c r="AE176" s="374"/>
      <c r="AF176" s="317" t="s">
        <v>82</v>
      </c>
      <c r="AG176" s="318"/>
      <c r="AH176" s="318"/>
      <c r="AI176" s="375">
        <f t="shared" si="14"/>
        <v>1108569</v>
      </c>
      <c r="AJ176" s="321">
        <f>SUM(AJ123,AJ126,AJ129,AJ133:AJ144,AJ148:AJ154,AJ160:AJ163,AJ166:AJ175)</f>
        <v>247668</v>
      </c>
      <c r="AK176" s="373">
        <f>SUM(AK123,AK126,AK129,AK133:AK144,AK148:AK154,AK160:AK163,AK166:AK175)</f>
        <v>43920</v>
      </c>
      <c r="AL176" s="1340">
        <f>SUM(AL123,AL126,AL129,AL133:AL144,AL148:AL154,AL160:AL163,AL166:AL175)</f>
        <v>181087</v>
      </c>
      <c r="AM176" s="1388">
        <f>P176-Q176</f>
        <v>181087</v>
      </c>
    </row>
    <row r="177" spans="1:29" ht="14.45" customHeight="1" thickTop="1">
      <c r="A177" s="933">
        <v>0</v>
      </c>
      <c r="B177" s="933">
        <v>0</v>
      </c>
      <c r="C177" s="933">
        <v>0</v>
      </c>
      <c r="D177" s="933">
        <v>0</v>
      </c>
      <c r="E177" s="933">
        <v>0</v>
      </c>
      <c r="Z177" s="441"/>
      <c r="AC177" s="442"/>
    </row>
    <row r="178" spans="1:29" ht="14.45" customHeight="1">
      <c r="A178" s="933">
        <v>0</v>
      </c>
      <c r="B178" s="933">
        <v>0</v>
      </c>
      <c r="C178" s="933">
        <v>0</v>
      </c>
      <c r="D178" s="933">
        <v>0</v>
      </c>
      <c r="E178" s="933">
        <v>0</v>
      </c>
      <c r="AC178" s="442"/>
    </row>
    <row r="179" spans="1:29">
      <c r="A179" s="933">
        <v>0</v>
      </c>
      <c r="B179" s="933">
        <v>0</v>
      </c>
      <c r="C179" s="933">
        <v>0</v>
      </c>
      <c r="D179" s="933">
        <v>0</v>
      </c>
      <c r="E179" s="933">
        <v>0</v>
      </c>
      <c r="AC179" s="442"/>
    </row>
    <row r="180" spans="1:29">
      <c r="A180" s="933">
        <v>0</v>
      </c>
      <c r="B180" s="933">
        <v>0</v>
      </c>
      <c r="C180" s="933">
        <v>0</v>
      </c>
      <c r="D180" s="933">
        <v>0</v>
      </c>
      <c r="E180" s="933">
        <v>0</v>
      </c>
      <c r="AC180" s="442"/>
    </row>
    <row r="181" spans="1:29">
      <c r="A181" s="933">
        <v>0</v>
      </c>
      <c r="B181" s="933">
        <v>0</v>
      </c>
      <c r="C181" s="933">
        <v>0</v>
      </c>
      <c r="D181" s="933">
        <v>0</v>
      </c>
      <c r="E181" s="933">
        <v>0</v>
      </c>
      <c r="AC181" s="442"/>
    </row>
    <row r="182" spans="1:29">
      <c r="A182" s="933">
        <v>0</v>
      </c>
      <c r="B182" s="933">
        <v>0</v>
      </c>
      <c r="C182" s="933">
        <v>0</v>
      </c>
      <c r="D182" s="933">
        <v>0</v>
      </c>
      <c r="E182" s="933">
        <v>0</v>
      </c>
      <c r="AC182" s="442"/>
    </row>
    <row r="183" spans="1:29">
      <c r="A183" s="933">
        <v>0</v>
      </c>
      <c r="B183" s="933">
        <v>0</v>
      </c>
      <c r="C183" s="933">
        <v>0</v>
      </c>
      <c r="D183" s="933">
        <v>0</v>
      </c>
      <c r="E183" s="933">
        <v>0</v>
      </c>
      <c r="AC183" s="442"/>
    </row>
    <row r="184" spans="1:29">
      <c r="A184" s="933">
        <v>0</v>
      </c>
      <c r="B184" s="933">
        <v>0</v>
      </c>
      <c r="C184" s="933">
        <v>0</v>
      </c>
      <c r="D184" s="933">
        <v>0</v>
      </c>
      <c r="E184" s="933">
        <v>0</v>
      </c>
      <c r="AC184" s="442"/>
    </row>
    <row r="185" spans="1:29">
      <c r="A185" s="933">
        <v>0</v>
      </c>
      <c r="B185" s="933">
        <v>0</v>
      </c>
      <c r="C185" s="933">
        <v>0</v>
      </c>
      <c r="D185" s="933">
        <v>0</v>
      </c>
      <c r="E185" s="933">
        <v>0</v>
      </c>
      <c r="AC185" s="442"/>
    </row>
    <row r="186" spans="1:29">
      <c r="A186" s="933">
        <v>0</v>
      </c>
      <c r="B186" s="933">
        <v>0</v>
      </c>
      <c r="C186" s="933">
        <v>0</v>
      </c>
      <c r="D186" s="933">
        <v>0</v>
      </c>
      <c r="E186" s="933">
        <v>0</v>
      </c>
      <c r="AC186" s="442"/>
    </row>
    <row r="187" spans="1:29">
      <c r="A187" s="933">
        <v>17663</v>
      </c>
      <c r="B187" s="933">
        <v>0</v>
      </c>
      <c r="C187" s="933">
        <v>0</v>
      </c>
      <c r="D187" s="933">
        <v>1260</v>
      </c>
      <c r="E187" s="933">
        <v>0</v>
      </c>
      <c r="AC187" s="442"/>
    </row>
    <row r="188" spans="1:29">
      <c r="A188" s="933">
        <v>1341</v>
      </c>
      <c r="B188" s="933">
        <v>0</v>
      </c>
      <c r="C188" s="933">
        <v>0</v>
      </c>
      <c r="D188" s="933">
        <v>1260</v>
      </c>
      <c r="E188" s="933">
        <v>0</v>
      </c>
      <c r="AC188" s="442"/>
    </row>
    <row r="189" spans="1:29">
      <c r="A189" s="933">
        <v>0</v>
      </c>
      <c r="B189" s="933">
        <v>0</v>
      </c>
      <c r="C189" s="933">
        <v>0</v>
      </c>
      <c r="D189" s="933">
        <v>0</v>
      </c>
      <c r="E189" s="933">
        <v>0</v>
      </c>
      <c r="AC189" s="442"/>
    </row>
    <row r="190" spans="1:29">
      <c r="A190" s="933">
        <v>0</v>
      </c>
      <c r="B190" s="933">
        <v>0</v>
      </c>
      <c r="C190" s="933">
        <v>0</v>
      </c>
      <c r="D190" s="933">
        <v>0</v>
      </c>
      <c r="E190" s="933">
        <v>0</v>
      </c>
      <c r="AC190" s="442"/>
    </row>
    <row r="191" spans="1:29">
      <c r="A191" s="933">
        <v>0</v>
      </c>
      <c r="B191" s="933">
        <v>0</v>
      </c>
      <c r="C191" s="933">
        <v>0</v>
      </c>
      <c r="D191" s="933">
        <v>0</v>
      </c>
      <c r="E191" s="933">
        <v>0</v>
      </c>
      <c r="AC191" s="442"/>
    </row>
    <row r="192" spans="1:29">
      <c r="A192" s="933">
        <v>0</v>
      </c>
      <c r="B192" s="933">
        <v>0</v>
      </c>
      <c r="C192" s="933">
        <v>0</v>
      </c>
      <c r="D192" s="933">
        <v>0</v>
      </c>
      <c r="E192" s="933">
        <v>0</v>
      </c>
      <c r="AC192" s="442"/>
    </row>
    <row r="193" spans="1:29">
      <c r="A193" s="933">
        <v>16322</v>
      </c>
      <c r="B193" s="933">
        <v>0</v>
      </c>
      <c r="C193" s="933">
        <v>0</v>
      </c>
      <c r="D193" s="933">
        <v>0</v>
      </c>
      <c r="E193" s="933">
        <v>0</v>
      </c>
      <c r="AC193" s="442"/>
    </row>
    <row r="194" spans="1:29">
      <c r="A194" s="933">
        <v>0</v>
      </c>
      <c r="B194" s="933">
        <v>0</v>
      </c>
      <c r="C194" s="933">
        <v>0</v>
      </c>
      <c r="D194" s="933">
        <v>0</v>
      </c>
      <c r="E194" s="933">
        <v>0</v>
      </c>
      <c r="AC194" s="442"/>
    </row>
    <row r="195" spans="1:29">
      <c r="A195" s="933">
        <v>0</v>
      </c>
      <c r="B195" s="933">
        <v>0</v>
      </c>
      <c r="C195" s="933">
        <v>0</v>
      </c>
      <c r="D195" s="933">
        <v>0</v>
      </c>
      <c r="E195" s="933">
        <v>0</v>
      </c>
      <c r="AC195" s="442"/>
    </row>
    <row r="196" spans="1:29" ht="14.25" thickBot="1">
      <c r="A196" s="933">
        <v>17663</v>
      </c>
      <c r="B196" s="933">
        <v>0</v>
      </c>
      <c r="C196" s="933">
        <v>0</v>
      </c>
      <c r="D196" s="933">
        <v>1260</v>
      </c>
      <c r="E196" s="933">
        <v>0</v>
      </c>
      <c r="AC196" s="442"/>
    </row>
    <row r="197" spans="1:29">
      <c r="A197" s="555"/>
      <c r="B197" s="555"/>
      <c r="C197" s="555"/>
      <c r="D197" s="555"/>
      <c r="E197" s="555"/>
      <c r="AC197" s="442"/>
    </row>
    <row r="198" spans="1:29">
      <c r="AC198" s="442"/>
    </row>
    <row r="199" spans="1:29">
      <c r="AC199" s="442"/>
    </row>
    <row r="200" spans="1:29">
      <c r="AC200" s="442"/>
    </row>
    <row r="201" spans="1:29">
      <c r="AC201" s="442"/>
    </row>
    <row r="202" spans="1:29">
      <c r="AC202" s="442"/>
    </row>
    <row r="203" spans="1:29">
      <c r="AC203" s="442"/>
    </row>
    <row r="204" spans="1:29">
      <c r="AC204" s="442"/>
    </row>
    <row r="205" spans="1:29">
      <c r="AC205" s="442"/>
    </row>
    <row r="206" spans="1:29">
      <c r="AC206" s="442"/>
    </row>
    <row r="207" spans="1:29">
      <c r="AC207" s="442"/>
    </row>
    <row r="208" spans="1: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3.xml><?xml version="1.0" encoding="utf-8"?>
<worksheet xmlns="http://schemas.openxmlformats.org/spreadsheetml/2006/main" xmlns:r="http://schemas.openxmlformats.org/officeDocument/2006/relationships">
  <dimension ref="A1:AM245"/>
  <sheetViews>
    <sheetView topLeftCell="Y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665</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523</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524</v>
      </c>
      <c r="U7" s="1001"/>
      <c r="V7" s="996"/>
      <c r="W7" s="996"/>
      <c r="X7" s="996"/>
      <c r="Y7" s="996"/>
      <c r="Z7" s="1006" t="s">
        <v>5</v>
      </c>
      <c r="AA7" s="1010" t="s">
        <v>6</v>
      </c>
      <c r="AB7" s="1010" t="s">
        <v>7</v>
      </c>
      <c r="AC7" s="1048"/>
      <c r="AD7" s="165"/>
      <c r="AE7" s="165"/>
      <c r="AF7" s="165"/>
      <c r="AG7" s="165"/>
      <c r="AH7" s="165"/>
    </row>
    <row r="8" spans="1:34" ht="14.45" customHeight="1">
      <c r="A8" s="554">
        <v>374180</v>
      </c>
      <c r="B8" s="555">
        <v>374180</v>
      </c>
      <c r="C8" s="555">
        <v>333749</v>
      </c>
      <c r="D8" s="555">
        <v>40431</v>
      </c>
      <c r="E8" s="555">
        <v>116481</v>
      </c>
      <c r="F8" s="555">
        <v>113607</v>
      </c>
      <c r="G8" s="555">
        <v>270</v>
      </c>
      <c r="H8" s="556">
        <v>121000</v>
      </c>
      <c r="I8" s="558"/>
      <c r="K8" s="188"/>
      <c r="L8" s="189" t="s">
        <v>8</v>
      </c>
      <c r="M8" s="190"/>
      <c r="N8" s="190"/>
      <c r="O8" s="191" t="s">
        <v>9</v>
      </c>
      <c r="P8" s="192">
        <f>'Ｓ６３（1988）'!A9</f>
        <v>0</v>
      </c>
      <c r="Q8" s="258">
        <f>'Ｓ６３（1988）'!C9</f>
        <v>0</v>
      </c>
      <c r="R8" s="258">
        <f>'Ｓ６３（1988）'!E9</f>
        <v>0</v>
      </c>
      <c r="S8" s="260">
        <f>'Ｓ６３（1988）'!F9</f>
        <v>0</v>
      </c>
      <c r="T8" s="261">
        <f>'Ｓ６３（1988）'!H9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146</v>
      </c>
      <c r="N9" s="202"/>
      <c r="O9" s="203" t="s">
        <v>12</v>
      </c>
      <c r="P9" s="204">
        <f>'Ｓ６３（1988）'!A10</f>
        <v>0</v>
      </c>
      <c r="Q9" s="205">
        <f>'Ｓ６３（1988）'!C10</f>
        <v>0</v>
      </c>
      <c r="R9" s="205">
        <f>'Ｓ６３（1988）'!E10</f>
        <v>0</v>
      </c>
      <c r="S9" s="267">
        <f>'Ｓ６３（1988）'!F10</f>
        <v>0</v>
      </c>
      <c r="T9" s="268">
        <f>'Ｓ６３（1988）'!H10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'Ｓ６３（1988）'!A11</f>
        <v>0</v>
      </c>
      <c r="Q11" s="218">
        <f>'Ｓ６３（1988）'!C11</f>
        <v>0</v>
      </c>
      <c r="R11" s="218">
        <f>'Ｓ６３（1988）'!E11</f>
        <v>0</v>
      </c>
      <c r="S11" s="283">
        <f>'Ｓ６３（1988）'!F11</f>
        <v>0</v>
      </c>
      <c r="T11" s="268">
        <f>'Ｓ６３（1988）'!H11</f>
        <v>0</v>
      </c>
      <c r="U11" s="207"/>
      <c r="V11" s="178" t="s">
        <v>147</v>
      </c>
      <c r="W11" s="202"/>
      <c r="X11" s="202"/>
      <c r="Y11" s="220" t="s">
        <v>10</v>
      </c>
      <c r="Z11" s="204">
        <f t="shared" ref="Z11:AB12" si="0">+A170</f>
        <v>0</v>
      </c>
      <c r="AA11" s="205">
        <f t="shared" si="0"/>
        <v>0</v>
      </c>
      <c r="AB11" s="205">
        <f t="shared" si="0"/>
        <v>0</v>
      </c>
      <c r="AC11" s="548">
        <f>+E170</f>
        <v>0</v>
      </c>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'Ｓ６３（1988）'!A12</f>
        <v>0</v>
      </c>
      <c r="Q12" s="205">
        <f>'Ｓ６３（1988）'!C12</f>
        <v>0</v>
      </c>
      <c r="R12" s="205">
        <f>'Ｓ６３（1988）'!E12</f>
        <v>0</v>
      </c>
      <c r="S12" s="267">
        <f>'Ｓ６３（1988）'!F12</f>
        <v>0</v>
      </c>
      <c r="T12" s="268">
        <f>'Ｓ６３（1988）'!H12</f>
        <v>0</v>
      </c>
      <c r="U12" s="207"/>
      <c r="V12" s="181"/>
      <c r="W12" s="201" t="s">
        <v>16</v>
      </c>
      <c r="X12" s="202"/>
      <c r="Y12" s="220" t="s">
        <v>9</v>
      </c>
      <c r="Z12" s="204">
        <f t="shared" si="0"/>
        <v>0</v>
      </c>
      <c r="AA12" s="205">
        <f t="shared" si="0"/>
        <v>0</v>
      </c>
      <c r="AB12" s="205">
        <f t="shared" si="0"/>
        <v>0</v>
      </c>
      <c r="AC12" s="548">
        <f>+E171</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21"/>
      <c r="W13" s="201" t="s">
        <v>13</v>
      </c>
      <c r="X13" s="202"/>
      <c r="Y13" s="220"/>
      <c r="Z13" s="224">
        <f>Z11-Z12</f>
        <v>0</v>
      </c>
      <c r="AA13" s="225">
        <f>AA11-AA12</f>
        <v>0</v>
      </c>
      <c r="AB13" s="225">
        <f>AB11-AB12</f>
        <v>0</v>
      </c>
      <c r="AC13" s="235">
        <f>AC11-AC12</f>
        <v>0</v>
      </c>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'Ｓ６３（1988）'!A14</f>
        <v>0</v>
      </c>
      <c r="Q14" s="205">
        <f>'Ｓ６３（1988）'!C14</f>
        <v>0</v>
      </c>
      <c r="R14" s="205">
        <f>'Ｓ６３（1988）'!E14</f>
        <v>0</v>
      </c>
      <c r="S14" s="267">
        <f>'Ｓ６３（1988）'!F14</f>
        <v>0</v>
      </c>
      <c r="T14" s="268">
        <f>'Ｓ６３（1988）'!H14</f>
        <v>0</v>
      </c>
      <c r="U14" s="207"/>
      <c r="V14" s="201" t="s">
        <v>135</v>
      </c>
      <c r="W14" s="202"/>
      <c r="X14" s="202"/>
      <c r="Y14" s="220" t="s">
        <v>17</v>
      </c>
      <c r="Z14" s="204">
        <f>+A174</f>
        <v>0</v>
      </c>
      <c r="AA14" s="205">
        <f>+B174</f>
        <v>0</v>
      </c>
      <c r="AB14" s="205">
        <f>+C174</f>
        <v>0</v>
      </c>
      <c r="AC14" s="614">
        <f>+E174</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148</v>
      </c>
      <c r="O15" s="203" t="s">
        <v>97</v>
      </c>
      <c r="P15" s="204">
        <f>'Ｓ６３（1988）'!A15</f>
        <v>0</v>
      </c>
      <c r="Q15" s="205">
        <f>'Ｓ６３（1988）'!C15</f>
        <v>0</v>
      </c>
      <c r="R15" s="205">
        <f>'Ｓ６３（1988）'!E15</f>
        <v>0</v>
      </c>
      <c r="S15" s="267">
        <f>'Ｓ６３（1988）'!F15</f>
        <v>0</v>
      </c>
      <c r="T15" s="268">
        <f>'Ｓ６３（1988）'!H15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'Ｓ６３（1988）'!A16</f>
        <v>0</v>
      </c>
      <c r="Q16" s="205">
        <f>'Ｓ６３（1988）'!C16</f>
        <v>0</v>
      </c>
      <c r="R16" s="205">
        <f>'Ｓ６３（1988）'!E16</f>
        <v>0</v>
      </c>
      <c r="S16" s="267">
        <f>'Ｓ６３（1988）'!F16</f>
        <v>0</v>
      </c>
      <c r="T16" s="268">
        <f>'Ｓ６３（1988）'!H16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'Ｓ６３（1988）'!A17</f>
        <v>0</v>
      </c>
      <c r="Q18" s="205">
        <f>'Ｓ６３（1988）'!C17</f>
        <v>0</v>
      </c>
      <c r="R18" s="205">
        <f>'Ｓ６３（1988）'!E17</f>
        <v>0</v>
      </c>
      <c r="S18" s="267">
        <f>'Ｓ６３（1988）'!F17</f>
        <v>0</v>
      </c>
      <c r="T18" s="268">
        <f>'Ｓ６３（1988）'!H17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'Ｓ６３（1988）'!A18</f>
        <v>0</v>
      </c>
      <c r="Q19" s="205">
        <f>'Ｓ６３（1988）'!C18</f>
        <v>0</v>
      </c>
      <c r="R19" s="205">
        <f>'Ｓ６３（1988）'!E18</f>
        <v>0</v>
      </c>
      <c r="S19" s="267">
        <f>'Ｓ６３（1988）'!F18</f>
        <v>0</v>
      </c>
      <c r="T19" s="268">
        <f>'Ｓ６３（1988）'!H18</f>
        <v>0</v>
      </c>
      <c r="U19" s="207"/>
      <c r="V19" s="200"/>
      <c r="W19" s="172"/>
      <c r="X19" s="172"/>
      <c r="Y19" s="212"/>
      <c r="Z19" s="209"/>
      <c r="AA19" s="210"/>
      <c r="AB19" s="210"/>
      <c r="AC19" s="211"/>
      <c r="AD19" s="165"/>
      <c r="AE19" s="165"/>
      <c r="AF19" s="165"/>
      <c r="AG19" s="165"/>
      <c r="AH19" s="165"/>
    </row>
    <row r="20" spans="1:34" ht="14.45" customHeight="1">
      <c r="A20" s="557">
        <v>159519</v>
      </c>
      <c r="B20" s="558">
        <v>159519</v>
      </c>
      <c r="C20" s="558">
        <v>119088</v>
      </c>
      <c r="D20" s="558">
        <v>40431</v>
      </c>
      <c r="E20" s="558">
        <v>0</v>
      </c>
      <c r="F20" s="558">
        <v>113607</v>
      </c>
      <c r="G20" s="558">
        <v>270</v>
      </c>
      <c r="H20" s="559">
        <v>27800</v>
      </c>
      <c r="I20" s="558"/>
      <c r="K20" s="199"/>
      <c r="L20" s="201" t="s">
        <v>19</v>
      </c>
      <c r="M20" s="202"/>
      <c r="N20" s="202"/>
      <c r="O20" s="203" t="s">
        <v>20</v>
      </c>
      <c r="P20" s="204">
        <f>'Ｓ６３（1988）'!A19</f>
        <v>0</v>
      </c>
      <c r="Q20" s="205">
        <f>'Ｓ６３（1988）'!C19</f>
        <v>0</v>
      </c>
      <c r="R20" s="449">
        <f>'Ｓ６３（1988）'!E19</f>
        <v>0</v>
      </c>
      <c r="S20" s="267">
        <f>'Ｓ６３（1988）'!F19</f>
        <v>0</v>
      </c>
      <c r="T20" s="268">
        <f>'Ｓ６３（1988）'!H19</f>
        <v>0</v>
      </c>
      <c r="U20" s="207" t="s">
        <v>4</v>
      </c>
      <c r="V20" s="200"/>
      <c r="W20" s="172"/>
      <c r="X20" s="172"/>
      <c r="Y20" s="212"/>
      <c r="Z20" s="209"/>
      <c r="AA20" s="210"/>
      <c r="AB20" s="210"/>
      <c r="AC20" s="211"/>
      <c r="AD20" s="165"/>
      <c r="AE20" s="165"/>
      <c r="AF20" s="165"/>
      <c r="AG20" s="165"/>
      <c r="AH20" s="165"/>
    </row>
    <row r="21" spans="1:34" ht="14.45" customHeight="1">
      <c r="A21" s="557">
        <v>7495</v>
      </c>
      <c r="B21" s="558">
        <v>7495</v>
      </c>
      <c r="C21" s="558">
        <v>7495</v>
      </c>
      <c r="D21" s="558">
        <v>0</v>
      </c>
      <c r="E21" s="558">
        <v>0</v>
      </c>
      <c r="F21" s="558">
        <v>3744</v>
      </c>
      <c r="G21" s="558">
        <v>0</v>
      </c>
      <c r="H21" s="559">
        <v>3200</v>
      </c>
      <c r="I21" s="558"/>
      <c r="K21" s="199" t="s">
        <v>21</v>
      </c>
      <c r="L21" s="200"/>
      <c r="M21" s="201" t="s">
        <v>22</v>
      </c>
      <c r="N21" s="202"/>
      <c r="O21" s="203" t="s">
        <v>23</v>
      </c>
      <c r="P21" s="204">
        <f>'Ｓ６３（1988）'!A21</f>
        <v>7495</v>
      </c>
      <c r="Q21" s="205">
        <f>'Ｓ６３（1988）'!C21</f>
        <v>7495</v>
      </c>
      <c r="R21" s="205">
        <f>'Ｓ６３（1988）'!E21</f>
        <v>0</v>
      </c>
      <c r="S21" s="267">
        <f>'Ｓ６３（1988）'!F21</f>
        <v>3744</v>
      </c>
      <c r="T21" s="268">
        <f>'Ｓ６３（1988）'!H21</f>
        <v>3200</v>
      </c>
      <c r="U21" s="207" t="s">
        <v>24</v>
      </c>
      <c r="V21" s="200"/>
      <c r="W21" s="212"/>
      <c r="X21" s="212"/>
      <c r="Y21" s="212"/>
      <c r="Z21" s="209"/>
      <c r="AA21" s="210"/>
      <c r="AB21" s="210"/>
      <c r="AC21" s="211"/>
      <c r="AD21" s="165"/>
      <c r="AE21" s="165"/>
      <c r="AF21" s="165"/>
      <c r="AG21" s="165"/>
      <c r="AH21" s="165"/>
    </row>
    <row r="22" spans="1:34" ht="14.45" customHeight="1">
      <c r="A22" s="557">
        <v>34010</v>
      </c>
      <c r="B22" s="558">
        <v>34010</v>
      </c>
      <c r="C22" s="558">
        <v>34010</v>
      </c>
      <c r="D22" s="558">
        <v>0</v>
      </c>
      <c r="E22" s="558">
        <v>0</v>
      </c>
      <c r="F22" s="558">
        <v>20066</v>
      </c>
      <c r="G22" s="558">
        <v>0</v>
      </c>
      <c r="H22" s="559">
        <v>6000</v>
      </c>
      <c r="I22" s="558"/>
      <c r="K22" s="199"/>
      <c r="L22" s="200" t="s">
        <v>25</v>
      </c>
      <c r="M22" s="201" t="s">
        <v>26</v>
      </c>
      <c r="N22" s="202"/>
      <c r="O22" s="203" t="s">
        <v>27</v>
      </c>
      <c r="P22" s="204">
        <f>'Ｓ６３（1988）'!A22</f>
        <v>34010</v>
      </c>
      <c r="Q22" s="205">
        <f>'Ｓ６３（1988）'!C22</f>
        <v>34010</v>
      </c>
      <c r="R22" s="205">
        <f>'Ｓ６３（1988）'!E22</f>
        <v>0</v>
      </c>
      <c r="S22" s="267">
        <f>'Ｓ６３（1988）'!F22</f>
        <v>20066</v>
      </c>
      <c r="T22" s="268">
        <f>'Ｓ６３（1988）'!H22</f>
        <v>6000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'Ｓ６３（1988）'!A23</f>
        <v>0</v>
      </c>
      <c r="Q23" s="205">
        <f>'Ｓ６３（1988）'!C23</f>
        <v>0</v>
      </c>
      <c r="R23" s="205">
        <f>'Ｓ６３（1988）'!E23</f>
        <v>0</v>
      </c>
      <c r="S23" s="267">
        <f>'Ｓ６３（1988）'!F23</f>
        <v>0</v>
      </c>
      <c r="T23" s="268">
        <f>'Ｓ６３（1988）'!H23</f>
        <v>0</v>
      </c>
      <c r="U23" s="207"/>
      <c r="V23" s="200"/>
      <c r="W23" s="212"/>
      <c r="X23" s="212"/>
      <c r="Y23" s="21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'Ｓ６３（1988）'!A24</f>
        <v>0</v>
      </c>
      <c r="Q24" s="205">
        <f>'Ｓ６３（1988）'!C24</f>
        <v>0</v>
      </c>
      <c r="R24" s="205">
        <f>'Ｓ６３（1988）'!E24</f>
        <v>0</v>
      </c>
      <c r="S24" s="267">
        <f>'Ｓ６３（1988）'!F24</f>
        <v>0</v>
      </c>
      <c r="T24" s="268">
        <f>'Ｓ６３（1988）'!H24</f>
        <v>0</v>
      </c>
      <c r="U24" s="207"/>
      <c r="V24" s="178" t="s">
        <v>137</v>
      </c>
      <c r="W24" s="202"/>
      <c r="X24" s="202"/>
      <c r="Y24" s="220" t="s">
        <v>18</v>
      </c>
      <c r="Z24" s="204">
        <f>+A175</f>
        <v>0</v>
      </c>
      <c r="AA24" s="205">
        <f>+B175</f>
        <v>0</v>
      </c>
      <c r="AB24" s="205">
        <f>+C175</f>
        <v>0</v>
      </c>
      <c r="AC24" s="548">
        <f>+E175</f>
        <v>0</v>
      </c>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'Ｓ６３（1988）'!A25</f>
        <v>0</v>
      </c>
      <c r="Q25" s="205">
        <f>'Ｓ６３（1988）'!C25</f>
        <v>0</v>
      </c>
      <c r="R25" s="205">
        <f>'Ｓ６３（1988）'!E25</f>
        <v>0</v>
      </c>
      <c r="S25" s="267">
        <f>'Ｓ６３（1988）'!F25</f>
        <v>0</v>
      </c>
      <c r="T25" s="268">
        <f>'Ｓ６３（1988）'!H25</f>
        <v>0</v>
      </c>
      <c r="U25" s="207"/>
      <c r="V25" s="181"/>
      <c r="W25" s="201" t="s">
        <v>36</v>
      </c>
      <c r="X25" s="202"/>
      <c r="Y25" s="220" t="s">
        <v>34</v>
      </c>
      <c r="Z25" s="204">
        <f>+A178</f>
        <v>0</v>
      </c>
      <c r="AA25" s="205">
        <f>+B178</f>
        <v>0</v>
      </c>
      <c r="AB25" s="205">
        <f>+C178</f>
        <v>0</v>
      </c>
      <c r="AC25" s="548">
        <f>+E178</f>
        <v>0</v>
      </c>
      <c r="AD25" s="165"/>
      <c r="AE25" s="165"/>
      <c r="AF25" s="165"/>
      <c r="AG25" s="165"/>
      <c r="AH25" s="165"/>
    </row>
    <row r="26" spans="1:34" ht="14.45" customHeight="1">
      <c r="A26" s="557">
        <v>102914</v>
      </c>
      <c r="B26" s="558">
        <v>102914</v>
      </c>
      <c r="C26" s="558">
        <v>76354</v>
      </c>
      <c r="D26" s="558">
        <v>26560</v>
      </c>
      <c r="E26" s="558">
        <v>0</v>
      </c>
      <c r="F26" s="558">
        <v>76801</v>
      </c>
      <c r="G26" s="558">
        <v>270</v>
      </c>
      <c r="H26" s="559">
        <v>18600</v>
      </c>
      <c r="I26" s="558"/>
      <c r="K26" s="199"/>
      <c r="L26" s="200" t="s">
        <v>38</v>
      </c>
      <c r="M26" s="201" t="s">
        <v>149</v>
      </c>
      <c r="N26" s="202"/>
      <c r="O26" s="203" t="s">
        <v>40</v>
      </c>
      <c r="P26" s="204">
        <f>'Ｓ６３（1988）'!A26</f>
        <v>102914</v>
      </c>
      <c r="Q26" s="205">
        <f>'Ｓ６３（1988）'!C26</f>
        <v>76354</v>
      </c>
      <c r="R26" s="205">
        <f>'Ｓ６３（1988）'!E26</f>
        <v>0</v>
      </c>
      <c r="S26" s="267">
        <f>'Ｓ６３（1988）'!F26</f>
        <v>76801</v>
      </c>
      <c r="T26" s="268">
        <f>'Ｓ６３（1988）'!H26</f>
        <v>18600</v>
      </c>
      <c r="U26" s="207"/>
      <c r="V26" s="450"/>
      <c r="W26" s="451"/>
      <c r="X26" s="452"/>
      <c r="Y26" s="453"/>
      <c r="Z26" s="454"/>
      <c r="AA26" s="455"/>
      <c r="AB26" s="455"/>
      <c r="AC26" s="238"/>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'Ｓ６３（1988）'!A27</f>
        <v>0</v>
      </c>
      <c r="Q27" s="205">
        <f>'Ｓ６３（1988）'!C27</f>
        <v>0</v>
      </c>
      <c r="R27" s="205">
        <f>'Ｓ６３（1988）'!E27</f>
        <v>0</v>
      </c>
      <c r="S27" s="267">
        <f>'Ｓ６３（1988）'!F27</f>
        <v>0</v>
      </c>
      <c r="T27" s="268">
        <f>'Ｓ６３（1988）'!H27</f>
        <v>0</v>
      </c>
      <c r="U27" s="207"/>
      <c r="V27" s="450"/>
      <c r="W27" s="456"/>
      <c r="X27" s="457"/>
      <c r="Y27" s="458"/>
      <c r="Z27" s="447"/>
      <c r="AA27" s="459"/>
      <c r="AB27" s="459"/>
      <c r="AC27" s="230"/>
      <c r="AD27" s="165"/>
      <c r="AE27" s="165"/>
      <c r="AF27" s="165"/>
      <c r="AG27" s="165"/>
      <c r="AH27" s="165"/>
    </row>
    <row r="28" spans="1:34" ht="14.45" customHeight="1">
      <c r="A28" s="557">
        <v>15100</v>
      </c>
      <c r="B28" s="558">
        <v>15100</v>
      </c>
      <c r="C28" s="558">
        <v>1229</v>
      </c>
      <c r="D28" s="558">
        <v>13871</v>
      </c>
      <c r="E28" s="558">
        <v>0</v>
      </c>
      <c r="F28" s="558">
        <v>12996</v>
      </c>
      <c r="G28" s="558">
        <v>0</v>
      </c>
      <c r="H28" s="559">
        <v>0</v>
      </c>
      <c r="I28" s="558"/>
      <c r="K28" s="199" t="s">
        <v>128</v>
      </c>
      <c r="L28" s="221"/>
      <c r="M28" s="201" t="s">
        <v>13</v>
      </c>
      <c r="N28" s="202"/>
      <c r="O28" s="203" t="s">
        <v>44</v>
      </c>
      <c r="P28" s="204">
        <f>'Ｓ６３（1988）'!A28</f>
        <v>15100</v>
      </c>
      <c r="Q28" s="205">
        <f>'Ｓ６３（1988）'!C28</f>
        <v>1229</v>
      </c>
      <c r="R28" s="205">
        <f>'Ｓ６３（1988）'!E28</f>
        <v>0</v>
      </c>
      <c r="S28" s="267">
        <f>'Ｓ６３（1988）'!F28</f>
        <v>12996</v>
      </c>
      <c r="T28" s="268">
        <f>'Ｓ６３（1988）'!H28</f>
        <v>0</v>
      </c>
      <c r="U28" s="207"/>
      <c r="V28" s="221"/>
      <c r="W28" s="201" t="s">
        <v>13</v>
      </c>
      <c r="X28" s="202"/>
      <c r="Y28" s="220"/>
      <c r="Z28" s="224">
        <f>Z24-Z25</f>
        <v>0</v>
      </c>
      <c r="AA28" s="225">
        <f>AA24-AA25</f>
        <v>0</v>
      </c>
      <c r="AB28" s="297">
        <f>AB24-AB25</f>
        <v>0</v>
      </c>
      <c r="AC28" s="371">
        <f>AC24-AC25</f>
        <v>0</v>
      </c>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'Ｓ６３（1988）'!A29</f>
        <v>0</v>
      </c>
      <c r="Q29" s="205">
        <f>'Ｓ６３（1988）'!C29</f>
        <v>0</v>
      </c>
      <c r="R29" s="205">
        <f>'Ｓ６３（1988）'!E29</f>
        <v>0</v>
      </c>
      <c r="S29" s="267">
        <f>'Ｓ６３（1988）'!F29</f>
        <v>0</v>
      </c>
      <c r="T29" s="268">
        <f>'Ｓ６３（1988）'!H29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'Ｓ６３（1988）'!A30</f>
        <v>0</v>
      </c>
      <c r="Q30" s="205">
        <f>'Ｓ６３（1988）'!C30</f>
        <v>0</v>
      </c>
      <c r="R30" s="205">
        <f>'Ｓ６３（1988）'!E30</f>
        <v>0</v>
      </c>
      <c r="S30" s="267">
        <f>'Ｓ６３（1988）'!F30</f>
        <v>0</v>
      </c>
      <c r="T30" s="268">
        <f>'Ｓ６３（1988）'!H30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'Ｓ６３（1988）'!A31</f>
        <v>0</v>
      </c>
      <c r="Q31" s="205">
        <f>'Ｓ６３（1988）'!C31</f>
        <v>0</v>
      </c>
      <c r="R31" s="205">
        <f>'Ｓ６３（1988）'!E31</f>
        <v>0</v>
      </c>
      <c r="S31" s="267">
        <f>'Ｓ６３（1988）'!F31</f>
        <v>0</v>
      </c>
      <c r="T31" s="268">
        <f>'Ｓ６３（1988）'!H31</f>
        <v>0</v>
      </c>
      <c r="U31" s="207"/>
      <c r="V31" s="200"/>
      <c r="W31" s="172"/>
      <c r="X31" s="172"/>
      <c r="Y31" s="212"/>
      <c r="Z31" s="209"/>
      <c r="AA31" s="210"/>
      <c r="AB31" s="210"/>
      <c r="AC31" s="211"/>
      <c r="AD31" s="165"/>
      <c r="AE31" s="165"/>
      <c r="AF31" s="165"/>
      <c r="AG31" s="165"/>
      <c r="AH31" s="165"/>
    </row>
    <row r="32" spans="1:34" ht="14.45" customHeight="1">
      <c r="A32" s="557">
        <v>12300</v>
      </c>
      <c r="B32" s="558">
        <v>12300</v>
      </c>
      <c r="C32" s="558">
        <v>12300</v>
      </c>
      <c r="D32" s="558">
        <v>0</v>
      </c>
      <c r="E32" s="558">
        <v>8200</v>
      </c>
      <c r="F32" s="558">
        <v>0</v>
      </c>
      <c r="G32" s="558">
        <v>0</v>
      </c>
      <c r="H32" s="559">
        <v>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12300</v>
      </c>
      <c r="B33" s="558">
        <v>12300</v>
      </c>
      <c r="C33" s="558">
        <v>12300</v>
      </c>
      <c r="D33" s="558">
        <v>0</v>
      </c>
      <c r="E33" s="558">
        <v>8200</v>
      </c>
      <c r="F33" s="558">
        <v>0</v>
      </c>
      <c r="G33" s="558">
        <v>0</v>
      </c>
      <c r="H33" s="559">
        <v>0</v>
      </c>
      <c r="I33" s="558"/>
      <c r="K33" s="199"/>
      <c r="L33" s="178"/>
      <c r="M33" s="201" t="s">
        <v>47</v>
      </c>
      <c r="N33" s="202"/>
      <c r="O33" s="203" t="s">
        <v>48</v>
      </c>
      <c r="P33" s="204">
        <f>'Ｓ６３（1988）'!A33</f>
        <v>12300</v>
      </c>
      <c r="Q33" s="205">
        <f>'Ｓ６３（1988）'!C33</f>
        <v>12300</v>
      </c>
      <c r="R33" s="205">
        <f>'Ｓ６３（1988）'!E33</f>
        <v>8200</v>
      </c>
      <c r="S33" s="267">
        <f>'Ｓ６３（1988）'!F33</f>
        <v>0</v>
      </c>
      <c r="T33" s="268">
        <f>'Ｓ６３（1988）'!H33</f>
        <v>0</v>
      </c>
      <c r="U33" s="207" t="s">
        <v>4</v>
      </c>
      <c r="V33" s="178"/>
      <c r="W33" s="201" t="s">
        <v>49</v>
      </c>
      <c r="X33" s="202"/>
      <c r="Y33" s="203" t="s">
        <v>99</v>
      </c>
      <c r="Z33" s="204">
        <f>+A180</f>
        <v>2474</v>
      </c>
      <c r="AA33" s="205">
        <f>+B180</f>
        <v>0</v>
      </c>
      <c r="AB33" s="205">
        <f>+C180</f>
        <v>0</v>
      </c>
      <c r="AC33" s="548">
        <f>+E180</f>
        <v>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'Ｓ６３（1988）'!A34</f>
        <v>0</v>
      </c>
      <c r="Q34" s="205">
        <f>'Ｓ６３（1988）'!C34</f>
        <v>0</v>
      </c>
      <c r="R34" s="205">
        <f>'Ｓ６３（1988）'!E34</f>
        <v>0</v>
      </c>
      <c r="S34" s="267">
        <f>'Ｓ６３（1988）'!F34</f>
        <v>0</v>
      </c>
      <c r="T34" s="268">
        <f>'Ｓ６３（1988）'!H34</f>
        <v>0</v>
      </c>
      <c r="U34" s="207"/>
      <c r="V34" s="200"/>
      <c r="W34" s="200"/>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'Ｓ６３（1988）'!A35</f>
        <v>0</v>
      </c>
      <c r="Q35" s="205">
        <f>'Ｓ６３（1988）'!C35</f>
        <v>0</v>
      </c>
      <c r="R35" s="205">
        <f>'Ｓ６３（1988）'!E35</f>
        <v>0</v>
      </c>
      <c r="S35" s="267">
        <f>'Ｓ６３（1988）'!F35</f>
        <v>0</v>
      </c>
      <c r="T35" s="268">
        <f>'Ｓ６３（1988）'!H35</f>
        <v>0</v>
      </c>
      <c r="U35" s="207"/>
      <c r="V35" s="200"/>
      <c r="W35" s="200"/>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'Ｓ６３（1988）'!A36</f>
        <v>0</v>
      </c>
      <c r="Q36" s="205">
        <f>'Ｓ６３（1988）'!C36</f>
        <v>0</v>
      </c>
      <c r="R36" s="205">
        <f>'Ｓ６３（1988）'!E36</f>
        <v>0</v>
      </c>
      <c r="S36" s="267">
        <f>'Ｓ６３（1988）'!F36</f>
        <v>0</v>
      </c>
      <c r="T36" s="268">
        <f>'Ｓ６３（1988）'!H36</f>
        <v>0</v>
      </c>
      <c r="U36" s="207"/>
      <c r="V36" s="200" t="s">
        <v>54</v>
      </c>
      <c r="W36" s="200"/>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'Ｓ６３（1988）'!A37</f>
        <v>0</v>
      </c>
      <c r="Q37" s="205">
        <f>'Ｓ６３（1988）'!C37</f>
        <v>0</v>
      </c>
      <c r="R37" s="205">
        <f>'Ｓ６３（1988）'!E37</f>
        <v>0</v>
      </c>
      <c r="S37" s="267">
        <f>'Ｓ６３（1988）'!F37</f>
        <v>0</v>
      </c>
      <c r="T37" s="268">
        <f>'Ｓ６３（1988）'!H37</f>
        <v>0</v>
      </c>
      <c r="U37" s="207"/>
      <c r="V37" s="200"/>
      <c r="W37" s="200"/>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'Ｓ６３（1988）'!A38</f>
        <v>0</v>
      </c>
      <c r="Q38" s="205">
        <f>'Ｓ６３（1988）'!C38</f>
        <v>0</v>
      </c>
      <c r="R38" s="205">
        <f>'Ｓ６３（1988）'!E38</f>
        <v>0</v>
      </c>
      <c r="S38" s="267">
        <f>'Ｓ６３（1988）'!F38</f>
        <v>0</v>
      </c>
      <c r="T38" s="268">
        <f>'Ｓ６３（1988）'!H38</f>
        <v>0</v>
      </c>
      <c r="U38" s="207"/>
      <c r="V38" s="200"/>
      <c r="W38" s="201" t="s">
        <v>57</v>
      </c>
      <c r="X38" s="202"/>
      <c r="Y38" s="203" t="s">
        <v>20</v>
      </c>
      <c r="Z38" s="204">
        <f>+A181</f>
        <v>0</v>
      </c>
      <c r="AA38" s="205">
        <f>+B181</f>
        <v>0</v>
      </c>
      <c r="AB38" s="205">
        <f>+C181</f>
        <v>0</v>
      </c>
      <c r="AC38" s="548">
        <f>+E181</f>
        <v>0</v>
      </c>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'Ｓ６３（1988）'!A39</f>
        <v>0</v>
      </c>
      <c r="Q39" s="205">
        <f>'Ｓ６３（1988）'!C39</f>
        <v>0</v>
      </c>
      <c r="R39" s="205">
        <f>'Ｓ６３（1988）'!E39</f>
        <v>0</v>
      </c>
      <c r="S39" s="267">
        <f>'Ｓ６３（1988）'!F39</f>
        <v>0</v>
      </c>
      <c r="T39" s="268">
        <f>'Ｓ６３（1988）'!H39</f>
        <v>0</v>
      </c>
      <c r="U39" s="207"/>
      <c r="V39" s="200"/>
      <c r="W39" s="201" t="s">
        <v>60</v>
      </c>
      <c r="X39" s="202"/>
      <c r="Y39" s="203" t="s">
        <v>27</v>
      </c>
      <c r="Z39" s="204">
        <f>+A184</f>
        <v>0</v>
      </c>
      <c r="AA39" s="205">
        <f>+B184</f>
        <v>0</v>
      </c>
      <c r="AB39" s="205">
        <f>+C184</f>
        <v>0</v>
      </c>
      <c r="AC39" s="548">
        <f>+E184</f>
        <v>0</v>
      </c>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'Ｓ６３（1988）'!A40</f>
        <v>0</v>
      </c>
      <c r="Q40" s="205">
        <f>'Ｓ６３（1988）'!C40</f>
        <v>0</v>
      </c>
      <c r="R40" s="205">
        <f>'Ｓ６３（1988）'!E40</f>
        <v>0</v>
      </c>
      <c r="S40" s="267">
        <f>'Ｓ６３（1988）'!F40</f>
        <v>0</v>
      </c>
      <c r="T40" s="268">
        <f>'Ｓ６３（1988）'!H40</f>
        <v>0</v>
      </c>
      <c r="U40" s="207"/>
      <c r="V40" s="200" t="s">
        <v>59</v>
      </c>
      <c r="W40" s="201" t="s">
        <v>62</v>
      </c>
      <c r="X40" s="202"/>
      <c r="Y40" s="203" t="s">
        <v>172</v>
      </c>
      <c r="Z40" s="204">
        <f>+A182</f>
        <v>0</v>
      </c>
      <c r="AA40" s="205">
        <f>+B182</f>
        <v>0</v>
      </c>
      <c r="AB40" s="205">
        <f>+C182</f>
        <v>0</v>
      </c>
      <c r="AC40" s="548">
        <f>+E182</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'Ｓ６３（1988）'!A41</f>
        <v>0</v>
      </c>
      <c r="Q41" s="205">
        <f>'Ｓ６３（1988）'!C41</f>
        <v>0</v>
      </c>
      <c r="R41" s="205">
        <f>'Ｓ６３（1988）'!E41</f>
        <v>0</v>
      </c>
      <c r="S41" s="267">
        <f>'Ｓ６３（1988）'!F41</f>
        <v>0</v>
      </c>
      <c r="T41" s="268">
        <f>'Ｓ６３（1988）'!H41</f>
        <v>0</v>
      </c>
      <c r="U41" s="207"/>
      <c r="V41" s="200"/>
      <c r="W41" s="200"/>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'Ｓ６３（1988）'!A42</f>
        <v>0</v>
      </c>
      <c r="Q42" s="205">
        <f>'Ｓ６３（1988）'!C42</f>
        <v>0</v>
      </c>
      <c r="R42" s="205">
        <f>'Ｓ６３（1988）'!E42</f>
        <v>0</v>
      </c>
      <c r="S42" s="267">
        <f>'Ｓ６３（1988）'!F42</f>
        <v>0</v>
      </c>
      <c r="T42" s="268">
        <f>'Ｓ６３（1988）'!H42</f>
        <v>0</v>
      </c>
      <c r="U42" s="207"/>
      <c r="V42" s="200"/>
      <c r="W42" s="200"/>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150</v>
      </c>
      <c r="O43" s="203" t="s">
        <v>69</v>
      </c>
      <c r="P43" s="204">
        <f>'Ｓ６３（1988）'!A43</f>
        <v>0</v>
      </c>
      <c r="Q43" s="205">
        <f>'Ｓ６３（1988）'!C43</f>
        <v>0</v>
      </c>
      <c r="R43" s="205">
        <f>'Ｓ６３（1988）'!E43</f>
        <v>0</v>
      </c>
      <c r="S43" s="267">
        <f>'Ｓ６３（1988）'!F43</f>
        <v>0</v>
      </c>
      <c r="T43" s="268">
        <f>'Ｓ６３（1988）'!H43</f>
        <v>0</v>
      </c>
      <c r="U43" s="207"/>
      <c r="V43" s="200"/>
      <c r="W43" s="201" t="s">
        <v>150</v>
      </c>
      <c r="X43" s="202"/>
      <c r="Y43" s="203" t="s">
        <v>23</v>
      </c>
      <c r="Z43" s="204">
        <f>+A183</f>
        <v>0</v>
      </c>
      <c r="AA43" s="205">
        <f>+B183</f>
        <v>0</v>
      </c>
      <c r="AB43" s="205">
        <f>+C183</f>
        <v>0</v>
      </c>
      <c r="AC43" s="548">
        <f>+E183</f>
        <v>0</v>
      </c>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t="s">
        <v>41</v>
      </c>
      <c r="W44" s="201"/>
      <c r="X44" s="202"/>
      <c r="Y44" s="203"/>
      <c r="Z44" s="460"/>
      <c r="AA44" s="234"/>
      <c r="AB44" s="234"/>
      <c r="AC44" s="235"/>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'Ｓ６３（1988）'!A44</f>
        <v>0</v>
      </c>
      <c r="Q45" s="205">
        <f>'Ｓ６３（1988）'!C44</f>
        <v>0</v>
      </c>
      <c r="R45" s="205">
        <f>'Ｓ６３（1988）'!E44</f>
        <v>0</v>
      </c>
      <c r="S45" s="267">
        <f>'Ｓ６３（1988）'!F44</f>
        <v>0</v>
      </c>
      <c r="T45" s="268">
        <f>'Ｓ６３（1988）'!H44</f>
        <v>0</v>
      </c>
      <c r="U45" s="207" t="s">
        <v>72</v>
      </c>
      <c r="V45" s="200"/>
      <c r="W45" s="201" t="s">
        <v>87</v>
      </c>
      <c r="X45" s="202"/>
      <c r="Y45" s="203" t="s">
        <v>30</v>
      </c>
      <c r="Z45" s="204">
        <f>+A185</f>
        <v>0</v>
      </c>
      <c r="AA45" s="205">
        <f>+B185</f>
        <v>0</v>
      </c>
      <c r="AB45" s="205">
        <f>+C185</f>
        <v>0</v>
      </c>
      <c r="AC45" s="548">
        <f>+E185</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'Ｓ６３（1988）'!A45</f>
        <v>0</v>
      </c>
      <c r="Q46" s="205">
        <f>'Ｓ６３（1988）'!C45</f>
        <v>0</v>
      </c>
      <c r="R46" s="205">
        <f>'Ｓ６３（1988）'!E45</f>
        <v>0</v>
      </c>
      <c r="S46" s="267">
        <f>'Ｓ６３（1988）'!F45</f>
        <v>0</v>
      </c>
      <c r="T46" s="268">
        <f>'Ｓ６３（1988）'!H45</f>
        <v>0</v>
      </c>
      <c r="U46" s="207"/>
      <c r="V46" s="200"/>
      <c r="W46" s="221"/>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'Ｓ６３（1988）'!A46</f>
        <v>0</v>
      </c>
      <c r="Q47" s="205">
        <f>'Ｓ６３（1988）'!C46</f>
        <v>0</v>
      </c>
      <c r="R47" s="205">
        <f>'Ｓ６３（1988）'!E46</f>
        <v>0</v>
      </c>
      <c r="S47" s="267">
        <f>'Ｓ６３（1988）'!F46</f>
        <v>0</v>
      </c>
      <c r="T47" s="268">
        <f>'Ｓ６３（1988）'!H46</f>
        <v>0</v>
      </c>
      <c r="U47" s="207"/>
      <c r="V47" s="461"/>
      <c r="W47" s="201" t="s">
        <v>13</v>
      </c>
      <c r="X47" s="202"/>
      <c r="Y47" s="203" t="s">
        <v>33</v>
      </c>
      <c r="Z47" s="204">
        <f>+A186</f>
        <v>0</v>
      </c>
      <c r="AA47" s="205">
        <f>+B186</f>
        <v>0</v>
      </c>
      <c r="AB47" s="205">
        <f>+C186</f>
        <v>0</v>
      </c>
      <c r="AC47" s="548">
        <f>+E186</f>
        <v>0</v>
      </c>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'Ｓ６３（1988）'!A47</f>
        <v>0</v>
      </c>
      <c r="Q48" s="205">
        <f>'Ｓ６３（1988）'!C47</f>
        <v>0</v>
      </c>
      <c r="R48" s="205">
        <f>'Ｓ６３（1988）'!E47</f>
        <v>0</v>
      </c>
      <c r="S48" s="267">
        <f>'Ｓ６３（1988）'!F47</f>
        <v>0</v>
      </c>
      <c r="T48" s="268">
        <f>'Ｓ６３（1988）'!H47</f>
        <v>0</v>
      </c>
      <c r="U48" s="207" t="s">
        <v>4</v>
      </c>
      <c r="V48" s="200"/>
      <c r="W48" s="172"/>
      <c r="X48" s="172"/>
      <c r="Y48" s="212"/>
      <c r="Z48" s="209"/>
      <c r="AA48" s="210"/>
      <c r="AB48" s="210"/>
      <c r="AC48" s="211"/>
      <c r="AD48" s="165"/>
      <c r="AE48" s="165"/>
      <c r="AF48" s="165"/>
      <c r="AG48" s="165"/>
      <c r="AH48" s="165"/>
    </row>
    <row r="49" spans="1:38" ht="14.45" customHeight="1">
      <c r="A49" s="557">
        <v>202361</v>
      </c>
      <c r="B49" s="558">
        <v>202361</v>
      </c>
      <c r="C49" s="558">
        <v>202361</v>
      </c>
      <c r="D49" s="558">
        <v>0</v>
      </c>
      <c r="E49" s="558">
        <v>108281</v>
      </c>
      <c r="F49" s="558">
        <v>0</v>
      </c>
      <c r="G49" s="558">
        <v>0</v>
      </c>
      <c r="H49" s="559">
        <v>93200</v>
      </c>
      <c r="I49" s="558"/>
      <c r="K49" s="199"/>
      <c r="L49" s="200"/>
      <c r="M49" s="201" t="s">
        <v>11</v>
      </c>
      <c r="N49" s="202"/>
      <c r="O49" s="203" t="s">
        <v>80</v>
      </c>
      <c r="P49" s="204">
        <f>'Ｓ６３（1988）'!A48</f>
        <v>0</v>
      </c>
      <c r="Q49" s="205">
        <f>'Ｓ６３（1988）'!C48</f>
        <v>0</v>
      </c>
      <c r="R49" s="205">
        <f>'Ｓ６３（1988）'!E48</f>
        <v>0</v>
      </c>
      <c r="S49" s="267">
        <f>'Ｓ６３（1988）'!F48</f>
        <v>0</v>
      </c>
      <c r="T49" s="268">
        <f>'Ｓ６３（1988）'!H48</f>
        <v>0</v>
      </c>
      <c r="U49" s="207"/>
      <c r="V49" s="200"/>
      <c r="W49" s="172"/>
      <c r="X49" s="172"/>
      <c r="Y49" s="212"/>
      <c r="Z49" s="209"/>
      <c r="AA49" s="210"/>
      <c r="AB49" s="210"/>
      <c r="AC49" s="211"/>
      <c r="AD49" s="165"/>
      <c r="AE49" s="165"/>
      <c r="AF49" s="165"/>
      <c r="AG49" s="165"/>
      <c r="AH49" s="165"/>
    </row>
    <row r="50" spans="1:38" ht="14.45" customHeight="1">
      <c r="A50" s="557">
        <v>202361</v>
      </c>
      <c r="B50" s="558">
        <v>202361</v>
      </c>
      <c r="C50" s="558">
        <v>202361</v>
      </c>
      <c r="D50" s="558">
        <v>0</v>
      </c>
      <c r="E50" s="558">
        <v>108281</v>
      </c>
      <c r="F50" s="558">
        <v>0</v>
      </c>
      <c r="G50" s="558">
        <v>0</v>
      </c>
      <c r="H50" s="559">
        <v>93200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'Ｓ６３（1988）'!A50</f>
        <v>202361</v>
      </c>
      <c r="Q51" s="205">
        <f>'Ｓ６３（1988）'!C50</f>
        <v>202361</v>
      </c>
      <c r="R51" s="205">
        <f>'Ｓ６３（1988）'!E50</f>
        <v>108281</v>
      </c>
      <c r="S51" s="267">
        <f>'Ｓ６３（1988）'!F50</f>
        <v>0</v>
      </c>
      <c r="T51" s="268">
        <f>'Ｓ６３（1988）'!H50</f>
        <v>93200</v>
      </c>
      <c r="U51" s="207"/>
      <c r="V51" s="178"/>
      <c r="W51" s="201" t="s">
        <v>88</v>
      </c>
      <c r="X51" s="222"/>
      <c r="Y51" s="223" t="s">
        <v>40</v>
      </c>
      <c r="Z51" s="204">
        <f>+A188</f>
        <v>38076</v>
      </c>
      <c r="AA51" s="205">
        <f t="shared" ref="AA51:AB54" si="1">+B188</f>
        <v>0</v>
      </c>
      <c r="AB51" s="205">
        <f t="shared" si="1"/>
        <v>0</v>
      </c>
      <c r="AC51" s="548">
        <f>+E188</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'Ｓ６３（1988）'!A51</f>
        <v>0</v>
      </c>
      <c r="Q52" s="205">
        <f>'Ｓ６３（1988）'!C51</f>
        <v>0</v>
      </c>
      <c r="R52" s="205">
        <f>'Ｓ６３（1988）'!E51</f>
        <v>0</v>
      </c>
      <c r="S52" s="267">
        <f>'Ｓ６３（1988）'!F51</f>
        <v>0</v>
      </c>
      <c r="T52" s="268">
        <f>'Ｓ６３（1988）'!H51</f>
        <v>0</v>
      </c>
      <c r="U52" s="207"/>
      <c r="V52" s="200"/>
      <c r="W52" s="221" t="s">
        <v>89</v>
      </c>
      <c r="X52" s="222"/>
      <c r="Y52" s="223" t="s">
        <v>43</v>
      </c>
      <c r="Z52" s="204">
        <f>+A189</f>
        <v>0</v>
      </c>
      <c r="AA52" s="205">
        <f t="shared" si="1"/>
        <v>0</v>
      </c>
      <c r="AB52" s="205">
        <f t="shared" si="1"/>
        <v>0</v>
      </c>
      <c r="AC52" s="548">
        <f>+E189</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'Ｓ６３（1988）'!A52</f>
        <v>0</v>
      </c>
      <c r="Q53" s="205">
        <f>'Ｓ６３（1988）'!C52</f>
        <v>0</v>
      </c>
      <c r="R53" s="205">
        <f>'Ｓ６３（1988）'!E52</f>
        <v>0</v>
      </c>
      <c r="S53" s="267">
        <f>'Ｓ６３（1988）'!F52</f>
        <v>0</v>
      </c>
      <c r="T53" s="268">
        <f>'Ｓ６３（1988）'!H52</f>
        <v>0</v>
      </c>
      <c r="U53" s="207"/>
      <c r="V53" s="200" t="s">
        <v>91</v>
      </c>
      <c r="W53" s="221" t="s">
        <v>104</v>
      </c>
      <c r="X53" s="222"/>
      <c r="Y53" s="223" t="s">
        <v>44</v>
      </c>
      <c r="Z53" s="204">
        <f>+A190</f>
        <v>0</v>
      </c>
      <c r="AA53" s="205">
        <f t="shared" si="1"/>
        <v>0</v>
      </c>
      <c r="AB53" s="205">
        <f t="shared" si="1"/>
        <v>0</v>
      </c>
      <c r="AC53" s="548">
        <f>+E190</f>
        <v>0</v>
      </c>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'Ｓ６３（1988）'!A53</f>
        <v>0</v>
      </c>
      <c r="Q54" s="205">
        <f>'Ｓ６３（1988）'!C53</f>
        <v>0</v>
      </c>
      <c r="R54" s="205">
        <f>'Ｓ６３（1988）'!E53</f>
        <v>0</v>
      </c>
      <c r="S54" s="267">
        <f>'Ｓ６３（1988）'!F53</f>
        <v>0</v>
      </c>
      <c r="T54" s="268">
        <f>'Ｓ６３（1988）'!H53</f>
        <v>0</v>
      </c>
      <c r="U54" s="207"/>
      <c r="V54" s="200"/>
      <c r="W54" s="221" t="s">
        <v>90</v>
      </c>
      <c r="X54" s="222"/>
      <c r="Y54" s="223" t="s">
        <v>46</v>
      </c>
      <c r="Z54" s="204">
        <f>+A191</f>
        <v>0</v>
      </c>
      <c r="AA54" s="205">
        <f t="shared" si="1"/>
        <v>0</v>
      </c>
      <c r="AB54" s="205">
        <f t="shared" si="1"/>
        <v>0</v>
      </c>
      <c r="AC54" s="548">
        <f>+E191</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'Ｓ６３（1988）'!A54</f>
        <v>0</v>
      </c>
      <c r="Q55" s="205">
        <f>'Ｓ６３（1988）'!C54</f>
        <v>0</v>
      </c>
      <c r="R55" s="205">
        <f>'Ｓ６３（1988）'!E54</f>
        <v>0</v>
      </c>
      <c r="S55" s="267">
        <f>'Ｓ６３（1988）'!F54</f>
        <v>0</v>
      </c>
      <c r="T55" s="268">
        <f>'Ｓ６３（1988）'!H54</f>
        <v>0</v>
      </c>
      <c r="U55" s="207"/>
      <c r="V55" s="200" t="s">
        <v>92</v>
      </c>
      <c r="W55" s="178"/>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'Ｓ６３（1988）'!A55</f>
        <v>0</v>
      </c>
      <c r="Q56" s="205">
        <f>'Ｓ６３（1988）'!C55</f>
        <v>0</v>
      </c>
      <c r="R56" s="205">
        <f>'Ｓ６３（1988）'!E55</f>
        <v>0</v>
      </c>
      <c r="S56" s="267">
        <f>'Ｓ６３（1988）'!F55</f>
        <v>0</v>
      </c>
      <c r="T56" s="268">
        <f>'Ｓ６３（1988）'!H55</f>
        <v>0</v>
      </c>
      <c r="U56" s="207"/>
      <c r="V56" s="200"/>
      <c r="W56" s="200"/>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'Ｓ６３（1988）'!A56</f>
        <v>0</v>
      </c>
      <c r="Q57" s="205">
        <f>'Ｓ６３（1988）'!C56</f>
        <v>0</v>
      </c>
      <c r="R57" s="205">
        <f>'Ｓ６３（1988）'!E56</f>
        <v>0</v>
      </c>
      <c r="S57" s="267">
        <f>'Ｓ６３（1988）'!F56</f>
        <v>0</v>
      </c>
      <c r="T57" s="268">
        <f>'Ｓ６３（1988）'!H56</f>
        <v>0</v>
      </c>
      <c r="U57" s="207"/>
      <c r="V57" s="200" t="s">
        <v>41</v>
      </c>
      <c r="W57" s="201" t="s">
        <v>136</v>
      </c>
      <c r="X57" s="202"/>
      <c r="Y57" s="203" t="s">
        <v>75</v>
      </c>
      <c r="Z57" s="204">
        <f>+A192</f>
        <v>0</v>
      </c>
      <c r="AA57" s="205">
        <f t="shared" ref="AA57:AB60" si="2">+B192</f>
        <v>0</v>
      </c>
      <c r="AB57" s="205">
        <f t="shared" si="2"/>
        <v>0</v>
      </c>
      <c r="AC57" s="548">
        <f>+E192</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'Ｓ６３（1988）'!A57</f>
        <v>0</v>
      </c>
      <c r="Q58" s="205">
        <f>'Ｓ６３（1988）'!C57</f>
        <v>0</v>
      </c>
      <c r="R58" s="205">
        <f>'Ｓ６３（1988）'!E57</f>
        <v>0</v>
      </c>
      <c r="S58" s="267">
        <f>'Ｓ６３（1988）'!F57</f>
        <v>0</v>
      </c>
      <c r="T58" s="268">
        <f>'Ｓ６３（1988）'!H57</f>
        <v>0</v>
      </c>
      <c r="U58" s="207"/>
      <c r="V58" s="181"/>
      <c r="W58" s="201" t="s">
        <v>138</v>
      </c>
      <c r="X58" s="202"/>
      <c r="Y58" s="203" t="s">
        <v>77</v>
      </c>
      <c r="Z58" s="204">
        <f>+A193</f>
        <v>0</v>
      </c>
      <c r="AA58" s="205">
        <f t="shared" si="2"/>
        <v>0</v>
      </c>
      <c r="AB58" s="205">
        <f t="shared" si="2"/>
        <v>0</v>
      </c>
      <c r="AC58" s="548">
        <f>+E193</f>
        <v>0</v>
      </c>
      <c r="AD58" s="165"/>
      <c r="AE58" s="165"/>
      <c r="AF58" s="165"/>
      <c r="AG58" s="165"/>
      <c r="AH58" s="165"/>
    </row>
    <row r="59" spans="1:38" ht="14.45" customHeight="1" thickTop="1" thickBot="1">
      <c r="A59" s="560"/>
      <c r="B59" s="561"/>
      <c r="C59" s="561"/>
      <c r="D59" s="561"/>
      <c r="E59" s="561"/>
      <c r="F59" s="561"/>
      <c r="G59" s="561"/>
      <c r="H59" s="562"/>
      <c r="I59" s="558"/>
      <c r="K59" s="199"/>
      <c r="L59" s="221"/>
      <c r="M59" s="201" t="s">
        <v>13</v>
      </c>
      <c r="N59" s="202"/>
      <c r="O59" s="203" t="s">
        <v>117</v>
      </c>
      <c r="P59" s="204">
        <f>'Ｓ６３（1988）'!A58</f>
        <v>0</v>
      </c>
      <c r="Q59" s="205">
        <f>'Ｓ６３（1988）'!C58</f>
        <v>0</v>
      </c>
      <c r="R59" s="205">
        <f>'Ｓ６３（1988）'!E58</f>
        <v>0</v>
      </c>
      <c r="S59" s="267">
        <f>'Ｓ６３（1988）'!F58</f>
        <v>0</v>
      </c>
      <c r="T59" s="268">
        <f>'Ｓ６３（1988）'!H58</f>
        <v>0</v>
      </c>
      <c r="U59" s="207"/>
      <c r="V59" s="221"/>
      <c r="W59" s="221" t="s">
        <v>13</v>
      </c>
      <c r="X59" s="222"/>
      <c r="Y59" s="223" t="s">
        <v>173</v>
      </c>
      <c r="Z59" s="204">
        <f>+A194</f>
        <v>0</v>
      </c>
      <c r="AA59" s="205">
        <f t="shared" si="2"/>
        <v>0</v>
      </c>
      <c r="AB59" s="205">
        <f t="shared" si="2"/>
        <v>0</v>
      </c>
      <c r="AC59" s="548">
        <f>+E194</f>
        <v>0</v>
      </c>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'Ｓ６３（1988）'!A59</f>
        <v>0</v>
      </c>
      <c r="Q60" s="205">
        <f>'Ｓ６３（1988）'!C59</f>
        <v>0</v>
      </c>
      <c r="R60" s="205">
        <f>'Ｓ６３（1988）'!E59</f>
        <v>0</v>
      </c>
      <c r="S60" s="267">
        <f>'Ｓ６３（1988）'!F59</f>
        <v>0</v>
      </c>
      <c r="T60" s="268">
        <f>'Ｓ６３（1988）'!H59</f>
        <v>0</v>
      </c>
      <c r="U60" s="207"/>
      <c r="V60" s="221" t="s">
        <v>13</v>
      </c>
      <c r="W60" s="222"/>
      <c r="X60" s="222"/>
      <c r="Y60" s="223" t="s">
        <v>48</v>
      </c>
      <c r="Z60" s="204">
        <f>+A195</f>
        <v>0</v>
      </c>
      <c r="AA60" s="205">
        <f t="shared" si="2"/>
        <v>0</v>
      </c>
      <c r="AB60" s="205">
        <f t="shared" si="2"/>
        <v>0</v>
      </c>
      <c r="AC60" s="548">
        <f>+E195</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374180</v>
      </c>
      <c r="Q61" s="247">
        <f>SUM(Q8:Q60)-Q9-Q10-Q12-Q13-Q15-Q16-Q17-Q30-Q31-Q32-Q40-Q41-Q42-Q43-Q44-Q49-Q50</f>
        <v>333749</v>
      </c>
      <c r="R61" s="247">
        <f>SUM(R8:R60)-R9-R10-R12-R13-R15-R16-R17-R30-R31-R32-R40-R41-R42-R43-R44-R49-R50</f>
        <v>116481</v>
      </c>
      <c r="S61" s="336">
        <f>SUM(S8:S60)-S9-S10-S12-S13-S15-S16-S17-S30-S31-S32-S40-S41-S42-S43-S44-S49-S50</f>
        <v>113607</v>
      </c>
      <c r="T61" s="337">
        <f>SUM(T8:T60)-T9-T10-T12-T13-T15-T16-T17-T30-T31-T32-T40-T41-T42-T43-T44-T49-T50</f>
        <v>121000</v>
      </c>
      <c r="U61" s="249"/>
      <c r="V61" s="243" t="s">
        <v>82</v>
      </c>
      <c r="W61" s="244"/>
      <c r="X61" s="244"/>
      <c r="Y61" s="245"/>
      <c r="Z61" s="250">
        <f>SUM(Z11:Z60)-Z12-Z13-Z25-Z28</f>
        <v>40550</v>
      </c>
      <c r="AA61" s="247">
        <f>SUM(AA11:AA60)-AA12-AA13-AA25-AA28</f>
        <v>0</v>
      </c>
      <c r="AB61" s="251">
        <f>SUM(AB11:AB60)-AB12-AB13-AB25-AB28</f>
        <v>0</v>
      </c>
      <c r="AC61" s="252">
        <f>SUM(AC11:AC60)-AC12-AC13-AC25-AC28</f>
        <v>0</v>
      </c>
      <c r="AD61" s="1056"/>
      <c r="AE61" s="1056"/>
      <c r="AF61" s="1056"/>
      <c r="AG61" s="1011"/>
      <c r="AH61" s="1011"/>
      <c r="AI61" s="1012" t="s">
        <v>5</v>
      </c>
      <c r="AJ61" s="1009" t="s">
        <v>6</v>
      </c>
      <c r="AK61" s="1009" t="s">
        <v>7</v>
      </c>
      <c r="AL61" s="1013" t="s">
        <v>398</v>
      </c>
    </row>
    <row r="62" spans="1:38" ht="14.45" customHeight="1">
      <c r="A62" s="913">
        <v>381194</v>
      </c>
      <c r="B62" s="913">
        <v>362071</v>
      </c>
      <c r="C62" s="913">
        <v>19123</v>
      </c>
      <c r="D62" s="913">
        <v>7982</v>
      </c>
      <c r="E62" s="913">
        <v>4183</v>
      </c>
      <c r="F62" s="913">
        <v>55000</v>
      </c>
      <c r="K62" s="188"/>
      <c r="L62" s="189" t="s">
        <v>8</v>
      </c>
      <c r="M62" s="190"/>
      <c r="N62" s="190"/>
      <c r="O62" s="191" t="s">
        <v>9</v>
      </c>
      <c r="P62" s="257">
        <f>'Ｓ６３（1988）'!A63</f>
        <v>111439</v>
      </c>
      <c r="Q62" s="258">
        <f>'Ｓ６３（1988）'!B63</f>
        <v>111439</v>
      </c>
      <c r="R62" s="259"/>
      <c r="S62" s="260">
        <f>'Ｓ６３（1988）'!D63</f>
        <v>0</v>
      </c>
      <c r="T62" s="261">
        <f>'Ｓ６３（1988）'!F63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913">
        <v>111439</v>
      </c>
      <c r="B63" s="913">
        <v>111439</v>
      </c>
      <c r="C63" s="913">
        <v>0</v>
      </c>
      <c r="D63" s="913">
        <v>0</v>
      </c>
      <c r="E63" s="913">
        <v>0</v>
      </c>
      <c r="F63" s="913">
        <v>0</v>
      </c>
      <c r="K63" s="199"/>
      <c r="L63" s="200"/>
      <c r="M63" s="201" t="s">
        <v>146</v>
      </c>
      <c r="N63" s="202"/>
      <c r="O63" s="203" t="s">
        <v>12</v>
      </c>
      <c r="P63" s="204">
        <f>'Ｓ６３（1988）'!A64</f>
        <v>111439</v>
      </c>
      <c r="Q63" s="205">
        <f>'Ｓ６３（1988）'!B64</f>
        <v>111439</v>
      </c>
      <c r="R63" s="225"/>
      <c r="S63" s="267">
        <f>'Ｓ６３（1988）'!D64</f>
        <v>0</v>
      </c>
      <c r="T63" s="268">
        <f>'Ｓ６３（1988）'!F64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913">
        <v>111439</v>
      </c>
      <c r="B64" s="913">
        <v>111439</v>
      </c>
      <c r="C64" s="913">
        <v>0</v>
      </c>
      <c r="D64" s="913">
        <v>0</v>
      </c>
      <c r="E64" s="913">
        <v>0</v>
      </c>
      <c r="F64" s="913">
        <v>0</v>
      </c>
      <c r="K64" s="199"/>
      <c r="L64" s="200"/>
      <c r="M64" s="201" t="s">
        <v>13</v>
      </c>
      <c r="N64" s="172"/>
      <c r="O64" s="212"/>
      <c r="P64" s="213">
        <f>P62-P63</f>
        <v>0</v>
      </c>
      <c r="Q64" s="214">
        <f>Q62-Q63</f>
        <v>0</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913">
        <v>0</v>
      </c>
      <c r="B65" s="913">
        <v>0</v>
      </c>
      <c r="C65" s="913">
        <v>0</v>
      </c>
      <c r="D65" s="913">
        <v>0</v>
      </c>
      <c r="E65" s="913">
        <v>0</v>
      </c>
      <c r="F65" s="913">
        <v>0</v>
      </c>
      <c r="K65" s="199" t="s">
        <v>4</v>
      </c>
      <c r="L65" s="178" t="s">
        <v>14</v>
      </c>
      <c r="M65" s="175"/>
      <c r="N65" s="175"/>
      <c r="O65" s="216" t="s">
        <v>15</v>
      </c>
      <c r="P65" s="217">
        <f>'Ｓ６３（1988）'!A65</f>
        <v>0</v>
      </c>
      <c r="Q65" s="218">
        <f>'Ｓ６３（1988）'!B65</f>
        <v>0</v>
      </c>
      <c r="R65" s="282"/>
      <c r="S65" s="283">
        <f>'Ｓ６３（1988）'!D65</f>
        <v>0</v>
      </c>
      <c r="T65" s="268">
        <f>'Ｓ６３（1988）'!F65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3">
        <v>0</v>
      </c>
      <c r="B66" s="913">
        <v>0</v>
      </c>
      <c r="C66" s="913">
        <v>0</v>
      </c>
      <c r="D66" s="913">
        <v>0</v>
      </c>
      <c r="E66" s="913">
        <v>0</v>
      </c>
      <c r="F66" s="913">
        <v>0</v>
      </c>
      <c r="K66" s="199"/>
      <c r="L66" s="200"/>
      <c r="M66" s="201" t="s">
        <v>16</v>
      </c>
      <c r="N66" s="202"/>
      <c r="O66" s="203" t="s">
        <v>17</v>
      </c>
      <c r="P66" s="204">
        <f>'Ｓ６３（1988）'!A66</f>
        <v>0</v>
      </c>
      <c r="Q66" s="205">
        <f>'Ｓ６３（1988）'!B66</f>
        <v>0</v>
      </c>
      <c r="R66" s="225"/>
      <c r="S66" s="267">
        <f>'Ｓ６３（1988）'!D66</f>
        <v>0</v>
      </c>
      <c r="T66" s="268">
        <f>'Ｓ６３（1988）'!F66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3">
        <v>440</v>
      </c>
      <c r="B67" s="913">
        <v>440</v>
      </c>
      <c r="C67" s="913">
        <v>0</v>
      </c>
      <c r="D67" s="913">
        <v>220</v>
      </c>
      <c r="E67" s="913">
        <v>0</v>
      </c>
      <c r="F67" s="913">
        <v>0</v>
      </c>
      <c r="K67" s="199"/>
      <c r="L67" s="221"/>
      <c r="M67" s="201" t="s">
        <v>13</v>
      </c>
      <c r="N67" s="222"/>
      <c r="O67" s="223"/>
      <c r="P67" s="213">
        <f>P65-P66</f>
        <v>0</v>
      </c>
      <c r="Q67" s="214">
        <f>Q65-Q66</f>
        <v>0</v>
      </c>
      <c r="R67" s="214"/>
      <c r="S67" s="274">
        <f>S65-S66</f>
        <v>0</v>
      </c>
      <c r="T67" s="275">
        <f>T65-T66</f>
        <v>0</v>
      </c>
      <c r="U67" s="269"/>
      <c r="V67" s="221"/>
      <c r="W67" s="201" t="s">
        <v>13</v>
      </c>
      <c r="X67" s="222"/>
      <c r="Y67" s="212" t="s">
        <v>525</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913">
        <v>0</v>
      </c>
      <c r="B68" s="913">
        <v>0</v>
      </c>
      <c r="C68" s="913">
        <v>0</v>
      </c>
      <c r="D68" s="913">
        <v>0</v>
      </c>
      <c r="E68" s="913">
        <v>0</v>
      </c>
      <c r="F68" s="913">
        <v>0</v>
      </c>
      <c r="K68" s="199" t="s">
        <v>4</v>
      </c>
      <c r="L68" s="174"/>
      <c r="M68" s="200" t="s">
        <v>94</v>
      </c>
      <c r="N68" s="202"/>
      <c r="O68" s="203" t="s">
        <v>93</v>
      </c>
      <c r="P68" s="204">
        <f>'Ｓ６３（1988）'!A68</f>
        <v>0</v>
      </c>
      <c r="Q68" s="205">
        <f>'Ｓ６３（1988）'!B68</f>
        <v>0</v>
      </c>
      <c r="R68" s="225"/>
      <c r="S68" s="267">
        <f>'Ｓ６３（1988）'!D68</f>
        <v>0</v>
      </c>
      <c r="T68" s="268">
        <f>'Ｓ６３（1988）'!F68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3">
        <v>0</v>
      </c>
      <c r="B69" s="913">
        <v>0</v>
      </c>
      <c r="C69" s="913">
        <v>0</v>
      </c>
      <c r="D69" s="913">
        <v>0</v>
      </c>
      <c r="E69" s="913">
        <v>0</v>
      </c>
      <c r="F69" s="913">
        <v>0</v>
      </c>
      <c r="K69" s="199"/>
      <c r="L69" s="181" t="s">
        <v>102</v>
      </c>
      <c r="M69" s="200"/>
      <c r="N69" s="201" t="s">
        <v>148</v>
      </c>
      <c r="O69" s="203" t="s">
        <v>97</v>
      </c>
      <c r="P69" s="204">
        <f>'Ｓ６３（1988）'!A69</f>
        <v>0</v>
      </c>
      <c r="Q69" s="205">
        <f>'Ｓ６３（1988）'!B69</f>
        <v>0</v>
      </c>
      <c r="R69" s="225"/>
      <c r="S69" s="267">
        <f>'Ｓ６３（1988）'!D69</f>
        <v>0</v>
      </c>
      <c r="T69" s="268">
        <f>'Ｓ６３（1988）'!F69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3">
        <v>0</v>
      </c>
      <c r="B70" s="913">
        <v>0</v>
      </c>
      <c r="C70" s="913">
        <v>0</v>
      </c>
      <c r="D70" s="913">
        <v>0</v>
      </c>
      <c r="E70" s="913">
        <v>0</v>
      </c>
      <c r="F70" s="913">
        <v>0</v>
      </c>
      <c r="K70" s="199"/>
      <c r="L70" s="181" t="s">
        <v>103</v>
      </c>
      <c r="M70" s="181"/>
      <c r="N70" s="201" t="s">
        <v>96</v>
      </c>
      <c r="O70" s="203" t="s">
        <v>34</v>
      </c>
      <c r="P70" s="204">
        <f>'Ｓ６３（1988）'!A70</f>
        <v>0</v>
      </c>
      <c r="Q70" s="205">
        <f>'Ｓ６３（1988）'!B70</f>
        <v>0</v>
      </c>
      <c r="R70" s="225"/>
      <c r="S70" s="267">
        <f>'Ｓ６３（1988）'!D70</f>
        <v>0</v>
      </c>
      <c r="T70" s="268">
        <f>'Ｓ６３（1988）'!F70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3">
        <v>440</v>
      </c>
      <c r="B71" s="913">
        <v>440</v>
      </c>
      <c r="C71" s="913">
        <v>0</v>
      </c>
      <c r="D71" s="913">
        <v>220</v>
      </c>
      <c r="E71" s="913">
        <v>0</v>
      </c>
      <c r="F71" s="913">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3">
        <v>0</v>
      </c>
      <c r="B72" s="913">
        <v>0</v>
      </c>
      <c r="C72" s="913">
        <v>0</v>
      </c>
      <c r="D72" s="913">
        <v>0</v>
      </c>
      <c r="E72" s="913">
        <v>0</v>
      </c>
      <c r="F72" s="913">
        <v>0</v>
      </c>
      <c r="K72" s="199"/>
      <c r="L72" s="181"/>
      <c r="M72" s="201" t="s">
        <v>95</v>
      </c>
      <c r="N72" s="202"/>
      <c r="O72" s="203" t="s">
        <v>98</v>
      </c>
      <c r="P72" s="204">
        <f>'Ｓ６３（1988）'!A71</f>
        <v>440</v>
      </c>
      <c r="Q72" s="205">
        <f>'Ｓ６３（1988）'!B71</f>
        <v>440</v>
      </c>
      <c r="R72" s="225"/>
      <c r="S72" s="267">
        <f>'Ｓ６３（1988）'!D71</f>
        <v>220</v>
      </c>
      <c r="T72" s="268">
        <f>'Ｓ６３（1988）'!F71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3">
        <v>0</v>
      </c>
      <c r="B73" s="913">
        <v>0</v>
      </c>
      <c r="C73" s="913">
        <v>0</v>
      </c>
      <c r="D73" s="913">
        <v>0</v>
      </c>
      <c r="E73" s="913">
        <v>0</v>
      </c>
      <c r="F73" s="913">
        <v>0</v>
      </c>
      <c r="K73" s="199"/>
      <c r="L73" s="221"/>
      <c r="M73" s="201" t="s">
        <v>13</v>
      </c>
      <c r="N73" s="202"/>
      <c r="O73" s="203" t="s">
        <v>99</v>
      </c>
      <c r="P73" s="204">
        <f>'Ｓ６３（1988）'!A72</f>
        <v>0</v>
      </c>
      <c r="Q73" s="205">
        <f>'Ｓ６３（1988）'!B72</f>
        <v>0</v>
      </c>
      <c r="R73" s="225"/>
      <c r="S73" s="267">
        <f>'Ｓ６３（1988）'!D72</f>
        <v>0</v>
      </c>
      <c r="T73" s="268">
        <f>'Ｓ６３（1988）'!F72</f>
        <v>0</v>
      </c>
      <c r="U73" s="269"/>
      <c r="V73" s="221"/>
      <c r="W73" s="201" t="s">
        <v>13</v>
      </c>
      <c r="X73" s="202"/>
      <c r="Y73" s="216" t="s">
        <v>15</v>
      </c>
      <c r="Z73" s="307">
        <f>+A119</f>
        <v>0</v>
      </c>
      <c r="AA73" s="277">
        <f t="shared" ref="AA73:AB75" si="3">+B119</f>
        <v>0</v>
      </c>
      <c r="AB73" s="277">
        <f t="shared" si="3"/>
        <v>0</v>
      </c>
      <c r="AC73" s="549">
        <f>+E119</f>
        <v>0</v>
      </c>
      <c r="AD73" s="269"/>
      <c r="AE73" s="221"/>
      <c r="AF73" s="201" t="s">
        <v>13</v>
      </c>
      <c r="AG73" s="202"/>
      <c r="AH73" s="216" t="s">
        <v>402</v>
      </c>
      <c r="AI73" s="307">
        <f>+A142</f>
        <v>0</v>
      </c>
      <c r="AJ73" s="277">
        <f t="shared" ref="AJ73:AK75" si="4">+B142</f>
        <v>0</v>
      </c>
      <c r="AK73" s="277">
        <f t="shared" si="4"/>
        <v>0</v>
      </c>
      <c r="AL73" s="553">
        <f>+E142</f>
        <v>0</v>
      </c>
    </row>
    <row r="74" spans="1:38" ht="14.45" customHeight="1">
      <c r="A74" s="913">
        <v>32370</v>
      </c>
      <c r="B74" s="913">
        <v>22605</v>
      </c>
      <c r="C74" s="913">
        <v>9765</v>
      </c>
      <c r="D74" s="913">
        <v>7762</v>
      </c>
      <c r="E74" s="913">
        <v>3923</v>
      </c>
      <c r="F74" s="913">
        <v>9000</v>
      </c>
      <c r="K74" s="199"/>
      <c r="L74" s="201" t="s">
        <v>19</v>
      </c>
      <c r="M74" s="202"/>
      <c r="N74" s="202"/>
      <c r="O74" s="203" t="s">
        <v>20</v>
      </c>
      <c r="P74" s="204">
        <f>'Ｓ６３（1988）'!A73</f>
        <v>0</v>
      </c>
      <c r="Q74" s="205">
        <f>'Ｓ６３（1988）'!B73</f>
        <v>0</v>
      </c>
      <c r="R74" s="225"/>
      <c r="S74" s="267">
        <f>'Ｓ６３（1988）'!D73</f>
        <v>0</v>
      </c>
      <c r="T74" s="268">
        <f>'Ｓ６３（1988）'!F73</f>
        <v>0</v>
      </c>
      <c r="U74" s="269"/>
      <c r="V74" s="201" t="s">
        <v>19</v>
      </c>
      <c r="W74" s="202"/>
      <c r="X74" s="202"/>
      <c r="Y74" s="216" t="s">
        <v>526</v>
      </c>
      <c r="Z74" s="307">
        <f>+A120</f>
        <v>0</v>
      </c>
      <c r="AA74" s="277">
        <f t="shared" si="3"/>
        <v>0</v>
      </c>
      <c r="AB74" s="277">
        <f t="shared" si="3"/>
        <v>0</v>
      </c>
      <c r="AC74" s="549">
        <f>+E120</f>
        <v>0</v>
      </c>
      <c r="AD74" s="269"/>
      <c r="AE74" s="201" t="s">
        <v>19</v>
      </c>
      <c r="AF74" s="202"/>
      <c r="AG74" s="202"/>
      <c r="AH74" s="216" t="s">
        <v>403</v>
      </c>
      <c r="AI74" s="307">
        <f>+A143</f>
        <v>0</v>
      </c>
      <c r="AJ74" s="277">
        <f t="shared" si="4"/>
        <v>0</v>
      </c>
      <c r="AK74" s="277">
        <f t="shared" si="4"/>
        <v>0</v>
      </c>
      <c r="AL74" s="553">
        <f>+E143</f>
        <v>0</v>
      </c>
    </row>
    <row r="75" spans="1:38" ht="14.45" customHeight="1">
      <c r="A75" s="913">
        <v>356</v>
      </c>
      <c r="B75" s="913">
        <v>61</v>
      </c>
      <c r="C75" s="913">
        <v>295</v>
      </c>
      <c r="D75" s="913">
        <v>0</v>
      </c>
      <c r="E75" s="913">
        <v>0</v>
      </c>
      <c r="F75" s="913">
        <v>0</v>
      </c>
      <c r="K75" s="199" t="s">
        <v>83</v>
      </c>
      <c r="L75" s="200"/>
      <c r="M75" s="201" t="s">
        <v>22</v>
      </c>
      <c r="N75" s="202"/>
      <c r="O75" s="203" t="s">
        <v>23</v>
      </c>
      <c r="P75" s="204">
        <f>'Ｓ６３（1988）'!A75</f>
        <v>356</v>
      </c>
      <c r="Q75" s="205">
        <f>'Ｓ６３（1988）'!B75</f>
        <v>61</v>
      </c>
      <c r="R75" s="225"/>
      <c r="S75" s="267">
        <f>'Ｓ６３（1988）'!D75</f>
        <v>0</v>
      </c>
      <c r="T75" s="268">
        <f>'Ｓ６３（1988）'!F75</f>
        <v>0</v>
      </c>
      <c r="U75" s="269" t="s">
        <v>404</v>
      </c>
      <c r="V75" s="200"/>
      <c r="W75" s="201" t="s">
        <v>405</v>
      </c>
      <c r="X75" s="202"/>
      <c r="Y75" s="216" t="s">
        <v>527</v>
      </c>
      <c r="Z75" s="307">
        <f>+A121</f>
        <v>13264</v>
      </c>
      <c r="AA75" s="277">
        <f t="shared" si="3"/>
        <v>0</v>
      </c>
      <c r="AB75" s="277">
        <f t="shared" si="3"/>
        <v>0</v>
      </c>
      <c r="AC75" s="549">
        <f>+E121</f>
        <v>0</v>
      </c>
      <c r="AD75" s="269" t="s">
        <v>407</v>
      </c>
      <c r="AE75" s="200"/>
      <c r="AF75" s="201" t="s">
        <v>405</v>
      </c>
      <c r="AG75" s="202"/>
      <c r="AH75" s="216" t="s">
        <v>408</v>
      </c>
      <c r="AI75" s="307">
        <f>+A144</f>
        <v>0</v>
      </c>
      <c r="AJ75" s="277">
        <f t="shared" si="4"/>
        <v>0</v>
      </c>
      <c r="AK75" s="277">
        <f t="shared" si="4"/>
        <v>0</v>
      </c>
      <c r="AL75" s="553">
        <f>+E144</f>
        <v>0</v>
      </c>
    </row>
    <row r="76" spans="1:38" ht="14.45" customHeight="1">
      <c r="A76" s="913">
        <v>1985</v>
      </c>
      <c r="B76" s="913">
        <v>1985</v>
      </c>
      <c r="C76" s="913">
        <v>0</v>
      </c>
      <c r="D76" s="913">
        <v>0</v>
      </c>
      <c r="E76" s="913">
        <v>323</v>
      </c>
      <c r="F76" s="913">
        <v>0</v>
      </c>
      <c r="K76" s="199"/>
      <c r="L76" s="200" t="s">
        <v>25</v>
      </c>
      <c r="M76" s="201" t="s">
        <v>26</v>
      </c>
      <c r="N76" s="202"/>
      <c r="O76" s="203" t="s">
        <v>27</v>
      </c>
      <c r="P76" s="204">
        <f>'Ｓ６３（1988）'!A76</f>
        <v>1985</v>
      </c>
      <c r="Q76" s="205">
        <f>'Ｓ６３（1988）'!B76</f>
        <v>1985</v>
      </c>
      <c r="R76" s="225"/>
      <c r="S76" s="267">
        <f>'Ｓ６３（1988）'!D76</f>
        <v>0</v>
      </c>
      <c r="T76" s="268">
        <f>'Ｓ６３（1988）'!F76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3">
        <v>0</v>
      </c>
      <c r="B77" s="913">
        <v>0</v>
      </c>
      <c r="C77" s="913">
        <v>0</v>
      </c>
      <c r="D77" s="913">
        <v>0</v>
      </c>
      <c r="E77" s="913">
        <v>0</v>
      </c>
      <c r="F77" s="913">
        <v>0</v>
      </c>
      <c r="K77" s="199"/>
      <c r="L77" s="200" t="s">
        <v>28</v>
      </c>
      <c r="M77" s="201" t="s">
        <v>29</v>
      </c>
      <c r="N77" s="202"/>
      <c r="O77" s="203" t="s">
        <v>30</v>
      </c>
      <c r="P77" s="204">
        <f>'Ｓ６３（1988）'!A77</f>
        <v>0</v>
      </c>
      <c r="Q77" s="205">
        <f>'Ｓ６３（1988）'!B77</f>
        <v>0</v>
      </c>
      <c r="R77" s="225"/>
      <c r="S77" s="267">
        <f>'Ｓ６３（1988）'!D77</f>
        <v>0</v>
      </c>
      <c r="T77" s="268">
        <f>'Ｓ６３（1988）'!F77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3">
        <v>0</v>
      </c>
      <c r="B78" s="913">
        <v>0</v>
      </c>
      <c r="C78" s="913">
        <v>0</v>
      </c>
      <c r="D78" s="913">
        <v>0</v>
      </c>
      <c r="E78" s="913">
        <v>0</v>
      </c>
      <c r="F78" s="913">
        <v>0</v>
      </c>
      <c r="K78" s="199"/>
      <c r="L78" s="200" t="s">
        <v>31</v>
      </c>
      <c r="M78" s="201" t="s">
        <v>32</v>
      </c>
      <c r="N78" s="202"/>
      <c r="O78" s="203" t="s">
        <v>33</v>
      </c>
      <c r="P78" s="204">
        <f>'Ｓ６３（1988）'!A78</f>
        <v>0</v>
      </c>
      <c r="Q78" s="205">
        <f>'Ｓ６３（1988）'!B78</f>
        <v>0</v>
      </c>
      <c r="R78" s="225"/>
      <c r="S78" s="267">
        <f>'Ｓ６３（1988）'!D78</f>
        <v>0</v>
      </c>
      <c r="T78" s="268">
        <f>'Ｓ６３（1988）'!F78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3">
        <v>0</v>
      </c>
      <c r="B79" s="913">
        <v>0</v>
      </c>
      <c r="C79" s="913">
        <v>0</v>
      </c>
      <c r="D79" s="913">
        <v>0</v>
      </c>
      <c r="E79" s="913">
        <v>0</v>
      </c>
      <c r="F79" s="913">
        <v>0</v>
      </c>
      <c r="K79" s="199"/>
      <c r="L79" s="200" t="s">
        <v>35</v>
      </c>
      <c r="M79" s="201" t="s">
        <v>36</v>
      </c>
      <c r="N79" s="202"/>
      <c r="O79" s="203" t="s">
        <v>37</v>
      </c>
      <c r="P79" s="204">
        <f>'Ｓ６３（1988）'!A79</f>
        <v>0</v>
      </c>
      <c r="Q79" s="205">
        <f>'Ｓ６３（1988）'!B79</f>
        <v>0</v>
      </c>
      <c r="R79" s="225"/>
      <c r="S79" s="267">
        <f>'Ｓ６３（1988）'!D79</f>
        <v>0</v>
      </c>
      <c r="T79" s="268">
        <f>'Ｓ６３（1988）'!F79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3">
        <v>23421</v>
      </c>
      <c r="B80" s="913">
        <v>18427</v>
      </c>
      <c r="C80" s="913">
        <v>4994</v>
      </c>
      <c r="D80" s="913">
        <v>5500</v>
      </c>
      <c r="E80" s="913">
        <v>3600</v>
      </c>
      <c r="F80" s="913">
        <v>9000</v>
      </c>
      <c r="K80" s="199"/>
      <c r="L80" s="200" t="s">
        <v>38</v>
      </c>
      <c r="M80" s="201" t="s">
        <v>149</v>
      </c>
      <c r="N80" s="202"/>
      <c r="O80" s="203" t="s">
        <v>40</v>
      </c>
      <c r="P80" s="204">
        <f>'Ｓ６３（1988）'!A80</f>
        <v>23421</v>
      </c>
      <c r="Q80" s="205">
        <f>'Ｓ６３（1988）'!B80</f>
        <v>18427</v>
      </c>
      <c r="R80" s="225"/>
      <c r="S80" s="267">
        <f>'Ｓ６３（1988）'!D80</f>
        <v>5500</v>
      </c>
      <c r="T80" s="268">
        <f>'Ｓ６３（1988）'!F80</f>
        <v>9000</v>
      </c>
      <c r="U80" s="269"/>
      <c r="V80" s="200" t="s">
        <v>38</v>
      </c>
      <c r="W80" s="201" t="s">
        <v>149</v>
      </c>
      <c r="X80" s="202"/>
      <c r="Y80" s="203" t="s">
        <v>528</v>
      </c>
      <c r="Z80" s="307">
        <f>+A122</f>
        <v>13264</v>
      </c>
      <c r="AA80" s="277">
        <f>+B122</f>
        <v>0</v>
      </c>
      <c r="AB80" s="277">
        <f>+C122</f>
        <v>0</v>
      </c>
      <c r="AC80" s="549">
        <f>+E122</f>
        <v>0</v>
      </c>
      <c r="AD80" s="269" t="s">
        <v>414</v>
      </c>
      <c r="AE80" s="200" t="s">
        <v>38</v>
      </c>
      <c r="AF80" s="201" t="s">
        <v>149</v>
      </c>
      <c r="AG80" s="202"/>
      <c r="AH80" s="203" t="s">
        <v>415</v>
      </c>
      <c r="AI80" s="307">
        <f>+A145</f>
        <v>0</v>
      </c>
      <c r="AJ80" s="277">
        <f>+B145</f>
        <v>0</v>
      </c>
      <c r="AK80" s="277">
        <f>+C145</f>
        <v>0</v>
      </c>
      <c r="AL80" s="553">
        <f>+E145</f>
        <v>0</v>
      </c>
    </row>
    <row r="81" spans="1:38" ht="14.45" customHeight="1">
      <c r="A81" s="913">
        <v>0</v>
      </c>
      <c r="B81" s="913">
        <v>0</v>
      </c>
      <c r="C81" s="913">
        <v>0</v>
      </c>
      <c r="D81" s="913">
        <v>0</v>
      </c>
      <c r="E81" s="913">
        <v>0</v>
      </c>
      <c r="F81" s="913">
        <v>0</v>
      </c>
      <c r="K81" s="199"/>
      <c r="L81" s="200" t="s">
        <v>41</v>
      </c>
      <c r="M81" s="201" t="s">
        <v>42</v>
      </c>
      <c r="N81" s="202"/>
      <c r="O81" s="203" t="s">
        <v>43</v>
      </c>
      <c r="P81" s="204">
        <f>'Ｓ６３（1988）'!A81</f>
        <v>0</v>
      </c>
      <c r="Q81" s="205">
        <f>'Ｓ６３（1988）'!B81</f>
        <v>0</v>
      </c>
      <c r="R81" s="225"/>
      <c r="S81" s="267">
        <f>'Ｓ６３（1988）'!D81</f>
        <v>0</v>
      </c>
      <c r="T81" s="268">
        <f>'Ｓ６３（1988）'!F81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3">
        <v>6608</v>
      </c>
      <c r="B82" s="913">
        <v>2132</v>
      </c>
      <c r="C82" s="913">
        <v>4476</v>
      </c>
      <c r="D82" s="913">
        <v>2262</v>
      </c>
      <c r="E82" s="913">
        <v>0</v>
      </c>
      <c r="F82" s="913">
        <v>0</v>
      </c>
      <c r="K82" s="199" t="s">
        <v>131</v>
      </c>
      <c r="L82" s="221"/>
      <c r="M82" s="201" t="s">
        <v>13</v>
      </c>
      <c r="N82" s="202"/>
      <c r="O82" s="203" t="s">
        <v>44</v>
      </c>
      <c r="P82" s="204">
        <f>'Ｓ６３（1988）'!A82</f>
        <v>6608</v>
      </c>
      <c r="Q82" s="205">
        <f>'Ｓ６３（1988）'!B82</f>
        <v>2132</v>
      </c>
      <c r="R82" s="225"/>
      <c r="S82" s="267">
        <f>'Ｓ６３（1988）'!D82</f>
        <v>2262</v>
      </c>
      <c r="T82" s="268">
        <f>'Ｓ６３（1988）'!F82</f>
        <v>0</v>
      </c>
      <c r="U82" s="269"/>
      <c r="V82" s="221"/>
      <c r="W82" s="201" t="s">
        <v>13</v>
      </c>
      <c r="X82" s="202"/>
      <c r="Y82" s="203"/>
      <c r="Z82" s="310">
        <f>Z75-Z80</f>
        <v>0</v>
      </c>
      <c r="AA82" s="311">
        <f>AA75-AA80</f>
        <v>0</v>
      </c>
      <c r="AB82" s="311">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913">
        <v>0</v>
      </c>
      <c r="B83" s="913">
        <v>0</v>
      </c>
      <c r="C83" s="913">
        <v>0</v>
      </c>
      <c r="D83" s="913">
        <v>0</v>
      </c>
      <c r="E83" s="913">
        <v>0</v>
      </c>
      <c r="F83" s="913">
        <v>0</v>
      </c>
      <c r="K83" s="199" t="s">
        <v>4</v>
      </c>
      <c r="L83" s="178" t="s">
        <v>45</v>
      </c>
      <c r="M83" s="202"/>
      <c r="N83" s="202"/>
      <c r="O83" s="203" t="s">
        <v>46</v>
      </c>
      <c r="P83" s="204">
        <f>'Ｓ６３（1988）'!A83</f>
        <v>0</v>
      </c>
      <c r="Q83" s="205">
        <f>'Ｓ６３（1988）'!B83</f>
        <v>0</v>
      </c>
      <c r="R83" s="225"/>
      <c r="S83" s="267">
        <f>'Ｓ６３（1988）'!D83</f>
        <v>0</v>
      </c>
      <c r="T83" s="268">
        <f>'Ｓ６３（1988）'!F83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3">
        <v>0</v>
      </c>
      <c r="B84" s="913">
        <v>0</v>
      </c>
      <c r="C84" s="913">
        <v>0</v>
      </c>
      <c r="D84" s="913">
        <v>0</v>
      </c>
      <c r="E84" s="913">
        <v>0</v>
      </c>
      <c r="F84" s="913">
        <v>0</v>
      </c>
      <c r="K84" s="199"/>
      <c r="L84" s="200"/>
      <c r="M84" s="201" t="s">
        <v>100</v>
      </c>
      <c r="N84" s="202"/>
      <c r="O84" s="203" t="s">
        <v>75</v>
      </c>
      <c r="P84" s="204">
        <f>'Ｓ６３（1988）'!A84</f>
        <v>0</v>
      </c>
      <c r="Q84" s="205">
        <f>'Ｓ６３（1988）'!B84</f>
        <v>0</v>
      </c>
      <c r="R84" s="225"/>
      <c r="S84" s="267">
        <f>'Ｓ６３（1988）'!D84</f>
        <v>0</v>
      </c>
      <c r="T84" s="268">
        <f>'Ｓ６３（1988）'!F84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913">
        <v>0</v>
      </c>
      <c r="B85" s="913">
        <v>0</v>
      </c>
      <c r="C85" s="913">
        <v>0</v>
      </c>
      <c r="D85" s="913">
        <v>0</v>
      </c>
      <c r="E85" s="913">
        <v>0</v>
      </c>
      <c r="F85" s="913">
        <v>0</v>
      </c>
      <c r="K85" s="199"/>
      <c r="L85" s="200"/>
      <c r="M85" s="201" t="s">
        <v>101</v>
      </c>
      <c r="N85" s="202"/>
      <c r="O85" s="203" t="s">
        <v>77</v>
      </c>
      <c r="P85" s="204">
        <f>'Ｓ６３（1988）'!A85</f>
        <v>0</v>
      </c>
      <c r="Q85" s="205">
        <f>'Ｓ６３（1988）'!B85</f>
        <v>0</v>
      </c>
      <c r="R85" s="225"/>
      <c r="S85" s="267">
        <f>'Ｓ６３（1988）'!D85</f>
        <v>0</v>
      </c>
      <c r="T85" s="268">
        <f>'Ｓ６３（1988）'!F85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3">
        <v>134724</v>
      </c>
      <c r="B86" s="913">
        <v>125366</v>
      </c>
      <c r="C86" s="913">
        <v>9358</v>
      </c>
      <c r="D86" s="913">
        <v>0</v>
      </c>
      <c r="E86" s="913">
        <v>150</v>
      </c>
      <c r="F86" s="913">
        <v>34200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607</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913">
        <v>105942</v>
      </c>
      <c r="B87" s="913">
        <v>105942</v>
      </c>
      <c r="C87" s="913">
        <v>0</v>
      </c>
      <c r="D87" s="913">
        <v>0</v>
      </c>
      <c r="E87" s="913">
        <v>150</v>
      </c>
      <c r="F87" s="913">
        <v>34200</v>
      </c>
      <c r="K87" s="199"/>
      <c r="L87" s="178"/>
      <c r="M87" s="201" t="s">
        <v>47</v>
      </c>
      <c r="N87" s="202"/>
      <c r="O87" s="203" t="s">
        <v>48</v>
      </c>
      <c r="P87" s="204">
        <f>'Ｓ６３（1988）'!A87</f>
        <v>105942</v>
      </c>
      <c r="Q87" s="205">
        <f>'Ｓ６３（1988）'!B87</f>
        <v>105942</v>
      </c>
      <c r="R87" s="225"/>
      <c r="S87" s="267">
        <f>'Ｓ６３（1988）'!D87</f>
        <v>0</v>
      </c>
      <c r="T87" s="268">
        <f>'Ｓ６３（1988）'!F87</f>
        <v>34200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3">
        <v>28782</v>
      </c>
      <c r="B88" s="913">
        <v>19424</v>
      </c>
      <c r="C88" s="913">
        <v>9358</v>
      </c>
      <c r="D88" s="913">
        <v>0</v>
      </c>
      <c r="E88" s="913">
        <v>0</v>
      </c>
      <c r="F88" s="913">
        <v>0</v>
      </c>
      <c r="K88" s="199"/>
      <c r="L88" s="200"/>
      <c r="M88" s="201" t="s">
        <v>50</v>
      </c>
      <c r="N88" s="202"/>
      <c r="O88" s="203" t="s">
        <v>51</v>
      </c>
      <c r="P88" s="204">
        <f>'Ｓ６３（1988）'!A88</f>
        <v>28782</v>
      </c>
      <c r="Q88" s="205">
        <f>'Ｓ６３（1988）'!B88</f>
        <v>19424</v>
      </c>
      <c r="R88" s="225"/>
      <c r="S88" s="267">
        <f>'Ｓ６３（1988）'!D88</f>
        <v>0</v>
      </c>
      <c r="T88" s="268">
        <f>'Ｓ６３（1988）'!F88</f>
        <v>0</v>
      </c>
      <c r="U88" s="269"/>
      <c r="V88" s="200"/>
      <c r="W88" s="201" t="s">
        <v>426</v>
      </c>
      <c r="X88" s="202"/>
      <c r="Y88" s="203" t="s">
        <v>609</v>
      </c>
      <c r="Z88" s="307">
        <f t="shared" ref="Z88:AB89" si="5">+A125</f>
        <v>15200</v>
      </c>
      <c r="AA88" s="277">
        <f t="shared" si="5"/>
        <v>0</v>
      </c>
      <c r="AB88" s="277">
        <f t="shared" si="5"/>
        <v>0</v>
      </c>
      <c r="AC88" s="549">
        <f>+E125</f>
        <v>15200</v>
      </c>
      <c r="AD88" s="269"/>
      <c r="AE88" s="200"/>
      <c r="AF88" s="201" t="s">
        <v>426</v>
      </c>
      <c r="AG88" s="202"/>
      <c r="AH88" s="203" t="s">
        <v>428</v>
      </c>
      <c r="AI88" s="307">
        <f t="shared" ref="AI88:AK89" si="6">+A148</f>
        <v>0</v>
      </c>
      <c r="AJ88" s="277">
        <f t="shared" si="6"/>
        <v>0</v>
      </c>
      <c r="AK88" s="277">
        <f t="shared" si="6"/>
        <v>0</v>
      </c>
      <c r="AL88" s="553">
        <f>+E148</f>
        <v>0</v>
      </c>
    </row>
    <row r="89" spans="1:38" ht="14.45" customHeight="1">
      <c r="A89" s="913">
        <v>0</v>
      </c>
      <c r="B89" s="913">
        <v>0</v>
      </c>
      <c r="C89" s="913">
        <v>0</v>
      </c>
      <c r="D89" s="913">
        <v>0</v>
      </c>
      <c r="E89" s="913">
        <v>0</v>
      </c>
      <c r="F89" s="913">
        <v>0</v>
      </c>
      <c r="K89" s="199" t="s">
        <v>129</v>
      </c>
      <c r="L89" s="200"/>
      <c r="M89" s="201" t="s">
        <v>52</v>
      </c>
      <c r="N89" s="202"/>
      <c r="O89" s="203" t="s">
        <v>53</v>
      </c>
      <c r="P89" s="204">
        <f>'Ｓ６３（1988）'!A89</f>
        <v>0</v>
      </c>
      <c r="Q89" s="205">
        <f>'Ｓ６３（1988）'!B89</f>
        <v>0</v>
      </c>
      <c r="R89" s="225"/>
      <c r="S89" s="267">
        <f>'Ｓ６３（1988）'!D89</f>
        <v>0</v>
      </c>
      <c r="T89" s="268">
        <f>'Ｓ６３（1988）'!F89</f>
        <v>0</v>
      </c>
      <c r="U89" s="269"/>
      <c r="V89" s="200"/>
      <c r="W89" s="201" t="s">
        <v>429</v>
      </c>
      <c r="X89" s="202"/>
      <c r="Y89" s="203" t="s">
        <v>610</v>
      </c>
      <c r="Z89" s="307">
        <f t="shared" si="5"/>
        <v>0</v>
      </c>
      <c r="AA89" s="277">
        <f t="shared" si="5"/>
        <v>0</v>
      </c>
      <c r="AB89" s="277">
        <f t="shared" si="5"/>
        <v>0</v>
      </c>
      <c r="AC89" s="549">
        <f>+E126</f>
        <v>0</v>
      </c>
      <c r="AD89" s="269"/>
      <c r="AE89" s="200"/>
      <c r="AF89" s="201" t="s">
        <v>429</v>
      </c>
      <c r="AG89" s="202"/>
      <c r="AH89" s="203" t="s">
        <v>431</v>
      </c>
      <c r="AI89" s="307">
        <f t="shared" si="6"/>
        <v>0</v>
      </c>
      <c r="AJ89" s="277">
        <f t="shared" si="6"/>
        <v>0</v>
      </c>
      <c r="AK89" s="277">
        <f t="shared" si="6"/>
        <v>0</v>
      </c>
      <c r="AL89" s="553">
        <f>+E149</f>
        <v>0</v>
      </c>
    </row>
    <row r="90" spans="1:38" ht="14.45" customHeight="1">
      <c r="A90" s="913">
        <v>0</v>
      </c>
      <c r="B90" s="913">
        <v>0</v>
      </c>
      <c r="C90" s="913">
        <v>0</v>
      </c>
      <c r="D90" s="913">
        <v>0</v>
      </c>
      <c r="E90" s="913">
        <v>0</v>
      </c>
      <c r="F90" s="913">
        <v>0</v>
      </c>
      <c r="K90" s="199"/>
      <c r="L90" s="200" t="s">
        <v>54</v>
      </c>
      <c r="M90" s="201" t="s">
        <v>32</v>
      </c>
      <c r="N90" s="202"/>
      <c r="O90" s="203" t="s">
        <v>55</v>
      </c>
      <c r="P90" s="204">
        <f>'Ｓ６３（1988）'!A90</f>
        <v>0</v>
      </c>
      <c r="Q90" s="205">
        <f>'Ｓ６３（1988）'!B90</f>
        <v>0</v>
      </c>
      <c r="R90" s="225"/>
      <c r="S90" s="267">
        <f>'Ｓ６３（1988）'!D90</f>
        <v>0</v>
      </c>
      <c r="T90" s="268">
        <f>'Ｓ６３（1988）'!F90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3">
        <v>0</v>
      </c>
      <c r="B91" s="913">
        <v>0</v>
      </c>
      <c r="C91" s="913">
        <v>0</v>
      </c>
      <c r="D91" s="913">
        <v>0</v>
      </c>
      <c r="E91" s="913">
        <v>0</v>
      </c>
      <c r="F91" s="913">
        <v>0</v>
      </c>
      <c r="K91" s="199"/>
      <c r="L91" s="200"/>
      <c r="M91" s="201" t="s">
        <v>42</v>
      </c>
      <c r="N91" s="202"/>
      <c r="O91" s="203" t="s">
        <v>56</v>
      </c>
      <c r="P91" s="204">
        <f>'Ｓ６３（1988）'!A91</f>
        <v>0</v>
      </c>
      <c r="Q91" s="205">
        <f>'Ｓ６３（1988）'!B91</f>
        <v>0</v>
      </c>
      <c r="R91" s="225"/>
      <c r="S91" s="267">
        <f>'Ｓ６３（1988）'!D91</f>
        <v>0</v>
      </c>
      <c r="T91" s="268">
        <f>'Ｓ６３（1988）'!F91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3">
        <v>0</v>
      </c>
      <c r="B92" s="913">
        <v>0</v>
      </c>
      <c r="C92" s="913">
        <v>0</v>
      </c>
      <c r="D92" s="913">
        <v>0</v>
      </c>
      <c r="E92" s="913">
        <v>0</v>
      </c>
      <c r="F92" s="913">
        <v>0</v>
      </c>
      <c r="K92" s="199"/>
      <c r="L92" s="200"/>
      <c r="M92" s="201" t="s">
        <v>57</v>
      </c>
      <c r="N92" s="202"/>
      <c r="O92" s="203" t="s">
        <v>58</v>
      </c>
      <c r="P92" s="204">
        <f>'Ｓ６３（1988）'!A92</f>
        <v>0</v>
      </c>
      <c r="Q92" s="205">
        <f>'Ｓ６３（1988）'!B92</f>
        <v>0</v>
      </c>
      <c r="R92" s="225"/>
      <c r="S92" s="267">
        <f>'Ｓ６３（1988）'!D92</f>
        <v>0</v>
      </c>
      <c r="T92" s="268">
        <f>'Ｓ６３（1988）'!F92</f>
        <v>0</v>
      </c>
      <c r="U92" s="269"/>
      <c r="V92" s="200"/>
      <c r="W92" s="201" t="s">
        <v>57</v>
      </c>
      <c r="X92" s="202"/>
      <c r="Y92" s="203" t="s">
        <v>611</v>
      </c>
      <c r="Z92" s="307">
        <f>+A127</f>
        <v>0</v>
      </c>
      <c r="AA92" s="277">
        <f t="shared" ref="AA92:AB96" si="7">+B127</f>
        <v>0</v>
      </c>
      <c r="AB92" s="277">
        <f t="shared" si="7"/>
        <v>0</v>
      </c>
      <c r="AC92" s="549">
        <f>+E127</f>
        <v>0</v>
      </c>
      <c r="AD92" s="269"/>
      <c r="AE92" s="200"/>
      <c r="AF92" s="201" t="s">
        <v>57</v>
      </c>
      <c r="AG92" s="202"/>
      <c r="AH92" s="203" t="s">
        <v>433</v>
      </c>
      <c r="AI92" s="307">
        <f>+A150</f>
        <v>0</v>
      </c>
      <c r="AJ92" s="277">
        <f t="shared" ref="AJ92:AK96" si="8">+B150</f>
        <v>0</v>
      </c>
      <c r="AK92" s="277">
        <f t="shared" si="8"/>
        <v>0</v>
      </c>
      <c r="AL92" s="553">
        <f>+E150</f>
        <v>0</v>
      </c>
    </row>
    <row r="93" spans="1:38" ht="14.45" customHeight="1">
      <c r="A93" s="913">
        <v>0</v>
      </c>
      <c r="B93" s="913">
        <v>0</v>
      </c>
      <c r="C93" s="913">
        <v>0</v>
      </c>
      <c r="D93" s="913">
        <v>0</v>
      </c>
      <c r="E93" s="913">
        <v>0</v>
      </c>
      <c r="F93" s="913">
        <v>0</v>
      </c>
      <c r="K93" s="199"/>
      <c r="L93" s="200"/>
      <c r="M93" s="178" t="s">
        <v>60</v>
      </c>
      <c r="N93" s="202"/>
      <c r="O93" s="203" t="s">
        <v>61</v>
      </c>
      <c r="P93" s="204">
        <f>'Ｓ６３（1988）'!A93</f>
        <v>0</v>
      </c>
      <c r="Q93" s="205">
        <f>'Ｓ６３（1988）'!B93</f>
        <v>0</v>
      </c>
      <c r="R93" s="225"/>
      <c r="S93" s="267">
        <f>'Ｓ６３（1988）'!D93</f>
        <v>0</v>
      </c>
      <c r="T93" s="268">
        <f>'Ｓ６３（1988）'!F93</f>
        <v>0</v>
      </c>
      <c r="U93" s="269" t="s">
        <v>434</v>
      </c>
      <c r="V93" s="200"/>
      <c r="W93" s="178" t="s">
        <v>60</v>
      </c>
      <c r="X93" s="202"/>
      <c r="Y93" s="203" t="s">
        <v>612</v>
      </c>
      <c r="Z93" s="307">
        <f>+A128</f>
        <v>2163</v>
      </c>
      <c r="AA93" s="277">
        <f t="shared" si="7"/>
        <v>0</v>
      </c>
      <c r="AB93" s="277">
        <f t="shared" si="7"/>
        <v>0</v>
      </c>
      <c r="AC93" s="549">
        <f>+E128</f>
        <v>0</v>
      </c>
      <c r="AD93" s="269"/>
      <c r="AE93" s="200"/>
      <c r="AF93" s="178" t="s">
        <v>60</v>
      </c>
      <c r="AG93" s="202"/>
      <c r="AH93" s="203" t="s">
        <v>436</v>
      </c>
      <c r="AI93" s="307">
        <f>+A151</f>
        <v>0</v>
      </c>
      <c r="AJ93" s="277">
        <f t="shared" si="8"/>
        <v>0</v>
      </c>
      <c r="AK93" s="277">
        <f t="shared" si="8"/>
        <v>0</v>
      </c>
      <c r="AL93" s="553">
        <f>+E151</f>
        <v>0</v>
      </c>
    </row>
    <row r="94" spans="1:38" ht="14.45" customHeight="1">
      <c r="A94" s="913">
        <v>0</v>
      </c>
      <c r="B94" s="913">
        <v>0</v>
      </c>
      <c r="C94" s="913">
        <v>0</v>
      </c>
      <c r="D94" s="913">
        <v>0</v>
      </c>
      <c r="E94" s="913">
        <v>0</v>
      </c>
      <c r="F94" s="913">
        <v>0</v>
      </c>
      <c r="K94" s="199"/>
      <c r="L94" s="200" t="s">
        <v>59</v>
      </c>
      <c r="M94" s="200"/>
      <c r="N94" s="201" t="s">
        <v>62</v>
      </c>
      <c r="O94" s="203" t="s">
        <v>63</v>
      </c>
      <c r="P94" s="204">
        <f>'Ｓ６３（1988）'!A94</f>
        <v>0</v>
      </c>
      <c r="Q94" s="205">
        <f>'Ｓ６３（1988）'!B94</f>
        <v>0</v>
      </c>
      <c r="R94" s="225"/>
      <c r="S94" s="267">
        <f>'Ｓ６３（1988）'!D94</f>
        <v>0</v>
      </c>
      <c r="T94" s="268">
        <f>'Ｓ６３（1988）'!F94</f>
        <v>0</v>
      </c>
      <c r="U94" s="269"/>
      <c r="V94" s="200" t="s">
        <v>59</v>
      </c>
      <c r="W94" s="200"/>
      <c r="X94" s="201" t="s">
        <v>62</v>
      </c>
      <c r="Y94" s="203" t="s">
        <v>613</v>
      </c>
      <c r="Z94" s="307">
        <f>+A129</f>
        <v>0</v>
      </c>
      <c r="AA94" s="277">
        <f t="shared" si="7"/>
        <v>0</v>
      </c>
      <c r="AB94" s="277">
        <f t="shared" si="7"/>
        <v>0</v>
      </c>
      <c r="AC94" s="549">
        <f>+E129</f>
        <v>0</v>
      </c>
      <c r="AD94" s="269"/>
      <c r="AE94" s="200" t="s">
        <v>59</v>
      </c>
      <c r="AF94" s="200"/>
      <c r="AG94" s="201" t="s">
        <v>62</v>
      </c>
      <c r="AH94" s="203" t="s">
        <v>438</v>
      </c>
      <c r="AI94" s="307">
        <f>+A152</f>
        <v>0</v>
      </c>
      <c r="AJ94" s="277">
        <f t="shared" si="8"/>
        <v>0</v>
      </c>
      <c r="AK94" s="277">
        <f t="shared" si="8"/>
        <v>0</v>
      </c>
      <c r="AL94" s="553">
        <f>+E152</f>
        <v>0</v>
      </c>
    </row>
    <row r="95" spans="1:38" ht="14.45" customHeight="1">
      <c r="A95" s="913">
        <v>0</v>
      </c>
      <c r="B95" s="913">
        <v>0</v>
      </c>
      <c r="C95" s="913">
        <v>0</v>
      </c>
      <c r="D95" s="913">
        <v>0</v>
      </c>
      <c r="E95" s="913">
        <v>0</v>
      </c>
      <c r="F95" s="913">
        <v>0</v>
      </c>
      <c r="K95" s="199"/>
      <c r="L95" s="200"/>
      <c r="M95" s="200"/>
      <c r="N95" s="201" t="s">
        <v>64</v>
      </c>
      <c r="O95" s="203" t="s">
        <v>65</v>
      </c>
      <c r="P95" s="204">
        <f>'Ｓ６３（1988）'!A95</f>
        <v>0</v>
      </c>
      <c r="Q95" s="205">
        <f>'Ｓ６３（1988）'!B95</f>
        <v>0</v>
      </c>
      <c r="R95" s="225"/>
      <c r="S95" s="267">
        <f>'Ｓ６３（1988）'!D95</f>
        <v>0</v>
      </c>
      <c r="T95" s="268">
        <f>'Ｓ６３（1988）'!F95</f>
        <v>0</v>
      </c>
      <c r="U95" s="269"/>
      <c r="V95" s="200"/>
      <c r="W95" s="200"/>
      <c r="X95" s="201" t="s">
        <v>64</v>
      </c>
      <c r="Y95" s="203" t="s">
        <v>614</v>
      </c>
      <c r="Z95" s="307">
        <f>+A130</f>
        <v>0</v>
      </c>
      <c r="AA95" s="277">
        <f t="shared" si="7"/>
        <v>0</v>
      </c>
      <c r="AB95" s="277">
        <f t="shared" si="7"/>
        <v>0</v>
      </c>
      <c r="AC95" s="549">
        <f>+E130</f>
        <v>0</v>
      </c>
      <c r="AD95" s="269"/>
      <c r="AE95" s="200"/>
      <c r="AF95" s="200"/>
      <c r="AG95" s="201" t="s">
        <v>64</v>
      </c>
      <c r="AH95" s="203" t="s">
        <v>440</v>
      </c>
      <c r="AI95" s="307">
        <f>+A153</f>
        <v>0</v>
      </c>
      <c r="AJ95" s="277">
        <f t="shared" si="8"/>
        <v>0</v>
      </c>
      <c r="AK95" s="277">
        <f t="shared" si="8"/>
        <v>0</v>
      </c>
      <c r="AL95" s="553">
        <f>+E153</f>
        <v>0</v>
      </c>
    </row>
    <row r="96" spans="1:38" ht="14.45" customHeight="1">
      <c r="A96" s="913">
        <v>0</v>
      </c>
      <c r="B96" s="913">
        <v>0</v>
      </c>
      <c r="C96" s="913">
        <v>0</v>
      </c>
      <c r="D96" s="913">
        <v>0</v>
      </c>
      <c r="E96" s="913">
        <v>0</v>
      </c>
      <c r="F96" s="913">
        <v>0</v>
      </c>
      <c r="K96" s="199" t="s">
        <v>38</v>
      </c>
      <c r="L96" s="200"/>
      <c r="M96" s="200"/>
      <c r="N96" s="201" t="s">
        <v>66</v>
      </c>
      <c r="O96" s="203" t="s">
        <v>67</v>
      </c>
      <c r="P96" s="204">
        <f>'Ｓ６３（1988）'!A96</f>
        <v>0</v>
      </c>
      <c r="Q96" s="205">
        <f>'Ｓ６３（1988）'!B96</f>
        <v>0</v>
      </c>
      <c r="R96" s="225"/>
      <c r="S96" s="267">
        <f>'Ｓ６３（1988）'!D96</f>
        <v>0</v>
      </c>
      <c r="T96" s="268">
        <f>'Ｓ６３（1988）'!F96</f>
        <v>0</v>
      </c>
      <c r="U96" s="269"/>
      <c r="V96" s="200"/>
      <c r="W96" s="200"/>
      <c r="X96" s="201" t="s">
        <v>66</v>
      </c>
      <c r="Y96" s="203" t="s">
        <v>615</v>
      </c>
      <c r="Z96" s="307">
        <f>+A131</f>
        <v>0</v>
      </c>
      <c r="AA96" s="277">
        <f t="shared" si="7"/>
        <v>0</v>
      </c>
      <c r="AB96" s="277">
        <f t="shared" si="7"/>
        <v>0</v>
      </c>
      <c r="AC96" s="549">
        <f>+E131</f>
        <v>0</v>
      </c>
      <c r="AD96" s="269"/>
      <c r="AE96" s="200"/>
      <c r="AF96" s="200"/>
      <c r="AG96" s="201" t="s">
        <v>66</v>
      </c>
      <c r="AH96" s="203" t="s">
        <v>442</v>
      </c>
      <c r="AI96" s="307">
        <f>+A154</f>
        <v>0</v>
      </c>
      <c r="AJ96" s="277">
        <f t="shared" si="8"/>
        <v>0</v>
      </c>
      <c r="AK96" s="277">
        <f t="shared" si="8"/>
        <v>0</v>
      </c>
      <c r="AL96" s="553">
        <f>+E154</f>
        <v>0</v>
      </c>
    </row>
    <row r="97" spans="1:38" ht="14.45" customHeight="1">
      <c r="A97" s="913">
        <v>0</v>
      </c>
      <c r="B97" s="913">
        <v>0</v>
      </c>
      <c r="C97" s="913">
        <v>0</v>
      </c>
      <c r="D97" s="913">
        <v>0</v>
      </c>
      <c r="E97" s="913">
        <v>0</v>
      </c>
      <c r="F97" s="913">
        <v>0</v>
      </c>
      <c r="K97" s="199"/>
      <c r="L97" s="200"/>
      <c r="M97" s="200"/>
      <c r="N97" s="201" t="s">
        <v>150</v>
      </c>
      <c r="O97" s="203" t="s">
        <v>69</v>
      </c>
      <c r="P97" s="204">
        <f>'Ｓ６３（1988）'!A97</f>
        <v>0</v>
      </c>
      <c r="Q97" s="205">
        <f>'Ｓ６３（1988）'!B97</f>
        <v>0</v>
      </c>
      <c r="R97" s="225"/>
      <c r="S97" s="267">
        <f>'Ｓ６３（1988）'!D97</f>
        <v>0</v>
      </c>
      <c r="T97" s="268">
        <f>'Ｓ６３（1988）'!F97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3">
        <v>0</v>
      </c>
      <c r="B98" s="913">
        <v>0</v>
      </c>
      <c r="C98" s="913">
        <v>0</v>
      </c>
      <c r="D98" s="913">
        <v>0</v>
      </c>
      <c r="E98" s="913">
        <v>0</v>
      </c>
      <c r="F98" s="913">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616</v>
      </c>
      <c r="Z98" s="307">
        <f t="shared" ref="Z98:AB99" si="9">+A132</f>
        <v>2163</v>
      </c>
      <c r="AA98" s="277">
        <f t="shared" si="9"/>
        <v>0</v>
      </c>
      <c r="AB98" s="277">
        <f t="shared" si="9"/>
        <v>0</v>
      </c>
      <c r="AC98" s="549">
        <f>+E132</f>
        <v>0</v>
      </c>
      <c r="AD98" s="269"/>
      <c r="AE98" s="200" t="s">
        <v>41</v>
      </c>
      <c r="AF98" s="221"/>
      <c r="AG98" s="201" t="s">
        <v>13</v>
      </c>
      <c r="AH98" s="203" t="s">
        <v>444</v>
      </c>
      <c r="AI98" s="307">
        <f t="shared" ref="AI98:AK99" si="10">+A155</f>
        <v>0</v>
      </c>
      <c r="AJ98" s="277">
        <f t="shared" si="10"/>
        <v>0</v>
      </c>
      <c r="AK98" s="277">
        <f t="shared" si="10"/>
        <v>0</v>
      </c>
      <c r="AL98" s="553">
        <f>+E155</f>
        <v>0</v>
      </c>
    </row>
    <row r="99" spans="1:38" ht="14.45" customHeight="1">
      <c r="A99" s="913">
        <v>0</v>
      </c>
      <c r="B99" s="913">
        <v>0</v>
      </c>
      <c r="C99" s="913">
        <v>0</v>
      </c>
      <c r="D99" s="913">
        <v>0</v>
      </c>
      <c r="E99" s="913">
        <v>0</v>
      </c>
      <c r="F99" s="913">
        <v>0</v>
      </c>
      <c r="K99" s="227" t="s">
        <v>134</v>
      </c>
      <c r="L99" s="200"/>
      <c r="M99" s="201" t="s">
        <v>70</v>
      </c>
      <c r="N99" s="202"/>
      <c r="O99" s="203" t="s">
        <v>71</v>
      </c>
      <c r="P99" s="204">
        <f>'Ｓ６３（1988）'!A98</f>
        <v>0</v>
      </c>
      <c r="Q99" s="205">
        <f>'Ｓ６３（1988）'!B98</f>
        <v>0</v>
      </c>
      <c r="R99" s="225"/>
      <c r="S99" s="267">
        <f>'Ｓ６３（1988）'!D98</f>
        <v>0</v>
      </c>
      <c r="T99" s="268">
        <f>'Ｓ６３（1988）'!F98</f>
        <v>0</v>
      </c>
      <c r="U99" s="315" t="s">
        <v>618</v>
      </c>
      <c r="V99" s="200"/>
      <c r="W99" s="201" t="s">
        <v>70</v>
      </c>
      <c r="X99" s="202"/>
      <c r="Y99" s="203" t="s">
        <v>617</v>
      </c>
      <c r="Z99" s="307">
        <f t="shared" si="9"/>
        <v>0</v>
      </c>
      <c r="AA99" s="277">
        <f t="shared" si="9"/>
        <v>0</v>
      </c>
      <c r="AB99" s="277">
        <f t="shared" si="9"/>
        <v>0</v>
      </c>
      <c r="AC99" s="549">
        <f>+E133</f>
        <v>0</v>
      </c>
      <c r="AD99" s="315" t="s">
        <v>446</v>
      </c>
      <c r="AE99" s="200"/>
      <c r="AF99" s="201" t="s">
        <v>70</v>
      </c>
      <c r="AG99" s="202"/>
      <c r="AH99" s="203" t="s">
        <v>447</v>
      </c>
      <c r="AI99" s="307">
        <f t="shared" si="10"/>
        <v>0</v>
      </c>
      <c r="AJ99" s="277">
        <f t="shared" si="10"/>
        <v>0</v>
      </c>
      <c r="AK99" s="277">
        <f t="shared" si="10"/>
        <v>0</v>
      </c>
      <c r="AL99" s="553">
        <f>+E156</f>
        <v>0</v>
      </c>
    </row>
    <row r="100" spans="1:38" ht="14.45" customHeight="1">
      <c r="A100" s="913">
        <v>0</v>
      </c>
      <c r="B100" s="913">
        <v>0</v>
      </c>
      <c r="C100" s="913">
        <v>0</v>
      </c>
      <c r="D100" s="913">
        <v>0</v>
      </c>
      <c r="E100" s="913">
        <v>0</v>
      </c>
      <c r="F100" s="913">
        <v>0</v>
      </c>
      <c r="K100" s="199" t="s">
        <v>130</v>
      </c>
      <c r="L100" s="200"/>
      <c r="M100" s="201" t="s">
        <v>73</v>
      </c>
      <c r="N100" s="202"/>
      <c r="O100" s="203" t="s">
        <v>74</v>
      </c>
      <c r="P100" s="204">
        <f>'Ｓ６３（1988）'!A99</f>
        <v>0</v>
      </c>
      <c r="Q100" s="205">
        <f>'Ｓ６３（1988）'!B99</f>
        <v>0</v>
      </c>
      <c r="R100" s="225"/>
      <c r="S100" s="267">
        <f>'Ｓ６３（1988）'!D99</f>
        <v>0</v>
      </c>
      <c r="T100" s="268">
        <f>'Ｓ６３（1988）'!F99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3">
        <v>9600</v>
      </c>
      <c r="B101" s="913">
        <v>9600</v>
      </c>
      <c r="C101" s="913">
        <v>0</v>
      </c>
      <c r="D101" s="913">
        <v>0</v>
      </c>
      <c r="E101" s="913">
        <v>0</v>
      </c>
      <c r="F101" s="913">
        <v>4500</v>
      </c>
      <c r="K101" s="199"/>
      <c r="L101" s="221"/>
      <c r="M101" s="201" t="s">
        <v>13</v>
      </c>
      <c r="N101" s="202"/>
      <c r="O101" s="203" t="s">
        <v>76</v>
      </c>
      <c r="P101" s="204">
        <f>'Ｓ６３（1988）'!A100</f>
        <v>0</v>
      </c>
      <c r="Q101" s="205">
        <f>'Ｓ６３（1988）'!B100</f>
        <v>0</v>
      </c>
      <c r="R101" s="225"/>
      <c r="S101" s="267">
        <f>'Ｓ６３（1988）'!D100</f>
        <v>0</v>
      </c>
      <c r="T101" s="268">
        <f>'Ｓ６３（1988）'!F100</f>
        <v>0</v>
      </c>
      <c r="U101" s="269"/>
      <c r="V101" s="221"/>
      <c r="W101" s="201" t="s">
        <v>13</v>
      </c>
      <c r="X101" s="202"/>
      <c r="Y101" s="203" t="s">
        <v>619</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913">
        <v>0</v>
      </c>
      <c r="B102" s="913">
        <v>0</v>
      </c>
      <c r="C102" s="913">
        <v>0</v>
      </c>
      <c r="D102" s="913">
        <v>0</v>
      </c>
      <c r="E102" s="913">
        <v>0</v>
      </c>
      <c r="F102" s="913">
        <v>0</v>
      </c>
      <c r="K102" s="199" t="s">
        <v>4</v>
      </c>
      <c r="L102" s="178" t="s">
        <v>78</v>
      </c>
      <c r="M102" s="202"/>
      <c r="N102" s="202"/>
      <c r="O102" s="203" t="s">
        <v>79</v>
      </c>
      <c r="P102" s="204">
        <f>'Ｓ６３（1988）'!A101</f>
        <v>9600</v>
      </c>
      <c r="Q102" s="205">
        <f>'Ｓ６３（1988）'!B101</f>
        <v>9600</v>
      </c>
      <c r="R102" s="225"/>
      <c r="S102" s="267">
        <f>'Ｓ６３（1988）'!D101</f>
        <v>0</v>
      </c>
      <c r="T102" s="268">
        <f>'Ｓ６３（1988）'!F101</f>
        <v>4500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3">
        <v>92621</v>
      </c>
      <c r="B103" s="913">
        <v>92621</v>
      </c>
      <c r="C103" s="913">
        <v>0</v>
      </c>
      <c r="D103" s="913">
        <v>0</v>
      </c>
      <c r="E103" s="913">
        <v>110</v>
      </c>
      <c r="F103" s="913">
        <v>7300</v>
      </c>
      <c r="K103" s="199"/>
      <c r="L103" s="200"/>
      <c r="M103" s="201" t="s">
        <v>11</v>
      </c>
      <c r="N103" s="202"/>
      <c r="O103" s="203" t="s">
        <v>80</v>
      </c>
      <c r="P103" s="204">
        <f>'Ｓ６３（1988）'!A102</f>
        <v>0</v>
      </c>
      <c r="Q103" s="205">
        <f>'Ｓ６３（1988）'!B102</f>
        <v>0</v>
      </c>
      <c r="R103" s="225"/>
      <c r="S103" s="267">
        <f>'Ｓ６３（1988）'!D102</f>
        <v>0</v>
      </c>
      <c r="T103" s="268">
        <f>'Ｓ６３（1988）'!F102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3">
        <v>74817</v>
      </c>
      <c r="B104" s="913">
        <v>74817</v>
      </c>
      <c r="C104" s="913">
        <v>0</v>
      </c>
      <c r="D104" s="913">
        <v>0</v>
      </c>
      <c r="E104" s="913">
        <v>110</v>
      </c>
      <c r="F104" s="913">
        <v>7300</v>
      </c>
      <c r="K104" s="199"/>
      <c r="L104" s="221"/>
      <c r="M104" s="201" t="s">
        <v>13</v>
      </c>
      <c r="N104" s="202"/>
      <c r="O104" s="203"/>
      <c r="P104" s="224">
        <f>P102-P103</f>
        <v>9600</v>
      </c>
      <c r="Q104" s="297">
        <f>Q102-Q103</f>
        <v>9600</v>
      </c>
      <c r="R104" s="225"/>
      <c r="S104" s="297">
        <f>S102-S103</f>
        <v>0</v>
      </c>
      <c r="T104" s="275">
        <f>T102-T103</f>
        <v>4500</v>
      </c>
      <c r="U104" s="269"/>
      <c r="V104" s="221"/>
      <c r="W104" s="201" t="s">
        <v>13</v>
      </c>
      <c r="X104" s="202"/>
      <c r="Y104" s="203" t="s">
        <v>641</v>
      </c>
      <c r="Z104" s="307">
        <f t="shared" ref="Z104:AB105" si="11">+A135</f>
        <v>0</v>
      </c>
      <c r="AA104" s="277">
        <f t="shared" si="11"/>
        <v>0</v>
      </c>
      <c r="AB104" s="277">
        <f t="shared" si="11"/>
        <v>0</v>
      </c>
      <c r="AC104" s="549">
        <f>+E135</f>
        <v>0</v>
      </c>
      <c r="AD104" s="269"/>
      <c r="AE104" s="221"/>
      <c r="AF104" s="201" t="s">
        <v>13</v>
      </c>
      <c r="AG104" s="202"/>
      <c r="AH104" s="203" t="s">
        <v>451</v>
      </c>
      <c r="AI104" s="307">
        <f t="shared" ref="AI104:AK105" si="12">+A158</f>
        <v>0</v>
      </c>
      <c r="AJ104" s="277">
        <f t="shared" si="12"/>
        <v>0</v>
      </c>
      <c r="AK104" s="277">
        <f t="shared" si="12"/>
        <v>0</v>
      </c>
      <c r="AL104" s="553">
        <f>+E158</f>
        <v>0</v>
      </c>
    </row>
    <row r="105" spans="1:38" ht="14.45" customHeight="1">
      <c r="A105" s="913">
        <v>0</v>
      </c>
      <c r="B105" s="913">
        <v>0</v>
      </c>
      <c r="C105" s="913">
        <v>0</v>
      </c>
      <c r="D105" s="913">
        <v>0</v>
      </c>
      <c r="E105" s="913">
        <v>0</v>
      </c>
      <c r="F105" s="913">
        <v>0</v>
      </c>
      <c r="K105" s="199"/>
      <c r="L105" s="174"/>
      <c r="M105" s="201" t="s">
        <v>88</v>
      </c>
      <c r="N105" s="202"/>
      <c r="O105" s="203" t="s">
        <v>109</v>
      </c>
      <c r="P105" s="204">
        <f>'Ｓ６３（1988）'!A104</f>
        <v>74817</v>
      </c>
      <c r="Q105" s="205">
        <f>'Ｓ６３（1988）'!B104</f>
        <v>74817</v>
      </c>
      <c r="R105" s="225"/>
      <c r="S105" s="267">
        <f>'Ｓ６３（1988）'!D104</f>
        <v>0</v>
      </c>
      <c r="T105" s="268">
        <f>'Ｓ６３（1988）'!F104</f>
        <v>7300</v>
      </c>
      <c r="U105" s="269"/>
      <c r="V105" s="174"/>
      <c r="W105" s="201" t="s">
        <v>452</v>
      </c>
      <c r="X105" s="202"/>
      <c r="Y105" s="203" t="s">
        <v>453</v>
      </c>
      <c r="Z105" s="307">
        <f t="shared" si="11"/>
        <v>0</v>
      </c>
      <c r="AA105" s="277">
        <f t="shared" si="11"/>
        <v>0</v>
      </c>
      <c r="AB105" s="277">
        <f t="shared" si="11"/>
        <v>0</v>
      </c>
      <c r="AC105" s="549">
        <f>+E136</f>
        <v>0</v>
      </c>
      <c r="AD105" s="269"/>
      <c r="AE105" s="174"/>
      <c r="AF105" s="201" t="s">
        <v>452</v>
      </c>
      <c r="AG105" s="202"/>
      <c r="AH105" s="203" t="s">
        <v>454</v>
      </c>
      <c r="AI105" s="307">
        <f t="shared" si="12"/>
        <v>0</v>
      </c>
      <c r="AJ105" s="277">
        <f t="shared" si="12"/>
        <v>0</v>
      </c>
      <c r="AK105" s="277">
        <f t="shared" si="12"/>
        <v>0</v>
      </c>
      <c r="AL105" s="553">
        <f>+E159</f>
        <v>0</v>
      </c>
    </row>
    <row r="106" spans="1:38" ht="14.45" customHeight="1">
      <c r="A106" s="913">
        <v>0</v>
      </c>
      <c r="B106" s="913">
        <v>0</v>
      </c>
      <c r="C106" s="913">
        <v>0</v>
      </c>
      <c r="D106" s="913">
        <v>0</v>
      </c>
      <c r="E106" s="913">
        <v>0</v>
      </c>
      <c r="F106" s="913">
        <v>0</v>
      </c>
      <c r="K106" s="199"/>
      <c r="L106" s="181" t="s">
        <v>91</v>
      </c>
      <c r="M106" s="201" t="s">
        <v>89</v>
      </c>
      <c r="N106" s="202"/>
      <c r="O106" s="203" t="s">
        <v>110</v>
      </c>
      <c r="P106" s="204">
        <f>'Ｓ６３（1988）'!A105</f>
        <v>0</v>
      </c>
      <c r="Q106" s="205">
        <f>'Ｓ６３（1988）'!B105</f>
        <v>0</v>
      </c>
      <c r="R106" s="225"/>
      <c r="S106" s="267">
        <f>'Ｓ６３（1988）'!D105</f>
        <v>0</v>
      </c>
      <c r="T106" s="268">
        <f>'Ｓ６３（1988）'!F105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3">
        <v>0</v>
      </c>
      <c r="B107" s="913">
        <v>0</v>
      </c>
      <c r="C107" s="913">
        <v>0</v>
      </c>
      <c r="D107" s="913">
        <v>0</v>
      </c>
      <c r="E107" s="913">
        <v>0</v>
      </c>
      <c r="F107" s="913">
        <v>0</v>
      </c>
      <c r="K107" s="199"/>
      <c r="L107" s="181"/>
      <c r="M107" s="201" t="s">
        <v>104</v>
      </c>
      <c r="N107" s="202"/>
      <c r="O107" s="203" t="s">
        <v>111</v>
      </c>
      <c r="P107" s="204">
        <f>'Ｓ６３（1988）'!A106</f>
        <v>0</v>
      </c>
      <c r="Q107" s="205">
        <f>'Ｓ６３（1988）'!B106</f>
        <v>0</v>
      </c>
      <c r="R107" s="225"/>
      <c r="S107" s="267">
        <f>'Ｓ６３（1988）'!D106</f>
        <v>0</v>
      </c>
      <c r="T107" s="268">
        <f>'Ｓ６３（1988）'!F106</f>
        <v>0</v>
      </c>
      <c r="U107" s="269"/>
      <c r="V107" s="181"/>
      <c r="W107" s="201" t="s">
        <v>104</v>
      </c>
      <c r="X107" s="202"/>
      <c r="Y107" s="203" t="s">
        <v>620</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913">
        <v>0</v>
      </c>
      <c r="B108" s="913">
        <v>0</v>
      </c>
      <c r="C108" s="913">
        <v>0</v>
      </c>
      <c r="D108" s="913">
        <v>0</v>
      </c>
      <c r="E108" s="913">
        <v>0</v>
      </c>
      <c r="F108" s="913">
        <v>0</v>
      </c>
      <c r="K108" s="199"/>
      <c r="L108" s="181"/>
      <c r="M108" s="201" t="s">
        <v>90</v>
      </c>
      <c r="N108" s="202"/>
      <c r="O108" s="203" t="s">
        <v>112</v>
      </c>
      <c r="P108" s="204">
        <f>'Ｓ６３（1988）'!A107</f>
        <v>0</v>
      </c>
      <c r="Q108" s="205">
        <f>'Ｓ６３（1988）'!B107</f>
        <v>0</v>
      </c>
      <c r="R108" s="225"/>
      <c r="S108" s="267">
        <f>'Ｓ６３（1988）'!D107</f>
        <v>0</v>
      </c>
      <c r="T108" s="268">
        <f>'Ｓ６３（1988）'!F107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3">
        <v>0</v>
      </c>
      <c r="B109" s="913">
        <v>0</v>
      </c>
      <c r="C109" s="913">
        <v>0</v>
      </c>
      <c r="D109" s="913">
        <v>0</v>
      </c>
      <c r="E109" s="913">
        <v>0</v>
      </c>
      <c r="F109" s="913">
        <v>0</v>
      </c>
      <c r="K109" s="199"/>
      <c r="L109" s="181" t="s">
        <v>92</v>
      </c>
      <c r="M109" s="201" t="s">
        <v>105</v>
      </c>
      <c r="N109" s="202"/>
      <c r="O109" s="203" t="s">
        <v>113</v>
      </c>
      <c r="P109" s="204">
        <f>'Ｓ６３（1988）'!A108</f>
        <v>0</v>
      </c>
      <c r="Q109" s="205">
        <f>'Ｓ６３（1988）'!B108</f>
        <v>0</v>
      </c>
      <c r="R109" s="225"/>
      <c r="S109" s="267">
        <f>'Ｓ６３（1988）'!D108</f>
        <v>0</v>
      </c>
      <c r="T109" s="268">
        <f>'Ｓ６３（1988）'!F108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3">
        <v>0</v>
      </c>
      <c r="B110" s="913">
        <v>0</v>
      </c>
      <c r="C110" s="913">
        <v>0</v>
      </c>
      <c r="D110" s="913">
        <v>0</v>
      </c>
      <c r="E110" s="913">
        <v>0</v>
      </c>
      <c r="F110" s="913">
        <v>0</v>
      </c>
      <c r="K110" s="199"/>
      <c r="L110" s="181"/>
      <c r="M110" s="201" t="s">
        <v>106</v>
      </c>
      <c r="N110" s="202"/>
      <c r="O110" s="203" t="s">
        <v>114</v>
      </c>
      <c r="P110" s="204">
        <f>'Ｓ６３（1988）'!A109</f>
        <v>0</v>
      </c>
      <c r="Q110" s="205">
        <f>'Ｓ６３（1988）'!B109</f>
        <v>0</v>
      </c>
      <c r="R110" s="225"/>
      <c r="S110" s="267">
        <f>'Ｓ６３（1988）'!D109</f>
        <v>0</v>
      </c>
      <c r="T110" s="268">
        <f>'Ｓ６３（1988）'!F109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3">
        <v>16590</v>
      </c>
      <c r="B111" s="913">
        <v>16590</v>
      </c>
      <c r="C111" s="913">
        <v>0</v>
      </c>
      <c r="D111" s="913">
        <v>0</v>
      </c>
      <c r="E111" s="913">
        <v>0</v>
      </c>
      <c r="F111" s="913">
        <v>0</v>
      </c>
      <c r="K111" s="199"/>
      <c r="L111" s="181"/>
      <c r="M111" s="201" t="s">
        <v>107</v>
      </c>
      <c r="N111" s="202"/>
      <c r="O111" s="203" t="s">
        <v>115</v>
      </c>
      <c r="P111" s="204">
        <f>'Ｓ６３（1988）'!A110</f>
        <v>0</v>
      </c>
      <c r="Q111" s="205">
        <f>'Ｓ６３（1988）'!B110</f>
        <v>0</v>
      </c>
      <c r="R111" s="225"/>
      <c r="S111" s="267">
        <f>'Ｓ６３（1988）'!D110</f>
        <v>0</v>
      </c>
      <c r="T111" s="268">
        <f>'Ｓ６３（1988）'!F110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3">
        <v>1214</v>
      </c>
      <c r="B112" s="913">
        <v>1214</v>
      </c>
      <c r="C112" s="913">
        <v>0</v>
      </c>
      <c r="D112" s="913">
        <v>0</v>
      </c>
      <c r="E112" s="913">
        <v>0</v>
      </c>
      <c r="F112" s="913">
        <v>0</v>
      </c>
      <c r="K112" s="199"/>
      <c r="L112" s="181" t="s">
        <v>41</v>
      </c>
      <c r="M112" s="201" t="s">
        <v>108</v>
      </c>
      <c r="N112" s="202"/>
      <c r="O112" s="203" t="s">
        <v>116</v>
      </c>
      <c r="P112" s="204">
        <f>'Ｓ６３（1988）'!A111</f>
        <v>16590</v>
      </c>
      <c r="Q112" s="205">
        <f>'Ｓ６３（1988）'!B111</f>
        <v>16590</v>
      </c>
      <c r="R112" s="225"/>
      <c r="S112" s="267">
        <f>'Ｓ６３（1988）'!D111</f>
        <v>0</v>
      </c>
      <c r="T112" s="268">
        <f>'Ｓ６３（1988）'!F111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c r="B113" s="561"/>
      <c r="C113" s="561"/>
      <c r="D113" s="561"/>
      <c r="E113" s="561"/>
      <c r="F113" s="562"/>
      <c r="K113" s="199"/>
      <c r="L113" s="221"/>
      <c r="M113" s="201" t="s">
        <v>13</v>
      </c>
      <c r="N113" s="202"/>
      <c r="O113" s="203" t="s">
        <v>117</v>
      </c>
      <c r="P113" s="204">
        <f>'Ｓ６３（1988）'!A112</f>
        <v>1214</v>
      </c>
      <c r="Q113" s="205">
        <f>'Ｓ６３（1988）'!B112</f>
        <v>1214</v>
      </c>
      <c r="R113" s="225"/>
      <c r="S113" s="267">
        <f>'Ｓ６３（1988）'!D112</f>
        <v>0</v>
      </c>
      <c r="T113" s="268">
        <f>'Ｓ６３（1988）'!F112</f>
        <v>0</v>
      </c>
      <c r="U113" s="269"/>
      <c r="V113" s="221"/>
      <c r="W113" s="201" t="s">
        <v>13</v>
      </c>
      <c r="X113" s="202"/>
      <c r="Y113" s="203"/>
      <c r="Z113" s="310">
        <f>Z105-Z107</f>
        <v>0</v>
      </c>
      <c r="AA113" s="311">
        <f>AA105-AA107</f>
        <v>0</v>
      </c>
      <c r="AB113" s="311">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'Ｓ６３（1988）'!A113</f>
        <v>0</v>
      </c>
      <c r="Q114" s="205">
        <f>'Ｓ６３（1988）'!B113</f>
        <v>0</v>
      </c>
      <c r="R114" s="225"/>
      <c r="S114" s="267">
        <f>'Ｓ６３（1988）'!D113</f>
        <v>0</v>
      </c>
      <c r="T114" s="268">
        <f>'Ｓ６３（1988）'!F113</f>
        <v>0</v>
      </c>
      <c r="U114" s="269"/>
      <c r="V114" s="201" t="s">
        <v>13</v>
      </c>
      <c r="W114" s="202"/>
      <c r="X114" s="202"/>
      <c r="Y114" s="203" t="s">
        <v>646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381194</v>
      </c>
      <c r="Q115" s="321">
        <f>SUM(Q62:Q114)-Q63-Q64-Q66-Q67-Q69-Q70-Q71-Q84-Q85-Q86-Q94-Q95-Q96-Q97-Q98-Q103-Q104</f>
        <v>362071</v>
      </c>
      <c r="R115" s="321"/>
      <c r="S115" s="322">
        <f>SUM(S62:S114)-S63-S64-S66-S67-S69-S70-S71-S84-S85-S86-S94-S95-S96-S97-S98-S103-S104</f>
        <v>7982</v>
      </c>
      <c r="T115" s="323">
        <f>SUM(T62:T114)-T63-T64-T66-T67-T69-T70-T71-T84-T85-T86-T94-T95-T96-T97-T98-T103-T104</f>
        <v>55000</v>
      </c>
      <c r="U115" s="324"/>
      <c r="V115" s="317" t="s">
        <v>82</v>
      </c>
      <c r="W115" s="318"/>
      <c r="X115" s="318"/>
      <c r="Y115" s="319"/>
      <c r="Z115" s="325">
        <f>Z64+Z67+Z73+Z74+Z80+Z82+Z86+Z88+Z89+Z92+Z93+Z99+Z101+Z104+Z105+Z114</f>
        <v>30627</v>
      </c>
      <c r="AA115" s="326">
        <f>AA64+AA67+AA73+AA74+AA80+AA82+AA86+AA88+AA89+AA92+AA93+AA99+AA101+AA104+AA105+AA114</f>
        <v>0</v>
      </c>
      <c r="AB115" s="326">
        <f>AB64+AB67+AB73+AB74+AB80+AB82+AB86+AB88+AB89+AB92+AB93+AB99+AB101+AB104+AB105+AB114</f>
        <v>0</v>
      </c>
      <c r="AC115" s="563">
        <f>AC64+AC67+AC73+AC74+AC80+AC82+AC86+AC88+AC89+AC92+AC93+AC99+AC101+AC104+AC105+AC114</f>
        <v>15200</v>
      </c>
      <c r="AD115" s="324"/>
      <c r="AE115" s="317" t="s">
        <v>82</v>
      </c>
      <c r="AF115" s="318"/>
      <c r="AG115" s="318"/>
      <c r="AH115" s="319"/>
      <c r="AI115" s="325">
        <f>AI64+AI67+AI73+AI74+AI80+AI82+AI86+AI88+AI89+AI92+AI93+AI99+AI101+AI104+AI105+AI114</f>
        <v>0</v>
      </c>
      <c r="AJ115" s="326">
        <f>AJ64+AJ67+AJ73+AJ74+AJ80+AJ82+AJ86+AJ88+AJ89+AJ92+AJ93+AJ99+AJ101+AJ104+AJ105+AJ114</f>
        <v>0</v>
      </c>
      <c r="AK115" s="327">
        <f>AK64+AK67+AK73+AK74+AK80+AK82+AK86+AK88+AK89+AK92+AK93+AK99+AK101+AK104+AK105+AK114</f>
        <v>0</v>
      </c>
      <c r="AL115" s="329">
        <f>AL64+AL67+AL73+AL74+AL80+AL82+AL86+AL88+AL89+AL92+AL93+AL99+AL101+AL104+AL105+AL114</f>
        <v>0</v>
      </c>
    </row>
    <row r="116" spans="1:39" ht="14.45" customHeight="1" thickTop="1">
      <c r="A116" s="923">
        <v>30627</v>
      </c>
      <c r="B116" s="923">
        <v>0</v>
      </c>
      <c r="C116" s="923">
        <v>0</v>
      </c>
      <c r="D116" s="923">
        <v>0</v>
      </c>
      <c r="E116" s="923">
        <v>15200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923">
        <v>0</v>
      </c>
      <c r="B117" s="923">
        <v>0</v>
      </c>
      <c r="C117" s="923">
        <v>0</v>
      </c>
      <c r="D117" s="923">
        <v>0</v>
      </c>
      <c r="E117" s="923">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923">
        <v>0</v>
      </c>
      <c r="B118" s="923">
        <v>0</v>
      </c>
      <c r="C118" s="923">
        <v>0</v>
      </c>
      <c r="D118" s="923">
        <v>0</v>
      </c>
      <c r="E118" s="923">
        <v>0</v>
      </c>
      <c r="K118" s="164" t="s">
        <v>719</v>
      </c>
      <c r="L118" s="339"/>
      <c r="M118" s="339"/>
      <c r="N118" s="339"/>
      <c r="O118" s="340"/>
      <c r="P118" s="341"/>
      <c r="Q118" s="341"/>
      <c r="R118" s="518" t="s">
        <v>740</v>
      </c>
      <c r="S118" s="341"/>
      <c r="T118" s="341"/>
      <c r="U118" s="342"/>
      <c r="V118" s="338"/>
      <c r="W118" s="338"/>
      <c r="X118" s="338"/>
      <c r="Y118" s="338"/>
      <c r="Z118" s="338"/>
      <c r="AA118" s="338"/>
      <c r="AB118" s="338"/>
      <c r="AC118" s="242"/>
    </row>
    <row r="119" spans="1:39" ht="14.45" customHeight="1" thickTop="1">
      <c r="A119" s="923">
        <v>0</v>
      </c>
      <c r="B119" s="923">
        <v>0</v>
      </c>
      <c r="C119" s="923">
        <v>0</v>
      </c>
      <c r="D119" s="923">
        <v>0</v>
      </c>
      <c r="E119" s="923">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923">
        <v>0</v>
      </c>
      <c r="B120" s="923">
        <v>0</v>
      </c>
      <c r="C120" s="923">
        <v>0</v>
      </c>
      <c r="D120" s="923">
        <v>0</v>
      </c>
      <c r="E120" s="923">
        <v>0</v>
      </c>
      <c r="K120" s="995"/>
      <c r="L120" s="996"/>
      <c r="M120" s="996"/>
      <c r="N120" s="996"/>
      <c r="O120" s="996"/>
      <c r="P120" s="997" t="s">
        <v>621</v>
      </c>
      <c r="Q120" s="998" t="s">
        <v>143</v>
      </c>
      <c r="R120" s="999" t="s">
        <v>122</v>
      </c>
      <c r="S120" s="999"/>
      <c r="T120" s="1000"/>
      <c r="U120" s="1001"/>
      <c r="V120" s="996"/>
      <c r="W120" s="996"/>
      <c r="X120" s="996"/>
      <c r="Y120" s="996"/>
      <c r="Z120" s="997" t="s">
        <v>622</v>
      </c>
      <c r="AA120" s="1002" t="s">
        <v>124</v>
      </c>
      <c r="AB120" s="999"/>
      <c r="AC120" s="1015"/>
      <c r="AE120" s="1054"/>
      <c r="AF120" s="1055"/>
      <c r="AG120" s="1055"/>
      <c r="AH120" s="1055"/>
      <c r="AI120" s="1035" t="s">
        <v>152</v>
      </c>
      <c r="AJ120" s="1036" t="s">
        <v>2</v>
      </c>
      <c r="AK120" s="1037" t="s">
        <v>133</v>
      </c>
      <c r="AL120" s="1340"/>
      <c r="AM120" s="1339"/>
    </row>
    <row r="121" spans="1:39" ht="14.45" customHeight="1">
      <c r="A121" s="923">
        <v>13264</v>
      </c>
      <c r="B121" s="923">
        <v>0</v>
      </c>
      <c r="C121" s="923">
        <v>0</v>
      </c>
      <c r="D121" s="923">
        <v>0</v>
      </c>
      <c r="E121" s="923">
        <v>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923">
        <v>13264</v>
      </c>
      <c r="B122" s="923">
        <v>0</v>
      </c>
      <c r="C122" s="923">
        <v>0</v>
      </c>
      <c r="D122" s="923">
        <v>0</v>
      </c>
      <c r="E122" s="923">
        <v>0</v>
      </c>
      <c r="K122" s="1050"/>
      <c r="L122" s="1051"/>
      <c r="M122" s="1051"/>
      <c r="N122" s="1051"/>
      <c r="O122" s="1051"/>
      <c r="P122" s="1020" t="s">
        <v>625</v>
      </c>
      <c r="Q122" s="1021" t="s">
        <v>153</v>
      </c>
      <c r="R122" s="1021" t="s">
        <v>154</v>
      </c>
      <c r="S122" s="1022" t="s">
        <v>155</v>
      </c>
      <c r="T122" s="1023" t="s">
        <v>626</v>
      </c>
      <c r="U122" s="1024"/>
      <c r="V122" s="1025"/>
      <c r="W122" s="1025"/>
      <c r="X122" s="1025"/>
      <c r="Y122" s="1025"/>
      <c r="Z122" s="1020" t="s">
        <v>627</v>
      </c>
      <c r="AA122" s="1021" t="s">
        <v>628</v>
      </c>
      <c r="AB122" s="1026" t="s">
        <v>666</v>
      </c>
      <c r="AC122" s="1047" t="s">
        <v>715</v>
      </c>
      <c r="AD122" s="165"/>
      <c r="AE122" s="1039"/>
      <c r="AF122" s="1011"/>
      <c r="AG122" s="1011"/>
      <c r="AH122" s="1011"/>
      <c r="AI122" s="1040" t="s">
        <v>716</v>
      </c>
      <c r="AJ122" s="1041" t="s">
        <v>717</v>
      </c>
      <c r="AK122" s="1042" t="s">
        <v>718</v>
      </c>
      <c r="AL122" s="1363" t="s">
        <v>1272</v>
      </c>
      <c r="AM122" s="1339"/>
    </row>
    <row r="123" spans="1:39" ht="14.45" customHeight="1">
      <c r="A123" s="923">
        <v>0</v>
      </c>
      <c r="B123" s="923">
        <v>0</v>
      </c>
      <c r="C123" s="923">
        <v>0</v>
      </c>
      <c r="D123" s="923">
        <v>0</v>
      </c>
      <c r="E123" s="923">
        <v>0</v>
      </c>
      <c r="K123" s="188"/>
      <c r="L123" s="189" t="s">
        <v>8</v>
      </c>
      <c r="M123" s="190"/>
      <c r="N123" s="190"/>
      <c r="O123" s="191"/>
      <c r="P123" s="365">
        <f t="shared" ref="P123:T132" si="13">P8+P62</f>
        <v>111439</v>
      </c>
      <c r="Q123" s="259">
        <f t="shared" si="13"/>
        <v>111439</v>
      </c>
      <c r="R123" s="259">
        <f t="shared" si="13"/>
        <v>0</v>
      </c>
      <c r="S123" s="333">
        <f t="shared" si="13"/>
        <v>0</v>
      </c>
      <c r="T123" s="366">
        <f t="shared" si="13"/>
        <v>0</v>
      </c>
      <c r="U123" s="195"/>
      <c r="V123" s="189" t="s">
        <v>8</v>
      </c>
      <c r="W123" s="190"/>
      <c r="X123" s="190"/>
      <c r="Y123" s="191" t="s">
        <v>156</v>
      </c>
      <c r="Z123" s="367">
        <f>IF(ISERROR(Z$60*(Q123/(Q$123+Q$133+Q$134+Q$135+Q$144+Q$163+Q$175))),0,ROUND(Z$60*(Q123/(Q$123+Q$133+Q$134+Q$135+Q$144+Q$163+Q$175)),0))</f>
        <v>0</v>
      </c>
      <c r="AA123" s="368">
        <f>IF(ISERROR(AA$60*(R123/(R$123+R$133+R$134+R$135+R$144+R$163+R$175))),0,ROUND(AA$60*(R123/(R$123+R$133+R$134+R$135+R$144+R$163+R$175)),0))</f>
        <v>0</v>
      </c>
      <c r="AB123" s="499">
        <f>IF(ISERROR(AB$60*(S123/(S$123+S$133+S$134+S$135+S$144+S$163+S$175))),0,ROUND(AB$60*(S123/(S$123+S$133+S$134+S$135+S$144+S$163+S$175)),0))</f>
        <v>0</v>
      </c>
      <c r="AC123" s="369">
        <f>IF(ISERROR(AC$60*(T123/(T$123+T$133+T$134+T$135+T$144+T$163+T$175))),0,ROUND(AC$60*(T123/(T$123+T$133+T$134+T$135+T$144+T$163+T$175)),0))</f>
        <v>0</v>
      </c>
      <c r="AE123" s="188"/>
      <c r="AF123" s="189" t="s">
        <v>8</v>
      </c>
      <c r="AG123" s="190"/>
      <c r="AH123" s="190"/>
      <c r="AI123" s="365">
        <f t="shared" ref="AI123:AI176" si="14">Q123-Z123</f>
        <v>111439</v>
      </c>
      <c r="AJ123" s="259">
        <f>SUM(AJ124:AJ125)</f>
        <v>0</v>
      </c>
      <c r="AK123" s="370">
        <f>SUM(AK124:AK125)</f>
        <v>0</v>
      </c>
      <c r="AL123" s="1383">
        <f>P123-Q123</f>
        <v>0</v>
      </c>
      <c r="AM123" s="1339"/>
    </row>
    <row r="124" spans="1:39" ht="14.45" customHeight="1">
      <c r="A124" s="923">
        <v>17363</v>
      </c>
      <c r="B124" s="923">
        <v>0</v>
      </c>
      <c r="C124" s="923">
        <v>0</v>
      </c>
      <c r="D124" s="923">
        <v>0</v>
      </c>
      <c r="E124" s="923">
        <v>15200</v>
      </c>
      <c r="K124" s="199"/>
      <c r="L124" s="200"/>
      <c r="M124" s="201" t="s">
        <v>146</v>
      </c>
      <c r="N124" s="202"/>
      <c r="O124" s="203"/>
      <c r="P124" s="224">
        <f t="shared" si="13"/>
        <v>111439</v>
      </c>
      <c r="Q124" s="225">
        <f t="shared" si="13"/>
        <v>111439</v>
      </c>
      <c r="R124" s="225">
        <f t="shared" si="13"/>
        <v>0</v>
      </c>
      <c r="S124" s="226">
        <f t="shared" si="13"/>
        <v>0</v>
      </c>
      <c r="T124" s="275">
        <f t="shared" si="13"/>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4"/>
        <v>111439</v>
      </c>
      <c r="AJ124" s="225">
        <f>IF($P124-$Z124=0,0,ROUND((R124-AA124)*$AI124/($P124-$Z124),0))</f>
        <v>0</v>
      </c>
      <c r="AK124" s="371">
        <f>IF(P124-Z124=0,0,ROUND((S124-AB124)*AI124/(P124-Z124),0))</f>
        <v>0</v>
      </c>
      <c r="AL124" s="1383">
        <f t="shared" ref="AL124:AL175" si="15">P124-Q124</f>
        <v>0</v>
      </c>
      <c r="AM124" s="1339"/>
    </row>
    <row r="125" spans="1:39" ht="14.45" customHeight="1">
      <c r="A125" s="923">
        <v>15200</v>
      </c>
      <c r="B125" s="923">
        <v>0</v>
      </c>
      <c r="C125" s="923">
        <v>0</v>
      </c>
      <c r="D125" s="923">
        <v>0</v>
      </c>
      <c r="E125" s="923">
        <v>15200</v>
      </c>
      <c r="K125" s="199"/>
      <c r="L125" s="200"/>
      <c r="M125" s="201" t="s">
        <v>13</v>
      </c>
      <c r="N125" s="172"/>
      <c r="O125" s="212"/>
      <c r="P125" s="224">
        <f t="shared" si="13"/>
        <v>0</v>
      </c>
      <c r="Q125" s="225">
        <f t="shared" si="13"/>
        <v>0</v>
      </c>
      <c r="R125" s="225">
        <f t="shared" si="13"/>
        <v>0</v>
      </c>
      <c r="S125" s="226">
        <f t="shared" si="13"/>
        <v>0</v>
      </c>
      <c r="T125" s="275">
        <f t="shared" si="13"/>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4"/>
        <v>0</v>
      </c>
      <c r="AJ125" s="225">
        <f>IF($P125-$Z125=0,0,ROUND((R125-AA125)*$AI125/($P125-$Z125),0))</f>
        <v>0</v>
      </c>
      <c r="AK125" s="371">
        <f>IF(P125-Z125=0,0,ROUND((S125-AB125)*AI125/(P125-Z125),0))</f>
        <v>0</v>
      </c>
      <c r="AL125" s="1383">
        <f t="shared" si="15"/>
        <v>0</v>
      </c>
      <c r="AM125" s="1339"/>
    </row>
    <row r="126" spans="1:39" ht="14.45" customHeight="1">
      <c r="A126" s="923">
        <v>0</v>
      </c>
      <c r="B126" s="923">
        <v>0</v>
      </c>
      <c r="C126" s="923">
        <v>0</v>
      </c>
      <c r="D126" s="923">
        <v>0</v>
      </c>
      <c r="E126" s="923">
        <v>0</v>
      </c>
      <c r="K126" s="199" t="s">
        <v>4</v>
      </c>
      <c r="L126" s="178" t="s">
        <v>14</v>
      </c>
      <c r="M126" s="175"/>
      <c r="N126" s="175"/>
      <c r="O126" s="216"/>
      <c r="P126" s="224">
        <f t="shared" si="13"/>
        <v>0</v>
      </c>
      <c r="Q126" s="225">
        <f t="shared" si="13"/>
        <v>0</v>
      </c>
      <c r="R126" s="225">
        <f t="shared" si="13"/>
        <v>0</v>
      </c>
      <c r="S126" s="226">
        <f t="shared" si="13"/>
        <v>0</v>
      </c>
      <c r="T126" s="275">
        <f t="shared" si="13"/>
        <v>0</v>
      </c>
      <c r="U126" s="207"/>
      <c r="V126" s="178" t="s">
        <v>14</v>
      </c>
      <c r="W126" s="175"/>
      <c r="X126" s="175"/>
      <c r="Y126" s="216"/>
      <c r="Z126" s="224">
        <f t="shared" ref="Z126:AC129" si="16">Z11</f>
        <v>0</v>
      </c>
      <c r="AA126" s="225">
        <f t="shared" si="16"/>
        <v>0</v>
      </c>
      <c r="AB126" s="297">
        <f t="shared" si="16"/>
        <v>0</v>
      </c>
      <c r="AC126" s="371">
        <f t="shared" si="16"/>
        <v>0</v>
      </c>
      <c r="AE126" s="199"/>
      <c r="AF126" s="178" t="s">
        <v>14</v>
      </c>
      <c r="AG126" s="175"/>
      <c r="AH126" s="175"/>
      <c r="AI126" s="224">
        <f t="shared" si="14"/>
        <v>0</v>
      </c>
      <c r="AJ126" s="225">
        <f>SUM(AJ127:AJ128)</f>
        <v>0</v>
      </c>
      <c r="AK126" s="371">
        <f>SUM(AK127:AK128)</f>
        <v>0</v>
      </c>
      <c r="AL126" s="1383">
        <f t="shared" si="15"/>
        <v>0</v>
      </c>
      <c r="AM126" s="1339"/>
    </row>
    <row r="127" spans="1:39" ht="14.45" customHeight="1">
      <c r="A127" s="923">
        <v>0</v>
      </c>
      <c r="B127" s="923">
        <v>0</v>
      </c>
      <c r="C127" s="923">
        <v>0</v>
      </c>
      <c r="D127" s="923">
        <v>0</v>
      </c>
      <c r="E127" s="923">
        <v>0</v>
      </c>
      <c r="K127" s="199"/>
      <c r="L127" s="200"/>
      <c r="M127" s="201" t="s">
        <v>16</v>
      </c>
      <c r="N127" s="202"/>
      <c r="O127" s="203"/>
      <c r="P127" s="224">
        <f t="shared" si="13"/>
        <v>0</v>
      </c>
      <c r="Q127" s="225">
        <f t="shared" si="13"/>
        <v>0</v>
      </c>
      <c r="R127" s="225">
        <f t="shared" si="13"/>
        <v>0</v>
      </c>
      <c r="S127" s="226">
        <f t="shared" si="13"/>
        <v>0</v>
      </c>
      <c r="T127" s="275">
        <f t="shared" si="13"/>
        <v>0</v>
      </c>
      <c r="U127" s="207"/>
      <c r="V127" s="200"/>
      <c r="W127" s="201" t="s">
        <v>16</v>
      </c>
      <c r="X127" s="202"/>
      <c r="Y127" s="203"/>
      <c r="Z127" s="224">
        <f t="shared" si="16"/>
        <v>0</v>
      </c>
      <c r="AA127" s="225">
        <f t="shared" si="16"/>
        <v>0</v>
      </c>
      <c r="AB127" s="297">
        <f t="shared" si="16"/>
        <v>0</v>
      </c>
      <c r="AC127" s="371">
        <f t="shared" si="16"/>
        <v>0</v>
      </c>
      <c r="AE127" s="199"/>
      <c r="AF127" s="200"/>
      <c r="AG127" s="201" t="s">
        <v>16</v>
      </c>
      <c r="AH127" s="202"/>
      <c r="AI127" s="224">
        <f t="shared" si="14"/>
        <v>0</v>
      </c>
      <c r="AJ127" s="225">
        <f>IF($P127-$Z127=0,0,ROUND((R127-AA127)*$AI127/($P127-$Z127),0))</f>
        <v>0</v>
      </c>
      <c r="AK127" s="371">
        <f>IF(P127-Z127=0,0,ROUND((S127-AB127)*AI127/(P127-Z127),0))</f>
        <v>0</v>
      </c>
      <c r="AL127" s="1383">
        <f t="shared" si="15"/>
        <v>0</v>
      </c>
      <c r="AM127" s="1339"/>
    </row>
    <row r="128" spans="1:39" ht="14.45" customHeight="1">
      <c r="A128" s="923">
        <v>2163</v>
      </c>
      <c r="B128" s="923">
        <v>0</v>
      </c>
      <c r="C128" s="923">
        <v>0</v>
      </c>
      <c r="D128" s="923">
        <v>0</v>
      </c>
      <c r="E128" s="923">
        <v>0</v>
      </c>
      <c r="K128" s="199"/>
      <c r="L128" s="221"/>
      <c r="M128" s="201" t="s">
        <v>13</v>
      </c>
      <c r="N128" s="222"/>
      <c r="O128" s="223"/>
      <c r="P128" s="224">
        <f t="shared" si="13"/>
        <v>0</v>
      </c>
      <c r="Q128" s="225">
        <f t="shared" si="13"/>
        <v>0</v>
      </c>
      <c r="R128" s="225">
        <f t="shared" si="13"/>
        <v>0</v>
      </c>
      <c r="S128" s="226">
        <f t="shared" si="13"/>
        <v>0</v>
      </c>
      <c r="T128" s="275">
        <f t="shared" si="13"/>
        <v>0</v>
      </c>
      <c r="U128" s="207"/>
      <c r="V128" s="221"/>
      <c r="W128" s="201" t="s">
        <v>13</v>
      </c>
      <c r="X128" s="222"/>
      <c r="Y128" s="223"/>
      <c r="Z128" s="224">
        <f t="shared" si="16"/>
        <v>0</v>
      </c>
      <c r="AA128" s="225">
        <f t="shared" si="16"/>
        <v>0</v>
      </c>
      <c r="AB128" s="297">
        <f t="shared" si="16"/>
        <v>0</v>
      </c>
      <c r="AC128" s="371">
        <f t="shared" si="16"/>
        <v>0</v>
      </c>
      <c r="AE128" s="199"/>
      <c r="AF128" s="221"/>
      <c r="AG128" s="201" t="s">
        <v>13</v>
      </c>
      <c r="AH128" s="222"/>
      <c r="AI128" s="224">
        <f t="shared" si="14"/>
        <v>0</v>
      </c>
      <c r="AJ128" s="225">
        <f>IF($P128-$Z128=0,0,ROUND((R128-AA128)*$AI128/($P128-$Z128),0))</f>
        <v>0</v>
      </c>
      <c r="AK128" s="371">
        <f>IF(P128-Z128=0,0,ROUND((S128-AB128)*AI128/(P128-Z128),0))</f>
        <v>0</v>
      </c>
      <c r="AL128" s="1383">
        <f t="shared" si="15"/>
        <v>0</v>
      </c>
      <c r="AM128" s="1339"/>
    </row>
    <row r="129" spans="1:39" ht="14.45" customHeight="1">
      <c r="A129" s="923">
        <v>0</v>
      </c>
      <c r="B129" s="923">
        <v>0</v>
      </c>
      <c r="C129" s="923">
        <v>0</v>
      </c>
      <c r="D129" s="923">
        <v>0</v>
      </c>
      <c r="E129" s="923">
        <v>0</v>
      </c>
      <c r="K129" s="199" t="s">
        <v>4</v>
      </c>
      <c r="L129" s="174"/>
      <c r="M129" s="200" t="s">
        <v>94</v>
      </c>
      <c r="N129" s="202"/>
      <c r="O129" s="203"/>
      <c r="P129" s="224">
        <f t="shared" si="13"/>
        <v>0</v>
      </c>
      <c r="Q129" s="225">
        <f t="shared" si="13"/>
        <v>0</v>
      </c>
      <c r="R129" s="225">
        <f t="shared" si="13"/>
        <v>0</v>
      </c>
      <c r="S129" s="226">
        <f t="shared" si="13"/>
        <v>0</v>
      </c>
      <c r="T129" s="275">
        <f t="shared" si="13"/>
        <v>0</v>
      </c>
      <c r="U129" s="207"/>
      <c r="V129" s="174"/>
      <c r="W129" s="200" t="s">
        <v>94</v>
      </c>
      <c r="X129" s="202"/>
      <c r="Y129" s="203"/>
      <c r="Z129" s="224">
        <f>Z14</f>
        <v>0</v>
      </c>
      <c r="AA129" s="225">
        <f t="shared" si="16"/>
        <v>0</v>
      </c>
      <c r="AB129" s="297">
        <f t="shared" si="16"/>
        <v>0</v>
      </c>
      <c r="AC129" s="371">
        <f t="shared" si="16"/>
        <v>0</v>
      </c>
      <c r="AE129" s="199"/>
      <c r="AF129" s="174"/>
      <c r="AG129" s="200" t="s">
        <v>94</v>
      </c>
      <c r="AH129" s="202"/>
      <c r="AI129" s="224">
        <f t="shared" si="14"/>
        <v>0</v>
      </c>
      <c r="AJ129" s="225">
        <f>SUM(AJ130:AJ132)</f>
        <v>0</v>
      </c>
      <c r="AK129" s="371">
        <f>SUM(AK130:AK132)</f>
        <v>0</v>
      </c>
      <c r="AL129" s="1383">
        <f t="shared" si="15"/>
        <v>0</v>
      </c>
      <c r="AM129" s="1339"/>
    </row>
    <row r="130" spans="1:39" ht="14.45" customHeight="1">
      <c r="A130" s="923">
        <v>0</v>
      </c>
      <c r="B130" s="923">
        <v>0</v>
      </c>
      <c r="C130" s="923">
        <v>0</v>
      </c>
      <c r="D130" s="923">
        <v>0</v>
      </c>
      <c r="E130" s="923">
        <v>0</v>
      </c>
      <c r="K130" s="199"/>
      <c r="L130" s="181" t="s">
        <v>102</v>
      </c>
      <c r="M130" s="200"/>
      <c r="N130" s="201" t="s">
        <v>148</v>
      </c>
      <c r="O130" s="203"/>
      <c r="P130" s="224">
        <f t="shared" si="13"/>
        <v>0</v>
      </c>
      <c r="Q130" s="225">
        <f t="shared" si="13"/>
        <v>0</v>
      </c>
      <c r="R130" s="225">
        <f t="shared" si="13"/>
        <v>0</v>
      </c>
      <c r="S130" s="226">
        <f t="shared" si="13"/>
        <v>0</v>
      </c>
      <c r="T130" s="275">
        <f t="shared" si="13"/>
        <v>0</v>
      </c>
      <c r="U130" s="207"/>
      <c r="V130" s="181" t="s">
        <v>102</v>
      </c>
      <c r="W130" s="200"/>
      <c r="X130" s="201" t="s">
        <v>148</v>
      </c>
      <c r="Y130" s="203" t="s">
        <v>156</v>
      </c>
      <c r="Z130" s="224">
        <f t="shared" ref="Z130:AC132" si="17">IF(ISERROR(Z$129*(Q130/Q$129)),0,ROUND(Z$129*(Q130/Q$129),0))</f>
        <v>0</v>
      </c>
      <c r="AA130" s="225">
        <f t="shared" si="17"/>
        <v>0</v>
      </c>
      <c r="AB130" s="297">
        <f t="shared" si="17"/>
        <v>0</v>
      </c>
      <c r="AC130" s="371">
        <f t="shared" si="17"/>
        <v>0</v>
      </c>
      <c r="AE130" s="199"/>
      <c r="AF130" s="181" t="s">
        <v>102</v>
      </c>
      <c r="AG130" s="200"/>
      <c r="AH130" s="201" t="s">
        <v>148</v>
      </c>
      <c r="AI130" s="224">
        <f t="shared" si="14"/>
        <v>0</v>
      </c>
      <c r="AJ130" s="225">
        <f t="shared" ref="AJ130:AJ143" si="18">IF($P130-$Z130=0,0,ROUND((R130-AA130)*$AI130/($P130-$Z130),0))</f>
        <v>0</v>
      </c>
      <c r="AK130" s="371">
        <f t="shared" ref="AK130:AK143" si="19">IF(P130-Z130=0,0,ROUND((S130-AB130)*AI130/(P130-Z130),0))</f>
        <v>0</v>
      </c>
      <c r="AL130" s="1383">
        <f t="shared" si="15"/>
        <v>0</v>
      </c>
      <c r="AM130" s="1339"/>
    </row>
    <row r="131" spans="1:39" ht="14.45" customHeight="1">
      <c r="A131" s="923">
        <v>0</v>
      </c>
      <c r="B131" s="923">
        <v>0</v>
      </c>
      <c r="C131" s="923">
        <v>0</v>
      </c>
      <c r="D131" s="923">
        <v>0</v>
      </c>
      <c r="E131" s="923">
        <v>0</v>
      </c>
      <c r="K131" s="199"/>
      <c r="L131" s="181" t="s">
        <v>103</v>
      </c>
      <c r="M131" s="181"/>
      <c r="N131" s="201" t="s">
        <v>96</v>
      </c>
      <c r="O131" s="203"/>
      <c r="P131" s="224">
        <f t="shared" si="13"/>
        <v>0</v>
      </c>
      <c r="Q131" s="225">
        <f t="shared" si="13"/>
        <v>0</v>
      </c>
      <c r="R131" s="225">
        <f t="shared" si="13"/>
        <v>0</v>
      </c>
      <c r="S131" s="226">
        <f t="shared" si="13"/>
        <v>0</v>
      </c>
      <c r="T131" s="275">
        <f t="shared" si="13"/>
        <v>0</v>
      </c>
      <c r="U131" s="207"/>
      <c r="V131" s="181" t="s">
        <v>103</v>
      </c>
      <c r="W131" s="181"/>
      <c r="X131" s="201" t="s">
        <v>96</v>
      </c>
      <c r="Y131" s="203" t="s">
        <v>156</v>
      </c>
      <c r="Z131" s="224">
        <f t="shared" si="17"/>
        <v>0</v>
      </c>
      <c r="AA131" s="225">
        <f t="shared" si="17"/>
        <v>0</v>
      </c>
      <c r="AB131" s="297">
        <f t="shared" si="17"/>
        <v>0</v>
      </c>
      <c r="AC131" s="371">
        <f t="shared" si="17"/>
        <v>0</v>
      </c>
      <c r="AE131" s="199"/>
      <c r="AF131" s="181" t="s">
        <v>103</v>
      </c>
      <c r="AG131" s="181"/>
      <c r="AH131" s="201" t="s">
        <v>96</v>
      </c>
      <c r="AI131" s="224">
        <f t="shared" si="14"/>
        <v>0</v>
      </c>
      <c r="AJ131" s="225">
        <f t="shared" si="18"/>
        <v>0</v>
      </c>
      <c r="AK131" s="371">
        <f t="shared" si="19"/>
        <v>0</v>
      </c>
      <c r="AL131" s="1383">
        <f t="shared" si="15"/>
        <v>0</v>
      </c>
      <c r="AM131" s="1339"/>
    </row>
    <row r="132" spans="1:39" ht="14.45" customHeight="1">
      <c r="A132" s="923">
        <v>2163</v>
      </c>
      <c r="B132" s="923">
        <v>0</v>
      </c>
      <c r="C132" s="923">
        <v>0</v>
      </c>
      <c r="D132" s="923">
        <v>0</v>
      </c>
      <c r="E132" s="923">
        <v>0</v>
      </c>
      <c r="K132" s="199"/>
      <c r="L132" s="181" t="s">
        <v>41</v>
      </c>
      <c r="M132" s="221"/>
      <c r="N132" s="201" t="s">
        <v>13</v>
      </c>
      <c r="O132" s="203"/>
      <c r="P132" s="224">
        <f t="shared" si="13"/>
        <v>0</v>
      </c>
      <c r="Q132" s="225">
        <f t="shared" si="13"/>
        <v>0</v>
      </c>
      <c r="R132" s="225">
        <f t="shared" si="13"/>
        <v>0</v>
      </c>
      <c r="S132" s="226">
        <f t="shared" si="13"/>
        <v>0</v>
      </c>
      <c r="T132" s="275">
        <f t="shared" si="13"/>
        <v>0</v>
      </c>
      <c r="U132" s="207"/>
      <c r="V132" s="181" t="s">
        <v>41</v>
      </c>
      <c r="W132" s="221"/>
      <c r="X132" s="201" t="s">
        <v>13</v>
      </c>
      <c r="Y132" s="203" t="s">
        <v>156</v>
      </c>
      <c r="Z132" s="246">
        <f t="shared" si="17"/>
        <v>0</v>
      </c>
      <c r="AA132" s="282">
        <f t="shared" si="17"/>
        <v>0</v>
      </c>
      <c r="AB132" s="517">
        <f t="shared" si="17"/>
        <v>0</v>
      </c>
      <c r="AC132" s="448">
        <f t="shared" si="17"/>
        <v>0</v>
      </c>
      <c r="AE132" s="199"/>
      <c r="AF132" s="181" t="s">
        <v>41</v>
      </c>
      <c r="AG132" s="221"/>
      <c r="AH132" s="201" t="s">
        <v>13</v>
      </c>
      <c r="AI132" s="224">
        <f t="shared" si="14"/>
        <v>0</v>
      </c>
      <c r="AJ132" s="225">
        <f t="shared" si="18"/>
        <v>0</v>
      </c>
      <c r="AK132" s="371">
        <f t="shared" si="19"/>
        <v>0</v>
      </c>
      <c r="AL132" s="1383">
        <f t="shared" si="15"/>
        <v>0</v>
      </c>
      <c r="AM132" s="1339"/>
    </row>
    <row r="133" spans="1:39" ht="14.45" customHeight="1">
      <c r="A133" s="923">
        <v>0</v>
      </c>
      <c r="B133" s="923">
        <v>0</v>
      </c>
      <c r="C133" s="923">
        <v>0</v>
      </c>
      <c r="D133" s="923">
        <v>0</v>
      </c>
      <c r="E133" s="923">
        <v>0</v>
      </c>
      <c r="K133" s="199"/>
      <c r="L133" s="181"/>
      <c r="M133" s="201" t="s">
        <v>95</v>
      </c>
      <c r="N133" s="202"/>
      <c r="O133" s="203"/>
      <c r="P133" s="224">
        <f t="shared" ref="P133:T142" si="20">P18+P72</f>
        <v>440</v>
      </c>
      <c r="Q133" s="225">
        <f t="shared" si="20"/>
        <v>440</v>
      </c>
      <c r="R133" s="225">
        <f t="shared" si="20"/>
        <v>0</v>
      </c>
      <c r="S133" s="226">
        <f t="shared" si="20"/>
        <v>220</v>
      </c>
      <c r="T133" s="275">
        <f t="shared" si="20"/>
        <v>0</v>
      </c>
      <c r="U133" s="207"/>
      <c r="V133" s="181"/>
      <c r="W133" s="201" t="s">
        <v>95</v>
      </c>
      <c r="X133" s="202"/>
      <c r="Y133" s="203" t="s">
        <v>156</v>
      </c>
      <c r="Z133" s="464">
        <f t="shared" ref="Z133:AC135" si="21">IF(ISERROR(Z$60*(Q133/(Q$123+Q$133+Q$134+Q$135+Q$144+Q$163+Q$175))),0,ROUND(Z$60*(Q133/(Q$123+Q$133+Q$134+Q$135+Q$144+Q$163+Q$175)),0))</f>
        <v>0</v>
      </c>
      <c r="AA133" s="225">
        <f t="shared" si="21"/>
        <v>0</v>
      </c>
      <c r="AB133" s="297">
        <f t="shared" si="21"/>
        <v>0</v>
      </c>
      <c r="AC133" s="371">
        <f t="shared" si="21"/>
        <v>0</v>
      </c>
      <c r="AE133" s="199"/>
      <c r="AF133" s="181"/>
      <c r="AG133" s="201" t="s">
        <v>95</v>
      </c>
      <c r="AH133" s="202"/>
      <c r="AI133" s="224">
        <f t="shared" si="14"/>
        <v>440</v>
      </c>
      <c r="AJ133" s="225">
        <f t="shared" si="18"/>
        <v>0</v>
      </c>
      <c r="AK133" s="371">
        <f t="shared" si="19"/>
        <v>220</v>
      </c>
      <c r="AL133" s="1383">
        <f t="shared" si="15"/>
        <v>0</v>
      </c>
      <c r="AM133" s="1339"/>
    </row>
    <row r="134" spans="1:39" ht="14.45" customHeight="1">
      <c r="A134" s="923">
        <v>0</v>
      </c>
      <c r="B134" s="923">
        <v>0</v>
      </c>
      <c r="C134" s="923">
        <v>0</v>
      </c>
      <c r="D134" s="923">
        <v>0</v>
      </c>
      <c r="E134" s="923">
        <v>0</v>
      </c>
      <c r="K134" s="199"/>
      <c r="L134" s="221"/>
      <c r="M134" s="201" t="s">
        <v>13</v>
      </c>
      <c r="N134" s="202"/>
      <c r="O134" s="203"/>
      <c r="P134" s="224">
        <f t="shared" si="20"/>
        <v>0</v>
      </c>
      <c r="Q134" s="225">
        <f t="shared" si="20"/>
        <v>0</v>
      </c>
      <c r="R134" s="225">
        <f t="shared" si="20"/>
        <v>0</v>
      </c>
      <c r="S134" s="226">
        <f t="shared" si="20"/>
        <v>0</v>
      </c>
      <c r="T134" s="275">
        <f t="shared" si="20"/>
        <v>0</v>
      </c>
      <c r="U134" s="207"/>
      <c r="V134" s="221"/>
      <c r="W134" s="201" t="s">
        <v>13</v>
      </c>
      <c r="X134" s="202"/>
      <c r="Y134" s="203" t="s">
        <v>156</v>
      </c>
      <c r="Z134" s="464">
        <f t="shared" si="21"/>
        <v>0</v>
      </c>
      <c r="AA134" s="225">
        <f t="shared" si="21"/>
        <v>0</v>
      </c>
      <c r="AB134" s="297">
        <f t="shared" si="21"/>
        <v>0</v>
      </c>
      <c r="AC134" s="371">
        <f t="shared" si="21"/>
        <v>0</v>
      </c>
      <c r="AE134" s="199"/>
      <c r="AF134" s="221"/>
      <c r="AG134" s="201" t="s">
        <v>13</v>
      </c>
      <c r="AH134" s="202"/>
      <c r="AI134" s="224">
        <f t="shared" si="14"/>
        <v>0</v>
      </c>
      <c r="AJ134" s="225">
        <f t="shared" si="18"/>
        <v>0</v>
      </c>
      <c r="AK134" s="371">
        <f t="shared" si="19"/>
        <v>0</v>
      </c>
      <c r="AL134" s="1383">
        <f t="shared" si="15"/>
        <v>0</v>
      </c>
      <c r="AM134" s="1339"/>
    </row>
    <row r="135" spans="1:39" ht="14.45" customHeight="1">
      <c r="A135" s="923">
        <v>0</v>
      </c>
      <c r="B135" s="923">
        <v>0</v>
      </c>
      <c r="C135" s="923">
        <v>0</v>
      </c>
      <c r="D135" s="923">
        <v>0</v>
      </c>
      <c r="E135" s="923">
        <v>0</v>
      </c>
      <c r="K135" s="199"/>
      <c r="L135" s="201" t="s">
        <v>19</v>
      </c>
      <c r="M135" s="202"/>
      <c r="N135" s="202"/>
      <c r="O135" s="203"/>
      <c r="P135" s="224">
        <f t="shared" si="20"/>
        <v>0</v>
      </c>
      <c r="Q135" s="225">
        <f t="shared" si="20"/>
        <v>0</v>
      </c>
      <c r="R135" s="225">
        <f t="shared" si="20"/>
        <v>0</v>
      </c>
      <c r="S135" s="226">
        <f t="shared" si="20"/>
        <v>0</v>
      </c>
      <c r="T135" s="275">
        <f t="shared" si="20"/>
        <v>0</v>
      </c>
      <c r="U135" s="207" t="s">
        <v>4</v>
      </c>
      <c r="V135" s="201" t="s">
        <v>19</v>
      </c>
      <c r="W135" s="202"/>
      <c r="X135" s="202"/>
      <c r="Y135" s="203" t="s">
        <v>156</v>
      </c>
      <c r="Z135" s="464">
        <f t="shared" si="21"/>
        <v>0</v>
      </c>
      <c r="AA135" s="225">
        <f t="shared" si="21"/>
        <v>0</v>
      </c>
      <c r="AB135" s="297">
        <f t="shared" si="21"/>
        <v>0</v>
      </c>
      <c r="AC135" s="371">
        <f t="shared" si="21"/>
        <v>0</v>
      </c>
      <c r="AE135" s="199" t="s">
        <v>4</v>
      </c>
      <c r="AF135" s="201" t="s">
        <v>19</v>
      </c>
      <c r="AG135" s="202"/>
      <c r="AH135" s="202"/>
      <c r="AI135" s="224">
        <f t="shared" si="14"/>
        <v>0</v>
      </c>
      <c r="AJ135" s="225">
        <f t="shared" si="18"/>
        <v>0</v>
      </c>
      <c r="AK135" s="371">
        <f t="shared" si="19"/>
        <v>0</v>
      </c>
      <c r="AL135" s="1383">
        <f t="shared" si="15"/>
        <v>0</v>
      </c>
      <c r="AM135" s="1339"/>
    </row>
    <row r="136" spans="1:39" ht="14.45" customHeight="1">
      <c r="A136" s="923">
        <v>0</v>
      </c>
      <c r="B136" s="923">
        <v>0</v>
      </c>
      <c r="C136" s="923">
        <v>0</v>
      </c>
      <c r="D136" s="923">
        <v>0</v>
      </c>
      <c r="E136" s="923">
        <v>0</v>
      </c>
      <c r="K136" s="199"/>
      <c r="L136" s="200"/>
      <c r="M136" s="201" t="s">
        <v>22</v>
      </c>
      <c r="N136" s="202"/>
      <c r="O136" s="203"/>
      <c r="P136" s="224">
        <f t="shared" si="20"/>
        <v>7851</v>
      </c>
      <c r="Q136" s="225">
        <f t="shared" si="20"/>
        <v>7556</v>
      </c>
      <c r="R136" s="225">
        <f t="shared" si="20"/>
        <v>0</v>
      </c>
      <c r="S136" s="226">
        <f t="shared" si="20"/>
        <v>3744</v>
      </c>
      <c r="T136" s="275">
        <f t="shared" si="20"/>
        <v>3200</v>
      </c>
      <c r="U136" s="207" t="s">
        <v>86</v>
      </c>
      <c r="V136" s="200"/>
      <c r="W136" s="201" t="s">
        <v>22</v>
      </c>
      <c r="X136" s="202"/>
      <c r="Y136" s="203" t="s">
        <v>156</v>
      </c>
      <c r="Z136" s="224">
        <f t="shared" ref="Z136:AC139" si="22">IF(ISERROR(Z$28*(Q136/(Q$136+Q$137+Q$138+Q$139+Q$141+Q$142+Q$143))),0,ROUND(Z$28*(Q136/(Q$136+Q$137+Q$138+Q$139+Q$141+Q$142+Q$143)),0))</f>
        <v>0</v>
      </c>
      <c r="AA136" s="225">
        <f t="shared" si="22"/>
        <v>0</v>
      </c>
      <c r="AB136" s="297">
        <f t="shared" si="22"/>
        <v>0</v>
      </c>
      <c r="AC136" s="371">
        <f t="shared" si="22"/>
        <v>0</v>
      </c>
      <c r="AE136" s="199"/>
      <c r="AF136" s="200"/>
      <c r="AG136" s="201" t="s">
        <v>22</v>
      </c>
      <c r="AH136" s="202"/>
      <c r="AI136" s="224">
        <f t="shared" si="14"/>
        <v>7556</v>
      </c>
      <c r="AJ136" s="225">
        <f t="shared" si="18"/>
        <v>0</v>
      </c>
      <c r="AK136" s="371">
        <f t="shared" si="19"/>
        <v>3603</v>
      </c>
      <c r="AL136" s="1383">
        <f t="shared" si="15"/>
        <v>295</v>
      </c>
      <c r="AM136" s="1339"/>
    </row>
    <row r="137" spans="1:39" ht="14.45" customHeight="1">
      <c r="A137" s="923">
        <v>0</v>
      </c>
      <c r="B137" s="923">
        <v>0</v>
      </c>
      <c r="C137" s="923">
        <v>0</v>
      </c>
      <c r="D137" s="923">
        <v>0</v>
      </c>
      <c r="E137" s="923">
        <v>0</v>
      </c>
      <c r="K137" s="199"/>
      <c r="L137" s="200" t="s">
        <v>25</v>
      </c>
      <c r="M137" s="201" t="s">
        <v>26</v>
      </c>
      <c r="N137" s="202"/>
      <c r="O137" s="203"/>
      <c r="P137" s="224">
        <f t="shared" si="20"/>
        <v>35995</v>
      </c>
      <c r="Q137" s="225">
        <f t="shared" si="20"/>
        <v>35995</v>
      </c>
      <c r="R137" s="225">
        <f t="shared" si="20"/>
        <v>0</v>
      </c>
      <c r="S137" s="226">
        <f t="shared" si="20"/>
        <v>20066</v>
      </c>
      <c r="T137" s="275">
        <f t="shared" si="20"/>
        <v>6000</v>
      </c>
      <c r="U137" s="207"/>
      <c r="V137" s="200" t="s">
        <v>25</v>
      </c>
      <c r="W137" s="201" t="s">
        <v>26</v>
      </c>
      <c r="X137" s="202"/>
      <c r="Y137" s="203" t="s">
        <v>156</v>
      </c>
      <c r="Z137" s="224">
        <f>IF(ISERROR(Z$28*(Q137/(Q$136+Q$137+Q$138+Q$139+Q$141+Q$142+Q$143))),0,ROUND(Z$28*(Q137/(Q$136+Q$137+Q$138+Q$139+Q$141+Q$142+Q$143)),0))</f>
        <v>0</v>
      </c>
      <c r="AA137" s="225">
        <f t="shared" si="22"/>
        <v>0</v>
      </c>
      <c r="AB137" s="297">
        <f t="shared" si="22"/>
        <v>0</v>
      </c>
      <c r="AC137" s="371">
        <f t="shared" si="22"/>
        <v>0</v>
      </c>
      <c r="AE137" s="199"/>
      <c r="AF137" s="200" t="s">
        <v>25</v>
      </c>
      <c r="AG137" s="201" t="s">
        <v>26</v>
      </c>
      <c r="AH137" s="202"/>
      <c r="AI137" s="224">
        <f t="shared" si="14"/>
        <v>35995</v>
      </c>
      <c r="AJ137" s="225">
        <f t="shared" si="18"/>
        <v>0</v>
      </c>
      <c r="AK137" s="371">
        <f t="shared" si="19"/>
        <v>20066</v>
      </c>
      <c r="AL137" s="1383">
        <f t="shared" si="15"/>
        <v>0</v>
      </c>
      <c r="AM137" s="1339"/>
    </row>
    <row r="138" spans="1:39" ht="14.45" customHeight="1">
      <c r="A138" s="923">
        <v>0</v>
      </c>
      <c r="B138" s="923">
        <v>0</v>
      </c>
      <c r="C138" s="923">
        <v>0</v>
      </c>
      <c r="D138" s="923">
        <v>0</v>
      </c>
      <c r="E138" s="923">
        <v>0</v>
      </c>
      <c r="K138" s="199"/>
      <c r="L138" s="200" t="s">
        <v>28</v>
      </c>
      <c r="M138" s="201" t="s">
        <v>29</v>
      </c>
      <c r="N138" s="202"/>
      <c r="O138" s="203"/>
      <c r="P138" s="224">
        <f t="shared" si="20"/>
        <v>0</v>
      </c>
      <c r="Q138" s="225">
        <f t="shared" si="20"/>
        <v>0</v>
      </c>
      <c r="R138" s="225">
        <f t="shared" si="20"/>
        <v>0</v>
      </c>
      <c r="S138" s="226">
        <f t="shared" si="20"/>
        <v>0</v>
      </c>
      <c r="T138" s="275">
        <f t="shared" si="20"/>
        <v>0</v>
      </c>
      <c r="U138" s="207"/>
      <c r="V138" s="200" t="s">
        <v>28</v>
      </c>
      <c r="W138" s="201" t="s">
        <v>29</v>
      </c>
      <c r="X138" s="202"/>
      <c r="Y138" s="203" t="s">
        <v>156</v>
      </c>
      <c r="Z138" s="224">
        <f t="shared" si="22"/>
        <v>0</v>
      </c>
      <c r="AA138" s="225">
        <f t="shared" si="22"/>
        <v>0</v>
      </c>
      <c r="AB138" s="297">
        <f t="shared" si="22"/>
        <v>0</v>
      </c>
      <c r="AC138" s="371">
        <f t="shared" si="22"/>
        <v>0</v>
      </c>
      <c r="AE138" s="199"/>
      <c r="AF138" s="200" t="s">
        <v>28</v>
      </c>
      <c r="AG138" s="201" t="s">
        <v>29</v>
      </c>
      <c r="AH138" s="202"/>
      <c r="AI138" s="224">
        <f t="shared" si="14"/>
        <v>0</v>
      </c>
      <c r="AJ138" s="225">
        <f t="shared" si="18"/>
        <v>0</v>
      </c>
      <c r="AK138" s="371">
        <f t="shared" si="19"/>
        <v>0</v>
      </c>
      <c r="AL138" s="1383">
        <f t="shared" si="15"/>
        <v>0</v>
      </c>
      <c r="AM138" s="1339"/>
    </row>
    <row r="139" spans="1:39" ht="14.45" customHeight="1">
      <c r="A139" s="923">
        <v>0</v>
      </c>
      <c r="B139" s="923">
        <v>0</v>
      </c>
      <c r="C139" s="923">
        <v>0</v>
      </c>
      <c r="D139" s="923">
        <v>0</v>
      </c>
      <c r="E139" s="923">
        <v>0</v>
      </c>
      <c r="K139" s="199"/>
      <c r="L139" s="200" t="s">
        <v>31</v>
      </c>
      <c r="M139" s="201" t="s">
        <v>32</v>
      </c>
      <c r="N139" s="202"/>
      <c r="O139" s="203"/>
      <c r="P139" s="224">
        <f t="shared" si="20"/>
        <v>0</v>
      </c>
      <c r="Q139" s="225">
        <f t="shared" si="20"/>
        <v>0</v>
      </c>
      <c r="R139" s="225">
        <f t="shared" si="20"/>
        <v>0</v>
      </c>
      <c r="S139" s="226">
        <f t="shared" si="20"/>
        <v>0</v>
      </c>
      <c r="T139" s="275">
        <f t="shared" si="20"/>
        <v>0</v>
      </c>
      <c r="U139" s="207"/>
      <c r="V139" s="200" t="s">
        <v>31</v>
      </c>
      <c r="W139" s="201" t="s">
        <v>32</v>
      </c>
      <c r="X139" s="202"/>
      <c r="Y139" s="203" t="s">
        <v>156</v>
      </c>
      <c r="Z139" s="224">
        <f t="shared" si="22"/>
        <v>0</v>
      </c>
      <c r="AA139" s="225">
        <f t="shared" si="22"/>
        <v>0</v>
      </c>
      <c r="AB139" s="297">
        <f t="shared" si="22"/>
        <v>0</v>
      </c>
      <c r="AC139" s="371">
        <f t="shared" si="22"/>
        <v>0</v>
      </c>
      <c r="AE139" s="199"/>
      <c r="AF139" s="200" t="s">
        <v>31</v>
      </c>
      <c r="AG139" s="201" t="s">
        <v>32</v>
      </c>
      <c r="AH139" s="202"/>
      <c r="AI139" s="224">
        <f t="shared" si="14"/>
        <v>0</v>
      </c>
      <c r="AJ139" s="225">
        <f t="shared" si="18"/>
        <v>0</v>
      </c>
      <c r="AK139" s="371">
        <f t="shared" si="19"/>
        <v>0</v>
      </c>
      <c r="AL139" s="1383">
        <f t="shared" si="15"/>
        <v>0</v>
      </c>
      <c r="AM139" s="1339"/>
    </row>
    <row r="140" spans="1:39" ht="14.45" customHeight="1">
      <c r="A140" s="923">
        <v>0</v>
      </c>
      <c r="B140" s="923">
        <v>0</v>
      </c>
      <c r="C140" s="923">
        <v>0</v>
      </c>
      <c r="D140" s="923">
        <v>0</v>
      </c>
      <c r="E140" s="923">
        <v>0</v>
      </c>
      <c r="K140" s="199"/>
      <c r="L140" s="200" t="s">
        <v>35</v>
      </c>
      <c r="M140" s="201" t="s">
        <v>36</v>
      </c>
      <c r="N140" s="202"/>
      <c r="O140" s="203"/>
      <c r="P140" s="224">
        <f t="shared" si="20"/>
        <v>0</v>
      </c>
      <c r="Q140" s="225">
        <f t="shared" si="20"/>
        <v>0</v>
      </c>
      <c r="R140" s="225">
        <f t="shared" si="20"/>
        <v>0</v>
      </c>
      <c r="S140" s="226">
        <f t="shared" si="20"/>
        <v>0</v>
      </c>
      <c r="T140" s="275">
        <f t="shared" si="20"/>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14"/>
        <v>0</v>
      </c>
      <c r="AJ140" s="225">
        <f t="shared" si="18"/>
        <v>0</v>
      </c>
      <c r="AK140" s="371">
        <f t="shared" si="19"/>
        <v>0</v>
      </c>
      <c r="AL140" s="1383">
        <f t="shared" si="15"/>
        <v>0</v>
      </c>
      <c r="AM140" s="1339"/>
    </row>
    <row r="141" spans="1:39" ht="14.45" customHeight="1">
      <c r="A141" s="923">
        <v>0</v>
      </c>
      <c r="B141" s="923">
        <v>0</v>
      </c>
      <c r="C141" s="923">
        <v>0</v>
      </c>
      <c r="D141" s="923">
        <v>0</v>
      </c>
      <c r="E141" s="923">
        <v>0</v>
      </c>
      <c r="K141" s="199"/>
      <c r="L141" s="200" t="s">
        <v>38</v>
      </c>
      <c r="M141" s="201" t="s">
        <v>149</v>
      </c>
      <c r="N141" s="202"/>
      <c r="O141" s="203"/>
      <c r="P141" s="224">
        <f t="shared" si="20"/>
        <v>126335</v>
      </c>
      <c r="Q141" s="225">
        <f t="shared" si="20"/>
        <v>94781</v>
      </c>
      <c r="R141" s="225">
        <f t="shared" si="20"/>
        <v>0</v>
      </c>
      <c r="S141" s="226">
        <f t="shared" si="20"/>
        <v>82301</v>
      </c>
      <c r="T141" s="275">
        <f t="shared" si="20"/>
        <v>27600</v>
      </c>
      <c r="U141" s="207"/>
      <c r="V141" s="200" t="s">
        <v>38</v>
      </c>
      <c r="W141" s="201" t="s">
        <v>149</v>
      </c>
      <c r="X141" s="202"/>
      <c r="Y141" s="203" t="s">
        <v>156</v>
      </c>
      <c r="Z141" s="224">
        <f t="shared" ref="Z141:AC143" si="23">IF(ISERROR(Z$28*(Q141/(Q$136+Q$137+Q$138+Q$139+Q$141+Q$142+Q$143))),0,ROUND(Z$28*(Q141/(Q$136+Q$137+Q$138+Q$139+Q$141+Q$142+Q$143)),0))</f>
        <v>0</v>
      </c>
      <c r="AA141" s="225">
        <f t="shared" si="23"/>
        <v>0</v>
      </c>
      <c r="AB141" s="297">
        <f t="shared" si="23"/>
        <v>0</v>
      </c>
      <c r="AC141" s="371">
        <f t="shared" si="23"/>
        <v>0</v>
      </c>
      <c r="AE141" s="199"/>
      <c r="AF141" s="200" t="s">
        <v>38</v>
      </c>
      <c r="AG141" s="201" t="s">
        <v>149</v>
      </c>
      <c r="AH141" s="202"/>
      <c r="AI141" s="224">
        <f t="shared" si="14"/>
        <v>94781</v>
      </c>
      <c r="AJ141" s="225">
        <f t="shared" si="18"/>
        <v>0</v>
      </c>
      <c r="AK141" s="371">
        <f t="shared" si="19"/>
        <v>61745</v>
      </c>
      <c r="AL141" s="1383">
        <f t="shared" si="15"/>
        <v>31554</v>
      </c>
      <c r="AM141" s="1339"/>
    </row>
    <row r="142" spans="1:39" ht="14.45" customHeight="1">
      <c r="A142" s="923">
        <v>0</v>
      </c>
      <c r="B142" s="923">
        <v>0</v>
      </c>
      <c r="C142" s="923">
        <v>0</v>
      </c>
      <c r="D142" s="923">
        <v>0</v>
      </c>
      <c r="E142" s="923">
        <v>0</v>
      </c>
      <c r="K142" s="199"/>
      <c r="L142" s="200" t="s">
        <v>41</v>
      </c>
      <c r="M142" s="201" t="s">
        <v>42</v>
      </c>
      <c r="N142" s="202"/>
      <c r="O142" s="203"/>
      <c r="P142" s="224">
        <f t="shared" si="20"/>
        <v>0</v>
      </c>
      <c r="Q142" s="225">
        <f t="shared" si="20"/>
        <v>0</v>
      </c>
      <c r="R142" s="225">
        <f t="shared" si="20"/>
        <v>0</v>
      </c>
      <c r="S142" s="226">
        <f t="shared" si="20"/>
        <v>0</v>
      </c>
      <c r="T142" s="275">
        <f t="shared" si="20"/>
        <v>0</v>
      </c>
      <c r="U142" s="207"/>
      <c r="V142" s="200" t="s">
        <v>41</v>
      </c>
      <c r="W142" s="201" t="s">
        <v>42</v>
      </c>
      <c r="X142" s="202"/>
      <c r="Y142" s="203" t="s">
        <v>156</v>
      </c>
      <c r="Z142" s="224">
        <f t="shared" si="23"/>
        <v>0</v>
      </c>
      <c r="AA142" s="225">
        <f t="shared" si="23"/>
        <v>0</v>
      </c>
      <c r="AB142" s="297">
        <f t="shared" si="23"/>
        <v>0</v>
      </c>
      <c r="AC142" s="371">
        <f t="shared" si="23"/>
        <v>0</v>
      </c>
      <c r="AE142" s="199" t="s">
        <v>157</v>
      </c>
      <c r="AF142" s="200" t="s">
        <v>41</v>
      </c>
      <c r="AG142" s="201" t="s">
        <v>42</v>
      </c>
      <c r="AH142" s="202"/>
      <c r="AI142" s="224">
        <f t="shared" si="14"/>
        <v>0</v>
      </c>
      <c r="AJ142" s="225">
        <f t="shared" si="18"/>
        <v>0</v>
      </c>
      <c r="AK142" s="371">
        <f t="shared" si="19"/>
        <v>0</v>
      </c>
      <c r="AL142" s="1383">
        <f t="shared" si="15"/>
        <v>0</v>
      </c>
      <c r="AM142" s="1339"/>
    </row>
    <row r="143" spans="1:39" ht="14.45" customHeight="1">
      <c r="A143" s="923">
        <v>0</v>
      </c>
      <c r="B143" s="923">
        <v>0</v>
      </c>
      <c r="C143" s="923">
        <v>0</v>
      </c>
      <c r="D143" s="923">
        <v>0</v>
      </c>
      <c r="E143" s="923">
        <v>0</v>
      </c>
      <c r="K143" s="199"/>
      <c r="L143" s="221"/>
      <c r="M143" s="201" t="s">
        <v>13</v>
      </c>
      <c r="N143" s="202"/>
      <c r="O143" s="203"/>
      <c r="P143" s="224">
        <f t="shared" ref="P143:T152" si="24">P28+P82</f>
        <v>21708</v>
      </c>
      <c r="Q143" s="225">
        <f t="shared" si="24"/>
        <v>3361</v>
      </c>
      <c r="R143" s="225">
        <f t="shared" si="24"/>
        <v>0</v>
      </c>
      <c r="S143" s="226">
        <f t="shared" si="24"/>
        <v>15258</v>
      </c>
      <c r="T143" s="275">
        <f t="shared" si="24"/>
        <v>0</v>
      </c>
      <c r="U143" s="207"/>
      <c r="V143" s="221"/>
      <c r="W143" s="201" t="s">
        <v>13</v>
      </c>
      <c r="X143" s="202"/>
      <c r="Y143" s="203" t="s">
        <v>156</v>
      </c>
      <c r="Z143" s="224">
        <f t="shared" si="23"/>
        <v>0</v>
      </c>
      <c r="AA143" s="225">
        <f t="shared" si="23"/>
        <v>0</v>
      </c>
      <c r="AB143" s="297">
        <f t="shared" si="23"/>
        <v>0</v>
      </c>
      <c r="AC143" s="371">
        <f t="shared" si="23"/>
        <v>0</v>
      </c>
      <c r="AE143" s="199" t="s">
        <v>158</v>
      </c>
      <c r="AF143" s="221"/>
      <c r="AG143" s="201" t="s">
        <v>13</v>
      </c>
      <c r="AH143" s="202"/>
      <c r="AI143" s="224">
        <f t="shared" si="14"/>
        <v>3361</v>
      </c>
      <c r="AJ143" s="225">
        <f t="shared" si="18"/>
        <v>0</v>
      </c>
      <c r="AK143" s="371">
        <f t="shared" si="19"/>
        <v>2362</v>
      </c>
      <c r="AL143" s="1383">
        <f t="shared" si="15"/>
        <v>18347</v>
      </c>
      <c r="AM143" s="1339"/>
    </row>
    <row r="144" spans="1:39" ht="14.45" customHeight="1">
      <c r="A144" s="923">
        <v>0</v>
      </c>
      <c r="B144" s="923">
        <v>0</v>
      </c>
      <c r="C144" s="923">
        <v>0</v>
      </c>
      <c r="D144" s="923">
        <v>0</v>
      </c>
      <c r="E144" s="923">
        <v>0</v>
      </c>
      <c r="K144" s="199" t="s">
        <v>4</v>
      </c>
      <c r="L144" s="178" t="s">
        <v>45</v>
      </c>
      <c r="M144" s="202"/>
      <c r="N144" s="202"/>
      <c r="O144" s="203"/>
      <c r="P144" s="224">
        <f t="shared" si="24"/>
        <v>0</v>
      </c>
      <c r="Q144" s="225">
        <f t="shared" si="24"/>
        <v>0</v>
      </c>
      <c r="R144" s="225">
        <f t="shared" si="24"/>
        <v>0</v>
      </c>
      <c r="S144" s="226">
        <f t="shared" si="24"/>
        <v>0</v>
      </c>
      <c r="T144" s="275">
        <f t="shared" si="24"/>
        <v>0</v>
      </c>
      <c r="U144" s="207" t="s">
        <v>4</v>
      </c>
      <c r="V144" s="178" t="s">
        <v>45</v>
      </c>
      <c r="W144" s="202"/>
      <c r="X144" s="202"/>
      <c r="Y144" s="203" t="s">
        <v>156</v>
      </c>
      <c r="Z144" s="464">
        <f>IF(ISERROR(Z$60*(Q144/(Q$123+Q$133+Q$134+Q$135+Q$144+Q$163+Q$175))),0,ROUND(Z$60*(Q144/(Q$123+Q$133+Q$134+Q$135+Q$144+Q$163+Q$175)),0))</f>
        <v>0</v>
      </c>
      <c r="AA144" s="225">
        <f>IF(ISERROR(AA$60*(R144/(R$123+R$133+R$134+R$135+R$144+R$163+R$175))),0,ROUND(AA$60*(R144/(R$123+R$133+R$134+R$135+R$144+R$163+R$175)),0))</f>
        <v>0</v>
      </c>
      <c r="AB144" s="297">
        <f>IF(ISERROR(AB$60*(S144/(S$123+S$133+S$134+S$135+S$144+S$163+S$175))),0,ROUND(AB$60*(S144/(S$123+S$133+S$134+S$135+S$144+S$163+S$175)),0))</f>
        <v>0</v>
      </c>
      <c r="AC144" s="371">
        <f>IF(ISERROR(AC$60*(T144/(T$123+T$133+T$134+T$135+T$144+T$163+T$175))),0,ROUND(AC$60*(T144/(T$123+T$133+T$134+T$135+T$144+T$163+T$175)),0))</f>
        <v>0</v>
      </c>
      <c r="AE144" s="199" t="s">
        <v>159</v>
      </c>
      <c r="AF144" s="178" t="s">
        <v>45</v>
      </c>
      <c r="AG144" s="202"/>
      <c r="AH144" s="202"/>
      <c r="AI144" s="224">
        <f t="shared" si="14"/>
        <v>0</v>
      </c>
      <c r="AJ144" s="225">
        <f>SUM(AJ145:AJ147)</f>
        <v>0</v>
      </c>
      <c r="AK144" s="371">
        <f>SUM(AK145:AK147)</f>
        <v>0</v>
      </c>
      <c r="AL144" s="1383">
        <f t="shared" si="15"/>
        <v>0</v>
      </c>
      <c r="AM144" s="1339"/>
    </row>
    <row r="145" spans="1:39" ht="14.45" customHeight="1">
      <c r="A145" s="923">
        <v>0</v>
      </c>
      <c r="B145" s="923">
        <v>0</v>
      </c>
      <c r="C145" s="923">
        <v>0</v>
      </c>
      <c r="D145" s="923">
        <v>0</v>
      </c>
      <c r="E145" s="923">
        <v>0</v>
      </c>
      <c r="K145" s="199" t="s">
        <v>21</v>
      </c>
      <c r="L145" s="200"/>
      <c r="M145" s="201" t="s">
        <v>100</v>
      </c>
      <c r="N145" s="202"/>
      <c r="O145" s="203"/>
      <c r="P145" s="224">
        <f t="shared" si="24"/>
        <v>0</v>
      </c>
      <c r="Q145" s="225">
        <f t="shared" si="24"/>
        <v>0</v>
      </c>
      <c r="R145" s="225">
        <f t="shared" si="24"/>
        <v>0</v>
      </c>
      <c r="S145" s="226">
        <f t="shared" si="24"/>
        <v>0</v>
      </c>
      <c r="T145" s="275">
        <f t="shared" si="24"/>
        <v>0</v>
      </c>
      <c r="U145" s="207"/>
      <c r="V145" s="200"/>
      <c r="W145" s="201" t="s">
        <v>100</v>
      </c>
      <c r="X145" s="202"/>
      <c r="Y145" s="203" t="s">
        <v>156</v>
      </c>
      <c r="Z145" s="224">
        <f t="shared" ref="Z145:AC147" si="25">IF(ISERROR(Z$144*(Q145/Q$144)),0,ROUND(Z$144*(Q145/Q$144),0))</f>
        <v>0</v>
      </c>
      <c r="AA145" s="225">
        <f t="shared" si="25"/>
        <v>0</v>
      </c>
      <c r="AB145" s="297">
        <f t="shared" si="25"/>
        <v>0</v>
      </c>
      <c r="AC145" s="371">
        <f t="shared" si="25"/>
        <v>0</v>
      </c>
      <c r="AE145" s="199" t="s">
        <v>160</v>
      </c>
      <c r="AF145" s="200"/>
      <c r="AG145" s="201" t="s">
        <v>100</v>
      </c>
      <c r="AH145" s="202"/>
      <c r="AI145" s="224">
        <f t="shared" si="14"/>
        <v>0</v>
      </c>
      <c r="AJ145" s="225">
        <f t="shared" ref="AJ145:AJ153" si="26">IF($P145-$Z145=0,0,ROUND((R145-AA145)*$AI145/($P145-$Z145),0))</f>
        <v>0</v>
      </c>
      <c r="AK145" s="371">
        <f t="shared" ref="AK145:AK153" si="27">IF(P145-Z145=0,0,ROUND((S145-AB145)*AI145/(P145-Z145),0))</f>
        <v>0</v>
      </c>
      <c r="AL145" s="1383">
        <f t="shared" si="15"/>
        <v>0</v>
      </c>
      <c r="AM145" s="1339"/>
    </row>
    <row r="146" spans="1:39" ht="14.45" customHeight="1">
      <c r="A146" s="923">
        <v>0</v>
      </c>
      <c r="B146" s="923">
        <v>0</v>
      </c>
      <c r="C146" s="923">
        <v>0</v>
      </c>
      <c r="D146" s="923">
        <v>0</v>
      </c>
      <c r="E146" s="923">
        <v>0</v>
      </c>
      <c r="K146" s="199" t="s">
        <v>128</v>
      </c>
      <c r="L146" s="200"/>
      <c r="M146" s="201" t="s">
        <v>101</v>
      </c>
      <c r="N146" s="202"/>
      <c r="O146" s="203"/>
      <c r="P146" s="224">
        <f t="shared" si="24"/>
        <v>0</v>
      </c>
      <c r="Q146" s="225">
        <f t="shared" si="24"/>
        <v>0</v>
      </c>
      <c r="R146" s="225">
        <f t="shared" si="24"/>
        <v>0</v>
      </c>
      <c r="S146" s="226">
        <f t="shared" si="24"/>
        <v>0</v>
      </c>
      <c r="T146" s="275">
        <f t="shared" si="24"/>
        <v>0</v>
      </c>
      <c r="U146" s="207"/>
      <c r="V146" s="200"/>
      <c r="W146" s="201" t="s">
        <v>101</v>
      </c>
      <c r="X146" s="202"/>
      <c r="Y146" s="203" t="s">
        <v>156</v>
      </c>
      <c r="Z146" s="224">
        <f t="shared" si="25"/>
        <v>0</v>
      </c>
      <c r="AA146" s="225">
        <f t="shared" si="25"/>
        <v>0</v>
      </c>
      <c r="AB146" s="297">
        <f t="shared" si="25"/>
        <v>0</v>
      </c>
      <c r="AC146" s="371">
        <f t="shared" si="25"/>
        <v>0</v>
      </c>
      <c r="AE146" s="199" t="s">
        <v>41</v>
      </c>
      <c r="AF146" s="200"/>
      <c r="AG146" s="201" t="s">
        <v>101</v>
      </c>
      <c r="AH146" s="202"/>
      <c r="AI146" s="224">
        <f t="shared" si="14"/>
        <v>0</v>
      </c>
      <c r="AJ146" s="225">
        <f t="shared" si="26"/>
        <v>0</v>
      </c>
      <c r="AK146" s="371">
        <f t="shared" si="27"/>
        <v>0</v>
      </c>
      <c r="AL146" s="1383">
        <f t="shared" si="15"/>
        <v>0</v>
      </c>
      <c r="AM146" s="1339"/>
    </row>
    <row r="147" spans="1:39" ht="14.45" customHeight="1">
      <c r="A147" s="923">
        <v>0</v>
      </c>
      <c r="B147" s="923">
        <v>0</v>
      </c>
      <c r="C147" s="923">
        <v>0</v>
      </c>
      <c r="D147" s="923">
        <v>0</v>
      </c>
      <c r="E147" s="923">
        <v>0</v>
      </c>
      <c r="K147" s="199" t="s">
        <v>161</v>
      </c>
      <c r="L147" s="200"/>
      <c r="M147" s="201" t="s">
        <v>13</v>
      </c>
      <c r="N147" s="202"/>
      <c r="O147" s="203"/>
      <c r="P147" s="224">
        <f t="shared" si="24"/>
        <v>0</v>
      </c>
      <c r="Q147" s="225">
        <f t="shared" si="24"/>
        <v>0</v>
      </c>
      <c r="R147" s="225">
        <f t="shared" si="24"/>
        <v>0</v>
      </c>
      <c r="S147" s="226">
        <f t="shared" si="24"/>
        <v>0</v>
      </c>
      <c r="T147" s="275">
        <f t="shared" si="24"/>
        <v>0</v>
      </c>
      <c r="U147" s="207"/>
      <c r="V147" s="200"/>
      <c r="W147" s="201" t="s">
        <v>13</v>
      </c>
      <c r="X147" s="202"/>
      <c r="Y147" s="203" t="s">
        <v>156</v>
      </c>
      <c r="Z147" s="224">
        <f t="shared" si="25"/>
        <v>0</v>
      </c>
      <c r="AA147" s="225">
        <f t="shared" si="25"/>
        <v>0</v>
      </c>
      <c r="AB147" s="297">
        <f t="shared" si="25"/>
        <v>0</v>
      </c>
      <c r="AC147" s="371">
        <f t="shared" si="25"/>
        <v>0</v>
      </c>
      <c r="AE147" s="199" t="s">
        <v>162</v>
      </c>
      <c r="AF147" s="200"/>
      <c r="AG147" s="201" t="s">
        <v>13</v>
      </c>
      <c r="AH147" s="202"/>
      <c r="AI147" s="224">
        <f t="shared" si="14"/>
        <v>0</v>
      </c>
      <c r="AJ147" s="225">
        <f t="shared" si="26"/>
        <v>0</v>
      </c>
      <c r="AK147" s="371">
        <f t="shared" si="27"/>
        <v>0</v>
      </c>
      <c r="AL147" s="1383">
        <f t="shared" si="15"/>
        <v>0</v>
      </c>
      <c r="AM147" s="1339"/>
    </row>
    <row r="148" spans="1:39" ht="14.45" customHeight="1">
      <c r="A148" s="923">
        <v>0</v>
      </c>
      <c r="B148" s="923">
        <v>0</v>
      </c>
      <c r="C148" s="923">
        <v>0</v>
      </c>
      <c r="D148" s="923">
        <v>0</v>
      </c>
      <c r="E148" s="923">
        <v>0</v>
      </c>
      <c r="K148" s="199" t="s">
        <v>83</v>
      </c>
      <c r="L148" s="178"/>
      <c r="M148" s="201" t="s">
        <v>47</v>
      </c>
      <c r="N148" s="202"/>
      <c r="O148" s="203"/>
      <c r="P148" s="224">
        <f t="shared" si="24"/>
        <v>118242</v>
      </c>
      <c r="Q148" s="225">
        <f t="shared" si="24"/>
        <v>118242</v>
      </c>
      <c r="R148" s="225">
        <f t="shared" si="24"/>
        <v>8200</v>
      </c>
      <c r="S148" s="226">
        <f t="shared" si="24"/>
        <v>0</v>
      </c>
      <c r="T148" s="275">
        <f t="shared" si="24"/>
        <v>34200</v>
      </c>
      <c r="U148" s="207" t="s">
        <v>4</v>
      </c>
      <c r="V148" s="178"/>
      <c r="W148" s="201" t="s">
        <v>47</v>
      </c>
      <c r="X148" s="202"/>
      <c r="Y148" s="203" t="s">
        <v>156</v>
      </c>
      <c r="Z148" s="224">
        <f>IF(ISERROR(Z$33*(Q148/(Q148+Q149))),0,ROUND(Z$33*(Q148/(Q148+Q149)),0))</f>
        <v>2125</v>
      </c>
      <c r="AA148" s="225">
        <f>IF(ISERROR(AA$33*(R148/(R148+R149))),0,ROUND(AA$33*(R148/(R148+R149)),0))</f>
        <v>0</v>
      </c>
      <c r="AB148" s="297">
        <f>IF(ISERROR(AB$33*(S148/(S148+S149))),0,ROUND(AB$33*(S148/(S148+S149)),0))</f>
        <v>0</v>
      </c>
      <c r="AC148" s="371">
        <f>IF(ISERROR(AC$33*(T148/(T148+T149))),0,ROUND(AC$33*(T148/(T148+T149)),0))</f>
        <v>0</v>
      </c>
      <c r="AE148" s="199" t="s">
        <v>163</v>
      </c>
      <c r="AF148" s="178"/>
      <c r="AG148" s="201" t="s">
        <v>47</v>
      </c>
      <c r="AH148" s="202"/>
      <c r="AI148" s="224">
        <f t="shared" si="14"/>
        <v>116117</v>
      </c>
      <c r="AJ148" s="225">
        <f t="shared" si="26"/>
        <v>8200</v>
      </c>
      <c r="AK148" s="371">
        <f t="shared" si="27"/>
        <v>0</v>
      </c>
      <c r="AL148" s="1383">
        <f t="shared" si="15"/>
        <v>0</v>
      </c>
      <c r="AM148" s="1339"/>
    </row>
    <row r="149" spans="1:39" ht="14.45" customHeight="1">
      <c r="A149" s="923">
        <v>0</v>
      </c>
      <c r="B149" s="923">
        <v>0</v>
      </c>
      <c r="C149" s="923">
        <v>0</v>
      </c>
      <c r="D149" s="923">
        <v>0</v>
      </c>
      <c r="E149" s="923">
        <v>0</v>
      </c>
      <c r="K149" s="199" t="s">
        <v>131</v>
      </c>
      <c r="L149" s="200"/>
      <c r="M149" s="201" t="s">
        <v>50</v>
      </c>
      <c r="N149" s="202"/>
      <c r="O149" s="203"/>
      <c r="P149" s="224">
        <f t="shared" si="24"/>
        <v>28782</v>
      </c>
      <c r="Q149" s="225">
        <f t="shared" si="24"/>
        <v>19424</v>
      </c>
      <c r="R149" s="225">
        <f t="shared" si="24"/>
        <v>0</v>
      </c>
      <c r="S149" s="226">
        <f t="shared" si="24"/>
        <v>0</v>
      </c>
      <c r="T149" s="275">
        <f t="shared" si="24"/>
        <v>0</v>
      </c>
      <c r="U149" s="207"/>
      <c r="V149" s="200"/>
      <c r="W149" s="201" t="s">
        <v>50</v>
      </c>
      <c r="X149" s="202"/>
      <c r="Y149" s="203" t="s">
        <v>156</v>
      </c>
      <c r="Z149" s="224">
        <f>Z33-Z148</f>
        <v>349</v>
      </c>
      <c r="AA149" s="225">
        <f>AA33-AA148</f>
        <v>0</v>
      </c>
      <c r="AB149" s="297">
        <f>AB33-AB148</f>
        <v>0</v>
      </c>
      <c r="AC149" s="371">
        <f>AC33-AC148</f>
        <v>0</v>
      </c>
      <c r="AE149" s="199" t="s">
        <v>164</v>
      </c>
      <c r="AF149" s="200"/>
      <c r="AG149" s="201" t="s">
        <v>50</v>
      </c>
      <c r="AH149" s="202"/>
      <c r="AI149" s="224">
        <f t="shared" si="14"/>
        <v>19075</v>
      </c>
      <c r="AJ149" s="225">
        <f t="shared" si="26"/>
        <v>0</v>
      </c>
      <c r="AK149" s="371">
        <f t="shared" si="27"/>
        <v>0</v>
      </c>
      <c r="AL149" s="1383">
        <f t="shared" si="15"/>
        <v>9358</v>
      </c>
      <c r="AM149" s="1339"/>
    </row>
    <row r="150" spans="1:39" ht="14.45" customHeight="1">
      <c r="A150" s="923">
        <v>0</v>
      </c>
      <c r="B150" s="923">
        <v>0</v>
      </c>
      <c r="C150" s="923">
        <v>0</v>
      </c>
      <c r="D150" s="923">
        <v>0</v>
      </c>
      <c r="E150" s="923">
        <v>0</v>
      </c>
      <c r="K150" s="199" t="s">
        <v>129</v>
      </c>
      <c r="L150" s="200"/>
      <c r="M150" s="201" t="s">
        <v>52</v>
      </c>
      <c r="N150" s="202"/>
      <c r="O150" s="203"/>
      <c r="P150" s="224">
        <f t="shared" si="24"/>
        <v>0</v>
      </c>
      <c r="Q150" s="225">
        <f t="shared" si="24"/>
        <v>0</v>
      </c>
      <c r="R150" s="225">
        <f t="shared" si="24"/>
        <v>0</v>
      </c>
      <c r="S150" s="226">
        <f t="shared" si="24"/>
        <v>0</v>
      </c>
      <c r="T150" s="275">
        <f t="shared" si="24"/>
        <v>0</v>
      </c>
      <c r="U150" s="207"/>
      <c r="V150" s="200"/>
      <c r="W150" s="201" t="s">
        <v>52</v>
      </c>
      <c r="X150" s="202"/>
      <c r="Y150" s="203" t="s">
        <v>156</v>
      </c>
      <c r="Z150" s="224">
        <f t="shared" ref="Z150:AC152" si="28">IF(ISERROR(Z$47*(Q150/(Q$150+Q$151+Q$152+Q$161+Q$162))),0,ROUND(Z$47*(Q150/(Q$150+Q$151+Q$152+Q$161+Q$162)),0))</f>
        <v>0</v>
      </c>
      <c r="AA150" s="225">
        <f t="shared" si="28"/>
        <v>0</v>
      </c>
      <c r="AB150" s="297">
        <f t="shared" si="28"/>
        <v>0</v>
      </c>
      <c r="AC150" s="371">
        <f t="shared" si="28"/>
        <v>0</v>
      </c>
      <c r="AE150" s="199" t="s">
        <v>165</v>
      </c>
      <c r="AF150" s="200"/>
      <c r="AG150" s="201" t="s">
        <v>52</v>
      </c>
      <c r="AH150" s="202"/>
      <c r="AI150" s="224">
        <f t="shared" si="14"/>
        <v>0</v>
      </c>
      <c r="AJ150" s="225">
        <f t="shared" si="26"/>
        <v>0</v>
      </c>
      <c r="AK150" s="371">
        <f t="shared" si="27"/>
        <v>0</v>
      </c>
      <c r="AL150" s="1383">
        <f t="shared" si="15"/>
        <v>0</v>
      </c>
      <c r="AM150" s="1339"/>
    </row>
    <row r="151" spans="1:39" ht="14.45" customHeight="1">
      <c r="A151" s="923">
        <v>0</v>
      </c>
      <c r="B151" s="923">
        <v>0</v>
      </c>
      <c r="C151" s="923">
        <v>0</v>
      </c>
      <c r="D151" s="923">
        <v>0</v>
      </c>
      <c r="E151" s="923">
        <v>0</v>
      </c>
      <c r="K151" s="199" t="s">
        <v>38</v>
      </c>
      <c r="L151" s="200" t="s">
        <v>54</v>
      </c>
      <c r="M151" s="201" t="s">
        <v>32</v>
      </c>
      <c r="N151" s="202"/>
      <c r="O151" s="203"/>
      <c r="P151" s="224">
        <f t="shared" si="24"/>
        <v>0</v>
      </c>
      <c r="Q151" s="225">
        <f t="shared" si="24"/>
        <v>0</v>
      </c>
      <c r="R151" s="225">
        <f t="shared" si="24"/>
        <v>0</v>
      </c>
      <c r="S151" s="226">
        <f t="shared" si="24"/>
        <v>0</v>
      </c>
      <c r="T151" s="275">
        <f t="shared" si="24"/>
        <v>0</v>
      </c>
      <c r="U151" s="207"/>
      <c r="V151" s="200" t="s">
        <v>54</v>
      </c>
      <c r="W151" s="201" t="s">
        <v>32</v>
      </c>
      <c r="X151" s="202"/>
      <c r="Y151" s="203" t="s">
        <v>156</v>
      </c>
      <c r="Z151" s="224">
        <f t="shared" si="28"/>
        <v>0</v>
      </c>
      <c r="AA151" s="225">
        <f t="shared" si="28"/>
        <v>0</v>
      </c>
      <c r="AB151" s="297">
        <f t="shared" si="28"/>
        <v>0</v>
      </c>
      <c r="AC151" s="371">
        <f t="shared" si="28"/>
        <v>0</v>
      </c>
      <c r="AE151" s="199" t="s">
        <v>166</v>
      </c>
      <c r="AF151" s="200" t="s">
        <v>54</v>
      </c>
      <c r="AG151" s="201" t="s">
        <v>32</v>
      </c>
      <c r="AH151" s="202"/>
      <c r="AI151" s="224">
        <f t="shared" si="14"/>
        <v>0</v>
      </c>
      <c r="AJ151" s="225">
        <f t="shared" si="26"/>
        <v>0</v>
      </c>
      <c r="AK151" s="371">
        <f t="shared" si="27"/>
        <v>0</v>
      </c>
      <c r="AL151" s="1383">
        <f t="shared" si="15"/>
        <v>0</v>
      </c>
      <c r="AM151" s="1339"/>
    </row>
    <row r="152" spans="1:39" ht="14.45" customHeight="1">
      <c r="A152" s="923">
        <v>0</v>
      </c>
      <c r="B152" s="923">
        <v>0</v>
      </c>
      <c r="C152" s="923">
        <v>0</v>
      </c>
      <c r="D152" s="923">
        <v>0</v>
      </c>
      <c r="E152" s="923">
        <v>0</v>
      </c>
      <c r="K152" s="199" t="s">
        <v>24</v>
      </c>
      <c r="L152" s="200"/>
      <c r="M152" s="201" t="s">
        <v>42</v>
      </c>
      <c r="N152" s="202"/>
      <c r="O152" s="203"/>
      <c r="P152" s="224">
        <f t="shared" si="24"/>
        <v>0</v>
      </c>
      <c r="Q152" s="225">
        <f t="shared" si="24"/>
        <v>0</v>
      </c>
      <c r="R152" s="225">
        <f t="shared" si="24"/>
        <v>0</v>
      </c>
      <c r="S152" s="226">
        <f t="shared" si="24"/>
        <v>0</v>
      </c>
      <c r="T152" s="275">
        <f t="shared" si="24"/>
        <v>0</v>
      </c>
      <c r="U152" s="207"/>
      <c r="V152" s="200"/>
      <c r="W152" s="201" t="s">
        <v>42</v>
      </c>
      <c r="X152" s="202"/>
      <c r="Y152" s="203" t="s">
        <v>156</v>
      </c>
      <c r="Z152" s="224">
        <f t="shared" si="28"/>
        <v>0</v>
      </c>
      <c r="AA152" s="225">
        <f t="shared" si="28"/>
        <v>0</v>
      </c>
      <c r="AB152" s="297">
        <f t="shared" si="28"/>
        <v>0</v>
      </c>
      <c r="AC152" s="371">
        <f t="shared" si="28"/>
        <v>0</v>
      </c>
      <c r="AE152" s="199" t="s">
        <v>167</v>
      </c>
      <c r="AF152" s="200"/>
      <c r="AG152" s="201" t="s">
        <v>42</v>
      </c>
      <c r="AH152" s="202"/>
      <c r="AI152" s="224">
        <f t="shared" si="14"/>
        <v>0</v>
      </c>
      <c r="AJ152" s="225">
        <f t="shared" si="26"/>
        <v>0</v>
      </c>
      <c r="AK152" s="371">
        <f t="shared" si="27"/>
        <v>0</v>
      </c>
      <c r="AL152" s="1383">
        <f t="shared" si="15"/>
        <v>0</v>
      </c>
      <c r="AM152" s="1339"/>
    </row>
    <row r="153" spans="1:39" ht="14.45" customHeight="1">
      <c r="A153" s="923">
        <v>0</v>
      </c>
      <c r="B153" s="923">
        <v>0</v>
      </c>
      <c r="C153" s="923">
        <v>0</v>
      </c>
      <c r="D153" s="923">
        <v>0</v>
      </c>
      <c r="E153" s="923">
        <v>0</v>
      </c>
      <c r="K153" s="199" t="s">
        <v>72</v>
      </c>
      <c r="L153" s="200"/>
      <c r="M153" s="201" t="s">
        <v>57</v>
      </c>
      <c r="N153" s="202"/>
      <c r="O153" s="203"/>
      <c r="P153" s="224">
        <f t="shared" ref="P153:T162" si="29">P38+P92</f>
        <v>0</v>
      </c>
      <c r="Q153" s="225">
        <f t="shared" si="29"/>
        <v>0</v>
      </c>
      <c r="R153" s="225">
        <f t="shared" si="29"/>
        <v>0</v>
      </c>
      <c r="S153" s="226">
        <f t="shared" si="29"/>
        <v>0</v>
      </c>
      <c r="T153" s="275">
        <f t="shared" si="29"/>
        <v>0</v>
      </c>
      <c r="U153" s="207"/>
      <c r="V153" s="200"/>
      <c r="W153" s="201" t="s">
        <v>57</v>
      </c>
      <c r="X153" s="202"/>
      <c r="Y153" s="203"/>
      <c r="Z153" s="224">
        <f>Z38</f>
        <v>0</v>
      </c>
      <c r="AA153" s="225">
        <f>AA38</f>
        <v>0</v>
      </c>
      <c r="AB153" s="297">
        <f>AB38</f>
        <v>0</v>
      </c>
      <c r="AC153" s="371">
        <f>AC38</f>
        <v>0</v>
      </c>
      <c r="AE153" s="199" t="s">
        <v>168</v>
      </c>
      <c r="AF153" s="200"/>
      <c r="AG153" s="201" t="s">
        <v>57</v>
      </c>
      <c r="AH153" s="202"/>
      <c r="AI153" s="224">
        <f t="shared" si="14"/>
        <v>0</v>
      </c>
      <c r="AJ153" s="225">
        <f t="shared" si="26"/>
        <v>0</v>
      </c>
      <c r="AK153" s="371">
        <f t="shared" si="27"/>
        <v>0</v>
      </c>
      <c r="AL153" s="1383">
        <f t="shared" si="15"/>
        <v>0</v>
      </c>
      <c r="AM153" s="1339"/>
    </row>
    <row r="154" spans="1:39" ht="14.45" customHeight="1">
      <c r="A154" s="923">
        <v>0</v>
      </c>
      <c r="B154" s="923">
        <v>0</v>
      </c>
      <c r="C154" s="923">
        <v>0</v>
      </c>
      <c r="D154" s="923">
        <v>0</v>
      </c>
      <c r="E154" s="923">
        <v>0</v>
      </c>
      <c r="K154" s="199"/>
      <c r="L154" s="200"/>
      <c r="M154" s="178" t="s">
        <v>60</v>
      </c>
      <c r="N154" s="202"/>
      <c r="O154" s="203"/>
      <c r="P154" s="224">
        <f t="shared" si="29"/>
        <v>0</v>
      </c>
      <c r="Q154" s="225">
        <f t="shared" si="29"/>
        <v>0</v>
      </c>
      <c r="R154" s="225">
        <f t="shared" si="29"/>
        <v>0</v>
      </c>
      <c r="S154" s="226">
        <f t="shared" si="29"/>
        <v>0</v>
      </c>
      <c r="T154" s="275">
        <f t="shared" si="29"/>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4"/>
        <v>0</v>
      </c>
      <c r="AJ154" s="225">
        <f>SUM(AJ155:AJ159)</f>
        <v>0</v>
      </c>
      <c r="AK154" s="371">
        <f>SUM(AK155:AK159)</f>
        <v>0</v>
      </c>
      <c r="AL154" s="1383">
        <f t="shared" si="15"/>
        <v>0</v>
      </c>
      <c r="AM154" s="1339"/>
    </row>
    <row r="155" spans="1:39" ht="14.45" customHeight="1">
      <c r="A155" s="923">
        <v>0</v>
      </c>
      <c r="B155" s="923">
        <v>0</v>
      </c>
      <c r="C155" s="923">
        <v>0</v>
      </c>
      <c r="D155" s="923">
        <v>0</v>
      </c>
      <c r="E155" s="923">
        <v>0</v>
      </c>
      <c r="K155" s="199"/>
      <c r="L155" s="200" t="s">
        <v>59</v>
      </c>
      <c r="M155" s="200"/>
      <c r="N155" s="201" t="s">
        <v>62</v>
      </c>
      <c r="O155" s="203"/>
      <c r="P155" s="224">
        <f t="shared" si="29"/>
        <v>0</v>
      </c>
      <c r="Q155" s="225">
        <f t="shared" si="29"/>
        <v>0</v>
      </c>
      <c r="R155" s="225">
        <f t="shared" si="29"/>
        <v>0</v>
      </c>
      <c r="S155" s="226">
        <f t="shared" si="29"/>
        <v>0</v>
      </c>
      <c r="T155" s="275">
        <f t="shared" si="29"/>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4"/>
        <v>0</v>
      </c>
      <c r="AJ155" s="225">
        <f t="shared" ref="AJ155:AJ162" si="30">IF($P155-$Z155=0,0,ROUND((R155-AA155)*$AI155/($P155-$Z155),0))</f>
        <v>0</v>
      </c>
      <c r="AK155" s="371">
        <f t="shared" ref="AK155:AK162" si="31">IF(P155-Z155=0,0,ROUND((S155-AB155)*AI155/(P155-Z155),0))</f>
        <v>0</v>
      </c>
      <c r="AL155" s="1383">
        <f t="shared" si="15"/>
        <v>0</v>
      </c>
      <c r="AM155" s="1339"/>
    </row>
    <row r="156" spans="1:39" ht="14.45" customHeight="1">
      <c r="A156" s="923">
        <v>0</v>
      </c>
      <c r="B156" s="923">
        <v>0</v>
      </c>
      <c r="C156" s="923">
        <v>0</v>
      </c>
      <c r="D156" s="923">
        <v>0</v>
      </c>
      <c r="E156" s="923">
        <v>0</v>
      </c>
      <c r="K156" s="199"/>
      <c r="L156" s="200"/>
      <c r="M156" s="200"/>
      <c r="N156" s="201" t="s">
        <v>64</v>
      </c>
      <c r="O156" s="203"/>
      <c r="P156" s="224">
        <f t="shared" si="29"/>
        <v>0</v>
      </c>
      <c r="Q156" s="225">
        <f t="shared" si="29"/>
        <v>0</v>
      </c>
      <c r="R156" s="225">
        <f t="shared" si="29"/>
        <v>0</v>
      </c>
      <c r="S156" s="226">
        <f t="shared" si="29"/>
        <v>0</v>
      </c>
      <c r="T156" s="275">
        <f t="shared" si="29"/>
        <v>0</v>
      </c>
      <c r="U156" s="207"/>
      <c r="V156" s="200"/>
      <c r="W156" s="200"/>
      <c r="X156" s="201" t="s">
        <v>64</v>
      </c>
      <c r="Y156" s="203" t="s">
        <v>156</v>
      </c>
      <c r="Z156" s="224">
        <f t="shared" ref="Z156:AC157" si="32">IF(ISERROR(Z$39*(Q156/(Q$156+Q$157+Q$159))),0,ROUND(Z$39*(Q156/(Q$156+Q$157+Q$159)),0))</f>
        <v>0</v>
      </c>
      <c r="AA156" s="225">
        <f t="shared" si="32"/>
        <v>0</v>
      </c>
      <c r="AB156" s="297">
        <f t="shared" si="32"/>
        <v>0</v>
      </c>
      <c r="AC156" s="371">
        <f t="shared" si="32"/>
        <v>0</v>
      </c>
      <c r="AE156" s="199" t="s">
        <v>35</v>
      </c>
      <c r="AF156" s="200"/>
      <c r="AG156" s="200"/>
      <c r="AH156" s="201" t="s">
        <v>64</v>
      </c>
      <c r="AI156" s="224">
        <f t="shared" si="14"/>
        <v>0</v>
      </c>
      <c r="AJ156" s="225">
        <f t="shared" si="30"/>
        <v>0</v>
      </c>
      <c r="AK156" s="371">
        <f t="shared" si="31"/>
        <v>0</v>
      </c>
      <c r="AL156" s="1383">
        <f t="shared" si="15"/>
        <v>0</v>
      </c>
      <c r="AM156" s="1339"/>
    </row>
    <row r="157" spans="1:39" ht="14.45" customHeight="1">
      <c r="A157" s="923">
        <v>0</v>
      </c>
      <c r="B157" s="923">
        <v>0</v>
      </c>
      <c r="C157" s="923">
        <v>0</v>
      </c>
      <c r="D157" s="923">
        <v>0</v>
      </c>
      <c r="E157" s="923">
        <v>0</v>
      </c>
      <c r="K157" s="199"/>
      <c r="L157" s="200"/>
      <c r="M157" s="200"/>
      <c r="N157" s="201" t="s">
        <v>66</v>
      </c>
      <c r="O157" s="203"/>
      <c r="P157" s="224">
        <f t="shared" si="29"/>
        <v>0</v>
      </c>
      <c r="Q157" s="225">
        <f t="shared" si="29"/>
        <v>0</v>
      </c>
      <c r="R157" s="225">
        <f t="shared" si="29"/>
        <v>0</v>
      </c>
      <c r="S157" s="226">
        <f t="shared" si="29"/>
        <v>0</v>
      </c>
      <c r="T157" s="275">
        <f t="shared" si="29"/>
        <v>0</v>
      </c>
      <c r="U157" s="207"/>
      <c r="V157" s="200"/>
      <c r="W157" s="200"/>
      <c r="X157" s="201" t="s">
        <v>66</v>
      </c>
      <c r="Y157" s="203" t="s">
        <v>156</v>
      </c>
      <c r="Z157" s="224">
        <f t="shared" si="32"/>
        <v>0</v>
      </c>
      <c r="AA157" s="225">
        <f t="shared" si="32"/>
        <v>0</v>
      </c>
      <c r="AB157" s="297">
        <f t="shared" si="32"/>
        <v>0</v>
      </c>
      <c r="AC157" s="371">
        <f t="shared" si="32"/>
        <v>0</v>
      </c>
      <c r="AE157" s="199" t="s">
        <v>171</v>
      </c>
      <c r="AF157" s="200"/>
      <c r="AG157" s="200"/>
      <c r="AH157" s="201" t="s">
        <v>66</v>
      </c>
      <c r="AI157" s="224">
        <f t="shared" si="14"/>
        <v>0</v>
      </c>
      <c r="AJ157" s="225">
        <f t="shared" si="30"/>
        <v>0</v>
      </c>
      <c r="AK157" s="371">
        <f t="shared" si="31"/>
        <v>0</v>
      </c>
      <c r="AL157" s="1383">
        <f t="shared" si="15"/>
        <v>0</v>
      </c>
      <c r="AM157" s="1339"/>
    </row>
    <row r="158" spans="1:39" ht="14.45" customHeight="1">
      <c r="A158" s="923">
        <v>0</v>
      </c>
      <c r="B158" s="923">
        <v>0</v>
      </c>
      <c r="C158" s="923">
        <v>0</v>
      </c>
      <c r="D158" s="923">
        <v>0</v>
      </c>
      <c r="E158" s="923">
        <v>0</v>
      </c>
      <c r="K158" s="199"/>
      <c r="L158" s="200"/>
      <c r="M158" s="200"/>
      <c r="N158" s="201" t="s">
        <v>150</v>
      </c>
      <c r="O158" s="203"/>
      <c r="P158" s="224">
        <f t="shared" si="29"/>
        <v>0</v>
      </c>
      <c r="Q158" s="225">
        <f t="shared" si="29"/>
        <v>0</v>
      </c>
      <c r="R158" s="225">
        <f t="shared" si="29"/>
        <v>0</v>
      </c>
      <c r="S158" s="226">
        <f t="shared" si="29"/>
        <v>0</v>
      </c>
      <c r="T158" s="275">
        <f t="shared" si="29"/>
        <v>0</v>
      </c>
      <c r="U158" s="207"/>
      <c r="V158" s="200"/>
      <c r="W158" s="200"/>
      <c r="X158" s="201" t="s">
        <v>150</v>
      </c>
      <c r="Y158" s="465"/>
      <c r="Z158" s="224">
        <f>Z43</f>
        <v>0</v>
      </c>
      <c r="AA158" s="225">
        <f>AA43</f>
        <v>0</v>
      </c>
      <c r="AB158" s="297">
        <f>AB43</f>
        <v>0</v>
      </c>
      <c r="AC158" s="371">
        <f>AC43</f>
        <v>0</v>
      </c>
      <c r="AE158" s="199"/>
      <c r="AF158" s="200"/>
      <c r="AG158" s="200"/>
      <c r="AH158" s="201" t="s">
        <v>150</v>
      </c>
      <c r="AI158" s="224">
        <f t="shared" si="14"/>
        <v>0</v>
      </c>
      <c r="AJ158" s="225">
        <f t="shared" si="30"/>
        <v>0</v>
      </c>
      <c r="AK158" s="371">
        <f t="shared" si="31"/>
        <v>0</v>
      </c>
      <c r="AL158" s="1383">
        <f t="shared" si="15"/>
        <v>0</v>
      </c>
      <c r="AM158" s="1339"/>
    </row>
    <row r="159" spans="1:39" ht="14.45" customHeight="1">
      <c r="A159" s="923">
        <v>0</v>
      </c>
      <c r="B159" s="923">
        <v>0</v>
      </c>
      <c r="C159" s="923">
        <v>0</v>
      </c>
      <c r="D159" s="923">
        <v>0</v>
      </c>
      <c r="E159" s="923">
        <v>0</v>
      </c>
      <c r="K159" s="199"/>
      <c r="L159" s="200" t="s">
        <v>41</v>
      </c>
      <c r="M159" s="221"/>
      <c r="N159" s="201" t="s">
        <v>13</v>
      </c>
      <c r="O159" s="203"/>
      <c r="P159" s="224">
        <f t="shared" si="29"/>
        <v>0</v>
      </c>
      <c r="Q159" s="225">
        <f t="shared" si="29"/>
        <v>0</v>
      </c>
      <c r="R159" s="225">
        <f t="shared" si="29"/>
        <v>0</v>
      </c>
      <c r="S159" s="226">
        <f t="shared" si="29"/>
        <v>0</v>
      </c>
      <c r="T159" s="275">
        <f t="shared" si="29"/>
        <v>0</v>
      </c>
      <c r="U159" s="207"/>
      <c r="V159" s="200" t="s">
        <v>41</v>
      </c>
      <c r="W159" s="221"/>
      <c r="X159" s="201" t="s">
        <v>13</v>
      </c>
      <c r="Y159" s="203" t="s">
        <v>156</v>
      </c>
      <c r="Z159" s="224">
        <f>IF(ISERROR(Z$39*(Q159/(Q$156+Q$157+Q$159))),0,ROUND(Z$39*(Q159/(Q$156+Q$157+Q$159)),0))</f>
        <v>0</v>
      </c>
      <c r="AA159" s="225">
        <f>IF(ISERROR(AA$39*(R159/(R$156+R$157+R$159))),0,ROUND(AA$39*(R159/(R$156+R$157+R$159)),0))</f>
        <v>0</v>
      </c>
      <c r="AB159" s="297">
        <f>IF(ISERROR(AB$39*(S159/(S$156+S$157+S$159))),0,ROUND(AB$39*(S159/(S$156+S$157+S$159)),0))</f>
        <v>0</v>
      </c>
      <c r="AC159" s="371">
        <f>IF(ISERROR(AC$39*(T159/(T$156+T$157+T$159))),0,ROUND(AC$39*(T159/(T$156+T$157+T$159)),0))</f>
        <v>0</v>
      </c>
      <c r="AE159" s="199"/>
      <c r="AF159" s="200" t="s">
        <v>41</v>
      </c>
      <c r="AG159" s="221"/>
      <c r="AH159" s="201" t="s">
        <v>13</v>
      </c>
      <c r="AI159" s="224">
        <f t="shared" si="14"/>
        <v>0</v>
      </c>
      <c r="AJ159" s="225">
        <f t="shared" si="30"/>
        <v>0</v>
      </c>
      <c r="AK159" s="371">
        <f t="shared" si="31"/>
        <v>0</v>
      </c>
      <c r="AL159" s="1383">
        <f t="shared" si="15"/>
        <v>0</v>
      </c>
      <c r="AM159" s="1339"/>
    </row>
    <row r="160" spans="1:39" ht="14.45" customHeight="1">
      <c r="A160" s="923">
        <v>0</v>
      </c>
      <c r="B160" s="923">
        <v>0</v>
      </c>
      <c r="C160" s="923">
        <v>0</v>
      </c>
      <c r="D160" s="923">
        <v>0</v>
      </c>
      <c r="E160" s="923">
        <v>0</v>
      </c>
      <c r="K160" s="199"/>
      <c r="L160" s="200"/>
      <c r="M160" s="201" t="s">
        <v>70</v>
      </c>
      <c r="N160" s="202"/>
      <c r="O160" s="203"/>
      <c r="P160" s="224">
        <f t="shared" si="29"/>
        <v>0</v>
      </c>
      <c r="Q160" s="225">
        <f t="shared" si="29"/>
        <v>0</v>
      </c>
      <c r="R160" s="225">
        <f t="shared" si="29"/>
        <v>0</v>
      </c>
      <c r="S160" s="226">
        <f t="shared" si="29"/>
        <v>0</v>
      </c>
      <c r="T160" s="275">
        <f t="shared" si="29"/>
        <v>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4"/>
        <v>0</v>
      </c>
      <c r="AJ160" s="225">
        <f t="shared" si="30"/>
        <v>0</v>
      </c>
      <c r="AK160" s="371">
        <f t="shared" si="31"/>
        <v>0</v>
      </c>
      <c r="AL160" s="1383">
        <f t="shared" si="15"/>
        <v>0</v>
      </c>
      <c r="AM160" s="1339"/>
    </row>
    <row r="161" spans="1:39" ht="14.45" customHeight="1">
      <c r="A161" s="923">
        <v>0</v>
      </c>
      <c r="B161" s="923">
        <v>0</v>
      </c>
      <c r="C161" s="923">
        <v>0</v>
      </c>
      <c r="D161" s="923">
        <v>0</v>
      </c>
      <c r="E161" s="923">
        <v>0</v>
      </c>
      <c r="K161" s="199"/>
      <c r="L161" s="200"/>
      <c r="M161" s="201" t="s">
        <v>73</v>
      </c>
      <c r="N161" s="202"/>
      <c r="O161" s="203"/>
      <c r="P161" s="224">
        <f t="shared" si="29"/>
        <v>0</v>
      </c>
      <c r="Q161" s="225">
        <f t="shared" si="29"/>
        <v>0</v>
      </c>
      <c r="R161" s="225">
        <f t="shared" si="29"/>
        <v>0</v>
      </c>
      <c r="S161" s="226">
        <f t="shared" si="29"/>
        <v>0</v>
      </c>
      <c r="T161" s="275">
        <f t="shared" si="29"/>
        <v>0</v>
      </c>
      <c r="U161" s="207"/>
      <c r="V161" s="200"/>
      <c r="W161" s="201" t="s">
        <v>73</v>
      </c>
      <c r="X161" s="202"/>
      <c r="Y161" s="203" t="s">
        <v>156</v>
      </c>
      <c r="Z161" s="224">
        <f t="shared" ref="Z161:AC162" si="33">IF(ISERROR(Z$47*(Q161/(Q$150+Q$151+Q$152+Q$161+Q$162))),0,ROUND(Z$47*(Q161/(Q$150+Q$151+Q$152+Q$161+Q$162)),0))</f>
        <v>0</v>
      </c>
      <c r="AA161" s="225">
        <f t="shared" si="33"/>
        <v>0</v>
      </c>
      <c r="AB161" s="297">
        <f t="shared" si="33"/>
        <v>0</v>
      </c>
      <c r="AC161" s="371">
        <f t="shared" si="33"/>
        <v>0</v>
      </c>
      <c r="AE161" s="199"/>
      <c r="AF161" s="200"/>
      <c r="AG161" s="201" t="s">
        <v>73</v>
      </c>
      <c r="AH161" s="202"/>
      <c r="AI161" s="224">
        <f t="shared" si="14"/>
        <v>0</v>
      </c>
      <c r="AJ161" s="225">
        <f t="shared" si="30"/>
        <v>0</v>
      </c>
      <c r="AK161" s="371">
        <f t="shared" si="31"/>
        <v>0</v>
      </c>
      <c r="AL161" s="1383">
        <f t="shared" si="15"/>
        <v>0</v>
      </c>
      <c r="AM161" s="1339"/>
    </row>
    <row r="162" spans="1:39" ht="14.45" customHeight="1">
      <c r="A162" s="923">
        <v>0</v>
      </c>
      <c r="B162" s="923">
        <v>0</v>
      </c>
      <c r="C162" s="923">
        <v>0</v>
      </c>
      <c r="D162" s="923">
        <v>0</v>
      </c>
      <c r="E162" s="923">
        <v>0</v>
      </c>
      <c r="K162" s="199"/>
      <c r="L162" s="221"/>
      <c r="M162" s="201" t="s">
        <v>13</v>
      </c>
      <c r="N162" s="202"/>
      <c r="O162" s="203"/>
      <c r="P162" s="224">
        <f t="shared" si="29"/>
        <v>0</v>
      </c>
      <c r="Q162" s="225">
        <f t="shared" si="29"/>
        <v>0</v>
      </c>
      <c r="R162" s="225">
        <f t="shared" si="29"/>
        <v>0</v>
      </c>
      <c r="S162" s="226">
        <f t="shared" si="29"/>
        <v>0</v>
      </c>
      <c r="T162" s="275">
        <f t="shared" si="29"/>
        <v>0</v>
      </c>
      <c r="U162" s="207"/>
      <c r="V162" s="221"/>
      <c r="W162" s="201" t="s">
        <v>13</v>
      </c>
      <c r="X162" s="202"/>
      <c r="Y162" s="203" t="s">
        <v>156</v>
      </c>
      <c r="Z162" s="224">
        <f t="shared" si="33"/>
        <v>0</v>
      </c>
      <c r="AA162" s="225">
        <f t="shared" si="33"/>
        <v>0</v>
      </c>
      <c r="AB162" s="297">
        <f t="shared" si="33"/>
        <v>0</v>
      </c>
      <c r="AC162" s="371">
        <f t="shared" si="33"/>
        <v>0</v>
      </c>
      <c r="AE162" s="199"/>
      <c r="AF162" s="221"/>
      <c r="AG162" s="201" t="s">
        <v>13</v>
      </c>
      <c r="AH162" s="202"/>
      <c r="AI162" s="224">
        <f t="shared" si="14"/>
        <v>0</v>
      </c>
      <c r="AJ162" s="225">
        <f t="shared" si="30"/>
        <v>0</v>
      </c>
      <c r="AK162" s="371">
        <f t="shared" si="31"/>
        <v>0</v>
      </c>
      <c r="AL162" s="1383">
        <f t="shared" si="15"/>
        <v>0</v>
      </c>
      <c r="AM162" s="1339"/>
    </row>
    <row r="163" spans="1:39" ht="14.45" customHeight="1">
      <c r="A163" s="923">
        <v>0</v>
      </c>
      <c r="B163" s="923">
        <v>0</v>
      </c>
      <c r="C163" s="923">
        <v>0</v>
      </c>
      <c r="D163" s="923">
        <v>0</v>
      </c>
      <c r="E163" s="923">
        <v>0</v>
      </c>
      <c r="K163" s="199" t="s">
        <v>4</v>
      </c>
      <c r="L163" s="178" t="s">
        <v>78</v>
      </c>
      <c r="M163" s="202"/>
      <c r="N163" s="202"/>
      <c r="O163" s="203"/>
      <c r="P163" s="224">
        <f t="shared" ref="P163:T172" si="34">P48+P102</f>
        <v>9600</v>
      </c>
      <c r="Q163" s="225">
        <f t="shared" si="34"/>
        <v>9600</v>
      </c>
      <c r="R163" s="225">
        <f t="shared" si="34"/>
        <v>0</v>
      </c>
      <c r="S163" s="226">
        <f t="shared" si="34"/>
        <v>0</v>
      </c>
      <c r="T163" s="275">
        <f t="shared" si="34"/>
        <v>4500</v>
      </c>
      <c r="U163" s="207" t="s">
        <v>4</v>
      </c>
      <c r="V163" s="178" t="s">
        <v>78</v>
      </c>
      <c r="W163" s="202"/>
      <c r="X163" s="202"/>
      <c r="Y163" s="203" t="s">
        <v>156</v>
      </c>
      <c r="Z163" s="464">
        <f>IF(ISERROR(Z$60*(Q163/(Q$123+Q$133+Q$134+Q$135+Q$144+Q$163+Q$175))),0,ROUND(Z$60*(Q163/(Q$123+Q$133+Q$134+Q$135+Q$144+Q$163+Q$175)),0))</f>
        <v>0</v>
      </c>
      <c r="AA163" s="225">
        <f>IF(ISERROR(AA$60*(R163/(R$123+R$133+R$134+R$135+R$144+R$163+R$175))),0,ROUND(AA$60*(R163/(R$123+R$133+R$134+R$135+R$144+R$163+R$175)),0))</f>
        <v>0</v>
      </c>
      <c r="AB163" s="297">
        <f>IF(ISERROR(AB$60*(S163/(S$123+S$133+S$134+S$135+S$144+S$163+S$175))),0,ROUND(AB$60*(S163/(S$123+S$133+S$134+S$135+S$144+S$163+S$175)),0))</f>
        <v>0</v>
      </c>
      <c r="AC163" s="371">
        <f>IF(ISERROR(AC$60*(T163/(T$123+T$133+T$134+T$135+T$144+T$163+T$175))),0,ROUND(AC$60*(T163/(T$123+T$133+T$134+T$135+T$144+T$163+T$175)),0))</f>
        <v>0</v>
      </c>
      <c r="AE163" s="199" t="s">
        <v>4</v>
      </c>
      <c r="AF163" s="178" t="s">
        <v>78</v>
      </c>
      <c r="AG163" s="202"/>
      <c r="AH163" s="202"/>
      <c r="AI163" s="224">
        <f t="shared" si="14"/>
        <v>9600</v>
      </c>
      <c r="AJ163" s="225">
        <f>SUM(AJ164:AJ165)</f>
        <v>0</v>
      </c>
      <c r="AK163" s="371">
        <f>SUM(AK164:AK165)</f>
        <v>0</v>
      </c>
      <c r="AL163" s="1383">
        <f t="shared" si="15"/>
        <v>0</v>
      </c>
      <c r="AM163" s="1339"/>
    </row>
    <row r="164" spans="1:39" ht="14.45" customHeight="1">
      <c r="A164" s="923">
        <v>0</v>
      </c>
      <c r="B164" s="923">
        <v>0</v>
      </c>
      <c r="C164" s="923">
        <v>0</v>
      </c>
      <c r="D164" s="923">
        <v>0</v>
      </c>
      <c r="E164" s="923">
        <v>0</v>
      </c>
      <c r="K164" s="199"/>
      <c r="L164" s="200"/>
      <c r="M164" s="201" t="s">
        <v>11</v>
      </c>
      <c r="N164" s="202"/>
      <c r="O164" s="203"/>
      <c r="P164" s="224">
        <f t="shared" si="34"/>
        <v>0</v>
      </c>
      <c r="Q164" s="225">
        <f t="shared" si="34"/>
        <v>0</v>
      </c>
      <c r="R164" s="225">
        <f t="shared" si="34"/>
        <v>0</v>
      </c>
      <c r="S164" s="226">
        <f t="shared" si="34"/>
        <v>0</v>
      </c>
      <c r="T164" s="275">
        <f t="shared" si="34"/>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4"/>
        <v>0</v>
      </c>
      <c r="AJ164" s="225">
        <f t="shared" ref="AJ164:AJ169" si="35">IF($P164-$Z164=0,0,ROUND((R164-AA164)*$AI164/($P164-$Z164),0))</f>
        <v>0</v>
      </c>
      <c r="AK164" s="371">
        <f t="shared" ref="AK164:AK169" si="36">IF(P164-Z164=0,0,ROUND((S164-AB164)*AI164/(P164-Z164),0))</f>
        <v>0</v>
      </c>
      <c r="AL164" s="1383">
        <f t="shared" si="15"/>
        <v>0</v>
      </c>
      <c r="AM164" s="1339"/>
    </row>
    <row r="165" spans="1:39" ht="14.45" customHeight="1">
      <c r="A165" s="923">
        <v>0</v>
      </c>
      <c r="B165" s="923">
        <v>0</v>
      </c>
      <c r="C165" s="923">
        <v>0</v>
      </c>
      <c r="D165" s="923">
        <v>0</v>
      </c>
      <c r="E165" s="923">
        <v>0</v>
      </c>
      <c r="K165" s="199"/>
      <c r="L165" s="221"/>
      <c r="M165" s="201" t="s">
        <v>13</v>
      </c>
      <c r="N165" s="202"/>
      <c r="O165" s="203"/>
      <c r="P165" s="224">
        <f t="shared" si="34"/>
        <v>9600</v>
      </c>
      <c r="Q165" s="225">
        <f t="shared" si="34"/>
        <v>9600</v>
      </c>
      <c r="R165" s="225">
        <f t="shared" si="34"/>
        <v>0</v>
      </c>
      <c r="S165" s="226">
        <f t="shared" si="34"/>
        <v>0</v>
      </c>
      <c r="T165" s="275">
        <f t="shared" si="34"/>
        <v>4500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4"/>
        <v>9600</v>
      </c>
      <c r="AJ165" s="225">
        <f t="shared" si="35"/>
        <v>0</v>
      </c>
      <c r="AK165" s="371">
        <f t="shared" si="36"/>
        <v>0</v>
      </c>
      <c r="AL165" s="1383">
        <f t="shared" si="15"/>
        <v>0</v>
      </c>
      <c r="AM165" s="1339"/>
    </row>
    <row r="166" spans="1:39" ht="14.45" customHeight="1">
      <c r="A166" s="923">
        <v>0</v>
      </c>
      <c r="B166" s="923">
        <v>0</v>
      </c>
      <c r="C166" s="923">
        <v>0</v>
      </c>
      <c r="D166" s="923">
        <v>0</v>
      </c>
      <c r="E166" s="923">
        <v>0</v>
      </c>
      <c r="K166" s="199"/>
      <c r="L166" s="174"/>
      <c r="M166" s="201" t="s">
        <v>88</v>
      </c>
      <c r="N166" s="202"/>
      <c r="O166" s="203"/>
      <c r="P166" s="224">
        <f t="shared" si="34"/>
        <v>277178</v>
      </c>
      <c r="Q166" s="225">
        <f t="shared" si="34"/>
        <v>277178</v>
      </c>
      <c r="R166" s="225">
        <f t="shared" si="34"/>
        <v>108281</v>
      </c>
      <c r="S166" s="226">
        <f t="shared" si="34"/>
        <v>0</v>
      </c>
      <c r="T166" s="275">
        <f t="shared" si="34"/>
        <v>100500</v>
      </c>
      <c r="U166" s="207"/>
      <c r="V166" s="174"/>
      <c r="W166" s="201" t="s">
        <v>88</v>
      </c>
      <c r="X166" s="202"/>
      <c r="Y166" s="203"/>
      <c r="Z166" s="224">
        <f t="shared" ref="Z166:AC168" si="37">Z51</f>
        <v>38076</v>
      </c>
      <c r="AA166" s="225">
        <f t="shared" si="37"/>
        <v>0</v>
      </c>
      <c r="AB166" s="297">
        <f t="shared" si="37"/>
        <v>0</v>
      </c>
      <c r="AC166" s="371">
        <f t="shared" si="37"/>
        <v>0</v>
      </c>
      <c r="AE166" s="199"/>
      <c r="AF166" s="174"/>
      <c r="AG166" s="201" t="s">
        <v>88</v>
      </c>
      <c r="AH166" s="202"/>
      <c r="AI166" s="224">
        <f t="shared" si="14"/>
        <v>239102</v>
      </c>
      <c r="AJ166" s="225">
        <f t="shared" si="35"/>
        <v>108281</v>
      </c>
      <c r="AK166" s="371">
        <f t="shared" si="36"/>
        <v>0</v>
      </c>
      <c r="AL166" s="1383">
        <f t="shared" si="15"/>
        <v>0</v>
      </c>
      <c r="AM166" s="1339"/>
    </row>
    <row r="167" spans="1:39" ht="14.45" customHeight="1">
      <c r="A167" s="923">
        <v>0</v>
      </c>
      <c r="B167" s="923">
        <v>0</v>
      </c>
      <c r="C167" s="923">
        <v>0</v>
      </c>
      <c r="D167" s="923">
        <v>0</v>
      </c>
      <c r="E167" s="923">
        <v>0</v>
      </c>
      <c r="K167" s="199"/>
      <c r="L167" s="181" t="s">
        <v>91</v>
      </c>
      <c r="M167" s="201" t="s">
        <v>89</v>
      </c>
      <c r="N167" s="202"/>
      <c r="O167" s="203"/>
      <c r="P167" s="224">
        <f t="shared" si="34"/>
        <v>0</v>
      </c>
      <c r="Q167" s="225">
        <f t="shared" si="34"/>
        <v>0</v>
      </c>
      <c r="R167" s="225">
        <f t="shared" si="34"/>
        <v>0</v>
      </c>
      <c r="S167" s="226">
        <f t="shared" si="34"/>
        <v>0</v>
      </c>
      <c r="T167" s="275">
        <f t="shared" si="34"/>
        <v>0</v>
      </c>
      <c r="U167" s="207"/>
      <c r="V167" s="181" t="s">
        <v>91</v>
      </c>
      <c r="W167" s="201" t="s">
        <v>89</v>
      </c>
      <c r="X167" s="202"/>
      <c r="Y167" s="203"/>
      <c r="Z167" s="224">
        <f t="shared" si="37"/>
        <v>0</v>
      </c>
      <c r="AA167" s="225">
        <f t="shared" si="37"/>
        <v>0</v>
      </c>
      <c r="AB167" s="297">
        <f t="shared" si="37"/>
        <v>0</v>
      </c>
      <c r="AC167" s="371">
        <f t="shared" si="37"/>
        <v>0</v>
      </c>
      <c r="AE167" s="199"/>
      <c r="AF167" s="181" t="s">
        <v>91</v>
      </c>
      <c r="AG167" s="201" t="s">
        <v>89</v>
      </c>
      <c r="AH167" s="202"/>
      <c r="AI167" s="224">
        <f t="shared" si="14"/>
        <v>0</v>
      </c>
      <c r="AJ167" s="225">
        <f t="shared" si="35"/>
        <v>0</v>
      </c>
      <c r="AK167" s="371">
        <f t="shared" si="36"/>
        <v>0</v>
      </c>
      <c r="AL167" s="1383">
        <f t="shared" si="15"/>
        <v>0</v>
      </c>
      <c r="AM167" s="1339"/>
    </row>
    <row r="168" spans="1:39" ht="14.45" customHeight="1">
      <c r="K168" s="199"/>
      <c r="L168" s="181"/>
      <c r="M168" s="201" t="s">
        <v>104</v>
      </c>
      <c r="N168" s="202"/>
      <c r="O168" s="203"/>
      <c r="P168" s="224">
        <f t="shared" si="34"/>
        <v>0</v>
      </c>
      <c r="Q168" s="225">
        <f t="shared" si="34"/>
        <v>0</v>
      </c>
      <c r="R168" s="225">
        <f t="shared" si="34"/>
        <v>0</v>
      </c>
      <c r="S168" s="226">
        <f t="shared" si="34"/>
        <v>0</v>
      </c>
      <c r="T168" s="275">
        <f t="shared" si="34"/>
        <v>0</v>
      </c>
      <c r="U168" s="207"/>
      <c r="V168" s="181"/>
      <c r="W168" s="201" t="s">
        <v>104</v>
      </c>
      <c r="X168" s="202"/>
      <c r="Y168" s="203"/>
      <c r="Z168" s="224">
        <f t="shared" si="37"/>
        <v>0</v>
      </c>
      <c r="AA168" s="225">
        <f t="shared" si="37"/>
        <v>0</v>
      </c>
      <c r="AB168" s="297">
        <f t="shared" si="37"/>
        <v>0</v>
      </c>
      <c r="AC168" s="371">
        <f t="shared" si="37"/>
        <v>0</v>
      </c>
      <c r="AE168" s="199"/>
      <c r="AF168" s="181"/>
      <c r="AG168" s="201" t="s">
        <v>104</v>
      </c>
      <c r="AH168" s="202"/>
      <c r="AI168" s="224">
        <f t="shared" si="14"/>
        <v>0</v>
      </c>
      <c r="AJ168" s="225">
        <f t="shared" si="35"/>
        <v>0</v>
      </c>
      <c r="AK168" s="371">
        <f t="shared" si="36"/>
        <v>0</v>
      </c>
      <c r="AL168" s="1383">
        <f t="shared" si="15"/>
        <v>0</v>
      </c>
      <c r="AM168" s="1339"/>
    </row>
    <row r="169" spans="1:39" ht="14.45" customHeight="1">
      <c r="K169" s="199"/>
      <c r="L169" s="181"/>
      <c r="M169" s="201" t="s">
        <v>90</v>
      </c>
      <c r="N169" s="202"/>
      <c r="O169" s="203"/>
      <c r="P169" s="224">
        <f t="shared" si="34"/>
        <v>0</v>
      </c>
      <c r="Q169" s="225">
        <f t="shared" si="34"/>
        <v>0</v>
      </c>
      <c r="R169" s="225">
        <f t="shared" si="34"/>
        <v>0</v>
      </c>
      <c r="S169" s="226">
        <f t="shared" si="34"/>
        <v>0</v>
      </c>
      <c r="T169" s="275">
        <f t="shared" si="34"/>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4"/>
        <v>0</v>
      </c>
      <c r="AJ169" s="225">
        <f t="shared" si="35"/>
        <v>0</v>
      </c>
      <c r="AK169" s="371">
        <f t="shared" si="36"/>
        <v>0</v>
      </c>
      <c r="AL169" s="1383">
        <f t="shared" si="15"/>
        <v>0</v>
      </c>
      <c r="AM169" s="1339"/>
    </row>
    <row r="170" spans="1:39" ht="14.45" customHeight="1">
      <c r="A170" s="933">
        <v>0</v>
      </c>
      <c r="B170" s="933">
        <v>0</v>
      </c>
      <c r="C170" s="933">
        <v>0</v>
      </c>
      <c r="D170" s="933">
        <v>0</v>
      </c>
      <c r="E170" s="933">
        <v>0</v>
      </c>
      <c r="K170" s="199"/>
      <c r="L170" s="181" t="s">
        <v>92</v>
      </c>
      <c r="M170" s="201" t="s">
        <v>105</v>
      </c>
      <c r="N170" s="202"/>
      <c r="O170" s="203"/>
      <c r="P170" s="224">
        <f t="shared" si="34"/>
        <v>0</v>
      </c>
      <c r="Q170" s="225">
        <f t="shared" si="34"/>
        <v>0</v>
      </c>
      <c r="R170" s="225">
        <f t="shared" si="34"/>
        <v>0</v>
      </c>
      <c r="S170" s="226">
        <f t="shared" si="34"/>
        <v>0</v>
      </c>
      <c r="T170" s="275">
        <f t="shared" si="34"/>
        <v>0</v>
      </c>
      <c r="U170" s="207"/>
      <c r="V170" s="181" t="s">
        <v>92</v>
      </c>
      <c r="W170" s="201" t="s">
        <v>105</v>
      </c>
      <c r="X170" s="202"/>
      <c r="Y170" s="203" t="s">
        <v>156</v>
      </c>
      <c r="Z170" s="224">
        <f t="shared" ref="Z170:AC172" si="38">IF(ISERROR((Z$58+Z$59)*(Q170/(Q$170+Q$171+Q$172+Q$174))),0,ROUND((Z$58+Z$59)*(Q170/(Q$170+Q$171+Q$172+Q$174)),0))</f>
        <v>0</v>
      </c>
      <c r="AA170" s="225">
        <f t="shared" si="38"/>
        <v>0</v>
      </c>
      <c r="AB170" s="297">
        <f t="shared" si="38"/>
        <v>0</v>
      </c>
      <c r="AC170" s="371">
        <f t="shared" si="38"/>
        <v>0</v>
      </c>
      <c r="AE170" s="199"/>
      <c r="AF170" s="181" t="s">
        <v>92</v>
      </c>
      <c r="AG170" s="201" t="s">
        <v>105</v>
      </c>
      <c r="AH170" s="202"/>
      <c r="AI170" s="224">
        <f t="shared" si="14"/>
        <v>0</v>
      </c>
      <c r="AJ170" s="225">
        <f t="shared" ref="AJ170:AJ175" si="39">IF($P170-$Z170=0,0,ROUND((R170-AA170)*$AI170/($P170-$Z170),0))</f>
        <v>0</v>
      </c>
      <c r="AK170" s="371">
        <f t="shared" ref="AK170:AK175" si="40">IF(P170-Z170=0,0,ROUND((S170-AB170)*AI170/(P170-Z170),0))</f>
        <v>0</v>
      </c>
      <c r="AL170" s="1383">
        <f t="shared" si="15"/>
        <v>0</v>
      </c>
      <c r="AM170" s="1339"/>
    </row>
    <row r="171" spans="1:39" ht="14.45" customHeight="1">
      <c r="A171" s="933">
        <v>0</v>
      </c>
      <c r="B171" s="933">
        <v>0</v>
      </c>
      <c r="C171" s="933">
        <v>0</v>
      </c>
      <c r="D171" s="933">
        <v>0</v>
      </c>
      <c r="E171" s="933">
        <v>0</v>
      </c>
      <c r="K171" s="199"/>
      <c r="L171" s="181"/>
      <c r="M171" s="201" t="s">
        <v>106</v>
      </c>
      <c r="N171" s="202"/>
      <c r="O171" s="203"/>
      <c r="P171" s="224">
        <f t="shared" si="34"/>
        <v>0</v>
      </c>
      <c r="Q171" s="225">
        <f t="shared" si="34"/>
        <v>0</v>
      </c>
      <c r="R171" s="225">
        <f t="shared" si="34"/>
        <v>0</v>
      </c>
      <c r="S171" s="226">
        <f t="shared" si="34"/>
        <v>0</v>
      </c>
      <c r="T171" s="275">
        <f t="shared" si="34"/>
        <v>0</v>
      </c>
      <c r="U171" s="207"/>
      <c r="V171" s="181"/>
      <c r="W171" s="201" t="s">
        <v>106</v>
      </c>
      <c r="X171" s="202"/>
      <c r="Y171" s="203" t="s">
        <v>156</v>
      </c>
      <c r="Z171" s="224">
        <f t="shared" si="38"/>
        <v>0</v>
      </c>
      <c r="AA171" s="225">
        <f t="shared" si="38"/>
        <v>0</v>
      </c>
      <c r="AB171" s="297">
        <f t="shared" si="38"/>
        <v>0</v>
      </c>
      <c r="AC171" s="371">
        <f t="shared" si="38"/>
        <v>0</v>
      </c>
      <c r="AE171" s="199"/>
      <c r="AF171" s="181"/>
      <c r="AG171" s="201" t="s">
        <v>106</v>
      </c>
      <c r="AH171" s="202"/>
      <c r="AI171" s="224">
        <f t="shared" si="14"/>
        <v>0</v>
      </c>
      <c r="AJ171" s="225">
        <f t="shared" si="39"/>
        <v>0</v>
      </c>
      <c r="AK171" s="371">
        <f t="shared" si="40"/>
        <v>0</v>
      </c>
      <c r="AL171" s="1383">
        <f t="shared" si="15"/>
        <v>0</v>
      </c>
      <c r="AM171" s="1339"/>
    </row>
    <row r="172" spans="1:39" ht="14.45" customHeight="1">
      <c r="A172" s="933">
        <v>0</v>
      </c>
      <c r="B172" s="933">
        <v>0</v>
      </c>
      <c r="C172" s="933">
        <v>0</v>
      </c>
      <c r="D172" s="933">
        <v>0</v>
      </c>
      <c r="E172" s="933">
        <v>0</v>
      </c>
      <c r="K172" s="199"/>
      <c r="L172" s="181"/>
      <c r="M172" s="201" t="s">
        <v>107</v>
      </c>
      <c r="N172" s="202"/>
      <c r="O172" s="203"/>
      <c r="P172" s="224">
        <f t="shared" si="34"/>
        <v>0</v>
      </c>
      <c r="Q172" s="225">
        <f t="shared" si="34"/>
        <v>0</v>
      </c>
      <c r="R172" s="225">
        <f t="shared" si="34"/>
        <v>0</v>
      </c>
      <c r="S172" s="226">
        <f t="shared" si="34"/>
        <v>0</v>
      </c>
      <c r="T172" s="275">
        <f t="shared" si="34"/>
        <v>0</v>
      </c>
      <c r="U172" s="207"/>
      <c r="V172" s="181"/>
      <c r="W172" s="201" t="s">
        <v>107</v>
      </c>
      <c r="X172" s="202"/>
      <c r="Y172" s="203" t="s">
        <v>156</v>
      </c>
      <c r="Z172" s="224">
        <f t="shared" si="38"/>
        <v>0</v>
      </c>
      <c r="AA172" s="225">
        <f t="shared" si="38"/>
        <v>0</v>
      </c>
      <c r="AB172" s="297">
        <f t="shared" si="38"/>
        <v>0</v>
      </c>
      <c r="AC172" s="371">
        <f t="shared" si="38"/>
        <v>0</v>
      </c>
      <c r="AE172" s="199"/>
      <c r="AF172" s="181"/>
      <c r="AG172" s="201" t="s">
        <v>107</v>
      </c>
      <c r="AH172" s="202"/>
      <c r="AI172" s="224">
        <f t="shared" si="14"/>
        <v>0</v>
      </c>
      <c r="AJ172" s="225">
        <f t="shared" si="39"/>
        <v>0</v>
      </c>
      <c r="AK172" s="371">
        <f t="shared" si="40"/>
        <v>0</v>
      </c>
      <c r="AL172" s="1383">
        <f t="shared" si="15"/>
        <v>0</v>
      </c>
      <c r="AM172" s="1339"/>
    </row>
    <row r="173" spans="1:39" ht="14.45" customHeight="1">
      <c r="A173" s="933">
        <v>0</v>
      </c>
      <c r="B173" s="933">
        <v>0</v>
      </c>
      <c r="C173" s="933">
        <v>0</v>
      </c>
      <c r="D173" s="933">
        <v>0</v>
      </c>
      <c r="E173" s="933">
        <v>0</v>
      </c>
      <c r="K173" s="199"/>
      <c r="L173" s="181" t="s">
        <v>41</v>
      </c>
      <c r="M173" s="201" t="s">
        <v>108</v>
      </c>
      <c r="N173" s="202"/>
      <c r="O173" s="203"/>
      <c r="P173" s="224">
        <f t="shared" ref="P173:T176" si="41">P58+P112</f>
        <v>16590</v>
      </c>
      <c r="Q173" s="225">
        <f t="shared" si="41"/>
        <v>16590</v>
      </c>
      <c r="R173" s="225">
        <f t="shared" si="41"/>
        <v>0</v>
      </c>
      <c r="S173" s="226">
        <f t="shared" si="41"/>
        <v>0</v>
      </c>
      <c r="T173" s="275">
        <f t="shared" si="41"/>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4"/>
        <v>16590</v>
      </c>
      <c r="AJ173" s="225">
        <f t="shared" si="39"/>
        <v>0</v>
      </c>
      <c r="AK173" s="371">
        <f t="shared" si="40"/>
        <v>0</v>
      </c>
      <c r="AL173" s="1383">
        <f t="shared" si="15"/>
        <v>0</v>
      </c>
      <c r="AM173" s="1339"/>
    </row>
    <row r="174" spans="1:39" ht="14.45" customHeight="1">
      <c r="A174" s="933">
        <v>0</v>
      </c>
      <c r="B174" s="933">
        <v>0</v>
      </c>
      <c r="C174" s="933">
        <v>0</v>
      </c>
      <c r="D174" s="933">
        <v>0</v>
      </c>
      <c r="E174" s="933">
        <v>0</v>
      </c>
      <c r="K174" s="199"/>
      <c r="L174" s="221"/>
      <c r="M174" s="201" t="s">
        <v>13</v>
      </c>
      <c r="N174" s="202"/>
      <c r="O174" s="203"/>
      <c r="P174" s="224">
        <f t="shared" si="41"/>
        <v>1214</v>
      </c>
      <c r="Q174" s="225">
        <f t="shared" si="41"/>
        <v>1214</v>
      </c>
      <c r="R174" s="225">
        <f t="shared" si="41"/>
        <v>0</v>
      </c>
      <c r="S174" s="226">
        <f t="shared" si="41"/>
        <v>0</v>
      </c>
      <c r="T174" s="275">
        <f t="shared" si="41"/>
        <v>0</v>
      </c>
      <c r="U174" s="207"/>
      <c r="V174" s="221"/>
      <c r="W174" s="201" t="s">
        <v>13</v>
      </c>
      <c r="X174" s="202"/>
      <c r="Y174" s="203" t="s">
        <v>156</v>
      </c>
      <c r="Z174" s="224">
        <f>IF(ISERROR((Z$58+Z$59)*(Q174/(Q$170+Q$171+Q$172+Q$174))),0,ROUND((Z$58+Z$59)*(Q174/(Q$170+Q$171+Q$172+Q$174)),0))</f>
        <v>0</v>
      </c>
      <c r="AA174" s="225">
        <f>IF(ISERROR((AA$58+AA$59)*(R174/(R$170+R$171+R$172+R$174))),0,ROUND((AA$58+AA$59)*(R174/(R$170+R$171+R$172+R$174)),0))</f>
        <v>0</v>
      </c>
      <c r="AB174" s="297">
        <f>IF(ISERROR((AB$58+AB$59)*(S174/(S$170+S$171+S$172+S$174))),0,ROUND((AB$58+AB$59)*(S174/(S$170+S$171+S$172+S$174)),0))</f>
        <v>0</v>
      </c>
      <c r="AC174" s="371">
        <f>IF(ISERROR((AC$58+AC$59)*(T174/(T$170+T$171+T$172+T$174))),0,ROUND((AC$58+AC$59)*(T174/(T$170+T$171+T$172+T$174)),0))</f>
        <v>0</v>
      </c>
      <c r="AE174" s="199"/>
      <c r="AF174" s="221"/>
      <c r="AG174" s="201" t="s">
        <v>13</v>
      </c>
      <c r="AH174" s="202"/>
      <c r="AI174" s="224">
        <f t="shared" si="14"/>
        <v>1214</v>
      </c>
      <c r="AJ174" s="225">
        <f t="shared" si="39"/>
        <v>0</v>
      </c>
      <c r="AK174" s="371">
        <f t="shared" si="40"/>
        <v>0</v>
      </c>
      <c r="AL174" s="1383">
        <f t="shared" si="15"/>
        <v>0</v>
      </c>
      <c r="AM174" s="1339"/>
    </row>
    <row r="175" spans="1:39" ht="14.45" customHeight="1">
      <c r="A175" s="933">
        <v>0</v>
      </c>
      <c r="B175" s="933">
        <v>0</v>
      </c>
      <c r="C175" s="933">
        <v>0</v>
      </c>
      <c r="D175" s="933">
        <v>0</v>
      </c>
      <c r="E175" s="933">
        <v>0</v>
      </c>
      <c r="K175" s="199"/>
      <c r="L175" s="201" t="s">
        <v>13</v>
      </c>
      <c r="M175" s="202"/>
      <c r="N175" s="202"/>
      <c r="O175" s="203"/>
      <c r="P175" s="224">
        <f t="shared" si="41"/>
        <v>0</v>
      </c>
      <c r="Q175" s="225">
        <f t="shared" si="41"/>
        <v>0</v>
      </c>
      <c r="R175" s="225">
        <f t="shared" si="41"/>
        <v>0</v>
      </c>
      <c r="S175" s="226">
        <f t="shared" si="41"/>
        <v>0</v>
      </c>
      <c r="T175" s="275">
        <f t="shared" si="41"/>
        <v>0</v>
      </c>
      <c r="U175" s="207"/>
      <c r="V175" s="201" t="s">
        <v>13</v>
      </c>
      <c r="W175" s="202"/>
      <c r="X175" s="202"/>
      <c r="Y175" s="203" t="s">
        <v>156</v>
      </c>
      <c r="Z175" s="46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4"/>
        <v>0</v>
      </c>
      <c r="AJ175" s="225">
        <f t="shared" si="39"/>
        <v>0</v>
      </c>
      <c r="AK175" s="371">
        <f t="shared" si="40"/>
        <v>0</v>
      </c>
      <c r="AL175" s="1383">
        <f t="shared" si="15"/>
        <v>0</v>
      </c>
      <c r="AM175" s="1387" t="s">
        <v>1277</v>
      </c>
    </row>
    <row r="176" spans="1:39" ht="14.45" customHeight="1" thickBot="1">
      <c r="A176" s="933">
        <v>0</v>
      </c>
      <c r="B176" s="933">
        <v>0</v>
      </c>
      <c r="C176" s="933">
        <v>0</v>
      </c>
      <c r="D176" s="933">
        <v>0</v>
      </c>
      <c r="E176" s="933">
        <v>0</v>
      </c>
      <c r="K176" s="316"/>
      <c r="L176" s="317" t="s">
        <v>82</v>
      </c>
      <c r="M176" s="318"/>
      <c r="N176" s="318"/>
      <c r="O176" s="319"/>
      <c r="P176" s="320">
        <f t="shared" si="41"/>
        <v>755374</v>
      </c>
      <c r="Q176" s="321">
        <f t="shared" si="41"/>
        <v>695820</v>
      </c>
      <c r="R176" s="321">
        <f t="shared" si="41"/>
        <v>116481</v>
      </c>
      <c r="S176" s="322">
        <f t="shared" si="41"/>
        <v>121589</v>
      </c>
      <c r="T176" s="323">
        <f t="shared" si="41"/>
        <v>176000</v>
      </c>
      <c r="U176" s="372"/>
      <c r="V176" s="317" t="s">
        <v>82</v>
      </c>
      <c r="W176" s="318"/>
      <c r="X176" s="318"/>
      <c r="Y176" s="319"/>
      <c r="Z176" s="320">
        <f>SUM(Z123:Z175)-Z124-Z125-Z127-Z128-Z130-Z131-Z132-Z145-Z146-Z147-Z155-Z156-Z157-Z158-Z159-Z164-Z165</f>
        <v>40550</v>
      </c>
      <c r="AA176" s="321">
        <f>SUM(AA123:AA175)-AA124-AA125-AA127-AA128-AA130-AA131-AA132-AA145-AA146-AA147-AA155-AA156-AA157-AA158-AA159-AA164-AA165</f>
        <v>0</v>
      </c>
      <c r="AB176" s="500">
        <f>SUM(AB123:AB175)-AB124-AB125-AB127-AB128-AB130-AB131-AB132-AB145-AB146-AB147-AB155-AB156-AB157-AB158-AB159-AB164-AB165</f>
        <v>0</v>
      </c>
      <c r="AC176" s="373">
        <f>SUM(AC123:AC175)-AC124-AC125-AC127-AC128-AC130-AC131-AC132-AC145-AC146-AC147-AC155-AC156-AC157-AC158-AC159-AC164-AC165</f>
        <v>0</v>
      </c>
      <c r="AE176" s="374"/>
      <c r="AF176" s="317" t="s">
        <v>82</v>
      </c>
      <c r="AG176" s="318"/>
      <c r="AH176" s="318"/>
      <c r="AI176" s="375">
        <f t="shared" si="14"/>
        <v>655270</v>
      </c>
      <c r="AJ176" s="321">
        <f>SUM(AJ123,AJ126,AJ129,AJ133:AJ144,AJ148:AJ154,AJ160:AJ163,AJ166:AJ175)</f>
        <v>116481</v>
      </c>
      <c r="AK176" s="373">
        <f>SUM(AK123,AK126,AK129,AK133:AK144,AK148:AK154,AK160:AK163,AK166:AK175)</f>
        <v>87996</v>
      </c>
      <c r="AL176" s="1340">
        <f>SUM(AL123,AL126,AL129,AL133:AL144,AL148:AL154,AL160:AL163,AL166:AL175)</f>
        <v>59554</v>
      </c>
      <c r="AM176" s="1388">
        <f>P176-Q176</f>
        <v>59554</v>
      </c>
    </row>
    <row r="177" spans="1:29" ht="14.45" customHeight="1" thickTop="1">
      <c r="A177" s="933">
        <v>0</v>
      </c>
      <c r="B177" s="933">
        <v>0</v>
      </c>
      <c r="C177" s="933">
        <v>0</v>
      </c>
      <c r="D177" s="933">
        <v>0</v>
      </c>
      <c r="E177" s="933">
        <v>0</v>
      </c>
      <c r="Z177" s="441"/>
      <c r="AC177" s="442"/>
    </row>
    <row r="178" spans="1:29" ht="14.45" customHeight="1">
      <c r="A178" s="933">
        <v>0</v>
      </c>
      <c r="B178" s="933">
        <v>0</v>
      </c>
      <c r="C178" s="933">
        <v>0</v>
      </c>
      <c r="D178" s="933">
        <v>0</v>
      </c>
      <c r="E178" s="933">
        <v>0</v>
      </c>
      <c r="AC178" s="442"/>
    </row>
    <row r="179" spans="1:29">
      <c r="A179" s="933">
        <v>2474</v>
      </c>
      <c r="B179" s="933">
        <v>0</v>
      </c>
      <c r="C179" s="933">
        <v>0</v>
      </c>
      <c r="D179" s="933">
        <v>0</v>
      </c>
      <c r="E179" s="933">
        <v>0</v>
      </c>
      <c r="AC179" s="442"/>
    </row>
    <row r="180" spans="1:29">
      <c r="A180" s="933">
        <v>2474</v>
      </c>
      <c r="B180" s="933">
        <v>0</v>
      </c>
      <c r="C180" s="933">
        <v>0</v>
      </c>
      <c r="D180" s="933">
        <v>0</v>
      </c>
      <c r="E180" s="933">
        <v>0</v>
      </c>
      <c r="AC180" s="442"/>
    </row>
    <row r="181" spans="1:29">
      <c r="A181" s="933">
        <v>0</v>
      </c>
      <c r="B181" s="933">
        <v>0</v>
      </c>
      <c r="C181" s="933">
        <v>0</v>
      </c>
      <c r="D181" s="933">
        <v>0</v>
      </c>
      <c r="E181" s="933">
        <v>0</v>
      </c>
      <c r="AC181" s="442"/>
    </row>
    <row r="182" spans="1:29">
      <c r="A182" s="933">
        <v>0</v>
      </c>
      <c r="B182" s="933">
        <v>0</v>
      </c>
      <c r="C182" s="933">
        <v>0</v>
      </c>
      <c r="D182" s="933">
        <v>0</v>
      </c>
      <c r="E182" s="933">
        <v>0</v>
      </c>
      <c r="AC182" s="442"/>
    </row>
    <row r="183" spans="1:29">
      <c r="A183" s="933">
        <v>0</v>
      </c>
      <c r="B183" s="933">
        <v>0</v>
      </c>
      <c r="C183" s="933">
        <v>0</v>
      </c>
      <c r="D183" s="933">
        <v>0</v>
      </c>
      <c r="E183" s="933">
        <v>0</v>
      </c>
      <c r="AC183" s="442"/>
    </row>
    <row r="184" spans="1:29">
      <c r="A184" s="933">
        <v>0</v>
      </c>
      <c r="B184" s="933">
        <v>0</v>
      </c>
      <c r="C184" s="933">
        <v>0</v>
      </c>
      <c r="D184" s="933">
        <v>0</v>
      </c>
      <c r="E184" s="933">
        <v>0</v>
      </c>
      <c r="AC184" s="442"/>
    </row>
    <row r="185" spans="1:29">
      <c r="A185" s="933">
        <v>0</v>
      </c>
      <c r="B185" s="933">
        <v>0</v>
      </c>
      <c r="C185" s="933">
        <v>0</v>
      </c>
      <c r="D185" s="933">
        <v>0</v>
      </c>
      <c r="E185" s="933">
        <v>0</v>
      </c>
      <c r="AC185" s="442"/>
    </row>
    <row r="186" spans="1:29">
      <c r="A186" s="933">
        <v>0</v>
      </c>
      <c r="B186" s="933">
        <v>0</v>
      </c>
      <c r="C186" s="933">
        <v>0</v>
      </c>
      <c r="D186" s="933">
        <v>0</v>
      </c>
      <c r="E186" s="933">
        <v>0</v>
      </c>
      <c r="AC186" s="442"/>
    </row>
    <row r="187" spans="1:29">
      <c r="A187" s="933">
        <v>38076</v>
      </c>
      <c r="B187" s="933">
        <v>0</v>
      </c>
      <c r="C187" s="933">
        <v>0</v>
      </c>
      <c r="D187" s="933">
        <v>0</v>
      </c>
      <c r="E187" s="933">
        <v>0</v>
      </c>
      <c r="AC187" s="442"/>
    </row>
    <row r="188" spans="1:29">
      <c r="A188" s="933">
        <v>38076</v>
      </c>
      <c r="B188" s="933">
        <v>0</v>
      </c>
      <c r="C188" s="933">
        <v>0</v>
      </c>
      <c r="D188" s="933">
        <v>0</v>
      </c>
      <c r="E188" s="933">
        <v>0</v>
      </c>
      <c r="AC188" s="442"/>
    </row>
    <row r="189" spans="1:29">
      <c r="A189" s="933">
        <v>0</v>
      </c>
      <c r="B189" s="933">
        <v>0</v>
      </c>
      <c r="C189" s="933">
        <v>0</v>
      </c>
      <c r="D189" s="933">
        <v>0</v>
      </c>
      <c r="E189" s="933">
        <v>0</v>
      </c>
      <c r="AC189" s="442"/>
    </row>
    <row r="190" spans="1:29">
      <c r="A190" s="933">
        <v>0</v>
      </c>
      <c r="B190" s="933">
        <v>0</v>
      </c>
      <c r="C190" s="933">
        <v>0</v>
      </c>
      <c r="D190" s="933">
        <v>0</v>
      </c>
      <c r="E190" s="933">
        <v>0</v>
      </c>
      <c r="AC190" s="442"/>
    </row>
    <row r="191" spans="1:29">
      <c r="A191" s="933">
        <v>0</v>
      </c>
      <c r="B191" s="933">
        <v>0</v>
      </c>
      <c r="C191" s="933">
        <v>0</v>
      </c>
      <c r="D191" s="933">
        <v>0</v>
      </c>
      <c r="E191" s="933">
        <v>0</v>
      </c>
      <c r="AC191" s="442"/>
    </row>
    <row r="192" spans="1:29">
      <c r="A192" s="933">
        <v>0</v>
      </c>
      <c r="B192" s="933">
        <v>0</v>
      </c>
      <c r="C192" s="933">
        <v>0</v>
      </c>
      <c r="D192" s="933">
        <v>0</v>
      </c>
      <c r="E192" s="933">
        <v>0</v>
      </c>
      <c r="AC192" s="442"/>
    </row>
    <row r="193" spans="1:29">
      <c r="A193" s="933">
        <v>0</v>
      </c>
      <c r="B193" s="933">
        <v>0</v>
      </c>
      <c r="C193" s="933">
        <v>0</v>
      </c>
      <c r="D193" s="933">
        <v>0</v>
      </c>
      <c r="E193" s="933">
        <v>0</v>
      </c>
      <c r="AC193" s="442"/>
    </row>
    <row r="194" spans="1:29">
      <c r="A194" s="933">
        <v>0</v>
      </c>
      <c r="B194" s="933">
        <v>0</v>
      </c>
      <c r="C194" s="933">
        <v>0</v>
      </c>
      <c r="D194" s="933">
        <v>0</v>
      </c>
      <c r="E194" s="933">
        <v>0</v>
      </c>
      <c r="AC194" s="442"/>
    </row>
    <row r="195" spans="1:29">
      <c r="A195" s="933">
        <v>0</v>
      </c>
      <c r="B195" s="933">
        <v>0</v>
      </c>
      <c r="C195" s="933">
        <v>0</v>
      </c>
      <c r="D195" s="933">
        <v>0</v>
      </c>
      <c r="E195" s="933">
        <v>0</v>
      </c>
      <c r="AC195" s="442"/>
    </row>
    <row r="196" spans="1:29" ht="14.25" thickBot="1">
      <c r="A196" s="933">
        <v>40550</v>
      </c>
      <c r="B196" s="933">
        <v>0</v>
      </c>
      <c r="C196" s="933">
        <v>0</v>
      </c>
      <c r="D196" s="933">
        <v>0</v>
      </c>
      <c r="E196" s="933">
        <v>0</v>
      </c>
      <c r="AC196" s="442"/>
    </row>
    <row r="197" spans="1:29">
      <c r="A197" s="555"/>
      <c r="B197" s="555"/>
      <c r="C197" s="555"/>
      <c r="D197" s="555"/>
      <c r="E197" s="555"/>
      <c r="AC197" s="442"/>
    </row>
    <row r="198" spans="1:29">
      <c r="AC198" s="442"/>
    </row>
    <row r="199" spans="1:29">
      <c r="AC199" s="442"/>
    </row>
    <row r="200" spans="1:29">
      <c r="AC200" s="442"/>
    </row>
    <row r="201" spans="1:29">
      <c r="AC201" s="442"/>
    </row>
    <row r="202" spans="1:29">
      <c r="AC202" s="442"/>
    </row>
    <row r="203" spans="1:29">
      <c r="AC203" s="442"/>
    </row>
    <row r="204" spans="1:29">
      <c r="AC204" s="442"/>
    </row>
    <row r="205" spans="1:29">
      <c r="AC205" s="442"/>
    </row>
    <row r="206" spans="1:29">
      <c r="AC206" s="442"/>
    </row>
    <row r="207" spans="1:29">
      <c r="AC207" s="442"/>
    </row>
    <row r="208" spans="1: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4.xml><?xml version="1.0" encoding="utf-8"?>
<worksheet xmlns="http://schemas.openxmlformats.org/spreadsheetml/2006/main" xmlns:r="http://schemas.openxmlformats.org/officeDocument/2006/relationships">
  <dimension ref="A1:AM245"/>
  <sheetViews>
    <sheetView topLeftCell="AB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745</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386517</v>
      </c>
      <c r="B8" s="555">
        <v>386517</v>
      </c>
      <c r="C8" s="555">
        <v>374164</v>
      </c>
      <c r="D8" s="555">
        <v>12353</v>
      </c>
      <c r="E8" s="555">
        <v>118172</v>
      </c>
      <c r="F8" s="555">
        <v>127577</v>
      </c>
      <c r="G8" s="555">
        <v>1485</v>
      </c>
      <c r="H8" s="556">
        <v>101500</v>
      </c>
      <c r="I8" s="558"/>
      <c r="K8" s="188"/>
      <c r="L8" s="189" t="s">
        <v>8</v>
      </c>
      <c r="M8" s="190"/>
      <c r="N8" s="190"/>
      <c r="O8" s="191" t="s">
        <v>9</v>
      </c>
      <c r="P8" s="192">
        <f>'Ｓ６２（1987）'!A9</f>
        <v>0</v>
      </c>
      <c r="Q8" s="258">
        <f>'Ｓ６２（1987）'!C9</f>
        <v>0</v>
      </c>
      <c r="R8" s="258">
        <f>'Ｓ６２（1987）'!E9</f>
        <v>0</v>
      </c>
      <c r="S8" s="260">
        <f>'Ｓ６２（1987）'!F9</f>
        <v>0</v>
      </c>
      <c r="T8" s="261">
        <f>'Ｓ６２（1987）'!H9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146</v>
      </c>
      <c r="N9" s="202"/>
      <c r="O9" s="203" t="s">
        <v>12</v>
      </c>
      <c r="P9" s="204">
        <f>'Ｓ６２（1987）'!A10</f>
        <v>0</v>
      </c>
      <c r="Q9" s="205">
        <f>'Ｓ６２（1987）'!C10</f>
        <v>0</v>
      </c>
      <c r="R9" s="205">
        <f>'Ｓ６２（1987）'!E10</f>
        <v>0</v>
      </c>
      <c r="S9" s="267">
        <f>'Ｓ６２（1987）'!F10</f>
        <v>0</v>
      </c>
      <c r="T9" s="268">
        <f>'Ｓ６２（1987）'!H10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100546</v>
      </c>
      <c r="B11" s="558">
        <v>100546</v>
      </c>
      <c r="C11" s="558">
        <v>100546</v>
      </c>
      <c r="D11" s="558">
        <v>0</v>
      </c>
      <c r="E11" s="558">
        <v>55300</v>
      </c>
      <c r="F11" s="558">
        <v>25136</v>
      </c>
      <c r="G11" s="558">
        <v>0</v>
      </c>
      <c r="H11" s="559">
        <v>16000</v>
      </c>
      <c r="I11" s="558"/>
      <c r="K11" s="199" t="s">
        <v>4</v>
      </c>
      <c r="L11" s="178" t="s">
        <v>14</v>
      </c>
      <c r="M11" s="175"/>
      <c r="N11" s="175"/>
      <c r="O11" s="216" t="s">
        <v>15</v>
      </c>
      <c r="P11" s="217">
        <f>'Ｓ６２（1987）'!A11</f>
        <v>100546</v>
      </c>
      <c r="Q11" s="218">
        <f>'Ｓ６２（1987）'!C11</f>
        <v>100546</v>
      </c>
      <c r="R11" s="218">
        <f>'Ｓ６２（1987）'!E11</f>
        <v>55300</v>
      </c>
      <c r="S11" s="283">
        <f>'Ｓ６２（1987）'!F11</f>
        <v>25136</v>
      </c>
      <c r="T11" s="268">
        <f>'Ｓ６２（1987）'!H11</f>
        <v>16000</v>
      </c>
      <c r="U11" s="207"/>
      <c r="V11" s="178" t="s">
        <v>147</v>
      </c>
      <c r="W11" s="202"/>
      <c r="X11" s="202"/>
      <c r="Y11" s="220" t="s">
        <v>10</v>
      </c>
      <c r="Z11" s="204">
        <f t="shared" ref="Z11:AB12" si="0">+A170</f>
        <v>0</v>
      </c>
      <c r="AA11" s="205">
        <f t="shared" si="0"/>
        <v>0</v>
      </c>
      <c r="AB11" s="205">
        <f t="shared" si="0"/>
        <v>0</v>
      </c>
      <c r="AC11" s="548">
        <f>+E170</f>
        <v>0</v>
      </c>
      <c r="AD11" s="165"/>
      <c r="AE11" s="165"/>
      <c r="AF11" s="165"/>
      <c r="AG11" s="165"/>
      <c r="AH11" s="165"/>
    </row>
    <row r="12" spans="1:34" ht="14.45" customHeight="1">
      <c r="A12" s="557">
        <v>100546</v>
      </c>
      <c r="B12" s="558">
        <v>100546</v>
      </c>
      <c r="C12" s="558">
        <v>100546</v>
      </c>
      <c r="D12" s="558">
        <v>0</v>
      </c>
      <c r="E12" s="558">
        <v>55300</v>
      </c>
      <c r="F12" s="558">
        <v>25136</v>
      </c>
      <c r="G12" s="558">
        <v>0</v>
      </c>
      <c r="H12" s="559">
        <v>16000</v>
      </c>
      <c r="I12" s="558"/>
      <c r="K12" s="199"/>
      <c r="L12" s="200"/>
      <c r="M12" s="201" t="s">
        <v>16</v>
      </c>
      <c r="N12" s="202"/>
      <c r="O12" s="203" t="s">
        <v>17</v>
      </c>
      <c r="P12" s="204">
        <f>'Ｓ６２（1987）'!A12</f>
        <v>100546</v>
      </c>
      <c r="Q12" s="205">
        <f>'Ｓ６２（1987）'!C12</f>
        <v>100546</v>
      </c>
      <c r="R12" s="205">
        <f>'Ｓ６２（1987）'!E12</f>
        <v>55300</v>
      </c>
      <c r="S12" s="267">
        <f>'Ｓ６２（1987）'!F12</f>
        <v>25136</v>
      </c>
      <c r="T12" s="268">
        <f>'Ｓ６２（1987）'!H12</f>
        <v>16000</v>
      </c>
      <c r="U12" s="207"/>
      <c r="V12" s="181"/>
      <c r="W12" s="201" t="s">
        <v>16</v>
      </c>
      <c r="X12" s="202"/>
      <c r="Y12" s="220" t="s">
        <v>9</v>
      </c>
      <c r="Z12" s="204">
        <f t="shared" si="0"/>
        <v>0</v>
      </c>
      <c r="AA12" s="205">
        <f t="shared" si="0"/>
        <v>0</v>
      </c>
      <c r="AB12" s="205">
        <f t="shared" si="0"/>
        <v>0</v>
      </c>
      <c r="AC12" s="548">
        <f>+E171</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21"/>
      <c r="W13" s="201" t="s">
        <v>13</v>
      </c>
      <c r="X13" s="202"/>
      <c r="Y13" s="220"/>
      <c r="Z13" s="224">
        <f>Z11-Z12</f>
        <v>0</v>
      </c>
      <c r="AA13" s="225">
        <f>AA11-AA12</f>
        <v>0</v>
      </c>
      <c r="AB13" s="225">
        <f>AB11-AB12</f>
        <v>0</v>
      </c>
      <c r="AC13" s="235">
        <f>AC11-AC12</f>
        <v>0</v>
      </c>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'Ｓ６２（1987）'!A14</f>
        <v>0</v>
      </c>
      <c r="Q14" s="205">
        <f>'Ｓ６２（1987）'!C14</f>
        <v>0</v>
      </c>
      <c r="R14" s="205">
        <f>'Ｓ６２（1987）'!E14</f>
        <v>0</v>
      </c>
      <c r="S14" s="267">
        <f>'Ｓ６２（1987）'!F14</f>
        <v>0</v>
      </c>
      <c r="T14" s="268">
        <f>'Ｓ６２（1987）'!H14</f>
        <v>0</v>
      </c>
      <c r="U14" s="207"/>
      <c r="V14" s="201" t="s">
        <v>135</v>
      </c>
      <c r="W14" s="202"/>
      <c r="X14" s="202"/>
      <c r="Y14" s="220" t="s">
        <v>17</v>
      </c>
      <c r="Z14" s="204">
        <f>+A174</f>
        <v>0</v>
      </c>
      <c r="AA14" s="205">
        <f>+B174</f>
        <v>0</v>
      </c>
      <c r="AB14" s="205">
        <f>+C174</f>
        <v>0</v>
      </c>
      <c r="AC14" s="614">
        <f>+E174</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148</v>
      </c>
      <c r="O15" s="203" t="s">
        <v>97</v>
      </c>
      <c r="P15" s="204">
        <f>'Ｓ６２（1987）'!A15</f>
        <v>0</v>
      </c>
      <c r="Q15" s="205">
        <f>'Ｓ６２（1987）'!C15</f>
        <v>0</v>
      </c>
      <c r="R15" s="205">
        <f>'Ｓ６２（1987）'!E15</f>
        <v>0</v>
      </c>
      <c r="S15" s="267">
        <f>'Ｓ６２（1987）'!F15</f>
        <v>0</v>
      </c>
      <c r="T15" s="268">
        <f>'Ｓ６２（1987）'!H15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'Ｓ６２（1987）'!A16</f>
        <v>0</v>
      </c>
      <c r="Q16" s="205">
        <f>'Ｓ６２（1987）'!C16</f>
        <v>0</v>
      </c>
      <c r="R16" s="205">
        <f>'Ｓ６２（1987）'!E16</f>
        <v>0</v>
      </c>
      <c r="S16" s="267">
        <f>'Ｓ６２（1987）'!F16</f>
        <v>0</v>
      </c>
      <c r="T16" s="268">
        <f>'Ｓ６２（1987）'!H16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'Ｓ６２（1987）'!A17</f>
        <v>0</v>
      </c>
      <c r="Q18" s="205">
        <f>'Ｓ６２（1987）'!C17</f>
        <v>0</v>
      </c>
      <c r="R18" s="205">
        <f>'Ｓ６２（1987）'!E17</f>
        <v>0</v>
      </c>
      <c r="S18" s="267">
        <f>'Ｓ６２（1987）'!F17</f>
        <v>0</v>
      </c>
      <c r="T18" s="268">
        <f>'Ｓ６２（1987）'!H17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'Ｓ６２（1987）'!A18</f>
        <v>0</v>
      </c>
      <c r="Q19" s="205">
        <f>'Ｓ６２（1987）'!C18</f>
        <v>0</v>
      </c>
      <c r="R19" s="205">
        <f>'Ｓ６２（1987）'!E18</f>
        <v>0</v>
      </c>
      <c r="S19" s="267">
        <f>'Ｓ６２（1987）'!F18</f>
        <v>0</v>
      </c>
      <c r="T19" s="268">
        <f>'Ｓ６２（1987）'!H18</f>
        <v>0</v>
      </c>
      <c r="U19" s="207"/>
      <c r="V19" s="200"/>
      <c r="W19" s="172"/>
      <c r="X19" s="172"/>
      <c r="Y19" s="212"/>
      <c r="Z19" s="209"/>
      <c r="AA19" s="210"/>
      <c r="AB19" s="210"/>
      <c r="AC19" s="211"/>
      <c r="AD19" s="165"/>
      <c r="AE19" s="165"/>
      <c r="AF19" s="165"/>
      <c r="AG19" s="165"/>
      <c r="AH19" s="165"/>
    </row>
    <row r="20" spans="1:34" ht="14.45" customHeight="1">
      <c r="A20" s="557">
        <v>149916</v>
      </c>
      <c r="B20" s="558">
        <v>149916</v>
      </c>
      <c r="C20" s="558">
        <v>137563</v>
      </c>
      <c r="D20" s="558">
        <v>12353</v>
      </c>
      <c r="E20" s="558">
        <v>0</v>
      </c>
      <c r="F20" s="558">
        <v>97534</v>
      </c>
      <c r="G20" s="558">
        <v>1485</v>
      </c>
      <c r="H20" s="559">
        <v>41800</v>
      </c>
      <c r="I20" s="558"/>
      <c r="K20" s="199"/>
      <c r="L20" s="201" t="s">
        <v>19</v>
      </c>
      <c r="M20" s="202"/>
      <c r="N20" s="202"/>
      <c r="O20" s="203" t="s">
        <v>20</v>
      </c>
      <c r="P20" s="204">
        <f>'Ｓ６２（1987）'!A19</f>
        <v>0</v>
      </c>
      <c r="Q20" s="205">
        <f>'Ｓ６２（1987）'!C19</f>
        <v>0</v>
      </c>
      <c r="R20" s="449">
        <f>'Ｓ６２（1987）'!E19</f>
        <v>0</v>
      </c>
      <c r="S20" s="267">
        <f>'Ｓ６２（1987）'!F19</f>
        <v>0</v>
      </c>
      <c r="T20" s="268">
        <f>'Ｓ６２（1987）'!H19</f>
        <v>0</v>
      </c>
      <c r="U20" s="207" t="s">
        <v>4</v>
      </c>
      <c r="V20" s="200"/>
      <c r="W20" s="172"/>
      <c r="X20" s="172"/>
      <c r="Y20" s="212"/>
      <c r="Z20" s="209"/>
      <c r="AA20" s="210"/>
      <c r="AB20" s="210"/>
      <c r="AC20" s="211"/>
      <c r="AD20" s="165"/>
      <c r="AE20" s="165"/>
      <c r="AF20" s="165"/>
      <c r="AG20" s="165"/>
      <c r="AH20" s="165"/>
    </row>
    <row r="21" spans="1:34" ht="14.45" customHeight="1">
      <c r="A21" s="557">
        <v>9971</v>
      </c>
      <c r="B21" s="558">
        <v>9971</v>
      </c>
      <c r="C21" s="558">
        <v>9971</v>
      </c>
      <c r="D21" s="558">
        <v>0</v>
      </c>
      <c r="E21" s="558">
        <v>0</v>
      </c>
      <c r="F21" s="558">
        <v>5596</v>
      </c>
      <c r="G21" s="558">
        <v>0</v>
      </c>
      <c r="H21" s="559">
        <v>3900</v>
      </c>
      <c r="I21" s="558"/>
      <c r="K21" s="199" t="s">
        <v>21</v>
      </c>
      <c r="L21" s="200"/>
      <c r="M21" s="201" t="s">
        <v>22</v>
      </c>
      <c r="N21" s="202"/>
      <c r="O21" s="203" t="s">
        <v>23</v>
      </c>
      <c r="P21" s="204">
        <f>'Ｓ６２（1987）'!A21</f>
        <v>9971</v>
      </c>
      <c r="Q21" s="205">
        <f>'Ｓ６２（1987）'!C21</f>
        <v>9971</v>
      </c>
      <c r="R21" s="205">
        <f>'Ｓ６２（1987）'!E21</f>
        <v>0</v>
      </c>
      <c r="S21" s="267">
        <f>'Ｓ６２（1987）'!F21</f>
        <v>5596</v>
      </c>
      <c r="T21" s="268">
        <f>'Ｓ６２（1987）'!H21</f>
        <v>3900</v>
      </c>
      <c r="U21" s="207" t="s">
        <v>24</v>
      </c>
      <c r="V21" s="200"/>
      <c r="W21" s="212"/>
      <c r="X21" s="212"/>
      <c r="Y21" s="212"/>
      <c r="Z21" s="209"/>
      <c r="AA21" s="210"/>
      <c r="AB21" s="210"/>
      <c r="AC21" s="211"/>
      <c r="AD21" s="165"/>
      <c r="AE21" s="165"/>
      <c r="AF21" s="165"/>
      <c r="AG21" s="165"/>
      <c r="AH21" s="165"/>
    </row>
    <row r="22" spans="1:34" ht="14.45" customHeight="1">
      <c r="A22" s="557">
        <v>37050</v>
      </c>
      <c r="B22" s="558">
        <v>37050</v>
      </c>
      <c r="C22" s="558">
        <v>37050</v>
      </c>
      <c r="D22" s="558">
        <v>0</v>
      </c>
      <c r="E22" s="558">
        <v>0</v>
      </c>
      <c r="F22" s="558">
        <v>21859</v>
      </c>
      <c r="G22" s="558">
        <v>0</v>
      </c>
      <c r="H22" s="559">
        <v>13200</v>
      </c>
      <c r="I22" s="558"/>
      <c r="K22" s="199"/>
      <c r="L22" s="200" t="s">
        <v>25</v>
      </c>
      <c r="M22" s="201" t="s">
        <v>26</v>
      </c>
      <c r="N22" s="202"/>
      <c r="O22" s="203" t="s">
        <v>27</v>
      </c>
      <c r="P22" s="204">
        <f>'Ｓ６２（1987）'!A22</f>
        <v>37050</v>
      </c>
      <c r="Q22" s="205">
        <f>'Ｓ６２（1987）'!C22</f>
        <v>37050</v>
      </c>
      <c r="R22" s="205">
        <f>'Ｓ６２（1987）'!E22</f>
        <v>0</v>
      </c>
      <c r="S22" s="267">
        <f>'Ｓ６２（1987）'!F22</f>
        <v>21859</v>
      </c>
      <c r="T22" s="268">
        <f>'Ｓ６２（1987）'!H22</f>
        <v>13200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'Ｓ６２（1987）'!A23</f>
        <v>0</v>
      </c>
      <c r="Q23" s="205">
        <f>'Ｓ６２（1987）'!C23</f>
        <v>0</v>
      </c>
      <c r="R23" s="205">
        <f>'Ｓ６２（1987）'!E23</f>
        <v>0</v>
      </c>
      <c r="S23" s="267">
        <f>'Ｓ６２（1987）'!F23</f>
        <v>0</v>
      </c>
      <c r="T23" s="268">
        <f>'Ｓ６２（1987）'!H23</f>
        <v>0</v>
      </c>
      <c r="U23" s="207"/>
      <c r="V23" s="200"/>
      <c r="W23" s="212"/>
      <c r="X23" s="212"/>
      <c r="Y23" s="21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'Ｓ６２（1987）'!A24</f>
        <v>0</v>
      </c>
      <c r="Q24" s="205">
        <f>'Ｓ６２（1987）'!C24</f>
        <v>0</v>
      </c>
      <c r="R24" s="205">
        <f>'Ｓ６２（1987）'!E24</f>
        <v>0</v>
      </c>
      <c r="S24" s="267">
        <f>'Ｓ６２（1987）'!F24</f>
        <v>0</v>
      </c>
      <c r="T24" s="268">
        <f>'Ｓ６２（1987）'!H24</f>
        <v>0</v>
      </c>
      <c r="U24" s="207"/>
      <c r="V24" s="178" t="s">
        <v>137</v>
      </c>
      <c r="W24" s="202"/>
      <c r="X24" s="202"/>
      <c r="Y24" s="220" t="s">
        <v>18</v>
      </c>
      <c r="Z24" s="204">
        <f>+A175</f>
        <v>0</v>
      </c>
      <c r="AA24" s="205">
        <f>+B175</f>
        <v>0</v>
      </c>
      <c r="AB24" s="205">
        <f>+C175</f>
        <v>0</v>
      </c>
      <c r="AC24" s="548">
        <f>+E175</f>
        <v>0</v>
      </c>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'Ｓ６２（1987）'!A25</f>
        <v>0</v>
      </c>
      <c r="Q25" s="205">
        <f>'Ｓ６２（1987）'!C25</f>
        <v>0</v>
      </c>
      <c r="R25" s="205">
        <f>'Ｓ６２（1987）'!E25</f>
        <v>0</v>
      </c>
      <c r="S25" s="267">
        <f>'Ｓ６２（1987）'!F25</f>
        <v>0</v>
      </c>
      <c r="T25" s="268">
        <f>'Ｓ６２（1987）'!H25</f>
        <v>0</v>
      </c>
      <c r="U25" s="207"/>
      <c r="V25" s="181"/>
      <c r="W25" s="201" t="s">
        <v>36</v>
      </c>
      <c r="X25" s="202"/>
      <c r="Y25" s="220" t="s">
        <v>34</v>
      </c>
      <c r="Z25" s="204">
        <f>+A178</f>
        <v>0</v>
      </c>
      <c r="AA25" s="205">
        <f>+B178</f>
        <v>0</v>
      </c>
      <c r="AB25" s="205">
        <f>+C178</f>
        <v>0</v>
      </c>
      <c r="AC25" s="548">
        <f>+E178</f>
        <v>0</v>
      </c>
      <c r="AD25" s="165"/>
      <c r="AE25" s="165"/>
      <c r="AF25" s="165"/>
      <c r="AG25" s="165"/>
      <c r="AH25" s="165"/>
    </row>
    <row r="26" spans="1:34" ht="14.45" customHeight="1">
      <c r="A26" s="557">
        <v>72266</v>
      </c>
      <c r="B26" s="558">
        <v>72266</v>
      </c>
      <c r="C26" s="558">
        <v>72266</v>
      </c>
      <c r="D26" s="558">
        <v>0</v>
      </c>
      <c r="E26" s="558">
        <v>0</v>
      </c>
      <c r="F26" s="558">
        <v>45556</v>
      </c>
      <c r="G26" s="558">
        <v>1485</v>
      </c>
      <c r="H26" s="559">
        <v>20800</v>
      </c>
      <c r="I26" s="558"/>
      <c r="K26" s="199"/>
      <c r="L26" s="200" t="s">
        <v>38</v>
      </c>
      <c r="M26" s="201" t="s">
        <v>149</v>
      </c>
      <c r="N26" s="202"/>
      <c r="O26" s="203" t="s">
        <v>40</v>
      </c>
      <c r="P26" s="204">
        <f>'Ｓ６２（1987）'!A26</f>
        <v>72266</v>
      </c>
      <c r="Q26" s="205">
        <f>'Ｓ６２（1987）'!C26</f>
        <v>72266</v>
      </c>
      <c r="R26" s="205">
        <f>'Ｓ６２（1987）'!E26</f>
        <v>0</v>
      </c>
      <c r="S26" s="267">
        <f>'Ｓ６２（1987）'!F26</f>
        <v>45556</v>
      </c>
      <c r="T26" s="268">
        <f>'Ｓ６２（1987）'!H26</f>
        <v>20800</v>
      </c>
      <c r="U26" s="207"/>
      <c r="V26" s="450"/>
      <c r="W26" s="451"/>
      <c r="X26" s="452"/>
      <c r="Y26" s="453"/>
      <c r="Z26" s="454"/>
      <c r="AA26" s="455"/>
      <c r="AB26" s="455"/>
      <c r="AC26" s="238"/>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'Ｓ６２（1987）'!A27</f>
        <v>0</v>
      </c>
      <c r="Q27" s="205">
        <f>'Ｓ６２（1987）'!C27</f>
        <v>0</v>
      </c>
      <c r="R27" s="205">
        <f>'Ｓ６２（1987）'!E27</f>
        <v>0</v>
      </c>
      <c r="S27" s="267">
        <f>'Ｓ６２（1987）'!F27</f>
        <v>0</v>
      </c>
      <c r="T27" s="268">
        <f>'Ｓ６２（1987）'!H27</f>
        <v>0</v>
      </c>
      <c r="U27" s="207"/>
      <c r="V27" s="450"/>
      <c r="W27" s="456"/>
      <c r="X27" s="457"/>
      <c r="Y27" s="458"/>
      <c r="Z27" s="447"/>
      <c r="AA27" s="459"/>
      <c r="AB27" s="459"/>
      <c r="AC27" s="230"/>
      <c r="AD27" s="165"/>
      <c r="AE27" s="165"/>
      <c r="AF27" s="165"/>
      <c r="AG27" s="165"/>
      <c r="AH27" s="165"/>
    </row>
    <row r="28" spans="1:34" ht="14.45" customHeight="1">
      <c r="A28" s="557">
        <v>30629</v>
      </c>
      <c r="B28" s="558">
        <v>30629</v>
      </c>
      <c r="C28" s="558">
        <v>18276</v>
      </c>
      <c r="D28" s="558">
        <v>12353</v>
      </c>
      <c r="E28" s="558">
        <v>0</v>
      </c>
      <c r="F28" s="558">
        <v>24523</v>
      </c>
      <c r="G28" s="558">
        <v>0</v>
      </c>
      <c r="H28" s="559">
        <v>3900</v>
      </c>
      <c r="I28" s="558"/>
      <c r="K28" s="199" t="s">
        <v>128</v>
      </c>
      <c r="L28" s="221"/>
      <c r="M28" s="201" t="s">
        <v>13</v>
      </c>
      <c r="N28" s="202"/>
      <c r="O28" s="203" t="s">
        <v>44</v>
      </c>
      <c r="P28" s="204">
        <f>'Ｓ６２（1987）'!A28</f>
        <v>30629</v>
      </c>
      <c r="Q28" s="205">
        <f>'Ｓ６２（1987）'!C28</f>
        <v>18276</v>
      </c>
      <c r="R28" s="205">
        <f>'Ｓ６２（1987）'!E28</f>
        <v>0</v>
      </c>
      <c r="S28" s="267">
        <f>'Ｓ６２（1987）'!F28</f>
        <v>24523</v>
      </c>
      <c r="T28" s="268">
        <f>'Ｓ６２（1987）'!H28</f>
        <v>3900</v>
      </c>
      <c r="U28" s="207"/>
      <c r="V28" s="221"/>
      <c r="W28" s="201" t="s">
        <v>13</v>
      </c>
      <c r="X28" s="202"/>
      <c r="Y28" s="220"/>
      <c r="Z28" s="224">
        <f>Z24-Z25</f>
        <v>0</v>
      </c>
      <c r="AA28" s="225">
        <f>AA24-AA25</f>
        <v>0</v>
      </c>
      <c r="AB28" s="297">
        <f>AB24-AB25</f>
        <v>0</v>
      </c>
      <c r="AC28" s="371">
        <f>AC24-AC25</f>
        <v>0</v>
      </c>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'Ｓ６２（1987）'!A29</f>
        <v>0</v>
      </c>
      <c r="Q29" s="205">
        <f>'Ｓ６２（1987）'!C29</f>
        <v>0</v>
      </c>
      <c r="R29" s="205">
        <f>'Ｓ６２（1987）'!E29</f>
        <v>0</v>
      </c>
      <c r="S29" s="267">
        <f>'Ｓ６２（1987）'!F29</f>
        <v>0</v>
      </c>
      <c r="T29" s="268">
        <f>'Ｓ６２（1987）'!H29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'Ｓ６２（1987）'!A30</f>
        <v>0</v>
      </c>
      <c r="Q30" s="205">
        <f>'Ｓ６２（1987）'!C30</f>
        <v>0</v>
      </c>
      <c r="R30" s="205">
        <f>'Ｓ６２（1987）'!E30</f>
        <v>0</v>
      </c>
      <c r="S30" s="267">
        <f>'Ｓ６２（1987）'!F30</f>
        <v>0</v>
      </c>
      <c r="T30" s="268">
        <f>'Ｓ６２（1987）'!H30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'Ｓ６２（1987）'!A31</f>
        <v>0</v>
      </c>
      <c r="Q31" s="205">
        <f>'Ｓ６２（1987）'!C31</f>
        <v>0</v>
      </c>
      <c r="R31" s="205">
        <f>'Ｓ６２（1987）'!E31</f>
        <v>0</v>
      </c>
      <c r="S31" s="267">
        <f>'Ｓ６２（1987）'!F31</f>
        <v>0</v>
      </c>
      <c r="T31" s="268">
        <f>'Ｓ６２（1987）'!H31</f>
        <v>0</v>
      </c>
      <c r="U31" s="207"/>
      <c r="V31" s="200"/>
      <c r="W31" s="172"/>
      <c r="X31" s="172"/>
      <c r="Y31" s="212"/>
      <c r="Z31" s="209"/>
      <c r="AA31" s="210"/>
      <c r="AB31" s="210"/>
      <c r="AC31" s="211"/>
      <c r="AD31" s="165"/>
      <c r="AE31" s="165"/>
      <c r="AF31" s="165"/>
      <c r="AG31" s="165"/>
      <c r="AH31" s="165"/>
    </row>
    <row r="32" spans="1:34" ht="14.45" customHeight="1">
      <c r="A32" s="557">
        <v>30000</v>
      </c>
      <c r="B32" s="558">
        <v>30000</v>
      </c>
      <c r="C32" s="558">
        <v>30000</v>
      </c>
      <c r="D32" s="558">
        <v>0</v>
      </c>
      <c r="E32" s="558">
        <v>15750</v>
      </c>
      <c r="F32" s="558">
        <v>0</v>
      </c>
      <c r="G32" s="558">
        <v>0</v>
      </c>
      <c r="H32" s="559">
        <v>4500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30000</v>
      </c>
      <c r="B33" s="558">
        <v>30000</v>
      </c>
      <c r="C33" s="558">
        <v>30000</v>
      </c>
      <c r="D33" s="558">
        <v>0</v>
      </c>
      <c r="E33" s="558">
        <v>15750</v>
      </c>
      <c r="F33" s="558">
        <v>0</v>
      </c>
      <c r="G33" s="558">
        <v>0</v>
      </c>
      <c r="H33" s="559">
        <v>4500</v>
      </c>
      <c r="I33" s="558"/>
      <c r="K33" s="199"/>
      <c r="L33" s="178"/>
      <c r="M33" s="201" t="s">
        <v>47</v>
      </c>
      <c r="N33" s="202"/>
      <c r="O33" s="203" t="s">
        <v>48</v>
      </c>
      <c r="P33" s="204">
        <f>'Ｓ６２（1987）'!A33</f>
        <v>30000</v>
      </c>
      <c r="Q33" s="205">
        <f>'Ｓ６２（1987）'!C33</f>
        <v>30000</v>
      </c>
      <c r="R33" s="205">
        <f>'Ｓ６２（1987）'!E33</f>
        <v>15750</v>
      </c>
      <c r="S33" s="267">
        <f>'Ｓ６２（1987）'!F33</f>
        <v>0</v>
      </c>
      <c r="T33" s="268">
        <f>'Ｓ６２（1987）'!H33</f>
        <v>4500</v>
      </c>
      <c r="U33" s="207" t="s">
        <v>4</v>
      </c>
      <c r="V33" s="178"/>
      <c r="W33" s="201" t="s">
        <v>49</v>
      </c>
      <c r="X33" s="202"/>
      <c r="Y33" s="203" t="s">
        <v>99</v>
      </c>
      <c r="Z33" s="204">
        <f>+A180</f>
        <v>0</v>
      </c>
      <c r="AA33" s="205">
        <f>+B180</f>
        <v>0</v>
      </c>
      <c r="AB33" s="205">
        <f>+C180</f>
        <v>0</v>
      </c>
      <c r="AC33" s="548">
        <f>+E180</f>
        <v>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'Ｓ６２（1987）'!A34</f>
        <v>0</v>
      </c>
      <c r="Q34" s="205">
        <f>'Ｓ６２（1987）'!C34</f>
        <v>0</v>
      </c>
      <c r="R34" s="205">
        <f>'Ｓ６２（1987）'!E34</f>
        <v>0</v>
      </c>
      <c r="S34" s="267">
        <f>'Ｓ６２（1987）'!F34</f>
        <v>0</v>
      </c>
      <c r="T34" s="268">
        <f>'Ｓ６２（1987）'!H34</f>
        <v>0</v>
      </c>
      <c r="U34" s="207"/>
      <c r="V34" s="200"/>
      <c r="W34" s="200"/>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'Ｓ６２（1987）'!A35</f>
        <v>0</v>
      </c>
      <c r="Q35" s="205">
        <f>'Ｓ６２（1987）'!C35</f>
        <v>0</v>
      </c>
      <c r="R35" s="205">
        <f>'Ｓ６２（1987）'!E35</f>
        <v>0</v>
      </c>
      <c r="S35" s="267">
        <f>'Ｓ６２（1987）'!F35</f>
        <v>0</v>
      </c>
      <c r="T35" s="268">
        <f>'Ｓ６２（1987）'!H35</f>
        <v>0</v>
      </c>
      <c r="U35" s="207"/>
      <c r="V35" s="200"/>
      <c r="W35" s="200"/>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'Ｓ６２（1987）'!A36</f>
        <v>0</v>
      </c>
      <c r="Q36" s="205">
        <f>'Ｓ６２（1987）'!C36</f>
        <v>0</v>
      </c>
      <c r="R36" s="205">
        <f>'Ｓ６２（1987）'!E36</f>
        <v>0</v>
      </c>
      <c r="S36" s="267">
        <f>'Ｓ６２（1987）'!F36</f>
        <v>0</v>
      </c>
      <c r="T36" s="268">
        <f>'Ｓ６２（1987）'!H36</f>
        <v>0</v>
      </c>
      <c r="U36" s="207"/>
      <c r="V36" s="200" t="s">
        <v>54</v>
      </c>
      <c r="W36" s="200"/>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'Ｓ６２（1987）'!A37</f>
        <v>0</v>
      </c>
      <c r="Q37" s="205">
        <f>'Ｓ６２（1987）'!C37</f>
        <v>0</v>
      </c>
      <c r="R37" s="205">
        <f>'Ｓ６２（1987）'!E37</f>
        <v>0</v>
      </c>
      <c r="S37" s="267">
        <f>'Ｓ６２（1987）'!F37</f>
        <v>0</v>
      </c>
      <c r="T37" s="268">
        <f>'Ｓ６２（1987）'!H37</f>
        <v>0</v>
      </c>
      <c r="U37" s="207"/>
      <c r="V37" s="200"/>
      <c r="W37" s="200"/>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'Ｓ６２（1987）'!A38</f>
        <v>0</v>
      </c>
      <c r="Q38" s="205">
        <f>'Ｓ６２（1987）'!C38</f>
        <v>0</v>
      </c>
      <c r="R38" s="205">
        <f>'Ｓ６２（1987）'!E38</f>
        <v>0</v>
      </c>
      <c r="S38" s="267">
        <f>'Ｓ６２（1987）'!F38</f>
        <v>0</v>
      </c>
      <c r="T38" s="268">
        <f>'Ｓ６２（1987）'!H38</f>
        <v>0</v>
      </c>
      <c r="U38" s="207"/>
      <c r="V38" s="200"/>
      <c r="W38" s="201" t="s">
        <v>57</v>
      </c>
      <c r="X38" s="202"/>
      <c r="Y38" s="203" t="s">
        <v>20</v>
      </c>
      <c r="Z38" s="204">
        <f>+A181</f>
        <v>0</v>
      </c>
      <c r="AA38" s="205">
        <f>+B181</f>
        <v>0</v>
      </c>
      <c r="AB38" s="205">
        <f>+C181</f>
        <v>0</v>
      </c>
      <c r="AC38" s="548">
        <f>+E181</f>
        <v>0</v>
      </c>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'Ｓ６２（1987）'!A39</f>
        <v>0</v>
      </c>
      <c r="Q39" s="205">
        <f>'Ｓ６２（1987）'!C39</f>
        <v>0</v>
      </c>
      <c r="R39" s="205">
        <f>'Ｓ６２（1987）'!E39</f>
        <v>0</v>
      </c>
      <c r="S39" s="267">
        <f>'Ｓ６２（1987）'!F39</f>
        <v>0</v>
      </c>
      <c r="T39" s="268">
        <f>'Ｓ６２（1987）'!H39</f>
        <v>0</v>
      </c>
      <c r="U39" s="207"/>
      <c r="V39" s="200"/>
      <c r="W39" s="201" t="s">
        <v>60</v>
      </c>
      <c r="X39" s="202"/>
      <c r="Y39" s="203" t="s">
        <v>27</v>
      </c>
      <c r="Z39" s="204">
        <f>+A184</f>
        <v>0</v>
      </c>
      <c r="AA39" s="205">
        <f>+B184</f>
        <v>0</v>
      </c>
      <c r="AB39" s="205">
        <f>+C184</f>
        <v>0</v>
      </c>
      <c r="AC39" s="548">
        <f>+E184</f>
        <v>0</v>
      </c>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'Ｓ６２（1987）'!A40</f>
        <v>0</v>
      </c>
      <c r="Q40" s="205">
        <f>'Ｓ６２（1987）'!C40</f>
        <v>0</v>
      </c>
      <c r="R40" s="205">
        <f>'Ｓ６２（1987）'!E40</f>
        <v>0</v>
      </c>
      <c r="S40" s="267">
        <f>'Ｓ６２（1987）'!F40</f>
        <v>0</v>
      </c>
      <c r="T40" s="268">
        <f>'Ｓ６２（1987）'!H40</f>
        <v>0</v>
      </c>
      <c r="U40" s="207"/>
      <c r="V40" s="200" t="s">
        <v>59</v>
      </c>
      <c r="W40" s="201" t="s">
        <v>62</v>
      </c>
      <c r="X40" s="202"/>
      <c r="Y40" s="203" t="s">
        <v>172</v>
      </c>
      <c r="Z40" s="204">
        <f>+A182</f>
        <v>0</v>
      </c>
      <c r="AA40" s="205">
        <f>+B182</f>
        <v>0</v>
      </c>
      <c r="AB40" s="205">
        <f>+C182</f>
        <v>0</v>
      </c>
      <c r="AC40" s="548">
        <f>+E182</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'Ｓ６２（1987）'!A41</f>
        <v>0</v>
      </c>
      <c r="Q41" s="205">
        <f>'Ｓ６２（1987）'!C41</f>
        <v>0</v>
      </c>
      <c r="R41" s="205">
        <f>'Ｓ６２（1987）'!E41</f>
        <v>0</v>
      </c>
      <c r="S41" s="267">
        <f>'Ｓ６２（1987）'!F41</f>
        <v>0</v>
      </c>
      <c r="T41" s="268">
        <f>'Ｓ６２（1987）'!H41</f>
        <v>0</v>
      </c>
      <c r="U41" s="207"/>
      <c r="V41" s="200"/>
      <c r="W41" s="200"/>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'Ｓ６２（1987）'!A42</f>
        <v>0</v>
      </c>
      <c r="Q42" s="205">
        <f>'Ｓ６２（1987）'!C42</f>
        <v>0</v>
      </c>
      <c r="R42" s="205">
        <f>'Ｓ６２（1987）'!E42</f>
        <v>0</v>
      </c>
      <c r="S42" s="267">
        <f>'Ｓ６２（1987）'!F42</f>
        <v>0</v>
      </c>
      <c r="T42" s="268">
        <f>'Ｓ６２（1987）'!H42</f>
        <v>0</v>
      </c>
      <c r="U42" s="207"/>
      <c r="V42" s="200"/>
      <c r="W42" s="200"/>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150</v>
      </c>
      <c r="O43" s="203" t="s">
        <v>69</v>
      </c>
      <c r="P43" s="204">
        <f>'Ｓ６２（1987）'!A43</f>
        <v>0</v>
      </c>
      <c r="Q43" s="205">
        <f>'Ｓ６２（1987）'!C43</f>
        <v>0</v>
      </c>
      <c r="R43" s="205">
        <f>'Ｓ６２（1987）'!E43</f>
        <v>0</v>
      </c>
      <c r="S43" s="267">
        <f>'Ｓ６２（1987）'!F43</f>
        <v>0</v>
      </c>
      <c r="T43" s="268">
        <f>'Ｓ６２（1987）'!H43</f>
        <v>0</v>
      </c>
      <c r="U43" s="207"/>
      <c r="V43" s="200"/>
      <c r="W43" s="201" t="s">
        <v>150</v>
      </c>
      <c r="X43" s="202"/>
      <c r="Y43" s="203" t="s">
        <v>23</v>
      </c>
      <c r="Z43" s="204">
        <f>+A183</f>
        <v>0</v>
      </c>
      <c r="AA43" s="205">
        <f>+B183</f>
        <v>0</v>
      </c>
      <c r="AB43" s="205">
        <f>+C183</f>
        <v>0</v>
      </c>
      <c r="AC43" s="548">
        <f>+E183</f>
        <v>0</v>
      </c>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t="s">
        <v>41</v>
      </c>
      <c r="W44" s="201"/>
      <c r="X44" s="202"/>
      <c r="Y44" s="203"/>
      <c r="Z44" s="460"/>
      <c r="AA44" s="234"/>
      <c r="AB44" s="234"/>
      <c r="AC44" s="235"/>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'Ｓ６２（1987）'!A44</f>
        <v>0</v>
      </c>
      <c r="Q45" s="205">
        <f>'Ｓ６２（1987）'!C44</f>
        <v>0</v>
      </c>
      <c r="R45" s="205">
        <f>'Ｓ６２（1987）'!E44</f>
        <v>0</v>
      </c>
      <c r="S45" s="267">
        <f>'Ｓ６２（1987）'!F44</f>
        <v>0</v>
      </c>
      <c r="T45" s="268">
        <f>'Ｓ６２（1987）'!H44</f>
        <v>0</v>
      </c>
      <c r="U45" s="207" t="s">
        <v>72</v>
      </c>
      <c r="V45" s="200"/>
      <c r="W45" s="201" t="s">
        <v>87</v>
      </c>
      <c r="X45" s="202"/>
      <c r="Y45" s="203" t="s">
        <v>30</v>
      </c>
      <c r="Z45" s="204">
        <f>+A185</f>
        <v>0</v>
      </c>
      <c r="AA45" s="205">
        <f>+B185</f>
        <v>0</v>
      </c>
      <c r="AB45" s="205">
        <f>+C185</f>
        <v>0</v>
      </c>
      <c r="AC45" s="548">
        <f>+E185</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'Ｓ６２（1987）'!A45</f>
        <v>0</v>
      </c>
      <c r="Q46" s="205">
        <f>'Ｓ６２（1987）'!C45</f>
        <v>0</v>
      </c>
      <c r="R46" s="205">
        <f>'Ｓ６２（1987）'!E45</f>
        <v>0</v>
      </c>
      <c r="S46" s="267">
        <f>'Ｓ６２（1987）'!F45</f>
        <v>0</v>
      </c>
      <c r="T46" s="268">
        <f>'Ｓ６２（1987）'!H45</f>
        <v>0</v>
      </c>
      <c r="U46" s="207"/>
      <c r="V46" s="200"/>
      <c r="W46" s="221"/>
      <c r="X46" s="172"/>
      <c r="Y46" s="212"/>
      <c r="Z46" s="209"/>
      <c r="AA46" s="210"/>
      <c r="AB46" s="210"/>
      <c r="AC46" s="211"/>
      <c r="AD46" s="165"/>
      <c r="AE46" s="165"/>
      <c r="AF46" s="165"/>
      <c r="AG46" s="165"/>
      <c r="AH46" s="165"/>
    </row>
    <row r="47" spans="1:34" ht="14.45" customHeight="1">
      <c r="A47" s="557">
        <v>5850</v>
      </c>
      <c r="B47" s="558">
        <v>5850</v>
      </c>
      <c r="C47" s="558">
        <v>5850</v>
      </c>
      <c r="D47" s="558">
        <v>0</v>
      </c>
      <c r="E47" s="558">
        <v>0</v>
      </c>
      <c r="F47" s="558">
        <v>3000</v>
      </c>
      <c r="G47" s="558">
        <v>0</v>
      </c>
      <c r="H47" s="559">
        <v>0</v>
      </c>
      <c r="I47" s="558"/>
      <c r="K47" s="199"/>
      <c r="L47" s="221"/>
      <c r="M47" s="201" t="s">
        <v>13</v>
      </c>
      <c r="N47" s="202"/>
      <c r="O47" s="203" t="s">
        <v>76</v>
      </c>
      <c r="P47" s="204">
        <f>'Ｓ６２（1987）'!A46</f>
        <v>0</v>
      </c>
      <c r="Q47" s="205">
        <f>'Ｓ６２（1987）'!C46</f>
        <v>0</v>
      </c>
      <c r="R47" s="205">
        <f>'Ｓ６２（1987）'!E46</f>
        <v>0</v>
      </c>
      <c r="S47" s="267">
        <f>'Ｓ６２（1987）'!F46</f>
        <v>0</v>
      </c>
      <c r="T47" s="268">
        <f>'Ｓ６２（1987）'!H46</f>
        <v>0</v>
      </c>
      <c r="U47" s="207"/>
      <c r="V47" s="461"/>
      <c r="W47" s="201" t="s">
        <v>13</v>
      </c>
      <c r="X47" s="202"/>
      <c r="Y47" s="203" t="s">
        <v>33</v>
      </c>
      <c r="Z47" s="204">
        <f>+A186</f>
        <v>0</v>
      </c>
      <c r="AA47" s="205">
        <f>+B186</f>
        <v>0</v>
      </c>
      <c r="AB47" s="205">
        <f>+C186</f>
        <v>0</v>
      </c>
      <c r="AC47" s="548">
        <f>+E186</f>
        <v>0</v>
      </c>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'Ｓ６２（1987）'!A47</f>
        <v>5850</v>
      </c>
      <c r="Q48" s="205">
        <f>'Ｓ６２（1987）'!C47</f>
        <v>5850</v>
      </c>
      <c r="R48" s="205">
        <f>'Ｓ６２（1987）'!E47</f>
        <v>0</v>
      </c>
      <c r="S48" s="267">
        <f>'Ｓ６２（1987）'!F47</f>
        <v>3000</v>
      </c>
      <c r="T48" s="268">
        <f>'Ｓ６２（1987）'!H47</f>
        <v>0</v>
      </c>
      <c r="U48" s="207" t="s">
        <v>4</v>
      </c>
      <c r="V48" s="200"/>
      <c r="W48" s="172"/>
      <c r="X48" s="172"/>
      <c r="Y48" s="212"/>
      <c r="Z48" s="209"/>
      <c r="AA48" s="210"/>
      <c r="AB48" s="210"/>
      <c r="AC48" s="211"/>
      <c r="AD48" s="165"/>
      <c r="AE48" s="165"/>
      <c r="AF48" s="165"/>
      <c r="AG48" s="165"/>
      <c r="AH48" s="165"/>
    </row>
    <row r="49" spans="1:38" ht="14.45" customHeight="1">
      <c r="A49" s="557">
        <v>100205</v>
      </c>
      <c r="B49" s="558">
        <v>100205</v>
      </c>
      <c r="C49" s="558">
        <v>100205</v>
      </c>
      <c r="D49" s="558">
        <v>0</v>
      </c>
      <c r="E49" s="558">
        <v>47122</v>
      </c>
      <c r="F49" s="558">
        <v>1907</v>
      </c>
      <c r="G49" s="558">
        <v>0</v>
      </c>
      <c r="H49" s="559">
        <v>39200</v>
      </c>
      <c r="I49" s="558"/>
      <c r="K49" s="199"/>
      <c r="L49" s="200"/>
      <c r="M49" s="201" t="s">
        <v>11</v>
      </c>
      <c r="N49" s="202"/>
      <c r="O49" s="203" t="s">
        <v>80</v>
      </c>
      <c r="P49" s="204">
        <f>'Ｓ６２（1987）'!A48</f>
        <v>0</v>
      </c>
      <c r="Q49" s="205">
        <f>'Ｓ６２（1987）'!C48</f>
        <v>0</v>
      </c>
      <c r="R49" s="205">
        <f>'Ｓ６２（1987）'!E48</f>
        <v>0</v>
      </c>
      <c r="S49" s="267">
        <f>'Ｓ６２（1987）'!F48</f>
        <v>0</v>
      </c>
      <c r="T49" s="268">
        <f>'Ｓ６２（1987）'!H48</f>
        <v>0</v>
      </c>
      <c r="U49" s="207"/>
      <c r="V49" s="200"/>
      <c r="W49" s="172"/>
      <c r="X49" s="172"/>
      <c r="Y49" s="212"/>
      <c r="Z49" s="209"/>
      <c r="AA49" s="210"/>
      <c r="AB49" s="210"/>
      <c r="AC49" s="211"/>
      <c r="AD49" s="165"/>
      <c r="AE49" s="165"/>
      <c r="AF49" s="165"/>
      <c r="AG49" s="165"/>
      <c r="AH49" s="165"/>
    </row>
    <row r="50" spans="1:38" ht="14.45" customHeight="1">
      <c r="A50" s="557">
        <v>82325</v>
      </c>
      <c r="B50" s="558">
        <v>82325</v>
      </c>
      <c r="C50" s="558">
        <v>82325</v>
      </c>
      <c r="D50" s="558">
        <v>0</v>
      </c>
      <c r="E50" s="558">
        <v>41162</v>
      </c>
      <c r="F50" s="558">
        <v>0</v>
      </c>
      <c r="G50" s="558">
        <v>0</v>
      </c>
      <c r="H50" s="559">
        <v>31200</v>
      </c>
      <c r="I50" s="558"/>
      <c r="K50" s="199"/>
      <c r="L50" s="221"/>
      <c r="M50" s="201" t="s">
        <v>13</v>
      </c>
      <c r="N50" s="202"/>
      <c r="O50" s="203"/>
      <c r="P50" s="224">
        <f>P48-P49</f>
        <v>5850</v>
      </c>
      <c r="Q50" s="297">
        <f>Q48-Q49</f>
        <v>5850</v>
      </c>
      <c r="R50" s="225">
        <f>R48-R49</f>
        <v>0</v>
      </c>
      <c r="S50" s="297">
        <f>S48-S49</f>
        <v>3000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'Ｓ６２（1987）'!A50</f>
        <v>82325</v>
      </c>
      <c r="Q51" s="205">
        <f>'Ｓ６２（1987）'!C50</f>
        <v>82325</v>
      </c>
      <c r="R51" s="205">
        <f>'Ｓ６２（1987）'!E50</f>
        <v>41162</v>
      </c>
      <c r="S51" s="267">
        <f>'Ｓ６２（1987）'!F50</f>
        <v>0</v>
      </c>
      <c r="T51" s="268">
        <f>'Ｓ６２（1987）'!H50</f>
        <v>31200</v>
      </c>
      <c r="U51" s="207"/>
      <c r="V51" s="178"/>
      <c r="W51" s="201" t="s">
        <v>88</v>
      </c>
      <c r="X51" s="222"/>
      <c r="Y51" s="223" t="s">
        <v>40</v>
      </c>
      <c r="Z51" s="204">
        <f>+A188</f>
        <v>0</v>
      </c>
      <c r="AA51" s="205">
        <f t="shared" ref="AA51:AB54" si="1">+B188</f>
        <v>0</v>
      </c>
      <c r="AB51" s="205">
        <f t="shared" si="1"/>
        <v>0</v>
      </c>
      <c r="AC51" s="548">
        <f>+E188</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'Ｓ６２（1987）'!A51</f>
        <v>0</v>
      </c>
      <c r="Q52" s="205">
        <f>'Ｓ６２（1987）'!C51</f>
        <v>0</v>
      </c>
      <c r="R52" s="205">
        <f>'Ｓ６２（1987）'!E51</f>
        <v>0</v>
      </c>
      <c r="S52" s="267">
        <f>'Ｓ６２（1987）'!F51</f>
        <v>0</v>
      </c>
      <c r="T52" s="268">
        <f>'Ｓ６２（1987）'!H51</f>
        <v>0</v>
      </c>
      <c r="U52" s="207"/>
      <c r="V52" s="200"/>
      <c r="W52" s="221" t="s">
        <v>89</v>
      </c>
      <c r="X52" s="222"/>
      <c r="Y52" s="223" t="s">
        <v>43</v>
      </c>
      <c r="Z52" s="204">
        <f>+A189</f>
        <v>0</v>
      </c>
      <c r="AA52" s="205">
        <f t="shared" si="1"/>
        <v>0</v>
      </c>
      <c r="AB52" s="205">
        <f t="shared" si="1"/>
        <v>0</v>
      </c>
      <c r="AC52" s="548">
        <f>+E189</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'Ｓ６２（1987）'!A52</f>
        <v>0</v>
      </c>
      <c r="Q53" s="205">
        <f>'Ｓ６２（1987）'!C52</f>
        <v>0</v>
      </c>
      <c r="R53" s="205">
        <f>'Ｓ６２（1987）'!E52</f>
        <v>0</v>
      </c>
      <c r="S53" s="267">
        <f>'Ｓ６２（1987）'!F52</f>
        <v>0</v>
      </c>
      <c r="T53" s="268">
        <f>'Ｓ６２（1987）'!H52</f>
        <v>0</v>
      </c>
      <c r="U53" s="207"/>
      <c r="V53" s="200" t="s">
        <v>91</v>
      </c>
      <c r="W53" s="221" t="s">
        <v>104</v>
      </c>
      <c r="X53" s="222"/>
      <c r="Y53" s="223" t="s">
        <v>44</v>
      </c>
      <c r="Z53" s="204">
        <f>+A190</f>
        <v>0</v>
      </c>
      <c r="AA53" s="205">
        <f t="shared" si="1"/>
        <v>0</v>
      </c>
      <c r="AB53" s="205">
        <f t="shared" si="1"/>
        <v>0</v>
      </c>
      <c r="AC53" s="548">
        <f>+E190</f>
        <v>0</v>
      </c>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'Ｓ６２（1987）'!A53</f>
        <v>0</v>
      </c>
      <c r="Q54" s="205">
        <f>'Ｓ６２（1987）'!C53</f>
        <v>0</v>
      </c>
      <c r="R54" s="205">
        <f>'Ｓ６２（1987）'!E53</f>
        <v>0</v>
      </c>
      <c r="S54" s="267">
        <f>'Ｓ６２（1987）'!F53</f>
        <v>0</v>
      </c>
      <c r="T54" s="268">
        <f>'Ｓ６２（1987）'!H53</f>
        <v>0</v>
      </c>
      <c r="U54" s="207"/>
      <c r="V54" s="200"/>
      <c r="W54" s="221" t="s">
        <v>90</v>
      </c>
      <c r="X54" s="222"/>
      <c r="Y54" s="223" t="s">
        <v>46</v>
      </c>
      <c r="Z54" s="204">
        <f>+A191</f>
        <v>0</v>
      </c>
      <c r="AA54" s="205">
        <f t="shared" si="1"/>
        <v>0</v>
      </c>
      <c r="AB54" s="205">
        <f t="shared" si="1"/>
        <v>0</v>
      </c>
      <c r="AC54" s="548">
        <f>+E191</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'Ｓ６２（1987）'!A54</f>
        <v>0</v>
      </c>
      <c r="Q55" s="205">
        <f>'Ｓ６２（1987）'!C54</f>
        <v>0</v>
      </c>
      <c r="R55" s="205">
        <f>'Ｓ６２（1987）'!E54</f>
        <v>0</v>
      </c>
      <c r="S55" s="267">
        <f>'Ｓ６２（1987）'!F54</f>
        <v>0</v>
      </c>
      <c r="T55" s="268">
        <f>'Ｓ６２（1987）'!H54</f>
        <v>0</v>
      </c>
      <c r="U55" s="207"/>
      <c r="V55" s="200" t="s">
        <v>92</v>
      </c>
      <c r="W55" s="178"/>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'Ｓ６２（1987）'!A55</f>
        <v>0</v>
      </c>
      <c r="Q56" s="205">
        <f>'Ｓ６２（1987）'!C55</f>
        <v>0</v>
      </c>
      <c r="R56" s="205">
        <f>'Ｓ６２（1987）'!E55</f>
        <v>0</v>
      </c>
      <c r="S56" s="267">
        <f>'Ｓ６２（1987）'!F55</f>
        <v>0</v>
      </c>
      <c r="T56" s="268">
        <f>'Ｓ６２（1987）'!H55</f>
        <v>0</v>
      </c>
      <c r="U56" s="207"/>
      <c r="V56" s="200"/>
      <c r="W56" s="200"/>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'Ｓ６２（1987）'!A56</f>
        <v>0</v>
      </c>
      <c r="Q57" s="205">
        <f>'Ｓ６２（1987）'!C56</f>
        <v>0</v>
      </c>
      <c r="R57" s="205">
        <f>'Ｓ６２（1987）'!E56</f>
        <v>0</v>
      </c>
      <c r="S57" s="267">
        <f>'Ｓ６２（1987）'!F56</f>
        <v>0</v>
      </c>
      <c r="T57" s="268">
        <f>'Ｓ６２（1987）'!H56</f>
        <v>0</v>
      </c>
      <c r="U57" s="207"/>
      <c r="V57" s="200" t="s">
        <v>41</v>
      </c>
      <c r="W57" s="201" t="s">
        <v>136</v>
      </c>
      <c r="X57" s="202"/>
      <c r="Y57" s="203" t="s">
        <v>75</v>
      </c>
      <c r="Z57" s="204">
        <f>+A192</f>
        <v>12950</v>
      </c>
      <c r="AA57" s="205">
        <f t="shared" ref="AA57:AB60" si="2">+B192</f>
        <v>0</v>
      </c>
      <c r="AB57" s="205">
        <f t="shared" si="2"/>
        <v>0</v>
      </c>
      <c r="AC57" s="548">
        <f>+E192</f>
        <v>0</v>
      </c>
      <c r="AD57" s="165"/>
      <c r="AE57" s="165"/>
      <c r="AF57" s="165"/>
      <c r="AG57" s="165"/>
      <c r="AH57" s="165"/>
    </row>
    <row r="58" spans="1:38" ht="14.45" customHeight="1" thickBot="1">
      <c r="A58" s="557">
        <v>17880</v>
      </c>
      <c r="B58" s="558">
        <v>17880</v>
      </c>
      <c r="C58" s="558">
        <v>17880</v>
      </c>
      <c r="D58" s="558">
        <v>0</v>
      </c>
      <c r="E58" s="558">
        <v>5960</v>
      </c>
      <c r="F58" s="558">
        <v>1907</v>
      </c>
      <c r="G58" s="558">
        <v>0</v>
      </c>
      <c r="H58" s="559">
        <v>8000</v>
      </c>
      <c r="I58" s="558"/>
      <c r="K58" s="199"/>
      <c r="L58" s="181" t="s">
        <v>41</v>
      </c>
      <c r="M58" s="201" t="s">
        <v>108</v>
      </c>
      <c r="N58" s="202"/>
      <c r="O58" s="203" t="s">
        <v>116</v>
      </c>
      <c r="P58" s="204">
        <f>'Ｓ６２（1987）'!A57</f>
        <v>0</v>
      </c>
      <c r="Q58" s="205">
        <f>'Ｓ６２（1987）'!C57</f>
        <v>0</v>
      </c>
      <c r="R58" s="205">
        <f>'Ｓ６２（1987）'!E57</f>
        <v>0</v>
      </c>
      <c r="S58" s="267">
        <f>'Ｓ６２（1987）'!F57</f>
        <v>0</v>
      </c>
      <c r="T58" s="268">
        <f>'Ｓ６２（1987）'!H57</f>
        <v>0</v>
      </c>
      <c r="U58" s="207"/>
      <c r="V58" s="181"/>
      <c r="W58" s="201" t="s">
        <v>138</v>
      </c>
      <c r="X58" s="202"/>
      <c r="Y58" s="203" t="s">
        <v>77</v>
      </c>
      <c r="Z58" s="204">
        <f>+A193</f>
        <v>0</v>
      </c>
      <c r="AA58" s="205">
        <f t="shared" si="2"/>
        <v>0</v>
      </c>
      <c r="AB58" s="205">
        <f t="shared" si="2"/>
        <v>0</v>
      </c>
      <c r="AC58" s="548">
        <f>+E193</f>
        <v>0</v>
      </c>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'Ｓ６２（1987）'!A58</f>
        <v>17880</v>
      </c>
      <c r="Q59" s="205">
        <f>'Ｓ６２（1987）'!C58</f>
        <v>17880</v>
      </c>
      <c r="R59" s="205">
        <f>'Ｓ６２（1987）'!E58</f>
        <v>5960</v>
      </c>
      <c r="S59" s="267">
        <f>'Ｓ６２（1987）'!F58</f>
        <v>1907</v>
      </c>
      <c r="T59" s="268">
        <f>'Ｓ６２（1987）'!H58</f>
        <v>8000</v>
      </c>
      <c r="U59" s="207"/>
      <c r="V59" s="221"/>
      <c r="W59" s="221" t="s">
        <v>13</v>
      </c>
      <c r="X59" s="222"/>
      <c r="Y59" s="223" t="s">
        <v>173</v>
      </c>
      <c r="Z59" s="204">
        <f>+A194</f>
        <v>0</v>
      </c>
      <c r="AA59" s="205">
        <f t="shared" si="2"/>
        <v>0</v>
      </c>
      <c r="AB59" s="205">
        <f t="shared" si="2"/>
        <v>0</v>
      </c>
      <c r="AC59" s="548">
        <f>+E194</f>
        <v>0</v>
      </c>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'Ｓ６２（1987）'!A59</f>
        <v>0</v>
      </c>
      <c r="Q60" s="205">
        <f>'Ｓ６２（1987）'!C59</f>
        <v>0</v>
      </c>
      <c r="R60" s="205">
        <f>'Ｓ６２（1987）'!E59</f>
        <v>0</v>
      </c>
      <c r="S60" s="267">
        <f>'Ｓ６２（1987）'!F59</f>
        <v>0</v>
      </c>
      <c r="T60" s="268">
        <f>'Ｓ６２（1987）'!H59</f>
        <v>0</v>
      </c>
      <c r="U60" s="207"/>
      <c r="V60" s="221" t="s">
        <v>13</v>
      </c>
      <c r="W60" s="222"/>
      <c r="X60" s="222"/>
      <c r="Y60" s="223" t="s">
        <v>48</v>
      </c>
      <c r="Z60" s="204">
        <f>+A195</f>
        <v>0</v>
      </c>
      <c r="AA60" s="205">
        <f t="shared" si="2"/>
        <v>0</v>
      </c>
      <c r="AB60" s="205">
        <f t="shared" si="2"/>
        <v>0</v>
      </c>
      <c r="AC60" s="548">
        <f>+E195</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386517</v>
      </c>
      <c r="Q61" s="247">
        <f>SUM(Q8:Q60)-Q9-Q10-Q12-Q13-Q15-Q16-Q17-Q30-Q31-Q32-Q40-Q41-Q42-Q43-Q44-Q49-Q50</f>
        <v>374164</v>
      </c>
      <c r="R61" s="247">
        <f>SUM(R8:R60)-R9-R10-R12-R13-R15-R16-R17-R30-R31-R32-R40-R41-R42-R43-R44-R49-R50</f>
        <v>118172</v>
      </c>
      <c r="S61" s="336">
        <f>SUM(S8:S60)-S9-S10-S12-S13-S15-S16-S17-S30-S31-S32-S40-S41-S42-S43-S44-S49-S50</f>
        <v>127577</v>
      </c>
      <c r="T61" s="337">
        <f>SUM(T8:T60)-T9-T10-T12-T13-T15-T16-T17-T30-T31-T32-T40-T41-T42-T43-T44-T49-T50</f>
        <v>101500</v>
      </c>
      <c r="U61" s="249"/>
      <c r="V61" s="243" t="s">
        <v>82</v>
      </c>
      <c r="W61" s="244"/>
      <c r="X61" s="244"/>
      <c r="Y61" s="245"/>
      <c r="Z61" s="250">
        <f>SUM(Z11:Z60)-Z12-Z13-Z25-Z28</f>
        <v>12950</v>
      </c>
      <c r="AA61" s="247">
        <f>SUM(AA11:AA60)-AA12-AA13-AA25-AA28</f>
        <v>0</v>
      </c>
      <c r="AB61" s="251">
        <f>SUM(AB11:AB60)-AB12-AB13-AB25-AB28</f>
        <v>0</v>
      </c>
      <c r="AC61" s="252">
        <f>SUM(AC11:AC60)-AC12-AC13-AC25-AC28</f>
        <v>0</v>
      </c>
      <c r="AD61" s="1056"/>
      <c r="AE61" s="1056"/>
      <c r="AF61" s="1056"/>
      <c r="AG61" s="1011"/>
      <c r="AH61" s="1011"/>
      <c r="AI61" s="1012" t="s">
        <v>5</v>
      </c>
      <c r="AJ61" s="1009" t="s">
        <v>6</v>
      </c>
      <c r="AK61" s="1009" t="s">
        <v>7</v>
      </c>
      <c r="AL61" s="1013" t="s">
        <v>398</v>
      </c>
    </row>
    <row r="62" spans="1:38" ht="14.45" customHeight="1">
      <c r="A62" s="912">
        <v>458981</v>
      </c>
      <c r="B62" s="912">
        <v>447454</v>
      </c>
      <c r="C62" s="912">
        <v>11527</v>
      </c>
      <c r="D62" s="912">
        <v>2666</v>
      </c>
      <c r="E62" s="912">
        <v>14799</v>
      </c>
      <c r="F62" s="912">
        <v>83300</v>
      </c>
      <c r="K62" s="188"/>
      <c r="L62" s="189" t="s">
        <v>8</v>
      </c>
      <c r="M62" s="190"/>
      <c r="N62" s="190"/>
      <c r="O62" s="191" t="s">
        <v>9</v>
      </c>
      <c r="P62" s="257">
        <f>'Ｓ６２（1987）'!A63</f>
        <v>100997</v>
      </c>
      <c r="Q62" s="258">
        <f>'Ｓ６２（1987）'!B63</f>
        <v>100760</v>
      </c>
      <c r="R62" s="259"/>
      <c r="S62" s="260">
        <f>'Ｓ６２（1987）'!D63</f>
        <v>0</v>
      </c>
      <c r="T62" s="261">
        <f>'Ｓ６２（1987）'!F63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912">
        <v>100997</v>
      </c>
      <c r="B63" s="912">
        <v>100760</v>
      </c>
      <c r="C63" s="912">
        <v>237</v>
      </c>
      <c r="D63" s="912">
        <v>0</v>
      </c>
      <c r="E63" s="912">
        <v>0</v>
      </c>
      <c r="F63" s="912">
        <v>0</v>
      </c>
      <c r="K63" s="199"/>
      <c r="L63" s="200"/>
      <c r="M63" s="201" t="s">
        <v>146</v>
      </c>
      <c r="N63" s="202"/>
      <c r="O63" s="203" t="s">
        <v>12</v>
      </c>
      <c r="P63" s="204">
        <f>'Ｓ６２（1987）'!A64</f>
        <v>100000</v>
      </c>
      <c r="Q63" s="205">
        <f>'Ｓ６２（1987）'!B64</f>
        <v>100000</v>
      </c>
      <c r="R63" s="225"/>
      <c r="S63" s="267">
        <f>'Ｓ６２（1987）'!D64</f>
        <v>0</v>
      </c>
      <c r="T63" s="268">
        <f>'Ｓ６２（1987）'!F64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912">
        <v>100000</v>
      </c>
      <c r="B64" s="912">
        <v>100000</v>
      </c>
      <c r="C64" s="912">
        <v>0</v>
      </c>
      <c r="D64" s="912">
        <v>0</v>
      </c>
      <c r="E64" s="912">
        <v>0</v>
      </c>
      <c r="F64" s="912">
        <v>0</v>
      </c>
      <c r="K64" s="199"/>
      <c r="L64" s="200"/>
      <c r="M64" s="201" t="s">
        <v>13</v>
      </c>
      <c r="N64" s="172"/>
      <c r="O64" s="212"/>
      <c r="P64" s="213">
        <f>P62-P63</f>
        <v>997</v>
      </c>
      <c r="Q64" s="214">
        <f>Q62-Q63</f>
        <v>760</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912">
        <v>61608</v>
      </c>
      <c r="B65" s="912">
        <v>61608</v>
      </c>
      <c r="C65" s="912">
        <v>0</v>
      </c>
      <c r="D65" s="912">
        <v>0</v>
      </c>
      <c r="E65" s="912">
        <v>0</v>
      </c>
      <c r="F65" s="912">
        <v>27800</v>
      </c>
      <c r="K65" s="199" t="s">
        <v>4</v>
      </c>
      <c r="L65" s="178" t="s">
        <v>14</v>
      </c>
      <c r="M65" s="175"/>
      <c r="N65" s="175"/>
      <c r="O65" s="216" t="s">
        <v>15</v>
      </c>
      <c r="P65" s="217">
        <f>'Ｓ６２（1987）'!A65</f>
        <v>61608</v>
      </c>
      <c r="Q65" s="218">
        <f>'Ｓ６２（1987）'!B65</f>
        <v>61608</v>
      </c>
      <c r="R65" s="282"/>
      <c r="S65" s="283">
        <f>'Ｓ６２（1987）'!D65</f>
        <v>0</v>
      </c>
      <c r="T65" s="268">
        <f>'Ｓ６２（1987）'!F65</f>
        <v>27800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2">
        <v>61608</v>
      </c>
      <c r="B66" s="912">
        <v>61608</v>
      </c>
      <c r="C66" s="912">
        <v>0</v>
      </c>
      <c r="D66" s="912">
        <v>0</v>
      </c>
      <c r="E66" s="912">
        <v>0</v>
      </c>
      <c r="F66" s="912">
        <v>27800</v>
      </c>
      <c r="K66" s="199"/>
      <c r="L66" s="200"/>
      <c r="M66" s="201" t="s">
        <v>16</v>
      </c>
      <c r="N66" s="202"/>
      <c r="O66" s="203" t="s">
        <v>17</v>
      </c>
      <c r="P66" s="204">
        <f>'Ｓ６２（1987）'!A66</f>
        <v>61608</v>
      </c>
      <c r="Q66" s="205">
        <f>'Ｓ６２（1987）'!B66</f>
        <v>61608</v>
      </c>
      <c r="R66" s="225"/>
      <c r="S66" s="267">
        <f>'Ｓ６２（1987）'!D66</f>
        <v>0</v>
      </c>
      <c r="T66" s="268">
        <f>'Ｓ６２（1987）'!F66</f>
        <v>27800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2">
        <v>0</v>
      </c>
      <c r="B67" s="912">
        <v>0</v>
      </c>
      <c r="C67" s="912">
        <v>0</v>
      </c>
      <c r="D67" s="912">
        <v>0</v>
      </c>
      <c r="E67" s="912">
        <v>0</v>
      </c>
      <c r="F67" s="912">
        <v>0</v>
      </c>
      <c r="K67" s="199"/>
      <c r="L67" s="221"/>
      <c r="M67" s="201" t="s">
        <v>13</v>
      </c>
      <c r="N67" s="222"/>
      <c r="O67" s="223"/>
      <c r="P67" s="213">
        <f>P65-P66</f>
        <v>0</v>
      </c>
      <c r="Q67" s="214">
        <f>Q65-Q66</f>
        <v>0</v>
      </c>
      <c r="R67" s="214"/>
      <c r="S67" s="274">
        <f>S65-S66</f>
        <v>0</v>
      </c>
      <c r="T67" s="275">
        <f>T65-T66</f>
        <v>0</v>
      </c>
      <c r="U67" s="269"/>
      <c r="V67" s="221"/>
      <c r="W67" s="201" t="s">
        <v>13</v>
      </c>
      <c r="X67" s="222"/>
      <c r="Y67" s="212" t="s">
        <v>400</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912">
        <v>0</v>
      </c>
      <c r="B68" s="912">
        <v>0</v>
      </c>
      <c r="C68" s="912">
        <v>0</v>
      </c>
      <c r="D68" s="912">
        <v>0</v>
      </c>
      <c r="E68" s="912">
        <v>0</v>
      </c>
      <c r="F68" s="912">
        <v>0</v>
      </c>
      <c r="K68" s="199" t="s">
        <v>4</v>
      </c>
      <c r="L68" s="174"/>
      <c r="M68" s="200" t="s">
        <v>94</v>
      </c>
      <c r="N68" s="202"/>
      <c r="O68" s="203" t="s">
        <v>93</v>
      </c>
      <c r="P68" s="204">
        <f>'Ｓ６２（1987）'!A68</f>
        <v>0</v>
      </c>
      <c r="Q68" s="205">
        <f>'Ｓ６２（1987）'!B68</f>
        <v>0</v>
      </c>
      <c r="R68" s="225"/>
      <c r="S68" s="267">
        <f>'Ｓ６２（1987）'!D68</f>
        <v>0</v>
      </c>
      <c r="T68" s="268">
        <f>'Ｓ６２（1987）'!F68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2">
        <v>0</v>
      </c>
      <c r="B69" s="912">
        <v>0</v>
      </c>
      <c r="C69" s="912">
        <v>0</v>
      </c>
      <c r="D69" s="912">
        <v>0</v>
      </c>
      <c r="E69" s="912">
        <v>0</v>
      </c>
      <c r="F69" s="912">
        <v>0</v>
      </c>
      <c r="K69" s="199"/>
      <c r="L69" s="181" t="s">
        <v>102</v>
      </c>
      <c r="M69" s="200"/>
      <c r="N69" s="201" t="s">
        <v>148</v>
      </c>
      <c r="O69" s="203" t="s">
        <v>97</v>
      </c>
      <c r="P69" s="204">
        <f>'Ｓ６２（1987）'!A69</f>
        <v>0</v>
      </c>
      <c r="Q69" s="205">
        <f>'Ｓ６２（1987）'!B69</f>
        <v>0</v>
      </c>
      <c r="R69" s="225"/>
      <c r="S69" s="267">
        <f>'Ｓ６２（1987）'!D69</f>
        <v>0</v>
      </c>
      <c r="T69" s="268">
        <f>'Ｓ６２（1987）'!F69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2">
        <v>0</v>
      </c>
      <c r="B70" s="912">
        <v>0</v>
      </c>
      <c r="C70" s="912">
        <v>0</v>
      </c>
      <c r="D70" s="912">
        <v>0</v>
      </c>
      <c r="E70" s="912">
        <v>0</v>
      </c>
      <c r="F70" s="912">
        <v>0</v>
      </c>
      <c r="K70" s="199"/>
      <c r="L70" s="181" t="s">
        <v>103</v>
      </c>
      <c r="M70" s="181"/>
      <c r="N70" s="201" t="s">
        <v>96</v>
      </c>
      <c r="O70" s="203" t="s">
        <v>34</v>
      </c>
      <c r="P70" s="204">
        <f>'Ｓ６２（1987）'!A70</f>
        <v>0</v>
      </c>
      <c r="Q70" s="205">
        <f>'Ｓ６２（1987）'!B70</f>
        <v>0</v>
      </c>
      <c r="R70" s="225"/>
      <c r="S70" s="267">
        <f>'Ｓ６２（1987）'!D70</f>
        <v>0</v>
      </c>
      <c r="T70" s="268">
        <f>'Ｓ６２（1987）'!F70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2">
        <v>0</v>
      </c>
      <c r="B71" s="912">
        <v>0</v>
      </c>
      <c r="C71" s="912">
        <v>0</v>
      </c>
      <c r="D71" s="912">
        <v>0</v>
      </c>
      <c r="E71" s="912">
        <v>0</v>
      </c>
      <c r="F71" s="912">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2">
        <v>0</v>
      </c>
      <c r="B72" s="912">
        <v>0</v>
      </c>
      <c r="C72" s="912">
        <v>0</v>
      </c>
      <c r="D72" s="912">
        <v>0</v>
      </c>
      <c r="E72" s="912">
        <v>0</v>
      </c>
      <c r="F72" s="912">
        <v>0</v>
      </c>
      <c r="K72" s="199"/>
      <c r="L72" s="181"/>
      <c r="M72" s="201" t="s">
        <v>95</v>
      </c>
      <c r="N72" s="202"/>
      <c r="O72" s="203" t="s">
        <v>98</v>
      </c>
      <c r="P72" s="204">
        <f>'Ｓ６２（1987）'!A71</f>
        <v>0</v>
      </c>
      <c r="Q72" s="205">
        <f>'Ｓ６２（1987）'!B71</f>
        <v>0</v>
      </c>
      <c r="R72" s="225"/>
      <c r="S72" s="267">
        <f>'Ｓ６２（1987）'!D71</f>
        <v>0</v>
      </c>
      <c r="T72" s="268">
        <f>'Ｓ６２（1987）'!F71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2">
        <v>0</v>
      </c>
      <c r="B73" s="912">
        <v>0</v>
      </c>
      <c r="C73" s="912">
        <v>0</v>
      </c>
      <c r="D73" s="912">
        <v>0</v>
      </c>
      <c r="E73" s="912">
        <v>0</v>
      </c>
      <c r="F73" s="912">
        <v>0</v>
      </c>
      <c r="K73" s="199"/>
      <c r="L73" s="221"/>
      <c r="M73" s="201" t="s">
        <v>13</v>
      </c>
      <c r="N73" s="202"/>
      <c r="O73" s="203" t="s">
        <v>99</v>
      </c>
      <c r="P73" s="204">
        <f>'Ｓ６２（1987）'!A72</f>
        <v>0</v>
      </c>
      <c r="Q73" s="205">
        <f>'Ｓ６２（1987）'!B72</f>
        <v>0</v>
      </c>
      <c r="R73" s="225"/>
      <c r="S73" s="267">
        <f>'Ｓ６２（1987）'!D72</f>
        <v>0</v>
      </c>
      <c r="T73" s="268">
        <f>'Ｓ６２（1987）'!F72</f>
        <v>0</v>
      </c>
      <c r="U73" s="269"/>
      <c r="V73" s="221"/>
      <c r="W73" s="201" t="s">
        <v>13</v>
      </c>
      <c r="X73" s="202"/>
      <c r="Y73" s="216" t="s">
        <v>15</v>
      </c>
      <c r="Z73" s="307">
        <f>+A119</f>
        <v>0</v>
      </c>
      <c r="AA73" s="277">
        <f t="shared" ref="AA73:AB75" si="3">+B119</f>
        <v>0</v>
      </c>
      <c r="AB73" s="277">
        <f t="shared" si="3"/>
        <v>0</v>
      </c>
      <c r="AC73" s="549">
        <f>+E119</f>
        <v>0</v>
      </c>
      <c r="AD73" s="269"/>
      <c r="AE73" s="221"/>
      <c r="AF73" s="201" t="s">
        <v>13</v>
      </c>
      <c r="AG73" s="202"/>
      <c r="AH73" s="216" t="s">
        <v>402</v>
      </c>
      <c r="AI73" s="307">
        <f>+A142</f>
        <v>0</v>
      </c>
      <c r="AJ73" s="277">
        <f t="shared" ref="AJ73:AK75" si="4">+B142</f>
        <v>0</v>
      </c>
      <c r="AK73" s="277">
        <f t="shared" si="4"/>
        <v>0</v>
      </c>
      <c r="AL73" s="553">
        <f>+E142</f>
        <v>0</v>
      </c>
    </row>
    <row r="74" spans="1:38" ht="14.45" customHeight="1">
      <c r="A74" s="912">
        <v>23872</v>
      </c>
      <c r="B74" s="912">
        <v>12582</v>
      </c>
      <c r="C74" s="912">
        <v>11290</v>
      </c>
      <c r="D74" s="912">
        <v>2666</v>
      </c>
      <c r="E74" s="912">
        <v>100</v>
      </c>
      <c r="F74" s="912">
        <v>3900</v>
      </c>
      <c r="K74" s="199"/>
      <c r="L74" s="201" t="s">
        <v>19</v>
      </c>
      <c r="M74" s="202"/>
      <c r="N74" s="202"/>
      <c r="O74" s="203" t="s">
        <v>20</v>
      </c>
      <c r="P74" s="204">
        <f>'Ｓ６２（1987）'!A73</f>
        <v>0</v>
      </c>
      <c r="Q74" s="205">
        <f>'Ｓ６２（1987）'!B73</f>
        <v>0</v>
      </c>
      <c r="R74" s="225"/>
      <c r="S74" s="267">
        <f>'Ｓ６２（1987）'!D73</f>
        <v>0</v>
      </c>
      <c r="T74" s="268">
        <f>'Ｓ６２（1987）'!F73</f>
        <v>0</v>
      </c>
      <c r="U74" s="269"/>
      <c r="V74" s="201" t="s">
        <v>19</v>
      </c>
      <c r="W74" s="202"/>
      <c r="X74" s="202"/>
      <c r="Y74" s="216" t="s">
        <v>142</v>
      </c>
      <c r="Z74" s="307">
        <f>+A120</f>
        <v>0</v>
      </c>
      <c r="AA74" s="277">
        <f t="shared" si="3"/>
        <v>0</v>
      </c>
      <c r="AB74" s="277">
        <f t="shared" si="3"/>
        <v>0</v>
      </c>
      <c r="AC74" s="549">
        <f>+E120</f>
        <v>0</v>
      </c>
      <c r="AD74" s="269"/>
      <c r="AE74" s="201" t="s">
        <v>19</v>
      </c>
      <c r="AF74" s="202"/>
      <c r="AG74" s="202"/>
      <c r="AH74" s="216" t="s">
        <v>403</v>
      </c>
      <c r="AI74" s="307">
        <f>+A143</f>
        <v>0</v>
      </c>
      <c r="AJ74" s="277">
        <f t="shared" si="4"/>
        <v>0</v>
      </c>
      <c r="AK74" s="277">
        <f t="shared" si="4"/>
        <v>0</v>
      </c>
      <c r="AL74" s="553">
        <f>+E143</f>
        <v>0</v>
      </c>
    </row>
    <row r="75" spans="1:38" ht="14.45" customHeight="1">
      <c r="A75" s="912">
        <v>267</v>
      </c>
      <c r="B75" s="912">
        <v>149</v>
      </c>
      <c r="C75" s="912">
        <v>118</v>
      </c>
      <c r="D75" s="912">
        <v>0</v>
      </c>
      <c r="E75" s="912">
        <v>0</v>
      </c>
      <c r="F75" s="912">
        <v>0</v>
      </c>
      <c r="K75" s="199" t="s">
        <v>83</v>
      </c>
      <c r="L75" s="200"/>
      <c r="M75" s="201" t="s">
        <v>22</v>
      </c>
      <c r="N75" s="202"/>
      <c r="O75" s="203" t="s">
        <v>23</v>
      </c>
      <c r="P75" s="204">
        <f>'Ｓ６２（1987）'!A75</f>
        <v>267</v>
      </c>
      <c r="Q75" s="205">
        <f>'Ｓ６２（1987）'!B75</f>
        <v>149</v>
      </c>
      <c r="R75" s="225"/>
      <c r="S75" s="267">
        <f>'Ｓ６２（1987）'!D75</f>
        <v>0</v>
      </c>
      <c r="T75" s="268">
        <f>'Ｓ６２（1987）'!F75</f>
        <v>0</v>
      </c>
      <c r="U75" s="269" t="s">
        <v>404</v>
      </c>
      <c r="V75" s="200"/>
      <c r="W75" s="201" t="s">
        <v>405</v>
      </c>
      <c r="X75" s="202"/>
      <c r="Y75" s="216" t="s">
        <v>406</v>
      </c>
      <c r="Z75" s="307">
        <f>+A121</f>
        <v>10791</v>
      </c>
      <c r="AA75" s="277">
        <f t="shared" si="3"/>
        <v>0</v>
      </c>
      <c r="AB75" s="277">
        <f t="shared" si="3"/>
        <v>0</v>
      </c>
      <c r="AC75" s="549">
        <f>+E121</f>
        <v>9300</v>
      </c>
      <c r="AD75" s="269" t="s">
        <v>407</v>
      </c>
      <c r="AE75" s="200"/>
      <c r="AF75" s="201" t="s">
        <v>405</v>
      </c>
      <c r="AG75" s="202"/>
      <c r="AH75" s="216" t="s">
        <v>408</v>
      </c>
      <c r="AI75" s="307">
        <f>+A144</f>
        <v>0</v>
      </c>
      <c r="AJ75" s="277">
        <f t="shared" si="4"/>
        <v>0</v>
      </c>
      <c r="AK75" s="277">
        <f t="shared" si="4"/>
        <v>0</v>
      </c>
      <c r="AL75" s="553">
        <f>+E144</f>
        <v>0</v>
      </c>
    </row>
    <row r="76" spans="1:38" ht="14.45" customHeight="1">
      <c r="A76" s="912">
        <v>779</v>
      </c>
      <c r="B76" s="912">
        <v>779</v>
      </c>
      <c r="C76" s="912">
        <v>0</v>
      </c>
      <c r="D76" s="912">
        <v>0</v>
      </c>
      <c r="E76" s="912">
        <v>0</v>
      </c>
      <c r="F76" s="912">
        <v>0</v>
      </c>
      <c r="K76" s="199"/>
      <c r="L76" s="200" t="s">
        <v>25</v>
      </c>
      <c r="M76" s="201" t="s">
        <v>26</v>
      </c>
      <c r="N76" s="202"/>
      <c r="O76" s="203" t="s">
        <v>27</v>
      </c>
      <c r="P76" s="204">
        <f>'Ｓ６２（1987）'!A76</f>
        <v>779</v>
      </c>
      <c r="Q76" s="205">
        <f>'Ｓ６２（1987）'!B76</f>
        <v>779</v>
      </c>
      <c r="R76" s="225"/>
      <c r="S76" s="267">
        <f>'Ｓ６２（1987）'!D76</f>
        <v>0</v>
      </c>
      <c r="T76" s="268">
        <f>'Ｓ６２（1987）'!F76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2">
        <v>0</v>
      </c>
      <c r="B77" s="912">
        <v>0</v>
      </c>
      <c r="C77" s="912">
        <v>0</v>
      </c>
      <c r="D77" s="912">
        <v>0</v>
      </c>
      <c r="E77" s="912">
        <v>0</v>
      </c>
      <c r="F77" s="912">
        <v>0</v>
      </c>
      <c r="K77" s="199"/>
      <c r="L77" s="200" t="s">
        <v>28</v>
      </c>
      <c r="M77" s="201" t="s">
        <v>29</v>
      </c>
      <c r="N77" s="202"/>
      <c r="O77" s="203" t="s">
        <v>30</v>
      </c>
      <c r="P77" s="204">
        <f>'Ｓ６２（1987）'!A77</f>
        <v>0</v>
      </c>
      <c r="Q77" s="205">
        <f>'Ｓ６２（1987）'!B77</f>
        <v>0</v>
      </c>
      <c r="R77" s="225"/>
      <c r="S77" s="267">
        <f>'Ｓ６２（1987）'!D77</f>
        <v>0</v>
      </c>
      <c r="T77" s="268">
        <f>'Ｓ６２（1987）'!F77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2">
        <v>0</v>
      </c>
      <c r="B78" s="912">
        <v>0</v>
      </c>
      <c r="C78" s="912">
        <v>0</v>
      </c>
      <c r="D78" s="912">
        <v>0</v>
      </c>
      <c r="E78" s="912">
        <v>0</v>
      </c>
      <c r="F78" s="912">
        <v>0</v>
      </c>
      <c r="K78" s="199"/>
      <c r="L78" s="200" t="s">
        <v>31</v>
      </c>
      <c r="M78" s="201" t="s">
        <v>32</v>
      </c>
      <c r="N78" s="202"/>
      <c r="O78" s="203" t="s">
        <v>33</v>
      </c>
      <c r="P78" s="204">
        <f>'Ｓ６２（1987）'!A78</f>
        <v>0</v>
      </c>
      <c r="Q78" s="205">
        <f>'Ｓ６２（1987）'!B78</f>
        <v>0</v>
      </c>
      <c r="R78" s="225"/>
      <c r="S78" s="267">
        <f>'Ｓ６２（1987）'!D78</f>
        <v>0</v>
      </c>
      <c r="T78" s="268">
        <f>'Ｓ６２（1987）'!F78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2">
        <v>0</v>
      </c>
      <c r="B79" s="912">
        <v>0</v>
      </c>
      <c r="C79" s="912">
        <v>0</v>
      </c>
      <c r="D79" s="912">
        <v>0</v>
      </c>
      <c r="E79" s="912">
        <v>0</v>
      </c>
      <c r="F79" s="912">
        <v>0</v>
      </c>
      <c r="K79" s="199"/>
      <c r="L79" s="200" t="s">
        <v>35</v>
      </c>
      <c r="M79" s="201" t="s">
        <v>36</v>
      </c>
      <c r="N79" s="202"/>
      <c r="O79" s="203" t="s">
        <v>37</v>
      </c>
      <c r="P79" s="204">
        <f>'Ｓ６２（1987）'!A79</f>
        <v>0</v>
      </c>
      <c r="Q79" s="205">
        <f>'Ｓ６２（1987）'!B79</f>
        <v>0</v>
      </c>
      <c r="R79" s="225"/>
      <c r="S79" s="267">
        <f>'Ｓ６２（1987）'!D79</f>
        <v>0</v>
      </c>
      <c r="T79" s="268">
        <f>'Ｓ６２（1987）'!F79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2">
        <v>18911</v>
      </c>
      <c r="B80" s="912">
        <v>10140</v>
      </c>
      <c r="C80" s="912">
        <v>8771</v>
      </c>
      <c r="D80" s="912">
        <v>700</v>
      </c>
      <c r="E80" s="912">
        <v>100</v>
      </c>
      <c r="F80" s="912">
        <v>3900</v>
      </c>
      <c r="K80" s="199"/>
      <c r="L80" s="200" t="s">
        <v>38</v>
      </c>
      <c r="M80" s="201" t="s">
        <v>149</v>
      </c>
      <c r="N80" s="202"/>
      <c r="O80" s="203" t="s">
        <v>40</v>
      </c>
      <c r="P80" s="204">
        <f>'Ｓ６２（1987）'!A80</f>
        <v>18911</v>
      </c>
      <c r="Q80" s="205">
        <f>'Ｓ６２（1987）'!B80</f>
        <v>10140</v>
      </c>
      <c r="R80" s="225"/>
      <c r="S80" s="267">
        <f>'Ｓ６２（1987）'!D80</f>
        <v>700</v>
      </c>
      <c r="T80" s="268">
        <f>'Ｓ６２（1987）'!F80</f>
        <v>3900</v>
      </c>
      <c r="U80" s="269"/>
      <c r="V80" s="200" t="s">
        <v>38</v>
      </c>
      <c r="W80" s="201" t="s">
        <v>149</v>
      </c>
      <c r="X80" s="202"/>
      <c r="Y80" s="203" t="s">
        <v>413</v>
      </c>
      <c r="Z80" s="307">
        <f>+A122</f>
        <v>10791</v>
      </c>
      <c r="AA80" s="277">
        <f>+B122</f>
        <v>0</v>
      </c>
      <c r="AB80" s="277">
        <f>+C122</f>
        <v>0</v>
      </c>
      <c r="AC80" s="549">
        <f>+E122</f>
        <v>9300</v>
      </c>
      <c r="AD80" s="269" t="s">
        <v>414</v>
      </c>
      <c r="AE80" s="200" t="s">
        <v>38</v>
      </c>
      <c r="AF80" s="201" t="s">
        <v>149</v>
      </c>
      <c r="AG80" s="202"/>
      <c r="AH80" s="203" t="s">
        <v>415</v>
      </c>
      <c r="AI80" s="307">
        <f>+A145</f>
        <v>0</v>
      </c>
      <c r="AJ80" s="277">
        <f>+B145</f>
        <v>0</v>
      </c>
      <c r="AK80" s="277">
        <f>+C145</f>
        <v>0</v>
      </c>
      <c r="AL80" s="553">
        <f>+E145</f>
        <v>0</v>
      </c>
    </row>
    <row r="81" spans="1:38" ht="14.45" customHeight="1">
      <c r="A81" s="912">
        <v>0</v>
      </c>
      <c r="B81" s="912">
        <v>0</v>
      </c>
      <c r="C81" s="912">
        <v>0</v>
      </c>
      <c r="D81" s="912">
        <v>0</v>
      </c>
      <c r="E81" s="912">
        <v>0</v>
      </c>
      <c r="F81" s="912">
        <v>0</v>
      </c>
      <c r="K81" s="199"/>
      <c r="L81" s="200" t="s">
        <v>41</v>
      </c>
      <c r="M81" s="201" t="s">
        <v>42</v>
      </c>
      <c r="N81" s="202"/>
      <c r="O81" s="203" t="s">
        <v>43</v>
      </c>
      <c r="P81" s="204">
        <f>'Ｓ６２（1987）'!A81</f>
        <v>0</v>
      </c>
      <c r="Q81" s="205">
        <f>'Ｓ６２（1987）'!B81</f>
        <v>0</v>
      </c>
      <c r="R81" s="225"/>
      <c r="S81" s="267">
        <f>'Ｓ６２（1987）'!D81</f>
        <v>0</v>
      </c>
      <c r="T81" s="268">
        <f>'Ｓ６２（1987）'!F81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2">
        <v>3915</v>
      </c>
      <c r="B82" s="912">
        <v>1514</v>
      </c>
      <c r="C82" s="912">
        <v>2401</v>
      </c>
      <c r="D82" s="912">
        <v>1966</v>
      </c>
      <c r="E82" s="912">
        <v>0</v>
      </c>
      <c r="F82" s="912">
        <v>0</v>
      </c>
      <c r="K82" s="199" t="s">
        <v>131</v>
      </c>
      <c r="L82" s="221"/>
      <c r="M82" s="201" t="s">
        <v>13</v>
      </c>
      <c r="N82" s="202"/>
      <c r="O82" s="203" t="s">
        <v>44</v>
      </c>
      <c r="P82" s="204">
        <f>'Ｓ６２（1987）'!A82</f>
        <v>3915</v>
      </c>
      <c r="Q82" s="205">
        <f>'Ｓ６２（1987）'!B82</f>
        <v>1514</v>
      </c>
      <c r="R82" s="225"/>
      <c r="S82" s="267">
        <f>'Ｓ６２（1987）'!D82</f>
        <v>1966</v>
      </c>
      <c r="T82" s="268">
        <f>'Ｓ６２（1987）'!F82</f>
        <v>0</v>
      </c>
      <c r="U82" s="269"/>
      <c r="V82" s="221"/>
      <c r="W82" s="201" t="s">
        <v>13</v>
      </c>
      <c r="X82" s="202"/>
      <c r="Y82" s="203"/>
      <c r="Z82" s="310">
        <f>Z75-Z80</f>
        <v>0</v>
      </c>
      <c r="AA82" s="311">
        <f>AA75-AA80</f>
        <v>0</v>
      </c>
      <c r="AB82" s="311">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912">
        <v>0</v>
      </c>
      <c r="B83" s="912">
        <v>0</v>
      </c>
      <c r="C83" s="912">
        <v>0</v>
      </c>
      <c r="D83" s="912">
        <v>0</v>
      </c>
      <c r="E83" s="912">
        <v>0</v>
      </c>
      <c r="F83" s="912">
        <v>0</v>
      </c>
      <c r="K83" s="199" t="s">
        <v>4</v>
      </c>
      <c r="L83" s="178" t="s">
        <v>45</v>
      </c>
      <c r="M83" s="202"/>
      <c r="N83" s="202"/>
      <c r="O83" s="203" t="s">
        <v>46</v>
      </c>
      <c r="P83" s="204">
        <f>'Ｓ６２（1987）'!A83</f>
        <v>0</v>
      </c>
      <c r="Q83" s="205">
        <f>'Ｓ６２（1987）'!B83</f>
        <v>0</v>
      </c>
      <c r="R83" s="225"/>
      <c r="S83" s="267">
        <f>'Ｓ６２（1987）'!D83</f>
        <v>0</v>
      </c>
      <c r="T83" s="268">
        <f>'Ｓ６２（1987）'!F83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2">
        <v>0</v>
      </c>
      <c r="B84" s="912">
        <v>0</v>
      </c>
      <c r="C84" s="912">
        <v>0</v>
      </c>
      <c r="D84" s="912">
        <v>0</v>
      </c>
      <c r="E84" s="912">
        <v>0</v>
      </c>
      <c r="F84" s="912">
        <v>0</v>
      </c>
      <c r="K84" s="199"/>
      <c r="L84" s="200"/>
      <c r="M84" s="201" t="s">
        <v>100</v>
      </c>
      <c r="N84" s="202"/>
      <c r="O84" s="203" t="s">
        <v>75</v>
      </c>
      <c r="P84" s="204">
        <f>'Ｓ６２（1987）'!A84</f>
        <v>0</v>
      </c>
      <c r="Q84" s="205">
        <f>'Ｓ６２（1987）'!B84</f>
        <v>0</v>
      </c>
      <c r="R84" s="225"/>
      <c r="S84" s="267">
        <f>'Ｓ６２（1987）'!D84</f>
        <v>0</v>
      </c>
      <c r="T84" s="268">
        <f>'Ｓ６２（1987）'!F84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912">
        <v>0</v>
      </c>
      <c r="B85" s="912">
        <v>0</v>
      </c>
      <c r="C85" s="912">
        <v>0</v>
      </c>
      <c r="D85" s="912">
        <v>0</v>
      </c>
      <c r="E85" s="912">
        <v>0</v>
      </c>
      <c r="F85" s="912">
        <v>0</v>
      </c>
      <c r="K85" s="199"/>
      <c r="L85" s="200"/>
      <c r="M85" s="201" t="s">
        <v>101</v>
      </c>
      <c r="N85" s="202"/>
      <c r="O85" s="203" t="s">
        <v>77</v>
      </c>
      <c r="P85" s="204">
        <f>'Ｓ６２（1987）'!A85</f>
        <v>0</v>
      </c>
      <c r="Q85" s="205">
        <f>'Ｓ６２（1987）'!B85</f>
        <v>0</v>
      </c>
      <c r="R85" s="225"/>
      <c r="S85" s="267">
        <f>'Ｓ６２（1987）'!D85</f>
        <v>0</v>
      </c>
      <c r="T85" s="268">
        <f>'Ｓ６２（1987）'!F85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2">
        <v>125161</v>
      </c>
      <c r="B86" s="912">
        <v>125161</v>
      </c>
      <c r="C86" s="912">
        <v>0</v>
      </c>
      <c r="D86" s="912">
        <v>0</v>
      </c>
      <c r="E86" s="912">
        <v>0</v>
      </c>
      <c r="F86" s="912">
        <v>46800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422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912">
        <v>125161</v>
      </c>
      <c r="B87" s="912">
        <v>125161</v>
      </c>
      <c r="C87" s="912">
        <v>0</v>
      </c>
      <c r="D87" s="912">
        <v>0</v>
      </c>
      <c r="E87" s="912">
        <v>0</v>
      </c>
      <c r="F87" s="912">
        <v>46800</v>
      </c>
      <c r="K87" s="199"/>
      <c r="L87" s="178"/>
      <c r="M87" s="201" t="s">
        <v>47</v>
      </c>
      <c r="N87" s="202"/>
      <c r="O87" s="203" t="s">
        <v>48</v>
      </c>
      <c r="P87" s="204">
        <f>'Ｓ６２（1987）'!A87</f>
        <v>125161</v>
      </c>
      <c r="Q87" s="205">
        <f>'Ｓ６２（1987）'!B87</f>
        <v>125161</v>
      </c>
      <c r="R87" s="225"/>
      <c r="S87" s="267">
        <f>'Ｓ６２（1987）'!D87</f>
        <v>0</v>
      </c>
      <c r="T87" s="268">
        <f>'Ｓ６２（1987）'!F87</f>
        <v>46800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2">
        <v>0</v>
      </c>
      <c r="B88" s="912">
        <v>0</v>
      </c>
      <c r="C88" s="912">
        <v>0</v>
      </c>
      <c r="D88" s="912">
        <v>0</v>
      </c>
      <c r="E88" s="912">
        <v>0</v>
      </c>
      <c r="F88" s="912">
        <v>0</v>
      </c>
      <c r="K88" s="199"/>
      <c r="L88" s="200"/>
      <c r="M88" s="201" t="s">
        <v>50</v>
      </c>
      <c r="N88" s="202"/>
      <c r="O88" s="203" t="s">
        <v>51</v>
      </c>
      <c r="P88" s="204">
        <f>'Ｓ６２（1987）'!A88</f>
        <v>0</v>
      </c>
      <c r="Q88" s="205">
        <f>'Ｓ６２（1987）'!B88</f>
        <v>0</v>
      </c>
      <c r="R88" s="225"/>
      <c r="S88" s="267">
        <f>'Ｓ６２（1987）'!D88</f>
        <v>0</v>
      </c>
      <c r="T88" s="268">
        <f>'Ｓ６２（1987）'!F88</f>
        <v>0</v>
      </c>
      <c r="U88" s="269"/>
      <c r="V88" s="200"/>
      <c r="W88" s="201" t="s">
        <v>426</v>
      </c>
      <c r="X88" s="202"/>
      <c r="Y88" s="203" t="s">
        <v>427</v>
      </c>
      <c r="Z88" s="307">
        <f t="shared" ref="Z88:AB89" si="5">+A125</f>
        <v>12650</v>
      </c>
      <c r="AA88" s="277">
        <f t="shared" si="5"/>
        <v>0</v>
      </c>
      <c r="AB88" s="277">
        <f t="shared" si="5"/>
        <v>0</v>
      </c>
      <c r="AC88" s="549">
        <f>+E125</f>
        <v>12600</v>
      </c>
      <c r="AD88" s="269"/>
      <c r="AE88" s="200"/>
      <c r="AF88" s="201" t="s">
        <v>426</v>
      </c>
      <c r="AG88" s="202"/>
      <c r="AH88" s="203" t="s">
        <v>428</v>
      </c>
      <c r="AI88" s="307">
        <f t="shared" ref="AI88:AK89" si="6">+A148</f>
        <v>0</v>
      </c>
      <c r="AJ88" s="277">
        <f t="shared" si="6"/>
        <v>0</v>
      </c>
      <c r="AK88" s="277">
        <f t="shared" si="6"/>
        <v>0</v>
      </c>
      <c r="AL88" s="553">
        <f>+E148</f>
        <v>0</v>
      </c>
    </row>
    <row r="89" spans="1:38" ht="14.45" customHeight="1">
      <c r="A89" s="912">
        <v>0</v>
      </c>
      <c r="B89" s="912">
        <v>0</v>
      </c>
      <c r="C89" s="912">
        <v>0</v>
      </c>
      <c r="D89" s="912">
        <v>0</v>
      </c>
      <c r="E89" s="912">
        <v>0</v>
      </c>
      <c r="F89" s="912">
        <v>0</v>
      </c>
      <c r="K89" s="199" t="s">
        <v>129</v>
      </c>
      <c r="L89" s="200"/>
      <c r="M89" s="201" t="s">
        <v>52</v>
      </c>
      <c r="N89" s="202"/>
      <c r="O89" s="203" t="s">
        <v>53</v>
      </c>
      <c r="P89" s="204">
        <f>'Ｓ６２（1987）'!A89</f>
        <v>0</v>
      </c>
      <c r="Q89" s="205">
        <f>'Ｓ６２（1987）'!B89</f>
        <v>0</v>
      </c>
      <c r="R89" s="225"/>
      <c r="S89" s="267">
        <f>'Ｓ６２（1987）'!D89</f>
        <v>0</v>
      </c>
      <c r="T89" s="268">
        <f>'Ｓ６２（1987）'!F89</f>
        <v>0</v>
      </c>
      <c r="U89" s="269"/>
      <c r="V89" s="200"/>
      <c r="W89" s="201" t="s">
        <v>429</v>
      </c>
      <c r="X89" s="202"/>
      <c r="Y89" s="203" t="s">
        <v>430</v>
      </c>
      <c r="Z89" s="307">
        <f t="shared" si="5"/>
        <v>0</v>
      </c>
      <c r="AA89" s="277">
        <f t="shared" si="5"/>
        <v>0</v>
      </c>
      <c r="AB89" s="277">
        <f t="shared" si="5"/>
        <v>0</v>
      </c>
      <c r="AC89" s="549">
        <f>+E126</f>
        <v>0</v>
      </c>
      <c r="AD89" s="269"/>
      <c r="AE89" s="200"/>
      <c r="AF89" s="201" t="s">
        <v>429</v>
      </c>
      <c r="AG89" s="202"/>
      <c r="AH89" s="203" t="s">
        <v>431</v>
      </c>
      <c r="AI89" s="307">
        <f t="shared" si="6"/>
        <v>0</v>
      </c>
      <c r="AJ89" s="277">
        <f t="shared" si="6"/>
        <v>0</v>
      </c>
      <c r="AK89" s="277">
        <f t="shared" si="6"/>
        <v>0</v>
      </c>
      <c r="AL89" s="553">
        <f>+E149</f>
        <v>0</v>
      </c>
    </row>
    <row r="90" spans="1:38" ht="14.45" customHeight="1">
      <c r="A90" s="912">
        <v>0</v>
      </c>
      <c r="B90" s="912">
        <v>0</v>
      </c>
      <c r="C90" s="912">
        <v>0</v>
      </c>
      <c r="D90" s="912">
        <v>0</v>
      </c>
      <c r="E90" s="912">
        <v>0</v>
      </c>
      <c r="F90" s="912">
        <v>0</v>
      </c>
      <c r="K90" s="199"/>
      <c r="L90" s="200" t="s">
        <v>54</v>
      </c>
      <c r="M90" s="201" t="s">
        <v>32</v>
      </c>
      <c r="N90" s="202"/>
      <c r="O90" s="203" t="s">
        <v>55</v>
      </c>
      <c r="P90" s="204">
        <f>'Ｓ６２（1987）'!A90</f>
        <v>0</v>
      </c>
      <c r="Q90" s="205">
        <f>'Ｓ６２（1987）'!B90</f>
        <v>0</v>
      </c>
      <c r="R90" s="225"/>
      <c r="S90" s="267">
        <f>'Ｓ６２（1987）'!D90</f>
        <v>0</v>
      </c>
      <c r="T90" s="268">
        <f>'Ｓ６２（1987）'!F90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2">
        <v>0</v>
      </c>
      <c r="B91" s="912">
        <v>0</v>
      </c>
      <c r="C91" s="912">
        <v>0</v>
      </c>
      <c r="D91" s="912">
        <v>0</v>
      </c>
      <c r="E91" s="912">
        <v>0</v>
      </c>
      <c r="F91" s="912">
        <v>0</v>
      </c>
      <c r="K91" s="199"/>
      <c r="L91" s="200"/>
      <c r="M91" s="201" t="s">
        <v>42</v>
      </c>
      <c r="N91" s="202"/>
      <c r="O91" s="203" t="s">
        <v>56</v>
      </c>
      <c r="P91" s="204">
        <f>'Ｓ６２（1987）'!A91</f>
        <v>0</v>
      </c>
      <c r="Q91" s="205">
        <f>'Ｓ６２（1987）'!B91</f>
        <v>0</v>
      </c>
      <c r="R91" s="225"/>
      <c r="S91" s="267">
        <f>'Ｓ６２（1987）'!D91</f>
        <v>0</v>
      </c>
      <c r="T91" s="268">
        <f>'Ｓ６２（1987）'!F91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2">
        <v>0</v>
      </c>
      <c r="B92" s="912">
        <v>0</v>
      </c>
      <c r="C92" s="912">
        <v>0</v>
      </c>
      <c r="D92" s="912">
        <v>0</v>
      </c>
      <c r="E92" s="912">
        <v>0</v>
      </c>
      <c r="F92" s="912">
        <v>0</v>
      </c>
      <c r="K92" s="199"/>
      <c r="L92" s="200"/>
      <c r="M92" s="201" t="s">
        <v>57</v>
      </c>
      <c r="N92" s="202"/>
      <c r="O92" s="203" t="s">
        <v>58</v>
      </c>
      <c r="P92" s="204">
        <f>'Ｓ６２（1987）'!A92</f>
        <v>0</v>
      </c>
      <c r="Q92" s="205">
        <f>'Ｓ６２（1987）'!B92</f>
        <v>0</v>
      </c>
      <c r="R92" s="225"/>
      <c r="S92" s="267">
        <f>'Ｓ６２（1987）'!D92</f>
        <v>0</v>
      </c>
      <c r="T92" s="268">
        <f>'Ｓ６２（1987）'!F92</f>
        <v>0</v>
      </c>
      <c r="U92" s="269"/>
      <c r="V92" s="200"/>
      <c r="W92" s="201" t="s">
        <v>57</v>
      </c>
      <c r="X92" s="202"/>
      <c r="Y92" s="203" t="s">
        <v>140</v>
      </c>
      <c r="Z92" s="307">
        <f>+A127</f>
        <v>0</v>
      </c>
      <c r="AA92" s="277">
        <f t="shared" ref="AA92:AB96" si="7">+B127</f>
        <v>0</v>
      </c>
      <c r="AB92" s="277">
        <f t="shared" si="7"/>
        <v>0</v>
      </c>
      <c r="AC92" s="549">
        <f>+E127</f>
        <v>0</v>
      </c>
      <c r="AD92" s="269"/>
      <c r="AE92" s="200"/>
      <c r="AF92" s="201" t="s">
        <v>57</v>
      </c>
      <c r="AG92" s="202"/>
      <c r="AH92" s="203" t="s">
        <v>433</v>
      </c>
      <c r="AI92" s="307">
        <f>+A150</f>
        <v>0</v>
      </c>
      <c r="AJ92" s="277">
        <f t="shared" ref="AJ92:AK96" si="8">+B150</f>
        <v>0</v>
      </c>
      <c r="AK92" s="277">
        <f t="shared" si="8"/>
        <v>0</v>
      </c>
      <c r="AL92" s="553">
        <f>+E150</f>
        <v>0</v>
      </c>
    </row>
    <row r="93" spans="1:38" ht="14.45" customHeight="1">
      <c r="A93" s="912">
        <v>0</v>
      </c>
      <c r="B93" s="912">
        <v>0</v>
      </c>
      <c r="C93" s="912">
        <v>0</v>
      </c>
      <c r="D93" s="912">
        <v>0</v>
      </c>
      <c r="E93" s="912">
        <v>0</v>
      </c>
      <c r="F93" s="912">
        <v>0</v>
      </c>
      <c r="K93" s="199"/>
      <c r="L93" s="200"/>
      <c r="M93" s="178" t="s">
        <v>60</v>
      </c>
      <c r="N93" s="202"/>
      <c r="O93" s="203" t="s">
        <v>61</v>
      </c>
      <c r="P93" s="204">
        <f>'Ｓ６２（1987）'!A93</f>
        <v>0</v>
      </c>
      <c r="Q93" s="205">
        <f>'Ｓ６２（1987）'!B93</f>
        <v>0</v>
      </c>
      <c r="R93" s="225"/>
      <c r="S93" s="267">
        <f>'Ｓ６２（1987）'!D93</f>
        <v>0</v>
      </c>
      <c r="T93" s="268">
        <f>'Ｓ６２（1987）'!F93</f>
        <v>0</v>
      </c>
      <c r="U93" s="269" t="s">
        <v>434</v>
      </c>
      <c r="V93" s="200"/>
      <c r="W93" s="178" t="s">
        <v>60</v>
      </c>
      <c r="X93" s="202"/>
      <c r="Y93" s="203" t="s">
        <v>435</v>
      </c>
      <c r="Z93" s="307">
        <f>+A128</f>
        <v>2881</v>
      </c>
      <c r="AA93" s="277">
        <f t="shared" si="7"/>
        <v>0</v>
      </c>
      <c r="AB93" s="277">
        <f t="shared" si="7"/>
        <v>0</v>
      </c>
      <c r="AC93" s="549">
        <f>+E128</f>
        <v>0</v>
      </c>
      <c r="AD93" s="269"/>
      <c r="AE93" s="200"/>
      <c r="AF93" s="178" t="s">
        <v>60</v>
      </c>
      <c r="AG93" s="202"/>
      <c r="AH93" s="203" t="s">
        <v>436</v>
      </c>
      <c r="AI93" s="307">
        <f>+A151</f>
        <v>0</v>
      </c>
      <c r="AJ93" s="277">
        <f t="shared" si="8"/>
        <v>0</v>
      </c>
      <c r="AK93" s="277">
        <f t="shared" si="8"/>
        <v>0</v>
      </c>
      <c r="AL93" s="553">
        <f>+E151</f>
        <v>0</v>
      </c>
    </row>
    <row r="94" spans="1:38" ht="14.45" customHeight="1">
      <c r="A94" s="912">
        <v>0</v>
      </c>
      <c r="B94" s="912">
        <v>0</v>
      </c>
      <c r="C94" s="912">
        <v>0</v>
      </c>
      <c r="D94" s="912">
        <v>0</v>
      </c>
      <c r="E94" s="912">
        <v>0</v>
      </c>
      <c r="F94" s="912">
        <v>0</v>
      </c>
      <c r="K94" s="199"/>
      <c r="L94" s="200" t="s">
        <v>59</v>
      </c>
      <c r="M94" s="200"/>
      <c r="N94" s="201" t="s">
        <v>62</v>
      </c>
      <c r="O94" s="203" t="s">
        <v>63</v>
      </c>
      <c r="P94" s="204">
        <f>'Ｓ６２（1987）'!A94</f>
        <v>0</v>
      </c>
      <c r="Q94" s="205">
        <f>'Ｓ６２（1987）'!B94</f>
        <v>0</v>
      </c>
      <c r="R94" s="225"/>
      <c r="S94" s="267">
        <f>'Ｓ６２（1987）'!D94</f>
        <v>0</v>
      </c>
      <c r="T94" s="268">
        <f>'Ｓ６２（1987）'!F94</f>
        <v>0</v>
      </c>
      <c r="U94" s="269"/>
      <c r="V94" s="200" t="s">
        <v>59</v>
      </c>
      <c r="W94" s="200"/>
      <c r="X94" s="201" t="s">
        <v>62</v>
      </c>
      <c r="Y94" s="203" t="s">
        <v>437</v>
      </c>
      <c r="Z94" s="307">
        <f>+A129</f>
        <v>0</v>
      </c>
      <c r="AA94" s="277">
        <f t="shared" si="7"/>
        <v>0</v>
      </c>
      <c r="AB94" s="277">
        <f t="shared" si="7"/>
        <v>0</v>
      </c>
      <c r="AC94" s="549">
        <f>+E129</f>
        <v>0</v>
      </c>
      <c r="AD94" s="269"/>
      <c r="AE94" s="200" t="s">
        <v>59</v>
      </c>
      <c r="AF94" s="200"/>
      <c r="AG94" s="201" t="s">
        <v>62</v>
      </c>
      <c r="AH94" s="203" t="s">
        <v>438</v>
      </c>
      <c r="AI94" s="307">
        <f>+A152</f>
        <v>0</v>
      </c>
      <c r="AJ94" s="277">
        <f t="shared" si="8"/>
        <v>0</v>
      </c>
      <c r="AK94" s="277">
        <f t="shared" si="8"/>
        <v>0</v>
      </c>
      <c r="AL94" s="553">
        <f>+E152</f>
        <v>0</v>
      </c>
    </row>
    <row r="95" spans="1:38" ht="14.45" customHeight="1">
      <c r="A95" s="912">
        <v>0</v>
      </c>
      <c r="B95" s="912">
        <v>0</v>
      </c>
      <c r="C95" s="912">
        <v>0</v>
      </c>
      <c r="D95" s="912">
        <v>0</v>
      </c>
      <c r="E95" s="912">
        <v>0</v>
      </c>
      <c r="F95" s="912">
        <v>0</v>
      </c>
      <c r="K95" s="199"/>
      <c r="L95" s="200"/>
      <c r="M95" s="200"/>
      <c r="N95" s="201" t="s">
        <v>64</v>
      </c>
      <c r="O95" s="203" t="s">
        <v>65</v>
      </c>
      <c r="P95" s="204">
        <f>'Ｓ６２（1987）'!A95</f>
        <v>0</v>
      </c>
      <c r="Q95" s="205">
        <f>'Ｓ６２（1987）'!B95</f>
        <v>0</v>
      </c>
      <c r="R95" s="225"/>
      <c r="S95" s="267">
        <f>'Ｓ６２（1987）'!D95</f>
        <v>0</v>
      </c>
      <c r="T95" s="268">
        <f>'Ｓ６２（1987）'!F95</f>
        <v>0</v>
      </c>
      <c r="U95" s="269"/>
      <c r="V95" s="200"/>
      <c r="W95" s="200"/>
      <c r="X95" s="201" t="s">
        <v>64</v>
      </c>
      <c r="Y95" s="203" t="s">
        <v>439</v>
      </c>
      <c r="Z95" s="307">
        <f>+A130</f>
        <v>0</v>
      </c>
      <c r="AA95" s="277">
        <f t="shared" si="7"/>
        <v>0</v>
      </c>
      <c r="AB95" s="277">
        <f t="shared" si="7"/>
        <v>0</v>
      </c>
      <c r="AC95" s="549">
        <f>+E130</f>
        <v>0</v>
      </c>
      <c r="AD95" s="269"/>
      <c r="AE95" s="200"/>
      <c r="AF95" s="200"/>
      <c r="AG95" s="201" t="s">
        <v>64</v>
      </c>
      <c r="AH95" s="203" t="s">
        <v>440</v>
      </c>
      <c r="AI95" s="307">
        <f>+A153</f>
        <v>0</v>
      </c>
      <c r="AJ95" s="277">
        <f t="shared" si="8"/>
        <v>0</v>
      </c>
      <c r="AK95" s="277">
        <f t="shared" si="8"/>
        <v>0</v>
      </c>
      <c r="AL95" s="553">
        <f>+E153</f>
        <v>0</v>
      </c>
    </row>
    <row r="96" spans="1:38" ht="14.45" customHeight="1">
      <c r="A96" s="912">
        <v>0</v>
      </c>
      <c r="B96" s="912">
        <v>0</v>
      </c>
      <c r="C96" s="912">
        <v>0</v>
      </c>
      <c r="D96" s="912">
        <v>0</v>
      </c>
      <c r="E96" s="912">
        <v>0</v>
      </c>
      <c r="F96" s="912">
        <v>0</v>
      </c>
      <c r="K96" s="199" t="s">
        <v>38</v>
      </c>
      <c r="L96" s="200"/>
      <c r="M96" s="200"/>
      <c r="N96" s="201" t="s">
        <v>66</v>
      </c>
      <c r="O96" s="203" t="s">
        <v>67</v>
      </c>
      <c r="P96" s="204">
        <f>'Ｓ６２（1987）'!A96</f>
        <v>0</v>
      </c>
      <c r="Q96" s="205">
        <f>'Ｓ６２（1987）'!B96</f>
        <v>0</v>
      </c>
      <c r="R96" s="225"/>
      <c r="S96" s="267">
        <f>'Ｓ６２（1987）'!D96</f>
        <v>0</v>
      </c>
      <c r="T96" s="268">
        <f>'Ｓ６２（1987）'!F96</f>
        <v>0</v>
      </c>
      <c r="U96" s="269"/>
      <c r="V96" s="200"/>
      <c r="W96" s="200"/>
      <c r="X96" s="201" t="s">
        <v>66</v>
      </c>
      <c r="Y96" s="203" t="s">
        <v>441</v>
      </c>
      <c r="Z96" s="307">
        <f>+A131</f>
        <v>0</v>
      </c>
      <c r="AA96" s="277">
        <f t="shared" si="7"/>
        <v>0</v>
      </c>
      <c r="AB96" s="277">
        <f t="shared" si="7"/>
        <v>0</v>
      </c>
      <c r="AC96" s="549">
        <f>+E131</f>
        <v>0</v>
      </c>
      <c r="AD96" s="269"/>
      <c r="AE96" s="200"/>
      <c r="AF96" s="200"/>
      <c r="AG96" s="201" t="s">
        <v>66</v>
      </c>
      <c r="AH96" s="203" t="s">
        <v>442</v>
      </c>
      <c r="AI96" s="307">
        <f>+A154</f>
        <v>0</v>
      </c>
      <c r="AJ96" s="277">
        <f t="shared" si="8"/>
        <v>0</v>
      </c>
      <c r="AK96" s="277">
        <f t="shared" si="8"/>
        <v>0</v>
      </c>
      <c r="AL96" s="553">
        <f>+E154</f>
        <v>0</v>
      </c>
    </row>
    <row r="97" spans="1:38" ht="14.45" customHeight="1">
      <c r="A97" s="912">
        <v>0</v>
      </c>
      <c r="B97" s="912">
        <v>0</v>
      </c>
      <c r="C97" s="912">
        <v>0</v>
      </c>
      <c r="D97" s="912">
        <v>0</v>
      </c>
      <c r="E97" s="912">
        <v>0</v>
      </c>
      <c r="F97" s="912">
        <v>0</v>
      </c>
      <c r="K97" s="199"/>
      <c r="L97" s="200"/>
      <c r="M97" s="200"/>
      <c r="N97" s="201" t="s">
        <v>150</v>
      </c>
      <c r="O97" s="203" t="s">
        <v>69</v>
      </c>
      <c r="P97" s="204">
        <f>'Ｓ６２（1987）'!A97</f>
        <v>0</v>
      </c>
      <c r="Q97" s="205">
        <f>'Ｓ６２（1987）'!B97</f>
        <v>0</v>
      </c>
      <c r="R97" s="225"/>
      <c r="S97" s="267">
        <f>'Ｓ６２（1987）'!D97</f>
        <v>0</v>
      </c>
      <c r="T97" s="268">
        <f>'Ｓ６２（1987）'!F97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2">
        <v>0</v>
      </c>
      <c r="B98" s="912">
        <v>0</v>
      </c>
      <c r="C98" s="912">
        <v>0</v>
      </c>
      <c r="D98" s="912">
        <v>0</v>
      </c>
      <c r="E98" s="912">
        <v>0</v>
      </c>
      <c r="F98" s="912">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443</v>
      </c>
      <c r="Z98" s="307">
        <f t="shared" ref="Z98:AB99" si="9">+A132</f>
        <v>2881</v>
      </c>
      <c r="AA98" s="277">
        <f t="shared" si="9"/>
        <v>0</v>
      </c>
      <c r="AB98" s="277">
        <f t="shared" si="9"/>
        <v>0</v>
      </c>
      <c r="AC98" s="549">
        <f>+E132</f>
        <v>0</v>
      </c>
      <c r="AD98" s="269"/>
      <c r="AE98" s="200" t="s">
        <v>41</v>
      </c>
      <c r="AF98" s="221"/>
      <c r="AG98" s="201" t="s">
        <v>13</v>
      </c>
      <c r="AH98" s="203" t="s">
        <v>444</v>
      </c>
      <c r="AI98" s="307">
        <f t="shared" ref="AI98:AK99" si="10">+A155</f>
        <v>0</v>
      </c>
      <c r="AJ98" s="277">
        <f t="shared" si="10"/>
        <v>0</v>
      </c>
      <c r="AK98" s="277">
        <f t="shared" si="10"/>
        <v>0</v>
      </c>
      <c r="AL98" s="553">
        <f>+E155</f>
        <v>0</v>
      </c>
    </row>
    <row r="99" spans="1:38" ht="14.45" customHeight="1">
      <c r="A99" s="912">
        <v>0</v>
      </c>
      <c r="B99" s="912">
        <v>0</v>
      </c>
      <c r="C99" s="912">
        <v>0</v>
      </c>
      <c r="D99" s="912">
        <v>0</v>
      </c>
      <c r="E99" s="912">
        <v>0</v>
      </c>
      <c r="F99" s="912">
        <v>0</v>
      </c>
      <c r="K99" s="227" t="s">
        <v>134</v>
      </c>
      <c r="L99" s="200"/>
      <c r="M99" s="201" t="s">
        <v>70</v>
      </c>
      <c r="N99" s="202"/>
      <c r="O99" s="203" t="s">
        <v>71</v>
      </c>
      <c r="P99" s="204">
        <f>'Ｓ６２（1987）'!A98</f>
        <v>0</v>
      </c>
      <c r="Q99" s="205">
        <f>'Ｓ６２（1987）'!B98</f>
        <v>0</v>
      </c>
      <c r="R99" s="225"/>
      <c r="S99" s="267">
        <f>'Ｓ６２（1987）'!D98</f>
        <v>0</v>
      </c>
      <c r="T99" s="268">
        <f>'Ｓ６２（1987）'!F98</f>
        <v>0</v>
      </c>
      <c r="U99" s="315" t="s">
        <v>446</v>
      </c>
      <c r="V99" s="200"/>
      <c r="W99" s="201" t="s">
        <v>70</v>
      </c>
      <c r="X99" s="202"/>
      <c r="Y99" s="203" t="s">
        <v>445</v>
      </c>
      <c r="Z99" s="307">
        <f t="shared" si="9"/>
        <v>0</v>
      </c>
      <c r="AA99" s="277">
        <f t="shared" si="9"/>
        <v>0</v>
      </c>
      <c r="AB99" s="277">
        <f t="shared" si="9"/>
        <v>0</v>
      </c>
      <c r="AC99" s="549">
        <f>+E133</f>
        <v>0</v>
      </c>
      <c r="AD99" s="315" t="s">
        <v>446</v>
      </c>
      <c r="AE99" s="200"/>
      <c r="AF99" s="201" t="s">
        <v>70</v>
      </c>
      <c r="AG99" s="202"/>
      <c r="AH99" s="203" t="s">
        <v>447</v>
      </c>
      <c r="AI99" s="307">
        <f t="shared" si="10"/>
        <v>0</v>
      </c>
      <c r="AJ99" s="277">
        <f t="shared" si="10"/>
        <v>0</v>
      </c>
      <c r="AK99" s="277">
        <f t="shared" si="10"/>
        <v>0</v>
      </c>
      <c r="AL99" s="553">
        <f>+E156</f>
        <v>0</v>
      </c>
    </row>
    <row r="100" spans="1:38" ht="14.45" customHeight="1">
      <c r="A100" s="912">
        <v>0</v>
      </c>
      <c r="B100" s="912">
        <v>0</v>
      </c>
      <c r="C100" s="912">
        <v>0</v>
      </c>
      <c r="D100" s="912">
        <v>0</v>
      </c>
      <c r="E100" s="912">
        <v>0</v>
      </c>
      <c r="F100" s="912">
        <v>0</v>
      </c>
      <c r="K100" s="199" t="s">
        <v>130</v>
      </c>
      <c r="L100" s="200"/>
      <c r="M100" s="201" t="s">
        <v>73</v>
      </c>
      <c r="N100" s="202"/>
      <c r="O100" s="203" t="s">
        <v>74</v>
      </c>
      <c r="P100" s="204">
        <f>'Ｓ６２（1987）'!A99</f>
        <v>0</v>
      </c>
      <c r="Q100" s="205">
        <f>'Ｓ６２（1987）'!B99</f>
        <v>0</v>
      </c>
      <c r="R100" s="225"/>
      <c r="S100" s="267">
        <f>'Ｓ６２（1987）'!D99</f>
        <v>0</v>
      </c>
      <c r="T100" s="268">
        <f>'Ｓ６２（1987）'!F99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2">
        <v>7561</v>
      </c>
      <c r="B101" s="912">
        <v>7561</v>
      </c>
      <c r="C101" s="912">
        <v>0</v>
      </c>
      <c r="D101" s="912">
        <v>0</v>
      </c>
      <c r="E101" s="912">
        <v>0</v>
      </c>
      <c r="F101" s="912">
        <v>2000</v>
      </c>
      <c r="K101" s="199"/>
      <c r="L101" s="221"/>
      <c r="M101" s="201" t="s">
        <v>13</v>
      </c>
      <c r="N101" s="202"/>
      <c r="O101" s="203" t="s">
        <v>76</v>
      </c>
      <c r="P101" s="204">
        <f>'Ｓ６２（1987）'!A100</f>
        <v>0</v>
      </c>
      <c r="Q101" s="205">
        <f>'Ｓ６２（1987）'!B100</f>
        <v>0</v>
      </c>
      <c r="R101" s="225"/>
      <c r="S101" s="267">
        <f>'Ｓ６２（1987）'!D100</f>
        <v>0</v>
      </c>
      <c r="T101" s="268">
        <f>'Ｓ６２（1987）'!F100</f>
        <v>0</v>
      </c>
      <c r="U101" s="269"/>
      <c r="V101" s="221"/>
      <c r="W101" s="201" t="s">
        <v>13</v>
      </c>
      <c r="X101" s="202"/>
      <c r="Y101" s="203" t="s">
        <v>448</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912">
        <v>3200</v>
      </c>
      <c r="B102" s="912">
        <v>3200</v>
      </c>
      <c r="C102" s="912">
        <v>0</v>
      </c>
      <c r="D102" s="912">
        <v>0</v>
      </c>
      <c r="E102" s="912">
        <v>0</v>
      </c>
      <c r="F102" s="912">
        <v>0</v>
      </c>
      <c r="K102" s="199" t="s">
        <v>4</v>
      </c>
      <c r="L102" s="178" t="s">
        <v>78</v>
      </c>
      <c r="M102" s="202"/>
      <c r="N102" s="202"/>
      <c r="O102" s="203" t="s">
        <v>79</v>
      </c>
      <c r="P102" s="204">
        <f>'Ｓ６２（1987）'!A101</f>
        <v>7561</v>
      </c>
      <c r="Q102" s="205">
        <f>'Ｓ６２（1987）'!B101</f>
        <v>7561</v>
      </c>
      <c r="R102" s="225"/>
      <c r="S102" s="267">
        <f>'Ｓ６２（1987）'!D101</f>
        <v>0</v>
      </c>
      <c r="T102" s="268">
        <f>'Ｓ６２（1987）'!F101</f>
        <v>2000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2">
        <v>139782</v>
      </c>
      <c r="B103" s="912">
        <v>139782</v>
      </c>
      <c r="C103" s="912">
        <v>0</v>
      </c>
      <c r="D103" s="912">
        <v>0</v>
      </c>
      <c r="E103" s="912">
        <v>14699</v>
      </c>
      <c r="F103" s="912">
        <v>2800</v>
      </c>
      <c r="K103" s="199"/>
      <c r="L103" s="200"/>
      <c r="M103" s="201" t="s">
        <v>11</v>
      </c>
      <c r="N103" s="202"/>
      <c r="O103" s="203" t="s">
        <v>80</v>
      </c>
      <c r="P103" s="204">
        <f>'Ｓ６２（1987）'!A102</f>
        <v>3200</v>
      </c>
      <c r="Q103" s="205">
        <f>'Ｓ６２（1987）'!B102</f>
        <v>3200</v>
      </c>
      <c r="R103" s="225"/>
      <c r="S103" s="267">
        <f>'Ｓ６２（1987）'!D102</f>
        <v>0</v>
      </c>
      <c r="T103" s="268">
        <f>'Ｓ６２（1987）'!F102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2">
        <v>13899</v>
      </c>
      <c r="B104" s="912">
        <v>13899</v>
      </c>
      <c r="C104" s="912">
        <v>0</v>
      </c>
      <c r="D104" s="912">
        <v>0</v>
      </c>
      <c r="E104" s="912">
        <v>1749</v>
      </c>
      <c r="F104" s="912">
        <v>2800</v>
      </c>
      <c r="K104" s="199"/>
      <c r="L104" s="221"/>
      <c r="M104" s="201" t="s">
        <v>13</v>
      </c>
      <c r="N104" s="202"/>
      <c r="O104" s="203"/>
      <c r="P104" s="224">
        <f>P102-P103</f>
        <v>4361</v>
      </c>
      <c r="Q104" s="297">
        <f>Q102-Q103</f>
        <v>4361</v>
      </c>
      <c r="R104" s="225"/>
      <c r="S104" s="297">
        <f>S102-S103</f>
        <v>0</v>
      </c>
      <c r="T104" s="275">
        <f>T102-T103</f>
        <v>2000</v>
      </c>
      <c r="U104" s="269"/>
      <c r="V104" s="221"/>
      <c r="W104" s="201" t="s">
        <v>13</v>
      </c>
      <c r="X104" s="202"/>
      <c r="Y104" s="203" t="s">
        <v>450</v>
      </c>
      <c r="Z104" s="307">
        <f t="shared" ref="Z104:AB105" si="11">+A135</f>
        <v>0</v>
      </c>
      <c r="AA104" s="277">
        <f t="shared" si="11"/>
        <v>0</v>
      </c>
      <c r="AB104" s="277">
        <f t="shared" si="11"/>
        <v>0</v>
      </c>
      <c r="AC104" s="549">
        <f>+E135</f>
        <v>0</v>
      </c>
      <c r="AD104" s="269"/>
      <c r="AE104" s="221"/>
      <c r="AF104" s="201" t="s">
        <v>13</v>
      </c>
      <c r="AG104" s="202"/>
      <c r="AH104" s="203" t="s">
        <v>451</v>
      </c>
      <c r="AI104" s="307">
        <f t="shared" ref="AI104:AK105" si="12">+A158</f>
        <v>0</v>
      </c>
      <c r="AJ104" s="277">
        <f t="shared" si="12"/>
        <v>0</v>
      </c>
      <c r="AK104" s="277">
        <f t="shared" si="12"/>
        <v>0</v>
      </c>
      <c r="AL104" s="553">
        <f>+E158</f>
        <v>0</v>
      </c>
    </row>
    <row r="105" spans="1:38" ht="14.45" customHeight="1">
      <c r="A105" s="912">
        <v>16098</v>
      </c>
      <c r="B105" s="912">
        <v>16098</v>
      </c>
      <c r="C105" s="912">
        <v>0</v>
      </c>
      <c r="D105" s="912">
        <v>0</v>
      </c>
      <c r="E105" s="912">
        <v>0</v>
      </c>
      <c r="F105" s="912">
        <v>0</v>
      </c>
      <c r="K105" s="199"/>
      <c r="L105" s="174"/>
      <c r="M105" s="201" t="s">
        <v>88</v>
      </c>
      <c r="N105" s="202"/>
      <c r="O105" s="203" t="s">
        <v>109</v>
      </c>
      <c r="P105" s="204">
        <f>'Ｓ６２（1987）'!A104</f>
        <v>13899</v>
      </c>
      <c r="Q105" s="205">
        <f>'Ｓ６２（1987）'!B104</f>
        <v>13899</v>
      </c>
      <c r="R105" s="225"/>
      <c r="S105" s="267">
        <f>'Ｓ６２（1987）'!D104</f>
        <v>0</v>
      </c>
      <c r="T105" s="268">
        <f>'Ｓ６２（1987）'!F104</f>
        <v>2800</v>
      </c>
      <c r="U105" s="269"/>
      <c r="V105" s="174"/>
      <c r="W105" s="201" t="s">
        <v>452</v>
      </c>
      <c r="X105" s="202"/>
      <c r="Y105" s="203" t="s">
        <v>453</v>
      </c>
      <c r="Z105" s="307">
        <f t="shared" si="11"/>
        <v>0</v>
      </c>
      <c r="AA105" s="277">
        <f t="shared" si="11"/>
        <v>0</v>
      </c>
      <c r="AB105" s="277">
        <f t="shared" si="11"/>
        <v>0</v>
      </c>
      <c r="AC105" s="549">
        <f>+E136</f>
        <v>0</v>
      </c>
      <c r="AD105" s="269"/>
      <c r="AE105" s="174"/>
      <c r="AF105" s="201" t="s">
        <v>452</v>
      </c>
      <c r="AG105" s="202"/>
      <c r="AH105" s="203" t="s">
        <v>454</v>
      </c>
      <c r="AI105" s="307">
        <f t="shared" si="12"/>
        <v>0</v>
      </c>
      <c r="AJ105" s="277">
        <f t="shared" si="12"/>
        <v>0</v>
      </c>
      <c r="AK105" s="277">
        <f t="shared" si="12"/>
        <v>0</v>
      </c>
      <c r="AL105" s="553">
        <f>+E159</f>
        <v>0</v>
      </c>
    </row>
    <row r="106" spans="1:38" ht="14.45" customHeight="1">
      <c r="A106" s="912">
        <v>0</v>
      </c>
      <c r="B106" s="912">
        <v>0</v>
      </c>
      <c r="C106" s="912">
        <v>0</v>
      </c>
      <c r="D106" s="912">
        <v>0</v>
      </c>
      <c r="E106" s="912">
        <v>0</v>
      </c>
      <c r="F106" s="912">
        <v>0</v>
      </c>
      <c r="K106" s="199"/>
      <c r="L106" s="181" t="s">
        <v>91</v>
      </c>
      <c r="M106" s="201" t="s">
        <v>89</v>
      </c>
      <c r="N106" s="202"/>
      <c r="O106" s="203" t="s">
        <v>110</v>
      </c>
      <c r="P106" s="204">
        <f>'Ｓ６２（1987）'!A105</f>
        <v>16098</v>
      </c>
      <c r="Q106" s="205">
        <f>'Ｓ６２（1987）'!B105</f>
        <v>16098</v>
      </c>
      <c r="R106" s="225"/>
      <c r="S106" s="267">
        <f>'Ｓ６２（1987）'!D105</f>
        <v>0</v>
      </c>
      <c r="T106" s="268">
        <f>'Ｓ６２（1987）'!F105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2">
        <v>0</v>
      </c>
      <c r="B107" s="912">
        <v>0</v>
      </c>
      <c r="C107" s="912">
        <v>0</v>
      </c>
      <c r="D107" s="912">
        <v>0</v>
      </c>
      <c r="E107" s="912">
        <v>0</v>
      </c>
      <c r="F107" s="912">
        <v>0</v>
      </c>
      <c r="K107" s="199"/>
      <c r="L107" s="181"/>
      <c r="M107" s="201" t="s">
        <v>104</v>
      </c>
      <c r="N107" s="202"/>
      <c r="O107" s="203" t="s">
        <v>111</v>
      </c>
      <c r="P107" s="204">
        <f>'Ｓ６２（1987）'!A106</f>
        <v>0</v>
      </c>
      <c r="Q107" s="205">
        <f>'Ｓ６２（1987）'!B106</f>
        <v>0</v>
      </c>
      <c r="R107" s="225"/>
      <c r="S107" s="267">
        <f>'Ｓ６２（1987）'!D106</f>
        <v>0</v>
      </c>
      <c r="T107" s="268">
        <f>'Ｓ６２（1987）'!F106</f>
        <v>0</v>
      </c>
      <c r="U107" s="269"/>
      <c r="V107" s="181"/>
      <c r="W107" s="201" t="s">
        <v>104</v>
      </c>
      <c r="X107" s="202"/>
      <c r="Y107" s="203" t="s">
        <v>455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912">
        <v>0</v>
      </c>
      <c r="B108" s="912">
        <v>0</v>
      </c>
      <c r="C108" s="912">
        <v>0</v>
      </c>
      <c r="D108" s="912">
        <v>0</v>
      </c>
      <c r="E108" s="912">
        <v>0</v>
      </c>
      <c r="F108" s="912">
        <v>0</v>
      </c>
      <c r="K108" s="199"/>
      <c r="L108" s="181"/>
      <c r="M108" s="201" t="s">
        <v>90</v>
      </c>
      <c r="N108" s="202"/>
      <c r="O108" s="203" t="s">
        <v>112</v>
      </c>
      <c r="P108" s="204">
        <f>'Ｓ６２（1987）'!A107</f>
        <v>0</v>
      </c>
      <c r="Q108" s="205">
        <f>'Ｓ６２（1987）'!B107</f>
        <v>0</v>
      </c>
      <c r="R108" s="225"/>
      <c r="S108" s="267">
        <f>'Ｓ６２（1987）'!D107</f>
        <v>0</v>
      </c>
      <c r="T108" s="268">
        <f>'Ｓ６２（1987）'!F107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2">
        <v>0</v>
      </c>
      <c r="B109" s="912">
        <v>0</v>
      </c>
      <c r="C109" s="912">
        <v>0</v>
      </c>
      <c r="D109" s="912">
        <v>0</v>
      </c>
      <c r="E109" s="912">
        <v>0</v>
      </c>
      <c r="F109" s="912">
        <v>0</v>
      </c>
      <c r="K109" s="199"/>
      <c r="L109" s="181" t="s">
        <v>92</v>
      </c>
      <c r="M109" s="201" t="s">
        <v>105</v>
      </c>
      <c r="N109" s="202"/>
      <c r="O109" s="203" t="s">
        <v>113</v>
      </c>
      <c r="P109" s="204">
        <f>'Ｓ６２（1987）'!A108</f>
        <v>0</v>
      </c>
      <c r="Q109" s="205">
        <f>'Ｓ６２（1987）'!B108</f>
        <v>0</v>
      </c>
      <c r="R109" s="225"/>
      <c r="S109" s="267">
        <f>'Ｓ６２（1987）'!D108</f>
        <v>0</v>
      </c>
      <c r="T109" s="268">
        <f>'Ｓ６２（1987）'!F108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2">
        <v>0</v>
      </c>
      <c r="B110" s="912">
        <v>0</v>
      </c>
      <c r="C110" s="912">
        <v>0</v>
      </c>
      <c r="D110" s="912">
        <v>0</v>
      </c>
      <c r="E110" s="912">
        <v>0</v>
      </c>
      <c r="F110" s="912">
        <v>0</v>
      </c>
      <c r="K110" s="199"/>
      <c r="L110" s="181"/>
      <c r="M110" s="201" t="s">
        <v>106</v>
      </c>
      <c r="N110" s="202"/>
      <c r="O110" s="203" t="s">
        <v>114</v>
      </c>
      <c r="P110" s="204">
        <f>'Ｓ６２（1987）'!A109</f>
        <v>0</v>
      </c>
      <c r="Q110" s="205">
        <f>'Ｓ６２（1987）'!B109</f>
        <v>0</v>
      </c>
      <c r="R110" s="225"/>
      <c r="S110" s="267">
        <f>'Ｓ６２（1987）'!D109</f>
        <v>0</v>
      </c>
      <c r="T110" s="268">
        <f>'Ｓ６２（1987）'!F109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2">
        <v>65300</v>
      </c>
      <c r="B111" s="912">
        <v>65300</v>
      </c>
      <c r="C111" s="912">
        <v>0</v>
      </c>
      <c r="D111" s="912">
        <v>0</v>
      </c>
      <c r="E111" s="912">
        <v>12950</v>
      </c>
      <c r="F111" s="912">
        <v>0</v>
      </c>
      <c r="K111" s="199"/>
      <c r="L111" s="181"/>
      <c r="M111" s="201" t="s">
        <v>107</v>
      </c>
      <c r="N111" s="202"/>
      <c r="O111" s="203" t="s">
        <v>115</v>
      </c>
      <c r="P111" s="204">
        <f>'Ｓ６２（1987）'!A110</f>
        <v>0</v>
      </c>
      <c r="Q111" s="205">
        <f>'Ｓ６２（1987）'!B110</f>
        <v>0</v>
      </c>
      <c r="R111" s="225"/>
      <c r="S111" s="267">
        <f>'Ｓ６２（1987）'!D110</f>
        <v>0</v>
      </c>
      <c r="T111" s="268">
        <f>'Ｓ６２（1987）'!F110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2">
        <v>44485</v>
      </c>
      <c r="B112" s="912">
        <v>44485</v>
      </c>
      <c r="C112" s="912">
        <v>0</v>
      </c>
      <c r="D112" s="912">
        <v>0</v>
      </c>
      <c r="E112" s="912">
        <v>0</v>
      </c>
      <c r="F112" s="912">
        <v>0</v>
      </c>
      <c r="K112" s="199"/>
      <c r="L112" s="181" t="s">
        <v>41</v>
      </c>
      <c r="M112" s="201" t="s">
        <v>108</v>
      </c>
      <c r="N112" s="202"/>
      <c r="O112" s="203" t="s">
        <v>116</v>
      </c>
      <c r="P112" s="204">
        <f>'Ｓ６２（1987）'!A111</f>
        <v>65300</v>
      </c>
      <c r="Q112" s="205">
        <f>'Ｓ６２（1987）'!B111</f>
        <v>65300</v>
      </c>
      <c r="R112" s="225"/>
      <c r="S112" s="267">
        <f>'Ｓ６２（1987）'!D111</f>
        <v>0</v>
      </c>
      <c r="T112" s="268">
        <f>'Ｓ６２（1987）'!F111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c r="B113" s="561"/>
      <c r="C113" s="561"/>
      <c r="D113" s="561"/>
      <c r="E113" s="561"/>
      <c r="F113" s="562"/>
      <c r="K113" s="199"/>
      <c r="L113" s="221"/>
      <c r="M113" s="201" t="s">
        <v>13</v>
      </c>
      <c r="N113" s="202"/>
      <c r="O113" s="203" t="s">
        <v>117</v>
      </c>
      <c r="P113" s="204">
        <f>'Ｓ６２（1987）'!A112</f>
        <v>44485</v>
      </c>
      <c r="Q113" s="205">
        <f>'Ｓ６２（1987）'!B112</f>
        <v>44485</v>
      </c>
      <c r="R113" s="225"/>
      <c r="S113" s="267">
        <f>'Ｓ６２（1987）'!D112</f>
        <v>0</v>
      </c>
      <c r="T113" s="268">
        <f>'Ｓ６２（1987）'!F112</f>
        <v>0</v>
      </c>
      <c r="U113" s="269"/>
      <c r="V113" s="221"/>
      <c r="W113" s="201" t="s">
        <v>13</v>
      </c>
      <c r="X113" s="202"/>
      <c r="Y113" s="203"/>
      <c r="Z113" s="310">
        <f>Z105-Z107</f>
        <v>0</v>
      </c>
      <c r="AA113" s="311">
        <f>AA105-AA107</f>
        <v>0</v>
      </c>
      <c r="AB113" s="311">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'Ｓ６２（1987）'!A113</f>
        <v>0</v>
      </c>
      <c r="Q114" s="205">
        <f>'Ｓ６２（1987）'!B113</f>
        <v>0</v>
      </c>
      <c r="R114" s="225"/>
      <c r="S114" s="267">
        <f>'Ｓ６２（1987）'!D113</f>
        <v>0</v>
      </c>
      <c r="T114" s="268">
        <f>'Ｓ６２（1987）'!F113</f>
        <v>0</v>
      </c>
      <c r="U114" s="269"/>
      <c r="V114" s="201" t="s">
        <v>13</v>
      </c>
      <c r="W114" s="202"/>
      <c r="X114" s="202"/>
      <c r="Y114" s="203" t="s">
        <v>457</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458981</v>
      </c>
      <c r="Q115" s="321">
        <f>SUM(Q62:Q114)-Q63-Q64-Q66-Q67-Q69-Q70-Q71-Q84-Q85-Q86-Q94-Q95-Q96-Q97-Q98-Q103-Q104</f>
        <v>447454</v>
      </c>
      <c r="R115" s="321"/>
      <c r="S115" s="322">
        <f>SUM(S62:S114)-S63-S64-S66-S67-S69-S70-S71-S84-S85-S86-S94-S95-S96-S97-S98-S103-S104</f>
        <v>2666</v>
      </c>
      <c r="T115" s="323">
        <f>SUM(T62:T114)-T63-T64-T66-T67-T69-T70-T71-T84-T85-T86-T94-T95-T96-T97-T98-T103-T104</f>
        <v>83300</v>
      </c>
      <c r="U115" s="324"/>
      <c r="V115" s="317" t="s">
        <v>82</v>
      </c>
      <c r="W115" s="318"/>
      <c r="X115" s="318"/>
      <c r="Y115" s="319"/>
      <c r="Z115" s="325">
        <f>Z64+Z67+Z73+Z74+Z80+Z82+Z86+Z88+Z89+Z92+Z93+Z99+Z101+Z104+Z105+Z114</f>
        <v>26322</v>
      </c>
      <c r="AA115" s="326">
        <f>AA64+AA67+AA73+AA74+AA80+AA82+AA86+AA88+AA89+AA92+AA93+AA99+AA101+AA104+AA105+AA114</f>
        <v>0</v>
      </c>
      <c r="AB115" s="326">
        <f>AB64+AB67+AB73+AB74+AB80+AB82+AB86+AB88+AB89+AB92+AB93+AB99+AB101+AB104+AB105+AB114</f>
        <v>0</v>
      </c>
      <c r="AC115" s="563">
        <f>AC64+AC67+AC73+AC74+AC80+AC82+AC86+AC88+AC89+AC92+AC93+AC99+AC101+AC104+AC105+AC114</f>
        <v>21900</v>
      </c>
      <c r="AD115" s="324"/>
      <c r="AE115" s="317" t="s">
        <v>82</v>
      </c>
      <c r="AF115" s="318"/>
      <c r="AG115" s="318"/>
      <c r="AH115" s="319"/>
      <c r="AI115" s="325">
        <f>AI64+AI67+AI73+AI74+AI80+AI82+AI86+AI88+AI89+AI92+AI93+AI99+AI101+AI104+AI105+AI114</f>
        <v>0</v>
      </c>
      <c r="AJ115" s="326">
        <f>AJ64+AJ67+AJ73+AJ74+AJ80+AJ82+AJ86+AJ88+AJ89+AJ92+AJ93+AJ99+AJ101+AJ104+AJ105+AJ114</f>
        <v>0</v>
      </c>
      <c r="AK115" s="327">
        <f>AK64+AK67+AK73+AK74+AK80+AK82+AK86+AK88+AK89+AK92+AK93+AK99+AK101+AK104+AK105+AK114</f>
        <v>0</v>
      </c>
      <c r="AL115" s="329">
        <f>AL64+AL67+AL73+AL74+AL80+AL82+AL86+AL88+AL89+AL92+AL93+AL99+AL101+AL104+AL105+AL114</f>
        <v>0</v>
      </c>
    </row>
    <row r="116" spans="1:39" ht="14.45" customHeight="1" thickTop="1">
      <c r="A116" s="922">
        <v>26322</v>
      </c>
      <c r="B116" s="922">
        <v>0</v>
      </c>
      <c r="C116" s="922">
        <v>0</v>
      </c>
      <c r="D116" s="922">
        <v>0</v>
      </c>
      <c r="E116" s="922">
        <v>21900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922">
        <v>0</v>
      </c>
      <c r="B117" s="922">
        <v>0</v>
      </c>
      <c r="C117" s="922">
        <v>0</v>
      </c>
      <c r="D117" s="922">
        <v>0</v>
      </c>
      <c r="E117" s="922">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922">
        <v>0</v>
      </c>
      <c r="B118" s="922">
        <v>0</v>
      </c>
      <c r="C118" s="922">
        <v>0</v>
      </c>
      <c r="D118" s="922">
        <v>0</v>
      </c>
      <c r="E118" s="922">
        <v>0</v>
      </c>
      <c r="K118" s="164" t="s">
        <v>719</v>
      </c>
      <c r="L118" s="339"/>
      <c r="M118" s="339"/>
      <c r="N118" s="339"/>
      <c r="O118" s="340"/>
      <c r="P118" s="341"/>
      <c r="Q118" s="341"/>
      <c r="R118" s="518" t="s">
        <v>746</v>
      </c>
      <c r="S118" s="341"/>
      <c r="T118" s="341"/>
      <c r="U118" s="342"/>
      <c r="V118" s="338"/>
      <c r="W118" s="338"/>
      <c r="X118" s="338"/>
      <c r="Y118" s="338"/>
      <c r="Z118" s="338"/>
      <c r="AA118" s="338"/>
      <c r="AB118" s="338"/>
      <c r="AC118" s="242"/>
    </row>
    <row r="119" spans="1:39" ht="14.45" customHeight="1" thickTop="1">
      <c r="A119" s="922">
        <v>0</v>
      </c>
      <c r="B119" s="922">
        <v>0</v>
      </c>
      <c r="C119" s="922">
        <v>0</v>
      </c>
      <c r="D119" s="922">
        <v>0</v>
      </c>
      <c r="E119" s="922">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922">
        <v>0</v>
      </c>
      <c r="B120" s="922">
        <v>0</v>
      </c>
      <c r="C120" s="922">
        <v>0</v>
      </c>
      <c r="D120" s="922">
        <v>0</v>
      </c>
      <c r="E120" s="922">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922">
        <v>10791</v>
      </c>
      <c r="B121" s="922">
        <v>0</v>
      </c>
      <c r="C121" s="922">
        <v>0</v>
      </c>
      <c r="D121" s="922">
        <v>0</v>
      </c>
      <c r="E121" s="922">
        <v>9300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922">
        <v>10791</v>
      </c>
      <c r="B122" s="922">
        <v>0</v>
      </c>
      <c r="C122" s="922">
        <v>0</v>
      </c>
      <c r="D122" s="922">
        <v>0</v>
      </c>
      <c r="E122" s="922">
        <v>9300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1272</v>
      </c>
      <c r="AM122" s="1339"/>
    </row>
    <row r="123" spans="1:39" ht="14.45" customHeight="1">
      <c r="A123" s="922">
        <v>0</v>
      </c>
      <c r="B123" s="922">
        <v>0</v>
      </c>
      <c r="C123" s="922">
        <v>0</v>
      </c>
      <c r="D123" s="922">
        <v>0</v>
      </c>
      <c r="E123" s="922">
        <v>0</v>
      </c>
      <c r="K123" s="188"/>
      <c r="L123" s="189" t="s">
        <v>8</v>
      </c>
      <c r="M123" s="190"/>
      <c r="N123" s="190"/>
      <c r="O123" s="191"/>
      <c r="P123" s="365">
        <f t="shared" ref="P123:T132" si="13">P8+P62</f>
        <v>100997</v>
      </c>
      <c r="Q123" s="259">
        <f t="shared" si="13"/>
        <v>100760</v>
      </c>
      <c r="R123" s="259">
        <f t="shared" si="13"/>
        <v>0</v>
      </c>
      <c r="S123" s="333">
        <f t="shared" si="13"/>
        <v>0</v>
      </c>
      <c r="T123" s="366">
        <f t="shared" si="13"/>
        <v>0</v>
      </c>
      <c r="U123" s="195"/>
      <c r="V123" s="189" t="s">
        <v>8</v>
      </c>
      <c r="W123" s="190"/>
      <c r="X123" s="190"/>
      <c r="Y123" s="191" t="s">
        <v>156</v>
      </c>
      <c r="Z123" s="367">
        <f>IF(ISERROR(Z$60*(Q123/(Q$123+Q$133+Q$134+Q$135+Q$144+Q$163+Q$175))),0,ROUND(Z$60*(Q123/(Q$123+Q$133+Q$134+Q$135+Q$144+Q$163+Q$175)),0))</f>
        <v>0</v>
      </c>
      <c r="AA123" s="368">
        <f>IF(ISERROR(AA$60*(R123/(R$123+R$133+R$134+R$135+R$144+R$163+R$175))),0,ROUND(AA$60*(R123/(R$123+R$133+R$134+R$135+R$144+R$163+R$175)),0))</f>
        <v>0</v>
      </c>
      <c r="AB123" s="499">
        <f>IF(ISERROR(AB$60*(S123/(S$123+S$133+S$134+S$135+S$144+S$163+S$175))),0,ROUND(AB$60*(S123/(S$123+S$133+S$134+S$135+S$144+S$163+S$175)),0))</f>
        <v>0</v>
      </c>
      <c r="AC123" s="369">
        <f>IF(ISERROR(AC$60*(T123/(T$123+T$133+T$134+T$135+T$144+T$163+T$175))),0,ROUND(AC$60*(T123/(T$123+T$133+T$134+T$135+T$144+T$163+T$175)),0))</f>
        <v>0</v>
      </c>
      <c r="AE123" s="188"/>
      <c r="AF123" s="189" t="s">
        <v>8</v>
      </c>
      <c r="AG123" s="190"/>
      <c r="AH123" s="190"/>
      <c r="AI123" s="365">
        <f t="shared" ref="AI123:AI176" si="14">Q123-Z123</f>
        <v>100760</v>
      </c>
      <c r="AJ123" s="259">
        <f>SUM(AJ124:AJ125)</f>
        <v>0</v>
      </c>
      <c r="AK123" s="370">
        <f>SUM(AK124:AK125)</f>
        <v>0</v>
      </c>
      <c r="AL123" s="1383">
        <f>P123-Q123</f>
        <v>237</v>
      </c>
      <c r="AM123" s="1339"/>
    </row>
    <row r="124" spans="1:39" ht="14.45" customHeight="1">
      <c r="A124" s="922">
        <v>15531</v>
      </c>
      <c r="B124" s="922">
        <v>0</v>
      </c>
      <c r="C124" s="922">
        <v>0</v>
      </c>
      <c r="D124" s="922">
        <v>0</v>
      </c>
      <c r="E124" s="922">
        <v>12600</v>
      </c>
      <c r="K124" s="199"/>
      <c r="L124" s="200"/>
      <c r="M124" s="201" t="s">
        <v>146</v>
      </c>
      <c r="N124" s="202"/>
      <c r="O124" s="203"/>
      <c r="P124" s="224">
        <f t="shared" si="13"/>
        <v>100000</v>
      </c>
      <c r="Q124" s="225">
        <f t="shared" si="13"/>
        <v>100000</v>
      </c>
      <c r="R124" s="225">
        <f t="shared" si="13"/>
        <v>0</v>
      </c>
      <c r="S124" s="226">
        <f t="shared" si="13"/>
        <v>0</v>
      </c>
      <c r="T124" s="275">
        <f t="shared" si="13"/>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4"/>
        <v>100000</v>
      </c>
      <c r="AJ124" s="225">
        <f>IF($P124-$Z124=0,0,ROUND((R124-AA124)*$AI124/($P124-$Z124),0))</f>
        <v>0</v>
      </c>
      <c r="AK124" s="371">
        <f>IF(P124-Z124=0,0,ROUND((S124-AB124)*AI124/(P124-Z124),0))</f>
        <v>0</v>
      </c>
      <c r="AL124" s="1383">
        <f t="shared" ref="AL124:AL175" si="15">P124-Q124</f>
        <v>0</v>
      </c>
      <c r="AM124" s="1339"/>
    </row>
    <row r="125" spans="1:39" ht="14.45" customHeight="1">
      <c r="A125" s="922">
        <v>12650</v>
      </c>
      <c r="B125" s="922">
        <v>0</v>
      </c>
      <c r="C125" s="922">
        <v>0</v>
      </c>
      <c r="D125" s="922">
        <v>0</v>
      </c>
      <c r="E125" s="922">
        <v>12600</v>
      </c>
      <c r="K125" s="199"/>
      <c r="L125" s="200"/>
      <c r="M125" s="201" t="s">
        <v>13</v>
      </c>
      <c r="N125" s="172"/>
      <c r="O125" s="212"/>
      <c r="P125" s="224">
        <f t="shared" si="13"/>
        <v>997</v>
      </c>
      <c r="Q125" s="225">
        <f t="shared" si="13"/>
        <v>760</v>
      </c>
      <c r="R125" s="225">
        <f t="shared" si="13"/>
        <v>0</v>
      </c>
      <c r="S125" s="226">
        <f t="shared" si="13"/>
        <v>0</v>
      </c>
      <c r="T125" s="275">
        <f t="shared" si="13"/>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4"/>
        <v>760</v>
      </c>
      <c r="AJ125" s="225">
        <f>IF($P125-$Z125=0,0,ROUND((R125-AA125)*$AI125/($P125-$Z125),0))</f>
        <v>0</v>
      </c>
      <c r="AK125" s="371">
        <f>IF(P125-Z125=0,0,ROUND((S125-AB125)*AI125/(P125-Z125),0))</f>
        <v>0</v>
      </c>
      <c r="AL125" s="1383">
        <f t="shared" si="15"/>
        <v>237</v>
      </c>
      <c r="AM125" s="1339"/>
    </row>
    <row r="126" spans="1:39" ht="14.45" customHeight="1">
      <c r="A126" s="922">
        <v>0</v>
      </c>
      <c r="B126" s="922">
        <v>0</v>
      </c>
      <c r="C126" s="922">
        <v>0</v>
      </c>
      <c r="D126" s="922">
        <v>0</v>
      </c>
      <c r="E126" s="922">
        <v>0</v>
      </c>
      <c r="K126" s="199" t="s">
        <v>4</v>
      </c>
      <c r="L126" s="178" t="s">
        <v>14</v>
      </c>
      <c r="M126" s="175"/>
      <c r="N126" s="175"/>
      <c r="O126" s="216"/>
      <c r="P126" s="224">
        <f t="shared" si="13"/>
        <v>162154</v>
      </c>
      <c r="Q126" s="225">
        <f t="shared" si="13"/>
        <v>162154</v>
      </c>
      <c r="R126" s="225">
        <f t="shared" si="13"/>
        <v>55300</v>
      </c>
      <c r="S126" s="226">
        <f t="shared" si="13"/>
        <v>25136</v>
      </c>
      <c r="T126" s="275">
        <f t="shared" si="13"/>
        <v>43800</v>
      </c>
      <c r="U126" s="207"/>
      <c r="V126" s="178" t="s">
        <v>14</v>
      </c>
      <c r="W126" s="175"/>
      <c r="X126" s="175"/>
      <c r="Y126" s="216"/>
      <c r="Z126" s="224">
        <f t="shared" ref="Z126:AC129" si="16">Z11</f>
        <v>0</v>
      </c>
      <c r="AA126" s="225">
        <f t="shared" si="16"/>
        <v>0</v>
      </c>
      <c r="AB126" s="297">
        <f t="shared" si="16"/>
        <v>0</v>
      </c>
      <c r="AC126" s="371">
        <f t="shared" si="16"/>
        <v>0</v>
      </c>
      <c r="AE126" s="199"/>
      <c r="AF126" s="178" t="s">
        <v>14</v>
      </c>
      <c r="AG126" s="175"/>
      <c r="AH126" s="175"/>
      <c r="AI126" s="224">
        <f t="shared" si="14"/>
        <v>162154</v>
      </c>
      <c r="AJ126" s="225">
        <f>SUM(AJ127:AJ128)</f>
        <v>55300</v>
      </c>
      <c r="AK126" s="371">
        <f>SUM(AK127:AK128)</f>
        <v>25136</v>
      </c>
      <c r="AL126" s="1383">
        <f t="shared" si="15"/>
        <v>0</v>
      </c>
      <c r="AM126" s="1339"/>
    </row>
    <row r="127" spans="1:39" ht="14.45" customHeight="1">
      <c r="A127" s="922">
        <v>0</v>
      </c>
      <c r="B127" s="922">
        <v>0</v>
      </c>
      <c r="C127" s="922">
        <v>0</v>
      </c>
      <c r="D127" s="922">
        <v>0</v>
      </c>
      <c r="E127" s="922">
        <v>0</v>
      </c>
      <c r="K127" s="199"/>
      <c r="L127" s="200"/>
      <c r="M127" s="201" t="s">
        <v>16</v>
      </c>
      <c r="N127" s="202"/>
      <c r="O127" s="203"/>
      <c r="P127" s="224">
        <f t="shared" si="13"/>
        <v>162154</v>
      </c>
      <c r="Q127" s="225">
        <f t="shared" si="13"/>
        <v>162154</v>
      </c>
      <c r="R127" s="225">
        <f t="shared" si="13"/>
        <v>55300</v>
      </c>
      <c r="S127" s="226">
        <f t="shared" si="13"/>
        <v>25136</v>
      </c>
      <c r="T127" s="275">
        <f t="shared" si="13"/>
        <v>43800</v>
      </c>
      <c r="U127" s="207"/>
      <c r="V127" s="200"/>
      <c r="W127" s="201" t="s">
        <v>16</v>
      </c>
      <c r="X127" s="202"/>
      <c r="Y127" s="203"/>
      <c r="Z127" s="224">
        <f t="shared" si="16"/>
        <v>0</v>
      </c>
      <c r="AA127" s="225">
        <f t="shared" si="16"/>
        <v>0</v>
      </c>
      <c r="AB127" s="297">
        <f t="shared" si="16"/>
        <v>0</v>
      </c>
      <c r="AC127" s="371">
        <f t="shared" si="16"/>
        <v>0</v>
      </c>
      <c r="AE127" s="199"/>
      <c r="AF127" s="200"/>
      <c r="AG127" s="201" t="s">
        <v>16</v>
      </c>
      <c r="AH127" s="202"/>
      <c r="AI127" s="224">
        <f t="shared" si="14"/>
        <v>162154</v>
      </c>
      <c r="AJ127" s="225">
        <f>IF($P127-$Z127=0,0,ROUND((R127-AA127)*$AI127/($P127-$Z127),0))</f>
        <v>55300</v>
      </c>
      <c r="AK127" s="371">
        <f>IF(P127-Z127=0,0,ROUND((S127-AB127)*AI127/(P127-Z127),0))</f>
        <v>25136</v>
      </c>
      <c r="AL127" s="1383">
        <f t="shared" si="15"/>
        <v>0</v>
      </c>
      <c r="AM127" s="1339"/>
    </row>
    <row r="128" spans="1:39" ht="14.45" customHeight="1">
      <c r="A128" s="922">
        <v>2881</v>
      </c>
      <c r="B128" s="922">
        <v>0</v>
      </c>
      <c r="C128" s="922">
        <v>0</v>
      </c>
      <c r="D128" s="922">
        <v>0</v>
      </c>
      <c r="E128" s="922">
        <v>0</v>
      </c>
      <c r="K128" s="199"/>
      <c r="L128" s="221"/>
      <c r="M128" s="201" t="s">
        <v>13</v>
      </c>
      <c r="N128" s="222"/>
      <c r="O128" s="223"/>
      <c r="P128" s="224">
        <f t="shared" si="13"/>
        <v>0</v>
      </c>
      <c r="Q128" s="225">
        <f t="shared" si="13"/>
        <v>0</v>
      </c>
      <c r="R128" s="225">
        <f t="shared" si="13"/>
        <v>0</v>
      </c>
      <c r="S128" s="226">
        <f t="shared" si="13"/>
        <v>0</v>
      </c>
      <c r="T128" s="275">
        <f t="shared" si="13"/>
        <v>0</v>
      </c>
      <c r="U128" s="207"/>
      <c r="V128" s="221"/>
      <c r="W128" s="201" t="s">
        <v>13</v>
      </c>
      <c r="X128" s="222"/>
      <c r="Y128" s="223"/>
      <c r="Z128" s="224">
        <f t="shared" si="16"/>
        <v>0</v>
      </c>
      <c r="AA128" s="225">
        <f t="shared" si="16"/>
        <v>0</v>
      </c>
      <c r="AB128" s="297">
        <f t="shared" si="16"/>
        <v>0</v>
      </c>
      <c r="AC128" s="371">
        <f t="shared" si="16"/>
        <v>0</v>
      </c>
      <c r="AE128" s="199"/>
      <c r="AF128" s="221"/>
      <c r="AG128" s="201" t="s">
        <v>13</v>
      </c>
      <c r="AH128" s="222"/>
      <c r="AI128" s="224">
        <f t="shared" si="14"/>
        <v>0</v>
      </c>
      <c r="AJ128" s="225">
        <f>IF($P128-$Z128=0,0,ROUND((R128-AA128)*$AI128/($P128-$Z128),0))</f>
        <v>0</v>
      </c>
      <c r="AK128" s="371">
        <f>IF(P128-Z128=0,0,ROUND((S128-AB128)*AI128/(P128-Z128),0))</f>
        <v>0</v>
      </c>
      <c r="AL128" s="1383">
        <f t="shared" si="15"/>
        <v>0</v>
      </c>
      <c r="AM128" s="1339"/>
    </row>
    <row r="129" spans="1:39" ht="14.45" customHeight="1">
      <c r="A129" s="922">
        <v>0</v>
      </c>
      <c r="B129" s="922">
        <v>0</v>
      </c>
      <c r="C129" s="922">
        <v>0</v>
      </c>
      <c r="D129" s="922">
        <v>0</v>
      </c>
      <c r="E129" s="922">
        <v>0</v>
      </c>
      <c r="K129" s="199" t="s">
        <v>4</v>
      </c>
      <c r="L129" s="174"/>
      <c r="M129" s="200" t="s">
        <v>94</v>
      </c>
      <c r="N129" s="202"/>
      <c r="O129" s="203"/>
      <c r="P129" s="224">
        <f t="shared" si="13"/>
        <v>0</v>
      </c>
      <c r="Q129" s="225">
        <f t="shared" si="13"/>
        <v>0</v>
      </c>
      <c r="R129" s="225">
        <f t="shared" si="13"/>
        <v>0</v>
      </c>
      <c r="S129" s="226">
        <f t="shared" si="13"/>
        <v>0</v>
      </c>
      <c r="T129" s="275">
        <f t="shared" si="13"/>
        <v>0</v>
      </c>
      <c r="U129" s="207"/>
      <c r="V129" s="174"/>
      <c r="W129" s="200" t="s">
        <v>94</v>
      </c>
      <c r="X129" s="202"/>
      <c r="Y129" s="203"/>
      <c r="Z129" s="224">
        <f>Z14</f>
        <v>0</v>
      </c>
      <c r="AA129" s="225">
        <f t="shared" si="16"/>
        <v>0</v>
      </c>
      <c r="AB129" s="297">
        <f t="shared" si="16"/>
        <v>0</v>
      </c>
      <c r="AC129" s="371">
        <f t="shared" si="16"/>
        <v>0</v>
      </c>
      <c r="AE129" s="199"/>
      <c r="AF129" s="174"/>
      <c r="AG129" s="200" t="s">
        <v>94</v>
      </c>
      <c r="AH129" s="202"/>
      <c r="AI129" s="224">
        <f t="shared" si="14"/>
        <v>0</v>
      </c>
      <c r="AJ129" s="225">
        <f>SUM(AJ130:AJ132)</f>
        <v>0</v>
      </c>
      <c r="AK129" s="371">
        <f>SUM(AK130:AK132)</f>
        <v>0</v>
      </c>
      <c r="AL129" s="1383">
        <f t="shared" si="15"/>
        <v>0</v>
      </c>
      <c r="AM129" s="1339"/>
    </row>
    <row r="130" spans="1:39" ht="14.45" customHeight="1">
      <c r="A130" s="922">
        <v>0</v>
      </c>
      <c r="B130" s="922">
        <v>0</v>
      </c>
      <c r="C130" s="922">
        <v>0</v>
      </c>
      <c r="D130" s="922">
        <v>0</v>
      </c>
      <c r="E130" s="922">
        <v>0</v>
      </c>
      <c r="K130" s="199"/>
      <c r="L130" s="181" t="s">
        <v>102</v>
      </c>
      <c r="M130" s="200"/>
      <c r="N130" s="201" t="s">
        <v>148</v>
      </c>
      <c r="O130" s="203"/>
      <c r="P130" s="224">
        <f t="shared" si="13"/>
        <v>0</v>
      </c>
      <c r="Q130" s="225">
        <f t="shared" si="13"/>
        <v>0</v>
      </c>
      <c r="R130" s="225">
        <f t="shared" si="13"/>
        <v>0</v>
      </c>
      <c r="S130" s="226">
        <f t="shared" si="13"/>
        <v>0</v>
      </c>
      <c r="T130" s="275">
        <f t="shared" si="13"/>
        <v>0</v>
      </c>
      <c r="U130" s="207"/>
      <c r="V130" s="181" t="s">
        <v>102</v>
      </c>
      <c r="W130" s="200"/>
      <c r="X130" s="201" t="s">
        <v>148</v>
      </c>
      <c r="Y130" s="203" t="s">
        <v>156</v>
      </c>
      <c r="Z130" s="224">
        <f t="shared" ref="Z130:AC132" si="17">IF(ISERROR(Z$129*(Q130/Q$129)),0,ROUND(Z$129*(Q130/Q$129),0))</f>
        <v>0</v>
      </c>
      <c r="AA130" s="225">
        <f t="shared" si="17"/>
        <v>0</v>
      </c>
      <c r="AB130" s="297">
        <f t="shared" si="17"/>
        <v>0</v>
      </c>
      <c r="AC130" s="371">
        <f t="shared" si="17"/>
        <v>0</v>
      </c>
      <c r="AE130" s="199"/>
      <c r="AF130" s="181" t="s">
        <v>102</v>
      </c>
      <c r="AG130" s="200"/>
      <c r="AH130" s="201" t="s">
        <v>148</v>
      </c>
      <c r="AI130" s="224">
        <f t="shared" si="14"/>
        <v>0</v>
      </c>
      <c r="AJ130" s="225">
        <f t="shared" ref="AJ130:AJ143" si="18">IF($P130-$Z130=0,0,ROUND((R130-AA130)*$AI130/($P130-$Z130),0))</f>
        <v>0</v>
      </c>
      <c r="AK130" s="371">
        <f t="shared" ref="AK130:AK143" si="19">IF(P130-Z130=0,0,ROUND((S130-AB130)*AI130/(P130-Z130),0))</f>
        <v>0</v>
      </c>
      <c r="AL130" s="1383">
        <f t="shared" si="15"/>
        <v>0</v>
      </c>
      <c r="AM130" s="1339"/>
    </row>
    <row r="131" spans="1:39" ht="14.45" customHeight="1">
      <c r="A131" s="922">
        <v>0</v>
      </c>
      <c r="B131" s="922">
        <v>0</v>
      </c>
      <c r="C131" s="922">
        <v>0</v>
      </c>
      <c r="D131" s="922">
        <v>0</v>
      </c>
      <c r="E131" s="922">
        <v>0</v>
      </c>
      <c r="K131" s="199"/>
      <c r="L131" s="181" t="s">
        <v>103</v>
      </c>
      <c r="M131" s="181"/>
      <c r="N131" s="201" t="s">
        <v>96</v>
      </c>
      <c r="O131" s="203"/>
      <c r="P131" s="224">
        <f t="shared" si="13"/>
        <v>0</v>
      </c>
      <c r="Q131" s="225">
        <f t="shared" si="13"/>
        <v>0</v>
      </c>
      <c r="R131" s="225">
        <f t="shared" si="13"/>
        <v>0</v>
      </c>
      <c r="S131" s="226">
        <f t="shared" si="13"/>
        <v>0</v>
      </c>
      <c r="T131" s="275">
        <f t="shared" si="13"/>
        <v>0</v>
      </c>
      <c r="U131" s="207"/>
      <c r="V131" s="181" t="s">
        <v>103</v>
      </c>
      <c r="W131" s="181"/>
      <c r="X131" s="201" t="s">
        <v>96</v>
      </c>
      <c r="Y131" s="203" t="s">
        <v>156</v>
      </c>
      <c r="Z131" s="224">
        <f t="shared" si="17"/>
        <v>0</v>
      </c>
      <c r="AA131" s="225">
        <f t="shared" si="17"/>
        <v>0</v>
      </c>
      <c r="AB131" s="297">
        <f t="shared" si="17"/>
        <v>0</v>
      </c>
      <c r="AC131" s="371">
        <f t="shared" si="17"/>
        <v>0</v>
      </c>
      <c r="AE131" s="199"/>
      <c r="AF131" s="181" t="s">
        <v>103</v>
      </c>
      <c r="AG131" s="181"/>
      <c r="AH131" s="201" t="s">
        <v>96</v>
      </c>
      <c r="AI131" s="224">
        <f t="shared" si="14"/>
        <v>0</v>
      </c>
      <c r="AJ131" s="225">
        <f t="shared" si="18"/>
        <v>0</v>
      </c>
      <c r="AK131" s="371">
        <f t="shared" si="19"/>
        <v>0</v>
      </c>
      <c r="AL131" s="1383">
        <f t="shared" si="15"/>
        <v>0</v>
      </c>
      <c r="AM131" s="1339"/>
    </row>
    <row r="132" spans="1:39" ht="14.45" customHeight="1">
      <c r="A132" s="922">
        <v>2881</v>
      </c>
      <c r="B132" s="922">
        <v>0</v>
      </c>
      <c r="C132" s="922">
        <v>0</v>
      </c>
      <c r="D132" s="922">
        <v>0</v>
      </c>
      <c r="E132" s="922">
        <v>0</v>
      </c>
      <c r="K132" s="199"/>
      <c r="L132" s="181" t="s">
        <v>41</v>
      </c>
      <c r="M132" s="221"/>
      <c r="N132" s="201" t="s">
        <v>13</v>
      </c>
      <c r="O132" s="203"/>
      <c r="P132" s="224">
        <f t="shared" si="13"/>
        <v>0</v>
      </c>
      <c r="Q132" s="225">
        <f t="shared" si="13"/>
        <v>0</v>
      </c>
      <c r="R132" s="225">
        <f t="shared" si="13"/>
        <v>0</v>
      </c>
      <c r="S132" s="226">
        <f t="shared" si="13"/>
        <v>0</v>
      </c>
      <c r="T132" s="275">
        <f t="shared" si="13"/>
        <v>0</v>
      </c>
      <c r="U132" s="207"/>
      <c r="V132" s="181" t="s">
        <v>41</v>
      </c>
      <c r="W132" s="221"/>
      <c r="X132" s="201" t="s">
        <v>13</v>
      </c>
      <c r="Y132" s="203" t="s">
        <v>156</v>
      </c>
      <c r="Z132" s="246">
        <f t="shared" si="17"/>
        <v>0</v>
      </c>
      <c r="AA132" s="282">
        <f t="shared" si="17"/>
        <v>0</v>
      </c>
      <c r="AB132" s="517">
        <f t="shared" si="17"/>
        <v>0</v>
      </c>
      <c r="AC132" s="448">
        <f t="shared" si="17"/>
        <v>0</v>
      </c>
      <c r="AE132" s="199"/>
      <c r="AF132" s="181" t="s">
        <v>41</v>
      </c>
      <c r="AG132" s="221"/>
      <c r="AH132" s="201" t="s">
        <v>13</v>
      </c>
      <c r="AI132" s="224">
        <f t="shared" si="14"/>
        <v>0</v>
      </c>
      <c r="AJ132" s="225">
        <f t="shared" si="18"/>
        <v>0</v>
      </c>
      <c r="AK132" s="371">
        <f t="shared" si="19"/>
        <v>0</v>
      </c>
      <c r="AL132" s="1383">
        <f t="shared" si="15"/>
        <v>0</v>
      </c>
      <c r="AM132" s="1339"/>
    </row>
    <row r="133" spans="1:39" ht="14.45" customHeight="1">
      <c r="A133" s="922">
        <v>0</v>
      </c>
      <c r="B133" s="922">
        <v>0</v>
      </c>
      <c r="C133" s="922">
        <v>0</v>
      </c>
      <c r="D133" s="922">
        <v>0</v>
      </c>
      <c r="E133" s="922">
        <v>0</v>
      </c>
      <c r="K133" s="199"/>
      <c r="L133" s="181"/>
      <c r="M133" s="201" t="s">
        <v>95</v>
      </c>
      <c r="N133" s="202"/>
      <c r="O133" s="203"/>
      <c r="P133" s="224">
        <f t="shared" ref="P133:T142" si="20">P18+P72</f>
        <v>0</v>
      </c>
      <c r="Q133" s="225">
        <f t="shared" si="20"/>
        <v>0</v>
      </c>
      <c r="R133" s="225">
        <f t="shared" si="20"/>
        <v>0</v>
      </c>
      <c r="S133" s="226">
        <f t="shared" si="20"/>
        <v>0</v>
      </c>
      <c r="T133" s="275">
        <f t="shared" si="20"/>
        <v>0</v>
      </c>
      <c r="U133" s="207"/>
      <c r="V133" s="181"/>
      <c r="W133" s="201" t="s">
        <v>95</v>
      </c>
      <c r="X133" s="202"/>
      <c r="Y133" s="203" t="s">
        <v>156</v>
      </c>
      <c r="Z133" s="464">
        <f t="shared" ref="Z133:AC135" si="21">IF(ISERROR(Z$60*(Q133/(Q$123+Q$133+Q$134+Q$135+Q$144+Q$163+Q$175))),0,ROUND(Z$60*(Q133/(Q$123+Q$133+Q$134+Q$135+Q$144+Q$163+Q$175)),0))</f>
        <v>0</v>
      </c>
      <c r="AA133" s="225">
        <f t="shared" si="21"/>
        <v>0</v>
      </c>
      <c r="AB133" s="297">
        <f t="shared" si="21"/>
        <v>0</v>
      </c>
      <c r="AC133" s="371">
        <f t="shared" si="21"/>
        <v>0</v>
      </c>
      <c r="AE133" s="199"/>
      <c r="AF133" s="181"/>
      <c r="AG133" s="201" t="s">
        <v>95</v>
      </c>
      <c r="AH133" s="202"/>
      <c r="AI133" s="224">
        <f t="shared" si="14"/>
        <v>0</v>
      </c>
      <c r="AJ133" s="225">
        <f t="shared" si="18"/>
        <v>0</v>
      </c>
      <c r="AK133" s="371">
        <f t="shared" si="19"/>
        <v>0</v>
      </c>
      <c r="AL133" s="1383">
        <f t="shared" si="15"/>
        <v>0</v>
      </c>
      <c r="AM133" s="1339"/>
    </row>
    <row r="134" spans="1:39" ht="14.45" customHeight="1">
      <c r="A134" s="922">
        <v>0</v>
      </c>
      <c r="B134" s="922">
        <v>0</v>
      </c>
      <c r="C134" s="922">
        <v>0</v>
      </c>
      <c r="D134" s="922">
        <v>0</v>
      </c>
      <c r="E134" s="922">
        <v>0</v>
      </c>
      <c r="K134" s="199"/>
      <c r="L134" s="221"/>
      <c r="M134" s="201" t="s">
        <v>13</v>
      </c>
      <c r="N134" s="202"/>
      <c r="O134" s="203"/>
      <c r="P134" s="224">
        <f t="shared" si="20"/>
        <v>0</v>
      </c>
      <c r="Q134" s="225">
        <f t="shared" si="20"/>
        <v>0</v>
      </c>
      <c r="R134" s="225">
        <f t="shared" si="20"/>
        <v>0</v>
      </c>
      <c r="S134" s="226">
        <f t="shared" si="20"/>
        <v>0</v>
      </c>
      <c r="T134" s="275">
        <f t="shared" si="20"/>
        <v>0</v>
      </c>
      <c r="U134" s="207"/>
      <c r="V134" s="221"/>
      <c r="W134" s="201" t="s">
        <v>13</v>
      </c>
      <c r="X134" s="202"/>
      <c r="Y134" s="203" t="s">
        <v>156</v>
      </c>
      <c r="Z134" s="464">
        <f t="shared" si="21"/>
        <v>0</v>
      </c>
      <c r="AA134" s="225">
        <f t="shared" si="21"/>
        <v>0</v>
      </c>
      <c r="AB134" s="297">
        <f t="shared" si="21"/>
        <v>0</v>
      </c>
      <c r="AC134" s="371">
        <f t="shared" si="21"/>
        <v>0</v>
      </c>
      <c r="AE134" s="199"/>
      <c r="AF134" s="221"/>
      <c r="AG134" s="201" t="s">
        <v>13</v>
      </c>
      <c r="AH134" s="202"/>
      <c r="AI134" s="224">
        <f t="shared" si="14"/>
        <v>0</v>
      </c>
      <c r="AJ134" s="225">
        <f t="shared" si="18"/>
        <v>0</v>
      </c>
      <c r="AK134" s="371">
        <f t="shared" si="19"/>
        <v>0</v>
      </c>
      <c r="AL134" s="1383">
        <f t="shared" si="15"/>
        <v>0</v>
      </c>
      <c r="AM134" s="1339"/>
    </row>
    <row r="135" spans="1:39" ht="14.45" customHeight="1">
      <c r="A135" s="922">
        <v>0</v>
      </c>
      <c r="B135" s="922">
        <v>0</v>
      </c>
      <c r="C135" s="922">
        <v>0</v>
      </c>
      <c r="D135" s="922">
        <v>0</v>
      </c>
      <c r="E135" s="922">
        <v>0</v>
      </c>
      <c r="K135" s="199"/>
      <c r="L135" s="201" t="s">
        <v>19</v>
      </c>
      <c r="M135" s="202"/>
      <c r="N135" s="202"/>
      <c r="O135" s="203"/>
      <c r="P135" s="224">
        <f t="shared" si="20"/>
        <v>0</v>
      </c>
      <c r="Q135" s="225">
        <f t="shared" si="20"/>
        <v>0</v>
      </c>
      <c r="R135" s="225">
        <f t="shared" si="20"/>
        <v>0</v>
      </c>
      <c r="S135" s="226">
        <f t="shared" si="20"/>
        <v>0</v>
      </c>
      <c r="T135" s="275">
        <f t="shared" si="20"/>
        <v>0</v>
      </c>
      <c r="U135" s="207" t="s">
        <v>4</v>
      </c>
      <c r="V135" s="201" t="s">
        <v>19</v>
      </c>
      <c r="W135" s="202"/>
      <c r="X135" s="202"/>
      <c r="Y135" s="203" t="s">
        <v>156</v>
      </c>
      <c r="Z135" s="464">
        <f t="shared" si="21"/>
        <v>0</v>
      </c>
      <c r="AA135" s="225">
        <f t="shared" si="21"/>
        <v>0</v>
      </c>
      <c r="AB135" s="297">
        <f t="shared" si="21"/>
        <v>0</v>
      </c>
      <c r="AC135" s="371">
        <f t="shared" si="21"/>
        <v>0</v>
      </c>
      <c r="AE135" s="199" t="s">
        <v>4</v>
      </c>
      <c r="AF135" s="201" t="s">
        <v>19</v>
      </c>
      <c r="AG135" s="202"/>
      <c r="AH135" s="202"/>
      <c r="AI135" s="224">
        <f t="shared" si="14"/>
        <v>0</v>
      </c>
      <c r="AJ135" s="225">
        <f t="shared" si="18"/>
        <v>0</v>
      </c>
      <c r="AK135" s="371">
        <f t="shared" si="19"/>
        <v>0</v>
      </c>
      <c r="AL135" s="1383">
        <f t="shared" si="15"/>
        <v>0</v>
      </c>
      <c r="AM135" s="1339"/>
    </row>
    <row r="136" spans="1:39" ht="14.45" customHeight="1">
      <c r="A136" s="922">
        <v>0</v>
      </c>
      <c r="B136" s="922">
        <v>0</v>
      </c>
      <c r="C136" s="922">
        <v>0</v>
      </c>
      <c r="D136" s="922">
        <v>0</v>
      </c>
      <c r="E136" s="922">
        <v>0</v>
      </c>
      <c r="K136" s="199"/>
      <c r="L136" s="200"/>
      <c r="M136" s="201" t="s">
        <v>22</v>
      </c>
      <c r="N136" s="202"/>
      <c r="O136" s="203"/>
      <c r="P136" s="224">
        <f t="shared" si="20"/>
        <v>10238</v>
      </c>
      <c r="Q136" s="225">
        <f t="shared" si="20"/>
        <v>10120</v>
      </c>
      <c r="R136" s="225">
        <f t="shared" si="20"/>
        <v>0</v>
      </c>
      <c r="S136" s="226">
        <f t="shared" si="20"/>
        <v>5596</v>
      </c>
      <c r="T136" s="275">
        <f t="shared" si="20"/>
        <v>3900</v>
      </c>
      <c r="U136" s="207" t="s">
        <v>86</v>
      </c>
      <c r="V136" s="200"/>
      <c r="W136" s="201" t="s">
        <v>22</v>
      </c>
      <c r="X136" s="202"/>
      <c r="Y136" s="203" t="s">
        <v>156</v>
      </c>
      <c r="Z136" s="224">
        <f t="shared" ref="Z136:AC139" si="22">IF(ISERROR(Z$28*(Q136/(Q$136+Q$137+Q$138+Q$139+Q$141+Q$142+Q$143))),0,ROUND(Z$28*(Q136/(Q$136+Q$137+Q$138+Q$139+Q$141+Q$142+Q$143)),0))</f>
        <v>0</v>
      </c>
      <c r="AA136" s="225">
        <f t="shared" si="22"/>
        <v>0</v>
      </c>
      <c r="AB136" s="297">
        <f t="shared" si="22"/>
        <v>0</v>
      </c>
      <c r="AC136" s="371">
        <f t="shared" si="22"/>
        <v>0</v>
      </c>
      <c r="AE136" s="199"/>
      <c r="AF136" s="200"/>
      <c r="AG136" s="201" t="s">
        <v>22</v>
      </c>
      <c r="AH136" s="202"/>
      <c r="AI136" s="224">
        <f t="shared" si="14"/>
        <v>10120</v>
      </c>
      <c r="AJ136" s="225">
        <f t="shared" si="18"/>
        <v>0</v>
      </c>
      <c r="AK136" s="371">
        <f t="shared" si="19"/>
        <v>5532</v>
      </c>
      <c r="AL136" s="1383">
        <f t="shared" si="15"/>
        <v>118</v>
      </c>
      <c r="AM136" s="1339"/>
    </row>
    <row r="137" spans="1:39" ht="14.45" customHeight="1">
      <c r="A137" s="922">
        <v>0</v>
      </c>
      <c r="B137" s="922">
        <v>0</v>
      </c>
      <c r="C137" s="922">
        <v>0</v>
      </c>
      <c r="D137" s="922">
        <v>0</v>
      </c>
      <c r="E137" s="922">
        <v>0</v>
      </c>
      <c r="K137" s="199"/>
      <c r="L137" s="200" t="s">
        <v>25</v>
      </c>
      <c r="M137" s="201" t="s">
        <v>26</v>
      </c>
      <c r="N137" s="202"/>
      <c r="O137" s="203"/>
      <c r="P137" s="224">
        <f t="shared" si="20"/>
        <v>37829</v>
      </c>
      <c r="Q137" s="225">
        <f t="shared" si="20"/>
        <v>37829</v>
      </c>
      <c r="R137" s="225">
        <f t="shared" si="20"/>
        <v>0</v>
      </c>
      <c r="S137" s="226">
        <f t="shared" si="20"/>
        <v>21859</v>
      </c>
      <c r="T137" s="275">
        <f t="shared" si="20"/>
        <v>13200</v>
      </c>
      <c r="U137" s="207"/>
      <c r="V137" s="200" t="s">
        <v>25</v>
      </c>
      <c r="W137" s="201" t="s">
        <v>26</v>
      </c>
      <c r="X137" s="202"/>
      <c r="Y137" s="203" t="s">
        <v>156</v>
      </c>
      <c r="Z137" s="224">
        <f>IF(ISERROR(Z$28*(Q137/(Q$136+Q$137+Q$138+Q$139+Q$141+Q$142+Q$143))),0,ROUND(Z$28*(Q137/(Q$136+Q$137+Q$138+Q$139+Q$141+Q$142+Q$143)),0))</f>
        <v>0</v>
      </c>
      <c r="AA137" s="225">
        <f t="shared" si="22"/>
        <v>0</v>
      </c>
      <c r="AB137" s="297">
        <f t="shared" si="22"/>
        <v>0</v>
      </c>
      <c r="AC137" s="371">
        <f t="shared" si="22"/>
        <v>0</v>
      </c>
      <c r="AE137" s="199"/>
      <c r="AF137" s="200" t="s">
        <v>25</v>
      </c>
      <c r="AG137" s="201" t="s">
        <v>26</v>
      </c>
      <c r="AH137" s="202"/>
      <c r="AI137" s="224">
        <f t="shared" si="14"/>
        <v>37829</v>
      </c>
      <c r="AJ137" s="225">
        <f t="shared" si="18"/>
        <v>0</v>
      </c>
      <c r="AK137" s="371">
        <f t="shared" si="19"/>
        <v>21859</v>
      </c>
      <c r="AL137" s="1383">
        <f t="shared" si="15"/>
        <v>0</v>
      </c>
      <c r="AM137" s="1339"/>
    </row>
    <row r="138" spans="1:39" ht="14.45" customHeight="1">
      <c r="A138" s="922">
        <v>0</v>
      </c>
      <c r="B138" s="922">
        <v>0</v>
      </c>
      <c r="C138" s="922">
        <v>0</v>
      </c>
      <c r="D138" s="922">
        <v>0</v>
      </c>
      <c r="E138" s="922">
        <v>0</v>
      </c>
      <c r="K138" s="199"/>
      <c r="L138" s="200" t="s">
        <v>28</v>
      </c>
      <c r="M138" s="201" t="s">
        <v>29</v>
      </c>
      <c r="N138" s="202"/>
      <c r="O138" s="203"/>
      <c r="P138" s="224">
        <f t="shared" si="20"/>
        <v>0</v>
      </c>
      <c r="Q138" s="225">
        <f t="shared" si="20"/>
        <v>0</v>
      </c>
      <c r="R138" s="225">
        <f t="shared" si="20"/>
        <v>0</v>
      </c>
      <c r="S138" s="226">
        <f t="shared" si="20"/>
        <v>0</v>
      </c>
      <c r="T138" s="275">
        <f t="shared" si="20"/>
        <v>0</v>
      </c>
      <c r="U138" s="207"/>
      <c r="V138" s="200" t="s">
        <v>28</v>
      </c>
      <c r="W138" s="201" t="s">
        <v>29</v>
      </c>
      <c r="X138" s="202"/>
      <c r="Y138" s="203" t="s">
        <v>156</v>
      </c>
      <c r="Z138" s="224">
        <f t="shared" si="22"/>
        <v>0</v>
      </c>
      <c r="AA138" s="225">
        <f t="shared" si="22"/>
        <v>0</v>
      </c>
      <c r="AB138" s="297">
        <f t="shared" si="22"/>
        <v>0</v>
      </c>
      <c r="AC138" s="371">
        <f t="shared" si="22"/>
        <v>0</v>
      </c>
      <c r="AE138" s="199"/>
      <c r="AF138" s="200" t="s">
        <v>28</v>
      </c>
      <c r="AG138" s="201" t="s">
        <v>29</v>
      </c>
      <c r="AH138" s="202"/>
      <c r="AI138" s="224">
        <f t="shared" si="14"/>
        <v>0</v>
      </c>
      <c r="AJ138" s="225">
        <f t="shared" si="18"/>
        <v>0</v>
      </c>
      <c r="AK138" s="371">
        <f t="shared" si="19"/>
        <v>0</v>
      </c>
      <c r="AL138" s="1383">
        <f t="shared" si="15"/>
        <v>0</v>
      </c>
      <c r="AM138" s="1339"/>
    </row>
    <row r="139" spans="1:39" ht="14.45" customHeight="1">
      <c r="A139" s="922">
        <v>0</v>
      </c>
      <c r="B139" s="922">
        <v>0</v>
      </c>
      <c r="C139" s="922">
        <v>0</v>
      </c>
      <c r="D139" s="922">
        <v>0</v>
      </c>
      <c r="E139" s="922">
        <v>0</v>
      </c>
      <c r="K139" s="199"/>
      <c r="L139" s="200" t="s">
        <v>31</v>
      </c>
      <c r="M139" s="201" t="s">
        <v>32</v>
      </c>
      <c r="N139" s="202"/>
      <c r="O139" s="203"/>
      <c r="P139" s="224">
        <f t="shared" si="20"/>
        <v>0</v>
      </c>
      <c r="Q139" s="225">
        <f t="shared" si="20"/>
        <v>0</v>
      </c>
      <c r="R139" s="225">
        <f t="shared" si="20"/>
        <v>0</v>
      </c>
      <c r="S139" s="226">
        <f t="shared" si="20"/>
        <v>0</v>
      </c>
      <c r="T139" s="275">
        <f t="shared" si="20"/>
        <v>0</v>
      </c>
      <c r="U139" s="207"/>
      <c r="V139" s="200" t="s">
        <v>31</v>
      </c>
      <c r="W139" s="201" t="s">
        <v>32</v>
      </c>
      <c r="X139" s="202"/>
      <c r="Y139" s="203" t="s">
        <v>156</v>
      </c>
      <c r="Z139" s="224">
        <f t="shared" si="22"/>
        <v>0</v>
      </c>
      <c r="AA139" s="225">
        <f t="shared" si="22"/>
        <v>0</v>
      </c>
      <c r="AB139" s="297">
        <f t="shared" si="22"/>
        <v>0</v>
      </c>
      <c r="AC139" s="371">
        <f t="shared" si="22"/>
        <v>0</v>
      </c>
      <c r="AE139" s="199"/>
      <c r="AF139" s="200" t="s">
        <v>31</v>
      </c>
      <c r="AG139" s="201" t="s">
        <v>32</v>
      </c>
      <c r="AH139" s="202"/>
      <c r="AI139" s="224">
        <f t="shared" si="14"/>
        <v>0</v>
      </c>
      <c r="AJ139" s="225">
        <f t="shared" si="18"/>
        <v>0</v>
      </c>
      <c r="AK139" s="371">
        <f t="shared" si="19"/>
        <v>0</v>
      </c>
      <c r="AL139" s="1383">
        <f t="shared" si="15"/>
        <v>0</v>
      </c>
      <c r="AM139" s="1339"/>
    </row>
    <row r="140" spans="1:39" ht="14.45" customHeight="1">
      <c r="A140" s="922">
        <v>0</v>
      </c>
      <c r="B140" s="922">
        <v>0</v>
      </c>
      <c r="C140" s="922">
        <v>0</v>
      </c>
      <c r="D140" s="922">
        <v>0</v>
      </c>
      <c r="E140" s="922">
        <v>0</v>
      </c>
      <c r="K140" s="199"/>
      <c r="L140" s="200" t="s">
        <v>35</v>
      </c>
      <c r="M140" s="201" t="s">
        <v>36</v>
      </c>
      <c r="N140" s="202"/>
      <c r="O140" s="203"/>
      <c r="P140" s="224">
        <f t="shared" si="20"/>
        <v>0</v>
      </c>
      <c r="Q140" s="225">
        <f t="shared" si="20"/>
        <v>0</v>
      </c>
      <c r="R140" s="225">
        <f t="shared" si="20"/>
        <v>0</v>
      </c>
      <c r="S140" s="226">
        <f t="shared" si="20"/>
        <v>0</v>
      </c>
      <c r="T140" s="275">
        <f t="shared" si="20"/>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14"/>
        <v>0</v>
      </c>
      <c r="AJ140" s="225">
        <f t="shared" si="18"/>
        <v>0</v>
      </c>
      <c r="AK140" s="371">
        <f t="shared" si="19"/>
        <v>0</v>
      </c>
      <c r="AL140" s="1383">
        <f t="shared" si="15"/>
        <v>0</v>
      </c>
      <c r="AM140" s="1339"/>
    </row>
    <row r="141" spans="1:39" ht="14.45" customHeight="1">
      <c r="A141" s="922">
        <v>0</v>
      </c>
      <c r="B141" s="922">
        <v>0</v>
      </c>
      <c r="C141" s="922">
        <v>0</v>
      </c>
      <c r="D141" s="922">
        <v>0</v>
      </c>
      <c r="E141" s="922">
        <v>0</v>
      </c>
      <c r="K141" s="199"/>
      <c r="L141" s="200" t="s">
        <v>38</v>
      </c>
      <c r="M141" s="201" t="s">
        <v>149</v>
      </c>
      <c r="N141" s="202"/>
      <c r="O141" s="203"/>
      <c r="P141" s="224">
        <f t="shared" si="20"/>
        <v>91177</v>
      </c>
      <c r="Q141" s="225">
        <f t="shared" si="20"/>
        <v>82406</v>
      </c>
      <c r="R141" s="225">
        <f t="shared" si="20"/>
        <v>0</v>
      </c>
      <c r="S141" s="226">
        <f t="shared" si="20"/>
        <v>46256</v>
      </c>
      <c r="T141" s="275">
        <f t="shared" si="20"/>
        <v>24700</v>
      </c>
      <c r="U141" s="207"/>
      <c r="V141" s="200" t="s">
        <v>38</v>
      </c>
      <c r="W141" s="201" t="s">
        <v>149</v>
      </c>
      <c r="X141" s="202"/>
      <c r="Y141" s="203" t="s">
        <v>156</v>
      </c>
      <c r="Z141" s="224">
        <f t="shared" ref="Z141:AC143" si="23">IF(ISERROR(Z$28*(Q141/(Q$136+Q$137+Q$138+Q$139+Q$141+Q$142+Q$143))),0,ROUND(Z$28*(Q141/(Q$136+Q$137+Q$138+Q$139+Q$141+Q$142+Q$143)),0))</f>
        <v>0</v>
      </c>
      <c r="AA141" s="225">
        <f t="shared" si="23"/>
        <v>0</v>
      </c>
      <c r="AB141" s="297">
        <f t="shared" si="23"/>
        <v>0</v>
      </c>
      <c r="AC141" s="371">
        <f t="shared" si="23"/>
        <v>0</v>
      </c>
      <c r="AE141" s="199"/>
      <c r="AF141" s="200" t="s">
        <v>38</v>
      </c>
      <c r="AG141" s="201" t="s">
        <v>149</v>
      </c>
      <c r="AH141" s="202"/>
      <c r="AI141" s="224">
        <f t="shared" si="14"/>
        <v>82406</v>
      </c>
      <c r="AJ141" s="225">
        <f t="shared" si="18"/>
        <v>0</v>
      </c>
      <c r="AK141" s="371">
        <f t="shared" si="19"/>
        <v>41806</v>
      </c>
      <c r="AL141" s="1383">
        <f t="shared" si="15"/>
        <v>8771</v>
      </c>
      <c r="AM141" s="1339"/>
    </row>
    <row r="142" spans="1:39" ht="14.45" customHeight="1">
      <c r="A142" s="922">
        <v>0</v>
      </c>
      <c r="B142" s="922">
        <v>0</v>
      </c>
      <c r="C142" s="922">
        <v>0</v>
      </c>
      <c r="D142" s="922">
        <v>0</v>
      </c>
      <c r="E142" s="922">
        <v>0</v>
      </c>
      <c r="K142" s="199"/>
      <c r="L142" s="200" t="s">
        <v>41</v>
      </c>
      <c r="M142" s="201" t="s">
        <v>42</v>
      </c>
      <c r="N142" s="202"/>
      <c r="O142" s="203"/>
      <c r="P142" s="224">
        <f t="shared" si="20"/>
        <v>0</v>
      </c>
      <c r="Q142" s="225">
        <f t="shared" si="20"/>
        <v>0</v>
      </c>
      <c r="R142" s="225">
        <f t="shared" si="20"/>
        <v>0</v>
      </c>
      <c r="S142" s="226">
        <f t="shared" si="20"/>
        <v>0</v>
      </c>
      <c r="T142" s="275">
        <f t="shared" si="20"/>
        <v>0</v>
      </c>
      <c r="U142" s="207"/>
      <c r="V142" s="200" t="s">
        <v>41</v>
      </c>
      <c r="W142" s="201" t="s">
        <v>42</v>
      </c>
      <c r="X142" s="202"/>
      <c r="Y142" s="203" t="s">
        <v>156</v>
      </c>
      <c r="Z142" s="224">
        <f t="shared" si="23"/>
        <v>0</v>
      </c>
      <c r="AA142" s="225">
        <f t="shared" si="23"/>
        <v>0</v>
      </c>
      <c r="AB142" s="297">
        <f t="shared" si="23"/>
        <v>0</v>
      </c>
      <c r="AC142" s="371">
        <f t="shared" si="23"/>
        <v>0</v>
      </c>
      <c r="AE142" s="199" t="s">
        <v>157</v>
      </c>
      <c r="AF142" s="200" t="s">
        <v>41</v>
      </c>
      <c r="AG142" s="201" t="s">
        <v>42</v>
      </c>
      <c r="AH142" s="202"/>
      <c r="AI142" s="224">
        <f t="shared" si="14"/>
        <v>0</v>
      </c>
      <c r="AJ142" s="225">
        <f t="shared" si="18"/>
        <v>0</v>
      </c>
      <c r="AK142" s="371">
        <f t="shared" si="19"/>
        <v>0</v>
      </c>
      <c r="AL142" s="1383">
        <f t="shared" si="15"/>
        <v>0</v>
      </c>
      <c r="AM142" s="1339"/>
    </row>
    <row r="143" spans="1:39" ht="14.45" customHeight="1">
      <c r="A143" s="922">
        <v>0</v>
      </c>
      <c r="B143" s="922">
        <v>0</v>
      </c>
      <c r="C143" s="922">
        <v>0</v>
      </c>
      <c r="D143" s="922">
        <v>0</v>
      </c>
      <c r="E143" s="922">
        <v>0</v>
      </c>
      <c r="K143" s="199"/>
      <c r="L143" s="221"/>
      <c r="M143" s="201" t="s">
        <v>13</v>
      </c>
      <c r="N143" s="202"/>
      <c r="O143" s="203"/>
      <c r="P143" s="224">
        <f t="shared" ref="P143:T152" si="24">P28+P82</f>
        <v>34544</v>
      </c>
      <c r="Q143" s="225">
        <f t="shared" si="24"/>
        <v>19790</v>
      </c>
      <c r="R143" s="225">
        <f t="shared" si="24"/>
        <v>0</v>
      </c>
      <c r="S143" s="226">
        <f t="shared" si="24"/>
        <v>26489</v>
      </c>
      <c r="T143" s="275">
        <f t="shared" si="24"/>
        <v>3900</v>
      </c>
      <c r="U143" s="207"/>
      <c r="V143" s="221"/>
      <c r="W143" s="201" t="s">
        <v>13</v>
      </c>
      <c r="X143" s="202"/>
      <c r="Y143" s="203" t="s">
        <v>156</v>
      </c>
      <c r="Z143" s="224">
        <f t="shared" si="23"/>
        <v>0</v>
      </c>
      <c r="AA143" s="225">
        <f t="shared" si="23"/>
        <v>0</v>
      </c>
      <c r="AB143" s="297">
        <f t="shared" si="23"/>
        <v>0</v>
      </c>
      <c r="AC143" s="371">
        <f t="shared" si="23"/>
        <v>0</v>
      </c>
      <c r="AE143" s="199" t="s">
        <v>158</v>
      </c>
      <c r="AF143" s="221"/>
      <c r="AG143" s="201" t="s">
        <v>13</v>
      </c>
      <c r="AH143" s="202"/>
      <c r="AI143" s="224">
        <f t="shared" si="14"/>
        <v>19790</v>
      </c>
      <c r="AJ143" s="225">
        <f t="shared" si="18"/>
        <v>0</v>
      </c>
      <c r="AK143" s="371">
        <f t="shared" si="19"/>
        <v>15175</v>
      </c>
      <c r="AL143" s="1383">
        <f t="shared" si="15"/>
        <v>14754</v>
      </c>
      <c r="AM143" s="1339"/>
    </row>
    <row r="144" spans="1:39" ht="14.45" customHeight="1">
      <c r="A144" s="922">
        <v>0</v>
      </c>
      <c r="B144" s="922">
        <v>0</v>
      </c>
      <c r="C144" s="922">
        <v>0</v>
      </c>
      <c r="D144" s="922">
        <v>0</v>
      </c>
      <c r="E144" s="922">
        <v>0</v>
      </c>
      <c r="K144" s="199" t="s">
        <v>4</v>
      </c>
      <c r="L144" s="178" t="s">
        <v>45</v>
      </c>
      <c r="M144" s="202"/>
      <c r="N144" s="202"/>
      <c r="O144" s="203"/>
      <c r="P144" s="224">
        <f t="shared" si="24"/>
        <v>0</v>
      </c>
      <c r="Q144" s="225">
        <f t="shared" si="24"/>
        <v>0</v>
      </c>
      <c r="R144" s="225">
        <f t="shared" si="24"/>
        <v>0</v>
      </c>
      <c r="S144" s="226">
        <f t="shared" si="24"/>
        <v>0</v>
      </c>
      <c r="T144" s="275">
        <f t="shared" si="24"/>
        <v>0</v>
      </c>
      <c r="U144" s="207" t="s">
        <v>4</v>
      </c>
      <c r="V144" s="178" t="s">
        <v>45</v>
      </c>
      <c r="W144" s="202"/>
      <c r="X144" s="202"/>
      <c r="Y144" s="203" t="s">
        <v>156</v>
      </c>
      <c r="Z144" s="464">
        <f>IF(ISERROR(Z$60*(Q144/(Q$123+Q$133+Q$134+Q$135+Q$144+Q$163+Q$175))),0,ROUND(Z$60*(Q144/(Q$123+Q$133+Q$134+Q$135+Q$144+Q$163+Q$175)),0))</f>
        <v>0</v>
      </c>
      <c r="AA144" s="225">
        <f>IF(ISERROR(AA$60*(R144/(R$123+R$133+R$134+R$135+R$144+R$163+R$175))),0,ROUND(AA$60*(R144/(R$123+R$133+R$134+R$135+R$144+R$163+R$175)),0))</f>
        <v>0</v>
      </c>
      <c r="AB144" s="297">
        <f>IF(ISERROR(AB$60*(S144/(S$123+S$133+S$134+S$135+S$144+S$163+S$175))),0,ROUND(AB$60*(S144/(S$123+S$133+S$134+S$135+S$144+S$163+S$175)),0))</f>
        <v>0</v>
      </c>
      <c r="AC144" s="371">
        <f>IF(ISERROR(AC$60*(T144/(T$123+T$133+T$134+T$135+T$144+T$163+T$175))),0,ROUND(AC$60*(T144/(T$123+T$133+T$134+T$135+T$144+T$163+T$175)),0))</f>
        <v>0</v>
      </c>
      <c r="AE144" s="199" t="s">
        <v>159</v>
      </c>
      <c r="AF144" s="178" t="s">
        <v>45</v>
      </c>
      <c r="AG144" s="202"/>
      <c r="AH144" s="202"/>
      <c r="AI144" s="224">
        <f t="shared" si="14"/>
        <v>0</v>
      </c>
      <c r="AJ144" s="225">
        <f>SUM(AJ145:AJ147)</f>
        <v>0</v>
      </c>
      <c r="AK144" s="371">
        <f>SUM(AK145:AK147)</f>
        <v>0</v>
      </c>
      <c r="AL144" s="1383">
        <f t="shared" si="15"/>
        <v>0</v>
      </c>
      <c r="AM144" s="1339"/>
    </row>
    <row r="145" spans="1:39" ht="14.45" customHeight="1">
      <c r="A145" s="922">
        <v>0</v>
      </c>
      <c r="B145" s="922">
        <v>0</v>
      </c>
      <c r="C145" s="922">
        <v>0</v>
      </c>
      <c r="D145" s="922">
        <v>0</v>
      </c>
      <c r="E145" s="922">
        <v>0</v>
      </c>
      <c r="K145" s="199" t="s">
        <v>21</v>
      </c>
      <c r="L145" s="200"/>
      <c r="M145" s="201" t="s">
        <v>100</v>
      </c>
      <c r="N145" s="202"/>
      <c r="O145" s="203"/>
      <c r="P145" s="224">
        <f t="shared" si="24"/>
        <v>0</v>
      </c>
      <c r="Q145" s="225">
        <f t="shared" si="24"/>
        <v>0</v>
      </c>
      <c r="R145" s="225">
        <f t="shared" si="24"/>
        <v>0</v>
      </c>
      <c r="S145" s="226">
        <f t="shared" si="24"/>
        <v>0</v>
      </c>
      <c r="T145" s="275">
        <f t="shared" si="24"/>
        <v>0</v>
      </c>
      <c r="U145" s="207"/>
      <c r="V145" s="200"/>
      <c r="W145" s="201" t="s">
        <v>100</v>
      </c>
      <c r="X145" s="202"/>
      <c r="Y145" s="203" t="s">
        <v>156</v>
      </c>
      <c r="Z145" s="224">
        <f t="shared" ref="Z145:AC147" si="25">IF(ISERROR(Z$144*(Q145/Q$144)),0,ROUND(Z$144*(Q145/Q$144),0))</f>
        <v>0</v>
      </c>
      <c r="AA145" s="225">
        <f t="shared" si="25"/>
        <v>0</v>
      </c>
      <c r="AB145" s="297">
        <f t="shared" si="25"/>
        <v>0</v>
      </c>
      <c r="AC145" s="371">
        <f t="shared" si="25"/>
        <v>0</v>
      </c>
      <c r="AE145" s="199" t="s">
        <v>160</v>
      </c>
      <c r="AF145" s="200"/>
      <c r="AG145" s="201" t="s">
        <v>100</v>
      </c>
      <c r="AH145" s="202"/>
      <c r="AI145" s="224">
        <f t="shared" si="14"/>
        <v>0</v>
      </c>
      <c r="AJ145" s="225">
        <f t="shared" ref="AJ145:AJ153" si="26">IF($P145-$Z145=0,0,ROUND((R145-AA145)*$AI145/($P145-$Z145),0))</f>
        <v>0</v>
      </c>
      <c r="AK145" s="371">
        <f t="shared" ref="AK145:AK153" si="27">IF(P145-Z145=0,0,ROUND((S145-AB145)*AI145/(P145-Z145),0))</f>
        <v>0</v>
      </c>
      <c r="AL145" s="1383">
        <f t="shared" si="15"/>
        <v>0</v>
      </c>
      <c r="AM145" s="1339"/>
    </row>
    <row r="146" spans="1:39" ht="14.45" customHeight="1">
      <c r="A146" s="922">
        <v>0</v>
      </c>
      <c r="B146" s="922">
        <v>0</v>
      </c>
      <c r="C146" s="922">
        <v>0</v>
      </c>
      <c r="D146" s="922">
        <v>0</v>
      </c>
      <c r="E146" s="922">
        <v>0</v>
      </c>
      <c r="K146" s="199" t="s">
        <v>128</v>
      </c>
      <c r="L146" s="200"/>
      <c r="M146" s="201" t="s">
        <v>101</v>
      </c>
      <c r="N146" s="202"/>
      <c r="O146" s="203"/>
      <c r="P146" s="224">
        <f t="shared" si="24"/>
        <v>0</v>
      </c>
      <c r="Q146" s="225">
        <f t="shared" si="24"/>
        <v>0</v>
      </c>
      <c r="R146" s="225">
        <f t="shared" si="24"/>
        <v>0</v>
      </c>
      <c r="S146" s="226">
        <f t="shared" si="24"/>
        <v>0</v>
      </c>
      <c r="T146" s="275">
        <f t="shared" si="24"/>
        <v>0</v>
      </c>
      <c r="U146" s="207"/>
      <c r="V146" s="200"/>
      <c r="W146" s="201" t="s">
        <v>101</v>
      </c>
      <c r="X146" s="202"/>
      <c r="Y146" s="203" t="s">
        <v>156</v>
      </c>
      <c r="Z146" s="224">
        <f t="shared" si="25"/>
        <v>0</v>
      </c>
      <c r="AA146" s="225">
        <f t="shared" si="25"/>
        <v>0</v>
      </c>
      <c r="AB146" s="297">
        <f t="shared" si="25"/>
        <v>0</v>
      </c>
      <c r="AC146" s="371">
        <f t="shared" si="25"/>
        <v>0</v>
      </c>
      <c r="AE146" s="199" t="s">
        <v>41</v>
      </c>
      <c r="AF146" s="200"/>
      <c r="AG146" s="201" t="s">
        <v>101</v>
      </c>
      <c r="AH146" s="202"/>
      <c r="AI146" s="224">
        <f t="shared" si="14"/>
        <v>0</v>
      </c>
      <c r="AJ146" s="225">
        <f t="shared" si="26"/>
        <v>0</v>
      </c>
      <c r="AK146" s="371">
        <f t="shared" si="27"/>
        <v>0</v>
      </c>
      <c r="AL146" s="1383">
        <f t="shared" si="15"/>
        <v>0</v>
      </c>
      <c r="AM146" s="1339"/>
    </row>
    <row r="147" spans="1:39" ht="14.45" customHeight="1">
      <c r="A147" s="922">
        <v>0</v>
      </c>
      <c r="B147" s="922">
        <v>0</v>
      </c>
      <c r="C147" s="922">
        <v>0</v>
      </c>
      <c r="D147" s="922">
        <v>0</v>
      </c>
      <c r="E147" s="922">
        <v>0</v>
      </c>
      <c r="K147" s="199" t="s">
        <v>161</v>
      </c>
      <c r="L147" s="200"/>
      <c r="M147" s="201" t="s">
        <v>13</v>
      </c>
      <c r="N147" s="202"/>
      <c r="O147" s="203"/>
      <c r="P147" s="224">
        <f t="shared" si="24"/>
        <v>0</v>
      </c>
      <c r="Q147" s="225">
        <f t="shared" si="24"/>
        <v>0</v>
      </c>
      <c r="R147" s="225">
        <f t="shared" si="24"/>
        <v>0</v>
      </c>
      <c r="S147" s="226">
        <f t="shared" si="24"/>
        <v>0</v>
      </c>
      <c r="T147" s="275">
        <f t="shared" si="24"/>
        <v>0</v>
      </c>
      <c r="U147" s="207"/>
      <c r="V147" s="200"/>
      <c r="W147" s="201" t="s">
        <v>13</v>
      </c>
      <c r="X147" s="202"/>
      <c r="Y147" s="203" t="s">
        <v>156</v>
      </c>
      <c r="Z147" s="224">
        <f t="shared" si="25"/>
        <v>0</v>
      </c>
      <c r="AA147" s="225">
        <f t="shared" si="25"/>
        <v>0</v>
      </c>
      <c r="AB147" s="297">
        <f t="shared" si="25"/>
        <v>0</v>
      </c>
      <c r="AC147" s="371">
        <f t="shared" si="25"/>
        <v>0</v>
      </c>
      <c r="AE147" s="199" t="s">
        <v>162</v>
      </c>
      <c r="AF147" s="200"/>
      <c r="AG147" s="201" t="s">
        <v>13</v>
      </c>
      <c r="AH147" s="202"/>
      <c r="AI147" s="224">
        <f t="shared" si="14"/>
        <v>0</v>
      </c>
      <c r="AJ147" s="225">
        <f t="shared" si="26"/>
        <v>0</v>
      </c>
      <c r="AK147" s="371">
        <f t="shared" si="27"/>
        <v>0</v>
      </c>
      <c r="AL147" s="1383">
        <f t="shared" si="15"/>
        <v>0</v>
      </c>
      <c r="AM147" s="1339"/>
    </row>
    <row r="148" spans="1:39" ht="14.45" customHeight="1">
      <c r="A148" s="922">
        <v>0</v>
      </c>
      <c r="B148" s="922">
        <v>0</v>
      </c>
      <c r="C148" s="922">
        <v>0</v>
      </c>
      <c r="D148" s="922">
        <v>0</v>
      </c>
      <c r="E148" s="922">
        <v>0</v>
      </c>
      <c r="K148" s="199" t="s">
        <v>83</v>
      </c>
      <c r="L148" s="178"/>
      <c r="M148" s="201" t="s">
        <v>47</v>
      </c>
      <c r="N148" s="202"/>
      <c r="O148" s="203"/>
      <c r="P148" s="224">
        <f t="shared" si="24"/>
        <v>155161</v>
      </c>
      <c r="Q148" s="225">
        <f t="shared" si="24"/>
        <v>155161</v>
      </c>
      <c r="R148" s="225">
        <f t="shared" si="24"/>
        <v>15750</v>
      </c>
      <c r="S148" s="226">
        <f t="shared" si="24"/>
        <v>0</v>
      </c>
      <c r="T148" s="275">
        <f t="shared" si="24"/>
        <v>51300</v>
      </c>
      <c r="U148" s="207" t="s">
        <v>4</v>
      </c>
      <c r="V148" s="178"/>
      <c r="W148" s="201" t="s">
        <v>47</v>
      </c>
      <c r="X148" s="202"/>
      <c r="Y148" s="203" t="s">
        <v>156</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E148" s="199" t="s">
        <v>163</v>
      </c>
      <c r="AF148" s="178"/>
      <c r="AG148" s="201" t="s">
        <v>47</v>
      </c>
      <c r="AH148" s="202"/>
      <c r="AI148" s="224">
        <f t="shared" si="14"/>
        <v>155161</v>
      </c>
      <c r="AJ148" s="225">
        <f t="shared" si="26"/>
        <v>15750</v>
      </c>
      <c r="AK148" s="371">
        <f t="shared" si="27"/>
        <v>0</v>
      </c>
      <c r="AL148" s="1383">
        <f t="shared" si="15"/>
        <v>0</v>
      </c>
      <c r="AM148" s="1339"/>
    </row>
    <row r="149" spans="1:39" ht="14.45" customHeight="1">
      <c r="A149" s="922">
        <v>0</v>
      </c>
      <c r="B149" s="922">
        <v>0</v>
      </c>
      <c r="C149" s="922">
        <v>0</v>
      </c>
      <c r="D149" s="922">
        <v>0</v>
      </c>
      <c r="E149" s="922">
        <v>0</v>
      </c>
      <c r="K149" s="199" t="s">
        <v>131</v>
      </c>
      <c r="L149" s="200"/>
      <c r="M149" s="201" t="s">
        <v>50</v>
      </c>
      <c r="N149" s="202"/>
      <c r="O149" s="203"/>
      <c r="P149" s="224">
        <f t="shared" si="24"/>
        <v>0</v>
      </c>
      <c r="Q149" s="225">
        <f t="shared" si="24"/>
        <v>0</v>
      </c>
      <c r="R149" s="225">
        <f t="shared" si="24"/>
        <v>0</v>
      </c>
      <c r="S149" s="226">
        <f t="shared" si="24"/>
        <v>0</v>
      </c>
      <c r="T149" s="275">
        <f t="shared" si="24"/>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4"/>
        <v>0</v>
      </c>
      <c r="AJ149" s="225">
        <f t="shared" si="26"/>
        <v>0</v>
      </c>
      <c r="AK149" s="371">
        <f t="shared" si="27"/>
        <v>0</v>
      </c>
      <c r="AL149" s="1383">
        <f t="shared" si="15"/>
        <v>0</v>
      </c>
      <c r="AM149" s="1339"/>
    </row>
    <row r="150" spans="1:39" ht="14.45" customHeight="1">
      <c r="A150" s="922">
        <v>0</v>
      </c>
      <c r="B150" s="922">
        <v>0</v>
      </c>
      <c r="C150" s="922">
        <v>0</v>
      </c>
      <c r="D150" s="922">
        <v>0</v>
      </c>
      <c r="E150" s="922">
        <v>0</v>
      </c>
      <c r="K150" s="199" t="s">
        <v>129</v>
      </c>
      <c r="L150" s="200"/>
      <c r="M150" s="201" t="s">
        <v>52</v>
      </c>
      <c r="N150" s="202"/>
      <c r="O150" s="203"/>
      <c r="P150" s="224">
        <f t="shared" si="24"/>
        <v>0</v>
      </c>
      <c r="Q150" s="225">
        <f t="shared" si="24"/>
        <v>0</v>
      </c>
      <c r="R150" s="225">
        <f t="shared" si="24"/>
        <v>0</v>
      </c>
      <c r="S150" s="226">
        <f t="shared" si="24"/>
        <v>0</v>
      </c>
      <c r="T150" s="275">
        <f t="shared" si="24"/>
        <v>0</v>
      </c>
      <c r="U150" s="207"/>
      <c r="V150" s="200"/>
      <c r="W150" s="201" t="s">
        <v>52</v>
      </c>
      <c r="X150" s="202"/>
      <c r="Y150" s="203" t="s">
        <v>156</v>
      </c>
      <c r="Z150" s="224">
        <f t="shared" ref="Z150:AC152" si="28">IF(ISERROR(Z$47*(Q150/(Q$150+Q$151+Q$152+Q$161+Q$162))),0,ROUND(Z$47*(Q150/(Q$150+Q$151+Q$152+Q$161+Q$162)),0))</f>
        <v>0</v>
      </c>
      <c r="AA150" s="225">
        <f t="shared" si="28"/>
        <v>0</v>
      </c>
      <c r="AB150" s="297">
        <f t="shared" si="28"/>
        <v>0</v>
      </c>
      <c r="AC150" s="371">
        <f t="shared" si="28"/>
        <v>0</v>
      </c>
      <c r="AE150" s="199" t="s">
        <v>165</v>
      </c>
      <c r="AF150" s="200"/>
      <c r="AG150" s="201" t="s">
        <v>52</v>
      </c>
      <c r="AH150" s="202"/>
      <c r="AI150" s="224">
        <f t="shared" si="14"/>
        <v>0</v>
      </c>
      <c r="AJ150" s="225">
        <f t="shared" si="26"/>
        <v>0</v>
      </c>
      <c r="AK150" s="371">
        <f t="shared" si="27"/>
        <v>0</v>
      </c>
      <c r="AL150" s="1383">
        <f t="shared" si="15"/>
        <v>0</v>
      </c>
      <c r="AM150" s="1339"/>
    </row>
    <row r="151" spans="1:39" ht="14.45" customHeight="1">
      <c r="A151" s="922">
        <v>0</v>
      </c>
      <c r="B151" s="922">
        <v>0</v>
      </c>
      <c r="C151" s="922">
        <v>0</v>
      </c>
      <c r="D151" s="922">
        <v>0</v>
      </c>
      <c r="E151" s="922">
        <v>0</v>
      </c>
      <c r="K151" s="199" t="s">
        <v>38</v>
      </c>
      <c r="L151" s="200" t="s">
        <v>54</v>
      </c>
      <c r="M151" s="201" t="s">
        <v>32</v>
      </c>
      <c r="N151" s="202"/>
      <c r="O151" s="203"/>
      <c r="P151" s="224">
        <f t="shared" si="24"/>
        <v>0</v>
      </c>
      <c r="Q151" s="225">
        <f t="shared" si="24"/>
        <v>0</v>
      </c>
      <c r="R151" s="225">
        <f t="shared" si="24"/>
        <v>0</v>
      </c>
      <c r="S151" s="226">
        <f t="shared" si="24"/>
        <v>0</v>
      </c>
      <c r="T151" s="275">
        <f t="shared" si="24"/>
        <v>0</v>
      </c>
      <c r="U151" s="207"/>
      <c r="V151" s="200" t="s">
        <v>54</v>
      </c>
      <c r="W151" s="201" t="s">
        <v>32</v>
      </c>
      <c r="X151" s="202"/>
      <c r="Y151" s="203" t="s">
        <v>156</v>
      </c>
      <c r="Z151" s="224">
        <f t="shared" si="28"/>
        <v>0</v>
      </c>
      <c r="AA151" s="225">
        <f t="shared" si="28"/>
        <v>0</v>
      </c>
      <c r="AB151" s="297">
        <f t="shared" si="28"/>
        <v>0</v>
      </c>
      <c r="AC151" s="371">
        <f t="shared" si="28"/>
        <v>0</v>
      </c>
      <c r="AE151" s="199" t="s">
        <v>166</v>
      </c>
      <c r="AF151" s="200" t="s">
        <v>54</v>
      </c>
      <c r="AG151" s="201" t="s">
        <v>32</v>
      </c>
      <c r="AH151" s="202"/>
      <c r="AI151" s="224">
        <f t="shared" si="14"/>
        <v>0</v>
      </c>
      <c r="AJ151" s="225">
        <f t="shared" si="26"/>
        <v>0</v>
      </c>
      <c r="AK151" s="371">
        <f t="shared" si="27"/>
        <v>0</v>
      </c>
      <c r="AL151" s="1383">
        <f t="shared" si="15"/>
        <v>0</v>
      </c>
      <c r="AM151" s="1339"/>
    </row>
    <row r="152" spans="1:39" ht="14.45" customHeight="1">
      <c r="A152" s="922">
        <v>0</v>
      </c>
      <c r="B152" s="922">
        <v>0</v>
      </c>
      <c r="C152" s="922">
        <v>0</v>
      </c>
      <c r="D152" s="922">
        <v>0</v>
      </c>
      <c r="E152" s="922">
        <v>0</v>
      </c>
      <c r="K152" s="199" t="s">
        <v>24</v>
      </c>
      <c r="L152" s="200"/>
      <c r="M152" s="201" t="s">
        <v>42</v>
      </c>
      <c r="N152" s="202"/>
      <c r="O152" s="203"/>
      <c r="P152" s="224">
        <f t="shared" si="24"/>
        <v>0</v>
      </c>
      <c r="Q152" s="225">
        <f t="shared" si="24"/>
        <v>0</v>
      </c>
      <c r="R152" s="225">
        <f t="shared" si="24"/>
        <v>0</v>
      </c>
      <c r="S152" s="226">
        <f t="shared" si="24"/>
        <v>0</v>
      </c>
      <c r="T152" s="275">
        <f t="shared" si="24"/>
        <v>0</v>
      </c>
      <c r="U152" s="207"/>
      <c r="V152" s="200"/>
      <c r="W152" s="201" t="s">
        <v>42</v>
      </c>
      <c r="X152" s="202"/>
      <c r="Y152" s="203" t="s">
        <v>156</v>
      </c>
      <c r="Z152" s="224">
        <f t="shared" si="28"/>
        <v>0</v>
      </c>
      <c r="AA152" s="225">
        <f t="shared" si="28"/>
        <v>0</v>
      </c>
      <c r="AB152" s="297">
        <f t="shared" si="28"/>
        <v>0</v>
      </c>
      <c r="AC152" s="371">
        <f t="shared" si="28"/>
        <v>0</v>
      </c>
      <c r="AE152" s="199" t="s">
        <v>167</v>
      </c>
      <c r="AF152" s="200"/>
      <c r="AG152" s="201" t="s">
        <v>42</v>
      </c>
      <c r="AH152" s="202"/>
      <c r="AI152" s="224">
        <f t="shared" si="14"/>
        <v>0</v>
      </c>
      <c r="AJ152" s="225">
        <f t="shared" si="26"/>
        <v>0</v>
      </c>
      <c r="AK152" s="371">
        <f t="shared" si="27"/>
        <v>0</v>
      </c>
      <c r="AL152" s="1383">
        <f t="shared" si="15"/>
        <v>0</v>
      </c>
      <c r="AM152" s="1339"/>
    </row>
    <row r="153" spans="1:39" ht="14.45" customHeight="1">
      <c r="A153" s="922">
        <v>0</v>
      </c>
      <c r="B153" s="922">
        <v>0</v>
      </c>
      <c r="C153" s="922">
        <v>0</v>
      </c>
      <c r="D153" s="922">
        <v>0</v>
      </c>
      <c r="E153" s="922">
        <v>0</v>
      </c>
      <c r="K153" s="199" t="s">
        <v>72</v>
      </c>
      <c r="L153" s="200"/>
      <c r="M153" s="201" t="s">
        <v>57</v>
      </c>
      <c r="N153" s="202"/>
      <c r="O153" s="203"/>
      <c r="P153" s="224">
        <f t="shared" ref="P153:T162" si="29">P38+P92</f>
        <v>0</v>
      </c>
      <c r="Q153" s="225">
        <f t="shared" si="29"/>
        <v>0</v>
      </c>
      <c r="R153" s="225">
        <f t="shared" si="29"/>
        <v>0</v>
      </c>
      <c r="S153" s="226">
        <f t="shared" si="29"/>
        <v>0</v>
      </c>
      <c r="T153" s="275">
        <f t="shared" si="29"/>
        <v>0</v>
      </c>
      <c r="U153" s="207"/>
      <c r="V153" s="200"/>
      <c r="W153" s="201" t="s">
        <v>57</v>
      </c>
      <c r="X153" s="202"/>
      <c r="Y153" s="203"/>
      <c r="Z153" s="224">
        <f>Z38</f>
        <v>0</v>
      </c>
      <c r="AA153" s="225">
        <f>AA38</f>
        <v>0</v>
      </c>
      <c r="AB153" s="297">
        <f>AB38</f>
        <v>0</v>
      </c>
      <c r="AC153" s="371">
        <f>AC38</f>
        <v>0</v>
      </c>
      <c r="AE153" s="199" t="s">
        <v>168</v>
      </c>
      <c r="AF153" s="200"/>
      <c r="AG153" s="201" t="s">
        <v>57</v>
      </c>
      <c r="AH153" s="202"/>
      <c r="AI153" s="224">
        <f t="shared" si="14"/>
        <v>0</v>
      </c>
      <c r="AJ153" s="225">
        <f t="shared" si="26"/>
        <v>0</v>
      </c>
      <c r="AK153" s="371">
        <f t="shared" si="27"/>
        <v>0</v>
      </c>
      <c r="AL153" s="1383">
        <f t="shared" si="15"/>
        <v>0</v>
      </c>
      <c r="AM153" s="1339"/>
    </row>
    <row r="154" spans="1:39" ht="14.45" customHeight="1">
      <c r="A154" s="922">
        <v>0</v>
      </c>
      <c r="B154" s="922">
        <v>0</v>
      </c>
      <c r="C154" s="922">
        <v>0</v>
      </c>
      <c r="D154" s="922">
        <v>0</v>
      </c>
      <c r="E154" s="922">
        <v>0</v>
      </c>
      <c r="K154" s="199"/>
      <c r="L154" s="200"/>
      <c r="M154" s="178" t="s">
        <v>60</v>
      </c>
      <c r="N154" s="202"/>
      <c r="O154" s="203"/>
      <c r="P154" s="224">
        <f t="shared" si="29"/>
        <v>0</v>
      </c>
      <c r="Q154" s="225">
        <f t="shared" si="29"/>
        <v>0</v>
      </c>
      <c r="R154" s="225">
        <f t="shared" si="29"/>
        <v>0</v>
      </c>
      <c r="S154" s="226">
        <f t="shared" si="29"/>
        <v>0</v>
      </c>
      <c r="T154" s="275">
        <f t="shared" si="29"/>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4"/>
        <v>0</v>
      </c>
      <c r="AJ154" s="225">
        <f>SUM(AJ155:AJ159)</f>
        <v>0</v>
      </c>
      <c r="AK154" s="371">
        <f>SUM(AK155:AK159)</f>
        <v>0</v>
      </c>
      <c r="AL154" s="1383">
        <f t="shared" si="15"/>
        <v>0</v>
      </c>
      <c r="AM154" s="1339"/>
    </row>
    <row r="155" spans="1:39" ht="14.45" customHeight="1">
      <c r="A155" s="922">
        <v>0</v>
      </c>
      <c r="B155" s="922">
        <v>0</v>
      </c>
      <c r="C155" s="922">
        <v>0</v>
      </c>
      <c r="D155" s="922">
        <v>0</v>
      </c>
      <c r="E155" s="922">
        <v>0</v>
      </c>
      <c r="K155" s="199"/>
      <c r="L155" s="200" t="s">
        <v>59</v>
      </c>
      <c r="M155" s="200"/>
      <c r="N155" s="201" t="s">
        <v>62</v>
      </c>
      <c r="O155" s="203"/>
      <c r="P155" s="224">
        <f t="shared" si="29"/>
        <v>0</v>
      </c>
      <c r="Q155" s="225">
        <f t="shared" si="29"/>
        <v>0</v>
      </c>
      <c r="R155" s="225">
        <f t="shared" si="29"/>
        <v>0</v>
      </c>
      <c r="S155" s="226">
        <f t="shared" si="29"/>
        <v>0</v>
      </c>
      <c r="T155" s="275">
        <f t="shared" si="29"/>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4"/>
        <v>0</v>
      </c>
      <c r="AJ155" s="225">
        <f t="shared" ref="AJ155:AJ162" si="30">IF($P155-$Z155=0,0,ROUND((R155-AA155)*$AI155/($P155-$Z155),0))</f>
        <v>0</v>
      </c>
      <c r="AK155" s="371">
        <f t="shared" ref="AK155:AK162" si="31">IF(P155-Z155=0,0,ROUND((S155-AB155)*AI155/(P155-Z155),0))</f>
        <v>0</v>
      </c>
      <c r="AL155" s="1383">
        <f t="shared" si="15"/>
        <v>0</v>
      </c>
      <c r="AM155" s="1339"/>
    </row>
    <row r="156" spans="1:39" ht="14.45" customHeight="1">
      <c r="A156" s="922">
        <v>0</v>
      </c>
      <c r="B156" s="922">
        <v>0</v>
      </c>
      <c r="C156" s="922">
        <v>0</v>
      </c>
      <c r="D156" s="922">
        <v>0</v>
      </c>
      <c r="E156" s="922">
        <v>0</v>
      </c>
      <c r="K156" s="199"/>
      <c r="L156" s="200"/>
      <c r="M156" s="200"/>
      <c r="N156" s="201" t="s">
        <v>64</v>
      </c>
      <c r="O156" s="203"/>
      <c r="P156" s="224">
        <f t="shared" si="29"/>
        <v>0</v>
      </c>
      <c r="Q156" s="225">
        <f t="shared" si="29"/>
        <v>0</v>
      </c>
      <c r="R156" s="225">
        <f t="shared" si="29"/>
        <v>0</v>
      </c>
      <c r="S156" s="226">
        <f t="shared" si="29"/>
        <v>0</v>
      </c>
      <c r="T156" s="275">
        <f t="shared" si="29"/>
        <v>0</v>
      </c>
      <c r="U156" s="207"/>
      <c r="V156" s="200"/>
      <c r="W156" s="200"/>
      <c r="X156" s="201" t="s">
        <v>64</v>
      </c>
      <c r="Y156" s="203" t="s">
        <v>156</v>
      </c>
      <c r="Z156" s="224">
        <f t="shared" ref="Z156:AC157" si="32">IF(ISERROR(Z$39*(Q156/(Q$156+Q$157+Q$159))),0,ROUND(Z$39*(Q156/(Q$156+Q$157+Q$159)),0))</f>
        <v>0</v>
      </c>
      <c r="AA156" s="225">
        <f t="shared" si="32"/>
        <v>0</v>
      </c>
      <c r="AB156" s="297">
        <f t="shared" si="32"/>
        <v>0</v>
      </c>
      <c r="AC156" s="371">
        <f t="shared" si="32"/>
        <v>0</v>
      </c>
      <c r="AE156" s="199" t="s">
        <v>35</v>
      </c>
      <c r="AF156" s="200"/>
      <c r="AG156" s="200"/>
      <c r="AH156" s="201" t="s">
        <v>64</v>
      </c>
      <c r="AI156" s="224">
        <f t="shared" si="14"/>
        <v>0</v>
      </c>
      <c r="AJ156" s="225">
        <f t="shared" si="30"/>
        <v>0</v>
      </c>
      <c r="AK156" s="371">
        <f t="shared" si="31"/>
        <v>0</v>
      </c>
      <c r="AL156" s="1383">
        <f t="shared" si="15"/>
        <v>0</v>
      </c>
      <c r="AM156" s="1339"/>
    </row>
    <row r="157" spans="1:39" ht="14.45" customHeight="1">
      <c r="A157" s="922">
        <v>0</v>
      </c>
      <c r="B157" s="922">
        <v>0</v>
      </c>
      <c r="C157" s="922">
        <v>0</v>
      </c>
      <c r="D157" s="922">
        <v>0</v>
      </c>
      <c r="E157" s="922">
        <v>0</v>
      </c>
      <c r="K157" s="199"/>
      <c r="L157" s="200"/>
      <c r="M157" s="200"/>
      <c r="N157" s="201" t="s">
        <v>66</v>
      </c>
      <c r="O157" s="203"/>
      <c r="P157" s="224">
        <f t="shared" si="29"/>
        <v>0</v>
      </c>
      <c r="Q157" s="225">
        <f t="shared" si="29"/>
        <v>0</v>
      </c>
      <c r="R157" s="225">
        <f t="shared" si="29"/>
        <v>0</v>
      </c>
      <c r="S157" s="226">
        <f t="shared" si="29"/>
        <v>0</v>
      </c>
      <c r="T157" s="275">
        <f t="shared" si="29"/>
        <v>0</v>
      </c>
      <c r="U157" s="207"/>
      <c r="V157" s="200"/>
      <c r="W157" s="200"/>
      <c r="X157" s="201" t="s">
        <v>66</v>
      </c>
      <c r="Y157" s="203" t="s">
        <v>156</v>
      </c>
      <c r="Z157" s="224">
        <f t="shared" si="32"/>
        <v>0</v>
      </c>
      <c r="AA157" s="225">
        <f t="shared" si="32"/>
        <v>0</v>
      </c>
      <c r="AB157" s="297">
        <f t="shared" si="32"/>
        <v>0</v>
      </c>
      <c r="AC157" s="371">
        <f t="shared" si="32"/>
        <v>0</v>
      </c>
      <c r="AE157" s="199" t="s">
        <v>171</v>
      </c>
      <c r="AF157" s="200"/>
      <c r="AG157" s="200"/>
      <c r="AH157" s="201" t="s">
        <v>66</v>
      </c>
      <c r="AI157" s="224">
        <f t="shared" si="14"/>
        <v>0</v>
      </c>
      <c r="AJ157" s="225">
        <f t="shared" si="30"/>
        <v>0</v>
      </c>
      <c r="AK157" s="371">
        <f t="shared" si="31"/>
        <v>0</v>
      </c>
      <c r="AL157" s="1383">
        <f t="shared" si="15"/>
        <v>0</v>
      </c>
      <c r="AM157" s="1339"/>
    </row>
    <row r="158" spans="1:39" ht="14.45" customHeight="1">
      <c r="A158" s="922">
        <v>0</v>
      </c>
      <c r="B158" s="922">
        <v>0</v>
      </c>
      <c r="C158" s="922">
        <v>0</v>
      </c>
      <c r="D158" s="922">
        <v>0</v>
      </c>
      <c r="E158" s="922">
        <v>0</v>
      </c>
      <c r="K158" s="199"/>
      <c r="L158" s="200"/>
      <c r="M158" s="200"/>
      <c r="N158" s="201" t="s">
        <v>150</v>
      </c>
      <c r="O158" s="203"/>
      <c r="P158" s="224">
        <f t="shared" si="29"/>
        <v>0</v>
      </c>
      <c r="Q158" s="225">
        <f t="shared" si="29"/>
        <v>0</v>
      </c>
      <c r="R158" s="225">
        <f t="shared" si="29"/>
        <v>0</v>
      </c>
      <c r="S158" s="226">
        <f t="shared" si="29"/>
        <v>0</v>
      </c>
      <c r="T158" s="275">
        <f t="shared" si="29"/>
        <v>0</v>
      </c>
      <c r="U158" s="207"/>
      <c r="V158" s="200"/>
      <c r="W158" s="200"/>
      <c r="X158" s="201" t="s">
        <v>150</v>
      </c>
      <c r="Y158" s="465"/>
      <c r="Z158" s="224">
        <f>Z43</f>
        <v>0</v>
      </c>
      <c r="AA158" s="225">
        <f>AA43</f>
        <v>0</v>
      </c>
      <c r="AB158" s="297">
        <f>AB43</f>
        <v>0</v>
      </c>
      <c r="AC158" s="371">
        <f>AC43</f>
        <v>0</v>
      </c>
      <c r="AE158" s="199"/>
      <c r="AF158" s="200"/>
      <c r="AG158" s="200"/>
      <c r="AH158" s="201" t="s">
        <v>150</v>
      </c>
      <c r="AI158" s="224">
        <f t="shared" si="14"/>
        <v>0</v>
      </c>
      <c r="AJ158" s="225">
        <f t="shared" si="30"/>
        <v>0</v>
      </c>
      <c r="AK158" s="371">
        <f t="shared" si="31"/>
        <v>0</v>
      </c>
      <c r="AL158" s="1383">
        <f t="shared" si="15"/>
        <v>0</v>
      </c>
      <c r="AM158" s="1339"/>
    </row>
    <row r="159" spans="1:39" ht="14.45" customHeight="1">
      <c r="A159" s="922">
        <v>0</v>
      </c>
      <c r="B159" s="922">
        <v>0</v>
      </c>
      <c r="C159" s="922">
        <v>0</v>
      </c>
      <c r="D159" s="922">
        <v>0</v>
      </c>
      <c r="E159" s="922">
        <v>0</v>
      </c>
      <c r="K159" s="199"/>
      <c r="L159" s="200" t="s">
        <v>41</v>
      </c>
      <c r="M159" s="221"/>
      <c r="N159" s="201" t="s">
        <v>13</v>
      </c>
      <c r="O159" s="203"/>
      <c r="P159" s="224">
        <f t="shared" si="29"/>
        <v>0</v>
      </c>
      <c r="Q159" s="225">
        <f t="shared" si="29"/>
        <v>0</v>
      </c>
      <c r="R159" s="225">
        <f t="shared" si="29"/>
        <v>0</v>
      </c>
      <c r="S159" s="226">
        <f t="shared" si="29"/>
        <v>0</v>
      </c>
      <c r="T159" s="275">
        <f t="shared" si="29"/>
        <v>0</v>
      </c>
      <c r="U159" s="207"/>
      <c r="V159" s="200" t="s">
        <v>41</v>
      </c>
      <c r="W159" s="221"/>
      <c r="X159" s="201" t="s">
        <v>13</v>
      </c>
      <c r="Y159" s="203" t="s">
        <v>156</v>
      </c>
      <c r="Z159" s="224">
        <f>IF(ISERROR(Z$39*(Q159/(Q$156+Q$157+Q$159))),0,ROUND(Z$39*(Q159/(Q$156+Q$157+Q$159)),0))</f>
        <v>0</v>
      </c>
      <c r="AA159" s="225">
        <f>IF(ISERROR(AA$39*(R159/(R$156+R$157+R$159))),0,ROUND(AA$39*(R159/(R$156+R$157+R$159)),0))</f>
        <v>0</v>
      </c>
      <c r="AB159" s="297">
        <f>IF(ISERROR(AB$39*(S159/(S$156+S$157+S$159))),0,ROUND(AB$39*(S159/(S$156+S$157+S$159)),0))</f>
        <v>0</v>
      </c>
      <c r="AC159" s="371">
        <f>IF(ISERROR(AC$39*(T159/(T$156+T$157+T$159))),0,ROUND(AC$39*(T159/(T$156+T$157+T$159)),0))</f>
        <v>0</v>
      </c>
      <c r="AE159" s="199"/>
      <c r="AF159" s="200" t="s">
        <v>41</v>
      </c>
      <c r="AG159" s="221"/>
      <c r="AH159" s="201" t="s">
        <v>13</v>
      </c>
      <c r="AI159" s="224">
        <f t="shared" si="14"/>
        <v>0</v>
      </c>
      <c r="AJ159" s="225">
        <f t="shared" si="30"/>
        <v>0</v>
      </c>
      <c r="AK159" s="371">
        <f t="shared" si="31"/>
        <v>0</v>
      </c>
      <c r="AL159" s="1383">
        <f t="shared" si="15"/>
        <v>0</v>
      </c>
      <c r="AM159" s="1339"/>
    </row>
    <row r="160" spans="1:39" ht="14.45" customHeight="1">
      <c r="A160" s="922">
        <v>0</v>
      </c>
      <c r="B160" s="922">
        <v>0</v>
      </c>
      <c r="C160" s="922">
        <v>0</v>
      </c>
      <c r="D160" s="922">
        <v>0</v>
      </c>
      <c r="E160" s="922">
        <v>0</v>
      </c>
      <c r="K160" s="199"/>
      <c r="L160" s="200"/>
      <c r="M160" s="201" t="s">
        <v>70</v>
      </c>
      <c r="N160" s="202"/>
      <c r="O160" s="203"/>
      <c r="P160" s="224">
        <f t="shared" si="29"/>
        <v>0</v>
      </c>
      <c r="Q160" s="225">
        <f t="shared" si="29"/>
        <v>0</v>
      </c>
      <c r="R160" s="225">
        <f t="shared" si="29"/>
        <v>0</v>
      </c>
      <c r="S160" s="226">
        <f t="shared" si="29"/>
        <v>0</v>
      </c>
      <c r="T160" s="275">
        <f t="shared" si="29"/>
        <v>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4"/>
        <v>0</v>
      </c>
      <c r="AJ160" s="225">
        <f t="shared" si="30"/>
        <v>0</v>
      </c>
      <c r="AK160" s="371">
        <f t="shared" si="31"/>
        <v>0</v>
      </c>
      <c r="AL160" s="1383">
        <f t="shared" si="15"/>
        <v>0</v>
      </c>
      <c r="AM160" s="1339"/>
    </row>
    <row r="161" spans="1:39" ht="14.45" customHeight="1">
      <c r="A161" s="922">
        <v>0</v>
      </c>
      <c r="B161" s="922">
        <v>0</v>
      </c>
      <c r="C161" s="922">
        <v>0</v>
      </c>
      <c r="D161" s="922">
        <v>0</v>
      </c>
      <c r="E161" s="922">
        <v>0</v>
      </c>
      <c r="K161" s="199"/>
      <c r="L161" s="200"/>
      <c r="M161" s="201" t="s">
        <v>73</v>
      </c>
      <c r="N161" s="202"/>
      <c r="O161" s="203"/>
      <c r="P161" s="224">
        <f t="shared" si="29"/>
        <v>0</v>
      </c>
      <c r="Q161" s="225">
        <f t="shared" si="29"/>
        <v>0</v>
      </c>
      <c r="R161" s="225">
        <f t="shared" si="29"/>
        <v>0</v>
      </c>
      <c r="S161" s="226">
        <f t="shared" si="29"/>
        <v>0</v>
      </c>
      <c r="T161" s="275">
        <f t="shared" si="29"/>
        <v>0</v>
      </c>
      <c r="U161" s="207"/>
      <c r="V161" s="200"/>
      <c r="W161" s="201" t="s">
        <v>73</v>
      </c>
      <c r="X161" s="202"/>
      <c r="Y161" s="203" t="s">
        <v>156</v>
      </c>
      <c r="Z161" s="224">
        <f t="shared" ref="Z161:AC162" si="33">IF(ISERROR(Z$47*(Q161/(Q$150+Q$151+Q$152+Q$161+Q$162))),0,ROUND(Z$47*(Q161/(Q$150+Q$151+Q$152+Q$161+Q$162)),0))</f>
        <v>0</v>
      </c>
      <c r="AA161" s="225">
        <f t="shared" si="33"/>
        <v>0</v>
      </c>
      <c r="AB161" s="297">
        <f t="shared" si="33"/>
        <v>0</v>
      </c>
      <c r="AC161" s="371">
        <f t="shared" si="33"/>
        <v>0</v>
      </c>
      <c r="AE161" s="199"/>
      <c r="AF161" s="200"/>
      <c r="AG161" s="201" t="s">
        <v>73</v>
      </c>
      <c r="AH161" s="202"/>
      <c r="AI161" s="224">
        <f t="shared" si="14"/>
        <v>0</v>
      </c>
      <c r="AJ161" s="225">
        <f t="shared" si="30"/>
        <v>0</v>
      </c>
      <c r="AK161" s="371">
        <f t="shared" si="31"/>
        <v>0</v>
      </c>
      <c r="AL161" s="1383">
        <f t="shared" si="15"/>
        <v>0</v>
      </c>
      <c r="AM161" s="1339"/>
    </row>
    <row r="162" spans="1:39" ht="14.45" customHeight="1">
      <c r="A162" s="922">
        <v>0</v>
      </c>
      <c r="B162" s="922">
        <v>0</v>
      </c>
      <c r="C162" s="922">
        <v>0</v>
      </c>
      <c r="D162" s="922">
        <v>0</v>
      </c>
      <c r="E162" s="922">
        <v>0</v>
      </c>
      <c r="K162" s="199"/>
      <c r="L162" s="221"/>
      <c r="M162" s="201" t="s">
        <v>13</v>
      </c>
      <c r="N162" s="202"/>
      <c r="O162" s="203"/>
      <c r="P162" s="224">
        <f t="shared" si="29"/>
        <v>0</v>
      </c>
      <c r="Q162" s="225">
        <f t="shared" si="29"/>
        <v>0</v>
      </c>
      <c r="R162" s="225">
        <f t="shared" si="29"/>
        <v>0</v>
      </c>
      <c r="S162" s="226">
        <f t="shared" si="29"/>
        <v>0</v>
      </c>
      <c r="T162" s="275">
        <f t="shared" si="29"/>
        <v>0</v>
      </c>
      <c r="U162" s="207"/>
      <c r="V162" s="221"/>
      <c r="W162" s="201" t="s">
        <v>13</v>
      </c>
      <c r="X162" s="202"/>
      <c r="Y162" s="203" t="s">
        <v>156</v>
      </c>
      <c r="Z162" s="224">
        <f t="shared" si="33"/>
        <v>0</v>
      </c>
      <c r="AA162" s="225">
        <f t="shared" si="33"/>
        <v>0</v>
      </c>
      <c r="AB162" s="297">
        <f t="shared" si="33"/>
        <v>0</v>
      </c>
      <c r="AC162" s="371">
        <f t="shared" si="33"/>
        <v>0</v>
      </c>
      <c r="AE162" s="199"/>
      <c r="AF162" s="221"/>
      <c r="AG162" s="201" t="s">
        <v>13</v>
      </c>
      <c r="AH162" s="202"/>
      <c r="AI162" s="224">
        <f t="shared" si="14"/>
        <v>0</v>
      </c>
      <c r="AJ162" s="225">
        <f t="shared" si="30"/>
        <v>0</v>
      </c>
      <c r="AK162" s="371">
        <f t="shared" si="31"/>
        <v>0</v>
      </c>
      <c r="AL162" s="1383">
        <f t="shared" si="15"/>
        <v>0</v>
      </c>
      <c r="AM162" s="1339"/>
    </row>
    <row r="163" spans="1:39" ht="14.45" customHeight="1">
      <c r="A163" s="922">
        <v>0</v>
      </c>
      <c r="B163" s="922">
        <v>0</v>
      </c>
      <c r="C163" s="922">
        <v>0</v>
      </c>
      <c r="D163" s="922">
        <v>0</v>
      </c>
      <c r="E163" s="922">
        <v>0</v>
      </c>
      <c r="K163" s="199" t="s">
        <v>4</v>
      </c>
      <c r="L163" s="178" t="s">
        <v>78</v>
      </c>
      <c r="M163" s="202"/>
      <c r="N163" s="202"/>
      <c r="O163" s="203"/>
      <c r="P163" s="224">
        <f t="shared" ref="P163:T172" si="34">P48+P102</f>
        <v>13411</v>
      </c>
      <c r="Q163" s="225">
        <f t="shared" si="34"/>
        <v>13411</v>
      </c>
      <c r="R163" s="225">
        <f t="shared" si="34"/>
        <v>0</v>
      </c>
      <c r="S163" s="226">
        <f t="shared" si="34"/>
        <v>3000</v>
      </c>
      <c r="T163" s="275">
        <f t="shared" si="34"/>
        <v>2000</v>
      </c>
      <c r="U163" s="207" t="s">
        <v>4</v>
      </c>
      <c r="V163" s="178" t="s">
        <v>78</v>
      </c>
      <c r="W163" s="202"/>
      <c r="X163" s="202"/>
      <c r="Y163" s="203" t="s">
        <v>156</v>
      </c>
      <c r="Z163" s="464">
        <f>IF(ISERROR(Z$60*(Q163/(Q$123+Q$133+Q$134+Q$135+Q$144+Q$163+Q$175))),0,ROUND(Z$60*(Q163/(Q$123+Q$133+Q$134+Q$135+Q$144+Q$163+Q$175)),0))</f>
        <v>0</v>
      </c>
      <c r="AA163" s="225">
        <f>IF(ISERROR(AA$60*(R163/(R$123+R$133+R$134+R$135+R$144+R$163+R$175))),0,ROUND(AA$60*(R163/(R$123+R$133+R$134+R$135+R$144+R$163+R$175)),0))</f>
        <v>0</v>
      </c>
      <c r="AB163" s="297">
        <f>IF(ISERROR(AB$60*(S163/(S$123+S$133+S$134+S$135+S$144+S$163+S$175))),0,ROUND(AB$60*(S163/(S$123+S$133+S$134+S$135+S$144+S$163+S$175)),0))</f>
        <v>0</v>
      </c>
      <c r="AC163" s="371">
        <f>IF(ISERROR(AC$60*(T163/(T$123+T$133+T$134+T$135+T$144+T$163+T$175))),0,ROUND(AC$60*(T163/(T$123+T$133+T$134+T$135+T$144+T$163+T$175)),0))</f>
        <v>0</v>
      </c>
      <c r="AE163" s="199" t="s">
        <v>4</v>
      </c>
      <c r="AF163" s="178" t="s">
        <v>78</v>
      </c>
      <c r="AG163" s="202"/>
      <c r="AH163" s="202"/>
      <c r="AI163" s="224">
        <f t="shared" si="14"/>
        <v>13411</v>
      </c>
      <c r="AJ163" s="225">
        <f>SUM(AJ164:AJ165)</f>
        <v>0</v>
      </c>
      <c r="AK163" s="371">
        <f>SUM(AK164:AK165)</f>
        <v>3000</v>
      </c>
      <c r="AL163" s="1383">
        <f t="shared" si="15"/>
        <v>0</v>
      </c>
      <c r="AM163" s="1339"/>
    </row>
    <row r="164" spans="1:39" ht="14.45" customHeight="1">
      <c r="A164" s="922">
        <v>0</v>
      </c>
      <c r="B164" s="922">
        <v>0</v>
      </c>
      <c r="C164" s="922">
        <v>0</v>
      </c>
      <c r="D164" s="922">
        <v>0</v>
      </c>
      <c r="E164" s="922">
        <v>0</v>
      </c>
      <c r="K164" s="199"/>
      <c r="L164" s="200"/>
      <c r="M164" s="201" t="s">
        <v>11</v>
      </c>
      <c r="N164" s="202"/>
      <c r="O164" s="203"/>
      <c r="P164" s="224">
        <f t="shared" si="34"/>
        <v>3200</v>
      </c>
      <c r="Q164" s="225">
        <f t="shared" si="34"/>
        <v>3200</v>
      </c>
      <c r="R164" s="225">
        <f t="shared" si="34"/>
        <v>0</v>
      </c>
      <c r="S164" s="226">
        <f t="shared" si="34"/>
        <v>0</v>
      </c>
      <c r="T164" s="275">
        <f t="shared" si="34"/>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4"/>
        <v>3200</v>
      </c>
      <c r="AJ164" s="225">
        <f t="shared" ref="AJ164:AJ169" si="35">IF($P164-$Z164=0,0,ROUND((R164-AA164)*$AI164/($P164-$Z164),0))</f>
        <v>0</v>
      </c>
      <c r="AK164" s="371">
        <f t="shared" ref="AK164:AK169" si="36">IF(P164-Z164=0,0,ROUND((S164-AB164)*AI164/(P164-Z164),0))</f>
        <v>0</v>
      </c>
      <c r="AL164" s="1383">
        <f t="shared" si="15"/>
        <v>0</v>
      </c>
      <c r="AM164" s="1339"/>
    </row>
    <row r="165" spans="1:39" ht="14.45" customHeight="1">
      <c r="A165" s="922">
        <v>0</v>
      </c>
      <c r="B165" s="922">
        <v>0</v>
      </c>
      <c r="C165" s="922">
        <v>0</v>
      </c>
      <c r="D165" s="922">
        <v>0</v>
      </c>
      <c r="E165" s="922">
        <v>0</v>
      </c>
      <c r="K165" s="199"/>
      <c r="L165" s="221"/>
      <c r="M165" s="201" t="s">
        <v>13</v>
      </c>
      <c r="N165" s="202"/>
      <c r="O165" s="203"/>
      <c r="P165" s="224">
        <f t="shared" si="34"/>
        <v>10211</v>
      </c>
      <c r="Q165" s="225">
        <f t="shared" si="34"/>
        <v>10211</v>
      </c>
      <c r="R165" s="225">
        <f t="shared" si="34"/>
        <v>0</v>
      </c>
      <c r="S165" s="226">
        <f t="shared" si="34"/>
        <v>3000</v>
      </c>
      <c r="T165" s="275">
        <f t="shared" si="34"/>
        <v>2000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4"/>
        <v>10211</v>
      </c>
      <c r="AJ165" s="225">
        <f t="shared" si="35"/>
        <v>0</v>
      </c>
      <c r="AK165" s="371">
        <f t="shared" si="36"/>
        <v>3000</v>
      </c>
      <c r="AL165" s="1383">
        <f t="shared" si="15"/>
        <v>0</v>
      </c>
      <c r="AM165" s="1339"/>
    </row>
    <row r="166" spans="1:39" ht="14.45" customHeight="1">
      <c r="A166" s="922">
        <v>0</v>
      </c>
      <c r="B166" s="922">
        <v>0</v>
      </c>
      <c r="C166" s="922">
        <v>0</v>
      </c>
      <c r="D166" s="922">
        <v>0</v>
      </c>
      <c r="E166" s="922">
        <v>0</v>
      </c>
      <c r="K166" s="199"/>
      <c r="L166" s="174"/>
      <c r="M166" s="201" t="s">
        <v>88</v>
      </c>
      <c r="N166" s="202"/>
      <c r="O166" s="203"/>
      <c r="P166" s="224">
        <f t="shared" si="34"/>
        <v>96224</v>
      </c>
      <c r="Q166" s="225">
        <f t="shared" si="34"/>
        <v>96224</v>
      </c>
      <c r="R166" s="225">
        <f t="shared" si="34"/>
        <v>41162</v>
      </c>
      <c r="S166" s="226">
        <f t="shared" si="34"/>
        <v>0</v>
      </c>
      <c r="T166" s="275">
        <f t="shared" si="34"/>
        <v>34000</v>
      </c>
      <c r="U166" s="207"/>
      <c r="V166" s="174"/>
      <c r="W166" s="201" t="s">
        <v>88</v>
      </c>
      <c r="X166" s="202"/>
      <c r="Y166" s="203"/>
      <c r="Z166" s="224">
        <f t="shared" ref="Z166:AC168" si="37">Z51</f>
        <v>0</v>
      </c>
      <c r="AA166" s="225">
        <f t="shared" si="37"/>
        <v>0</v>
      </c>
      <c r="AB166" s="297">
        <f t="shared" si="37"/>
        <v>0</v>
      </c>
      <c r="AC166" s="371">
        <f t="shared" si="37"/>
        <v>0</v>
      </c>
      <c r="AE166" s="199"/>
      <c r="AF166" s="174"/>
      <c r="AG166" s="201" t="s">
        <v>88</v>
      </c>
      <c r="AH166" s="202"/>
      <c r="AI166" s="224">
        <f t="shared" si="14"/>
        <v>96224</v>
      </c>
      <c r="AJ166" s="225">
        <f t="shared" si="35"/>
        <v>41162</v>
      </c>
      <c r="AK166" s="371">
        <f t="shared" si="36"/>
        <v>0</v>
      </c>
      <c r="AL166" s="1383">
        <f t="shared" si="15"/>
        <v>0</v>
      </c>
      <c r="AM166" s="1339"/>
    </row>
    <row r="167" spans="1:39" ht="14.45" customHeight="1">
      <c r="A167" s="922">
        <v>0</v>
      </c>
      <c r="B167" s="922">
        <v>0</v>
      </c>
      <c r="C167" s="922">
        <v>0</v>
      </c>
      <c r="D167" s="922">
        <v>0</v>
      </c>
      <c r="E167" s="922">
        <v>0</v>
      </c>
      <c r="K167" s="199"/>
      <c r="L167" s="181" t="s">
        <v>91</v>
      </c>
      <c r="M167" s="201" t="s">
        <v>89</v>
      </c>
      <c r="N167" s="202"/>
      <c r="O167" s="203"/>
      <c r="P167" s="224">
        <f t="shared" si="34"/>
        <v>16098</v>
      </c>
      <c r="Q167" s="225">
        <f t="shared" si="34"/>
        <v>16098</v>
      </c>
      <c r="R167" s="225">
        <f t="shared" si="34"/>
        <v>0</v>
      </c>
      <c r="S167" s="226">
        <f t="shared" si="34"/>
        <v>0</v>
      </c>
      <c r="T167" s="275">
        <f t="shared" si="34"/>
        <v>0</v>
      </c>
      <c r="U167" s="207"/>
      <c r="V167" s="181" t="s">
        <v>91</v>
      </c>
      <c r="W167" s="201" t="s">
        <v>89</v>
      </c>
      <c r="X167" s="202"/>
      <c r="Y167" s="203"/>
      <c r="Z167" s="224">
        <f t="shared" si="37"/>
        <v>0</v>
      </c>
      <c r="AA167" s="225">
        <f t="shared" si="37"/>
        <v>0</v>
      </c>
      <c r="AB167" s="297">
        <f t="shared" si="37"/>
        <v>0</v>
      </c>
      <c r="AC167" s="371">
        <f t="shared" si="37"/>
        <v>0</v>
      </c>
      <c r="AE167" s="199"/>
      <c r="AF167" s="181" t="s">
        <v>91</v>
      </c>
      <c r="AG167" s="201" t="s">
        <v>89</v>
      </c>
      <c r="AH167" s="202"/>
      <c r="AI167" s="224">
        <f t="shared" si="14"/>
        <v>16098</v>
      </c>
      <c r="AJ167" s="225">
        <f t="shared" si="35"/>
        <v>0</v>
      </c>
      <c r="AK167" s="371">
        <f t="shared" si="36"/>
        <v>0</v>
      </c>
      <c r="AL167" s="1383">
        <f t="shared" si="15"/>
        <v>0</v>
      </c>
      <c r="AM167" s="1339"/>
    </row>
    <row r="168" spans="1:39" ht="14.45" customHeight="1">
      <c r="K168" s="199"/>
      <c r="L168" s="181"/>
      <c r="M168" s="201" t="s">
        <v>104</v>
      </c>
      <c r="N168" s="202"/>
      <c r="O168" s="203"/>
      <c r="P168" s="224">
        <f t="shared" si="34"/>
        <v>0</v>
      </c>
      <c r="Q168" s="225">
        <f t="shared" si="34"/>
        <v>0</v>
      </c>
      <c r="R168" s="225">
        <f t="shared" si="34"/>
        <v>0</v>
      </c>
      <c r="S168" s="226">
        <f t="shared" si="34"/>
        <v>0</v>
      </c>
      <c r="T168" s="275">
        <f t="shared" si="34"/>
        <v>0</v>
      </c>
      <c r="U168" s="207"/>
      <c r="V168" s="181"/>
      <c r="W168" s="201" t="s">
        <v>104</v>
      </c>
      <c r="X168" s="202"/>
      <c r="Y168" s="203"/>
      <c r="Z168" s="224">
        <f t="shared" si="37"/>
        <v>0</v>
      </c>
      <c r="AA168" s="225">
        <f t="shared" si="37"/>
        <v>0</v>
      </c>
      <c r="AB168" s="297">
        <f t="shared" si="37"/>
        <v>0</v>
      </c>
      <c r="AC168" s="371">
        <f t="shared" si="37"/>
        <v>0</v>
      </c>
      <c r="AE168" s="199"/>
      <c r="AF168" s="181"/>
      <c r="AG168" s="201" t="s">
        <v>104</v>
      </c>
      <c r="AH168" s="202"/>
      <c r="AI168" s="224">
        <f t="shared" si="14"/>
        <v>0</v>
      </c>
      <c r="AJ168" s="225">
        <f t="shared" si="35"/>
        <v>0</v>
      </c>
      <c r="AK168" s="371">
        <f t="shared" si="36"/>
        <v>0</v>
      </c>
      <c r="AL168" s="1383">
        <f t="shared" si="15"/>
        <v>0</v>
      </c>
      <c r="AM168" s="1339"/>
    </row>
    <row r="169" spans="1:39" ht="14.45" customHeight="1">
      <c r="K169" s="199"/>
      <c r="L169" s="181"/>
      <c r="M169" s="201" t="s">
        <v>90</v>
      </c>
      <c r="N169" s="202"/>
      <c r="O169" s="203"/>
      <c r="P169" s="224">
        <f t="shared" si="34"/>
        <v>0</v>
      </c>
      <c r="Q169" s="225">
        <f t="shared" si="34"/>
        <v>0</v>
      </c>
      <c r="R169" s="225">
        <f t="shared" si="34"/>
        <v>0</v>
      </c>
      <c r="S169" s="226">
        <f t="shared" si="34"/>
        <v>0</v>
      </c>
      <c r="T169" s="275">
        <f t="shared" si="34"/>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4"/>
        <v>0</v>
      </c>
      <c r="AJ169" s="225">
        <f t="shared" si="35"/>
        <v>0</v>
      </c>
      <c r="AK169" s="371">
        <f t="shared" si="36"/>
        <v>0</v>
      </c>
      <c r="AL169" s="1383">
        <f t="shared" si="15"/>
        <v>0</v>
      </c>
      <c r="AM169" s="1339"/>
    </row>
    <row r="170" spans="1:39" ht="14.45" customHeight="1">
      <c r="A170" s="933">
        <v>0</v>
      </c>
      <c r="B170" s="933">
        <v>0</v>
      </c>
      <c r="C170" s="933">
        <v>0</v>
      </c>
      <c r="D170" s="933">
        <v>0</v>
      </c>
      <c r="E170" s="933">
        <v>0</v>
      </c>
      <c r="K170" s="199"/>
      <c r="L170" s="181" t="s">
        <v>92</v>
      </c>
      <c r="M170" s="201" t="s">
        <v>105</v>
      </c>
      <c r="N170" s="202"/>
      <c r="O170" s="203"/>
      <c r="P170" s="224">
        <f t="shared" si="34"/>
        <v>0</v>
      </c>
      <c r="Q170" s="225">
        <f t="shared" si="34"/>
        <v>0</v>
      </c>
      <c r="R170" s="225">
        <f t="shared" si="34"/>
        <v>0</v>
      </c>
      <c r="S170" s="226">
        <f t="shared" si="34"/>
        <v>0</v>
      </c>
      <c r="T170" s="275">
        <f t="shared" si="34"/>
        <v>0</v>
      </c>
      <c r="U170" s="207"/>
      <c r="V170" s="181" t="s">
        <v>92</v>
      </c>
      <c r="W170" s="201" t="s">
        <v>105</v>
      </c>
      <c r="X170" s="202"/>
      <c r="Y170" s="203" t="s">
        <v>156</v>
      </c>
      <c r="Z170" s="224">
        <f t="shared" ref="Z170:AC172" si="38">IF(ISERROR((Z$58+Z$59)*(Q170/(Q$170+Q$171+Q$172+Q$174))),0,ROUND((Z$58+Z$59)*(Q170/(Q$170+Q$171+Q$172+Q$174)),0))</f>
        <v>0</v>
      </c>
      <c r="AA170" s="225">
        <f t="shared" si="38"/>
        <v>0</v>
      </c>
      <c r="AB170" s="297">
        <f t="shared" si="38"/>
        <v>0</v>
      </c>
      <c r="AC170" s="371">
        <f t="shared" si="38"/>
        <v>0</v>
      </c>
      <c r="AE170" s="199"/>
      <c r="AF170" s="181" t="s">
        <v>92</v>
      </c>
      <c r="AG170" s="201" t="s">
        <v>105</v>
      </c>
      <c r="AH170" s="202"/>
      <c r="AI170" s="224">
        <f t="shared" si="14"/>
        <v>0</v>
      </c>
      <c r="AJ170" s="225">
        <f t="shared" ref="AJ170:AJ175" si="39">IF($P170-$Z170=0,0,ROUND((R170-AA170)*$AI170/($P170-$Z170),0))</f>
        <v>0</v>
      </c>
      <c r="AK170" s="371">
        <f t="shared" ref="AK170:AK175" si="40">IF(P170-Z170=0,0,ROUND((S170-AB170)*AI170/(P170-Z170),0))</f>
        <v>0</v>
      </c>
      <c r="AL170" s="1383">
        <f t="shared" si="15"/>
        <v>0</v>
      </c>
      <c r="AM170" s="1339"/>
    </row>
    <row r="171" spans="1:39" ht="14.45" customHeight="1">
      <c r="A171" s="933">
        <v>0</v>
      </c>
      <c r="B171" s="933">
        <v>0</v>
      </c>
      <c r="C171" s="933">
        <v>0</v>
      </c>
      <c r="D171" s="933">
        <v>0</v>
      </c>
      <c r="E171" s="933">
        <v>0</v>
      </c>
      <c r="K171" s="199"/>
      <c r="L171" s="181"/>
      <c r="M171" s="201" t="s">
        <v>106</v>
      </c>
      <c r="N171" s="202"/>
      <c r="O171" s="203"/>
      <c r="P171" s="224">
        <f t="shared" si="34"/>
        <v>0</v>
      </c>
      <c r="Q171" s="225">
        <f t="shared" si="34"/>
        <v>0</v>
      </c>
      <c r="R171" s="225">
        <f t="shared" si="34"/>
        <v>0</v>
      </c>
      <c r="S171" s="226">
        <f t="shared" si="34"/>
        <v>0</v>
      </c>
      <c r="T171" s="275">
        <f t="shared" si="34"/>
        <v>0</v>
      </c>
      <c r="U171" s="207"/>
      <c r="V171" s="181"/>
      <c r="W171" s="201" t="s">
        <v>106</v>
      </c>
      <c r="X171" s="202"/>
      <c r="Y171" s="203" t="s">
        <v>156</v>
      </c>
      <c r="Z171" s="224">
        <f t="shared" si="38"/>
        <v>0</v>
      </c>
      <c r="AA171" s="225">
        <f t="shared" si="38"/>
        <v>0</v>
      </c>
      <c r="AB171" s="297">
        <f t="shared" si="38"/>
        <v>0</v>
      </c>
      <c r="AC171" s="371">
        <f t="shared" si="38"/>
        <v>0</v>
      </c>
      <c r="AE171" s="199"/>
      <c r="AF171" s="181"/>
      <c r="AG171" s="201" t="s">
        <v>106</v>
      </c>
      <c r="AH171" s="202"/>
      <c r="AI171" s="224">
        <f t="shared" si="14"/>
        <v>0</v>
      </c>
      <c r="AJ171" s="225">
        <f t="shared" si="39"/>
        <v>0</v>
      </c>
      <c r="AK171" s="371">
        <f t="shared" si="40"/>
        <v>0</v>
      </c>
      <c r="AL171" s="1383">
        <f t="shared" si="15"/>
        <v>0</v>
      </c>
      <c r="AM171" s="1339"/>
    </row>
    <row r="172" spans="1:39" ht="14.45" customHeight="1">
      <c r="A172" s="933">
        <v>0</v>
      </c>
      <c r="B172" s="933">
        <v>0</v>
      </c>
      <c r="C172" s="933">
        <v>0</v>
      </c>
      <c r="D172" s="933">
        <v>0</v>
      </c>
      <c r="E172" s="933">
        <v>0</v>
      </c>
      <c r="K172" s="199"/>
      <c r="L172" s="181"/>
      <c r="M172" s="201" t="s">
        <v>107</v>
      </c>
      <c r="N172" s="202"/>
      <c r="O172" s="203"/>
      <c r="P172" s="224">
        <f t="shared" si="34"/>
        <v>0</v>
      </c>
      <c r="Q172" s="225">
        <f t="shared" si="34"/>
        <v>0</v>
      </c>
      <c r="R172" s="225">
        <f t="shared" si="34"/>
        <v>0</v>
      </c>
      <c r="S172" s="226">
        <f t="shared" si="34"/>
        <v>0</v>
      </c>
      <c r="T172" s="275">
        <f t="shared" si="34"/>
        <v>0</v>
      </c>
      <c r="U172" s="207"/>
      <c r="V172" s="181"/>
      <c r="W172" s="201" t="s">
        <v>107</v>
      </c>
      <c r="X172" s="202"/>
      <c r="Y172" s="203" t="s">
        <v>156</v>
      </c>
      <c r="Z172" s="224">
        <f t="shared" si="38"/>
        <v>0</v>
      </c>
      <c r="AA172" s="225">
        <f t="shared" si="38"/>
        <v>0</v>
      </c>
      <c r="AB172" s="297">
        <f t="shared" si="38"/>
        <v>0</v>
      </c>
      <c r="AC172" s="371">
        <f t="shared" si="38"/>
        <v>0</v>
      </c>
      <c r="AE172" s="199"/>
      <c r="AF172" s="181"/>
      <c r="AG172" s="201" t="s">
        <v>107</v>
      </c>
      <c r="AH172" s="202"/>
      <c r="AI172" s="224">
        <f t="shared" si="14"/>
        <v>0</v>
      </c>
      <c r="AJ172" s="225">
        <f t="shared" si="39"/>
        <v>0</v>
      </c>
      <c r="AK172" s="371">
        <f t="shared" si="40"/>
        <v>0</v>
      </c>
      <c r="AL172" s="1383">
        <f t="shared" si="15"/>
        <v>0</v>
      </c>
      <c r="AM172" s="1339"/>
    </row>
    <row r="173" spans="1:39" ht="14.45" customHeight="1">
      <c r="A173" s="933">
        <v>0</v>
      </c>
      <c r="B173" s="933">
        <v>0</v>
      </c>
      <c r="C173" s="933">
        <v>0</v>
      </c>
      <c r="D173" s="933">
        <v>0</v>
      </c>
      <c r="E173" s="933">
        <v>0</v>
      </c>
      <c r="K173" s="199"/>
      <c r="L173" s="181" t="s">
        <v>41</v>
      </c>
      <c r="M173" s="201" t="s">
        <v>108</v>
      </c>
      <c r="N173" s="202"/>
      <c r="O173" s="203"/>
      <c r="P173" s="224">
        <f t="shared" ref="P173:T176" si="41">P58+P112</f>
        <v>65300</v>
      </c>
      <c r="Q173" s="225">
        <f t="shared" si="41"/>
        <v>65300</v>
      </c>
      <c r="R173" s="225">
        <f t="shared" si="41"/>
        <v>0</v>
      </c>
      <c r="S173" s="226">
        <f t="shared" si="41"/>
        <v>0</v>
      </c>
      <c r="T173" s="275">
        <f t="shared" si="41"/>
        <v>0</v>
      </c>
      <c r="U173" s="207"/>
      <c r="V173" s="181" t="s">
        <v>41</v>
      </c>
      <c r="W173" s="201" t="s">
        <v>108</v>
      </c>
      <c r="X173" s="202"/>
      <c r="Y173" s="203"/>
      <c r="Z173" s="224">
        <f>Z57</f>
        <v>12950</v>
      </c>
      <c r="AA173" s="225">
        <f>AA57</f>
        <v>0</v>
      </c>
      <c r="AB173" s="297">
        <f>AB57</f>
        <v>0</v>
      </c>
      <c r="AC173" s="371">
        <f>AC57</f>
        <v>0</v>
      </c>
      <c r="AE173" s="199"/>
      <c r="AF173" s="181" t="s">
        <v>41</v>
      </c>
      <c r="AG173" s="201" t="s">
        <v>108</v>
      </c>
      <c r="AH173" s="202"/>
      <c r="AI173" s="224">
        <f t="shared" si="14"/>
        <v>52350</v>
      </c>
      <c r="AJ173" s="225">
        <f t="shared" si="39"/>
        <v>0</v>
      </c>
      <c r="AK173" s="371">
        <f t="shared" si="40"/>
        <v>0</v>
      </c>
      <c r="AL173" s="1383">
        <f t="shared" si="15"/>
        <v>0</v>
      </c>
      <c r="AM173" s="1339"/>
    </row>
    <row r="174" spans="1:39" ht="14.45" customHeight="1">
      <c r="A174" s="933">
        <v>0</v>
      </c>
      <c r="B174" s="933">
        <v>0</v>
      </c>
      <c r="C174" s="933">
        <v>0</v>
      </c>
      <c r="D174" s="933">
        <v>0</v>
      </c>
      <c r="E174" s="933">
        <v>0</v>
      </c>
      <c r="K174" s="199"/>
      <c r="L174" s="221"/>
      <c r="M174" s="201" t="s">
        <v>13</v>
      </c>
      <c r="N174" s="202"/>
      <c r="O174" s="203"/>
      <c r="P174" s="224">
        <f t="shared" si="41"/>
        <v>62365</v>
      </c>
      <c r="Q174" s="225">
        <f t="shared" si="41"/>
        <v>62365</v>
      </c>
      <c r="R174" s="225">
        <f t="shared" si="41"/>
        <v>5960</v>
      </c>
      <c r="S174" s="226">
        <f t="shared" si="41"/>
        <v>1907</v>
      </c>
      <c r="T174" s="275">
        <f t="shared" si="41"/>
        <v>8000</v>
      </c>
      <c r="U174" s="207"/>
      <c r="V174" s="221"/>
      <c r="W174" s="201" t="s">
        <v>13</v>
      </c>
      <c r="X174" s="202"/>
      <c r="Y174" s="203" t="s">
        <v>156</v>
      </c>
      <c r="Z174" s="224">
        <f>IF(ISERROR((Z$58+Z$59)*(Q174/(Q$170+Q$171+Q$172+Q$174))),0,ROUND((Z$58+Z$59)*(Q174/(Q$170+Q$171+Q$172+Q$174)),0))</f>
        <v>0</v>
      </c>
      <c r="AA174" s="225">
        <f>IF(ISERROR((AA$58+AA$59)*(R174/(R$170+R$171+R$172+R$174))),0,ROUND((AA$58+AA$59)*(R174/(R$170+R$171+R$172+R$174)),0))</f>
        <v>0</v>
      </c>
      <c r="AB174" s="297">
        <f>IF(ISERROR((AB$58+AB$59)*(S174/(S$170+S$171+S$172+S$174))),0,ROUND((AB$58+AB$59)*(S174/(S$170+S$171+S$172+S$174)),0))</f>
        <v>0</v>
      </c>
      <c r="AC174" s="371">
        <f>IF(ISERROR((AC$58+AC$59)*(T174/(T$170+T$171+T$172+T$174))),0,ROUND((AC$58+AC$59)*(T174/(T$170+T$171+T$172+T$174)),0))</f>
        <v>0</v>
      </c>
      <c r="AE174" s="199"/>
      <c r="AF174" s="221"/>
      <c r="AG174" s="201" t="s">
        <v>13</v>
      </c>
      <c r="AH174" s="202"/>
      <c r="AI174" s="224">
        <f t="shared" si="14"/>
        <v>62365</v>
      </c>
      <c r="AJ174" s="225">
        <f t="shared" si="39"/>
        <v>5960</v>
      </c>
      <c r="AK174" s="371">
        <f t="shared" si="40"/>
        <v>1907</v>
      </c>
      <c r="AL174" s="1383">
        <f t="shared" si="15"/>
        <v>0</v>
      </c>
      <c r="AM174" s="1339"/>
    </row>
    <row r="175" spans="1:39" ht="14.45" customHeight="1">
      <c r="A175" s="933">
        <v>0</v>
      </c>
      <c r="B175" s="933">
        <v>0</v>
      </c>
      <c r="C175" s="933">
        <v>0</v>
      </c>
      <c r="D175" s="933">
        <v>0</v>
      </c>
      <c r="E175" s="933">
        <v>0</v>
      </c>
      <c r="K175" s="199"/>
      <c r="L175" s="201" t="s">
        <v>13</v>
      </c>
      <c r="M175" s="202"/>
      <c r="N175" s="202"/>
      <c r="O175" s="203"/>
      <c r="P175" s="224">
        <f t="shared" si="41"/>
        <v>0</v>
      </c>
      <c r="Q175" s="225">
        <f t="shared" si="41"/>
        <v>0</v>
      </c>
      <c r="R175" s="225">
        <f t="shared" si="41"/>
        <v>0</v>
      </c>
      <c r="S175" s="226">
        <f t="shared" si="41"/>
        <v>0</v>
      </c>
      <c r="T175" s="275">
        <f t="shared" si="41"/>
        <v>0</v>
      </c>
      <c r="U175" s="207"/>
      <c r="V175" s="201" t="s">
        <v>13</v>
      </c>
      <c r="W175" s="202"/>
      <c r="X175" s="202"/>
      <c r="Y175" s="203" t="s">
        <v>156</v>
      </c>
      <c r="Z175" s="46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4"/>
        <v>0</v>
      </c>
      <c r="AJ175" s="225">
        <f t="shared" si="39"/>
        <v>0</v>
      </c>
      <c r="AK175" s="371">
        <f t="shared" si="40"/>
        <v>0</v>
      </c>
      <c r="AL175" s="1383">
        <f t="shared" si="15"/>
        <v>0</v>
      </c>
      <c r="AM175" s="1387" t="s">
        <v>1277</v>
      </c>
    </row>
    <row r="176" spans="1:39" ht="14.45" customHeight="1" thickBot="1">
      <c r="A176" s="933">
        <v>0</v>
      </c>
      <c r="B176" s="933">
        <v>0</v>
      </c>
      <c r="C176" s="933">
        <v>0</v>
      </c>
      <c r="D176" s="933">
        <v>0</v>
      </c>
      <c r="E176" s="933">
        <v>0</v>
      </c>
      <c r="K176" s="316"/>
      <c r="L176" s="317" t="s">
        <v>82</v>
      </c>
      <c r="M176" s="318"/>
      <c r="N176" s="318"/>
      <c r="O176" s="319"/>
      <c r="P176" s="320">
        <f t="shared" si="41"/>
        <v>845498</v>
      </c>
      <c r="Q176" s="321">
        <f t="shared" si="41"/>
        <v>821618</v>
      </c>
      <c r="R176" s="321">
        <f t="shared" si="41"/>
        <v>118172</v>
      </c>
      <c r="S176" s="322">
        <f t="shared" si="41"/>
        <v>130243</v>
      </c>
      <c r="T176" s="323">
        <f t="shared" si="41"/>
        <v>184800</v>
      </c>
      <c r="U176" s="372"/>
      <c r="V176" s="317" t="s">
        <v>82</v>
      </c>
      <c r="W176" s="318"/>
      <c r="X176" s="318"/>
      <c r="Y176" s="319"/>
      <c r="Z176" s="320">
        <f>SUM(Z123:Z175)-Z124-Z125-Z127-Z128-Z130-Z131-Z132-Z145-Z146-Z147-Z155-Z156-Z157-Z158-Z159-Z164-Z165</f>
        <v>12950</v>
      </c>
      <c r="AA176" s="321">
        <f>SUM(AA123:AA175)-AA124-AA125-AA127-AA128-AA130-AA131-AA132-AA145-AA146-AA147-AA155-AA156-AA157-AA158-AA159-AA164-AA165</f>
        <v>0</v>
      </c>
      <c r="AB176" s="500">
        <f>SUM(AB123:AB175)-AB124-AB125-AB127-AB128-AB130-AB131-AB132-AB145-AB146-AB147-AB155-AB156-AB157-AB158-AB159-AB164-AB165</f>
        <v>0</v>
      </c>
      <c r="AC176" s="373">
        <f>SUM(AC123:AC175)-AC124-AC125-AC127-AC128-AC130-AC131-AC132-AC145-AC146-AC147-AC155-AC156-AC157-AC158-AC159-AC164-AC165</f>
        <v>0</v>
      </c>
      <c r="AE176" s="374"/>
      <c r="AF176" s="317" t="s">
        <v>82</v>
      </c>
      <c r="AG176" s="318"/>
      <c r="AH176" s="318"/>
      <c r="AI176" s="375">
        <f t="shared" si="14"/>
        <v>808668</v>
      </c>
      <c r="AJ176" s="321">
        <f>SUM(AJ123,AJ126,AJ129,AJ133:AJ144,AJ148:AJ154,AJ160:AJ163,AJ166:AJ175)</f>
        <v>118172</v>
      </c>
      <c r="AK176" s="373">
        <f>SUM(AK123,AK126,AK129,AK133:AK144,AK148:AK154,AK160:AK163,AK166:AK175)</f>
        <v>114415</v>
      </c>
      <c r="AL176" s="1340">
        <f>SUM(AL123,AL126,AL129,AL133:AL144,AL148:AL154,AL160:AL163,AL166:AL175)</f>
        <v>23880</v>
      </c>
      <c r="AM176" s="1388">
        <f>P176-Q176</f>
        <v>23880</v>
      </c>
    </row>
    <row r="177" spans="1:29" ht="14.45" customHeight="1" thickTop="1">
      <c r="A177" s="933">
        <v>0</v>
      </c>
      <c r="B177" s="933">
        <v>0</v>
      </c>
      <c r="C177" s="933">
        <v>0</v>
      </c>
      <c r="D177" s="933">
        <v>0</v>
      </c>
      <c r="E177" s="933">
        <v>0</v>
      </c>
      <c r="Z177" s="441"/>
      <c r="AC177" s="442"/>
    </row>
    <row r="178" spans="1:29" ht="14.45" customHeight="1">
      <c r="A178" s="933">
        <v>0</v>
      </c>
      <c r="B178" s="933">
        <v>0</v>
      </c>
      <c r="C178" s="933">
        <v>0</v>
      </c>
      <c r="D178" s="933">
        <v>0</v>
      </c>
      <c r="E178" s="933">
        <v>0</v>
      </c>
      <c r="AC178" s="442"/>
    </row>
    <row r="179" spans="1:29">
      <c r="A179" s="933">
        <v>0</v>
      </c>
      <c r="B179" s="933">
        <v>0</v>
      </c>
      <c r="C179" s="933">
        <v>0</v>
      </c>
      <c r="D179" s="933">
        <v>0</v>
      </c>
      <c r="E179" s="933">
        <v>0</v>
      </c>
      <c r="AC179" s="442"/>
    </row>
    <row r="180" spans="1:29">
      <c r="A180" s="933">
        <v>0</v>
      </c>
      <c r="B180" s="933">
        <v>0</v>
      </c>
      <c r="C180" s="933">
        <v>0</v>
      </c>
      <c r="D180" s="933">
        <v>0</v>
      </c>
      <c r="E180" s="933">
        <v>0</v>
      </c>
      <c r="AC180" s="442"/>
    </row>
    <row r="181" spans="1:29">
      <c r="A181" s="933">
        <v>0</v>
      </c>
      <c r="B181" s="933">
        <v>0</v>
      </c>
      <c r="C181" s="933">
        <v>0</v>
      </c>
      <c r="D181" s="933">
        <v>0</v>
      </c>
      <c r="E181" s="933">
        <v>0</v>
      </c>
      <c r="AC181" s="442"/>
    </row>
    <row r="182" spans="1:29">
      <c r="A182" s="933">
        <v>0</v>
      </c>
      <c r="B182" s="933">
        <v>0</v>
      </c>
      <c r="C182" s="933">
        <v>0</v>
      </c>
      <c r="D182" s="933">
        <v>0</v>
      </c>
      <c r="E182" s="933">
        <v>0</v>
      </c>
      <c r="AC182" s="442"/>
    </row>
    <row r="183" spans="1:29">
      <c r="A183" s="933">
        <v>0</v>
      </c>
      <c r="B183" s="933">
        <v>0</v>
      </c>
      <c r="C183" s="933">
        <v>0</v>
      </c>
      <c r="D183" s="933">
        <v>0</v>
      </c>
      <c r="E183" s="933">
        <v>0</v>
      </c>
      <c r="AC183" s="442"/>
    </row>
    <row r="184" spans="1:29">
      <c r="A184" s="933">
        <v>0</v>
      </c>
      <c r="B184" s="933">
        <v>0</v>
      </c>
      <c r="C184" s="933">
        <v>0</v>
      </c>
      <c r="D184" s="933">
        <v>0</v>
      </c>
      <c r="E184" s="933">
        <v>0</v>
      </c>
      <c r="AC184" s="442"/>
    </row>
    <row r="185" spans="1:29">
      <c r="A185" s="933">
        <v>0</v>
      </c>
      <c r="B185" s="933">
        <v>0</v>
      </c>
      <c r="C185" s="933">
        <v>0</v>
      </c>
      <c r="D185" s="933">
        <v>0</v>
      </c>
      <c r="E185" s="933">
        <v>0</v>
      </c>
      <c r="AC185" s="442"/>
    </row>
    <row r="186" spans="1:29">
      <c r="A186" s="933">
        <v>0</v>
      </c>
      <c r="B186" s="933">
        <v>0</v>
      </c>
      <c r="C186" s="933">
        <v>0</v>
      </c>
      <c r="D186" s="933">
        <v>0</v>
      </c>
      <c r="E186" s="933">
        <v>0</v>
      </c>
      <c r="AC186" s="442"/>
    </row>
    <row r="187" spans="1:29">
      <c r="A187" s="933">
        <v>12950</v>
      </c>
      <c r="B187" s="933">
        <v>0</v>
      </c>
      <c r="C187" s="933">
        <v>0</v>
      </c>
      <c r="D187" s="933">
        <v>12950</v>
      </c>
      <c r="E187" s="933">
        <v>0</v>
      </c>
      <c r="AC187" s="442"/>
    </row>
    <row r="188" spans="1:29">
      <c r="A188" s="933">
        <v>0</v>
      </c>
      <c r="B188" s="933">
        <v>0</v>
      </c>
      <c r="C188" s="933">
        <v>0</v>
      </c>
      <c r="D188" s="933">
        <v>0</v>
      </c>
      <c r="E188" s="933">
        <v>0</v>
      </c>
      <c r="AC188" s="442"/>
    </row>
    <row r="189" spans="1:29">
      <c r="A189" s="933">
        <v>0</v>
      </c>
      <c r="B189" s="933">
        <v>0</v>
      </c>
      <c r="C189" s="933">
        <v>0</v>
      </c>
      <c r="D189" s="933">
        <v>0</v>
      </c>
      <c r="E189" s="933">
        <v>0</v>
      </c>
      <c r="AC189" s="442"/>
    </row>
    <row r="190" spans="1:29">
      <c r="A190" s="933">
        <v>0</v>
      </c>
      <c r="B190" s="933">
        <v>0</v>
      </c>
      <c r="C190" s="933">
        <v>0</v>
      </c>
      <c r="D190" s="933">
        <v>0</v>
      </c>
      <c r="E190" s="933">
        <v>0</v>
      </c>
      <c r="AC190" s="442"/>
    </row>
    <row r="191" spans="1:29">
      <c r="A191" s="933">
        <v>0</v>
      </c>
      <c r="B191" s="933">
        <v>0</v>
      </c>
      <c r="C191" s="933">
        <v>0</v>
      </c>
      <c r="D191" s="933">
        <v>0</v>
      </c>
      <c r="E191" s="933">
        <v>0</v>
      </c>
      <c r="AC191" s="442"/>
    </row>
    <row r="192" spans="1:29">
      <c r="A192" s="933">
        <v>12950</v>
      </c>
      <c r="B192" s="933">
        <v>0</v>
      </c>
      <c r="C192" s="933">
        <v>0</v>
      </c>
      <c r="D192" s="933">
        <v>12950</v>
      </c>
      <c r="E192" s="933">
        <v>0</v>
      </c>
      <c r="AC192" s="442"/>
    </row>
    <row r="193" spans="1:29">
      <c r="A193" s="933">
        <v>0</v>
      </c>
      <c r="B193" s="933">
        <v>0</v>
      </c>
      <c r="C193" s="933">
        <v>0</v>
      </c>
      <c r="D193" s="933">
        <v>0</v>
      </c>
      <c r="E193" s="933">
        <v>0</v>
      </c>
      <c r="AC193" s="442"/>
    </row>
    <row r="194" spans="1:29">
      <c r="A194" s="933">
        <v>0</v>
      </c>
      <c r="B194" s="933">
        <v>0</v>
      </c>
      <c r="C194" s="933">
        <v>0</v>
      </c>
      <c r="D194" s="933">
        <v>0</v>
      </c>
      <c r="E194" s="933">
        <v>0</v>
      </c>
      <c r="AC194" s="442"/>
    </row>
    <row r="195" spans="1:29">
      <c r="A195" s="933">
        <v>0</v>
      </c>
      <c r="B195" s="933">
        <v>0</v>
      </c>
      <c r="C195" s="933">
        <v>0</v>
      </c>
      <c r="D195" s="933">
        <v>0</v>
      </c>
      <c r="E195" s="933">
        <v>0</v>
      </c>
      <c r="AC195" s="442"/>
    </row>
    <row r="196" spans="1:29" ht="14.25" thickBot="1">
      <c r="A196" s="933">
        <v>12950</v>
      </c>
      <c r="B196" s="933">
        <v>0</v>
      </c>
      <c r="C196" s="933">
        <v>0</v>
      </c>
      <c r="D196" s="933">
        <v>12950</v>
      </c>
      <c r="E196" s="933">
        <v>0</v>
      </c>
      <c r="AC196" s="442"/>
    </row>
    <row r="197" spans="1:29">
      <c r="A197" s="555"/>
      <c r="B197" s="555"/>
      <c r="C197" s="555"/>
      <c r="D197" s="555"/>
      <c r="E197" s="555"/>
      <c r="AC197" s="442"/>
    </row>
    <row r="198" spans="1:29">
      <c r="AC198" s="442"/>
    </row>
    <row r="199" spans="1:29">
      <c r="AC199" s="442"/>
    </row>
    <row r="200" spans="1:29">
      <c r="AC200" s="442"/>
    </row>
    <row r="201" spans="1:29">
      <c r="AC201" s="442"/>
    </row>
    <row r="202" spans="1:29">
      <c r="AC202" s="442"/>
    </row>
    <row r="203" spans="1:29">
      <c r="AC203" s="442"/>
    </row>
    <row r="204" spans="1:29">
      <c r="AC204" s="442"/>
    </row>
    <row r="205" spans="1:29">
      <c r="AC205" s="442"/>
    </row>
    <row r="206" spans="1:29">
      <c r="AC206" s="442"/>
    </row>
    <row r="207" spans="1:29">
      <c r="AC207" s="442"/>
    </row>
    <row r="208" spans="1: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5.xml><?xml version="1.0" encoding="utf-8"?>
<worksheet xmlns="http://schemas.openxmlformats.org/spreadsheetml/2006/main" xmlns:r="http://schemas.openxmlformats.org/officeDocument/2006/relationships">
  <dimension ref="A1:AM245"/>
  <sheetViews>
    <sheetView topLeftCell="Y115"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664</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497952</v>
      </c>
      <c r="B8" s="555">
        <v>497952</v>
      </c>
      <c r="C8" s="555">
        <v>442555</v>
      </c>
      <c r="D8" s="555">
        <v>55397</v>
      </c>
      <c r="E8" s="555">
        <v>134695</v>
      </c>
      <c r="F8" s="555">
        <v>161695</v>
      </c>
      <c r="G8" s="555">
        <v>0</v>
      </c>
      <c r="H8" s="556">
        <v>149200</v>
      </c>
      <c r="I8" s="558"/>
      <c r="K8" s="188"/>
      <c r="L8" s="189" t="s">
        <v>8</v>
      </c>
      <c r="M8" s="190"/>
      <c r="N8" s="190"/>
      <c r="O8" s="191" t="s">
        <v>9</v>
      </c>
      <c r="P8" s="192">
        <f>'Ｓ６１（1986）'!A9</f>
        <v>0</v>
      </c>
      <c r="Q8" s="258">
        <f>'Ｓ６１（1986）'!C9</f>
        <v>0</v>
      </c>
      <c r="R8" s="258">
        <f>'Ｓ６１（1986）'!E9</f>
        <v>0</v>
      </c>
      <c r="S8" s="260">
        <f>'Ｓ６１（1986）'!F9</f>
        <v>0</v>
      </c>
      <c r="T8" s="261">
        <f>'Ｓ６１（1986）'!H9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146</v>
      </c>
      <c r="N9" s="202"/>
      <c r="O9" s="203" t="s">
        <v>12</v>
      </c>
      <c r="P9" s="204">
        <f>'Ｓ６１（1986）'!A10</f>
        <v>0</v>
      </c>
      <c r="Q9" s="205">
        <f>'Ｓ６１（1986）'!C10</f>
        <v>0</v>
      </c>
      <c r="R9" s="205">
        <f>'Ｓ６１（1986）'!E10</f>
        <v>0</v>
      </c>
      <c r="S9" s="267">
        <f>'Ｓ６１（1986）'!F10</f>
        <v>0</v>
      </c>
      <c r="T9" s="268">
        <f>'Ｓ６１（1986）'!H10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'Ｓ６１（1986）'!A11</f>
        <v>0</v>
      </c>
      <c r="Q11" s="218">
        <f>'Ｓ６１（1986）'!C11</f>
        <v>0</v>
      </c>
      <c r="R11" s="218">
        <f>'Ｓ６１（1986）'!E11</f>
        <v>0</v>
      </c>
      <c r="S11" s="283">
        <f>'Ｓ６１（1986）'!F11</f>
        <v>0</v>
      </c>
      <c r="T11" s="268">
        <f>'Ｓ６１（1986）'!H11</f>
        <v>0</v>
      </c>
      <c r="U11" s="207"/>
      <c r="V11" s="178" t="s">
        <v>147</v>
      </c>
      <c r="W11" s="202"/>
      <c r="X11" s="202"/>
      <c r="Y11" s="220" t="s">
        <v>10</v>
      </c>
      <c r="Z11" s="204">
        <f t="shared" ref="Z11:AB12" si="0">+A170</f>
        <v>0</v>
      </c>
      <c r="AA11" s="205">
        <f t="shared" si="0"/>
        <v>0</v>
      </c>
      <c r="AB11" s="205">
        <f t="shared" si="0"/>
        <v>0</v>
      </c>
      <c r="AC11" s="548">
        <f>+E170</f>
        <v>0</v>
      </c>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'Ｓ６１（1986）'!A12</f>
        <v>0</v>
      </c>
      <c r="Q12" s="205">
        <f>'Ｓ６１（1986）'!C12</f>
        <v>0</v>
      </c>
      <c r="R12" s="205">
        <f>'Ｓ６１（1986）'!E12</f>
        <v>0</v>
      </c>
      <c r="S12" s="267">
        <f>'Ｓ６１（1986）'!F12</f>
        <v>0</v>
      </c>
      <c r="T12" s="268">
        <f>'Ｓ６１（1986）'!H12</f>
        <v>0</v>
      </c>
      <c r="U12" s="207"/>
      <c r="V12" s="181"/>
      <c r="W12" s="201" t="s">
        <v>16</v>
      </c>
      <c r="X12" s="202"/>
      <c r="Y12" s="220" t="s">
        <v>9</v>
      </c>
      <c r="Z12" s="204">
        <f t="shared" si="0"/>
        <v>0</v>
      </c>
      <c r="AA12" s="205">
        <f t="shared" si="0"/>
        <v>0</v>
      </c>
      <c r="AB12" s="205">
        <f t="shared" si="0"/>
        <v>0</v>
      </c>
      <c r="AC12" s="548">
        <f>+E171</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21"/>
      <c r="W13" s="201" t="s">
        <v>13</v>
      </c>
      <c r="X13" s="202"/>
      <c r="Y13" s="220"/>
      <c r="Z13" s="224">
        <f>Z11-Z12</f>
        <v>0</v>
      </c>
      <c r="AA13" s="225">
        <f>AA11-AA12</f>
        <v>0</v>
      </c>
      <c r="AB13" s="225">
        <f>AB11-AB12</f>
        <v>0</v>
      </c>
      <c r="AC13" s="235">
        <f>AC11-AC12</f>
        <v>0</v>
      </c>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'Ｓ６１（1986）'!A14</f>
        <v>0</v>
      </c>
      <c r="Q14" s="205">
        <f>'Ｓ６１（1986）'!C14</f>
        <v>0</v>
      </c>
      <c r="R14" s="205">
        <f>'Ｓ６１（1986）'!E14</f>
        <v>0</v>
      </c>
      <c r="S14" s="267">
        <f>'Ｓ６１（1986）'!F14</f>
        <v>0</v>
      </c>
      <c r="T14" s="268">
        <f>'Ｓ６１（1986）'!H14</f>
        <v>0</v>
      </c>
      <c r="U14" s="207"/>
      <c r="V14" s="201" t="s">
        <v>135</v>
      </c>
      <c r="W14" s="202"/>
      <c r="X14" s="202"/>
      <c r="Y14" s="220" t="s">
        <v>17</v>
      </c>
      <c r="Z14" s="204">
        <f>+A174</f>
        <v>0</v>
      </c>
      <c r="AA14" s="205">
        <f>+B174</f>
        <v>0</v>
      </c>
      <c r="AB14" s="205">
        <f>+C174</f>
        <v>0</v>
      </c>
      <c r="AC14" s="614">
        <f>+E174</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148</v>
      </c>
      <c r="O15" s="203" t="s">
        <v>97</v>
      </c>
      <c r="P15" s="204">
        <f>'Ｓ６１（1986）'!A15</f>
        <v>0</v>
      </c>
      <c r="Q15" s="205">
        <f>'Ｓ６１（1986）'!C15</f>
        <v>0</v>
      </c>
      <c r="R15" s="205">
        <f>'Ｓ６１（1986）'!E15</f>
        <v>0</v>
      </c>
      <c r="S15" s="267">
        <f>'Ｓ６１（1986）'!F15</f>
        <v>0</v>
      </c>
      <c r="T15" s="268">
        <f>'Ｓ６１（1986）'!H15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'Ｓ６１（1986）'!A16</f>
        <v>0</v>
      </c>
      <c r="Q16" s="205">
        <f>'Ｓ６１（1986）'!C16</f>
        <v>0</v>
      </c>
      <c r="R16" s="205">
        <f>'Ｓ６１（1986）'!E16</f>
        <v>0</v>
      </c>
      <c r="S16" s="267">
        <f>'Ｓ６１（1986）'!F16</f>
        <v>0</v>
      </c>
      <c r="T16" s="268">
        <f>'Ｓ６１（1986）'!H16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'Ｓ６１（1986）'!A17</f>
        <v>0</v>
      </c>
      <c r="Q18" s="205">
        <f>'Ｓ６１（1986）'!C17</f>
        <v>0</v>
      </c>
      <c r="R18" s="205">
        <f>'Ｓ６１（1986）'!E17</f>
        <v>0</v>
      </c>
      <c r="S18" s="267">
        <f>'Ｓ６１（1986）'!F17</f>
        <v>0</v>
      </c>
      <c r="T18" s="268">
        <f>'Ｓ６１（1986）'!H17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'Ｓ６１（1986）'!A18</f>
        <v>0</v>
      </c>
      <c r="Q19" s="205">
        <f>'Ｓ６１（1986）'!C18</f>
        <v>0</v>
      </c>
      <c r="R19" s="205">
        <f>'Ｓ６１（1986）'!E18</f>
        <v>0</v>
      </c>
      <c r="S19" s="267">
        <f>'Ｓ６１（1986）'!F18</f>
        <v>0</v>
      </c>
      <c r="T19" s="268">
        <f>'Ｓ６１（1986）'!H18</f>
        <v>0</v>
      </c>
      <c r="U19" s="207"/>
      <c r="V19" s="200"/>
      <c r="W19" s="172"/>
      <c r="X19" s="172"/>
      <c r="Y19" s="212"/>
      <c r="Z19" s="209"/>
      <c r="AA19" s="210"/>
      <c r="AB19" s="210"/>
      <c r="AC19" s="211"/>
      <c r="AD19" s="165"/>
      <c r="AE19" s="165"/>
      <c r="AF19" s="165"/>
      <c r="AG19" s="165"/>
      <c r="AH19" s="165"/>
    </row>
    <row r="20" spans="1:34" ht="14.45" customHeight="1">
      <c r="A20" s="557">
        <v>207858</v>
      </c>
      <c r="B20" s="558">
        <v>207858</v>
      </c>
      <c r="C20" s="558">
        <v>152461</v>
      </c>
      <c r="D20" s="558">
        <v>55397</v>
      </c>
      <c r="E20" s="558">
        <v>0</v>
      </c>
      <c r="F20" s="558">
        <v>156195</v>
      </c>
      <c r="G20" s="558">
        <v>0</v>
      </c>
      <c r="H20" s="559">
        <v>42000</v>
      </c>
      <c r="I20" s="558"/>
      <c r="K20" s="199"/>
      <c r="L20" s="201" t="s">
        <v>19</v>
      </c>
      <c r="M20" s="202"/>
      <c r="N20" s="202"/>
      <c r="O20" s="203" t="s">
        <v>20</v>
      </c>
      <c r="P20" s="204">
        <f>'Ｓ６１（1986）'!A19</f>
        <v>0</v>
      </c>
      <c r="Q20" s="205">
        <f>'Ｓ６１（1986）'!C19</f>
        <v>0</v>
      </c>
      <c r="R20" s="449">
        <f>'Ｓ６１（1986）'!E19</f>
        <v>0</v>
      </c>
      <c r="S20" s="267">
        <f>'Ｓ６１（1986）'!F19</f>
        <v>0</v>
      </c>
      <c r="T20" s="268">
        <f>'Ｓ６１（1986）'!H19</f>
        <v>0</v>
      </c>
      <c r="U20" s="207" t="s">
        <v>4</v>
      </c>
      <c r="V20" s="200"/>
      <c r="W20" s="172"/>
      <c r="X20" s="172"/>
      <c r="Y20" s="212"/>
      <c r="Z20" s="209"/>
      <c r="AA20" s="210"/>
      <c r="AB20" s="210"/>
      <c r="AC20" s="211"/>
      <c r="AD20" s="165"/>
      <c r="AE20" s="165"/>
      <c r="AF20" s="165"/>
      <c r="AG20" s="165"/>
      <c r="AH20" s="165"/>
    </row>
    <row r="21" spans="1:34" ht="14.45" customHeight="1">
      <c r="A21" s="557">
        <v>17650</v>
      </c>
      <c r="B21" s="558">
        <v>17650</v>
      </c>
      <c r="C21" s="558">
        <v>13956</v>
      </c>
      <c r="D21" s="558">
        <v>3694</v>
      </c>
      <c r="E21" s="558">
        <v>0</v>
      </c>
      <c r="F21" s="558">
        <v>10328</v>
      </c>
      <c r="G21" s="558">
        <v>0</v>
      </c>
      <c r="H21" s="559">
        <v>4500</v>
      </c>
      <c r="I21" s="558"/>
      <c r="K21" s="199" t="s">
        <v>21</v>
      </c>
      <c r="L21" s="200"/>
      <c r="M21" s="201" t="s">
        <v>22</v>
      </c>
      <c r="N21" s="202"/>
      <c r="O21" s="203" t="s">
        <v>23</v>
      </c>
      <c r="P21" s="204">
        <f>'Ｓ６１（1986）'!A21</f>
        <v>17650</v>
      </c>
      <c r="Q21" s="205">
        <f>'Ｓ６１（1986）'!C21</f>
        <v>13956</v>
      </c>
      <c r="R21" s="205">
        <f>'Ｓ６１（1986）'!E21</f>
        <v>0</v>
      </c>
      <c r="S21" s="267">
        <f>'Ｓ６１（1986）'!F21</f>
        <v>10328</v>
      </c>
      <c r="T21" s="268">
        <f>'Ｓ６１（1986）'!H21</f>
        <v>4500</v>
      </c>
      <c r="U21" s="207" t="s">
        <v>24</v>
      </c>
      <c r="V21" s="200"/>
      <c r="W21" s="212"/>
      <c r="X21" s="212"/>
      <c r="Y21" s="212"/>
      <c r="Z21" s="209"/>
      <c r="AA21" s="210"/>
      <c r="AB21" s="210"/>
      <c r="AC21" s="211"/>
      <c r="AD21" s="165"/>
      <c r="AE21" s="165"/>
      <c r="AF21" s="165"/>
      <c r="AG21" s="165"/>
      <c r="AH21" s="165"/>
    </row>
    <row r="22" spans="1:34" ht="14.45" customHeight="1">
      <c r="A22" s="557">
        <v>47500</v>
      </c>
      <c r="B22" s="558">
        <v>47500</v>
      </c>
      <c r="C22" s="558">
        <v>47500</v>
      </c>
      <c r="D22" s="558">
        <v>0</v>
      </c>
      <c r="E22" s="558">
        <v>0</v>
      </c>
      <c r="F22" s="558">
        <v>28025</v>
      </c>
      <c r="G22" s="558">
        <v>0</v>
      </c>
      <c r="H22" s="559">
        <v>16500</v>
      </c>
      <c r="I22" s="558"/>
      <c r="K22" s="199"/>
      <c r="L22" s="200" t="s">
        <v>25</v>
      </c>
      <c r="M22" s="201" t="s">
        <v>26</v>
      </c>
      <c r="N22" s="202"/>
      <c r="O22" s="203" t="s">
        <v>27</v>
      </c>
      <c r="P22" s="204">
        <f>'Ｓ６１（1986）'!A22</f>
        <v>47500</v>
      </c>
      <c r="Q22" s="205">
        <f>'Ｓ６１（1986）'!C22</f>
        <v>47500</v>
      </c>
      <c r="R22" s="205">
        <f>'Ｓ６１（1986）'!E22</f>
        <v>0</v>
      </c>
      <c r="S22" s="267">
        <f>'Ｓ６１（1986）'!F22</f>
        <v>28025</v>
      </c>
      <c r="T22" s="268">
        <f>'Ｓ６１（1986）'!H22</f>
        <v>16500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'Ｓ６１（1986）'!A23</f>
        <v>0</v>
      </c>
      <c r="Q23" s="205">
        <f>'Ｓ６１（1986）'!C23</f>
        <v>0</v>
      </c>
      <c r="R23" s="205">
        <f>'Ｓ６１（1986）'!E23</f>
        <v>0</v>
      </c>
      <c r="S23" s="267">
        <f>'Ｓ６１（1986）'!F23</f>
        <v>0</v>
      </c>
      <c r="T23" s="268">
        <f>'Ｓ６１（1986）'!H23</f>
        <v>0</v>
      </c>
      <c r="U23" s="207"/>
      <c r="V23" s="200"/>
      <c r="W23" s="212"/>
      <c r="X23" s="212"/>
      <c r="Y23" s="21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'Ｓ６１（1986）'!A24</f>
        <v>0</v>
      </c>
      <c r="Q24" s="205">
        <f>'Ｓ６１（1986）'!C24</f>
        <v>0</v>
      </c>
      <c r="R24" s="205">
        <f>'Ｓ６１（1986）'!E24</f>
        <v>0</v>
      </c>
      <c r="S24" s="267">
        <f>'Ｓ６１（1986）'!F24</f>
        <v>0</v>
      </c>
      <c r="T24" s="268">
        <f>'Ｓ６１（1986）'!H24</f>
        <v>0</v>
      </c>
      <c r="U24" s="207"/>
      <c r="V24" s="178" t="s">
        <v>137</v>
      </c>
      <c r="W24" s="202"/>
      <c r="X24" s="202"/>
      <c r="Y24" s="220" t="s">
        <v>18</v>
      </c>
      <c r="Z24" s="204">
        <f>+A175</f>
        <v>302</v>
      </c>
      <c r="AA24" s="205">
        <f>+B175</f>
        <v>0</v>
      </c>
      <c r="AB24" s="205">
        <f>+C175</f>
        <v>205</v>
      </c>
      <c r="AC24" s="548">
        <f>+E175</f>
        <v>70</v>
      </c>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'Ｓ６１（1986）'!A25</f>
        <v>0</v>
      </c>
      <c r="Q25" s="205">
        <f>'Ｓ６１（1986）'!C25</f>
        <v>0</v>
      </c>
      <c r="R25" s="205">
        <f>'Ｓ６１（1986）'!E25</f>
        <v>0</v>
      </c>
      <c r="S25" s="267">
        <f>'Ｓ６１（1986）'!F25</f>
        <v>0</v>
      </c>
      <c r="T25" s="268">
        <f>'Ｓ６１（1986）'!H25</f>
        <v>0</v>
      </c>
      <c r="U25" s="207"/>
      <c r="V25" s="181"/>
      <c r="W25" s="201" t="s">
        <v>36</v>
      </c>
      <c r="X25" s="202"/>
      <c r="Y25" s="220" t="s">
        <v>34</v>
      </c>
      <c r="Z25" s="204">
        <f>+A178</f>
        <v>0</v>
      </c>
      <c r="AA25" s="205">
        <f>+B178</f>
        <v>0</v>
      </c>
      <c r="AB25" s="205">
        <f>+C178</f>
        <v>0</v>
      </c>
      <c r="AC25" s="548">
        <f>+E178</f>
        <v>0</v>
      </c>
      <c r="AD25" s="165"/>
      <c r="AE25" s="165"/>
      <c r="AF25" s="165"/>
      <c r="AG25" s="165"/>
      <c r="AH25" s="165"/>
    </row>
    <row r="26" spans="1:34" ht="14.45" customHeight="1">
      <c r="A26" s="557">
        <v>63134</v>
      </c>
      <c r="B26" s="558">
        <v>63134</v>
      </c>
      <c r="C26" s="558">
        <v>63134</v>
      </c>
      <c r="D26" s="558">
        <v>0</v>
      </c>
      <c r="E26" s="558">
        <v>0</v>
      </c>
      <c r="F26" s="558">
        <v>42018</v>
      </c>
      <c r="G26" s="558">
        <v>0</v>
      </c>
      <c r="H26" s="559">
        <v>18300</v>
      </c>
      <c r="I26" s="558"/>
      <c r="K26" s="199"/>
      <c r="L26" s="200" t="s">
        <v>38</v>
      </c>
      <c r="M26" s="201" t="s">
        <v>149</v>
      </c>
      <c r="N26" s="202"/>
      <c r="O26" s="203" t="s">
        <v>40</v>
      </c>
      <c r="P26" s="204">
        <f>'Ｓ６１（1986）'!A26</f>
        <v>63134</v>
      </c>
      <c r="Q26" s="205">
        <f>'Ｓ６１（1986）'!C26</f>
        <v>63134</v>
      </c>
      <c r="R26" s="205">
        <f>'Ｓ６１（1986）'!E26</f>
        <v>0</v>
      </c>
      <c r="S26" s="267">
        <f>'Ｓ６１（1986）'!F26</f>
        <v>42018</v>
      </c>
      <c r="T26" s="268">
        <f>'Ｓ６１（1986）'!H26</f>
        <v>18300</v>
      </c>
      <c r="U26" s="207"/>
      <c r="V26" s="450"/>
      <c r="W26" s="451"/>
      <c r="X26" s="452"/>
      <c r="Y26" s="453"/>
      <c r="Z26" s="454"/>
      <c r="AA26" s="455"/>
      <c r="AB26" s="455"/>
      <c r="AC26" s="238"/>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'Ｓ６１（1986）'!A27</f>
        <v>0</v>
      </c>
      <c r="Q27" s="205">
        <f>'Ｓ６１（1986）'!C27</f>
        <v>0</v>
      </c>
      <c r="R27" s="205">
        <f>'Ｓ６１（1986）'!E27</f>
        <v>0</v>
      </c>
      <c r="S27" s="267">
        <f>'Ｓ６１（1986）'!F27</f>
        <v>0</v>
      </c>
      <c r="T27" s="268">
        <f>'Ｓ６１（1986）'!H27</f>
        <v>0</v>
      </c>
      <c r="U27" s="207"/>
      <c r="V27" s="450"/>
      <c r="W27" s="456"/>
      <c r="X27" s="457"/>
      <c r="Y27" s="458"/>
      <c r="Z27" s="447"/>
      <c r="AA27" s="459"/>
      <c r="AB27" s="459"/>
      <c r="AC27" s="230"/>
      <c r="AD27" s="165"/>
      <c r="AE27" s="165"/>
      <c r="AF27" s="165"/>
      <c r="AG27" s="165"/>
      <c r="AH27" s="165"/>
    </row>
    <row r="28" spans="1:34" ht="14.45" customHeight="1">
      <c r="A28" s="557">
        <v>79574</v>
      </c>
      <c r="B28" s="558">
        <v>79574</v>
      </c>
      <c r="C28" s="558">
        <v>27871</v>
      </c>
      <c r="D28" s="558">
        <v>51703</v>
      </c>
      <c r="E28" s="558">
        <v>0</v>
      </c>
      <c r="F28" s="558">
        <v>75824</v>
      </c>
      <c r="G28" s="558">
        <v>0</v>
      </c>
      <c r="H28" s="559">
        <v>2700</v>
      </c>
      <c r="I28" s="558"/>
      <c r="K28" s="199" t="s">
        <v>128</v>
      </c>
      <c r="L28" s="221"/>
      <c r="M28" s="201" t="s">
        <v>13</v>
      </c>
      <c r="N28" s="202"/>
      <c r="O28" s="203" t="s">
        <v>44</v>
      </c>
      <c r="P28" s="204">
        <f>'Ｓ６１（1986）'!A28</f>
        <v>79574</v>
      </c>
      <c r="Q28" s="205">
        <f>'Ｓ６１（1986）'!C28</f>
        <v>27871</v>
      </c>
      <c r="R28" s="205">
        <f>'Ｓ６１（1986）'!E28</f>
        <v>0</v>
      </c>
      <c r="S28" s="267">
        <f>'Ｓ６１（1986）'!F28</f>
        <v>75824</v>
      </c>
      <c r="T28" s="268">
        <f>'Ｓ６１（1986）'!H28</f>
        <v>2700</v>
      </c>
      <c r="U28" s="207"/>
      <c r="V28" s="221"/>
      <c r="W28" s="201" t="s">
        <v>13</v>
      </c>
      <c r="X28" s="202"/>
      <c r="Y28" s="220"/>
      <c r="Z28" s="224">
        <f>Z24-Z25</f>
        <v>302</v>
      </c>
      <c r="AA28" s="225">
        <f>AA24-AA25</f>
        <v>0</v>
      </c>
      <c r="AB28" s="297">
        <f>AB24-AB25</f>
        <v>205</v>
      </c>
      <c r="AC28" s="371">
        <f>AC24-AC25</f>
        <v>70</v>
      </c>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'Ｓ６１（1986）'!A29</f>
        <v>0</v>
      </c>
      <c r="Q29" s="205">
        <f>'Ｓ６１（1986）'!C29</f>
        <v>0</v>
      </c>
      <c r="R29" s="205">
        <f>'Ｓ６１（1986）'!E29</f>
        <v>0</v>
      </c>
      <c r="S29" s="267">
        <f>'Ｓ６１（1986）'!F29</f>
        <v>0</v>
      </c>
      <c r="T29" s="268">
        <f>'Ｓ６１（1986）'!H29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'Ｓ６１（1986）'!A30</f>
        <v>0</v>
      </c>
      <c r="Q30" s="205">
        <f>'Ｓ６１（1986）'!C30</f>
        <v>0</v>
      </c>
      <c r="R30" s="205">
        <f>'Ｓ６１（1986）'!E30</f>
        <v>0</v>
      </c>
      <c r="S30" s="267">
        <f>'Ｓ６１（1986）'!F30</f>
        <v>0</v>
      </c>
      <c r="T30" s="268">
        <f>'Ｓ６１（1986）'!H30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'Ｓ６１（1986）'!A31</f>
        <v>0</v>
      </c>
      <c r="Q31" s="205">
        <f>'Ｓ６１（1986）'!C31</f>
        <v>0</v>
      </c>
      <c r="R31" s="205">
        <f>'Ｓ６１（1986）'!E31</f>
        <v>0</v>
      </c>
      <c r="S31" s="267">
        <f>'Ｓ６１（1986）'!F31</f>
        <v>0</v>
      </c>
      <c r="T31" s="268">
        <f>'Ｓ６１（1986）'!H31</f>
        <v>0</v>
      </c>
      <c r="U31" s="207"/>
      <c r="V31" s="200"/>
      <c r="W31" s="172"/>
      <c r="X31" s="172"/>
      <c r="Y31" s="212"/>
      <c r="Z31" s="209"/>
      <c r="AA31" s="210"/>
      <c r="AB31" s="210"/>
      <c r="AC31" s="211"/>
      <c r="AD31" s="165"/>
      <c r="AE31" s="165"/>
      <c r="AF31" s="165"/>
      <c r="AG31" s="165"/>
      <c r="AH31" s="165"/>
    </row>
    <row r="32" spans="1:34" ht="14.45" customHeight="1">
      <c r="A32" s="557">
        <v>38800</v>
      </c>
      <c r="B32" s="558">
        <v>38800</v>
      </c>
      <c r="C32" s="558">
        <v>38800</v>
      </c>
      <c r="D32" s="558">
        <v>0</v>
      </c>
      <c r="E32" s="558">
        <v>21340</v>
      </c>
      <c r="F32" s="558">
        <v>0</v>
      </c>
      <c r="G32" s="558">
        <v>0</v>
      </c>
      <c r="H32" s="559">
        <v>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38800</v>
      </c>
      <c r="B33" s="558">
        <v>38800</v>
      </c>
      <c r="C33" s="558">
        <v>38800</v>
      </c>
      <c r="D33" s="558">
        <v>0</v>
      </c>
      <c r="E33" s="558">
        <v>21340</v>
      </c>
      <c r="F33" s="558">
        <v>0</v>
      </c>
      <c r="G33" s="558">
        <v>0</v>
      </c>
      <c r="H33" s="559">
        <v>0</v>
      </c>
      <c r="I33" s="558"/>
      <c r="K33" s="199"/>
      <c r="L33" s="178"/>
      <c r="M33" s="201" t="s">
        <v>47</v>
      </c>
      <c r="N33" s="202"/>
      <c r="O33" s="203" t="s">
        <v>48</v>
      </c>
      <c r="P33" s="204">
        <f>'Ｓ６１（1986）'!A33</f>
        <v>38800</v>
      </c>
      <c r="Q33" s="205">
        <f>'Ｓ６１（1986）'!C33</f>
        <v>38800</v>
      </c>
      <c r="R33" s="205">
        <f>'Ｓ６１（1986）'!E33</f>
        <v>21340</v>
      </c>
      <c r="S33" s="267">
        <f>'Ｓ６１（1986）'!F33</f>
        <v>0</v>
      </c>
      <c r="T33" s="268">
        <f>'Ｓ６１（1986）'!H33</f>
        <v>0</v>
      </c>
      <c r="U33" s="207" t="s">
        <v>4</v>
      </c>
      <c r="V33" s="178"/>
      <c r="W33" s="201" t="s">
        <v>49</v>
      </c>
      <c r="X33" s="202"/>
      <c r="Y33" s="203" t="s">
        <v>99</v>
      </c>
      <c r="Z33" s="204">
        <f>+A180</f>
        <v>37940</v>
      </c>
      <c r="AA33" s="205">
        <f>+B180</f>
        <v>18454</v>
      </c>
      <c r="AB33" s="205">
        <f>+C180</f>
        <v>0</v>
      </c>
      <c r="AC33" s="548">
        <f>+E180</f>
        <v>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'Ｓ６１（1986）'!A34</f>
        <v>0</v>
      </c>
      <c r="Q34" s="205">
        <f>'Ｓ６１（1986）'!C34</f>
        <v>0</v>
      </c>
      <c r="R34" s="205">
        <f>'Ｓ６１（1986）'!E34</f>
        <v>0</v>
      </c>
      <c r="S34" s="267">
        <f>'Ｓ６１（1986）'!F34</f>
        <v>0</v>
      </c>
      <c r="T34" s="268">
        <f>'Ｓ６１（1986）'!H34</f>
        <v>0</v>
      </c>
      <c r="U34" s="207"/>
      <c r="V34" s="200"/>
      <c r="W34" s="200"/>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'Ｓ６１（1986）'!A35</f>
        <v>0</v>
      </c>
      <c r="Q35" s="205">
        <f>'Ｓ６１（1986）'!C35</f>
        <v>0</v>
      </c>
      <c r="R35" s="205">
        <f>'Ｓ６１（1986）'!E35</f>
        <v>0</v>
      </c>
      <c r="S35" s="267">
        <f>'Ｓ６１（1986）'!F35</f>
        <v>0</v>
      </c>
      <c r="T35" s="268">
        <f>'Ｓ６１（1986）'!H35</f>
        <v>0</v>
      </c>
      <c r="U35" s="207"/>
      <c r="V35" s="200"/>
      <c r="W35" s="200"/>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'Ｓ６１（1986）'!A36</f>
        <v>0</v>
      </c>
      <c r="Q36" s="205">
        <f>'Ｓ６１（1986）'!C36</f>
        <v>0</v>
      </c>
      <c r="R36" s="205">
        <f>'Ｓ６１（1986）'!E36</f>
        <v>0</v>
      </c>
      <c r="S36" s="267">
        <f>'Ｓ６１（1986）'!F36</f>
        <v>0</v>
      </c>
      <c r="T36" s="268">
        <f>'Ｓ６１（1986）'!H36</f>
        <v>0</v>
      </c>
      <c r="U36" s="207"/>
      <c r="V36" s="200" t="s">
        <v>54</v>
      </c>
      <c r="W36" s="200"/>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'Ｓ６１（1986）'!A37</f>
        <v>0</v>
      </c>
      <c r="Q37" s="205">
        <f>'Ｓ６１（1986）'!C37</f>
        <v>0</v>
      </c>
      <c r="R37" s="205">
        <f>'Ｓ６１（1986）'!E37</f>
        <v>0</v>
      </c>
      <c r="S37" s="267">
        <f>'Ｓ６１（1986）'!F37</f>
        <v>0</v>
      </c>
      <c r="T37" s="268">
        <f>'Ｓ６１（1986）'!H37</f>
        <v>0</v>
      </c>
      <c r="U37" s="207"/>
      <c r="V37" s="200"/>
      <c r="W37" s="200"/>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'Ｓ６１（1986）'!A38</f>
        <v>0</v>
      </c>
      <c r="Q38" s="205">
        <f>'Ｓ６１（1986）'!C38</f>
        <v>0</v>
      </c>
      <c r="R38" s="205">
        <f>'Ｓ６１（1986）'!E38</f>
        <v>0</v>
      </c>
      <c r="S38" s="267">
        <f>'Ｓ６１（1986）'!F38</f>
        <v>0</v>
      </c>
      <c r="T38" s="268">
        <f>'Ｓ６１（1986）'!H38</f>
        <v>0</v>
      </c>
      <c r="U38" s="207"/>
      <c r="V38" s="200"/>
      <c r="W38" s="201" t="s">
        <v>57</v>
      </c>
      <c r="X38" s="202"/>
      <c r="Y38" s="203" t="s">
        <v>20</v>
      </c>
      <c r="Z38" s="204">
        <f>+A181</f>
        <v>0</v>
      </c>
      <c r="AA38" s="205">
        <f>+B181</f>
        <v>0</v>
      </c>
      <c r="AB38" s="205">
        <f>+C181</f>
        <v>0</v>
      </c>
      <c r="AC38" s="548">
        <f>+E181</f>
        <v>0</v>
      </c>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'Ｓ６１（1986）'!A39</f>
        <v>0</v>
      </c>
      <c r="Q39" s="205">
        <f>'Ｓ６１（1986）'!C39</f>
        <v>0</v>
      </c>
      <c r="R39" s="205">
        <f>'Ｓ６１（1986）'!E39</f>
        <v>0</v>
      </c>
      <c r="S39" s="267">
        <f>'Ｓ６１（1986）'!F39</f>
        <v>0</v>
      </c>
      <c r="T39" s="268">
        <f>'Ｓ６１（1986）'!H39</f>
        <v>0</v>
      </c>
      <c r="U39" s="207"/>
      <c r="V39" s="200"/>
      <c r="W39" s="201" t="s">
        <v>60</v>
      </c>
      <c r="X39" s="202"/>
      <c r="Y39" s="203" t="s">
        <v>27</v>
      </c>
      <c r="Z39" s="204">
        <f>+A184</f>
        <v>0</v>
      </c>
      <c r="AA39" s="205">
        <f>+B184</f>
        <v>0</v>
      </c>
      <c r="AB39" s="205">
        <f>+C184</f>
        <v>0</v>
      </c>
      <c r="AC39" s="548">
        <f>+E184</f>
        <v>0</v>
      </c>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'Ｓ６１（1986）'!A40</f>
        <v>0</v>
      </c>
      <c r="Q40" s="205">
        <f>'Ｓ６１（1986）'!C40</f>
        <v>0</v>
      </c>
      <c r="R40" s="205">
        <f>'Ｓ６１（1986）'!E40</f>
        <v>0</v>
      </c>
      <c r="S40" s="267">
        <f>'Ｓ６１（1986）'!F40</f>
        <v>0</v>
      </c>
      <c r="T40" s="268">
        <f>'Ｓ６１（1986）'!H40</f>
        <v>0</v>
      </c>
      <c r="U40" s="207"/>
      <c r="V40" s="200" t="s">
        <v>59</v>
      </c>
      <c r="W40" s="201" t="s">
        <v>62</v>
      </c>
      <c r="X40" s="202"/>
      <c r="Y40" s="203" t="s">
        <v>172</v>
      </c>
      <c r="Z40" s="204">
        <f>+A182</f>
        <v>0</v>
      </c>
      <c r="AA40" s="205">
        <f>+B182</f>
        <v>0</v>
      </c>
      <c r="AB40" s="205">
        <f>+C182</f>
        <v>0</v>
      </c>
      <c r="AC40" s="548">
        <f>+E182</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'Ｓ６１（1986）'!A41</f>
        <v>0</v>
      </c>
      <c r="Q41" s="205">
        <f>'Ｓ６１（1986）'!C41</f>
        <v>0</v>
      </c>
      <c r="R41" s="205">
        <f>'Ｓ６１（1986）'!E41</f>
        <v>0</v>
      </c>
      <c r="S41" s="267">
        <f>'Ｓ６１（1986）'!F41</f>
        <v>0</v>
      </c>
      <c r="T41" s="268">
        <f>'Ｓ６１（1986）'!H41</f>
        <v>0</v>
      </c>
      <c r="U41" s="207"/>
      <c r="V41" s="200"/>
      <c r="W41" s="200"/>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'Ｓ６１（1986）'!A42</f>
        <v>0</v>
      </c>
      <c r="Q42" s="205">
        <f>'Ｓ６１（1986）'!C42</f>
        <v>0</v>
      </c>
      <c r="R42" s="205">
        <f>'Ｓ６１（1986）'!E42</f>
        <v>0</v>
      </c>
      <c r="S42" s="267">
        <f>'Ｓ６１（1986）'!F42</f>
        <v>0</v>
      </c>
      <c r="T42" s="268">
        <f>'Ｓ６１（1986）'!H42</f>
        <v>0</v>
      </c>
      <c r="U42" s="207"/>
      <c r="V42" s="200"/>
      <c r="W42" s="200"/>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150</v>
      </c>
      <c r="O43" s="203" t="s">
        <v>69</v>
      </c>
      <c r="P43" s="204">
        <f>'Ｓ６１（1986）'!A43</f>
        <v>0</v>
      </c>
      <c r="Q43" s="205">
        <f>'Ｓ６１（1986）'!C43</f>
        <v>0</v>
      </c>
      <c r="R43" s="205">
        <f>'Ｓ６１（1986）'!E43</f>
        <v>0</v>
      </c>
      <c r="S43" s="267">
        <f>'Ｓ６１（1986）'!F43</f>
        <v>0</v>
      </c>
      <c r="T43" s="268">
        <f>'Ｓ６１（1986）'!H43</f>
        <v>0</v>
      </c>
      <c r="U43" s="207"/>
      <c r="V43" s="200"/>
      <c r="W43" s="201" t="s">
        <v>150</v>
      </c>
      <c r="X43" s="202"/>
      <c r="Y43" s="203" t="s">
        <v>23</v>
      </c>
      <c r="Z43" s="204">
        <f>+A183</f>
        <v>0</v>
      </c>
      <c r="AA43" s="205">
        <f>+B183</f>
        <v>0</v>
      </c>
      <c r="AB43" s="205">
        <f>+C183</f>
        <v>0</v>
      </c>
      <c r="AC43" s="548">
        <f>+E183</f>
        <v>0</v>
      </c>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t="s">
        <v>41</v>
      </c>
      <c r="W44" s="201"/>
      <c r="X44" s="202"/>
      <c r="Y44" s="203"/>
      <c r="Z44" s="460"/>
      <c r="AA44" s="234"/>
      <c r="AB44" s="234"/>
      <c r="AC44" s="235"/>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'Ｓ６１（1986）'!A44</f>
        <v>0</v>
      </c>
      <c r="Q45" s="205">
        <f>'Ｓ６１（1986）'!C44</f>
        <v>0</v>
      </c>
      <c r="R45" s="205">
        <f>'Ｓ６１（1986）'!E44</f>
        <v>0</v>
      </c>
      <c r="S45" s="267">
        <f>'Ｓ６１（1986）'!F44</f>
        <v>0</v>
      </c>
      <c r="T45" s="268">
        <f>'Ｓ６１（1986）'!H44</f>
        <v>0</v>
      </c>
      <c r="U45" s="207" t="s">
        <v>72</v>
      </c>
      <c r="V45" s="200"/>
      <c r="W45" s="201" t="s">
        <v>87</v>
      </c>
      <c r="X45" s="202"/>
      <c r="Y45" s="203" t="s">
        <v>30</v>
      </c>
      <c r="Z45" s="204">
        <f>+A185</f>
        <v>0</v>
      </c>
      <c r="AA45" s="205">
        <f>+B185</f>
        <v>0</v>
      </c>
      <c r="AB45" s="205">
        <f>+C185</f>
        <v>0</v>
      </c>
      <c r="AC45" s="548">
        <f>+E185</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'Ｓ６１（1986）'!A45</f>
        <v>0</v>
      </c>
      <c r="Q46" s="205">
        <f>'Ｓ６１（1986）'!C45</f>
        <v>0</v>
      </c>
      <c r="R46" s="205">
        <f>'Ｓ６１（1986）'!E45</f>
        <v>0</v>
      </c>
      <c r="S46" s="267">
        <f>'Ｓ６１（1986）'!F45</f>
        <v>0</v>
      </c>
      <c r="T46" s="268">
        <f>'Ｓ６１（1986）'!H45</f>
        <v>0</v>
      </c>
      <c r="U46" s="207"/>
      <c r="V46" s="200"/>
      <c r="W46" s="221"/>
      <c r="X46" s="172"/>
      <c r="Y46" s="212"/>
      <c r="Z46" s="209"/>
      <c r="AA46" s="210"/>
      <c r="AB46" s="210"/>
      <c r="AC46" s="211"/>
      <c r="AD46" s="165"/>
      <c r="AE46" s="165"/>
      <c r="AF46" s="165"/>
      <c r="AG46" s="165"/>
      <c r="AH46" s="165"/>
    </row>
    <row r="47" spans="1:34" ht="14.45" customHeight="1">
      <c r="A47" s="557">
        <v>3350</v>
      </c>
      <c r="B47" s="558">
        <v>3350</v>
      </c>
      <c r="C47" s="558">
        <v>3350</v>
      </c>
      <c r="D47" s="558">
        <v>0</v>
      </c>
      <c r="E47" s="558">
        <v>0</v>
      </c>
      <c r="F47" s="558">
        <v>3000</v>
      </c>
      <c r="G47" s="558">
        <v>0</v>
      </c>
      <c r="H47" s="559">
        <v>0</v>
      </c>
      <c r="I47" s="558"/>
      <c r="K47" s="199"/>
      <c r="L47" s="221"/>
      <c r="M47" s="201" t="s">
        <v>13</v>
      </c>
      <c r="N47" s="202"/>
      <c r="O47" s="203" t="s">
        <v>76</v>
      </c>
      <c r="P47" s="204">
        <f>'Ｓ６１（1986）'!A46</f>
        <v>0</v>
      </c>
      <c r="Q47" s="205">
        <f>'Ｓ６１（1986）'!C46</f>
        <v>0</v>
      </c>
      <c r="R47" s="205">
        <f>'Ｓ６１（1986）'!E46</f>
        <v>0</v>
      </c>
      <c r="S47" s="267">
        <f>'Ｓ６１（1986）'!F46</f>
        <v>0</v>
      </c>
      <c r="T47" s="268">
        <f>'Ｓ６１（1986）'!H46</f>
        <v>0</v>
      </c>
      <c r="U47" s="207"/>
      <c r="V47" s="461"/>
      <c r="W47" s="201" t="s">
        <v>13</v>
      </c>
      <c r="X47" s="202"/>
      <c r="Y47" s="203" t="s">
        <v>33</v>
      </c>
      <c r="Z47" s="204">
        <f>+A186</f>
        <v>0</v>
      </c>
      <c r="AA47" s="205">
        <f>+B186</f>
        <v>0</v>
      </c>
      <c r="AB47" s="205">
        <f>+C186</f>
        <v>0</v>
      </c>
      <c r="AC47" s="548">
        <f>+E186</f>
        <v>0</v>
      </c>
      <c r="AD47" s="165"/>
      <c r="AE47" s="165"/>
      <c r="AF47" s="165"/>
      <c r="AG47" s="165"/>
      <c r="AH47" s="165"/>
    </row>
    <row r="48" spans="1:34" ht="14.45" customHeight="1">
      <c r="A48" s="557">
        <v>3350</v>
      </c>
      <c r="B48" s="558">
        <v>3350</v>
      </c>
      <c r="C48" s="558">
        <v>3350</v>
      </c>
      <c r="D48" s="558">
        <v>0</v>
      </c>
      <c r="E48" s="558">
        <v>0</v>
      </c>
      <c r="F48" s="558">
        <v>3000</v>
      </c>
      <c r="G48" s="558">
        <v>0</v>
      </c>
      <c r="H48" s="559">
        <v>0</v>
      </c>
      <c r="I48" s="558"/>
      <c r="K48" s="199" t="s">
        <v>4</v>
      </c>
      <c r="L48" s="178" t="s">
        <v>78</v>
      </c>
      <c r="M48" s="202"/>
      <c r="N48" s="202"/>
      <c r="O48" s="203" t="s">
        <v>79</v>
      </c>
      <c r="P48" s="204">
        <f>'Ｓ６１（1986）'!A47</f>
        <v>3350</v>
      </c>
      <c r="Q48" s="205">
        <f>'Ｓ６１（1986）'!C47</f>
        <v>3350</v>
      </c>
      <c r="R48" s="205">
        <f>'Ｓ６１（1986）'!E47</f>
        <v>0</v>
      </c>
      <c r="S48" s="267">
        <f>'Ｓ６１（1986）'!F47</f>
        <v>3000</v>
      </c>
      <c r="T48" s="268">
        <f>'Ｓ６１（1986）'!H47</f>
        <v>0</v>
      </c>
      <c r="U48" s="207" t="s">
        <v>4</v>
      </c>
      <c r="V48" s="200"/>
      <c r="W48" s="172"/>
      <c r="X48" s="172"/>
      <c r="Y48" s="212"/>
      <c r="Z48" s="209"/>
      <c r="AA48" s="210"/>
      <c r="AB48" s="210"/>
      <c r="AC48" s="211"/>
      <c r="AD48" s="165"/>
      <c r="AE48" s="165"/>
      <c r="AF48" s="165"/>
      <c r="AG48" s="165"/>
      <c r="AH48" s="165"/>
    </row>
    <row r="49" spans="1:38" ht="14.45" customHeight="1">
      <c r="A49" s="557">
        <v>247944</v>
      </c>
      <c r="B49" s="558">
        <v>247944</v>
      </c>
      <c r="C49" s="558">
        <v>247944</v>
      </c>
      <c r="D49" s="558">
        <v>0</v>
      </c>
      <c r="E49" s="558">
        <v>113355</v>
      </c>
      <c r="F49" s="558">
        <v>2500</v>
      </c>
      <c r="G49" s="558">
        <v>0</v>
      </c>
      <c r="H49" s="559">
        <v>107200</v>
      </c>
      <c r="I49" s="558"/>
      <c r="K49" s="199"/>
      <c r="L49" s="200"/>
      <c r="M49" s="201" t="s">
        <v>11</v>
      </c>
      <c r="N49" s="202"/>
      <c r="O49" s="203" t="s">
        <v>80</v>
      </c>
      <c r="P49" s="204">
        <f>'Ｓ６１（1986）'!A48</f>
        <v>3350</v>
      </c>
      <c r="Q49" s="205">
        <f>'Ｓ６１（1986）'!C48</f>
        <v>3350</v>
      </c>
      <c r="R49" s="205">
        <f>'Ｓ６１（1986）'!E48</f>
        <v>0</v>
      </c>
      <c r="S49" s="267">
        <f>'Ｓ６１（1986）'!F48</f>
        <v>3000</v>
      </c>
      <c r="T49" s="268">
        <f>'Ｓ６１（1986）'!H48</f>
        <v>0</v>
      </c>
      <c r="U49" s="207"/>
      <c r="V49" s="200"/>
      <c r="W49" s="172"/>
      <c r="X49" s="172"/>
      <c r="Y49" s="212"/>
      <c r="Z49" s="209"/>
      <c r="AA49" s="210"/>
      <c r="AB49" s="210"/>
      <c r="AC49" s="211"/>
      <c r="AD49" s="165"/>
      <c r="AE49" s="165"/>
      <c r="AF49" s="165"/>
      <c r="AG49" s="165"/>
      <c r="AH49" s="165"/>
    </row>
    <row r="50" spans="1:38" ht="14.45" customHeight="1">
      <c r="A50" s="557">
        <v>197099</v>
      </c>
      <c r="B50" s="558">
        <v>197099</v>
      </c>
      <c r="C50" s="558">
        <v>197099</v>
      </c>
      <c r="D50" s="558">
        <v>0</v>
      </c>
      <c r="E50" s="558">
        <v>105855</v>
      </c>
      <c r="F50" s="558">
        <v>0</v>
      </c>
      <c r="G50" s="558">
        <v>0</v>
      </c>
      <c r="H50" s="559">
        <v>77600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'Ｓ６１（1986）'!A50</f>
        <v>197099</v>
      </c>
      <c r="Q51" s="205">
        <f>'Ｓ６１（1986）'!C50</f>
        <v>197099</v>
      </c>
      <c r="R51" s="205">
        <f>'Ｓ６１（1986）'!E50</f>
        <v>105855</v>
      </c>
      <c r="S51" s="267">
        <f>'Ｓ６１（1986）'!F50</f>
        <v>0</v>
      </c>
      <c r="T51" s="268">
        <f>'Ｓ６１（1986）'!H50</f>
        <v>77600</v>
      </c>
      <c r="U51" s="207"/>
      <c r="V51" s="178"/>
      <c r="W51" s="201" t="s">
        <v>88</v>
      </c>
      <c r="X51" s="222"/>
      <c r="Y51" s="223" t="s">
        <v>40</v>
      </c>
      <c r="Z51" s="204">
        <f>+A188</f>
        <v>0</v>
      </c>
      <c r="AA51" s="205">
        <f t="shared" ref="AA51:AB54" si="1">+B188</f>
        <v>0</v>
      </c>
      <c r="AB51" s="205">
        <f t="shared" si="1"/>
        <v>0</v>
      </c>
      <c r="AC51" s="548">
        <f>+E188</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'Ｓ６１（1986）'!A51</f>
        <v>0</v>
      </c>
      <c r="Q52" s="205">
        <f>'Ｓ６１（1986）'!C51</f>
        <v>0</v>
      </c>
      <c r="R52" s="205">
        <f>'Ｓ６１（1986）'!E51</f>
        <v>0</v>
      </c>
      <c r="S52" s="267">
        <f>'Ｓ６１（1986）'!F51</f>
        <v>0</v>
      </c>
      <c r="T52" s="268">
        <f>'Ｓ６１（1986）'!H51</f>
        <v>0</v>
      </c>
      <c r="U52" s="207"/>
      <c r="V52" s="200"/>
      <c r="W52" s="221" t="s">
        <v>89</v>
      </c>
      <c r="X52" s="222"/>
      <c r="Y52" s="223" t="s">
        <v>43</v>
      </c>
      <c r="Z52" s="204">
        <f>+A189</f>
        <v>0</v>
      </c>
      <c r="AA52" s="205">
        <f t="shared" si="1"/>
        <v>0</v>
      </c>
      <c r="AB52" s="205">
        <f t="shared" si="1"/>
        <v>0</v>
      </c>
      <c r="AC52" s="548">
        <f>+E189</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'Ｓ６１（1986）'!A52</f>
        <v>0</v>
      </c>
      <c r="Q53" s="205">
        <f>'Ｓ６１（1986）'!C52</f>
        <v>0</v>
      </c>
      <c r="R53" s="205">
        <f>'Ｓ６１（1986）'!E52</f>
        <v>0</v>
      </c>
      <c r="S53" s="267">
        <f>'Ｓ６１（1986）'!F52</f>
        <v>0</v>
      </c>
      <c r="T53" s="268">
        <f>'Ｓ６１（1986）'!H52</f>
        <v>0</v>
      </c>
      <c r="U53" s="207"/>
      <c r="V53" s="200" t="s">
        <v>91</v>
      </c>
      <c r="W53" s="221" t="s">
        <v>104</v>
      </c>
      <c r="X53" s="222"/>
      <c r="Y53" s="223" t="s">
        <v>44</v>
      </c>
      <c r="Z53" s="204">
        <f>+A190</f>
        <v>0</v>
      </c>
      <c r="AA53" s="205">
        <f t="shared" si="1"/>
        <v>0</v>
      </c>
      <c r="AB53" s="205">
        <f t="shared" si="1"/>
        <v>0</v>
      </c>
      <c r="AC53" s="548">
        <f>+E190</f>
        <v>0</v>
      </c>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'Ｓ６１（1986）'!A53</f>
        <v>0</v>
      </c>
      <c r="Q54" s="205">
        <f>'Ｓ６１（1986）'!C53</f>
        <v>0</v>
      </c>
      <c r="R54" s="205">
        <f>'Ｓ６１（1986）'!E53</f>
        <v>0</v>
      </c>
      <c r="S54" s="267">
        <f>'Ｓ６１（1986）'!F53</f>
        <v>0</v>
      </c>
      <c r="T54" s="268">
        <f>'Ｓ６１（1986）'!H53</f>
        <v>0</v>
      </c>
      <c r="U54" s="207"/>
      <c r="V54" s="200"/>
      <c r="W54" s="221" t="s">
        <v>90</v>
      </c>
      <c r="X54" s="222"/>
      <c r="Y54" s="223" t="s">
        <v>46</v>
      </c>
      <c r="Z54" s="204">
        <f>+A191</f>
        <v>0</v>
      </c>
      <c r="AA54" s="205">
        <f t="shared" si="1"/>
        <v>0</v>
      </c>
      <c r="AB54" s="205">
        <f t="shared" si="1"/>
        <v>0</v>
      </c>
      <c r="AC54" s="548">
        <f>+E191</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'Ｓ６１（1986）'!A54</f>
        <v>0</v>
      </c>
      <c r="Q55" s="205">
        <f>'Ｓ６１（1986）'!C54</f>
        <v>0</v>
      </c>
      <c r="R55" s="205">
        <f>'Ｓ６１（1986）'!E54</f>
        <v>0</v>
      </c>
      <c r="S55" s="267">
        <f>'Ｓ６１（1986）'!F54</f>
        <v>0</v>
      </c>
      <c r="T55" s="268">
        <f>'Ｓ６１（1986）'!H54</f>
        <v>0</v>
      </c>
      <c r="U55" s="207"/>
      <c r="V55" s="200" t="s">
        <v>92</v>
      </c>
      <c r="W55" s="178"/>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'Ｓ６１（1986）'!A55</f>
        <v>0</v>
      </c>
      <c r="Q56" s="205">
        <f>'Ｓ６１（1986）'!C55</f>
        <v>0</v>
      </c>
      <c r="R56" s="205">
        <f>'Ｓ６１（1986）'!E55</f>
        <v>0</v>
      </c>
      <c r="S56" s="267">
        <f>'Ｓ６１（1986）'!F55</f>
        <v>0</v>
      </c>
      <c r="T56" s="268">
        <f>'Ｓ６１（1986）'!H55</f>
        <v>0</v>
      </c>
      <c r="U56" s="207"/>
      <c r="V56" s="200"/>
      <c r="W56" s="200"/>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'Ｓ６１（1986）'!A56</f>
        <v>0</v>
      </c>
      <c r="Q57" s="205">
        <f>'Ｓ６１（1986）'!C56</f>
        <v>0</v>
      </c>
      <c r="R57" s="205">
        <f>'Ｓ６１（1986）'!E56</f>
        <v>0</v>
      </c>
      <c r="S57" s="267">
        <f>'Ｓ６１（1986）'!F56</f>
        <v>0</v>
      </c>
      <c r="T57" s="268">
        <f>'Ｓ６１（1986）'!H56</f>
        <v>0</v>
      </c>
      <c r="U57" s="207"/>
      <c r="V57" s="200" t="s">
        <v>41</v>
      </c>
      <c r="W57" s="201" t="s">
        <v>136</v>
      </c>
      <c r="X57" s="202"/>
      <c r="Y57" s="203" t="s">
        <v>75</v>
      </c>
      <c r="Z57" s="204">
        <f>+A192</f>
        <v>0</v>
      </c>
      <c r="AA57" s="205">
        <f t="shared" ref="AA57:AB60" si="2">+B192</f>
        <v>0</v>
      </c>
      <c r="AB57" s="205">
        <f t="shared" si="2"/>
        <v>0</v>
      </c>
      <c r="AC57" s="548">
        <f>+E192</f>
        <v>0</v>
      </c>
      <c r="AD57" s="165"/>
      <c r="AE57" s="165"/>
      <c r="AF57" s="165"/>
      <c r="AG57" s="165"/>
      <c r="AH57" s="165"/>
    </row>
    <row r="58" spans="1:38" ht="14.45" customHeight="1" thickBot="1">
      <c r="A58" s="557">
        <v>50845</v>
      </c>
      <c r="B58" s="558">
        <v>50845</v>
      </c>
      <c r="C58" s="558">
        <v>50845</v>
      </c>
      <c r="D58" s="558">
        <v>0</v>
      </c>
      <c r="E58" s="558">
        <v>7500</v>
      </c>
      <c r="F58" s="558">
        <v>2500</v>
      </c>
      <c r="G58" s="558">
        <v>0</v>
      </c>
      <c r="H58" s="559">
        <v>29600</v>
      </c>
      <c r="I58" s="558"/>
      <c r="K58" s="199"/>
      <c r="L58" s="181" t="s">
        <v>41</v>
      </c>
      <c r="M58" s="201" t="s">
        <v>108</v>
      </c>
      <c r="N58" s="202"/>
      <c r="O58" s="203" t="s">
        <v>116</v>
      </c>
      <c r="P58" s="204">
        <f>'Ｓ６１（1986）'!A57</f>
        <v>0</v>
      </c>
      <c r="Q58" s="205">
        <f>'Ｓ６１（1986）'!C57</f>
        <v>0</v>
      </c>
      <c r="R58" s="205">
        <f>'Ｓ６１（1986）'!E57</f>
        <v>0</v>
      </c>
      <c r="S58" s="267">
        <f>'Ｓ６１（1986）'!F57</f>
        <v>0</v>
      </c>
      <c r="T58" s="268">
        <f>'Ｓ６１（1986）'!H57</f>
        <v>0</v>
      </c>
      <c r="U58" s="207"/>
      <c r="V58" s="181"/>
      <c r="W58" s="201" t="s">
        <v>138</v>
      </c>
      <c r="X58" s="202"/>
      <c r="Y58" s="203" t="s">
        <v>77</v>
      </c>
      <c r="Z58" s="204">
        <f>+A193</f>
        <v>0</v>
      </c>
      <c r="AA58" s="205">
        <f t="shared" si="2"/>
        <v>0</v>
      </c>
      <c r="AB58" s="205">
        <f t="shared" si="2"/>
        <v>0</v>
      </c>
      <c r="AC58" s="548">
        <f>+E193</f>
        <v>0</v>
      </c>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'Ｓ６１（1986）'!A58</f>
        <v>50845</v>
      </c>
      <c r="Q59" s="205">
        <f>'Ｓ６１（1986）'!C58</f>
        <v>50845</v>
      </c>
      <c r="R59" s="205">
        <f>'Ｓ６１（1986）'!E58</f>
        <v>7500</v>
      </c>
      <c r="S59" s="267">
        <f>'Ｓ６１（1986）'!F58</f>
        <v>2500</v>
      </c>
      <c r="T59" s="268">
        <f>'Ｓ６１（1986）'!H58</f>
        <v>29600</v>
      </c>
      <c r="U59" s="207"/>
      <c r="V59" s="221"/>
      <c r="W59" s="221" t="s">
        <v>13</v>
      </c>
      <c r="X59" s="222"/>
      <c r="Y59" s="223" t="s">
        <v>173</v>
      </c>
      <c r="Z59" s="204">
        <f>+A194</f>
        <v>0</v>
      </c>
      <c r="AA59" s="205">
        <f t="shared" si="2"/>
        <v>0</v>
      </c>
      <c r="AB59" s="205">
        <f t="shared" si="2"/>
        <v>0</v>
      </c>
      <c r="AC59" s="548">
        <f>+E194</f>
        <v>0</v>
      </c>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'Ｓ６１（1986）'!A59</f>
        <v>0</v>
      </c>
      <c r="Q60" s="205">
        <f>'Ｓ６１（1986）'!C59</f>
        <v>0</v>
      </c>
      <c r="R60" s="205">
        <f>'Ｓ６１（1986）'!E59</f>
        <v>0</v>
      </c>
      <c r="S60" s="267">
        <f>'Ｓ６１（1986）'!F59</f>
        <v>0</v>
      </c>
      <c r="T60" s="268">
        <f>'Ｓ６１（1986）'!H59</f>
        <v>0</v>
      </c>
      <c r="U60" s="207"/>
      <c r="V60" s="221" t="s">
        <v>13</v>
      </c>
      <c r="W60" s="222"/>
      <c r="X60" s="222"/>
      <c r="Y60" s="223" t="s">
        <v>48</v>
      </c>
      <c r="Z60" s="204">
        <f>+A195</f>
        <v>0</v>
      </c>
      <c r="AA60" s="205">
        <f t="shared" si="2"/>
        <v>0</v>
      </c>
      <c r="AB60" s="205">
        <f t="shared" si="2"/>
        <v>0</v>
      </c>
      <c r="AC60" s="548">
        <f>+E195</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497952</v>
      </c>
      <c r="Q61" s="247">
        <f>SUM(Q8:Q60)-Q9-Q10-Q12-Q13-Q15-Q16-Q17-Q30-Q31-Q32-Q40-Q41-Q42-Q43-Q44-Q49-Q50</f>
        <v>442555</v>
      </c>
      <c r="R61" s="247">
        <f>SUM(R8:R60)-R9-R10-R12-R13-R15-R16-R17-R30-R31-R32-R40-R41-R42-R43-R44-R49-R50</f>
        <v>134695</v>
      </c>
      <c r="S61" s="336">
        <f>SUM(S8:S60)-S9-S10-S12-S13-S15-S16-S17-S30-S31-S32-S40-S41-S42-S43-S44-S49-S50</f>
        <v>161695</v>
      </c>
      <c r="T61" s="337">
        <f>SUM(T8:T60)-T9-T10-T12-T13-T15-T16-T17-T30-T31-T32-T40-T41-T42-T43-T44-T49-T50</f>
        <v>149200</v>
      </c>
      <c r="U61" s="249"/>
      <c r="V61" s="243" t="s">
        <v>82</v>
      </c>
      <c r="W61" s="244"/>
      <c r="X61" s="244"/>
      <c r="Y61" s="245"/>
      <c r="Z61" s="250">
        <f>SUM(Z11:Z60)-Z12-Z13-Z25-Z28</f>
        <v>38242</v>
      </c>
      <c r="AA61" s="247">
        <f>SUM(AA11:AA60)-AA12-AA13-AA25-AA28</f>
        <v>18454</v>
      </c>
      <c r="AB61" s="251">
        <f>SUM(AB11:AB60)-AB12-AB13-AB25-AB28</f>
        <v>205</v>
      </c>
      <c r="AC61" s="252">
        <f>SUM(AC11:AC60)-AC12-AC13-AC25-AC28</f>
        <v>70</v>
      </c>
      <c r="AD61" s="1056"/>
      <c r="AE61" s="1056"/>
      <c r="AF61" s="1056"/>
      <c r="AG61" s="1011"/>
      <c r="AH61" s="1011"/>
      <c r="AI61" s="1012" t="s">
        <v>5</v>
      </c>
      <c r="AJ61" s="1009" t="s">
        <v>6</v>
      </c>
      <c r="AK61" s="1009" t="s">
        <v>7</v>
      </c>
      <c r="AL61" s="1013" t="s">
        <v>398</v>
      </c>
    </row>
    <row r="62" spans="1:38" ht="14.45" customHeight="1">
      <c r="A62" s="911">
        <v>186312</v>
      </c>
      <c r="B62" s="911">
        <v>180973</v>
      </c>
      <c r="C62" s="911">
        <v>5339</v>
      </c>
      <c r="D62" s="911">
        <v>4750</v>
      </c>
      <c r="E62" s="911">
        <v>0</v>
      </c>
      <c r="F62" s="911">
        <v>43000</v>
      </c>
      <c r="K62" s="188"/>
      <c r="L62" s="189" t="s">
        <v>8</v>
      </c>
      <c r="M62" s="190"/>
      <c r="N62" s="190"/>
      <c r="O62" s="191" t="s">
        <v>9</v>
      </c>
      <c r="P62" s="257">
        <f>'Ｓ６１（1986）'!A63</f>
        <v>9630</v>
      </c>
      <c r="Q62" s="258">
        <f>'Ｓ６１（1986）'!B63</f>
        <v>9630</v>
      </c>
      <c r="R62" s="259"/>
      <c r="S62" s="260">
        <f>'Ｓ６１（1986）'!D63</f>
        <v>0</v>
      </c>
      <c r="T62" s="261">
        <f>'Ｓ６１（1986）'!F63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911">
        <v>9630</v>
      </c>
      <c r="B63" s="911">
        <v>9630</v>
      </c>
      <c r="C63" s="911">
        <v>0</v>
      </c>
      <c r="D63" s="911">
        <v>0</v>
      </c>
      <c r="E63" s="911">
        <v>0</v>
      </c>
      <c r="F63" s="911">
        <v>0</v>
      </c>
      <c r="K63" s="199"/>
      <c r="L63" s="200"/>
      <c r="M63" s="201" t="s">
        <v>146</v>
      </c>
      <c r="N63" s="202"/>
      <c r="O63" s="203" t="s">
        <v>12</v>
      </c>
      <c r="P63" s="204">
        <f>'Ｓ６１（1986）'!A64</f>
        <v>5680</v>
      </c>
      <c r="Q63" s="205">
        <f>'Ｓ６１（1986）'!B64</f>
        <v>5680</v>
      </c>
      <c r="R63" s="225"/>
      <c r="S63" s="267">
        <f>'Ｓ６１（1986）'!D64</f>
        <v>0</v>
      </c>
      <c r="T63" s="268">
        <f>'Ｓ６１（1986）'!F64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911">
        <v>5680</v>
      </c>
      <c r="B64" s="911">
        <v>5680</v>
      </c>
      <c r="C64" s="911">
        <v>0</v>
      </c>
      <c r="D64" s="911">
        <v>0</v>
      </c>
      <c r="E64" s="911">
        <v>0</v>
      </c>
      <c r="F64" s="911">
        <v>0</v>
      </c>
      <c r="K64" s="199"/>
      <c r="L64" s="200"/>
      <c r="M64" s="201" t="s">
        <v>13</v>
      </c>
      <c r="N64" s="172"/>
      <c r="O64" s="212"/>
      <c r="P64" s="213">
        <f>P62-P63</f>
        <v>3950</v>
      </c>
      <c r="Q64" s="214">
        <f>Q62-Q63</f>
        <v>3950</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911">
        <v>867</v>
      </c>
      <c r="B65" s="911">
        <v>867</v>
      </c>
      <c r="C65" s="911">
        <v>0</v>
      </c>
      <c r="D65" s="911">
        <v>0</v>
      </c>
      <c r="E65" s="911">
        <v>0</v>
      </c>
      <c r="F65" s="911">
        <v>0</v>
      </c>
      <c r="K65" s="199" t="s">
        <v>4</v>
      </c>
      <c r="L65" s="178" t="s">
        <v>14</v>
      </c>
      <c r="M65" s="175"/>
      <c r="N65" s="175"/>
      <c r="O65" s="216" t="s">
        <v>15</v>
      </c>
      <c r="P65" s="217">
        <f>'Ｓ６１（1986）'!A65</f>
        <v>867</v>
      </c>
      <c r="Q65" s="218">
        <f>'Ｓ６１（1986）'!B65</f>
        <v>867</v>
      </c>
      <c r="R65" s="282"/>
      <c r="S65" s="283">
        <f>'Ｓ６１（1986）'!D65</f>
        <v>0</v>
      </c>
      <c r="T65" s="268">
        <f>'Ｓ６１（1986）'!F65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1">
        <v>867</v>
      </c>
      <c r="B66" s="911">
        <v>867</v>
      </c>
      <c r="C66" s="911">
        <v>0</v>
      </c>
      <c r="D66" s="911">
        <v>0</v>
      </c>
      <c r="E66" s="911">
        <v>0</v>
      </c>
      <c r="F66" s="911">
        <v>0</v>
      </c>
      <c r="K66" s="199"/>
      <c r="L66" s="200"/>
      <c r="M66" s="201" t="s">
        <v>16</v>
      </c>
      <c r="N66" s="202"/>
      <c r="O66" s="203" t="s">
        <v>17</v>
      </c>
      <c r="P66" s="204">
        <f>'Ｓ６１（1986）'!A66</f>
        <v>867</v>
      </c>
      <c r="Q66" s="205">
        <f>'Ｓ６１（1986）'!B66</f>
        <v>867</v>
      </c>
      <c r="R66" s="225"/>
      <c r="S66" s="267">
        <f>'Ｓ６１（1986）'!D66</f>
        <v>0</v>
      </c>
      <c r="T66" s="268">
        <f>'Ｓ６１（1986）'!F66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1">
        <v>4100</v>
      </c>
      <c r="B67" s="911">
        <v>4100</v>
      </c>
      <c r="C67" s="911">
        <v>0</v>
      </c>
      <c r="D67" s="911">
        <v>0</v>
      </c>
      <c r="E67" s="911">
        <v>0</v>
      </c>
      <c r="F67" s="911">
        <v>0</v>
      </c>
      <c r="K67" s="199"/>
      <c r="L67" s="221"/>
      <c r="M67" s="201" t="s">
        <v>13</v>
      </c>
      <c r="N67" s="222"/>
      <c r="O67" s="223"/>
      <c r="P67" s="213">
        <f>P65-P66</f>
        <v>0</v>
      </c>
      <c r="Q67" s="214">
        <f>Q65-Q66</f>
        <v>0</v>
      </c>
      <c r="R67" s="214"/>
      <c r="S67" s="274">
        <f>S65-S66</f>
        <v>0</v>
      </c>
      <c r="T67" s="275">
        <f>T65-T66</f>
        <v>0</v>
      </c>
      <c r="U67" s="269"/>
      <c r="V67" s="221"/>
      <c r="W67" s="201" t="s">
        <v>13</v>
      </c>
      <c r="X67" s="222"/>
      <c r="Y67" s="212" t="s">
        <v>400</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911">
        <v>4100</v>
      </c>
      <c r="B68" s="911">
        <v>4100</v>
      </c>
      <c r="C68" s="911">
        <v>0</v>
      </c>
      <c r="D68" s="911">
        <v>0</v>
      </c>
      <c r="E68" s="911">
        <v>0</v>
      </c>
      <c r="F68" s="911">
        <v>0</v>
      </c>
      <c r="K68" s="199" t="s">
        <v>4</v>
      </c>
      <c r="L68" s="174"/>
      <c r="M68" s="200" t="s">
        <v>94</v>
      </c>
      <c r="N68" s="202"/>
      <c r="O68" s="203" t="s">
        <v>93</v>
      </c>
      <c r="P68" s="204">
        <f>'Ｓ６１（1986）'!A68</f>
        <v>4100</v>
      </c>
      <c r="Q68" s="205">
        <f>'Ｓ６１（1986）'!B68</f>
        <v>4100</v>
      </c>
      <c r="R68" s="225"/>
      <c r="S68" s="267">
        <f>'Ｓ６１（1986）'!D68</f>
        <v>0</v>
      </c>
      <c r="T68" s="268">
        <f>'Ｓ６１（1986）'!F68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1">
        <v>0</v>
      </c>
      <c r="B69" s="911">
        <v>0</v>
      </c>
      <c r="C69" s="911">
        <v>0</v>
      </c>
      <c r="D69" s="911">
        <v>0</v>
      </c>
      <c r="E69" s="911">
        <v>0</v>
      </c>
      <c r="F69" s="911">
        <v>0</v>
      </c>
      <c r="K69" s="199"/>
      <c r="L69" s="181" t="s">
        <v>102</v>
      </c>
      <c r="M69" s="200"/>
      <c r="N69" s="201" t="s">
        <v>148</v>
      </c>
      <c r="O69" s="203" t="s">
        <v>97</v>
      </c>
      <c r="P69" s="204">
        <f>'Ｓ６１（1986）'!A69</f>
        <v>0</v>
      </c>
      <c r="Q69" s="205">
        <f>'Ｓ６１（1986）'!B69</f>
        <v>0</v>
      </c>
      <c r="R69" s="225"/>
      <c r="S69" s="267">
        <f>'Ｓ６１（1986）'!D69</f>
        <v>0</v>
      </c>
      <c r="T69" s="268">
        <f>'Ｓ６１（1986）'!F69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1">
        <v>4100</v>
      </c>
      <c r="B70" s="911">
        <v>4100</v>
      </c>
      <c r="C70" s="911">
        <v>0</v>
      </c>
      <c r="D70" s="911">
        <v>0</v>
      </c>
      <c r="E70" s="911">
        <v>0</v>
      </c>
      <c r="F70" s="911">
        <v>0</v>
      </c>
      <c r="K70" s="199"/>
      <c r="L70" s="181" t="s">
        <v>103</v>
      </c>
      <c r="M70" s="181"/>
      <c r="N70" s="201" t="s">
        <v>96</v>
      </c>
      <c r="O70" s="203" t="s">
        <v>34</v>
      </c>
      <c r="P70" s="204">
        <f>'Ｓ６１（1986）'!A70</f>
        <v>4100</v>
      </c>
      <c r="Q70" s="205">
        <f>'Ｓ６１（1986）'!B70</f>
        <v>4100</v>
      </c>
      <c r="R70" s="225"/>
      <c r="S70" s="267">
        <f>'Ｓ６１（1986）'!D70</f>
        <v>0</v>
      </c>
      <c r="T70" s="268">
        <f>'Ｓ６１（1986）'!F70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1">
        <v>0</v>
      </c>
      <c r="B71" s="911">
        <v>0</v>
      </c>
      <c r="C71" s="911">
        <v>0</v>
      </c>
      <c r="D71" s="911">
        <v>0</v>
      </c>
      <c r="E71" s="911">
        <v>0</v>
      </c>
      <c r="F71" s="911">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1">
        <v>0</v>
      </c>
      <c r="B72" s="911">
        <v>0</v>
      </c>
      <c r="C72" s="911">
        <v>0</v>
      </c>
      <c r="D72" s="911">
        <v>0</v>
      </c>
      <c r="E72" s="911">
        <v>0</v>
      </c>
      <c r="F72" s="911">
        <v>0</v>
      </c>
      <c r="K72" s="199"/>
      <c r="L72" s="181"/>
      <c r="M72" s="201" t="s">
        <v>95</v>
      </c>
      <c r="N72" s="202"/>
      <c r="O72" s="203" t="s">
        <v>98</v>
      </c>
      <c r="P72" s="204">
        <f>'Ｓ６１（1986）'!A71</f>
        <v>0</v>
      </c>
      <c r="Q72" s="205">
        <f>'Ｓ６１（1986）'!B71</f>
        <v>0</v>
      </c>
      <c r="R72" s="225"/>
      <c r="S72" s="267">
        <f>'Ｓ６１（1986）'!D71</f>
        <v>0</v>
      </c>
      <c r="T72" s="268">
        <f>'Ｓ６１（1986）'!F71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1">
        <v>0</v>
      </c>
      <c r="B73" s="911">
        <v>0</v>
      </c>
      <c r="C73" s="911">
        <v>0</v>
      </c>
      <c r="D73" s="911">
        <v>0</v>
      </c>
      <c r="E73" s="911">
        <v>0</v>
      </c>
      <c r="F73" s="911">
        <v>0</v>
      </c>
      <c r="K73" s="199"/>
      <c r="L73" s="221"/>
      <c r="M73" s="201" t="s">
        <v>13</v>
      </c>
      <c r="N73" s="202"/>
      <c r="O73" s="203" t="s">
        <v>99</v>
      </c>
      <c r="P73" s="204">
        <f>'Ｓ６１（1986）'!A72</f>
        <v>0</v>
      </c>
      <c r="Q73" s="205">
        <f>'Ｓ６１（1986）'!B72</f>
        <v>0</v>
      </c>
      <c r="R73" s="225"/>
      <c r="S73" s="267">
        <f>'Ｓ６１（1986）'!D72</f>
        <v>0</v>
      </c>
      <c r="T73" s="268">
        <f>'Ｓ６１（1986）'!F72</f>
        <v>0</v>
      </c>
      <c r="U73" s="269"/>
      <c r="V73" s="221"/>
      <c r="W73" s="201" t="s">
        <v>13</v>
      </c>
      <c r="X73" s="202"/>
      <c r="Y73" s="216" t="s">
        <v>15</v>
      </c>
      <c r="Z73" s="307">
        <f>+A119</f>
        <v>0</v>
      </c>
      <c r="AA73" s="277">
        <f t="shared" ref="AA73:AB75" si="3">+B119</f>
        <v>0</v>
      </c>
      <c r="AB73" s="277">
        <f t="shared" si="3"/>
        <v>0</v>
      </c>
      <c r="AC73" s="549">
        <f>+E119</f>
        <v>0</v>
      </c>
      <c r="AD73" s="269"/>
      <c r="AE73" s="221"/>
      <c r="AF73" s="201" t="s">
        <v>13</v>
      </c>
      <c r="AG73" s="202"/>
      <c r="AH73" s="216" t="s">
        <v>402</v>
      </c>
      <c r="AI73" s="307">
        <f>+A142</f>
        <v>0</v>
      </c>
      <c r="AJ73" s="277">
        <f t="shared" ref="AJ73:AK75" si="4">+B142</f>
        <v>0</v>
      </c>
      <c r="AK73" s="277">
        <f t="shared" si="4"/>
        <v>0</v>
      </c>
      <c r="AL73" s="553">
        <f>+E142</f>
        <v>0</v>
      </c>
    </row>
    <row r="74" spans="1:38" ht="14.45" customHeight="1">
      <c r="A74" s="911">
        <v>17340</v>
      </c>
      <c r="B74" s="911">
        <v>12001</v>
      </c>
      <c r="C74" s="911">
        <v>5339</v>
      </c>
      <c r="D74" s="911">
        <v>4750</v>
      </c>
      <c r="E74" s="911">
        <v>0</v>
      </c>
      <c r="F74" s="911">
        <v>6800</v>
      </c>
      <c r="K74" s="199"/>
      <c r="L74" s="201" t="s">
        <v>19</v>
      </c>
      <c r="M74" s="202"/>
      <c r="N74" s="202"/>
      <c r="O74" s="203" t="s">
        <v>20</v>
      </c>
      <c r="P74" s="204">
        <f>'Ｓ６１（1986）'!A73</f>
        <v>0</v>
      </c>
      <c r="Q74" s="205">
        <f>'Ｓ６１（1986）'!B73</f>
        <v>0</v>
      </c>
      <c r="R74" s="225"/>
      <c r="S74" s="267">
        <f>'Ｓ６１（1986）'!D73</f>
        <v>0</v>
      </c>
      <c r="T74" s="268">
        <f>'Ｓ６１（1986）'!F73</f>
        <v>0</v>
      </c>
      <c r="U74" s="269"/>
      <c r="V74" s="201" t="s">
        <v>19</v>
      </c>
      <c r="W74" s="202"/>
      <c r="X74" s="202"/>
      <c r="Y74" s="216" t="s">
        <v>142</v>
      </c>
      <c r="Z74" s="307">
        <f>+A120</f>
        <v>0</v>
      </c>
      <c r="AA74" s="277">
        <f t="shared" si="3"/>
        <v>0</v>
      </c>
      <c r="AB74" s="277">
        <f t="shared" si="3"/>
        <v>0</v>
      </c>
      <c r="AC74" s="549">
        <f>+E120</f>
        <v>0</v>
      </c>
      <c r="AD74" s="269"/>
      <c r="AE74" s="201" t="s">
        <v>19</v>
      </c>
      <c r="AF74" s="202"/>
      <c r="AG74" s="202"/>
      <c r="AH74" s="216" t="s">
        <v>403</v>
      </c>
      <c r="AI74" s="307">
        <f>+A143</f>
        <v>0</v>
      </c>
      <c r="AJ74" s="277">
        <f t="shared" si="4"/>
        <v>0</v>
      </c>
      <c r="AK74" s="277">
        <f t="shared" si="4"/>
        <v>0</v>
      </c>
      <c r="AL74" s="553">
        <f>+E143</f>
        <v>0</v>
      </c>
    </row>
    <row r="75" spans="1:38" ht="14.45" customHeight="1">
      <c r="A75" s="911">
        <v>4786</v>
      </c>
      <c r="B75" s="911">
        <v>4398</v>
      </c>
      <c r="C75" s="911">
        <v>388</v>
      </c>
      <c r="D75" s="911">
        <v>0</v>
      </c>
      <c r="E75" s="911">
        <v>0</v>
      </c>
      <c r="F75" s="911">
        <v>2100</v>
      </c>
      <c r="K75" s="199" t="s">
        <v>83</v>
      </c>
      <c r="L75" s="200"/>
      <c r="M75" s="201" t="s">
        <v>22</v>
      </c>
      <c r="N75" s="202"/>
      <c r="O75" s="203" t="s">
        <v>23</v>
      </c>
      <c r="P75" s="204">
        <f>'Ｓ６１（1986）'!A75</f>
        <v>4786</v>
      </c>
      <c r="Q75" s="205">
        <f>'Ｓ６１（1986）'!B75</f>
        <v>4398</v>
      </c>
      <c r="R75" s="225"/>
      <c r="S75" s="267">
        <f>'Ｓ６１（1986）'!D75</f>
        <v>0</v>
      </c>
      <c r="T75" s="268">
        <f>'Ｓ６１（1986）'!F75</f>
        <v>2100</v>
      </c>
      <c r="U75" s="269" t="s">
        <v>404</v>
      </c>
      <c r="V75" s="200"/>
      <c r="W75" s="201" t="s">
        <v>405</v>
      </c>
      <c r="X75" s="202"/>
      <c r="Y75" s="216" t="s">
        <v>406</v>
      </c>
      <c r="Z75" s="307">
        <f>+A121</f>
        <v>13776</v>
      </c>
      <c r="AA75" s="277">
        <f t="shared" si="3"/>
        <v>0</v>
      </c>
      <c r="AB75" s="277">
        <f t="shared" si="3"/>
        <v>0</v>
      </c>
      <c r="AC75" s="549">
        <f>+E121</f>
        <v>9900</v>
      </c>
      <c r="AD75" s="269" t="s">
        <v>407</v>
      </c>
      <c r="AE75" s="200"/>
      <c r="AF75" s="201" t="s">
        <v>405</v>
      </c>
      <c r="AG75" s="202"/>
      <c r="AH75" s="216" t="s">
        <v>408</v>
      </c>
      <c r="AI75" s="307">
        <f>+A144</f>
        <v>0</v>
      </c>
      <c r="AJ75" s="277">
        <f t="shared" si="4"/>
        <v>0</v>
      </c>
      <c r="AK75" s="277">
        <f t="shared" si="4"/>
        <v>0</v>
      </c>
      <c r="AL75" s="553">
        <f>+E144</f>
        <v>0</v>
      </c>
    </row>
    <row r="76" spans="1:38" ht="14.45" customHeight="1">
      <c r="A76" s="911">
        <v>219</v>
      </c>
      <c r="B76" s="911">
        <v>219</v>
      </c>
      <c r="C76" s="911">
        <v>0</v>
      </c>
      <c r="D76" s="911">
        <v>0</v>
      </c>
      <c r="E76" s="911">
        <v>0</v>
      </c>
      <c r="F76" s="911">
        <v>0</v>
      </c>
      <c r="K76" s="199"/>
      <c r="L76" s="200" t="s">
        <v>25</v>
      </c>
      <c r="M76" s="201" t="s">
        <v>26</v>
      </c>
      <c r="N76" s="202"/>
      <c r="O76" s="203" t="s">
        <v>27</v>
      </c>
      <c r="P76" s="204">
        <f>'Ｓ６１（1986）'!A76</f>
        <v>219</v>
      </c>
      <c r="Q76" s="205">
        <f>'Ｓ６１（1986）'!B76</f>
        <v>219</v>
      </c>
      <c r="R76" s="225"/>
      <c r="S76" s="267">
        <f>'Ｓ６１（1986）'!D76</f>
        <v>0</v>
      </c>
      <c r="T76" s="268">
        <f>'Ｓ６１（1986）'!F76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1">
        <v>0</v>
      </c>
      <c r="B77" s="911">
        <v>0</v>
      </c>
      <c r="C77" s="911">
        <v>0</v>
      </c>
      <c r="D77" s="911">
        <v>0</v>
      </c>
      <c r="E77" s="911">
        <v>0</v>
      </c>
      <c r="F77" s="911">
        <v>0</v>
      </c>
      <c r="K77" s="199"/>
      <c r="L77" s="200" t="s">
        <v>28</v>
      </c>
      <c r="M77" s="201" t="s">
        <v>29</v>
      </c>
      <c r="N77" s="202"/>
      <c r="O77" s="203" t="s">
        <v>30</v>
      </c>
      <c r="P77" s="204">
        <f>'Ｓ６１（1986）'!A77</f>
        <v>0</v>
      </c>
      <c r="Q77" s="205">
        <f>'Ｓ６１（1986）'!B77</f>
        <v>0</v>
      </c>
      <c r="R77" s="225"/>
      <c r="S77" s="267">
        <f>'Ｓ６１（1986）'!D77</f>
        <v>0</v>
      </c>
      <c r="T77" s="268">
        <f>'Ｓ６１（1986）'!F77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1">
        <v>0</v>
      </c>
      <c r="B78" s="911">
        <v>0</v>
      </c>
      <c r="C78" s="911">
        <v>0</v>
      </c>
      <c r="D78" s="911">
        <v>0</v>
      </c>
      <c r="E78" s="911">
        <v>0</v>
      </c>
      <c r="F78" s="911">
        <v>0</v>
      </c>
      <c r="K78" s="199"/>
      <c r="L78" s="200" t="s">
        <v>31</v>
      </c>
      <c r="M78" s="201" t="s">
        <v>32</v>
      </c>
      <c r="N78" s="202"/>
      <c r="O78" s="203" t="s">
        <v>33</v>
      </c>
      <c r="P78" s="204">
        <f>'Ｓ６１（1986）'!A78</f>
        <v>0</v>
      </c>
      <c r="Q78" s="205">
        <f>'Ｓ６１（1986）'!B78</f>
        <v>0</v>
      </c>
      <c r="R78" s="225"/>
      <c r="S78" s="267">
        <f>'Ｓ６１（1986）'!D78</f>
        <v>0</v>
      </c>
      <c r="T78" s="268">
        <f>'Ｓ６１（1986）'!F78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1">
        <v>0</v>
      </c>
      <c r="B79" s="911">
        <v>0</v>
      </c>
      <c r="C79" s="911">
        <v>0</v>
      </c>
      <c r="D79" s="911">
        <v>0</v>
      </c>
      <c r="E79" s="911">
        <v>0</v>
      </c>
      <c r="F79" s="911">
        <v>0</v>
      </c>
      <c r="K79" s="199"/>
      <c r="L79" s="200" t="s">
        <v>35</v>
      </c>
      <c r="M79" s="201" t="s">
        <v>36</v>
      </c>
      <c r="N79" s="202"/>
      <c r="O79" s="203" t="s">
        <v>37</v>
      </c>
      <c r="P79" s="204">
        <f>'Ｓ６１（1986）'!A79</f>
        <v>0</v>
      </c>
      <c r="Q79" s="205">
        <f>'Ｓ６１（1986）'!B79</f>
        <v>0</v>
      </c>
      <c r="R79" s="225"/>
      <c r="S79" s="267">
        <f>'Ｓ６１（1986）'!D79</f>
        <v>0</v>
      </c>
      <c r="T79" s="268">
        <f>'Ｓ６１（1986）'!F79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1">
        <v>5017</v>
      </c>
      <c r="B80" s="911">
        <v>66</v>
      </c>
      <c r="C80" s="911">
        <v>4951</v>
      </c>
      <c r="D80" s="911">
        <v>0</v>
      </c>
      <c r="E80" s="911">
        <v>0</v>
      </c>
      <c r="F80" s="911">
        <v>4700</v>
      </c>
      <c r="K80" s="199"/>
      <c r="L80" s="200" t="s">
        <v>38</v>
      </c>
      <c r="M80" s="201" t="s">
        <v>149</v>
      </c>
      <c r="N80" s="202"/>
      <c r="O80" s="203" t="s">
        <v>40</v>
      </c>
      <c r="P80" s="204">
        <f>'Ｓ６１（1986）'!A80</f>
        <v>5017</v>
      </c>
      <c r="Q80" s="205">
        <f>'Ｓ６１（1986）'!B80</f>
        <v>66</v>
      </c>
      <c r="R80" s="225"/>
      <c r="S80" s="267">
        <f>'Ｓ６１（1986）'!D80</f>
        <v>0</v>
      </c>
      <c r="T80" s="268">
        <f>'Ｓ６１（1986）'!F80</f>
        <v>4700</v>
      </c>
      <c r="U80" s="269"/>
      <c r="V80" s="200" t="s">
        <v>38</v>
      </c>
      <c r="W80" s="201" t="s">
        <v>149</v>
      </c>
      <c r="X80" s="202"/>
      <c r="Y80" s="203" t="s">
        <v>413</v>
      </c>
      <c r="Z80" s="307">
        <f>+A122</f>
        <v>13776</v>
      </c>
      <c r="AA80" s="277">
        <f>+B122</f>
        <v>0</v>
      </c>
      <c r="AB80" s="277">
        <f>+C122</f>
        <v>0</v>
      </c>
      <c r="AC80" s="549">
        <f>+E122</f>
        <v>9900</v>
      </c>
      <c r="AD80" s="269" t="s">
        <v>414</v>
      </c>
      <c r="AE80" s="200" t="s">
        <v>38</v>
      </c>
      <c r="AF80" s="201" t="s">
        <v>149</v>
      </c>
      <c r="AG80" s="202"/>
      <c r="AH80" s="203" t="s">
        <v>415</v>
      </c>
      <c r="AI80" s="307">
        <f>+A145</f>
        <v>0</v>
      </c>
      <c r="AJ80" s="277">
        <f>+B145</f>
        <v>0</v>
      </c>
      <c r="AK80" s="277">
        <f>+C145</f>
        <v>0</v>
      </c>
      <c r="AL80" s="553">
        <f>+E145</f>
        <v>0</v>
      </c>
    </row>
    <row r="81" spans="1:38" ht="14.45" customHeight="1">
      <c r="A81" s="911">
        <v>0</v>
      </c>
      <c r="B81" s="911">
        <v>0</v>
      </c>
      <c r="C81" s="911">
        <v>0</v>
      </c>
      <c r="D81" s="911">
        <v>0</v>
      </c>
      <c r="E81" s="911">
        <v>0</v>
      </c>
      <c r="F81" s="911">
        <v>0</v>
      </c>
      <c r="K81" s="199"/>
      <c r="L81" s="200" t="s">
        <v>41</v>
      </c>
      <c r="M81" s="201" t="s">
        <v>42</v>
      </c>
      <c r="N81" s="202"/>
      <c r="O81" s="203" t="s">
        <v>43</v>
      </c>
      <c r="P81" s="204">
        <f>'Ｓ６１（1986）'!A81</f>
        <v>0</v>
      </c>
      <c r="Q81" s="205">
        <f>'Ｓ６１（1986）'!B81</f>
        <v>0</v>
      </c>
      <c r="R81" s="225"/>
      <c r="S81" s="267">
        <f>'Ｓ６１（1986）'!D81</f>
        <v>0</v>
      </c>
      <c r="T81" s="268">
        <f>'Ｓ６１（1986）'!F81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1">
        <v>7318</v>
      </c>
      <c r="B82" s="911">
        <v>7318</v>
      </c>
      <c r="C82" s="911">
        <v>0</v>
      </c>
      <c r="D82" s="911">
        <v>4750</v>
      </c>
      <c r="E82" s="911">
        <v>0</v>
      </c>
      <c r="F82" s="911">
        <v>0</v>
      </c>
      <c r="K82" s="199" t="s">
        <v>131</v>
      </c>
      <c r="L82" s="221"/>
      <c r="M82" s="201" t="s">
        <v>13</v>
      </c>
      <c r="N82" s="202"/>
      <c r="O82" s="203" t="s">
        <v>44</v>
      </c>
      <c r="P82" s="204">
        <f>'Ｓ６１（1986）'!A82</f>
        <v>7318</v>
      </c>
      <c r="Q82" s="205">
        <f>'Ｓ６１（1986）'!B82</f>
        <v>7318</v>
      </c>
      <c r="R82" s="225"/>
      <c r="S82" s="267">
        <f>'Ｓ６１（1986）'!D82</f>
        <v>4750</v>
      </c>
      <c r="T82" s="268">
        <f>'Ｓ６１（1986）'!F82</f>
        <v>0</v>
      </c>
      <c r="U82" s="269"/>
      <c r="V82" s="221"/>
      <c r="W82" s="201" t="s">
        <v>13</v>
      </c>
      <c r="X82" s="202"/>
      <c r="Y82" s="203"/>
      <c r="Z82" s="310">
        <f>Z75-Z80</f>
        <v>0</v>
      </c>
      <c r="AA82" s="311">
        <f>AA75-AA80</f>
        <v>0</v>
      </c>
      <c r="AB82" s="311">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911">
        <v>0</v>
      </c>
      <c r="B83" s="911">
        <v>0</v>
      </c>
      <c r="C83" s="911">
        <v>0</v>
      </c>
      <c r="D83" s="911">
        <v>0</v>
      </c>
      <c r="E83" s="911">
        <v>0</v>
      </c>
      <c r="F83" s="911">
        <v>0</v>
      </c>
      <c r="K83" s="199" t="s">
        <v>4</v>
      </c>
      <c r="L83" s="178" t="s">
        <v>45</v>
      </c>
      <c r="M83" s="202"/>
      <c r="N83" s="202"/>
      <c r="O83" s="203" t="s">
        <v>46</v>
      </c>
      <c r="P83" s="204">
        <f>'Ｓ６１（1986）'!A83</f>
        <v>0</v>
      </c>
      <c r="Q83" s="205">
        <f>'Ｓ６１（1986）'!B83</f>
        <v>0</v>
      </c>
      <c r="R83" s="225"/>
      <c r="S83" s="267">
        <f>'Ｓ６１（1986）'!D83</f>
        <v>0</v>
      </c>
      <c r="T83" s="268">
        <f>'Ｓ６１（1986）'!F83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1">
        <v>0</v>
      </c>
      <c r="B84" s="911">
        <v>0</v>
      </c>
      <c r="C84" s="911">
        <v>0</v>
      </c>
      <c r="D84" s="911">
        <v>0</v>
      </c>
      <c r="E84" s="911">
        <v>0</v>
      </c>
      <c r="F84" s="911">
        <v>0</v>
      </c>
      <c r="K84" s="199"/>
      <c r="L84" s="200"/>
      <c r="M84" s="201" t="s">
        <v>100</v>
      </c>
      <c r="N84" s="202"/>
      <c r="O84" s="203" t="s">
        <v>75</v>
      </c>
      <c r="P84" s="204">
        <f>'Ｓ６１（1986）'!A84</f>
        <v>0</v>
      </c>
      <c r="Q84" s="205">
        <f>'Ｓ６１（1986）'!B84</f>
        <v>0</v>
      </c>
      <c r="R84" s="225"/>
      <c r="S84" s="267">
        <f>'Ｓ６１（1986）'!D84</f>
        <v>0</v>
      </c>
      <c r="T84" s="268">
        <f>'Ｓ６１（1986）'!F84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911">
        <v>0</v>
      </c>
      <c r="B85" s="911">
        <v>0</v>
      </c>
      <c r="C85" s="911">
        <v>0</v>
      </c>
      <c r="D85" s="911">
        <v>0</v>
      </c>
      <c r="E85" s="911">
        <v>0</v>
      </c>
      <c r="F85" s="911">
        <v>0</v>
      </c>
      <c r="K85" s="199"/>
      <c r="L85" s="200"/>
      <c r="M85" s="201" t="s">
        <v>101</v>
      </c>
      <c r="N85" s="202"/>
      <c r="O85" s="203" t="s">
        <v>77</v>
      </c>
      <c r="P85" s="204">
        <f>'Ｓ６１（1986）'!A85</f>
        <v>0</v>
      </c>
      <c r="Q85" s="205">
        <f>'Ｓ６１（1986）'!B85</f>
        <v>0</v>
      </c>
      <c r="R85" s="225"/>
      <c r="S85" s="267">
        <f>'Ｓ６１（1986）'!D85</f>
        <v>0</v>
      </c>
      <c r="T85" s="268">
        <f>'Ｓ６１（1986）'!F85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1">
        <v>101248</v>
      </c>
      <c r="B86" s="911">
        <v>101248</v>
      </c>
      <c r="C86" s="911">
        <v>0</v>
      </c>
      <c r="D86" s="911">
        <v>0</v>
      </c>
      <c r="E86" s="911">
        <v>0</v>
      </c>
      <c r="F86" s="911">
        <v>34400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422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911">
        <v>92723</v>
      </c>
      <c r="B87" s="911">
        <v>92723</v>
      </c>
      <c r="C87" s="911">
        <v>0</v>
      </c>
      <c r="D87" s="911">
        <v>0</v>
      </c>
      <c r="E87" s="911">
        <v>0</v>
      </c>
      <c r="F87" s="911">
        <v>34400</v>
      </c>
      <c r="K87" s="199"/>
      <c r="L87" s="178"/>
      <c r="M87" s="201" t="s">
        <v>47</v>
      </c>
      <c r="N87" s="202"/>
      <c r="O87" s="203" t="s">
        <v>48</v>
      </c>
      <c r="P87" s="204">
        <f>'Ｓ６１（1986）'!A87</f>
        <v>92723</v>
      </c>
      <c r="Q87" s="205">
        <f>'Ｓ６１（1986）'!B87</f>
        <v>92723</v>
      </c>
      <c r="R87" s="225"/>
      <c r="S87" s="267">
        <f>'Ｓ６１（1986）'!D87</f>
        <v>0</v>
      </c>
      <c r="T87" s="268">
        <f>'Ｓ６１（1986）'!F87</f>
        <v>34400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1">
        <v>0</v>
      </c>
      <c r="B88" s="911">
        <v>0</v>
      </c>
      <c r="C88" s="911">
        <v>0</v>
      </c>
      <c r="D88" s="911">
        <v>0</v>
      </c>
      <c r="E88" s="911">
        <v>0</v>
      </c>
      <c r="F88" s="911">
        <v>0</v>
      </c>
      <c r="K88" s="199"/>
      <c r="L88" s="200"/>
      <c r="M88" s="201" t="s">
        <v>50</v>
      </c>
      <c r="N88" s="202"/>
      <c r="O88" s="203" t="s">
        <v>51</v>
      </c>
      <c r="P88" s="204">
        <f>'Ｓ６１（1986）'!A88</f>
        <v>0</v>
      </c>
      <c r="Q88" s="205">
        <f>'Ｓ６１（1986）'!B88</f>
        <v>0</v>
      </c>
      <c r="R88" s="225"/>
      <c r="S88" s="267">
        <f>'Ｓ６１（1986）'!D88</f>
        <v>0</v>
      </c>
      <c r="T88" s="268">
        <f>'Ｓ６１（1986）'!F88</f>
        <v>0</v>
      </c>
      <c r="U88" s="269"/>
      <c r="V88" s="200"/>
      <c r="W88" s="201" t="s">
        <v>426</v>
      </c>
      <c r="X88" s="202"/>
      <c r="Y88" s="203" t="s">
        <v>427</v>
      </c>
      <c r="Z88" s="307">
        <f t="shared" ref="Z88:AB89" si="5">+A125</f>
        <v>11860</v>
      </c>
      <c r="AA88" s="277">
        <f t="shared" si="5"/>
        <v>0</v>
      </c>
      <c r="AB88" s="277">
        <f t="shared" si="5"/>
        <v>0</v>
      </c>
      <c r="AC88" s="549">
        <f>+E125</f>
        <v>11800</v>
      </c>
      <c r="AD88" s="269"/>
      <c r="AE88" s="200"/>
      <c r="AF88" s="201" t="s">
        <v>426</v>
      </c>
      <c r="AG88" s="202"/>
      <c r="AH88" s="203" t="s">
        <v>428</v>
      </c>
      <c r="AI88" s="307">
        <f t="shared" ref="AI88:AK89" si="6">+A148</f>
        <v>0</v>
      </c>
      <c r="AJ88" s="277">
        <f t="shared" si="6"/>
        <v>0</v>
      </c>
      <c r="AK88" s="277">
        <f t="shared" si="6"/>
        <v>0</v>
      </c>
      <c r="AL88" s="553">
        <f>+E148</f>
        <v>0</v>
      </c>
    </row>
    <row r="89" spans="1:38" ht="14.45" customHeight="1">
      <c r="A89" s="911">
        <v>220</v>
      </c>
      <c r="B89" s="911">
        <v>220</v>
      </c>
      <c r="C89" s="911">
        <v>0</v>
      </c>
      <c r="D89" s="911">
        <v>0</v>
      </c>
      <c r="E89" s="911">
        <v>0</v>
      </c>
      <c r="F89" s="911">
        <v>0</v>
      </c>
      <c r="K89" s="199" t="s">
        <v>129</v>
      </c>
      <c r="L89" s="200"/>
      <c r="M89" s="201" t="s">
        <v>52</v>
      </c>
      <c r="N89" s="202"/>
      <c r="O89" s="203" t="s">
        <v>53</v>
      </c>
      <c r="P89" s="204">
        <f>'Ｓ６１（1986）'!A89</f>
        <v>220</v>
      </c>
      <c r="Q89" s="205">
        <f>'Ｓ６１（1986）'!B89</f>
        <v>220</v>
      </c>
      <c r="R89" s="225"/>
      <c r="S89" s="267">
        <f>'Ｓ６１（1986）'!D89</f>
        <v>0</v>
      </c>
      <c r="T89" s="268">
        <f>'Ｓ６１（1986）'!F89</f>
        <v>0</v>
      </c>
      <c r="U89" s="269"/>
      <c r="V89" s="200"/>
      <c r="W89" s="201" t="s">
        <v>429</v>
      </c>
      <c r="X89" s="202"/>
      <c r="Y89" s="203" t="s">
        <v>430</v>
      </c>
      <c r="Z89" s="307">
        <f t="shared" si="5"/>
        <v>0</v>
      </c>
      <c r="AA89" s="277">
        <f t="shared" si="5"/>
        <v>0</v>
      </c>
      <c r="AB89" s="277">
        <f t="shared" si="5"/>
        <v>0</v>
      </c>
      <c r="AC89" s="549">
        <f>+E126</f>
        <v>0</v>
      </c>
      <c r="AD89" s="269"/>
      <c r="AE89" s="200"/>
      <c r="AF89" s="201" t="s">
        <v>429</v>
      </c>
      <c r="AG89" s="202"/>
      <c r="AH89" s="203" t="s">
        <v>431</v>
      </c>
      <c r="AI89" s="307">
        <f t="shared" si="6"/>
        <v>0</v>
      </c>
      <c r="AJ89" s="277">
        <f t="shared" si="6"/>
        <v>0</v>
      </c>
      <c r="AK89" s="277">
        <f t="shared" si="6"/>
        <v>0</v>
      </c>
      <c r="AL89" s="553">
        <f>+E149</f>
        <v>0</v>
      </c>
    </row>
    <row r="90" spans="1:38" ht="14.45" customHeight="1">
      <c r="A90" s="911">
        <v>0</v>
      </c>
      <c r="B90" s="911">
        <v>0</v>
      </c>
      <c r="C90" s="911">
        <v>0</v>
      </c>
      <c r="D90" s="911">
        <v>0</v>
      </c>
      <c r="E90" s="911">
        <v>0</v>
      </c>
      <c r="F90" s="911">
        <v>0</v>
      </c>
      <c r="K90" s="199"/>
      <c r="L90" s="200" t="s">
        <v>54</v>
      </c>
      <c r="M90" s="201" t="s">
        <v>32</v>
      </c>
      <c r="N90" s="202"/>
      <c r="O90" s="203" t="s">
        <v>55</v>
      </c>
      <c r="P90" s="204">
        <f>'Ｓ６１（1986）'!A90</f>
        <v>0</v>
      </c>
      <c r="Q90" s="205">
        <f>'Ｓ６１（1986）'!B90</f>
        <v>0</v>
      </c>
      <c r="R90" s="225"/>
      <c r="S90" s="267">
        <f>'Ｓ６１（1986）'!D90</f>
        <v>0</v>
      </c>
      <c r="T90" s="268">
        <f>'Ｓ６１（1986）'!F90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1">
        <v>0</v>
      </c>
      <c r="B91" s="911">
        <v>0</v>
      </c>
      <c r="C91" s="911">
        <v>0</v>
      </c>
      <c r="D91" s="911">
        <v>0</v>
      </c>
      <c r="E91" s="911">
        <v>0</v>
      </c>
      <c r="F91" s="911">
        <v>0</v>
      </c>
      <c r="K91" s="199"/>
      <c r="L91" s="200"/>
      <c r="M91" s="201" t="s">
        <v>42</v>
      </c>
      <c r="N91" s="202"/>
      <c r="O91" s="203" t="s">
        <v>56</v>
      </c>
      <c r="P91" s="204">
        <f>'Ｓ６１（1986）'!A91</f>
        <v>0</v>
      </c>
      <c r="Q91" s="205">
        <f>'Ｓ６１（1986）'!B91</f>
        <v>0</v>
      </c>
      <c r="R91" s="225"/>
      <c r="S91" s="267">
        <f>'Ｓ６１（1986）'!D91</f>
        <v>0</v>
      </c>
      <c r="T91" s="268">
        <f>'Ｓ６１（1986）'!F91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1">
        <v>0</v>
      </c>
      <c r="B92" s="911">
        <v>0</v>
      </c>
      <c r="C92" s="911">
        <v>0</v>
      </c>
      <c r="D92" s="911">
        <v>0</v>
      </c>
      <c r="E92" s="911">
        <v>0</v>
      </c>
      <c r="F92" s="911">
        <v>0</v>
      </c>
      <c r="K92" s="199"/>
      <c r="L92" s="200"/>
      <c r="M92" s="201" t="s">
        <v>57</v>
      </c>
      <c r="N92" s="202"/>
      <c r="O92" s="203" t="s">
        <v>58</v>
      </c>
      <c r="P92" s="204">
        <f>'Ｓ６１（1986）'!A92</f>
        <v>0</v>
      </c>
      <c r="Q92" s="205">
        <f>'Ｓ６１（1986）'!B92</f>
        <v>0</v>
      </c>
      <c r="R92" s="225"/>
      <c r="S92" s="267">
        <f>'Ｓ６１（1986）'!D92</f>
        <v>0</v>
      </c>
      <c r="T92" s="268">
        <f>'Ｓ６１（1986）'!F92</f>
        <v>0</v>
      </c>
      <c r="U92" s="269"/>
      <c r="V92" s="200"/>
      <c r="W92" s="201" t="s">
        <v>57</v>
      </c>
      <c r="X92" s="202"/>
      <c r="Y92" s="203" t="s">
        <v>140</v>
      </c>
      <c r="Z92" s="307">
        <f>+A127</f>
        <v>0</v>
      </c>
      <c r="AA92" s="277">
        <f t="shared" ref="AA92:AB96" si="7">+B127</f>
        <v>0</v>
      </c>
      <c r="AB92" s="277">
        <f t="shared" si="7"/>
        <v>0</v>
      </c>
      <c r="AC92" s="549">
        <f>+E127</f>
        <v>0</v>
      </c>
      <c r="AD92" s="269"/>
      <c r="AE92" s="200"/>
      <c r="AF92" s="201" t="s">
        <v>57</v>
      </c>
      <c r="AG92" s="202"/>
      <c r="AH92" s="203" t="s">
        <v>433</v>
      </c>
      <c r="AI92" s="307">
        <f>+A150</f>
        <v>0</v>
      </c>
      <c r="AJ92" s="277">
        <f t="shared" ref="AJ92:AK96" si="8">+B150</f>
        <v>0</v>
      </c>
      <c r="AK92" s="277">
        <f t="shared" si="8"/>
        <v>0</v>
      </c>
      <c r="AL92" s="553">
        <f>+E150</f>
        <v>0</v>
      </c>
    </row>
    <row r="93" spans="1:38" ht="14.45" customHeight="1">
      <c r="A93" s="911">
        <v>0</v>
      </c>
      <c r="B93" s="911">
        <v>0</v>
      </c>
      <c r="C93" s="911">
        <v>0</v>
      </c>
      <c r="D93" s="911">
        <v>0</v>
      </c>
      <c r="E93" s="911">
        <v>0</v>
      </c>
      <c r="F93" s="911">
        <v>0</v>
      </c>
      <c r="K93" s="199"/>
      <c r="L93" s="200"/>
      <c r="M93" s="178" t="s">
        <v>60</v>
      </c>
      <c r="N93" s="202"/>
      <c r="O93" s="203" t="s">
        <v>61</v>
      </c>
      <c r="P93" s="204">
        <f>'Ｓ６１（1986）'!A93</f>
        <v>0</v>
      </c>
      <c r="Q93" s="205">
        <f>'Ｓ６１（1986）'!B93</f>
        <v>0</v>
      </c>
      <c r="R93" s="225"/>
      <c r="S93" s="267">
        <f>'Ｓ６１（1986）'!D93</f>
        <v>0</v>
      </c>
      <c r="T93" s="268">
        <f>'Ｓ６１（1986）'!F93</f>
        <v>0</v>
      </c>
      <c r="U93" s="269" t="s">
        <v>434</v>
      </c>
      <c r="V93" s="200"/>
      <c r="W93" s="178" t="s">
        <v>60</v>
      </c>
      <c r="X93" s="202"/>
      <c r="Y93" s="203" t="s">
        <v>435</v>
      </c>
      <c r="Z93" s="307">
        <f>+A128</f>
        <v>1562</v>
      </c>
      <c r="AA93" s="277">
        <f t="shared" si="7"/>
        <v>0</v>
      </c>
      <c r="AB93" s="277">
        <f t="shared" si="7"/>
        <v>0</v>
      </c>
      <c r="AC93" s="549">
        <f>+E128</f>
        <v>0</v>
      </c>
      <c r="AD93" s="269"/>
      <c r="AE93" s="200"/>
      <c r="AF93" s="178" t="s">
        <v>60</v>
      </c>
      <c r="AG93" s="202"/>
      <c r="AH93" s="203" t="s">
        <v>436</v>
      </c>
      <c r="AI93" s="307">
        <f>+A151</f>
        <v>0</v>
      </c>
      <c r="AJ93" s="277">
        <f t="shared" si="8"/>
        <v>0</v>
      </c>
      <c r="AK93" s="277">
        <f t="shared" si="8"/>
        <v>0</v>
      </c>
      <c r="AL93" s="553">
        <f>+E151</f>
        <v>0</v>
      </c>
    </row>
    <row r="94" spans="1:38" ht="14.45" customHeight="1">
      <c r="A94" s="911">
        <v>0</v>
      </c>
      <c r="B94" s="911">
        <v>0</v>
      </c>
      <c r="C94" s="911">
        <v>0</v>
      </c>
      <c r="D94" s="911">
        <v>0</v>
      </c>
      <c r="E94" s="911">
        <v>0</v>
      </c>
      <c r="F94" s="911">
        <v>0</v>
      </c>
      <c r="K94" s="199"/>
      <c r="L94" s="200" t="s">
        <v>59</v>
      </c>
      <c r="M94" s="200"/>
      <c r="N94" s="201" t="s">
        <v>62</v>
      </c>
      <c r="O94" s="203" t="s">
        <v>63</v>
      </c>
      <c r="P94" s="204">
        <f>'Ｓ６１（1986）'!A94</f>
        <v>0</v>
      </c>
      <c r="Q94" s="205">
        <f>'Ｓ６１（1986）'!B94</f>
        <v>0</v>
      </c>
      <c r="R94" s="225"/>
      <c r="S94" s="267">
        <f>'Ｓ６１（1986）'!D94</f>
        <v>0</v>
      </c>
      <c r="T94" s="268">
        <f>'Ｓ６１（1986）'!F94</f>
        <v>0</v>
      </c>
      <c r="U94" s="269"/>
      <c r="V94" s="200" t="s">
        <v>59</v>
      </c>
      <c r="W94" s="200"/>
      <c r="X94" s="201" t="s">
        <v>62</v>
      </c>
      <c r="Y94" s="203" t="s">
        <v>437</v>
      </c>
      <c r="Z94" s="307">
        <f>+A129</f>
        <v>0</v>
      </c>
      <c r="AA94" s="277">
        <f t="shared" si="7"/>
        <v>0</v>
      </c>
      <c r="AB94" s="277">
        <f t="shared" si="7"/>
        <v>0</v>
      </c>
      <c r="AC94" s="549">
        <f>+E129</f>
        <v>0</v>
      </c>
      <c r="AD94" s="269"/>
      <c r="AE94" s="200" t="s">
        <v>59</v>
      </c>
      <c r="AF94" s="200"/>
      <c r="AG94" s="201" t="s">
        <v>62</v>
      </c>
      <c r="AH94" s="203" t="s">
        <v>438</v>
      </c>
      <c r="AI94" s="307">
        <f>+A152</f>
        <v>0</v>
      </c>
      <c r="AJ94" s="277">
        <f t="shared" si="8"/>
        <v>0</v>
      </c>
      <c r="AK94" s="277">
        <f t="shared" si="8"/>
        <v>0</v>
      </c>
      <c r="AL94" s="553">
        <f>+E152</f>
        <v>0</v>
      </c>
    </row>
    <row r="95" spans="1:38" ht="14.45" customHeight="1">
      <c r="A95" s="911">
        <v>0</v>
      </c>
      <c r="B95" s="911">
        <v>0</v>
      </c>
      <c r="C95" s="911">
        <v>0</v>
      </c>
      <c r="D95" s="911">
        <v>0</v>
      </c>
      <c r="E95" s="911">
        <v>0</v>
      </c>
      <c r="F95" s="911">
        <v>0</v>
      </c>
      <c r="K95" s="199"/>
      <c r="L95" s="200"/>
      <c r="M95" s="200"/>
      <c r="N95" s="201" t="s">
        <v>64</v>
      </c>
      <c r="O95" s="203" t="s">
        <v>65</v>
      </c>
      <c r="P95" s="204">
        <f>'Ｓ６１（1986）'!A95</f>
        <v>0</v>
      </c>
      <c r="Q95" s="205">
        <f>'Ｓ６１（1986）'!B95</f>
        <v>0</v>
      </c>
      <c r="R95" s="225"/>
      <c r="S95" s="267">
        <f>'Ｓ６１（1986）'!D95</f>
        <v>0</v>
      </c>
      <c r="T95" s="268">
        <f>'Ｓ６１（1986）'!F95</f>
        <v>0</v>
      </c>
      <c r="U95" s="269"/>
      <c r="V95" s="200"/>
      <c r="W95" s="200"/>
      <c r="X95" s="201" t="s">
        <v>64</v>
      </c>
      <c r="Y95" s="203" t="s">
        <v>439</v>
      </c>
      <c r="Z95" s="307">
        <f>+A130</f>
        <v>0</v>
      </c>
      <c r="AA95" s="277">
        <f t="shared" si="7"/>
        <v>0</v>
      </c>
      <c r="AB95" s="277">
        <f t="shared" si="7"/>
        <v>0</v>
      </c>
      <c r="AC95" s="549">
        <f>+E130</f>
        <v>0</v>
      </c>
      <c r="AD95" s="269"/>
      <c r="AE95" s="200"/>
      <c r="AF95" s="200"/>
      <c r="AG95" s="201" t="s">
        <v>64</v>
      </c>
      <c r="AH95" s="203" t="s">
        <v>440</v>
      </c>
      <c r="AI95" s="307">
        <f>+A153</f>
        <v>0</v>
      </c>
      <c r="AJ95" s="277">
        <f t="shared" si="8"/>
        <v>0</v>
      </c>
      <c r="AK95" s="277">
        <f t="shared" si="8"/>
        <v>0</v>
      </c>
      <c r="AL95" s="553">
        <f>+E153</f>
        <v>0</v>
      </c>
    </row>
    <row r="96" spans="1:38" ht="14.45" customHeight="1">
      <c r="A96" s="911">
        <v>0</v>
      </c>
      <c r="B96" s="911">
        <v>0</v>
      </c>
      <c r="C96" s="911">
        <v>0</v>
      </c>
      <c r="D96" s="911">
        <v>0</v>
      </c>
      <c r="E96" s="911">
        <v>0</v>
      </c>
      <c r="F96" s="911">
        <v>0</v>
      </c>
      <c r="K96" s="199" t="s">
        <v>38</v>
      </c>
      <c r="L96" s="200"/>
      <c r="M96" s="200"/>
      <c r="N96" s="201" t="s">
        <v>66</v>
      </c>
      <c r="O96" s="203" t="s">
        <v>67</v>
      </c>
      <c r="P96" s="204">
        <f>'Ｓ６１（1986）'!A96</f>
        <v>0</v>
      </c>
      <c r="Q96" s="205">
        <f>'Ｓ６１（1986）'!B96</f>
        <v>0</v>
      </c>
      <c r="R96" s="225"/>
      <c r="S96" s="267">
        <f>'Ｓ６１（1986）'!D96</f>
        <v>0</v>
      </c>
      <c r="T96" s="268">
        <f>'Ｓ６１（1986）'!F96</f>
        <v>0</v>
      </c>
      <c r="U96" s="269"/>
      <c r="V96" s="200"/>
      <c r="W96" s="200"/>
      <c r="X96" s="201" t="s">
        <v>66</v>
      </c>
      <c r="Y96" s="203" t="s">
        <v>441</v>
      </c>
      <c r="Z96" s="307">
        <f>+A131</f>
        <v>0</v>
      </c>
      <c r="AA96" s="277">
        <f t="shared" si="7"/>
        <v>0</v>
      </c>
      <c r="AB96" s="277">
        <f t="shared" si="7"/>
        <v>0</v>
      </c>
      <c r="AC96" s="549">
        <f>+E131</f>
        <v>0</v>
      </c>
      <c r="AD96" s="269"/>
      <c r="AE96" s="200"/>
      <c r="AF96" s="200"/>
      <c r="AG96" s="201" t="s">
        <v>66</v>
      </c>
      <c r="AH96" s="203" t="s">
        <v>442</v>
      </c>
      <c r="AI96" s="307">
        <f>+A154</f>
        <v>0</v>
      </c>
      <c r="AJ96" s="277">
        <f t="shared" si="8"/>
        <v>0</v>
      </c>
      <c r="AK96" s="277">
        <f t="shared" si="8"/>
        <v>0</v>
      </c>
      <c r="AL96" s="553">
        <f>+E154</f>
        <v>0</v>
      </c>
    </row>
    <row r="97" spans="1:38" ht="14.45" customHeight="1">
      <c r="A97" s="911">
        <v>0</v>
      </c>
      <c r="B97" s="911">
        <v>0</v>
      </c>
      <c r="C97" s="911">
        <v>0</v>
      </c>
      <c r="D97" s="911">
        <v>0</v>
      </c>
      <c r="E97" s="911">
        <v>0</v>
      </c>
      <c r="F97" s="911">
        <v>0</v>
      </c>
      <c r="K97" s="199"/>
      <c r="L97" s="200"/>
      <c r="M97" s="200"/>
      <c r="N97" s="201" t="s">
        <v>150</v>
      </c>
      <c r="O97" s="203" t="s">
        <v>69</v>
      </c>
      <c r="P97" s="204">
        <f>'Ｓ６１（1986）'!A97</f>
        <v>0</v>
      </c>
      <c r="Q97" s="205">
        <f>'Ｓ６１（1986）'!B97</f>
        <v>0</v>
      </c>
      <c r="R97" s="225"/>
      <c r="S97" s="267">
        <f>'Ｓ６１（1986）'!D97</f>
        <v>0</v>
      </c>
      <c r="T97" s="268">
        <f>'Ｓ６１（1986）'!F97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1">
        <v>8305</v>
      </c>
      <c r="B98" s="911">
        <v>8305</v>
      </c>
      <c r="C98" s="911">
        <v>0</v>
      </c>
      <c r="D98" s="911">
        <v>0</v>
      </c>
      <c r="E98" s="911">
        <v>0</v>
      </c>
      <c r="F98" s="911">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443</v>
      </c>
      <c r="Z98" s="307">
        <f t="shared" ref="Z98:AB99" si="9">+A132</f>
        <v>1562</v>
      </c>
      <c r="AA98" s="277">
        <f t="shared" si="9"/>
        <v>0</v>
      </c>
      <c r="AB98" s="277">
        <f t="shared" si="9"/>
        <v>0</v>
      </c>
      <c r="AC98" s="549">
        <f>+E132</f>
        <v>0</v>
      </c>
      <c r="AD98" s="269"/>
      <c r="AE98" s="200" t="s">
        <v>41</v>
      </c>
      <c r="AF98" s="221"/>
      <c r="AG98" s="201" t="s">
        <v>13</v>
      </c>
      <c r="AH98" s="203" t="s">
        <v>444</v>
      </c>
      <c r="AI98" s="307">
        <f t="shared" ref="AI98:AK99" si="10">+A155</f>
        <v>0</v>
      </c>
      <c r="AJ98" s="277">
        <f t="shared" si="10"/>
        <v>0</v>
      </c>
      <c r="AK98" s="277">
        <f t="shared" si="10"/>
        <v>0</v>
      </c>
      <c r="AL98" s="553">
        <f>+E155</f>
        <v>0</v>
      </c>
    </row>
    <row r="99" spans="1:38" ht="14.45" customHeight="1">
      <c r="A99" s="911">
        <v>0</v>
      </c>
      <c r="B99" s="911">
        <v>0</v>
      </c>
      <c r="C99" s="911">
        <v>0</v>
      </c>
      <c r="D99" s="911">
        <v>0</v>
      </c>
      <c r="E99" s="911">
        <v>0</v>
      </c>
      <c r="F99" s="911">
        <v>0</v>
      </c>
      <c r="K99" s="227" t="s">
        <v>134</v>
      </c>
      <c r="L99" s="200"/>
      <c r="M99" s="201" t="s">
        <v>70</v>
      </c>
      <c r="N99" s="202"/>
      <c r="O99" s="203" t="s">
        <v>71</v>
      </c>
      <c r="P99" s="204">
        <f>'Ｓ６１（1986）'!A98</f>
        <v>8305</v>
      </c>
      <c r="Q99" s="205">
        <f>'Ｓ６１（1986）'!B98</f>
        <v>8305</v>
      </c>
      <c r="R99" s="225"/>
      <c r="S99" s="267">
        <f>'Ｓ６１（1986）'!D98</f>
        <v>0</v>
      </c>
      <c r="T99" s="268">
        <f>'Ｓ６１（1986）'!F98</f>
        <v>0</v>
      </c>
      <c r="U99" s="315" t="s">
        <v>446</v>
      </c>
      <c r="V99" s="200"/>
      <c r="W99" s="201" t="s">
        <v>70</v>
      </c>
      <c r="X99" s="202"/>
      <c r="Y99" s="203" t="s">
        <v>445</v>
      </c>
      <c r="Z99" s="307">
        <f t="shared" si="9"/>
        <v>0</v>
      </c>
      <c r="AA99" s="277">
        <f t="shared" si="9"/>
        <v>0</v>
      </c>
      <c r="AB99" s="277">
        <f t="shared" si="9"/>
        <v>0</v>
      </c>
      <c r="AC99" s="549">
        <f>+E133</f>
        <v>0</v>
      </c>
      <c r="AD99" s="315" t="s">
        <v>446</v>
      </c>
      <c r="AE99" s="200"/>
      <c r="AF99" s="201" t="s">
        <v>70</v>
      </c>
      <c r="AG99" s="202"/>
      <c r="AH99" s="203" t="s">
        <v>447</v>
      </c>
      <c r="AI99" s="307">
        <f t="shared" si="10"/>
        <v>0</v>
      </c>
      <c r="AJ99" s="277">
        <f t="shared" si="10"/>
        <v>0</v>
      </c>
      <c r="AK99" s="277">
        <f t="shared" si="10"/>
        <v>0</v>
      </c>
      <c r="AL99" s="553">
        <f>+E156</f>
        <v>0</v>
      </c>
    </row>
    <row r="100" spans="1:38" ht="14.45" customHeight="1">
      <c r="A100" s="911">
        <v>0</v>
      </c>
      <c r="B100" s="911">
        <v>0</v>
      </c>
      <c r="C100" s="911">
        <v>0</v>
      </c>
      <c r="D100" s="911">
        <v>0</v>
      </c>
      <c r="E100" s="911">
        <v>0</v>
      </c>
      <c r="F100" s="911">
        <v>0</v>
      </c>
      <c r="K100" s="199" t="s">
        <v>130</v>
      </c>
      <c r="L100" s="200"/>
      <c r="M100" s="201" t="s">
        <v>73</v>
      </c>
      <c r="N100" s="202"/>
      <c r="O100" s="203" t="s">
        <v>74</v>
      </c>
      <c r="P100" s="204">
        <f>'Ｓ６１（1986）'!A99</f>
        <v>0</v>
      </c>
      <c r="Q100" s="205">
        <f>'Ｓ６１（1986）'!B99</f>
        <v>0</v>
      </c>
      <c r="R100" s="225"/>
      <c r="S100" s="267">
        <f>'Ｓ６１（1986）'!D99</f>
        <v>0</v>
      </c>
      <c r="T100" s="268">
        <f>'Ｓ６１（1986）'!F99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1">
        <v>3372</v>
      </c>
      <c r="B101" s="911">
        <v>3372</v>
      </c>
      <c r="C101" s="911">
        <v>0</v>
      </c>
      <c r="D101" s="911">
        <v>0</v>
      </c>
      <c r="E101" s="911">
        <v>0</v>
      </c>
      <c r="F101" s="911">
        <v>1800</v>
      </c>
      <c r="K101" s="199"/>
      <c r="L101" s="221"/>
      <c r="M101" s="201" t="s">
        <v>13</v>
      </c>
      <c r="N101" s="202"/>
      <c r="O101" s="203" t="s">
        <v>76</v>
      </c>
      <c r="P101" s="204">
        <f>'Ｓ６１（1986）'!A100</f>
        <v>0</v>
      </c>
      <c r="Q101" s="205">
        <f>'Ｓ６１（1986）'!B100</f>
        <v>0</v>
      </c>
      <c r="R101" s="225"/>
      <c r="S101" s="267">
        <f>'Ｓ６１（1986）'!D100</f>
        <v>0</v>
      </c>
      <c r="T101" s="268">
        <f>'Ｓ６１（1986）'!F100</f>
        <v>0</v>
      </c>
      <c r="U101" s="269"/>
      <c r="V101" s="221"/>
      <c r="W101" s="201" t="s">
        <v>13</v>
      </c>
      <c r="X101" s="202"/>
      <c r="Y101" s="203" t="s">
        <v>448</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911">
        <v>2386</v>
      </c>
      <c r="B102" s="911">
        <v>2386</v>
      </c>
      <c r="C102" s="911">
        <v>0</v>
      </c>
      <c r="D102" s="911">
        <v>0</v>
      </c>
      <c r="E102" s="911">
        <v>0</v>
      </c>
      <c r="F102" s="911">
        <v>1800</v>
      </c>
      <c r="K102" s="199" t="s">
        <v>4</v>
      </c>
      <c r="L102" s="178" t="s">
        <v>78</v>
      </c>
      <c r="M102" s="202"/>
      <c r="N102" s="202"/>
      <c r="O102" s="203" t="s">
        <v>79</v>
      </c>
      <c r="P102" s="204">
        <f>'Ｓ６１（1986）'!A101</f>
        <v>3372</v>
      </c>
      <c r="Q102" s="205">
        <f>'Ｓ６１（1986）'!B101</f>
        <v>3372</v>
      </c>
      <c r="R102" s="225"/>
      <c r="S102" s="267">
        <f>'Ｓ６１（1986）'!D101</f>
        <v>0</v>
      </c>
      <c r="T102" s="268">
        <f>'Ｓ６１（1986）'!F101</f>
        <v>1800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1">
        <v>49755</v>
      </c>
      <c r="B103" s="911">
        <v>49755</v>
      </c>
      <c r="C103" s="911">
        <v>0</v>
      </c>
      <c r="D103" s="911">
        <v>0</v>
      </c>
      <c r="E103" s="911">
        <v>0</v>
      </c>
      <c r="F103" s="911">
        <v>0</v>
      </c>
      <c r="K103" s="199"/>
      <c r="L103" s="200"/>
      <c r="M103" s="201" t="s">
        <v>11</v>
      </c>
      <c r="N103" s="202"/>
      <c r="O103" s="203" t="s">
        <v>80</v>
      </c>
      <c r="P103" s="204">
        <f>'Ｓ６１（1986）'!A102</f>
        <v>2386</v>
      </c>
      <c r="Q103" s="205">
        <f>'Ｓ６１（1986）'!B102</f>
        <v>2386</v>
      </c>
      <c r="R103" s="225"/>
      <c r="S103" s="267">
        <f>'Ｓ６１（1986）'!D102</f>
        <v>0</v>
      </c>
      <c r="T103" s="268">
        <f>'Ｓ６１（1986）'!F102</f>
        <v>1800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1">
        <v>18945</v>
      </c>
      <c r="B104" s="911">
        <v>18945</v>
      </c>
      <c r="C104" s="911">
        <v>0</v>
      </c>
      <c r="D104" s="911">
        <v>0</v>
      </c>
      <c r="E104" s="911">
        <v>0</v>
      </c>
      <c r="F104" s="911">
        <v>0</v>
      </c>
      <c r="K104" s="199"/>
      <c r="L104" s="221"/>
      <c r="M104" s="201" t="s">
        <v>13</v>
      </c>
      <c r="N104" s="202"/>
      <c r="O104" s="203"/>
      <c r="P104" s="224">
        <f>P102-P103</f>
        <v>986</v>
      </c>
      <c r="Q104" s="297">
        <f>Q102-Q103</f>
        <v>986</v>
      </c>
      <c r="R104" s="225"/>
      <c r="S104" s="297">
        <f>S102-S103</f>
        <v>0</v>
      </c>
      <c r="T104" s="275">
        <f>T102-T103</f>
        <v>0</v>
      </c>
      <c r="U104" s="269"/>
      <c r="V104" s="221"/>
      <c r="W104" s="201" t="s">
        <v>13</v>
      </c>
      <c r="X104" s="202"/>
      <c r="Y104" s="203" t="s">
        <v>450</v>
      </c>
      <c r="Z104" s="307">
        <f t="shared" ref="Z104:AB105" si="11">+A135</f>
        <v>0</v>
      </c>
      <c r="AA104" s="277">
        <f t="shared" si="11"/>
        <v>0</v>
      </c>
      <c r="AB104" s="277">
        <f t="shared" si="11"/>
        <v>0</v>
      </c>
      <c r="AC104" s="549">
        <f>+E135</f>
        <v>0</v>
      </c>
      <c r="AD104" s="269"/>
      <c r="AE104" s="221"/>
      <c r="AF104" s="201" t="s">
        <v>13</v>
      </c>
      <c r="AG104" s="202"/>
      <c r="AH104" s="203" t="s">
        <v>451</v>
      </c>
      <c r="AI104" s="307">
        <f t="shared" ref="AI104:AK105" si="12">+A158</f>
        <v>0</v>
      </c>
      <c r="AJ104" s="277">
        <f t="shared" si="12"/>
        <v>0</v>
      </c>
      <c r="AK104" s="277">
        <f t="shared" si="12"/>
        <v>0</v>
      </c>
      <c r="AL104" s="553">
        <f>+E158</f>
        <v>0</v>
      </c>
    </row>
    <row r="105" spans="1:38" ht="14.45" customHeight="1">
      <c r="A105" s="911">
        <v>7701</v>
      </c>
      <c r="B105" s="911">
        <v>7701</v>
      </c>
      <c r="C105" s="911">
        <v>0</v>
      </c>
      <c r="D105" s="911">
        <v>0</v>
      </c>
      <c r="E105" s="911">
        <v>0</v>
      </c>
      <c r="F105" s="911">
        <v>0</v>
      </c>
      <c r="K105" s="199"/>
      <c r="L105" s="174"/>
      <c r="M105" s="201" t="s">
        <v>88</v>
      </c>
      <c r="N105" s="202"/>
      <c r="O105" s="203" t="s">
        <v>109</v>
      </c>
      <c r="P105" s="204">
        <f>'Ｓ６１（1986）'!A104</f>
        <v>18945</v>
      </c>
      <c r="Q105" s="205">
        <f>'Ｓ６１（1986）'!B104</f>
        <v>18945</v>
      </c>
      <c r="R105" s="225"/>
      <c r="S105" s="267">
        <f>'Ｓ６１（1986）'!D104</f>
        <v>0</v>
      </c>
      <c r="T105" s="268">
        <f>'Ｓ６１（1986）'!F104</f>
        <v>0</v>
      </c>
      <c r="U105" s="269"/>
      <c r="V105" s="174"/>
      <c r="W105" s="201" t="s">
        <v>452</v>
      </c>
      <c r="X105" s="202"/>
      <c r="Y105" s="203" t="s">
        <v>453</v>
      </c>
      <c r="Z105" s="307">
        <f t="shared" si="11"/>
        <v>0</v>
      </c>
      <c r="AA105" s="277">
        <f t="shared" si="11"/>
        <v>0</v>
      </c>
      <c r="AB105" s="277">
        <f t="shared" si="11"/>
        <v>0</v>
      </c>
      <c r="AC105" s="549">
        <f>+E136</f>
        <v>0</v>
      </c>
      <c r="AD105" s="269"/>
      <c r="AE105" s="174"/>
      <c r="AF105" s="201" t="s">
        <v>452</v>
      </c>
      <c r="AG105" s="202"/>
      <c r="AH105" s="203" t="s">
        <v>454</v>
      </c>
      <c r="AI105" s="307">
        <f t="shared" si="12"/>
        <v>0</v>
      </c>
      <c r="AJ105" s="277">
        <f t="shared" si="12"/>
        <v>0</v>
      </c>
      <c r="AK105" s="277">
        <f t="shared" si="12"/>
        <v>0</v>
      </c>
      <c r="AL105" s="553">
        <f>+E159</f>
        <v>0</v>
      </c>
    </row>
    <row r="106" spans="1:38" ht="14.45" customHeight="1">
      <c r="A106" s="911">
        <v>0</v>
      </c>
      <c r="B106" s="911">
        <v>0</v>
      </c>
      <c r="C106" s="911">
        <v>0</v>
      </c>
      <c r="D106" s="911">
        <v>0</v>
      </c>
      <c r="E106" s="911">
        <v>0</v>
      </c>
      <c r="F106" s="911">
        <v>0</v>
      </c>
      <c r="K106" s="199"/>
      <c r="L106" s="181" t="s">
        <v>91</v>
      </c>
      <c r="M106" s="201" t="s">
        <v>89</v>
      </c>
      <c r="N106" s="202"/>
      <c r="O106" s="203" t="s">
        <v>110</v>
      </c>
      <c r="P106" s="204">
        <f>'Ｓ６１（1986）'!A105</f>
        <v>7701</v>
      </c>
      <c r="Q106" s="205">
        <f>'Ｓ６１（1986）'!B105</f>
        <v>7701</v>
      </c>
      <c r="R106" s="225"/>
      <c r="S106" s="267">
        <f>'Ｓ６１（1986）'!D105</f>
        <v>0</v>
      </c>
      <c r="T106" s="268">
        <f>'Ｓ６１（1986）'!F105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1">
        <v>0</v>
      </c>
      <c r="B107" s="911">
        <v>0</v>
      </c>
      <c r="C107" s="911">
        <v>0</v>
      </c>
      <c r="D107" s="911">
        <v>0</v>
      </c>
      <c r="E107" s="911">
        <v>0</v>
      </c>
      <c r="F107" s="911">
        <v>0</v>
      </c>
      <c r="K107" s="199"/>
      <c r="L107" s="181"/>
      <c r="M107" s="201" t="s">
        <v>104</v>
      </c>
      <c r="N107" s="202"/>
      <c r="O107" s="203" t="s">
        <v>111</v>
      </c>
      <c r="P107" s="204">
        <f>'Ｓ６１（1986）'!A106</f>
        <v>0</v>
      </c>
      <c r="Q107" s="205">
        <f>'Ｓ６１（1986）'!B106</f>
        <v>0</v>
      </c>
      <c r="R107" s="225"/>
      <c r="S107" s="267">
        <f>'Ｓ６１（1986）'!D106</f>
        <v>0</v>
      </c>
      <c r="T107" s="268">
        <f>'Ｓ６１（1986）'!F106</f>
        <v>0</v>
      </c>
      <c r="U107" s="269"/>
      <c r="V107" s="181"/>
      <c r="W107" s="201" t="s">
        <v>104</v>
      </c>
      <c r="X107" s="202"/>
      <c r="Y107" s="203" t="s">
        <v>455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911">
        <v>0</v>
      </c>
      <c r="B108" s="911">
        <v>0</v>
      </c>
      <c r="C108" s="911">
        <v>0</v>
      </c>
      <c r="D108" s="911">
        <v>0</v>
      </c>
      <c r="E108" s="911">
        <v>0</v>
      </c>
      <c r="F108" s="911">
        <v>0</v>
      </c>
      <c r="K108" s="199"/>
      <c r="L108" s="181"/>
      <c r="M108" s="201" t="s">
        <v>90</v>
      </c>
      <c r="N108" s="202"/>
      <c r="O108" s="203" t="s">
        <v>112</v>
      </c>
      <c r="P108" s="204">
        <f>'Ｓ６１（1986）'!A107</f>
        <v>0</v>
      </c>
      <c r="Q108" s="205">
        <f>'Ｓ６１（1986）'!B107</f>
        <v>0</v>
      </c>
      <c r="R108" s="225"/>
      <c r="S108" s="267">
        <f>'Ｓ６１（1986）'!D107</f>
        <v>0</v>
      </c>
      <c r="T108" s="268">
        <f>'Ｓ６１（1986）'!F107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1">
        <v>0</v>
      </c>
      <c r="B109" s="911">
        <v>0</v>
      </c>
      <c r="C109" s="911">
        <v>0</v>
      </c>
      <c r="D109" s="911">
        <v>0</v>
      </c>
      <c r="E109" s="911">
        <v>0</v>
      </c>
      <c r="F109" s="911">
        <v>0</v>
      </c>
      <c r="K109" s="199"/>
      <c r="L109" s="181" t="s">
        <v>92</v>
      </c>
      <c r="M109" s="201" t="s">
        <v>105</v>
      </c>
      <c r="N109" s="202"/>
      <c r="O109" s="203" t="s">
        <v>113</v>
      </c>
      <c r="P109" s="204">
        <f>'Ｓ６１（1986）'!A108</f>
        <v>0</v>
      </c>
      <c r="Q109" s="205">
        <f>'Ｓ６１（1986）'!B108</f>
        <v>0</v>
      </c>
      <c r="R109" s="225"/>
      <c r="S109" s="267">
        <f>'Ｓ６１（1986）'!D108</f>
        <v>0</v>
      </c>
      <c r="T109" s="268">
        <f>'Ｓ６１（1986）'!F108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1">
        <v>0</v>
      </c>
      <c r="B110" s="911">
        <v>0</v>
      </c>
      <c r="C110" s="911">
        <v>0</v>
      </c>
      <c r="D110" s="911">
        <v>0</v>
      </c>
      <c r="E110" s="911">
        <v>0</v>
      </c>
      <c r="F110" s="911">
        <v>0</v>
      </c>
      <c r="K110" s="199"/>
      <c r="L110" s="181"/>
      <c r="M110" s="201" t="s">
        <v>106</v>
      </c>
      <c r="N110" s="202"/>
      <c r="O110" s="203" t="s">
        <v>114</v>
      </c>
      <c r="P110" s="204">
        <f>'Ｓ６１（1986）'!A109</f>
        <v>0</v>
      </c>
      <c r="Q110" s="205">
        <f>'Ｓ６１（1986）'!B109</f>
        <v>0</v>
      </c>
      <c r="R110" s="225"/>
      <c r="S110" s="267">
        <f>'Ｓ６１（1986）'!D109</f>
        <v>0</v>
      </c>
      <c r="T110" s="268">
        <f>'Ｓ６１（1986）'!F109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1">
        <v>20339</v>
      </c>
      <c r="B111" s="911">
        <v>20339</v>
      </c>
      <c r="C111" s="911">
        <v>0</v>
      </c>
      <c r="D111" s="911">
        <v>0</v>
      </c>
      <c r="E111" s="911">
        <v>0</v>
      </c>
      <c r="F111" s="911">
        <v>0</v>
      </c>
      <c r="K111" s="199"/>
      <c r="L111" s="181"/>
      <c r="M111" s="201" t="s">
        <v>107</v>
      </c>
      <c r="N111" s="202"/>
      <c r="O111" s="203" t="s">
        <v>115</v>
      </c>
      <c r="P111" s="204">
        <f>'Ｓ６１（1986）'!A110</f>
        <v>0</v>
      </c>
      <c r="Q111" s="205">
        <f>'Ｓ６１（1986）'!B110</f>
        <v>0</v>
      </c>
      <c r="R111" s="225"/>
      <c r="S111" s="267">
        <f>'Ｓ６１（1986）'!D110</f>
        <v>0</v>
      </c>
      <c r="T111" s="268">
        <f>'Ｓ６１（1986）'!F110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1">
        <v>2770</v>
      </c>
      <c r="B112" s="911">
        <v>2770</v>
      </c>
      <c r="C112" s="911">
        <v>0</v>
      </c>
      <c r="D112" s="911">
        <v>0</v>
      </c>
      <c r="E112" s="911">
        <v>0</v>
      </c>
      <c r="F112" s="911">
        <v>0</v>
      </c>
      <c r="K112" s="199"/>
      <c r="L112" s="181" t="s">
        <v>41</v>
      </c>
      <c r="M112" s="201" t="s">
        <v>108</v>
      </c>
      <c r="N112" s="202"/>
      <c r="O112" s="203" t="s">
        <v>116</v>
      </c>
      <c r="P112" s="204">
        <f>'Ｓ６１（1986）'!A111</f>
        <v>20339</v>
      </c>
      <c r="Q112" s="205">
        <f>'Ｓ６１（1986）'!B111</f>
        <v>20339</v>
      </c>
      <c r="R112" s="225"/>
      <c r="S112" s="267">
        <f>'Ｓ６１（1986）'!D111</f>
        <v>0</v>
      </c>
      <c r="T112" s="268">
        <f>'Ｓ６１（1986）'!F111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c r="B113" s="561"/>
      <c r="C113" s="561"/>
      <c r="D113" s="561"/>
      <c r="E113" s="561"/>
      <c r="F113" s="562"/>
      <c r="K113" s="199"/>
      <c r="L113" s="221"/>
      <c r="M113" s="201" t="s">
        <v>13</v>
      </c>
      <c r="N113" s="202"/>
      <c r="O113" s="203" t="s">
        <v>117</v>
      </c>
      <c r="P113" s="204">
        <f>'Ｓ６１（1986）'!A112</f>
        <v>2770</v>
      </c>
      <c r="Q113" s="205">
        <f>'Ｓ６１（1986）'!B112</f>
        <v>2770</v>
      </c>
      <c r="R113" s="225"/>
      <c r="S113" s="267">
        <f>'Ｓ６１（1986）'!D112</f>
        <v>0</v>
      </c>
      <c r="T113" s="268">
        <f>'Ｓ６１（1986）'!F112</f>
        <v>0</v>
      </c>
      <c r="U113" s="269"/>
      <c r="V113" s="221"/>
      <c r="W113" s="201" t="s">
        <v>13</v>
      </c>
      <c r="X113" s="202"/>
      <c r="Y113" s="203"/>
      <c r="Z113" s="310">
        <f>Z105-Z107</f>
        <v>0</v>
      </c>
      <c r="AA113" s="311">
        <f>AA105-AA107</f>
        <v>0</v>
      </c>
      <c r="AB113" s="311">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'Ｓ６１（1986）'!A113</f>
        <v>0</v>
      </c>
      <c r="Q114" s="205">
        <f>'Ｓ６１（1986）'!B113</f>
        <v>0</v>
      </c>
      <c r="R114" s="225"/>
      <c r="S114" s="267">
        <f>'Ｓ６１（1986）'!D113</f>
        <v>0</v>
      </c>
      <c r="T114" s="268">
        <f>'Ｓ６１（1986）'!F113</f>
        <v>0</v>
      </c>
      <c r="U114" s="269"/>
      <c r="V114" s="201" t="s">
        <v>13</v>
      </c>
      <c r="W114" s="202"/>
      <c r="X114" s="202"/>
      <c r="Y114" s="203" t="s">
        <v>457</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186312</v>
      </c>
      <c r="Q115" s="321">
        <f>SUM(Q62:Q114)-Q63-Q64-Q66-Q67-Q69-Q70-Q71-Q84-Q85-Q86-Q94-Q95-Q96-Q97-Q98-Q103-Q104</f>
        <v>180973</v>
      </c>
      <c r="R115" s="321"/>
      <c r="S115" s="322">
        <f>SUM(S62:S114)-S63-S64-S66-S67-S69-S70-S71-S84-S85-S86-S94-S95-S96-S97-S98-S103-S104</f>
        <v>4750</v>
      </c>
      <c r="T115" s="323">
        <f>SUM(T62:T114)-T63-T64-T66-T67-T69-T70-T71-T84-T85-T86-T94-T95-T96-T97-T98-T103-T104</f>
        <v>43000</v>
      </c>
      <c r="U115" s="324"/>
      <c r="V115" s="317" t="s">
        <v>82</v>
      </c>
      <c r="W115" s="318"/>
      <c r="X115" s="318"/>
      <c r="Y115" s="319"/>
      <c r="Z115" s="325">
        <f>Z64+Z67+Z73+Z74+Z80+Z82+Z86+Z88+Z89+Z92+Z93+Z99+Z101+Z104+Z105+Z114</f>
        <v>27198</v>
      </c>
      <c r="AA115" s="326">
        <f>AA64+AA67+AA73+AA74+AA80+AA82+AA86+AA88+AA89+AA92+AA93+AA99+AA101+AA104+AA105+AA114</f>
        <v>0</v>
      </c>
      <c r="AB115" s="326">
        <f>AB64+AB67+AB73+AB74+AB80+AB82+AB86+AB88+AB89+AB92+AB93+AB99+AB101+AB104+AB105+AB114</f>
        <v>0</v>
      </c>
      <c r="AC115" s="563">
        <f>AC64+AC67+AC73+AC74+AC80+AC82+AC86+AC88+AC89+AC92+AC93+AC99+AC101+AC104+AC105+AC114</f>
        <v>21700</v>
      </c>
      <c r="AD115" s="324"/>
      <c r="AE115" s="317" t="s">
        <v>82</v>
      </c>
      <c r="AF115" s="318"/>
      <c r="AG115" s="318"/>
      <c r="AH115" s="319"/>
      <c r="AI115" s="325">
        <f>AI64+AI67+AI73+AI74+AI80+AI82+AI86+AI88+AI89+AI92+AI93+AI99+AI101+AI104+AI105+AI114</f>
        <v>0</v>
      </c>
      <c r="AJ115" s="326">
        <f>AJ64+AJ67+AJ73+AJ74+AJ80+AJ82+AJ86+AJ88+AJ89+AJ92+AJ93+AJ99+AJ101+AJ104+AJ105+AJ114</f>
        <v>0</v>
      </c>
      <c r="AK115" s="327">
        <f>AK64+AK67+AK73+AK74+AK80+AK82+AK86+AK88+AK89+AK92+AK93+AK99+AK101+AK104+AK105+AK114</f>
        <v>0</v>
      </c>
      <c r="AL115" s="329">
        <f>AL64+AL67+AL73+AL74+AL80+AL82+AL86+AL88+AL89+AL92+AL93+AL99+AL101+AL104+AL105+AL114</f>
        <v>0</v>
      </c>
    </row>
    <row r="116" spans="1:39" ht="14.45" customHeight="1" thickTop="1">
      <c r="A116" s="921">
        <v>27198</v>
      </c>
      <c r="B116" s="921">
        <v>0</v>
      </c>
      <c r="C116" s="921">
        <v>0</v>
      </c>
      <c r="D116" s="921">
        <v>0</v>
      </c>
      <c r="E116" s="921">
        <v>21700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921">
        <v>0</v>
      </c>
      <c r="B117" s="921">
        <v>0</v>
      </c>
      <c r="C117" s="921">
        <v>0</v>
      </c>
      <c r="D117" s="921">
        <v>0</v>
      </c>
      <c r="E117" s="921">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921">
        <v>0</v>
      </c>
      <c r="B118" s="921">
        <v>0</v>
      </c>
      <c r="C118" s="921">
        <v>0</v>
      </c>
      <c r="D118" s="921">
        <v>0</v>
      </c>
      <c r="E118" s="921">
        <v>0</v>
      </c>
      <c r="K118" s="164" t="s">
        <v>719</v>
      </c>
      <c r="L118" s="339"/>
      <c r="M118" s="339"/>
      <c r="N118" s="339"/>
      <c r="O118" s="340"/>
      <c r="P118" s="341"/>
      <c r="Q118" s="341"/>
      <c r="R118" s="518" t="s">
        <v>744</v>
      </c>
      <c r="S118" s="341"/>
      <c r="T118" s="341"/>
      <c r="U118" s="342"/>
      <c r="V118" s="338"/>
      <c r="W118" s="338"/>
      <c r="X118" s="338"/>
      <c r="Y118" s="338"/>
      <c r="Z118" s="338"/>
      <c r="AA118" s="338"/>
      <c r="AB118" s="338"/>
      <c r="AC118" s="242"/>
    </row>
    <row r="119" spans="1:39" ht="14.45" customHeight="1" thickTop="1">
      <c r="A119" s="921">
        <v>0</v>
      </c>
      <c r="B119" s="921">
        <v>0</v>
      </c>
      <c r="C119" s="921">
        <v>0</v>
      </c>
      <c r="D119" s="921">
        <v>0</v>
      </c>
      <c r="E119" s="921">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921">
        <v>0</v>
      </c>
      <c r="B120" s="921">
        <v>0</v>
      </c>
      <c r="C120" s="921">
        <v>0</v>
      </c>
      <c r="D120" s="921">
        <v>0</v>
      </c>
      <c r="E120" s="921">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921">
        <v>13776</v>
      </c>
      <c r="B121" s="921">
        <v>0</v>
      </c>
      <c r="C121" s="921">
        <v>0</v>
      </c>
      <c r="D121" s="921">
        <v>0</v>
      </c>
      <c r="E121" s="921">
        <v>9900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921">
        <v>13776</v>
      </c>
      <c r="B122" s="921">
        <v>0</v>
      </c>
      <c r="C122" s="921">
        <v>0</v>
      </c>
      <c r="D122" s="921">
        <v>0</v>
      </c>
      <c r="E122" s="921">
        <v>9900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1272</v>
      </c>
      <c r="AM122" s="1339"/>
    </row>
    <row r="123" spans="1:39" ht="14.45" customHeight="1">
      <c r="A123" s="921">
        <v>0</v>
      </c>
      <c r="B123" s="921">
        <v>0</v>
      </c>
      <c r="C123" s="921">
        <v>0</v>
      </c>
      <c r="D123" s="921">
        <v>0</v>
      </c>
      <c r="E123" s="921">
        <v>0</v>
      </c>
      <c r="K123" s="188"/>
      <c r="L123" s="189" t="s">
        <v>8</v>
      </c>
      <c r="M123" s="190"/>
      <c r="N123" s="190"/>
      <c r="O123" s="191"/>
      <c r="P123" s="365">
        <f t="shared" ref="P123:T132" si="13">P8+P62</f>
        <v>9630</v>
      </c>
      <c r="Q123" s="259">
        <f t="shared" si="13"/>
        <v>9630</v>
      </c>
      <c r="R123" s="259">
        <f t="shared" si="13"/>
        <v>0</v>
      </c>
      <c r="S123" s="333">
        <f t="shared" si="13"/>
        <v>0</v>
      </c>
      <c r="T123" s="366">
        <f t="shared" si="13"/>
        <v>0</v>
      </c>
      <c r="U123" s="195"/>
      <c r="V123" s="189" t="s">
        <v>8</v>
      </c>
      <c r="W123" s="190"/>
      <c r="X123" s="190"/>
      <c r="Y123" s="191" t="s">
        <v>156</v>
      </c>
      <c r="Z123" s="367">
        <f>IF(ISERROR(Z$60*(Q123/(Q$123+Q$133+Q$134+Q$135+Q$144+Q$163+Q$175))),0,ROUND(Z$60*(Q123/(Q$123+Q$133+Q$134+Q$135+Q$144+Q$163+Q$175)),0))</f>
        <v>0</v>
      </c>
      <c r="AA123" s="368">
        <f>IF(ISERROR(AA$60*(R123/(R$123+R$133+R$134+R$135+R$144+R$163+R$175))),0,ROUND(AA$60*(R123/(R$123+R$133+R$134+R$135+R$144+R$163+R$175)),0))</f>
        <v>0</v>
      </c>
      <c r="AB123" s="499">
        <f>IF(ISERROR(AB$60*(S123/(S$123+S$133+S$134+S$135+S$144+S$163+S$175))),0,ROUND(AB$60*(S123/(S$123+S$133+S$134+S$135+S$144+S$163+S$175)),0))</f>
        <v>0</v>
      </c>
      <c r="AC123" s="369">
        <f>IF(ISERROR(AC$60*(T123/(T$123+T$133+T$134+T$135+T$144+T$163+T$175))),0,ROUND(AC$60*(T123/(T$123+T$133+T$134+T$135+T$144+T$163+T$175)),0))</f>
        <v>0</v>
      </c>
      <c r="AE123" s="188"/>
      <c r="AF123" s="189" t="s">
        <v>8</v>
      </c>
      <c r="AG123" s="190"/>
      <c r="AH123" s="190"/>
      <c r="AI123" s="365">
        <f t="shared" ref="AI123:AI176" si="14">Q123-Z123</f>
        <v>9630</v>
      </c>
      <c r="AJ123" s="259">
        <f>SUM(AJ124:AJ125)</f>
        <v>0</v>
      </c>
      <c r="AK123" s="370">
        <f>SUM(AK124:AK125)</f>
        <v>0</v>
      </c>
      <c r="AL123" s="1383">
        <f>P123-Q123</f>
        <v>0</v>
      </c>
      <c r="AM123" s="1339"/>
    </row>
    <row r="124" spans="1:39" ht="14.45" customHeight="1">
      <c r="A124" s="921">
        <v>13422</v>
      </c>
      <c r="B124" s="921">
        <v>0</v>
      </c>
      <c r="C124" s="921">
        <v>0</v>
      </c>
      <c r="D124" s="921">
        <v>0</v>
      </c>
      <c r="E124" s="921">
        <v>11800</v>
      </c>
      <c r="K124" s="199"/>
      <c r="L124" s="200"/>
      <c r="M124" s="201" t="s">
        <v>146</v>
      </c>
      <c r="N124" s="202"/>
      <c r="O124" s="203"/>
      <c r="P124" s="224">
        <f t="shared" si="13"/>
        <v>5680</v>
      </c>
      <c r="Q124" s="225">
        <f t="shared" si="13"/>
        <v>5680</v>
      </c>
      <c r="R124" s="225">
        <f t="shared" si="13"/>
        <v>0</v>
      </c>
      <c r="S124" s="226">
        <f t="shared" si="13"/>
        <v>0</v>
      </c>
      <c r="T124" s="275">
        <f t="shared" si="13"/>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4"/>
        <v>5680</v>
      </c>
      <c r="AJ124" s="225">
        <f>IF($P124-$Z124=0,0,ROUND((R124-AA124)*$AI124/($P124-$Z124),0))</f>
        <v>0</v>
      </c>
      <c r="AK124" s="371">
        <f>IF(P124-Z124=0,0,ROUND((S124-AB124)*AI124/(P124-Z124),0))</f>
        <v>0</v>
      </c>
      <c r="AL124" s="1383">
        <f t="shared" ref="AL124:AL175" si="15">P124-Q124</f>
        <v>0</v>
      </c>
      <c r="AM124" s="1339"/>
    </row>
    <row r="125" spans="1:39" ht="14.45" customHeight="1">
      <c r="A125" s="921">
        <v>11860</v>
      </c>
      <c r="B125" s="921">
        <v>0</v>
      </c>
      <c r="C125" s="921">
        <v>0</v>
      </c>
      <c r="D125" s="921">
        <v>0</v>
      </c>
      <c r="E125" s="921">
        <v>11800</v>
      </c>
      <c r="K125" s="199"/>
      <c r="L125" s="200"/>
      <c r="M125" s="201" t="s">
        <v>13</v>
      </c>
      <c r="N125" s="172"/>
      <c r="O125" s="212"/>
      <c r="P125" s="224">
        <f t="shared" si="13"/>
        <v>3950</v>
      </c>
      <c r="Q125" s="225">
        <f t="shared" si="13"/>
        <v>3950</v>
      </c>
      <c r="R125" s="225">
        <f t="shared" si="13"/>
        <v>0</v>
      </c>
      <c r="S125" s="226">
        <f t="shared" si="13"/>
        <v>0</v>
      </c>
      <c r="T125" s="275">
        <f t="shared" si="13"/>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4"/>
        <v>3950</v>
      </c>
      <c r="AJ125" s="225">
        <f>IF($P125-$Z125=0,0,ROUND((R125-AA125)*$AI125/($P125-$Z125),0))</f>
        <v>0</v>
      </c>
      <c r="AK125" s="371">
        <f>IF(P125-Z125=0,0,ROUND((S125-AB125)*AI125/(P125-Z125),0))</f>
        <v>0</v>
      </c>
      <c r="AL125" s="1383">
        <f t="shared" si="15"/>
        <v>0</v>
      </c>
      <c r="AM125" s="1339"/>
    </row>
    <row r="126" spans="1:39" ht="14.45" customHeight="1">
      <c r="A126" s="921">
        <v>0</v>
      </c>
      <c r="B126" s="921">
        <v>0</v>
      </c>
      <c r="C126" s="921">
        <v>0</v>
      </c>
      <c r="D126" s="921">
        <v>0</v>
      </c>
      <c r="E126" s="921">
        <v>0</v>
      </c>
      <c r="K126" s="199" t="s">
        <v>4</v>
      </c>
      <c r="L126" s="178" t="s">
        <v>14</v>
      </c>
      <c r="M126" s="175"/>
      <c r="N126" s="175"/>
      <c r="O126" s="216"/>
      <c r="P126" s="224">
        <f t="shared" si="13"/>
        <v>867</v>
      </c>
      <c r="Q126" s="225">
        <f t="shared" si="13"/>
        <v>867</v>
      </c>
      <c r="R126" s="225">
        <f t="shared" si="13"/>
        <v>0</v>
      </c>
      <c r="S126" s="226">
        <f t="shared" si="13"/>
        <v>0</v>
      </c>
      <c r="T126" s="275">
        <f t="shared" si="13"/>
        <v>0</v>
      </c>
      <c r="U126" s="207"/>
      <c r="V126" s="178" t="s">
        <v>14</v>
      </c>
      <c r="W126" s="175"/>
      <c r="X126" s="175"/>
      <c r="Y126" s="216"/>
      <c r="Z126" s="224">
        <f t="shared" ref="Z126:AC129" si="16">Z11</f>
        <v>0</v>
      </c>
      <c r="AA126" s="225">
        <f t="shared" si="16"/>
        <v>0</v>
      </c>
      <c r="AB126" s="297">
        <f t="shared" si="16"/>
        <v>0</v>
      </c>
      <c r="AC126" s="371">
        <f t="shared" si="16"/>
        <v>0</v>
      </c>
      <c r="AE126" s="199"/>
      <c r="AF126" s="178" t="s">
        <v>14</v>
      </c>
      <c r="AG126" s="175"/>
      <c r="AH126" s="175"/>
      <c r="AI126" s="224">
        <f t="shared" si="14"/>
        <v>867</v>
      </c>
      <c r="AJ126" s="225">
        <f>SUM(AJ127:AJ128)</f>
        <v>0</v>
      </c>
      <c r="AK126" s="371">
        <f>SUM(AK127:AK128)</f>
        <v>0</v>
      </c>
      <c r="AL126" s="1383">
        <f t="shared" si="15"/>
        <v>0</v>
      </c>
      <c r="AM126" s="1339"/>
    </row>
    <row r="127" spans="1:39" ht="14.45" customHeight="1">
      <c r="A127" s="921">
        <v>0</v>
      </c>
      <c r="B127" s="921">
        <v>0</v>
      </c>
      <c r="C127" s="921">
        <v>0</v>
      </c>
      <c r="D127" s="921">
        <v>0</v>
      </c>
      <c r="E127" s="921">
        <v>0</v>
      </c>
      <c r="K127" s="199"/>
      <c r="L127" s="200"/>
      <c r="M127" s="201" t="s">
        <v>16</v>
      </c>
      <c r="N127" s="202"/>
      <c r="O127" s="203"/>
      <c r="P127" s="224">
        <f t="shared" si="13"/>
        <v>867</v>
      </c>
      <c r="Q127" s="225">
        <f t="shared" si="13"/>
        <v>867</v>
      </c>
      <c r="R127" s="225">
        <f t="shared" si="13"/>
        <v>0</v>
      </c>
      <c r="S127" s="226">
        <f t="shared" si="13"/>
        <v>0</v>
      </c>
      <c r="T127" s="275">
        <f t="shared" si="13"/>
        <v>0</v>
      </c>
      <c r="U127" s="207"/>
      <c r="V127" s="200"/>
      <c r="W127" s="201" t="s">
        <v>16</v>
      </c>
      <c r="X127" s="202"/>
      <c r="Y127" s="203"/>
      <c r="Z127" s="224">
        <f t="shared" si="16"/>
        <v>0</v>
      </c>
      <c r="AA127" s="225">
        <f t="shared" si="16"/>
        <v>0</v>
      </c>
      <c r="AB127" s="297">
        <f t="shared" si="16"/>
        <v>0</v>
      </c>
      <c r="AC127" s="371">
        <f t="shared" si="16"/>
        <v>0</v>
      </c>
      <c r="AE127" s="199"/>
      <c r="AF127" s="200"/>
      <c r="AG127" s="201" t="s">
        <v>16</v>
      </c>
      <c r="AH127" s="202"/>
      <c r="AI127" s="224">
        <f t="shared" si="14"/>
        <v>867</v>
      </c>
      <c r="AJ127" s="225">
        <f>IF($P127-$Z127=0,0,ROUND((R127-AA127)*$AI127/($P127-$Z127),0))</f>
        <v>0</v>
      </c>
      <c r="AK127" s="371">
        <f>IF(P127-Z127=0,0,ROUND((S127-AB127)*AI127/(P127-Z127),0))</f>
        <v>0</v>
      </c>
      <c r="AL127" s="1383">
        <f t="shared" si="15"/>
        <v>0</v>
      </c>
      <c r="AM127" s="1339"/>
    </row>
    <row r="128" spans="1:39" ht="14.45" customHeight="1">
      <c r="A128" s="921">
        <v>1562</v>
      </c>
      <c r="B128" s="921">
        <v>0</v>
      </c>
      <c r="C128" s="921">
        <v>0</v>
      </c>
      <c r="D128" s="921">
        <v>0</v>
      </c>
      <c r="E128" s="921">
        <v>0</v>
      </c>
      <c r="K128" s="199"/>
      <c r="L128" s="221"/>
      <c r="M128" s="201" t="s">
        <v>13</v>
      </c>
      <c r="N128" s="222"/>
      <c r="O128" s="223"/>
      <c r="P128" s="224">
        <f t="shared" si="13"/>
        <v>0</v>
      </c>
      <c r="Q128" s="225">
        <f t="shared" si="13"/>
        <v>0</v>
      </c>
      <c r="R128" s="225">
        <f t="shared" si="13"/>
        <v>0</v>
      </c>
      <c r="S128" s="226">
        <f t="shared" si="13"/>
        <v>0</v>
      </c>
      <c r="T128" s="275">
        <f t="shared" si="13"/>
        <v>0</v>
      </c>
      <c r="U128" s="207"/>
      <c r="V128" s="221"/>
      <c r="W128" s="201" t="s">
        <v>13</v>
      </c>
      <c r="X128" s="222"/>
      <c r="Y128" s="223"/>
      <c r="Z128" s="224">
        <f t="shared" si="16"/>
        <v>0</v>
      </c>
      <c r="AA128" s="225">
        <f t="shared" si="16"/>
        <v>0</v>
      </c>
      <c r="AB128" s="297">
        <f t="shared" si="16"/>
        <v>0</v>
      </c>
      <c r="AC128" s="371">
        <f t="shared" si="16"/>
        <v>0</v>
      </c>
      <c r="AE128" s="199"/>
      <c r="AF128" s="221"/>
      <c r="AG128" s="201" t="s">
        <v>13</v>
      </c>
      <c r="AH128" s="222"/>
      <c r="AI128" s="224">
        <f t="shared" si="14"/>
        <v>0</v>
      </c>
      <c r="AJ128" s="225">
        <f>IF($P128-$Z128=0,0,ROUND((R128-AA128)*$AI128/($P128-$Z128),0))</f>
        <v>0</v>
      </c>
      <c r="AK128" s="371">
        <f>IF(P128-Z128=0,0,ROUND((S128-AB128)*AI128/(P128-Z128),0))</f>
        <v>0</v>
      </c>
      <c r="AL128" s="1383">
        <f t="shared" si="15"/>
        <v>0</v>
      </c>
      <c r="AM128" s="1339"/>
    </row>
    <row r="129" spans="1:39" ht="14.45" customHeight="1">
      <c r="A129" s="921">
        <v>0</v>
      </c>
      <c r="B129" s="921">
        <v>0</v>
      </c>
      <c r="C129" s="921">
        <v>0</v>
      </c>
      <c r="D129" s="921">
        <v>0</v>
      </c>
      <c r="E129" s="921">
        <v>0</v>
      </c>
      <c r="K129" s="199" t="s">
        <v>4</v>
      </c>
      <c r="L129" s="174"/>
      <c r="M129" s="200" t="s">
        <v>94</v>
      </c>
      <c r="N129" s="202"/>
      <c r="O129" s="203"/>
      <c r="P129" s="224">
        <f t="shared" si="13"/>
        <v>4100</v>
      </c>
      <c r="Q129" s="225">
        <f t="shared" si="13"/>
        <v>4100</v>
      </c>
      <c r="R129" s="225">
        <f t="shared" si="13"/>
        <v>0</v>
      </c>
      <c r="S129" s="226">
        <f t="shared" si="13"/>
        <v>0</v>
      </c>
      <c r="T129" s="275">
        <f t="shared" si="13"/>
        <v>0</v>
      </c>
      <c r="U129" s="207"/>
      <c r="V129" s="174"/>
      <c r="W129" s="200" t="s">
        <v>94</v>
      </c>
      <c r="X129" s="202"/>
      <c r="Y129" s="203"/>
      <c r="Z129" s="224">
        <f>Z14</f>
        <v>0</v>
      </c>
      <c r="AA129" s="225">
        <f t="shared" si="16"/>
        <v>0</v>
      </c>
      <c r="AB129" s="297">
        <f t="shared" si="16"/>
        <v>0</v>
      </c>
      <c r="AC129" s="371">
        <f t="shared" si="16"/>
        <v>0</v>
      </c>
      <c r="AE129" s="199"/>
      <c r="AF129" s="174"/>
      <c r="AG129" s="200" t="s">
        <v>94</v>
      </c>
      <c r="AH129" s="202"/>
      <c r="AI129" s="224">
        <f t="shared" si="14"/>
        <v>4100</v>
      </c>
      <c r="AJ129" s="225">
        <f>SUM(AJ130:AJ132)</f>
        <v>0</v>
      </c>
      <c r="AK129" s="371">
        <f>SUM(AK130:AK132)</f>
        <v>0</v>
      </c>
      <c r="AL129" s="1383">
        <f t="shared" si="15"/>
        <v>0</v>
      </c>
      <c r="AM129" s="1339"/>
    </row>
    <row r="130" spans="1:39" ht="14.45" customHeight="1">
      <c r="A130" s="921">
        <v>0</v>
      </c>
      <c r="B130" s="921">
        <v>0</v>
      </c>
      <c r="C130" s="921">
        <v>0</v>
      </c>
      <c r="D130" s="921">
        <v>0</v>
      </c>
      <c r="E130" s="921">
        <v>0</v>
      </c>
      <c r="K130" s="199"/>
      <c r="L130" s="181" t="s">
        <v>102</v>
      </c>
      <c r="M130" s="200"/>
      <c r="N130" s="201" t="s">
        <v>148</v>
      </c>
      <c r="O130" s="203"/>
      <c r="P130" s="224">
        <f t="shared" si="13"/>
        <v>0</v>
      </c>
      <c r="Q130" s="225">
        <f t="shared" si="13"/>
        <v>0</v>
      </c>
      <c r="R130" s="225">
        <f t="shared" si="13"/>
        <v>0</v>
      </c>
      <c r="S130" s="226">
        <f t="shared" si="13"/>
        <v>0</v>
      </c>
      <c r="T130" s="275">
        <f t="shared" si="13"/>
        <v>0</v>
      </c>
      <c r="U130" s="207"/>
      <c r="V130" s="181" t="s">
        <v>102</v>
      </c>
      <c r="W130" s="200"/>
      <c r="X130" s="201" t="s">
        <v>148</v>
      </c>
      <c r="Y130" s="203" t="s">
        <v>156</v>
      </c>
      <c r="Z130" s="224">
        <f t="shared" ref="Z130:AC132" si="17">IF(ISERROR(Z$129*(Q130/Q$129)),0,ROUND(Z$129*(Q130/Q$129),0))</f>
        <v>0</v>
      </c>
      <c r="AA130" s="225">
        <f t="shared" si="17"/>
        <v>0</v>
      </c>
      <c r="AB130" s="297">
        <f t="shared" si="17"/>
        <v>0</v>
      </c>
      <c r="AC130" s="371">
        <f t="shared" si="17"/>
        <v>0</v>
      </c>
      <c r="AE130" s="199"/>
      <c r="AF130" s="181" t="s">
        <v>102</v>
      </c>
      <c r="AG130" s="200"/>
      <c r="AH130" s="201" t="s">
        <v>148</v>
      </c>
      <c r="AI130" s="224">
        <f t="shared" si="14"/>
        <v>0</v>
      </c>
      <c r="AJ130" s="225">
        <f t="shared" ref="AJ130:AJ143" si="18">IF($P130-$Z130=0,0,ROUND((R130-AA130)*$AI130/($P130-$Z130),0))</f>
        <v>0</v>
      </c>
      <c r="AK130" s="371">
        <f t="shared" ref="AK130:AK143" si="19">IF(P130-Z130=0,0,ROUND((S130-AB130)*AI130/(P130-Z130),0))</f>
        <v>0</v>
      </c>
      <c r="AL130" s="1383">
        <f t="shared" si="15"/>
        <v>0</v>
      </c>
      <c r="AM130" s="1339"/>
    </row>
    <row r="131" spans="1:39" ht="14.45" customHeight="1">
      <c r="A131" s="921">
        <v>0</v>
      </c>
      <c r="B131" s="921">
        <v>0</v>
      </c>
      <c r="C131" s="921">
        <v>0</v>
      </c>
      <c r="D131" s="921">
        <v>0</v>
      </c>
      <c r="E131" s="921">
        <v>0</v>
      </c>
      <c r="K131" s="199"/>
      <c r="L131" s="181" t="s">
        <v>103</v>
      </c>
      <c r="M131" s="181"/>
      <c r="N131" s="201" t="s">
        <v>96</v>
      </c>
      <c r="O131" s="203"/>
      <c r="P131" s="224">
        <f t="shared" si="13"/>
        <v>4100</v>
      </c>
      <c r="Q131" s="225">
        <f t="shared" si="13"/>
        <v>4100</v>
      </c>
      <c r="R131" s="225">
        <f t="shared" si="13"/>
        <v>0</v>
      </c>
      <c r="S131" s="226">
        <f t="shared" si="13"/>
        <v>0</v>
      </c>
      <c r="T131" s="275">
        <f t="shared" si="13"/>
        <v>0</v>
      </c>
      <c r="U131" s="207"/>
      <c r="V131" s="181" t="s">
        <v>103</v>
      </c>
      <c r="W131" s="181"/>
      <c r="X131" s="201" t="s">
        <v>96</v>
      </c>
      <c r="Y131" s="203" t="s">
        <v>156</v>
      </c>
      <c r="Z131" s="224">
        <f t="shared" si="17"/>
        <v>0</v>
      </c>
      <c r="AA131" s="225">
        <f t="shared" si="17"/>
        <v>0</v>
      </c>
      <c r="AB131" s="297">
        <f t="shared" si="17"/>
        <v>0</v>
      </c>
      <c r="AC131" s="371">
        <f t="shared" si="17"/>
        <v>0</v>
      </c>
      <c r="AE131" s="199"/>
      <c r="AF131" s="181" t="s">
        <v>103</v>
      </c>
      <c r="AG131" s="181"/>
      <c r="AH131" s="201" t="s">
        <v>96</v>
      </c>
      <c r="AI131" s="224">
        <f t="shared" si="14"/>
        <v>4100</v>
      </c>
      <c r="AJ131" s="225">
        <f t="shared" si="18"/>
        <v>0</v>
      </c>
      <c r="AK131" s="371">
        <f t="shared" si="19"/>
        <v>0</v>
      </c>
      <c r="AL131" s="1383">
        <f t="shared" si="15"/>
        <v>0</v>
      </c>
      <c r="AM131" s="1339"/>
    </row>
    <row r="132" spans="1:39" ht="14.45" customHeight="1">
      <c r="A132" s="921">
        <v>1562</v>
      </c>
      <c r="B132" s="921">
        <v>0</v>
      </c>
      <c r="C132" s="921">
        <v>0</v>
      </c>
      <c r="D132" s="921">
        <v>0</v>
      </c>
      <c r="E132" s="921">
        <v>0</v>
      </c>
      <c r="K132" s="199"/>
      <c r="L132" s="181" t="s">
        <v>41</v>
      </c>
      <c r="M132" s="221"/>
      <c r="N132" s="201" t="s">
        <v>13</v>
      </c>
      <c r="O132" s="203"/>
      <c r="P132" s="224">
        <f t="shared" si="13"/>
        <v>0</v>
      </c>
      <c r="Q132" s="225">
        <f t="shared" si="13"/>
        <v>0</v>
      </c>
      <c r="R132" s="225">
        <f t="shared" si="13"/>
        <v>0</v>
      </c>
      <c r="S132" s="226">
        <f t="shared" si="13"/>
        <v>0</v>
      </c>
      <c r="T132" s="275">
        <f t="shared" si="13"/>
        <v>0</v>
      </c>
      <c r="U132" s="207"/>
      <c r="V132" s="181" t="s">
        <v>41</v>
      </c>
      <c r="W132" s="221"/>
      <c r="X132" s="201" t="s">
        <v>13</v>
      </c>
      <c r="Y132" s="203" t="s">
        <v>156</v>
      </c>
      <c r="Z132" s="246">
        <f t="shared" si="17"/>
        <v>0</v>
      </c>
      <c r="AA132" s="282">
        <f t="shared" si="17"/>
        <v>0</v>
      </c>
      <c r="AB132" s="517">
        <f t="shared" si="17"/>
        <v>0</v>
      </c>
      <c r="AC132" s="448">
        <f t="shared" si="17"/>
        <v>0</v>
      </c>
      <c r="AE132" s="199"/>
      <c r="AF132" s="181" t="s">
        <v>41</v>
      </c>
      <c r="AG132" s="221"/>
      <c r="AH132" s="201" t="s">
        <v>13</v>
      </c>
      <c r="AI132" s="224">
        <f t="shared" si="14"/>
        <v>0</v>
      </c>
      <c r="AJ132" s="225">
        <f t="shared" si="18"/>
        <v>0</v>
      </c>
      <c r="AK132" s="371">
        <f t="shared" si="19"/>
        <v>0</v>
      </c>
      <c r="AL132" s="1383">
        <f t="shared" si="15"/>
        <v>0</v>
      </c>
      <c r="AM132" s="1339"/>
    </row>
    <row r="133" spans="1:39" ht="14.45" customHeight="1">
      <c r="A133" s="921">
        <v>0</v>
      </c>
      <c r="B133" s="921">
        <v>0</v>
      </c>
      <c r="C133" s="921">
        <v>0</v>
      </c>
      <c r="D133" s="921">
        <v>0</v>
      </c>
      <c r="E133" s="921">
        <v>0</v>
      </c>
      <c r="K133" s="199"/>
      <c r="L133" s="181"/>
      <c r="M133" s="201" t="s">
        <v>95</v>
      </c>
      <c r="N133" s="202"/>
      <c r="O133" s="203"/>
      <c r="P133" s="224">
        <f t="shared" ref="P133:T142" si="20">P18+P72</f>
        <v>0</v>
      </c>
      <c r="Q133" s="225">
        <f t="shared" si="20"/>
        <v>0</v>
      </c>
      <c r="R133" s="225">
        <f t="shared" si="20"/>
        <v>0</v>
      </c>
      <c r="S133" s="226">
        <f t="shared" si="20"/>
        <v>0</v>
      </c>
      <c r="T133" s="275">
        <f t="shared" si="20"/>
        <v>0</v>
      </c>
      <c r="U133" s="207"/>
      <c r="V133" s="181"/>
      <c r="W133" s="201" t="s">
        <v>95</v>
      </c>
      <c r="X133" s="202"/>
      <c r="Y133" s="203" t="s">
        <v>156</v>
      </c>
      <c r="Z133" s="464">
        <f t="shared" ref="Z133:AC135" si="21">IF(ISERROR(Z$60*(Q133/(Q$123+Q$133+Q$134+Q$135+Q$144+Q$163+Q$175))),0,ROUND(Z$60*(Q133/(Q$123+Q$133+Q$134+Q$135+Q$144+Q$163+Q$175)),0))</f>
        <v>0</v>
      </c>
      <c r="AA133" s="225">
        <f t="shared" si="21"/>
        <v>0</v>
      </c>
      <c r="AB133" s="297">
        <f t="shared" si="21"/>
        <v>0</v>
      </c>
      <c r="AC133" s="371">
        <f t="shared" si="21"/>
        <v>0</v>
      </c>
      <c r="AE133" s="199"/>
      <c r="AF133" s="181"/>
      <c r="AG133" s="201" t="s">
        <v>95</v>
      </c>
      <c r="AH133" s="202"/>
      <c r="AI133" s="224">
        <f t="shared" si="14"/>
        <v>0</v>
      </c>
      <c r="AJ133" s="225">
        <f t="shared" si="18"/>
        <v>0</v>
      </c>
      <c r="AK133" s="371">
        <f t="shared" si="19"/>
        <v>0</v>
      </c>
      <c r="AL133" s="1383">
        <f t="shared" si="15"/>
        <v>0</v>
      </c>
      <c r="AM133" s="1339"/>
    </row>
    <row r="134" spans="1:39" ht="14.45" customHeight="1">
      <c r="A134" s="921">
        <v>0</v>
      </c>
      <c r="B134" s="921">
        <v>0</v>
      </c>
      <c r="C134" s="921">
        <v>0</v>
      </c>
      <c r="D134" s="921">
        <v>0</v>
      </c>
      <c r="E134" s="921">
        <v>0</v>
      </c>
      <c r="K134" s="199"/>
      <c r="L134" s="221"/>
      <c r="M134" s="201" t="s">
        <v>13</v>
      </c>
      <c r="N134" s="202"/>
      <c r="O134" s="203"/>
      <c r="P134" s="224">
        <f t="shared" si="20"/>
        <v>0</v>
      </c>
      <c r="Q134" s="225">
        <f t="shared" si="20"/>
        <v>0</v>
      </c>
      <c r="R134" s="225">
        <f t="shared" si="20"/>
        <v>0</v>
      </c>
      <c r="S134" s="226">
        <f t="shared" si="20"/>
        <v>0</v>
      </c>
      <c r="T134" s="275">
        <f t="shared" si="20"/>
        <v>0</v>
      </c>
      <c r="U134" s="207"/>
      <c r="V134" s="221"/>
      <c r="W134" s="201" t="s">
        <v>13</v>
      </c>
      <c r="X134" s="202"/>
      <c r="Y134" s="203" t="s">
        <v>156</v>
      </c>
      <c r="Z134" s="464">
        <f t="shared" si="21"/>
        <v>0</v>
      </c>
      <c r="AA134" s="225">
        <f t="shared" si="21"/>
        <v>0</v>
      </c>
      <c r="AB134" s="297">
        <f t="shared" si="21"/>
        <v>0</v>
      </c>
      <c r="AC134" s="371">
        <f t="shared" si="21"/>
        <v>0</v>
      </c>
      <c r="AE134" s="199"/>
      <c r="AF134" s="221"/>
      <c r="AG134" s="201" t="s">
        <v>13</v>
      </c>
      <c r="AH134" s="202"/>
      <c r="AI134" s="224">
        <f t="shared" si="14"/>
        <v>0</v>
      </c>
      <c r="AJ134" s="225">
        <f t="shared" si="18"/>
        <v>0</v>
      </c>
      <c r="AK134" s="371">
        <f t="shared" si="19"/>
        <v>0</v>
      </c>
      <c r="AL134" s="1383">
        <f t="shared" si="15"/>
        <v>0</v>
      </c>
      <c r="AM134" s="1339"/>
    </row>
    <row r="135" spans="1:39" ht="14.45" customHeight="1">
      <c r="A135" s="921">
        <v>0</v>
      </c>
      <c r="B135" s="921">
        <v>0</v>
      </c>
      <c r="C135" s="921">
        <v>0</v>
      </c>
      <c r="D135" s="921">
        <v>0</v>
      </c>
      <c r="E135" s="921">
        <v>0</v>
      </c>
      <c r="K135" s="199"/>
      <c r="L135" s="201" t="s">
        <v>19</v>
      </c>
      <c r="M135" s="202"/>
      <c r="N135" s="202"/>
      <c r="O135" s="203"/>
      <c r="P135" s="224">
        <f t="shared" si="20"/>
        <v>0</v>
      </c>
      <c r="Q135" s="225">
        <f t="shared" si="20"/>
        <v>0</v>
      </c>
      <c r="R135" s="225">
        <f t="shared" si="20"/>
        <v>0</v>
      </c>
      <c r="S135" s="226">
        <f t="shared" si="20"/>
        <v>0</v>
      </c>
      <c r="T135" s="275">
        <f t="shared" si="20"/>
        <v>0</v>
      </c>
      <c r="U135" s="207" t="s">
        <v>4</v>
      </c>
      <c r="V135" s="201" t="s">
        <v>19</v>
      </c>
      <c r="W135" s="202"/>
      <c r="X135" s="202"/>
      <c r="Y135" s="203" t="s">
        <v>156</v>
      </c>
      <c r="Z135" s="464">
        <f t="shared" si="21"/>
        <v>0</v>
      </c>
      <c r="AA135" s="225">
        <f t="shared" si="21"/>
        <v>0</v>
      </c>
      <c r="AB135" s="297">
        <f t="shared" si="21"/>
        <v>0</v>
      </c>
      <c r="AC135" s="371">
        <f t="shared" si="21"/>
        <v>0</v>
      </c>
      <c r="AE135" s="199" t="s">
        <v>4</v>
      </c>
      <c r="AF135" s="201" t="s">
        <v>19</v>
      </c>
      <c r="AG135" s="202"/>
      <c r="AH135" s="202"/>
      <c r="AI135" s="224">
        <f t="shared" si="14"/>
        <v>0</v>
      </c>
      <c r="AJ135" s="225">
        <f t="shared" si="18"/>
        <v>0</v>
      </c>
      <c r="AK135" s="371">
        <f t="shared" si="19"/>
        <v>0</v>
      </c>
      <c r="AL135" s="1383">
        <f t="shared" si="15"/>
        <v>0</v>
      </c>
      <c r="AM135" s="1339"/>
    </row>
    <row r="136" spans="1:39" ht="14.45" customHeight="1">
      <c r="A136" s="921">
        <v>0</v>
      </c>
      <c r="B136" s="921">
        <v>0</v>
      </c>
      <c r="C136" s="921">
        <v>0</v>
      </c>
      <c r="D136" s="921">
        <v>0</v>
      </c>
      <c r="E136" s="921">
        <v>0</v>
      </c>
      <c r="K136" s="199"/>
      <c r="L136" s="200"/>
      <c r="M136" s="201" t="s">
        <v>22</v>
      </c>
      <c r="N136" s="202"/>
      <c r="O136" s="203"/>
      <c r="P136" s="224">
        <f t="shared" si="20"/>
        <v>22436</v>
      </c>
      <c r="Q136" s="225">
        <f t="shared" si="20"/>
        <v>18354</v>
      </c>
      <c r="R136" s="225">
        <f t="shared" si="20"/>
        <v>0</v>
      </c>
      <c r="S136" s="226">
        <f t="shared" si="20"/>
        <v>10328</v>
      </c>
      <c r="T136" s="275">
        <f t="shared" si="20"/>
        <v>6600</v>
      </c>
      <c r="U136" s="207" t="s">
        <v>86</v>
      </c>
      <c r="V136" s="200"/>
      <c r="W136" s="201" t="s">
        <v>22</v>
      </c>
      <c r="X136" s="202"/>
      <c r="Y136" s="203" t="s">
        <v>156</v>
      </c>
      <c r="Z136" s="224">
        <f t="shared" ref="Z136:AC139" si="22">IF(ISERROR(Z$28*(Q136/(Q$136+Q$137+Q$138+Q$139+Q$141+Q$142+Q$143))),0,ROUND(Z$28*(Q136/(Q$136+Q$137+Q$138+Q$139+Q$141+Q$142+Q$143)),0))</f>
        <v>34</v>
      </c>
      <c r="AA136" s="225">
        <f t="shared" si="22"/>
        <v>0</v>
      </c>
      <c r="AB136" s="297">
        <f t="shared" si="22"/>
        <v>13</v>
      </c>
      <c r="AC136" s="371">
        <f t="shared" si="22"/>
        <v>9</v>
      </c>
      <c r="AE136" s="199"/>
      <c r="AF136" s="200"/>
      <c r="AG136" s="201" t="s">
        <v>22</v>
      </c>
      <c r="AH136" s="202"/>
      <c r="AI136" s="224">
        <f t="shared" si="14"/>
        <v>18320</v>
      </c>
      <c r="AJ136" s="225">
        <f t="shared" si="18"/>
        <v>0</v>
      </c>
      <c r="AK136" s="371">
        <f t="shared" si="19"/>
        <v>8435</v>
      </c>
      <c r="AL136" s="1383">
        <f t="shared" si="15"/>
        <v>4082</v>
      </c>
      <c r="AM136" s="1339"/>
    </row>
    <row r="137" spans="1:39" ht="14.45" customHeight="1">
      <c r="A137" s="921">
        <v>0</v>
      </c>
      <c r="B137" s="921">
        <v>0</v>
      </c>
      <c r="C137" s="921">
        <v>0</v>
      </c>
      <c r="D137" s="921">
        <v>0</v>
      </c>
      <c r="E137" s="921">
        <v>0</v>
      </c>
      <c r="K137" s="199"/>
      <c r="L137" s="200" t="s">
        <v>25</v>
      </c>
      <c r="M137" s="201" t="s">
        <v>26</v>
      </c>
      <c r="N137" s="202"/>
      <c r="O137" s="203"/>
      <c r="P137" s="224">
        <f t="shared" si="20"/>
        <v>47719</v>
      </c>
      <c r="Q137" s="225">
        <f t="shared" si="20"/>
        <v>47719</v>
      </c>
      <c r="R137" s="225">
        <f t="shared" si="20"/>
        <v>0</v>
      </c>
      <c r="S137" s="226">
        <f t="shared" si="20"/>
        <v>28025</v>
      </c>
      <c r="T137" s="275">
        <f t="shared" si="20"/>
        <v>16500</v>
      </c>
      <c r="U137" s="207"/>
      <c r="V137" s="200" t="s">
        <v>25</v>
      </c>
      <c r="W137" s="201" t="s">
        <v>26</v>
      </c>
      <c r="X137" s="202"/>
      <c r="Y137" s="203" t="s">
        <v>156</v>
      </c>
      <c r="Z137" s="224">
        <f>IF(ISERROR(Z$28*(Q137/(Q$136+Q$137+Q$138+Q$139+Q$141+Q$142+Q$143))),0,ROUND(Z$28*(Q137/(Q$136+Q$137+Q$138+Q$139+Q$141+Q$142+Q$143)),0))</f>
        <v>88</v>
      </c>
      <c r="AA137" s="225">
        <f t="shared" si="22"/>
        <v>0</v>
      </c>
      <c r="AB137" s="297">
        <f t="shared" si="22"/>
        <v>36</v>
      </c>
      <c r="AC137" s="371">
        <f t="shared" si="22"/>
        <v>24</v>
      </c>
      <c r="AE137" s="199"/>
      <c r="AF137" s="200" t="s">
        <v>25</v>
      </c>
      <c r="AG137" s="201" t="s">
        <v>26</v>
      </c>
      <c r="AH137" s="202"/>
      <c r="AI137" s="224">
        <f t="shared" si="14"/>
        <v>47631</v>
      </c>
      <c r="AJ137" s="225">
        <f t="shared" si="18"/>
        <v>0</v>
      </c>
      <c r="AK137" s="371">
        <f t="shared" si="19"/>
        <v>27989</v>
      </c>
      <c r="AL137" s="1383">
        <f t="shared" si="15"/>
        <v>0</v>
      </c>
      <c r="AM137" s="1339"/>
    </row>
    <row r="138" spans="1:39" ht="14.45" customHeight="1">
      <c r="A138" s="921">
        <v>0</v>
      </c>
      <c r="B138" s="921">
        <v>0</v>
      </c>
      <c r="C138" s="921">
        <v>0</v>
      </c>
      <c r="D138" s="921">
        <v>0</v>
      </c>
      <c r="E138" s="921">
        <v>0</v>
      </c>
      <c r="K138" s="199"/>
      <c r="L138" s="200" t="s">
        <v>28</v>
      </c>
      <c r="M138" s="201" t="s">
        <v>29</v>
      </c>
      <c r="N138" s="202"/>
      <c r="O138" s="203"/>
      <c r="P138" s="224">
        <f t="shared" si="20"/>
        <v>0</v>
      </c>
      <c r="Q138" s="225">
        <f t="shared" si="20"/>
        <v>0</v>
      </c>
      <c r="R138" s="225">
        <f t="shared" si="20"/>
        <v>0</v>
      </c>
      <c r="S138" s="226">
        <f t="shared" si="20"/>
        <v>0</v>
      </c>
      <c r="T138" s="275">
        <f t="shared" si="20"/>
        <v>0</v>
      </c>
      <c r="U138" s="207"/>
      <c r="V138" s="200" t="s">
        <v>28</v>
      </c>
      <c r="W138" s="201" t="s">
        <v>29</v>
      </c>
      <c r="X138" s="202"/>
      <c r="Y138" s="203" t="s">
        <v>156</v>
      </c>
      <c r="Z138" s="224">
        <f t="shared" si="22"/>
        <v>0</v>
      </c>
      <c r="AA138" s="225">
        <f t="shared" si="22"/>
        <v>0</v>
      </c>
      <c r="AB138" s="297">
        <f t="shared" si="22"/>
        <v>0</v>
      </c>
      <c r="AC138" s="371">
        <f t="shared" si="22"/>
        <v>0</v>
      </c>
      <c r="AE138" s="199"/>
      <c r="AF138" s="200" t="s">
        <v>28</v>
      </c>
      <c r="AG138" s="201" t="s">
        <v>29</v>
      </c>
      <c r="AH138" s="202"/>
      <c r="AI138" s="224">
        <f t="shared" si="14"/>
        <v>0</v>
      </c>
      <c r="AJ138" s="225">
        <f t="shared" si="18"/>
        <v>0</v>
      </c>
      <c r="AK138" s="371">
        <f t="shared" si="19"/>
        <v>0</v>
      </c>
      <c r="AL138" s="1383">
        <f t="shared" si="15"/>
        <v>0</v>
      </c>
      <c r="AM138" s="1339"/>
    </row>
    <row r="139" spans="1:39" ht="14.45" customHeight="1">
      <c r="A139" s="921">
        <v>0</v>
      </c>
      <c r="B139" s="921">
        <v>0</v>
      </c>
      <c r="C139" s="921">
        <v>0</v>
      </c>
      <c r="D139" s="921">
        <v>0</v>
      </c>
      <c r="E139" s="921">
        <v>0</v>
      </c>
      <c r="K139" s="199"/>
      <c r="L139" s="200" t="s">
        <v>31</v>
      </c>
      <c r="M139" s="201" t="s">
        <v>32</v>
      </c>
      <c r="N139" s="202"/>
      <c r="O139" s="203"/>
      <c r="P139" s="224">
        <f t="shared" si="20"/>
        <v>0</v>
      </c>
      <c r="Q139" s="225">
        <f t="shared" si="20"/>
        <v>0</v>
      </c>
      <c r="R139" s="225">
        <f t="shared" si="20"/>
        <v>0</v>
      </c>
      <c r="S139" s="226">
        <f t="shared" si="20"/>
        <v>0</v>
      </c>
      <c r="T139" s="275">
        <f t="shared" si="20"/>
        <v>0</v>
      </c>
      <c r="U139" s="207"/>
      <c r="V139" s="200" t="s">
        <v>31</v>
      </c>
      <c r="W139" s="201" t="s">
        <v>32</v>
      </c>
      <c r="X139" s="202"/>
      <c r="Y139" s="203" t="s">
        <v>156</v>
      </c>
      <c r="Z139" s="224">
        <f t="shared" si="22"/>
        <v>0</v>
      </c>
      <c r="AA139" s="225">
        <f t="shared" si="22"/>
        <v>0</v>
      </c>
      <c r="AB139" s="297">
        <f t="shared" si="22"/>
        <v>0</v>
      </c>
      <c r="AC139" s="371">
        <f t="shared" si="22"/>
        <v>0</v>
      </c>
      <c r="AE139" s="199"/>
      <c r="AF139" s="200" t="s">
        <v>31</v>
      </c>
      <c r="AG139" s="201" t="s">
        <v>32</v>
      </c>
      <c r="AH139" s="202"/>
      <c r="AI139" s="224">
        <f t="shared" si="14"/>
        <v>0</v>
      </c>
      <c r="AJ139" s="225">
        <f t="shared" si="18"/>
        <v>0</v>
      </c>
      <c r="AK139" s="371">
        <f t="shared" si="19"/>
        <v>0</v>
      </c>
      <c r="AL139" s="1383">
        <f t="shared" si="15"/>
        <v>0</v>
      </c>
      <c r="AM139" s="1339"/>
    </row>
    <row r="140" spans="1:39" ht="14.45" customHeight="1">
      <c r="A140" s="921">
        <v>0</v>
      </c>
      <c r="B140" s="921">
        <v>0</v>
      </c>
      <c r="C140" s="921">
        <v>0</v>
      </c>
      <c r="D140" s="921">
        <v>0</v>
      </c>
      <c r="E140" s="921">
        <v>0</v>
      </c>
      <c r="K140" s="199"/>
      <c r="L140" s="200" t="s">
        <v>35</v>
      </c>
      <c r="M140" s="201" t="s">
        <v>36</v>
      </c>
      <c r="N140" s="202"/>
      <c r="O140" s="203"/>
      <c r="P140" s="224">
        <f t="shared" si="20"/>
        <v>0</v>
      </c>
      <c r="Q140" s="225">
        <f t="shared" si="20"/>
        <v>0</v>
      </c>
      <c r="R140" s="225">
        <f t="shared" si="20"/>
        <v>0</v>
      </c>
      <c r="S140" s="226">
        <f t="shared" si="20"/>
        <v>0</v>
      </c>
      <c r="T140" s="275">
        <f t="shared" si="20"/>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14"/>
        <v>0</v>
      </c>
      <c r="AJ140" s="225">
        <f t="shared" si="18"/>
        <v>0</v>
      </c>
      <c r="AK140" s="371">
        <f t="shared" si="19"/>
        <v>0</v>
      </c>
      <c r="AL140" s="1383">
        <f t="shared" si="15"/>
        <v>0</v>
      </c>
      <c r="AM140" s="1339"/>
    </row>
    <row r="141" spans="1:39" ht="14.45" customHeight="1">
      <c r="A141" s="921">
        <v>0</v>
      </c>
      <c r="B141" s="921">
        <v>0</v>
      </c>
      <c r="C141" s="921">
        <v>0</v>
      </c>
      <c r="D141" s="921">
        <v>0</v>
      </c>
      <c r="E141" s="921">
        <v>0</v>
      </c>
      <c r="K141" s="199"/>
      <c r="L141" s="200" t="s">
        <v>38</v>
      </c>
      <c r="M141" s="201" t="s">
        <v>149</v>
      </c>
      <c r="N141" s="202"/>
      <c r="O141" s="203"/>
      <c r="P141" s="224">
        <f t="shared" si="20"/>
        <v>68151</v>
      </c>
      <c r="Q141" s="225">
        <f t="shared" si="20"/>
        <v>63200</v>
      </c>
      <c r="R141" s="225">
        <f t="shared" si="20"/>
        <v>0</v>
      </c>
      <c r="S141" s="226">
        <f t="shared" si="20"/>
        <v>42018</v>
      </c>
      <c r="T141" s="275">
        <f t="shared" si="20"/>
        <v>23000</v>
      </c>
      <c r="U141" s="207"/>
      <c r="V141" s="200" t="s">
        <v>38</v>
      </c>
      <c r="W141" s="201" t="s">
        <v>149</v>
      </c>
      <c r="X141" s="202"/>
      <c r="Y141" s="203" t="s">
        <v>156</v>
      </c>
      <c r="Z141" s="224">
        <f t="shared" ref="Z141:AC143" si="23">IF(ISERROR(Z$28*(Q141/(Q$136+Q$137+Q$138+Q$139+Q$141+Q$142+Q$143))),0,ROUND(Z$28*(Q141/(Q$136+Q$137+Q$138+Q$139+Q$141+Q$142+Q$143)),0))</f>
        <v>116</v>
      </c>
      <c r="AA141" s="225">
        <f t="shared" si="23"/>
        <v>0</v>
      </c>
      <c r="AB141" s="297">
        <f t="shared" si="23"/>
        <v>54</v>
      </c>
      <c r="AC141" s="371">
        <f t="shared" si="23"/>
        <v>33</v>
      </c>
      <c r="AE141" s="199"/>
      <c r="AF141" s="200" t="s">
        <v>38</v>
      </c>
      <c r="AG141" s="201" t="s">
        <v>149</v>
      </c>
      <c r="AH141" s="202"/>
      <c r="AI141" s="224">
        <f t="shared" si="14"/>
        <v>63084</v>
      </c>
      <c r="AJ141" s="225">
        <f t="shared" si="18"/>
        <v>0</v>
      </c>
      <c r="AK141" s="371">
        <f t="shared" si="19"/>
        <v>38910</v>
      </c>
      <c r="AL141" s="1383">
        <f t="shared" si="15"/>
        <v>4951</v>
      </c>
      <c r="AM141" s="1339"/>
    </row>
    <row r="142" spans="1:39" ht="14.45" customHeight="1">
      <c r="A142" s="921">
        <v>0</v>
      </c>
      <c r="B142" s="921">
        <v>0</v>
      </c>
      <c r="C142" s="921">
        <v>0</v>
      </c>
      <c r="D142" s="921">
        <v>0</v>
      </c>
      <c r="E142" s="921">
        <v>0</v>
      </c>
      <c r="K142" s="199"/>
      <c r="L142" s="200" t="s">
        <v>41</v>
      </c>
      <c r="M142" s="201" t="s">
        <v>42</v>
      </c>
      <c r="N142" s="202"/>
      <c r="O142" s="203"/>
      <c r="P142" s="224">
        <f t="shared" si="20"/>
        <v>0</v>
      </c>
      <c r="Q142" s="225">
        <f t="shared" si="20"/>
        <v>0</v>
      </c>
      <c r="R142" s="225">
        <f t="shared" si="20"/>
        <v>0</v>
      </c>
      <c r="S142" s="226">
        <f t="shared" si="20"/>
        <v>0</v>
      </c>
      <c r="T142" s="275">
        <f t="shared" si="20"/>
        <v>0</v>
      </c>
      <c r="U142" s="207"/>
      <c r="V142" s="200" t="s">
        <v>41</v>
      </c>
      <c r="W142" s="201" t="s">
        <v>42</v>
      </c>
      <c r="X142" s="202"/>
      <c r="Y142" s="203" t="s">
        <v>156</v>
      </c>
      <c r="Z142" s="224">
        <f t="shared" si="23"/>
        <v>0</v>
      </c>
      <c r="AA142" s="225">
        <f t="shared" si="23"/>
        <v>0</v>
      </c>
      <c r="AB142" s="297">
        <f t="shared" si="23"/>
        <v>0</v>
      </c>
      <c r="AC142" s="371">
        <f t="shared" si="23"/>
        <v>0</v>
      </c>
      <c r="AE142" s="199" t="s">
        <v>157</v>
      </c>
      <c r="AF142" s="200" t="s">
        <v>41</v>
      </c>
      <c r="AG142" s="201" t="s">
        <v>42</v>
      </c>
      <c r="AH142" s="202"/>
      <c r="AI142" s="224">
        <f t="shared" si="14"/>
        <v>0</v>
      </c>
      <c r="AJ142" s="225">
        <f t="shared" si="18"/>
        <v>0</v>
      </c>
      <c r="AK142" s="371">
        <f t="shared" si="19"/>
        <v>0</v>
      </c>
      <c r="AL142" s="1383">
        <f t="shared" si="15"/>
        <v>0</v>
      </c>
      <c r="AM142" s="1339"/>
    </row>
    <row r="143" spans="1:39" ht="14.45" customHeight="1">
      <c r="A143" s="921">
        <v>0</v>
      </c>
      <c r="B143" s="921">
        <v>0</v>
      </c>
      <c r="C143" s="921">
        <v>0</v>
      </c>
      <c r="D143" s="921">
        <v>0</v>
      </c>
      <c r="E143" s="921">
        <v>0</v>
      </c>
      <c r="K143" s="199"/>
      <c r="L143" s="221"/>
      <c r="M143" s="201" t="s">
        <v>13</v>
      </c>
      <c r="N143" s="202"/>
      <c r="O143" s="203"/>
      <c r="P143" s="224">
        <f t="shared" ref="P143:T152" si="24">P28+P82</f>
        <v>86892</v>
      </c>
      <c r="Q143" s="225">
        <f t="shared" si="24"/>
        <v>35189</v>
      </c>
      <c r="R143" s="225">
        <f t="shared" si="24"/>
        <v>0</v>
      </c>
      <c r="S143" s="226">
        <f t="shared" si="24"/>
        <v>80574</v>
      </c>
      <c r="T143" s="275">
        <f t="shared" si="24"/>
        <v>2700</v>
      </c>
      <c r="U143" s="207"/>
      <c r="V143" s="221"/>
      <c r="W143" s="201" t="s">
        <v>13</v>
      </c>
      <c r="X143" s="202"/>
      <c r="Y143" s="203" t="s">
        <v>156</v>
      </c>
      <c r="Z143" s="224">
        <f t="shared" si="23"/>
        <v>65</v>
      </c>
      <c r="AA143" s="225">
        <f t="shared" si="23"/>
        <v>0</v>
      </c>
      <c r="AB143" s="297">
        <f t="shared" si="23"/>
        <v>103</v>
      </c>
      <c r="AC143" s="371">
        <f t="shared" si="23"/>
        <v>4</v>
      </c>
      <c r="AE143" s="199" t="s">
        <v>158</v>
      </c>
      <c r="AF143" s="221"/>
      <c r="AG143" s="201" t="s">
        <v>13</v>
      </c>
      <c r="AH143" s="202"/>
      <c r="AI143" s="224">
        <f t="shared" si="14"/>
        <v>35124</v>
      </c>
      <c r="AJ143" s="225">
        <f t="shared" si="18"/>
        <v>0</v>
      </c>
      <c r="AK143" s="371">
        <f t="shared" si="19"/>
        <v>32553</v>
      </c>
      <c r="AL143" s="1383">
        <f t="shared" si="15"/>
        <v>51703</v>
      </c>
      <c r="AM143" s="1339"/>
    </row>
    <row r="144" spans="1:39" ht="14.45" customHeight="1">
      <c r="A144" s="921">
        <v>0</v>
      </c>
      <c r="B144" s="921">
        <v>0</v>
      </c>
      <c r="C144" s="921">
        <v>0</v>
      </c>
      <c r="D144" s="921">
        <v>0</v>
      </c>
      <c r="E144" s="921">
        <v>0</v>
      </c>
      <c r="K144" s="199" t="s">
        <v>4</v>
      </c>
      <c r="L144" s="178" t="s">
        <v>45</v>
      </c>
      <c r="M144" s="202"/>
      <c r="N144" s="202"/>
      <c r="O144" s="203"/>
      <c r="P144" s="224">
        <f t="shared" si="24"/>
        <v>0</v>
      </c>
      <c r="Q144" s="225">
        <f t="shared" si="24"/>
        <v>0</v>
      </c>
      <c r="R144" s="225">
        <f t="shared" si="24"/>
        <v>0</v>
      </c>
      <c r="S144" s="226">
        <f t="shared" si="24"/>
        <v>0</v>
      </c>
      <c r="T144" s="275">
        <f t="shared" si="24"/>
        <v>0</v>
      </c>
      <c r="U144" s="207" t="s">
        <v>4</v>
      </c>
      <c r="V144" s="178" t="s">
        <v>45</v>
      </c>
      <c r="W144" s="202"/>
      <c r="X144" s="202"/>
      <c r="Y144" s="203" t="s">
        <v>156</v>
      </c>
      <c r="Z144" s="464">
        <f>IF(ISERROR(Z$60*(Q144/(Q$123+Q$133+Q$134+Q$135+Q$144+Q$163+Q$175))),0,ROUND(Z$60*(Q144/(Q$123+Q$133+Q$134+Q$135+Q$144+Q$163+Q$175)),0))</f>
        <v>0</v>
      </c>
      <c r="AA144" s="225">
        <f>IF(ISERROR(AA$60*(R144/(R$123+R$133+R$134+R$135+R$144+R$163+R$175))),0,ROUND(AA$60*(R144/(R$123+R$133+R$134+R$135+R$144+R$163+R$175)),0))</f>
        <v>0</v>
      </c>
      <c r="AB144" s="297">
        <f>IF(ISERROR(AB$60*(S144/(S$123+S$133+S$134+S$135+S$144+S$163+S$175))),0,ROUND(AB$60*(S144/(S$123+S$133+S$134+S$135+S$144+S$163+S$175)),0))</f>
        <v>0</v>
      </c>
      <c r="AC144" s="371">
        <f>IF(ISERROR(AC$60*(T144/(T$123+T$133+T$134+T$135+T$144+T$163+T$175))),0,ROUND(AC$60*(T144/(T$123+T$133+T$134+T$135+T$144+T$163+T$175)),0))</f>
        <v>0</v>
      </c>
      <c r="AE144" s="199" t="s">
        <v>159</v>
      </c>
      <c r="AF144" s="178" t="s">
        <v>45</v>
      </c>
      <c r="AG144" s="202"/>
      <c r="AH144" s="202"/>
      <c r="AI144" s="224">
        <f t="shared" si="14"/>
        <v>0</v>
      </c>
      <c r="AJ144" s="225">
        <f>SUM(AJ145:AJ147)</f>
        <v>0</v>
      </c>
      <c r="AK144" s="371">
        <f>SUM(AK145:AK147)</f>
        <v>0</v>
      </c>
      <c r="AL144" s="1383">
        <f t="shared" si="15"/>
        <v>0</v>
      </c>
      <c r="AM144" s="1339"/>
    </row>
    <row r="145" spans="1:39" ht="14.45" customHeight="1">
      <c r="A145" s="921">
        <v>0</v>
      </c>
      <c r="B145" s="921">
        <v>0</v>
      </c>
      <c r="C145" s="921">
        <v>0</v>
      </c>
      <c r="D145" s="921">
        <v>0</v>
      </c>
      <c r="E145" s="921">
        <v>0</v>
      </c>
      <c r="K145" s="199" t="s">
        <v>21</v>
      </c>
      <c r="L145" s="200"/>
      <c r="M145" s="201" t="s">
        <v>100</v>
      </c>
      <c r="N145" s="202"/>
      <c r="O145" s="203"/>
      <c r="P145" s="224">
        <f t="shared" si="24"/>
        <v>0</v>
      </c>
      <c r="Q145" s="225">
        <f t="shared" si="24"/>
        <v>0</v>
      </c>
      <c r="R145" s="225">
        <f t="shared" si="24"/>
        <v>0</v>
      </c>
      <c r="S145" s="226">
        <f t="shared" si="24"/>
        <v>0</v>
      </c>
      <c r="T145" s="275">
        <f t="shared" si="24"/>
        <v>0</v>
      </c>
      <c r="U145" s="207"/>
      <c r="V145" s="200"/>
      <c r="W145" s="201" t="s">
        <v>100</v>
      </c>
      <c r="X145" s="202"/>
      <c r="Y145" s="203" t="s">
        <v>156</v>
      </c>
      <c r="Z145" s="224">
        <f t="shared" ref="Z145:AC147" si="25">IF(ISERROR(Z$144*(Q145/Q$144)),0,ROUND(Z$144*(Q145/Q$144),0))</f>
        <v>0</v>
      </c>
      <c r="AA145" s="225">
        <f t="shared" si="25"/>
        <v>0</v>
      </c>
      <c r="AB145" s="297">
        <f t="shared" si="25"/>
        <v>0</v>
      </c>
      <c r="AC145" s="371">
        <f t="shared" si="25"/>
        <v>0</v>
      </c>
      <c r="AE145" s="199" t="s">
        <v>160</v>
      </c>
      <c r="AF145" s="200"/>
      <c r="AG145" s="201" t="s">
        <v>100</v>
      </c>
      <c r="AH145" s="202"/>
      <c r="AI145" s="224">
        <f t="shared" si="14"/>
        <v>0</v>
      </c>
      <c r="AJ145" s="225">
        <f t="shared" ref="AJ145:AJ153" si="26">IF($P145-$Z145=0,0,ROUND((R145-AA145)*$AI145/($P145-$Z145),0))</f>
        <v>0</v>
      </c>
      <c r="AK145" s="371">
        <f t="shared" ref="AK145:AK153" si="27">IF(P145-Z145=0,0,ROUND((S145-AB145)*AI145/(P145-Z145),0))</f>
        <v>0</v>
      </c>
      <c r="AL145" s="1383">
        <f t="shared" si="15"/>
        <v>0</v>
      </c>
      <c r="AM145" s="1339"/>
    </row>
    <row r="146" spans="1:39" ht="14.45" customHeight="1">
      <c r="A146" s="921">
        <v>0</v>
      </c>
      <c r="B146" s="921">
        <v>0</v>
      </c>
      <c r="C146" s="921">
        <v>0</v>
      </c>
      <c r="D146" s="921">
        <v>0</v>
      </c>
      <c r="E146" s="921">
        <v>0</v>
      </c>
      <c r="K146" s="199" t="s">
        <v>128</v>
      </c>
      <c r="L146" s="200"/>
      <c r="M146" s="201" t="s">
        <v>101</v>
      </c>
      <c r="N146" s="202"/>
      <c r="O146" s="203"/>
      <c r="P146" s="224">
        <f t="shared" si="24"/>
        <v>0</v>
      </c>
      <c r="Q146" s="225">
        <f t="shared" si="24"/>
        <v>0</v>
      </c>
      <c r="R146" s="225">
        <f t="shared" si="24"/>
        <v>0</v>
      </c>
      <c r="S146" s="226">
        <f t="shared" si="24"/>
        <v>0</v>
      </c>
      <c r="T146" s="275">
        <f t="shared" si="24"/>
        <v>0</v>
      </c>
      <c r="U146" s="207"/>
      <c r="V146" s="200"/>
      <c r="W146" s="201" t="s">
        <v>101</v>
      </c>
      <c r="X146" s="202"/>
      <c r="Y146" s="203" t="s">
        <v>156</v>
      </c>
      <c r="Z146" s="224">
        <f t="shared" si="25"/>
        <v>0</v>
      </c>
      <c r="AA146" s="225">
        <f t="shared" si="25"/>
        <v>0</v>
      </c>
      <c r="AB146" s="297">
        <f t="shared" si="25"/>
        <v>0</v>
      </c>
      <c r="AC146" s="371">
        <f t="shared" si="25"/>
        <v>0</v>
      </c>
      <c r="AE146" s="199" t="s">
        <v>41</v>
      </c>
      <c r="AF146" s="200"/>
      <c r="AG146" s="201" t="s">
        <v>101</v>
      </c>
      <c r="AH146" s="202"/>
      <c r="AI146" s="224">
        <f t="shared" si="14"/>
        <v>0</v>
      </c>
      <c r="AJ146" s="225">
        <f t="shared" si="26"/>
        <v>0</v>
      </c>
      <c r="AK146" s="371">
        <f t="shared" si="27"/>
        <v>0</v>
      </c>
      <c r="AL146" s="1383">
        <f t="shared" si="15"/>
        <v>0</v>
      </c>
      <c r="AM146" s="1339"/>
    </row>
    <row r="147" spans="1:39" ht="14.45" customHeight="1">
      <c r="A147" s="921">
        <v>0</v>
      </c>
      <c r="B147" s="921">
        <v>0</v>
      </c>
      <c r="C147" s="921">
        <v>0</v>
      </c>
      <c r="D147" s="921">
        <v>0</v>
      </c>
      <c r="E147" s="921">
        <v>0</v>
      </c>
      <c r="K147" s="199" t="s">
        <v>161</v>
      </c>
      <c r="L147" s="200"/>
      <c r="M147" s="201" t="s">
        <v>13</v>
      </c>
      <c r="N147" s="202"/>
      <c r="O147" s="203"/>
      <c r="P147" s="224">
        <f t="shared" si="24"/>
        <v>0</v>
      </c>
      <c r="Q147" s="225">
        <f t="shared" si="24"/>
        <v>0</v>
      </c>
      <c r="R147" s="225">
        <f t="shared" si="24"/>
        <v>0</v>
      </c>
      <c r="S147" s="226">
        <f t="shared" si="24"/>
        <v>0</v>
      </c>
      <c r="T147" s="275">
        <f t="shared" si="24"/>
        <v>0</v>
      </c>
      <c r="U147" s="207"/>
      <c r="V147" s="200"/>
      <c r="W147" s="201" t="s">
        <v>13</v>
      </c>
      <c r="X147" s="202"/>
      <c r="Y147" s="203" t="s">
        <v>156</v>
      </c>
      <c r="Z147" s="224">
        <f t="shared" si="25"/>
        <v>0</v>
      </c>
      <c r="AA147" s="225">
        <f t="shared" si="25"/>
        <v>0</v>
      </c>
      <c r="AB147" s="297">
        <f t="shared" si="25"/>
        <v>0</v>
      </c>
      <c r="AC147" s="371">
        <f t="shared" si="25"/>
        <v>0</v>
      </c>
      <c r="AE147" s="199" t="s">
        <v>162</v>
      </c>
      <c r="AF147" s="200"/>
      <c r="AG147" s="201" t="s">
        <v>13</v>
      </c>
      <c r="AH147" s="202"/>
      <c r="AI147" s="224">
        <f t="shared" si="14"/>
        <v>0</v>
      </c>
      <c r="AJ147" s="225">
        <f t="shared" si="26"/>
        <v>0</v>
      </c>
      <c r="AK147" s="371">
        <f t="shared" si="27"/>
        <v>0</v>
      </c>
      <c r="AL147" s="1383">
        <f t="shared" si="15"/>
        <v>0</v>
      </c>
      <c r="AM147" s="1339"/>
    </row>
    <row r="148" spans="1:39" ht="14.45" customHeight="1">
      <c r="A148" s="921">
        <v>0</v>
      </c>
      <c r="B148" s="921">
        <v>0</v>
      </c>
      <c r="C148" s="921">
        <v>0</v>
      </c>
      <c r="D148" s="921">
        <v>0</v>
      </c>
      <c r="E148" s="921">
        <v>0</v>
      </c>
      <c r="K148" s="199" t="s">
        <v>83</v>
      </c>
      <c r="L148" s="178"/>
      <c r="M148" s="201" t="s">
        <v>47</v>
      </c>
      <c r="N148" s="202"/>
      <c r="O148" s="203"/>
      <c r="P148" s="224">
        <f t="shared" si="24"/>
        <v>131523</v>
      </c>
      <c r="Q148" s="225">
        <f t="shared" si="24"/>
        <v>131523</v>
      </c>
      <c r="R148" s="225">
        <f t="shared" si="24"/>
        <v>21340</v>
      </c>
      <c r="S148" s="226">
        <f t="shared" si="24"/>
        <v>0</v>
      </c>
      <c r="T148" s="275">
        <f t="shared" si="24"/>
        <v>34400</v>
      </c>
      <c r="U148" s="207" t="s">
        <v>4</v>
      </c>
      <c r="V148" s="178"/>
      <c r="W148" s="201" t="s">
        <v>47</v>
      </c>
      <c r="X148" s="202"/>
      <c r="Y148" s="203" t="s">
        <v>156</v>
      </c>
      <c r="Z148" s="224">
        <f>IF(ISERROR(Z$33*(Q148/(Q148+Q149))),0,ROUND(Z$33*(Q148/(Q148+Q149)),0))</f>
        <v>37940</v>
      </c>
      <c r="AA148" s="225">
        <f>IF(ISERROR(AA$33*(R148/(R148+R149))),0,ROUND(AA$33*(R148/(R148+R149)),0))</f>
        <v>18454</v>
      </c>
      <c r="AB148" s="297">
        <f>IF(ISERROR(AB$33*(S148/(S148+S149))),0,ROUND(AB$33*(S148/(S148+S149)),0))</f>
        <v>0</v>
      </c>
      <c r="AC148" s="371">
        <f>IF(ISERROR(AC$33*(T148/(T148+T149))),0,ROUND(AC$33*(T148/(T148+T149)),0))</f>
        <v>0</v>
      </c>
      <c r="AE148" s="199" t="s">
        <v>163</v>
      </c>
      <c r="AF148" s="178"/>
      <c r="AG148" s="201" t="s">
        <v>47</v>
      </c>
      <c r="AH148" s="202"/>
      <c r="AI148" s="224">
        <f t="shared" si="14"/>
        <v>93583</v>
      </c>
      <c r="AJ148" s="225">
        <f t="shared" si="26"/>
        <v>2886</v>
      </c>
      <c r="AK148" s="371">
        <f t="shared" si="27"/>
        <v>0</v>
      </c>
      <c r="AL148" s="1383">
        <f t="shared" si="15"/>
        <v>0</v>
      </c>
      <c r="AM148" s="1339"/>
    </row>
    <row r="149" spans="1:39" ht="14.45" customHeight="1">
      <c r="A149" s="921">
        <v>0</v>
      </c>
      <c r="B149" s="921">
        <v>0</v>
      </c>
      <c r="C149" s="921">
        <v>0</v>
      </c>
      <c r="D149" s="921">
        <v>0</v>
      </c>
      <c r="E149" s="921">
        <v>0</v>
      </c>
      <c r="K149" s="199" t="s">
        <v>131</v>
      </c>
      <c r="L149" s="200"/>
      <c r="M149" s="201" t="s">
        <v>50</v>
      </c>
      <c r="N149" s="202"/>
      <c r="O149" s="203"/>
      <c r="P149" s="224">
        <f t="shared" si="24"/>
        <v>0</v>
      </c>
      <c r="Q149" s="225">
        <f t="shared" si="24"/>
        <v>0</v>
      </c>
      <c r="R149" s="225">
        <f t="shared" si="24"/>
        <v>0</v>
      </c>
      <c r="S149" s="226">
        <f t="shared" si="24"/>
        <v>0</v>
      </c>
      <c r="T149" s="275">
        <f t="shared" si="24"/>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4"/>
        <v>0</v>
      </c>
      <c r="AJ149" s="225">
        <f t="shared" si="26"/>
        <v>0</v>
      </c>
      <c r="AK149" s="371">
        <f t="shared" si="27"/>
        <v>0</v>
      </c>
      <c r="AL149" s="1383">
        <f t="shared" si="15"/>
        <v>0</v>
      </c>
      <c r="AM149" s="1339"/>
    </row>
    <row r="150" spans="1:39" ht="14.45" customHeight="1">
      <c r="A150" s="921">
        <v>0</v>
      </c>
      <c r="B150" s="921">
        <v>0</v>
      </c>
      <c r="C150" s="921">
        <v>0</v>
      </c>
      <c r="D150" s="921">
        <v>0</v>
      </c>
      <c r="E150" s="921">
        <v>0</v>
      </c>
      <c r="K150" s="199" t="s">
        <v>129</v>
      </c>
      <c r="L150" s="200"/>
      <c r="M150" s="201" t="s">
        <v>52</v>
      </c>
      <c r="N150" s="202"/>
      <c r="O150" s="203"/>
      <c r="P150" s="224">
        <f t="shared" si="24"/>
        <v>220</v>
      </c>
      <c r="Q150" s="225">
        <f t="shared" si="24"/>
        <v>220</v>
      </c>
      <c r="R150" s="225">
        <f t="shared" si="24"/>
        <v>0</v>
      </c>
      <c r="S150" s="226">
        <f t="shared" si="24"/>
        <v>0</v>
      </c>
      <c r="T150" s="275">
        <f t="shared" si="24"/>
        <v>0</v>
      </c>
      <c r="U150" s="207"/>
      <c r="V150" s="200"/>
      <c r="W150" s="201" t="s">
        <v>52</v>
      </c>
      <c r="X150" s="202"/>
      <c r="Y150" s="203" t="s">
        <v>156</v>
      </c>
      <c r="Z150" s="224">
        <f t="shared" ref="Z150:AC152" si="28">IF(ISERROR(Z$47*(Q150/(Q$150+Q$151+Q$152+Q$161+Q$162))),0,ROUND(Z$47*(Q150/(Q$150+Q$151+Q$152+Q$161+Q$162)),0))</f>
        <v>0</v>
      </c>
      <c r="AA150" s="225">
        <f t="shared" si="28"/>
        <v>0</v>
      </c>
      <c r="AB150" s="297">
        <f t="shared" si="28"/>
        <v>0</v>
      </c>
      <c r="AC150" s="371">
        <f t="shared" si="28"/>
        <v>0</v>
      </c>
      <c r="AE150" s="199" t="s">
        <v>165</v>
      </c>
      <c r="AF150" s="200"/>
      <c r="AG150" s="201" t="s">
        <v>52</v>
      </c>
      <c r="AH150" s="202"/>
      <c r="AI150" s="224">
        <f t="shared" si="14"/>
        <v>220</v>
      </c>
      <c r="AJ150" s="225">
        <f t="shared" si="26"/>
        <v>0</v>
      </c>
      <c r="AK150" s="371">
        <f t="shared" si="27"/>
        <v>0</v>
      </c>
      <c r="AL150" s="1383">
        <f t="shared" si="15"/>
        <v>0</v>
      </c>
      <c r="AM150" s="1339"/>
    </row>
    <row r="151" spans="1:39" ht="14.45" customHeight="1">
      <c r="A151" s="921">
        <v>0</v>
      </c>
      <c r="B151" s="921">
        <v>0</v>
      </c>
      <c r="C151" s="921">
        <v>0</v>
      </c>
      <c r="D151" s="921">
        <v>0</v>
      </c>
      <c r="E151" s="921">
        <v>0</v>
      </c>
      <c r="K151" s="199" t="s">
        <v>38</v>
      </c>
      <c r="L151" s="200" t="s">
        <v>54</v>
      </c>
      <c r="M151" s="201" t="s">
        <v>32</v>
      </c>
      <c r="N151" s="202"/>
      <c r="O151" s="203"/>
      <c r="P151" s="224">
        <f t="shared" si="24"/>
        <v>0</v>
      </c>
      <c r="Q151" s="225">
        <f t="shared" si="24"/>
        <v>0</v>
      </c>
      <c r="R151" s="225">
        <f t="shared" si="24"/>
        <v>0</v>
      </c>
      <c r="S151" s="226">
        <f t="shared" si="24"/>
        <v>0</v>
      </c>
      <c r="T151" s="275">
        <f t="shared" si="24"/>
        <v>0</v>
      </c>
      <c r="U151" s="207"/>
      <c r="V151" s="200" t="s">
        <v>54</v>
      </c>
      <c r="W151" s="201" t="s">
        <v>32</v>
      </c>
      <c r="X151" s="202"/>
      <c r="Y151" s="203" t="s">
        <v>156</v>
      </c>
      <c r="Z151" s="224">
        <f t="shared" si="28"/>
        <v>0</v>
      </c>
      <c r="AA151" s="225">
        <f t="shared" si="28"/>
        <v>0</v>
      </c>
      <c r="AB151" s="297">
        <f t="shared" si="28"/>
        <v>0</v>
      </c>
      <c r="AC151" s="371">
        <f t="shared" si="28"/>
        <v>0</v>
      </c>
      <c r="AE151" s="199" t="s">
        <v>166</v>
      </c>
      <c r="AF151" s="200" t="s">
        <v>54</v>
      </c>
      <c r="AG151" s="201" t="s">
        <v>32</v>
      </c>
      <c r="AH151" s="202"/>
      <c r="AI151" s="224">
        <f t="shared" si="14"/>
        <v>0</v>
      </c>
      <c r="AJ151" s="225">
        <f t="shared" si="26"/>
        <v>0</v>
      </c>
      <c r="AK151" s="371">
        <f t="shared" si="27"/>
        <v>0</v>
      </c>
      <c r="AL151" s="1383">
        <f t="shared" si="15"/>
        <v>0</v>
      </c>
      <c r="AM151" s="1339"/>
    </row>
    <row r="152" spans="1:39" ht="14.45" customHeight="1">
      <c r="A152" s="921">
        <v>0</v>
      </c>
      <c r="B152" s="921">
        <v>0</v>
      </c>
      <c r="C152" s="921">
        <v>0</v>
      </c>
      <c r="D152" s="921">
        <v>0</v>
      </c>
      <c r="E152" s="921">
        <v>0</v>
      </c>
      <c r="K152" s="199" t="s">
        <v>24</v>
      </c>
      <c r="L152" s="200"/>
      <c r="M152" s="201" t="s">
        <v>42</v>
      </c>
      <c r="N152" s="202"/>
      <c r="O152" s="203"/>
      <c r="P152" s="224">
        <f t="shared" si="24"/>
        <v>0</v>
      </c>
      <c r="Q152" s="225">
        <f t="shared" si="24"/>
        <v>0</v>
      </c>
      <c r="R152" s="225">
        <f t="shared" si="24"/>
        <v>0</v>
      </c>
      <c r="S152" s="226">
        <f t="shared" si="24"/>
        <v>0</v>
      </c>
      <c r="T152" s="275">
        <f t="shared" si="24"/>
        <v>0</v>
      </c>
      <c r="U152" s="207"/>
      <c r="V152" s="200"/>
      <c r="W152" s="201" t="s">
        <v>42</v>
      </c>
      <c r="X152" s="202"/>
      <c r="Y152" s="203" t="s">
        <v>156</v>
      </c>
      <c r="Z152" s="224">
        <f t="shared" si="28"/>
        <v>0</v>
      </c>
      <c r="AA152" s="225">
        <f t="shared" si="28"/>
        <v>0</v>
      </c>
      <c r="AB152" s="297">
        <f t="shared" si="28"/>
        <v>0</v>
      </c>
      <c r="AC152" s="371">
        <f t="shared" si="28"/>
        <v>0</v>
      </c>
      <c r="AE152" s="199" t="s">
        <v>167</v>
      </c>
      <c r="AF152" s="200"/>
      <c r="AG152" s="201" t="s">
        <v>42</v>
      </c>
      <c r="AH152" s="202"/>
      <c r="AI152" s="224">
        <f t="shared" si="14"/>
        <v>0</v>
      </c>
      <c r="AJ152" s="225">
        <f t="shared" si="26"/>
        <v>0</v>
      </c>
      <c r="AK152" s="371">
        <f t="shared" si="27"/>
        <v>0</v>
      </c>
      <c r="AL152" s="1383">
        <f t="shared" si="15"/>
        <v>0</v>
      </c>
      <c r="AM152" s="1339"/>
    </row>
    <row r="153" spans="1:39" ht="14.45" customHeight="1">
      <c r="A153" s="921">
        <v>0</v>
      </c>
      <c r="B153" s="921">
        <v>0</v>
      </c>
      <c r="C153" s="921">
        <v>0</v>
      </c>
      <c r="D153" s="921">
        <v>0</v>
      </c>
      <c r="E153" s="921">
        <v>0</v>
      </c>
      <c r="K153" s="199" t="s">
        <v>72</v>
      </c>
      <c r="L153" s="200"/>
      <c r="M153" s="201" t="s">
        <v>57</v>
      </c>
      <c r="N153" s="202"/>
      <c r="O153" s="203"/>
      <c r="P153" s="224">
        <f t="shared" ref="P153:T162" si="29">P38+P92</f>
        <v>0</v>
      </c>
      <c r="Q153" s="225">
        <f t="shared" si="29"/>
        <v>0</v>
      </c>
      <c r="R153" s="225">
        <f t="shared" si="29"/>
        <v>0</v>
      </c>
      <c r="S153" s="226">
        <f t="shared" si="29"/>
        <v>0</v>
      </c>
      <c r="T153" s="275">
        <f t="shared" si="29"/>
        <v>0</v>
      </c>
      <c r="U153" s="207"/>
      <c r="V153" s="200"/>
      <c r="W153" s="201" t="s">
        <v>57</v>
      </c>
      <c r="X153" s="202"/>
      <c r="Y153" s="203"/>
      <c r="Z153" s="224">
        <f>Z38</f>
        <v>0</v>
      </c>
      <c r="AA153" s="225">
        <f>AA38</f>
        <v>0</v>
      </c>
      <c r="AB153" s="297">
        <f>AB38</f>
        <v>0</v>
      </c>
      <c r="AC153" s="371">
        <f>AC38</f>
        <v>0</v>
      </c>
      <c r="AE153" s="199" t="s">
        <v>168</v>
      </c>
      <c r="AF153" s="200"/>
      <c r="AG153" s="201" t="s">
        <v>57</v>
      </c>
      <c r="AH153" s="202"/>
      <c r="AI153" s="224">
        <f t="shared" si="14"/>
        <v>0</v>
      </c>
      <c r="AJ153" s="225">
        <f t="shared" si="26"/>
        <v>0</v>
      </c>
      <c r="AK153" s="371">
        <f t="shared" si="27"/>
        <v>0</v>
      </c>
      <c r="AL153" s="1383">
        <f t="shared" si="15"/>
        <v>0</v>
      </c>
      <c r="AM153" s="1339"/>
    </row>
    <row r="154" spans="1:39" ht="14.45" customHeight="1">
      <c r="A154" s="921">
        <v>0</v>
      </c>
      <c r="B154" s="921">
        <v>0</v>
      </c>
      <c r="C154" s="921">
        <v>0</v>
      </c>
      <c r="D154" s="921">
        <v>0</v>
      </c>
      <c r="E154" s="921">
        <v>0</v>
      </c>
      <c r="K154" s="199"/>
      <c r="L154" s="200"/>
      <c r="M154" s="178" t="s">
        <v>60</v>
      </c>
      <c r="N154" s="202"/>
      <c r="O154" s="203"/>
      <c r="P154" s="224">
        <f t="shared" si="29"/>
        <v>0</v>
      </c>
      <c r="Q154" s="225">
        <f t="shared" si="29"/>
        <v>0</v>
      </c>
      <c r="R154" s="225">
        <f t="shared" si="29"/>
        <v>0</v>
      </c>
      <c r="S154" s="226">
        <f t="shared" si="29"/>
        <v>0</v>
      </c>
      <c r="T154" s="275">
        <f t="shared" si="29"/>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4"/>
        <v>0</v>
      </c>
      <c r="AJ154" s="225">
        <f>SUM(AJ155:AJ159)</f>
        <v>0</v>
      </c>
      <c r="AK154" s="371">
        <f>SUM(AK155:AK159)</f>
        <v>0</v>
      </c>
      <c r="AL154" s="1383">
        <f t="shared" si="15"/>
        <v>0</v>
      </c>
      <c r="AM154" s="1339"/>
    </row>
    <row r="155" spans="1:39" ht="14.45" customHeight="1">
      <c r="A155" s="921">
        <v>0</v>
      </c>
      <c r="B155" s="921">
        <v>0</v>
      </c>
      <c r="C155" s="921">
        <v>0</v>
      </c>
      <c r="D155" s="921">
        <v>0</v>
      </c>
      <c r="E155" s="921">
        <v>0</v>
      </c>
      <c r="K155" s="199"/>
      <c r="L155" s="200" t="s">
        <v>59</v>
      </c>
      <c r="M155" s="200"/>
      <c r="N155" s="201" t="s">
        <v>62</v>
      </c>
      <c r="O155" s="203"/>
      <c r="P155" s="224">
        <f t="shared" si="29"/>
        <v>0</v>
      </c>
      <c r="Q155" s="225">
        <f t="shared" si="29"/>
        <v>0</v>
      </c>
      <c r="R155" s="225">
        <f t="shared" si="29"/>
        <v>0</v>
      </c>
      <c r="S155" s="226">
        <f t="shared" si="29"/>
        <v>0</v>
      </c>
      <c r="T155" s="275">
        <f t="shared" si="29"/>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4"/>
        <v>0</v>
      </c>
      <c r="AJ155" s="225">
        <f t="shared" ref="AJ155:AJ162" si="30">IF($P155-$Z155=0,0,ROUND((R155-AA155)*$AI155/($P155-$Z155),0))</f>
        <v>0</v>
      </c>
      <c r="AK155" s="371">
        <f t="shared" ref="AK155:AK162" si="31">IF(P155-Z155=0,0,ROUND((S155-AB155)*AI155/(P155-Z155),0))</f>
        <v>0</v>
      </c>
      <c r="AL155" s="1383">
        <f t="shared" si="15"/>
        <v>0</v>
      </c>
      <c r="AM155" s="1339"/>
    </row>
    <row r="156" spans="1:39" ht="14.45" customHeight="1">
      <c r="A156" s="921">
        <v>0</v>
      </c>
      <c r="B156" s="921">
        <v>0</v>
      </c>
      <c r="C156" s="921">
        <v>0</v>
      </c>
      <c r="D156" s="921">
        <v>0</v>
      </c>
      <c r="E156" s="921">
        <v>0</v>
      </c>
      <c r="K156" s="199"/>
      <c r="L156" s="200"/>
      <c r="M156" s="200"/>
      <c r="N156" s="201" t="s">
        <v>64</v>
      </c>
      <c r="O156" s="203"/>
      <c r="P156" s="224">
        <f t="shared" si="29"/>
        <v>0</v>
      </c>
      <c r="Q156" s="225">
        <f t="shared" si="29"/>
        <v>0</v>
      </c>
      <c r="R156" s="225">
        <f t="shared" si="29"/>
        <v>0</v>
      </c>
      <c r="S156" s="226">
        <f t="shared" si="29"/>
        <v>0</v>
      </c>
      <c r="T156" s="275">
        <f t="shared" si="29"/>
        <v>0</v>
      </c>
      <c r="U156" s="207"/>
      <c r="V156" s="200"/>
      <c r="W156" s="200"/>
      <c r="X156" s="201" t="s">
        <v>64</v>
      </c>
      <c r="Y156" s="203" t="s">
        <v>156</v>
      </c>
      <c r="Z156" s="224">
        <f t="shared" ref="Z156:AC157" si="32">IF(ISERROR(Z$39*(Q156/(Q$156+Q$157+Q$159))),0,ROUND(Z$39*(Q156/(Q$156+Q$157+Q$159)),0))</f>
        <v>0</v>
      </c>
      <c r="AA156" s="225">
        <f t="shared" si="32"/>
        <v>0</v>
      </c>
      <c r="AB156" s="297">
        <f t="shared" si="32"/>
        <v>0</v>
      </c>
      <c r="AC156" s="371">
        <f t="shared" si="32"/>
        <v>0</v>
      </c>
      <c r="AE156" s="199" t="s">
        <v>35</v>
      </c>
      <c r="AF156" s="200"/>
      <c r="AG156" s="200"/>
      <c r="AH156" s="201" t="s">
        <v>64</v>
      </c>
      <c r="AI156" s="224">
        <f t="shared" si="14"/>
        <v>0</v>
      </c>
      <c r="AJ156" s="225">
        <f t="shared" si="30"/>
        <v>0</v>
      </c>
      <c r="AK156" s="371">
        <f t="shared" si="31"/>
        <v>0</v>
      </c>
      <c r="AL156" s="1383">
        <f t="shared" si="15"/>
        <v>0</v>
      </c>
      <c r="AM156" s="1339"/>
    </row>
    <row r="157" spans="1:39" ht="14.45" customHeight="1">
      <c r="A157" s="921">
        <v>0</v>
      </c>
      <c r="B157" s="921">
        <v>0</v>
      </c>
      <c r="C157" s="921">
        <v>0</v>
      </c>
      <c r="D157" s="921">
        <v>0</v>
      </c>
      <c r="E157" s="921">
        <v>0</v>
      </c>
      <c r="K157" s="199"/>
      <c r="L157" s="200"/>
      <c r="M157" s="200"/>
      <c r="N157" s="201" t="s">
        <v>66</v>
      </c>
      <c r="O157" s="203"/>
      <c r="P157" s="224">
        <f t="shared" si="29"/>
        <v>0</v>
      </c>
      <c r="Q157" s="225">
        <f t="shared" si="29"/>
        <v>0</v>
      </c>
      <c r="R157" s="225">
        <f t="shared" si="29"/>
        <v>0</v>
      </c>
      <c r="S157" s="226">
        <f t="shared" si="29"/>
        <v>0</v>
      </c>
      <c r="T157" s="275">
        <f t="shared" si="29"/>
        <v>0</v>
      </c>
      <c r="U157" s="207"/>
      <c r="V157" s="200"/>
      <c r="W157" s="200"/>
      <c r="X157" s="201" t="s">
        <v>66</v>
      </c>
      <c r="Y157" s="203" t="s">
        <v>156</v>
      </c>
      <c r="Z157" s="224">
        <f t="shared" si="32"/>
        <v>0</v>
      </c>
      <c r="AA157" s="225">
        <f t="shared" si="32"/>
        <v>0</v>
      </c>
      <c r="AB157" s="297">
        <f t="shared" si="32"/>
        <v>0</v>
      </c>
      <c r="AC157" s="371">
        <f t="shared" si="32"/>
        <v>0</v>
      </c>
      <c r="AE157" s="199" t="s">
        <v>171</v>
      </c>
      <c r="AF157" s="200"/>
      <c r="AG157" s="200"/>
      <c r="AH157" s="201" t="s">
        <v>66</v>
      </c>
      <c r="AI157" s="224">
        <f t="shared" si="14"/>
        <v>0</v>
      </c>
      <c r="AJ157" s="225">
        <f t="shared" si="30"/>
        <v>0</v>
      </c>
      <c r="AK157" s="371">
        <f t="shared" si="31"/>
        <v>0</v>
      </c>
      <c r="AL157" s="1383">
        <f t="shared" si="15"/>
        <v>0</v>
      </c>
      <c r="AM157" s="1339"/>
    </row>
    <row r="158" spans="1:39" ht="14.45" customHeight="1">
      <c r="A158" s="921">
        <v>0</v>
      </c>
      <c r="B158" s="921">
        <v>0</v>
      </c>
      <c r="C158" s="921">
        <v>0</v>
      </c>
      <c r="D158" s="921">
        <v>0</v>
      </c>
      <c r="E158" s="921">
        <v>0</v>
      </c>
      <c r="K158" s="199"/>
      <c r="L158" s="200"/>
      <c r="M158" s="200"/>
      <c r="N158" s="201" t="s">
        <v>150</v>
      </c>
      <c r="O158" s="203"/>
      <c r="P158" s="224">
        <f t="shared" si="29"/>
        <v>0</v>
      </c>
      <c r="Q158" s="225">
        <f t="shared" si="29"/>
        <v>0</v>
      </c>
      <c r="R158" s="225">
        <f t="shared" si="29"/>
        <v>0</v>
      </c>
      <c r="S158" s="226">
        <f t="shared" si="29"/>
        <v>0</v>
      </c>
      <c r="T158" s="275">
        <f t="shared" si="29"/>
        <v>0</v>
      </c>
      <c r="U158" s="207"/>
      <c r="V158" s="200"/>
      <c r="W158" s="200"/>
      <c r="X158" s="201" t="s">
        <v>150</v>
      </c>
      <c r="Y158" s="465"/>
      <c r="Z158" s="224">
        <f>Z43</f>
        <v>0</v>
      </c>
      <c r="AA158" s="225">
        <f>AA43</f>
        <v>0</v>
      </c>
      <c r="AB158" s="297">
        <f>AB43</f>
        <v>0</v>
      </c>
      <c r="AC158" s="371">
        <f>AC43</f>
        <v>0</v>
      </c>
      <c r="AE158" s="199"/>
      <c r="AF158" s="200"/>
      <c r="AG158" s="200"/>
      <c r="AH158" s="201" t="s">
        <v>150</v>
      </c>
      <c r="AI158" s="224">
        <f t="shared" si="14"/>
        <v>0</v>
      </c>
      <c r="AJ158" s="225">
        <f t="shared" si="30"/>
        <v>0</v>
      </c>
      <c r="AK158" s="371">
        <f t="shared" si="31"/>
        <v>0</v>
      </c>
      <c r="AL158" s="1383">
        <f t="shared" si="15"/>
        <v>0</v>
      </c>
      <c r="AM158" s="1339"/>
    </row>
    <row r="159" spans="1:39" ht="14.45" customHeight="1">
      <c r="A159" s="921">
        <v>0</v>
      </c>
      <c r="B159" s="921">
        <v>0</v>
      </c>
      <c r="C159" s="921">
        <v>0</v>
      </c>
      <c r="D159" s="921">
        <v>0</v>
      </c>
      <c r="E159" s="921">
        <v>0</v>
      </c>
      <c r="K159" s="199"/>
      <c r="L159" s="200" t="s">
        <v>41</v>
      </c>
      <c r="M159" s="221"/>
      <c r="N159" s="201" t="s">
        <v>13</v>
      </c>
      <c r="O159" s="203"/>
      <c r="P159" s="224">
        <f t="shared" si="29"/>
        <v>0</v>
      </c>
      <c r="Q159" s="225">
        <f t="shared" si="29"/>
        <v>0</v>
      </c>
      <c r="R159" s="225">
        <f t="shared" si="29"/>
        <v>0</v>
      </c>
      <c r="S159" s="226">
        <f t="shared" si="29"/>
        <v>0</v>
      </c>
      <c r="T159" s="275">
        <f t="shared" si="29"/>
        <v>0</v>
      </c>
      <c r="U159" s="207"/>
      <c r="V159" s="200" t="s">
        <v>41</v>
      </c>
      <c r="W159" s="221"/>
      <c r="X159" s="201" t="s">
        <v>13</v>
      </c>
      <c r="Y159" s="203" t="s">
        <v>156</v>
      </c>
      <c r="Z159" s="224">
        <f>IF(ISERROR(Z$39*(Q159/(Q$156+Q$157+Q$159))),0,ROUND(Z$39*(Q159/(Q$156+Q$157+Q$159)),0))</f>
        <v>0</v>
      </c>
      <c r="AA159" s="225">
        <f>IF(ISERROR(AA$39*(R159/(R$156+R$157+R$159))),0,ROUND(AA$39*(R159/(R$156+R$157+R$159)),0))</f>
        <v>0</v>
      </c>
      <c r="AB159" s="297">
        <f>IF(ISERROR(AB$39*(S159/(S$156+S$157+S$159))),0,ROUND(AB$39*(S159/(S$156+S$157+S$159)),0))</f>
        <v>0</v>
      </c>
      <c r="AC159" s="371">
        <f>IF(ISERROR(AC$39*(T159/(T$156+T$157+T$159))),0,ROUND(AC$39*(T159/(T$156+T$157+T$159)),0))</f>
        <v>0</v>
      </c>
      <c r="AE159" s="199"/>
      <c r="AF159" s="200" t="s">
        <v>41</v>
      </c>
      <c r="AG159" s="221"/>
      <c r="AH159" s="201" t="s">
        <v>13</v>
      </c>
      <c r="AI159" s="224">
        <f t="shared" si="14"/>
        <v>0</v>
      </c>
      <c r="AJ159" s="225">
        <f t="shared" si="30"/>
        <v>0</v>
      </c>
      <c r="AK159" s="371">
        <f t="shared" si="31"/>
        <v>0</v>
      </c>
      <c r="AL159" s="1383">
        <f t="shared" si="15"/>
        <v>0</v>
      </c>
      <c r="AM159" s="1339"/>
    </row>
    <row r="160" spans="1:39" ht="14.45" customHeight="1">
      <c r="A160" s="921">
        <v>0</v>
      </c>
      <c r="B160" s="921">
        <v>0</v>
      </c>
      <c r="C160" s="921">
        <v>0</v>
      </c>
      <c r="D160" s="921">
        <v>0</v>
      </c>
      <c r="E160" s="921">
        <v>0</v>
      </c>
      <c r="K160" s="199"/>
      <c r="L160" s="200"/>
      <c r="M160" s="201" t="s">
        <v>70</v>
      </c>
      <c r="N160" s="202"/>
      <c r="O160" s="203"/>
      <c r="P160" s="224">
        <f t="shared" si="29"/>
        <v>8305</v>
      </c>
      <c r="Q160" s="225">
        <f t="shared" si="29"/>
        <v>8305</v>
      </c>
      <c r="R160" s="225">
        <f t="shared" si="29"/>
        <v>0</v>
      </c>
      <c r="S160" s="226">
        <f t="shared" si="29"/>
        <v>0</v>
      </c>
      <c r="T160" s="275">
        <f t="shared" si="29"/>
        <v>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4"/>
        <v>8305</v>
      </c>
      <c r="AJ160" s="225">
        <f t="shared" si="30"/>
        <v>0</v>
      </c>
      <c r="AK160" s="371">
        <f t="shared" si="31"/>
        <v>0</v>
      </c>
      <c r="AL160" s="1383">
        <f t="shared" si="15"/>
        <v>0</v>
      </c>
      <c r="AM160" s="1339"/>
    </row>
    <row r="161" spans="1:39" ht="14.45" customHeight="1">
      <c r="A161" s="921">
        <v>0</v>
      </c>
      <c r="B161" s="921">
        <v>0</v>
      </c>
      <c r="C161" s="921">
        <v>0</v>
      </c>
      <c r="D161" s="921">
        <v>0</v>
      </c>
      <c r="E161" s="921">
        <v>0</v>
      </c>
      <c r="K161" s="199"/>
      <c r="L161" s="200"/>
      <c r="M161" s="201" t="s">
        <v>73</v>
      </c>
      <c r="N161" s="202"/>
      <c r="O161" s="203"/>
      <c r="P161" s="224">
        <f t="shared" si="29"/>
        <v>0</v>
      </c>
      <c r="Q161" s="225">
        <f t="shared" si="29"/>
        <v>0</v>
      </c>
      <c r="R161" s="225">
        <f t="shared" si="29"/>
        <v>0</v>
      </c>
      <c r="S161" s="226">
        <f t="shared" si="29"/>
        <v>0</v>
      </c>
      <c r="T161" s="275">
        <f t="shared" si="29"/>
        <v>0</v>
      </c>
      <c r="U161" s="207"/>
      <c r="V161" s="200"/>
      <c r="W161" s="201" t="s">
        <v>73</v>
      </c>
      <c r="X161" s="202"/>
      <c r="Y161" s="203" t="s">
        <v>156</v>
      </c>
      <c r="Z161" s="224">
        <f t="shared" ref="Z161:AC162" si="33">IF(ISERROR(Z$47*(Q161/(Q$150+Q$151+Q$152+Q$161+Q$162))),0,ROUND(Z$47*(Q161/(Q$150+Q$151+Q$152+Q$161+Q$162)),0))</f>
        <v>0</v>
      </c>
      <c r="AA161" s="225">
        <f t="shared" si="33"/>
        <v>0</v>
      </c>
      <c r="AB161" s="297">
        <f t="shared" si="33"/>
        <v>0</v>
      </c>
      <c r="AC161" s="371">
        <f t="shared" si="33"/>
        <v>0</v>
      </c>
      <c r="AE161" s="199"/>
      <c r="AF161" s="200"/>
      <c r="AG161" s="201" t="s">
        <v>73</v>
      </c>
      <c r="AH161" s="202"/>
      <c r="AI161" s="224">
        <f t="shared" si="14"/>
        <v>0</v>
      </c>
      <c r="AJ161" s="225">
        <f t="shared" si="30"/>
        <v>0</v>
      </c>
      <c r="AK161" s="371">
        <f t="shared" si="31"/>
        <v>0</v>
      </c>
      <c r="AL161" s="1383">
        <f t="shared" si="15"/>
        <v>0</v>
      </c>
      <c r="AM161" s="1339"/>
    </row>
    <row r="162" spans="1:39" ht="14.45" customHeight="1">
      <c r="A162" s="921">
        <v>0</v>
      </c>
      <c r="B162" s="921">
        <v>0</v>
      </c>
      <c r="C162" s="921">
        <v>0</v>
      </c>
      <c r="D162" s="921">
        <v>0</v>
      </c>
      <c r="E162" s="921">
        <v>0</v>
      </c>
      <c r="K162" s="199"/>
      <c r="L162" s="221"/>
      <c r="M162" s="201" t="s">
        <v>13</v>
      </c>
      <c r="N162" s="202"/>
      <c r="O162" s="203"/>
      <c r="P162" s="224">
        <f t="shared" si="29"/>
        <v>0</v>
      </c>
      <c r="Q162" s="225">
        <f t="shared" si="29"/>
        <v>0</v>
      </c>
      <c r="R162" s="225">
        <f t="shared" si="29"/>
        <v>0</v>
      </c>
      <c r="S162" s="226">
        <f t="shared" si="29"/>
        <v>0</v>
      </c>
      <c r="T162" s="275">
        <f t="shared" si="29"/>
        <v>0</v>
      </c>
      <c r="U162" s="207"/>
      <c r="V162" s="221"/>
      <c r="W162" s="201" t="s">
        <v>13</v>
      </c>
      <c r="X162" s="202"/>
      <c r="Y162" s="203" t="s">
        <v>156</v>
      </c>
      <c r="Z162" s="224">
        <f t="shared" si="33"/>
        <v>0</v>
      </c>
      <c r="AA162" s="225">
        <f t="shared" si="33"/>
        <v>0</v>
      </c>
      <c r="AB162" s="297">
        <f t="shared" si="33"/>
        <v>0</v>
      </c>
      <c r="AC162" s="371">
        <f t="shared" si="33"/>
        <v>0</v>
      </c>
      <c r="AE162" s="199"/>
      <c r="AF162" s="221"/>
      <c r="AG162" s="201" t="s">
        <v>13</v>
      </c>
      <c r="AH162" s="202"/>
      <c r="AI162" s="224">
        <f t="shared" si="14"/>
        <v>0</v>
      </c>
      <c r="AJ162" s="225">
        <f t="shared" si="30"/>
        <v>0</v>
      </c>
      <c r="AK162" s="371">
        <f t="shared" si="31"/>
        <v>0</v>
      </c>
      <c r="AL162" s="1383">
        <f t="shared" si="15"/>
        <v>0</v>
      </c>
      <c r="AM162" s="1339"/>
    </row>
    <row r="163" spans="1:39" ht="14.45" customHeight="1">
      <c r="A163" s="921">
        <v>0</v>
      </c>
      <c r="B163" s="921">
        <v>0</v>
      </c>
      <c r="C163" s="921">
        <v>0</v>
      </c>
      <c r="D163" s="921">
        <v>0</v>
      </c>
      <c r="E163" s="921">
        <v>0</v>
      </c>
      <c r="K163" s="199" t="s">
        <v>4</v>
      </c>
      <c r="L163" s="178" t="s">
        <v>78</v>
      </c>
      <c r="M163" s="202"/>
      <c r="N163" s="202"/>
      <c r="O163" s="203"/>
      <c r="P163" s="224">
        <f t="shared" ref="P163:T172" si="34">P48+P102</f>
        <v>6722</v>
      </c>
      <c r="Q163" s="225">
        <f t="shared" si="34"/>
        <v>6722</v>
      </c>
      <c r="R163" s="225">
        <f t="shared" si="34"/>
        <v>0</v>
      </c>
      <c r="S163" s="226">
        <f t="shared" si="34"/>
        <v>3000</v>
      </c>
      <c r="T163" s="275">
        <f t="shared" si="34"/>
        <v>1800</v>
      </c>
      <c r="U163" s="207" t="s">
        <v>4</v>
      </c>
      <c r="V163" s="178" t="s">
        <v>78</v>
      </c>
      <c r="W163" s="202"/>
      <c r="X163" s="202"/>
      <c r="Y163" s="203" t="s">
        <v>156</v>
      </c>
      <c r="Z163" s="464">
        <f>IF(ISERROR(Z$60*(Q163/(Q$123+Q$133+Q$134+Q$135+Q$144+Q$163+Q$175))),0,ROUND(Z$60*(Q163/(Q$123+Q$133+Q$134+Q$135+Q$144+Q$163+Q$175)),0))</f>
        <v>0</v>
      </c>
      <c r="AA163" s="225">
        <f>IF(ISERROR(AA$60*(R163/(R$123+R$133+R$134+R$135+R$144+R$163+R$175))),0,ROUND(AA$60*(R163/(R$123+R$133+R$134+R$135+R$144+R$163+R$175)),0))</f>
        <v>0</v>
      </c>
      <c r="AB163" s="297">
        <f>IF(ISERROR(AB$60*(S163/(S$123+S$133+S$134+S$135+S$144+S$163+S$175))),0,ROUND(AB$60*(S163/(S$123+S$133+S$134+S$135+S$144+S$163+S$175)),0))</f>
        <v>0</v>
      </c>
      <c r="AC163" s="371">
        <f>IF(ISERROR(AC$60*(T163/(T$123+T$133+T$134+T$135+T$144+T$163+T$175))),0,ROUND(AC$60*(T163/(T$123+T$133+T$134+T$135+T$144+T$163+T$175)),0))</f>
        <v>0</v>
      </c>
      <c r="AE163" s="199" t="s">
        <v>4</v>
      </c>
      <c r="AF163" s="178" t="s">
        <v>78</v>
      </c>
      <c r="AG163" s="202"/>
      <c r="AH163" s="202"/>
      <c r="AI163" s="224">
        <f t="shared" si="14"/>
        <v>6722</v>
      </c>
      <c r="AJ163" s="225">
        <f>SUM(AJ164:AJ165)</f>
        <v>0</v>
      </c>
      <c r="AK163" s="371">
        <f>SUM(AK164:AK165)</f>
        <v>3000</v>
      </c>
      <c r="AL163" s="1383">
        <f t="shared" si="15"/>
        <v>0</v>
      </c>
      <c r="AM163" s="1339"/>
    </row>
    <row r="164" spans="1:39" ht="14.45" customHeight="1">
      <c r="A164" s="921">
        <v>0</v>
      </c>
      <c r="B164" s="921">
        <v>0</v>
      </c>
      <c r="C164" s="921">
        <v>0</v>
      </c>
      <c r="D164" s="921">
        <v>0</v>
      </c>
      <c r="E164" s="921">
        <v>0</v>
      </c>
      <c r="K164" s="199"/>
      <c r="L164" s="200"/>
      <c r="M164" s="201" t="s">
        <v>11</v>
      </c>
      <c r="N164" s="202"/>
      <c r="O164" s="203"/>
      <c r="P164" s="224">
        <f t="shared" si="34"/>
        <v>5736</v>
      </c>
      <c r="Q164" s="225">
        <f t="shared" si="34"/>
        <v>5736</v>
      </c>
      <c r="R164" s="225">
        <f t="shared" si="34"/>
        <v>0</v>
      </c>
      <c r="S164" s="226">
        <f t="shared" si="34"/>
        <v>3000</v>
      </c>
      <c r="T164" s="275">
        <f t="shared" si="34"/>
        <v>1800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4"/>
        <v>5736</v>
      </c>
      <c r="AJ164" s="225">
        <f t="shared" ref="AJ164:AJ169" si="35">IF($P164-$Z164=0,0,ROUND((R164-AA164)*$AI164/($P164-$Z164),0))</f>
        <v>0</v>
      </c>
      <c r="AK164" s="371">
        <f t="shared" ref="AK164:AK169" si="36">IF(P164-Z164=0,0,ROUND((S164-AB164)*AI164/(P164-Z164),0))</f>
        <v>3000</v>
      </c>
      <c r="AL164" s="1383">
        <f t="shared" si="15"/>
        <v>0</v>
      </c>
      <c r="AM164" s="1339"/>
    </row>
    <row r="165" spans="1:39" ht="14.45" customHeight="1">
      <c r="A165" s="921">
        <v>0</v>
      </c>
      <c r="B165" s="921">
        <v>0</v>
      </c>
      <c r="C165" s="921">
        <v>0</v>
      </c>
      <c r="D165" s="921">
        <v>0</v>
      </c>
      <c r="E165" s="921">
        <v>0</v>
      </c>
      <c r="K165" s="199"/>
      <c r="L165" s="221"/>
      <c r="M165" s="201" t="s">
        <v>13</v>
      </c>
      <c r="N165" s="202"/>
      <c r="O165" s="203"/>
      <c r="P165" s="224">
        <f t="shared" si="34"/>
        <v>986</v>
      </c>
      <c r="Q165" s="225">
        <f t="shared" si="34"/>
        <v>986</v>
      </c>
      <c r="R165" s="225">
        <f t="shared" si="34"/>
        <v>0</v>
      </c>
      <c r="S165" s="226">
        <f t="shared" si="34"/>
        <v>0</v>
      </c>
      <c r="T165" s="275">
        <f t="shared" si="34"/>
        <v>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4"/>
        <v>986</v>
      </c>
      <c r="AJ165" s="225">
        <f t="shared" si="35"/>
        <v>0</v>
      </c>
      <c r="AK165" s="371">
        <f t="shared" si="36"/>
        <v>0</v>
      </c>
      <c r="AL165" s="1383">
        <f t="shared" si="15"/>
        <v>0</v>
      </c>
      <c r="AM165" s="1339"/>
    </row>
    <row r="166" spans="1:39" ht="14.45" customHeight="1">
      <c r="A166" s="921">
        <v>0</v>
      </c>
      <c r="B166" s="921">
        <v>0</v>
      </c>
      <c r="C166" s="921">
        <v>0</v>
      </c>
      <c r="D166" s="921">
        <v>0</v>
      </c>
      <c r="E166" s="921">
        <v>0</v>
      </c>
      <c r="K166" s="199"/>
      <c r="L166" s="174"/>
      <c r="M166" s="201" t="s">
        <v>88</v>
      </c>
      <c r="N166" s="202"/>
      <c r="O166" s="203"/>
      <c r="P166" s="224">
        <f t="shared" si="34"/>
        <v>216044</v>
      </c>
      <c r="Q166" s="225">
        <f t="shared" si="34"/>
        <v>216044</v>
      </c>
      <c r="R166" s="225">
        <f t="shared" si="34"/>
        <v>105855</v>
      </c>
      <c r="S166" s="226">
        <f t="shared" si="34"/>
        <v>0</v>
      </c>
      <c r="T166" s="275">
        <f t="shared" si="34"/>
        <v>77600</v>
      </c>
      <c r="U166" s="207"/>
      <c r="V166" s="174"/>
      <c r="W166" s="201" t="s">
        <v>88</v>
      </c>
      <c r="X166" s="202"/>
      <c r="Y166" s="203"/>
      <c r="Z166" s="224">
        <f t="shared" ref="Z166:AC168" si="37">Z51</f>
        <v>0</v>
      </c>
      <c r="AA166" s="225">
        <f t="shared" si="37"/>
        <v>0</v>
      </c>
      <c r="AB166" s="297">
        <f t="shared" si="37"/>
        <v>0</v>
      </c>
      <c r="AC166" s="371">
        <f t="shared" si="37"/>
        <v>0</v>
      </c>
      <c r="AE166" s="199"/>
      <c r="AF166" s="174"/>
      <c r="AG166" s="201" t="s">
        <v>88</v>
      </c>
      <c r="AH166" s="202"/>
      <c r="AI166" s="224">
        <f t="shared" si="14"/>
        <v>216044</v>
      </c>
      <c r="AJ166" s="225">
        <f t="shared" si="35"/>
        <v>105855</v>
      </c>
      <c r="AK166" s="371">
        <f t="shared" si="36"/>
        <v>0</v>
      </c>
      <c r="AL166" s="1383">
        <f t="shared" si="15"/>
        <v>0</v>
      </c>
      <c r="AM166" s="1339"/>
    </row>
    <row r="167" spans="1:39" ht="14.45" customHeight="1">
      <c r="A167" s="921">
        <v>0</v>
      </c>
      <c r="B167" s="921">
        <v>0</v>
      </c>
      <c r="C167" s="921">
        <v>0</v>
      </c>
      <c r="D167" s="921">
        <v>0</v>
      </c>
      <c r="E167" s="921">
        <v>0</v>
      </c>
      <c r="K167" s="199"/>
      <c r="L167" s="181" t="s">
        <v>91</v>
      </c>
      <c r="M167" s="201" t="s">
        <v>89</v>
      </c>
      <c r="N167" s="202"/>
      <c r="O167" s="203"/>
      <c r="P167" s="224">
        <f t="shared" si="34"/>
        <v>7701</v>
      </c>
      <c r="Q167" s="225">
        <f t="shared" si="34"/>
        <v>7701</v>
      </c>
      <c r="R167" s="225">
        <f t="shared" si="34"/>
        <v>0</v>
      </c>
      <c r="S167" s="226">
        <f t="shared" si="34"/>
        <v>0</v>
      </c>
      <c r="T167" s="275">
        <f t="shared" si="34"/>
        <v>0</v>
      </c>
      <c r="U167" s="207"/>
      <c r="V167" s="181" t="s">
        <v>91</v>
      </c>
      <c r="W167" s="201" t="s">
        <v>89</v>
      </c>
      <c r="X167" s="202"/>
      <c r="Y167" s="203"/>
      <c r="Z167" s="224">
        <f t="shared" si="37"/>
        <v>0</v>
      </c>
      <c r="AA167" s="225">
        <f t="shared" si="37"/>
        <v>0</v>
      </c>
      <c r="AB167" s="297">
        <f t="shared" si="37"/>
        <v>0</v>
      </c>
      <c r="AC167" s="371">
        <f t="shared" si="37"/>
        <v>0</v>
      </c>
      <c r="AE167" s="199"/>
      <c r="AF167" s="181" t="s">
        <v>91</v>
      </c>
      <c r="AG167" s="201" t="s">
        <v>89</v>
      </c>
      <c r="AH167" s="202"/>
      <c r="AI167" s="224">
        <f t="shared" si="14"/>
        <v>7701</v>
      </c>
      <c r="AJ167" s="225">
        <f t="shared" si="35"/>
        <v>0</v>
      </c>
      <c r="AK167" s="371">
        <f t="shared" si="36"/>
        <v>0</v>
      </c>
      <c r="AL167" s="1383">
        <f t="shared" si="15"/>
        <v>0</v>
      </c>
      <c r="AM167" s="1339"/>
    </row>
    <row r="168" spans="1:39" ht="14.45" customHeight="1">
      <c r="K168" s="199"/>
      <c r="L168" s="181"/>
      <c r="M168" s="201" t="s">
        <v>104</v>
      </c>
      <c r="N168" s="202"/>
      <c r="O168" s="203"/>
      <c r="P168" s="224">
        <f t="shared" si="34"/>
        <v>0</v>
      </c>
      <c r="Q168" s="225">
        <f t="shared" si="34"/>
        <v>0</v>
      </c>
      <c r="R168" s="225">
        <f t="shared" si="34"/>
        <v>0</v>
      </c>
      <c r="S168" s="226">
        <f t="shared" si="34"/>
        <v>0</v>
      </c>
      <c r="T168" s="275">
        <f t="shared" si="34"/>
        <v>0</v>
      </c>
      <c r="U168" s="207"/>
      <c r="V168" s="181"/>
      <c r="W168" s="201" t="s">
        <v>104</v>
      </c>
      <c r="X168" s="202"/>
      <c r="Y168" s="203"/>
      <c r="Z168" s="224">
        <f t="shared" si="37"/>
        <v>0</v>
      </c>
      <c r="AA168" s="225">
        <f t="shared" si="37"/>
        <v>0</v>
      </c>
      <c r="AB168" s="297">
        <f t="shared" si="37"/>
        <v>0</v>
      </c>
      <c r="AC168" s="371">
        <f t="shared" si="37"/>
        <v>0</v>
      </c>
      <c r="AE168" s="199"/>
      <c r="AF168" s="181"/>
      <c r="AG168" s="201" t="s">
        <v>104</v>
      </c>
      <c r="AH168" s="202"/>
      <c r="AI168" s="224">
        <f t="shared" si="14"/>
        <v>0</v>
      </c>
      <c r="AJ168" s="225">
        <f t="shared" si="35"/>
        <v>0</v>
      </c>
      <c r="AK168" s="371">
        <f t="shared" si="36"/>
        <v>0</v>
      </c>
      <c r="AL168" s="1383">
        <f t="shared" si="15"/>
        <v>0</v>
      </c>
      <c r="AM168" s="1339"/>
    </row>
    <row r="169" spans="1:39" ht="14.45" customHeight="1">
      <c r="K169" s="199"/>
      <c r="L169" s="181"/>
      <c r="M169" s="201" t="s">
        <v>90</v>
      </c>
      <c r="N169" s="202"/>
      <c r="O169" s="203"/>
      <c r="P169" s="224">
        <f t="shared" si="34"/>
        <v>0</v>
      </c>
      <c r="Q169" s="225">
        <f t="shared" si="34"/>
        <v>0</v>
      </c>
      <c r="R169" s="225">
        <f t="shared" si="34"/>
        <v>0</v>
      </c>
      <c r="S169" s="226">
        <f t="shared" si="34"/>
        <v>0</v>
      </c>
      <c r="T169" s="275">
        <f t="shared" si="34"/>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4"/>
        <v>0</v>
      </c>
      <c r="AJ169" s="225">
        <f t="shared" si="35"/>
        <v>0</v>
      </c>
      <c r="AK169" s="371">
        <f t="shared" si="36"/>
        <v>0</v>
      </c>
      <c r="AL169" s="1383">
        <f t="shared" si="15"/>
        <v>0</v>
      </c>
      <c r="AM169" s="1339"/>
    </row>
    <row r="170" spans="1:39" ht="14.45" customHeight="1">
      <c r="A170" s="933">
        <v>0</v>
      </c>
      <c r="B170" s="933">
        <v>0</v>
      </c>
      <c r="C170" s="933">
        <v>0</v>
      </c>
      <c r="D170" s="933">
        <v>0</v>
      </c>
      <c r="E170" s="933">
        <v>0</v>
      </c>
      <c r="K170" s="199"/>
      <c r="L170" s="181" t="s">
        <v>92</v>
      </c>
      <c r="M170" s="201" t="s">
        <v>105</v>
      </c>
      <c r="N170" s="202"/>
      <c r="O170" s="203"/>
      <c r="P170" s="224">
        <f t="shared" si="34"/>
        <v>0</v>
      </c>
      <c r="Q170" s="225">
        <f t="shared" si="34"/>
        <v>0</v>
      </c>
      <c r="R170" s="225">
        <f t="shared" si="34"/>
        <v>0</v>
      </c>
      <c r="S170" s="226">
        <f t="shared" si="34"/>
        <v>0</v>
      </c>
      <c r="T170" s="275">
        <f t="shared" si="34"/>
        <v>0</v>
      </c>
      <c r="U170" s="207"/>
      <c r="V170" s="181" t="s">
        <v>92</v>
      </c>
      <c r="W170" s="201" t="s">
        <v>105</v>
      </c>
      <c r="X170" s="202"/>
      <c r="Y170" s="203" t="s">
        <v>156</v>
      </c>
      <c r="Z170" s="224">
        <f t="shared" ref="Z170:AC172" si="38">IF(ISERROR((Z$58+Z$59)*(Q170/(Q$170+Q$171+Q$172+Q$174))),0,ROUND((Z$58+Z$59)*(Q170/(Q$170+Q$171+Q$172+Q$174)),0))</f>
        <v>0</v>
      </c>
      <c r="AA170" s="225">
        <f t="shared" si="38"/>
        <v>0</v>
      </c>
      <c r="AB170" s="297">
        <f t="shared" si="38"/>
        <v>0</v>
      </c>
      <c r="AC170" s="371">
        <f t="shared" si="38"/>
        <v>0</v>
      </c>
      <c r="AE170" s="199"/>
      <c r="AF170" s="181" t="s">
        <v>92</v>
      </c>
      <c r="AG170" s="201" t="s">
        <v>105</v>
      </c>
      <c r="AH170" s="202"/>
      <c r="AI170" s="224">
        <f t="shared" si="14"/>
        <v>0</v>
      </c>
      <c r="AJ170" s="225">
        <f t="shared" ref="AJ170:AJ175" si="39">IF($P170-$Z170=0,0,ROUND((R170-AA170)*$AI170/($P170-$Z170),0))</f>
        <v>0</v>
      </c>
      <c r="AK170" s="371">
        <f t="shared" ref="AK170:AK175" si="40">IF(P170-Z170=0,0,ROUND((S170-AB170)*AI170/(P170-Z170),0))</f>
        <v>0</v>
      </c>
      <c r="AL170" s="1383">
        <f t="shared" si="15"/>
        <v>0</v>
      </c>
      <c r="AM170" s="1339"/>
    </row>
    <row r="171" spans="1:39" ht="14.45" customHeight="1">
      <c r="A171" s="933">
        <v>0</v>
      </c>
      <c r="B171" s="933">
        <v>0</v>
      </c>
      <c r="C171" s="933">
        <v>0</v>
      </c>
      <c r="D171" s="933">
        <v>0</v>
      </c>
      <c r="E171" s="933">
        <v>0</v>
      </c>
      <c r="K171" s="199"/>
      <c r="L171" s="181"/>
      <c r="M171" s="201" t="s">
        <v>106</v>
      </c>
      <c r="N171" s="202"/>
      <c r="O171" s="203"/>
      <c r="P171" s="224">
        <f t="shared" si="34"/>
        <v>0</v>
      </c>
      <c r="Q171" s="225">
        <f t="shared" si="34"/>
        <v>0</v>
      </c>
      <c r="R171" s="225">
        <f t="shared" si="34"/>
        <v>0</v>
      </c>
      <c r="S171" s="226">
        <f t="shared" si="34"/>
        <v>0</v>
      </c>
      <c r="T171" s="275">
        <f t="shared" si="34"/>
        <v>0</v>
      </c>
      <c r="U171" s="207"/>
      <c r="V171" s="181"/>
      <c r="W171" s="201" t="s">
        <v>106</v>
      </c>
      <c r="X171" s="202"/>
      <c r="Y171" s="203" t="s">
        <v>156</v>
      </c>
      <c r="Z171" s="224">
        <f t="shared" si="38"/>
        <v>0</v>
      </c>
      <c r="AA171" s="225">
        <f t="shared" si="38"/>
        <v>0</v>
      </c>
      <c r="AB171" s="297">
        <f t="shared" si="38"/>
        <v>0</v>
      </c>
      <c r="AC171" s="371">
        <f t="shared" si="38"/>
        <v>0</v>
      </c>
      <c r="AE171" s="199"/>
      <c r="AF171" s="181"/>
      <c r="AG171" s="201" t="s">
        <v>106</v>
      </c>
      <c r="AH171" s="202"/>
      <c r="AI171" s="224">
        <f t="shared" si="14"/>
        <v>0</v>
      </c>
      <c r="AJ171" s="225">
        <f t="shared" si="39"/>
        <v>0</v>
      </c>
      <c r="AK171" s="371">
        <f t="shared" si="40"/>
        <v>0</v>
      </c>
      <c r="AL171" s="1383">
        <f t="shared" si="15"/>
        <v>0</v>
      </c>
      <c r="AM171" s="1339"/>
    </row>
    <row r="172" spans="1:39" ht="14.45" customHeight="1">
      <c r="A172" s="933">
        <v>0</v>
      </c>
      <c r="B172" s="933">
        <v>0</v>
      </c>
      <c r="C172" s="933">
        <v>0</v>
      </c>
      <c r="D172" s="933">
        <v>0</v>
      </c>
      <c r="E172" s="933">
        <v>0</v>
      </c>
      <c r="K172" s="199"/>
      <c r="L172" s="181"/>
      <c r="M172" s="201" t="s">
        <v>107</v>
      </c>
      <c r="N172" s="202"/>
      <c r="O172" s="203"/>
      <c r="P172" s="224">
        <f t="shared" si="34"/>
        <v>0</v>
      </c>
      <c r="Q172" s="225">
        <f t="shared" si="34"/>
        <v>0</v>
      </c>
      <c r="R172" s="225">
        <f t="shared" si="34"/>
        <v>0</v>
      </c>
      <c r="S172" s="226">
        <f t="shared" si="34"/>
        <v>0</v>
      </c>
      <c r="T172" s="275">
        <f t="shared" si="34"/>
        <v>0</v>
      </c>
      <c r="U172" s="207"/>
      <c r="V172" s="181"/>
      <c r="W172" s="201" t="s">
        <v>107</v>
      </c>
      <c r="X172" s="202"/>
      <c r="Y172" s="203" t="s">
        <v>156</v>
      </c>
      <c r="Z172" s="224">
        <f t="shared" si="38"/>
        <v>0</v>
      </c>
      <c r="AA172" s="225">
        <f t="shared" si="38"/>
        <v>0</v>
      </c>
      <c r="AB172" s="297">
        <f t="shared" si="38"/>
        <v>0</v>
      </c>
      <c r="AC172" s="371">
        <f t="shared" si="38"/>
        <v>0</v>
      </c>
      <c r="AE172" s="199"/>
      <c r="AF172" s="181"/>
      <c r="AG172" s="201" t="s">
        <v>107</v>
      </c>
      <c r="AH172" s="202"/>
      <c r="AI172" s="224">
        <f t="shared" si="14"/>
        <v>0</v>
      </c>
      <c r="AJ172" s="225">
        <f t="shared" si="39"/>
        <v>0</v>
      </c>
      <c r="AK172" s="371">
        <f t="shared" si="40"/>
        <v>0</v>
      </c>
      <c r="AL172" s="1383">
        <f t="shared" si="15"/>
        <v>0</v>
      </c>
      <c r="AM172" s="1339"/>
    </row>
    <row r="173" spans="1:39" ht="14.45" customHeight="1">
      <c r="A173" s="933">
        <v>0</v>
      </c>
      <c r="B173" s="933">
        <v>0</v>
      </c>
      <c r="C173" s="933">
        <v>0</v>
      </c>
      <c r="D173" s="933">
        <v>0</v>
      </c>
      <c r="E173" s="933">
        <v>0</v>
      </c>
      <c r="K173" s="199"/>
      <c r="L173" s="181" t="s">
        <v>41</v>
      </c>
      <c r="M173" s="201" t="s">
        <v>108</v>
      </c>
      <c r="N173" s="202"/>
      <c r="O173" s="203"/>
      <c r="P173" s="224">
        <f t="shared" ref="P173:T176" si="41">P58+P112</f>
        <v>20339</v>
      </c>
      <c r="Q173" s="225">
        <f t="shared" si="41"/>
        <v>20339</v>
      </c>
      <c r="R173" s="225">
        <f t="shared" si="41"/>
        <v>0</v>
      </c>
      <c r="S173" s="226">
        <f t="shared" si="41"/>
        <v>0</v>
      </c>
      <c r="T173" s="275">
        <f t="shared" si="41"/>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4"/>
        <v>20339</v>
      </c>
      <c r="AJ173" s="225">
        <f t="shared" si="39"/>
        <v>0</v>
      </c>
      <c r="AK173" s="371">
        <f t="shared" si="40"/>
        <v>0</v>
      </c>
      <c r="AL173" s="1383">
        <f t="shared" si="15"/>
        <v>0</v>
      </c>
      <c r="AM173" s="1339"/>
    </row>
    <row r="174" spans="1:39" ht="14.45" customHeight="1">
      <c r="A174" s="933">
        <v>0</v>
      </c>
      <c r="B174" s="933">
        <v>0</v>
      </c>
      <c r="C174" s="933">
        <v>0</v>
      </c>
      <c r="D174" s="933">
        <v>0</v>
      </c>
      <c r="E174" s="933">
        <v>0</v>
      </c>
      <c r="K174" s="199"/>
      <c r="L174" s="221"/>
      <c r="M174" s="201" t="s">
        <v>13</v>
      </c>
      <c r="N174" s="202"/>
      <c r="O174" s="203"/>
      <c r="P174" s="224">
        <f t="shared" si="41"/>
        <v>53615</v>
      </c>
      <c r="Q174" s="225">
        <f t="shared" si="41"/>
        <v>53615</v>
      </c>
      <c r="R174" s="225">
        <f t="shared" si="41"/>
        <v>7500</v>
      </c>
      <c r="S174" s="226">
        <f t="shared" si="41"/>
        <v>2500</v>
      </c>
      <c r="T174" s="275">
        <f t="shared" si="41"/>
        <v>29600</v>
      </c>
      <c r="U174" s="207"/>
      <c r="V174" s="221"/>
      <c r="W174" s="201" t="s">
        <v>13</v>
      </c>
      <c r="X174" s="202"/>
      <c r="Y174" s="203" t="s">
        <v>156</v>
      </c>
      <c r="Z174" s="224">
        <f>IF(ISERROR((Z$58+Z$59)*(Q174/(Q$170+Q$171+Q$172+Q$174))),0,ROUND((Z$58+Z$59)*(Q174/(Q$170+Q$171+Q$172+Q$174)),0))</f>
        <v>0</v>
      </c>
      <c r="AA174" s="225">
        <f>IF(ISERROR((AA$58+AA$59)*(R174/(R$170+R$171+R$172+R$174))),0,ROUND((AA$58+AA$59)*(R174/(R$170+R$171+R$172+R$174)),0))</f>
        <v>0</v>
      </c>
      <c r="AB174" s="297">
        <f>IF(ISERROR((AB$58+AB$59)*(S174/(S$170+S$171+S$172+S$174))),0,ROUND((AB$58+AB$59)*(S174/(S$170+S$171+S$172+S$174)),0))</f>
        <v>0</v>
      </c>
      <c r="AC174" s="371">
        <f>IF(ISERROR((AC$58+AC$59)*(T174/(T$170+T$171+T$172+T$174))),0,ROUND((AC$58+AC$59)*(T174/(T$170+T$171+T$172+T$174)),0))</f>
        <v>0</v>
      </c>
      <c r="AE174" s="199"/>
      <c r="AF174" s="221"/>
      <c r="AG174" s="201" t="s">
        <v>13</v>
      </c>
      <c r="AH174" s="202"/>
      <c r="AI174" s="224">
        <f t="shared" si="14"/>
        <v>53615</v>
      </c>
      <c r="AJ174" s="225">
        <f t="shared" si="39"/>
        <v>7500</v>
      </c>
      <c r="AK174" s="371">
        <f t="shared" si="40"/>
        <v>2500</v>
      </c>
      <c r="AL174" s="1383">
        <f t="shared" si="15"/>
        <v>0</v>
      </c>
      <c r="AM174" s="1339"/>
    </row>
    <row r="175" spans="1:39" ht="14.45" customHeight="1">
      <c r="A175" s="933">
        <v>302</v>
      </c>
      <c r="B175" s="933">
        <v>0</v>
      </c>
      <c r="C175" s="933">
        <v>205</v>
      </c>
      <c r="D175" s="933">
        <v>0</v>
      </c>
      <c r="E175" s="933">
        <v>70</v>
      </c>
      <c r="K175" s="199"/>
      <c r="L175" s="201" t="s">
        <v>13</v>
      </c>
      <c r="M175" s="202"/>
      <c r="N175" s="202"/>
      <c r="O175" s="203"/>
      <c r="P175" s="224">
        <f t="shared" si="41"/>
        <v>0</v>
      </c>
      <c r="Q175" s="225">
        <f t="shared" si="41"/>
        <v>0</v>
      </c>
      <c r="R175" s="225">
        <f t="shared" si="41"/>
        <v>0</v>
      </c>
      <c r="S175" s="226">
        <f t="shared" si="41"/>
        <v>0</v>
      </c>
      <c r="T175" s="275">
        <f t="shared" si="41"/>
        <v>0</v>
      </c>
      <c r="U175" s="207"/>
      <c r="V175" s="201" t="s">
        <v>13</v>
      </c>
      <c r="W175" s="202"/>
      <c r="X175" s="202"/>
      <c r="Y175" s="203" t="s">
        <v>156</v>
      </c>
      <c r="Z175" s="464">
        <f>Z61-SUM(Z123,Z126,Z129,Z133:Z144,Z148:Z154,Z160:Z163,Z166:Z174)</f>
        <v>-1</v>
      </c>
      <c r="AA175" s="225">
        <f>AA61-SUM(AA123,AA126,AA129,AA133:AA144,AA148:AA154,AA160:AA163,AA166:AA174)</f>
        <v>0</v>
      </c>
      <c r="AB175" s="297">
        <f>AB61-SUM(AB123,AB126,AB129,AB133:AB144,AB148:AB154,AB160:AB163,AB166:AB174)</f>
        <v>-1</v>
      </c>
      <c r="AC175" s="371">
        <f>AC61-SUM(AC123,AC126,AC129,AC133:AC144,AC148:AC154,AC160:AC163,AC166:AC174)</f>
        <v>0</v>
      </c>
      <c r="AE175" s="199"/>
      <c r="AF175" s="201" t="s">
        <v>13</v>
      </c>
      <c r="AG175" s="202"/>
      <c r="AH175" s="202"/>
      <c r="AI175" s="224">
        <f t="shared" si="14"/>
        <v>1</v>
      </c>
      <c r="AJ175" s="225">
        <f t="shared" si="39"/>
        <v>0</v>
      </c>
      <c r="AK175" s="371">
        <f t="shared" si="40"/>
        <v>1</v>
      </c>
      <c r="AL175" s="1383">
        <f t="shared" si="15"/>
        <v>0</v>
      </c>
      <c r="AM175" s="1387" t="s">
        <v>1277</v>
      </c>
    </row>
    <row r="176" spans="1:39" ht="14.45" customHeight="1" thickBot="1">
      <c r="A176" s="933">
        <v>302</v>
      </c>
      <c r="B176" s="933">
        <v>0</v>
      </c>
      <c r="C176" s="933">
        <v>205</v>
      </c>
      <c r="D176" s="933">
        <v>0</v>
      </c>
      <c r="E176" s="933">
        <v>70</v>
      </c>
      <c r="K176" s="316"/>
      <c r="L176" s="317" t="s">
        <v>82</v>
      </c>
      <c r="M176" s="318"/>
      <c r="N176" s="318"/>
      <c r="O176" s="319"/>
      <c r="P176" s="320">
        <f t="shared" si="41"/>
        <v>684264</v>
      </c>
      <c r="Q176" s="321">
        <f t="shared" si="41"/>
        <v>623528</v>
      </c>
      <c r="R176" s="321">
        <f t="shared" si="41"/>
        <v>134695</v>
      </c>
      <c r="S176" s="322">
        <f t="shared" si="41"/>
        <v>166445</v>
      </c>
      <c r="T176" s="323">
        <f t="shared" si="41"/>
        <v>192200</v>
      </c>
      <c r="U176" s="372"/>
      <c r="V176" s="317" t="s">
        <v>82</v>
      </c>
      <c r="W176" s="318"/>
      <c r="X176" s="318"/>
      <c r="Y176" s="319"/>
      <c r="Z176" s="320">
        <f>SUM(Z123:Z175)-Z124-Z125-Z127-Z128-Z130-Z131-Z132-Z145-Z146-Z147-Z155-Z156-Z157-Z158-Z159-Z164-Z165</f>
        <v>38242</v>
      </c>
      <c r="AA176" s="321">
        <f>SUM(AA123:AA175)-AA124-AA125-AA127-AA128-AA130-AA131-AA132-AA145-AA146-AA147-AA155-AA156-AA157-AA158-AA159-AA164-AA165</f>
        <v>18454</v>
      </c>
      <c r="AB176" s="500">
        <f>SUM(AB123:AB175)-AB124-AB125-AB127-AB128-AB130-AB131-AB132-AB145-AB146-AB147-AB155-AB156-AB157-AB158-AB159-AB164-AB165</f>
        <v>205</v>
      </c>
      <c r="AC176" s="373">
        <f>SUM(AC123:AC175)-AC124-AC125-AC127-AC128-AC130-AC131-AC132-AC145-AC146-AC147-AC155-AC156-AC157-AC158-AC159-AC164-AC165</f>
        <v>70</v>
      </c>
      <c r="AE176" s="374"/>
      <c r="AF176" s="317" t="s">
        <v>82</v>
      </c>
      <c r="AG176" s="318"/>
      <c r="AH176" s="318"/>
      <c r="AI176" s="375">
        <f t="shared" si="14"/>
        <v>585286</v>
      </c>
      <c r="AJ176" s="321">
        <f>SUM(AJ123,AJ126,AJ129,AJ133:AJ144,AJ148:AJ154,AJ160:AJ163,AJ166:AJ175)</f>
        <v>116241</v>
      </c>
      <c r="AK176" s="373">
        <f>SUM(AK123,AK126,AK129,AK133:AK144,AK148:AK154,AK160:AK163,AK166:AK175)</f>
        <v>113388</v>
      </c>
      <c r="AL176" s="1340">
        <f>SUM(AL123,AL126,AL129,AL133:AL144,AL148:AL154,AL160:AL163,AL166:AL175)</f>
        <v>60736</v>
      </c>
      <c r="AM176" s="1388">
        <f>P176-Q176</f>
        <v>60736</v>
      </c>
    </row>
    <row r="177" spans="1:29" ht="14.45" customHeight="1" thickTop="1">
      <c r="A177" s="933">
        <v>0</v>
      </c>
      <c r="B177" s="933">
        <v>0</v>
      </c>
      <c r="C177" s="933">
        <v>0</v>
      </c>
      <c r="D177" s="933">
        <v>0</v>
      </c>
      <c r="E177" s="933">
        <v>0</v>
      </c>
      <c r="Z177" s="441"/>
      <c r="AC177" s="442"/>
    </row>
    <row r="178" spans="1:29" ht="14.45" customHeight="1">
      <c r="A178" s="933">
        <v>0</v>
      </c>
      <c r="B178" s="933">
        <v>0</v>
      </c>
      <c r="C178" s="933">
        <v>0</v>
      </c>
      <c r="D178" s="933">
        <v>0</v>
      </c>
      <c r="E178" s="933">
        <v>0</v>
      </c>
      <c r="AC178" s="442"/>
    </row>
    <row r="179" spans="1:29">
      <c r="A179" s="933">
        <v>37940</v>
      </c>
      <c r="B179" s="933">
        <v>18454</v>
      </c>
      <c r="C179" s="933">
        <v>0</v>
      </c>
      <c r="D179" s="933">
        <v>0</v>
      </c>
      <c r="E179" s="933">
        <v>0</v>
      </c>
      <c r="AC179" s="442"/>
    </row>
    <row r="180" spans="1:29">
      <c r="A180" s="933">
        <v>37940</v>
      </c>
      <c r="B180" s="933">
        <v>18454</v>
      </c>
      <c r="C180" s="933">
        <v>0</v>
      </c>
      <c r="D180" s="933">
        <v>0</v>
      </c>
      <c r="E180" s="933">
        <v>0</v>
      </c>
      <c r="AC180" s="442"/>
    </row>
    <row r="181" spans="1:29">
      <c r="A181" s="933">
        <v>0</v>
      </c>
      <c r="B181" s="933">
        <v>0</v>
      </c>
      <c r="C181" s="933">
        <v>0</v>
      </c>
      <c r="D181" s="933">
        <v>0</v>
      </c>
      <c r="E181" s="933">
        <v>0</v>
      </c>
      <c r="AC181" s="442"/>
    </row>
    <row r="182" spans="1:29">
      <c r="A182" s="933">
        <v>0</v>
      </c>
      <c r="B182" s="933">
        <v>0</v>
      </c>
      <c r="C182" s="933">
        <v>0</v>
      </c>
      <c r="D182" s="933">
        <v>0</v>
      </c>
      <c r="E182" s="933">
        <v>0</v>
      </c>
      <c r="AC182" s="442"/>
    </row>
    <row r="183" spans="1:29">
      <c r="A183" s="933">
        <v>0</v>
      </c>
      <c r="B183" s="933">
        <v>0</v>
      </c>
      <c r="C183" s="933">
        <v>0</v>
      </c>
      <c r="D183" s="933">
        <v>0</v>
      </c>
      <c r="E183" s="933">
        <v>0</v>
      </c>
      <c r="AC183" s="442"/>
    </row>
    <row r="184" spans="1:29">
      <c r="A184" s="933">
        <v>0</v>
      </c>
      <c r="B184" s="933">
        <v>0</v>
      </c>
      <c r="C184" s="933">
        <v>0</v>
      </c>
      <c r="D184" s="933">
        <v>0</v>
      </c>
      <c r="E184" s="933">
        <v>0</v>
      </c>
      <c r="AC184" s="442"/>
    </row>
    <row r="185" spans="1:29">
      <c r="A185" s="933">
        <v>0</v>
      </c>
      <c r="B185" s="933">
        <v>0</v>
      </c>
      <c r="C185" s="933">
        <v>0</v>
      </c>
      <c r="D185" s="933">
        <v>0</v>
      </c>
      <c r="E185" s="933">
        <v>0</v>
      </c>
      <c r="AC185" s="442"/>
    </row>
    <row r="186" spans="1:29">
      <c r="A186" s="933">
        <v>0</v>
      </c>
      <c r="B186" s="933">
        <v>0</v>
      </c>
      <c r="C186" s="933">
        <v>0</v>
      </c>
      <c r="D186" s="933">
        <v>0</v>
      </c>
      <c r="E186" s="933">
        <v>0</v>
      </c>
      <c r="AC186" s="442"/>
    </row>
    <row r="187" spans="1:29">
      <c r="A187" s="933">
        <v>0</v>
      </c>
      <c r="B187" s="933">
        <v>0</v>
      </c>
      <c r="C187" s="933">
        <v>0</v>
      </c>
      <c r="D187" s="933">
        <v>0</v>
      </c>
      <c r="E187" s="933">
        <v>0</v>
      </c>
      <c r="AC187" s="442"/>
    </row>
    <row r="188" spans="1:29">
      <c r="A188" s="933">
        <v>0</v>
      </c>
      <c r="B188" s="933">
        <v>0</v>
      </c>
      <c r="C188" s="933">
        <v>0</v>
      </c>
      <c r="D188" s="933">
        <v>0</v>
      </c>
      <c r="E188" s="933">
        <v>0</v>
      </c>
      <c r="AC188" s="442"/>
    </row>
    <row r="189" spans="1:29">
      <c r="A189" s="933">
        <v>0</v>
      </c>
      <c r="B189" s="933">
        <v>0</v>
      </c>
      <c r="C189" s="933">
        <v>0</v>
      </c>
      <c r="D189" s="933">
        <v>0</v>
      </c>
      <c r="E189" s="933">
        <v>0</v>
      </c>
      <c r="AC189" s="442"/>
    </row>
    <row r="190" spans="1:29">
      <c r="A190" s="933">
        <v>0</v>
      </c>
      <c r="B190" s="933">
        <v>0</v>
      </c>
      <c r="C190" s="933">
        <v>0</v>
      </c>
      <c r="D190" s="933">
        <v>0</v>
      </c>
      <c r="E190" s="933">
        <v>0</v>
      </c>
      <c r="AC190" s="442"/>
    </row>
    <row r="191" spans="1:29">
      <c r="A191" s="933">
        <v>0</v>
      </c>
      <c r="B191" s="933">
        <v>0</v>
      </c>
      <c r="C191" s="933">
        <v>0</v>
      </c>
      <c r="D191" s="933">
        <v>0</v>
      </c>
      <c r="E191" s="933">
        <v>0</v>
      </c>
      <c r="AC191" s="442"/>
    </row>
    <row r="192" spans="1:29">
      <c r="A192" s="933">
        <v>0</v>
      </c>
      <c r="B192" s="933">
        <v>0</v>
      </c>
      <c r="C192" s="933">
        <v>0</v>
      </c>
      <c r="D192" s="933">
        <v>0</v>
      </c>
      <c r="E192" s="933">
        <v>0</v>
      </c>
      <c r="AC192" s="442"/>
    </row>
    <row r="193" spans="1:29">
      <c r="A193" s="933">
        <v>0</v>
      </c>
      <c r="B193" s="933">
        <v>0</v>
      </c>
      <c r="C193" s="933">
        <v>0</v>
      </c>
      <c r="D193" s="933">
        <v>0</v>
      </c>
      <c r="E193" s="933">
        <v>0</v>
      </c>
      <c r="AC193" s="442"/>
    </row>
    <row r="194" spans="1:29">
      <c r="A194" s="933">
        <v>0</v>
      </c>
      <c r="B194" s="933">
        <v>0</v>
      </c>
      <c r="C194" s="933">
        <v>0</v>
      </c>
      <c r="D194" s="933">
        <v>0</v>
      </c>
      <c r="E194" s="933">
        <v>0</v>
      </c>
      <c r="AC194" s="442"/>
    </row>
    <row r="195" spans="1:29">
      <c r="A195" s="933">
        <v>0</v>
      </c>
      <c r="B195" s="933">
        <v>0</v>
      </c>
      <c r="C195" s="933">
        <v>0</v>
      </c>
      <c r="D195" s="933">
        <v>0</v>
      </c>
      <c r="E195" s="933">
        <v>0</v>
      </c>
      <c r="AC195" s="442"/>
    </row>
    <row r="196" spans="1:29" ht="14.25" thickBot="1">
      <c r="A196" s="933">
        <v>38242</v>
      </c>
      <c r="B196" s="933">
        <v>18454</v>
      </c>
      <c r="C196" s="933">
        <v>205</v>
      </c>
      <c r="D196" s="933">
        <v>0</v>
      </c>
      <c r="E196" s="933">
        <v>70</v>
      </c>
      <c r="AC196" s="442"/>
    </row>
    <row r="197" spans="1:29">
      <c r="A197" s="555"/>
      <c r="B197" s="555"/>
      <c r="C197" s="555"/>
      <c r="D197" s="555"/>
      <c r="E197" s="555"/>
      <c r="AC197" s="442"/>
    </row>
    <row r="198" spans="1:29">
      <c r="AC198" s="442"/>
    </row>
    <row r="199" spans="1:29">
      <c r="AC199" s="442"/>
    </row>
    <row r="200" spans="1:29">
      <c r="AC200" s="442"/>
    </row>
    <row r="201" spans="1:29">
      <c r="AC201" s="442"/>
    </row>
    <row r="202" spans="1:29">
      <c r="AC202" s="442"/>
    </row>
    <row r="203" spans="1:29">
      <c r="AC203" s="442"/>
    </row>
    <row r="204" spans="1:29">
      <c r="AC204" s="442"/>
    </row>
    <row r="205" spans="1:29">
      <c r="AC205" s="442"/>
    </row>
    <row r="206" spans="1:29">
      <c r="AC206" s="442"/>
    </row>
    <row r="207" spans="1:29">
      <c r="AC207" s="442"/>
    </row>
    <row r="208" spans="1: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6.xml><?xml version="1.0" encoding="utf-8"?>
<worksheet xmlns="http://schemas.openxmlformats.org/spreadsheetml/2006/main" xmlns:r="http://schemas.openxmlformats.org/officeDocument/2006/relationships">
  <dimension ref="A1:AM245"/>
  <sheetViews>
    <sheetView topLeftCell="Z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663</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285384</v>
      </c>
      <c r="B8" s="555">
        <v>285384</v>
      </c>
      <c r="C8" s="555">
        <v>191911</v>
      </c>
      <c r="D8" s="555">
        <v>93473</v>
      </c>
      <c r="E8" s="555">
        <v>39108</v>
      </c>
      <c r="F8" s="555">
        <v>157854</v>
      </c>
      <c r="G8" s="555">
        <v>0</v>
      </c>
      <c r="H8" s="556">
        <v>59200</v>
      </c>
      <c r="I8" s="558"/>
      <c r="K8" s="188"/>
      <c r="L8" s="189" t="s">
        <v>8</v>
      </c>
      <c r="M8" s="190"/>
      <c r="N8" s="190"/>
      <c r="O8" s="191" t="s">
        <v>9</v>
      </c>
      <c r="P8" s="192">
        <f>'Ｓ６０（1985）'!A9</f>
        <v>0</v>
      </c>
      <c r="Q8" s="258">
        <f>'Ｓ６０（1985）'!C9</f>
        <v>0</v>
      </c>
      <c r="R8" s="258">
        <f>'Ｓ６０（1985）'!E9</f>
        <v>0</v>
      </c>
      <c r="S8" s="260">
        <f>'Ｓ６０（1985）'!F9</f>
        <v>0</v>
      </c>
      <c r="T8" s="261">
        <f>'Ｓ６０（1985）'!H9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146</v>
      </c>
      <c r="N9" s="202"/>
      <c r="O9" s="203" t="s">
        <v>12</v>
      </c>
      <c r="P9" s="204">
        <f>'Ｓ６０（1985）'!A10</f>
        <v>0</v>
      </c>
      <c r="Q9" s="205">
        <f>'Ｓ６０（1985）'!C10</f>
        <v>0</v>
      </c>
      <c r="R9" s="205">
        <f>'Ｓ６０（1985）'!E10</f>
        <v>0</v>
      </c>
      <c r="S9" s="267">
        <f>'Ｓ６０（1985）'!F10</f>
        <v>0</v>
      </c>
      <c r="T9" s="268">
        <f>'Ｓ６０（1985）'!H10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'Ｓ６０（1985）'!A11</f>
        <v>0</v>
      </c>
      <c r="Q11" s="218">
        <f>'Ｓ６０（1985）'!C11</f>
        <v>0</v>
      </c>
      <c r="R11" s="218">
        <f>'Ｓ６０（1985）'!E11</f>
        <v>0</v>
      </c>
      <c r="S11" s="283">
        <f>'Ｓ６０（1985）'!F11</f>
        <v>0</v>
      </c>
      <c r="T11" s="268">
        <f>'Ｓ６０（1985）'!H11</f>
        <v>0</v>
      </c>
      <c r="U11" s="207"/>
      <c r="V11" s="178" t="s">
        <v>147</v>
      </c>
      <c r="W11" s="202"/>
      <c r="X11" s="202"/>
      <c r="Y11" s="220" t="s">
        <v>10</v>
      </c>
      <c r="Z11" s="204">
        <f t="shared" ref="Z11:AB12" si="0">+A170</f>
        <v>0</v>
      </c>
      <c r="AA11" s="205">
        <f t="shared" si="0"/>
        <v>0</v>
      </c>
      <c r="AB11" s="205">
        <f t="shared" si="0"/>
        <v>0</v>
      </c>
      <c r="AC11" s="548">
        <f>+E170</f>
        <v>0</v>
      </c>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'Ｓ６０（1985）'!A12</f>
        <v>0</v>
      </c>
      <c r="Q12" s="205">
        <f>'Ｓ６０（1985）'!C12</f>
        <v>0</v>
      </c>
      <c r="R12" s="205">
        <f>'Ｓ６０（1985）'!E12</f>
        <v>0</v>
      </c>
      <c r="S12" s="267">
        <f>'Ｓ６０（1985）'!F12</f>
        <v>0</v>
      </c>
      <c r="T12" s="268">
        <f>'Ｓ６０（1985）'!H12</f>
        <v>0</v>
      </c>
      <c r="U12" s="207"/>
      <c r="V12" s="181"/>
      <c r="W12" s="201" t="s">
        <v>16</v>
      </c>
      <c r="X12" s="202"/>
      <c r="Y12" s="220" t="s">
        <v>9</v>
      </c>
      <c r="Z12" s="204">
        <f t="shared" si="0"/>
        <v>0</v>
      </c>
      <c r="AA12" s="205">
        <f t="shared" si="0"/>
        <v>0</v>
      </c>
      <c r="AB12" s="205">
        <f t="shared" si="0"/>
        <v>0</v>
      </c>
      <c r="AC12" s="548">
        <f>+E171</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21"/>
      <c r="W13" s="201" t="s">
        <v>13</v>
      </c>
      <c r="X13" s="202"/>
      <c r="Y13" s="220"/>
      <c r="Z13" s="224">
        <f>Z11-Z12</f>
        <v>0</v>
      </c>
      <c r="AA13" s="225">
        <f>AA11-AA12</f>
        <v>0</v>
      </c>
      <c r="AB13" s="225">
        <f>AB11-AB12</f>
        <v>0</v>
      </c>
      <c r="AC13" s="235">
        <f>AC11-AC12</f>
        <v>0</v>
      </c>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'Ｓ６０（1985）'!A14</f>
        <v>0</v>
      </c>
      <c r="Q14" s="205">
        <f>'Ｓ６０（1985）'!C14</f>
        <v>0</v>
      </c>
      <c r="R14" s="205">
        <f>'Ｓ６０（1985）'!E14</f>
        <v>0</v>
      </c>
      <c r="S14" s="267">
        <f>'Ｓ６０（1985）'!F14</f>
        <v>0</v>
      </c>
      <c r="T14" s="268">
        <f>'Ｓ６０（1985）'!H14</f>
        <v>0</v>
      </c>
      <c r="U14" s="207"/>
      <c r="V14" s="201" t="s">
        <v>135</v>
      </c>
      <c r="W14" s="202"/>
      <c r="X14" s="202"/>
      <c r="Y14" s="220" t="s">
        <v>17</v>
      </c>
      <c r="Z14" s="204">
        <f>+A174</f>
        <v>0</v>
      </c>
      <c r="AA14" s="205">
        <f>+B174</f>
        <v>0</v>
      </c>
      <c r="AB14" s="205">
        <f>+C174</f>
        <v>0</v>
      </c>
      <c r="AC14" s="614">
        <f>+E174</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148</v>
      </c>
      <c r="O15" s="203" t="s">
        <v>97</v>
      </c>
      <c r="P15" s="204">
        <f>'Ｓ６０（1985）'!A15</f>
        <v>0</v>
      </c>
      <c r="Q15" s="205">
        <f>'Ｓ６０（1985）'!C15</f>
        <v>0</v>
      </c>
      <c r="R15" s="205">
        <f>'Ｓ６０（1985）'!E15</f>
        <v>0</v>
      </c>
      <c r="S15" s="267">
        <f>'Ｓ６０（1985）'!F15</f>
        <v>0</v>
      </c>
      <c r="T15" s="268">
        <f>'Ｓ６０（1985）'!H15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'Ｓ６０（1985）'!A16</f>
        <v>0</v>
      </c>
      <c r="Q16" s="205">
        <f>'Ｓ６０（1985）'!C16</f>
        <v>0</v>
      </c>
      <c r="R16" s="205">
        <f>'Ｓ６０（1985）'!E16</f>
        <v>0</v>
      </c>
      <c r="S16" s="267">
        <f>'Ｓ６０（1985）'!F16</f>
        <v>0</v>
      </c>
      <c r="T16" s="268">
        <f>'Ｓ６０（1985）'!H16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'Ｓ６０（1985）'!A17</f>
        <v>0</v>
      </c>
      <c r="Q18" s="205">
        <f>'Ｓ６０（1985）'!C17</f>
        <v>0</v>
      </c>
      <c r="R18" s="205">
        <f>'Ｓ６０（1985）'!E17</f>
        <v>0</v>
      </c>
      <c r="S18" s="267">
        <f>'Ｓ６０（1985）'!F17</f>
        <v>0</v>
      </c>
      <c r="T18" s="268">
        <f>'Ｓ６０（1985）'!H17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'Ｓ６０（1985）'!A18</f>
        <v>0</v>
      </c>
      <c r="Q19" s="205">
        <f>'Ｓ６０（1985）'!C18</f>
        <v>0</v>
      </c>
      <c r="R19" s="205">
        <f>'Ｓ６０（1985）'!E18</f>
        <v>0</v>
      </c>
      <c r="S19" s="267">
        <f>'Ｓ６０（1985）'!F18</f>
        <v>0</v>
      </c>
      <c r="T19" s="268">
        <f>'Ｓ６０（1985）'!H18</f>
        <v>0</v>
      </c>
      <c r="U19" s="207"/>
      <c r="V19" s="200"/>
      <c r="W19" s="172"/>
      <c r="X19" s="172"/>
      <c r="Y19" s="212"/>
      <c r="Z19" s="209"/>
      <c r="AA19" s="210"/>
      <c r="AB19" s="210"/>
      <c r="AC19" s="211"/>
      <c r="AD19" s="165"/>
      <c r="AE19" s="165"/>
      <c r="AF19" s="165"/>
      <c r="AG19" s="165"/>
      <c r="AH19" s="165"/>
    </row>
    <row r="20" spans="1:34" ht="14.45" customHeight="1">
      <c r="A20" s="557">
        <v>212411</v>
      </c>
      <c r="B20" s="558">
        <v>212411</v>
      </c>
      <c r="C20" s="558">
        <v>118938</v>
      </c>
      <c r="D20" s="558">
        <v>93473</v>
      </c>
      <c r="E20" s="558">
        <v>0</v>
      </c>
      <c r="F20" s="558">
        <v>157854</v>
      </c>
      <c r="G20" s="558">
        <v>0</v>
      </c>
      <c r="H20" s="559">
        <v>42700</v>
      </c>
      <c r="I20" s="558"/>
      <c r="K20" s="199"/>
      <c r="L20" s="201" t="s">
        <v>19</v>
      </c>
      <c r="M20" s="202"/>
      <c r="N20" s="202"/>
      <c r="O20" s="203" t="s">
        <v>20</v>
      </c>
      <c r="P20" s="204">
        <f>'Ｓ６０（1985）'!A19</f>
        <v>0</v>
      </c>
      <c r="Q20" s="205">
        <f>'Ｓ６０（1985）'!C19</f>
        <v>0</v>
      </c>
      <c r="R20" s="449">
        <f>'Ｓ６０（1985）'!E19</f>
        <v>0</v>
      </c>
      <c r="S20" s="267">
        <f>'Ｓ６０（1985）'!F19</f>
        <v>0</v>
      </c>
      <c r="T20" s="268">
        <f>'Ｓ６０（1985）'!H19</f>
        <v>0</v>
      </c>
      <c r="U20" s="207" t="s">
        <v>4</v>
      </c>
      <c r="V20" s="200"/>
      <c r="W20" s="172"/>
      <c r="X20" s="172"/>
      <c r="Y20" s="212"/>
      <c r="Z20" s="209"/>
      <c r="AA20" s="210"/>
      <c r="AB20" s="210"/>
      <c r="AC20" s="211"/>
      <c r="AD20" s="165"/>
      <c r="AE20" s="165"/>
      <c r="AF20" s="165"/>
      <c r="AG20" s="165"/>
      <c r="AH20" s="165"/>
    </row>
    <row r="21" spans="1:34" ht="14.45" customHeight="1">
      <c r="A21" s="557">
        <v>13664</v>
      </c>
      <c r="B21" s="558">
        <v>13664</v>
      </c>
      <c r="C21" s="558">
        <v>13479</v>
      </c>
      <c r="D21" s="558">
        <v>185</v>
      </c>
      <c r="E21" s="558">
        <v>0</v>
      </c>
      <c r="F21" s="558">
        <v>6608</v>
      </c>
      <c r="G21" s="558">
        <v>0</v>
      </c>
      <c r="H21" s="559">
        <v>6500</v>
      </c>
      <c r="I21" s="558"/>
      <c r="K21" s="199" t="s">
        <v>21</v>
      </c>
      <c r="L21" s="200"/>
      <c r="M21" s="201" t="s">
        <v>22</v>
      </c>
      <c r="N21" s="202"/>
      <c r="O21" s="203" t="s">
        <v>23</v>
      </c>
      <c r="P21" s="204">
        <f>'Ｓ６０（1985）'!A21</f>
        <v>13664</v>
      </c>
      <c r="Q21" s="205">
        <f>'Ｓ６０（1985）'!C21</f>
        <v>13479</v>
      </c>
      <c r="R21" s="205">
        <f>'Ｓ６０（1985）'!E21</f>
        <v>0</v>
      </c>
      <c r="S21" s="267">
        <f>'Ｓ６０（1985）'!F21</f>
        <v>6608</v>
      </c>
      <c r="T21" s="268">
        <f>'Ｓ６０（1985）'!H21</f>
        <v>6500</v>
      </c>
      <c r="U21" s="207" t="s">
        <v>24</v>
      </c>
      <c r="V21" s="200"/>
      <c r="W21" s="212"/>
      <c r="X21" s="212"/>
      <c r="Y21" s="212"/>
      <c r="Z21" s="209"/>
      <c r="AA21" s="210"/>
      <c r="AB21" s="210"/>
      <c r="AC21" s="211"/>
      <c r="AD21" s="165"/>
      <c r="AE21" s="165"/>
      <c r="AF21" s="165"/>
      <c r="AG21" s="165"/>
      <c r="AH21" s="165"/>
    </row>
    <row r="22" spans="1:34" ht="14.45" customHeight="1">
      <c r="A22" s="557">
        <v>38950</v>
      </c>
      <c r="B22" s="558">
        <v>38950</v>
      </c>
      <c r="C22" s="558">
        <v>38950</v>
      </c>
      <c r="D22" s="558">
        <v>0</v>
      </c>
      <c r="E22" s="558">
        <v>0</v>
      </c>
      <c r="F22" s="558">
        <v>22981</v>
      </c>
      <c r="G22" s="558">
        <v>0</v>
      </c>
      <c r="H22" s="559">
        <v>13500</v>
      </c>
      <c r="I22" s="558"/>
      <c r="K22" s="199"/>
      <c r="L22" s="200" t="s">
        <v>25</v>
      </c>
      <c r="M22" s="201" t="s">
        <v>26</v>
      </c>
      <c r="N22" s="202"/>
      <c r="O22" s="203" t="s">
        <v>27</v>
      </c>
      <c r="P22" s="204">
        <f>'Ｓ６０（1985）'!A22</f>
        <v>38950</v>
      </c>
      <c r="Q22" s="205">
        <f>'Ｓ６０（1985）'!C22</f>
        <v>38950</v>
      </c>
      <c r="R22" s="205">
        <f>'Ｓ６０（1985）'!E22</f>
        <v>0</v>
      </c>
      <c r="S22" s="267">
        <f>'Ｓ６０（1985）'!F22</f>
        <v>22981</v>
      </c>
      <c r="T22" s="268">
        <f>'Ｓ６０（1985）'!H22</f>
        <v>13500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'Ｓ６０（1985）'!A23</f>
        <v>0</v>
      </c>
      <c r="Q23" s="205">
        <f>'Ｓ６０（1985）'!C23</f>
        <v>0</v>
      </c>
      <c r="R23" s="205">
        <f>'Ｓ６０（1985）'!E23</f>
        <v>0</v>
      </c>
      <c r="S23" s="267">
        <f>'Ｓ６０（1985）'!F23</f>
        <v>0</v>
      </c>
      <c r="T23" s="268">
        <f>'Ｓ６０（1985）'!H23</f>
        <v>0</v>
      </c>
      <c r="U23" s="207"/>
      <c r="V23" s="200"/>
      <c r="W23" s="212"/>
      <c r="X23" s="212"/>
      <c r="Y23" s="21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'Ｓ６０（1985）'!A24</f>
        <v>0</v>
      </c>
      <c r="Q24" s="205">
        <f>'Ｓ６０（1985）'!C24</f>
        <v>0</v>
      </c>
      <c r="R24" s="205">
        <f>'Ｓ６０（1985）'!E24</f>
        <v>0</v>
      </c>
      <c r="S24" s="267">
        <f>'Ｓ６０（1985）'!F24</f>
        <v>0</v>
      </c>
      <c r="T24" s="268">
        <f>'Ｓ６０（1985）'!H24</f>
        <v>0</v>
      </c>
      <c r="U24" s="207"/>
      <c r="V24" s="178" t="s">
        <v>137</v>
      </c>
      <c r="W24" s="202"/>
      <c r="X24" s="202"/>
      <c r="Y24" s="220" t="s">
        <v>18</v>
      </c>
      <c r="Z24" s="204">
        <f>+A175</f>
        <v>2384</v>
      </c>
      <c r="AA24" s="205">
        <f>+B175</f>
        <v>0</v>
      </c>
      <c r="AB24" s="205">
        <f>+C175</f>
        <v>1621</v>
      </c>
      <c r="AC24" s="548">
        <f>+E175</f>
        <v>640</v>
      </c>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'Ｓ６０（1985）'!A25</f>
        <v>0</v>
      </c>
      <c r="Q25" s="205">
        <f>'Ｓ６０（1985）'!C25</f>
        <v>0</v>
      </c>
      <c r="R25" s="205">
        <f>'Ｓ６０（1985）'!E25</f>
        <v>0</v>
      </c>
      <c r="S25" s="267">
        <f>'Ｓ６０（1985）'!F25</f>
        <v>0</v>
      </c>
      <c r="T25" s="268">
        <f>'Ｓ６０（1985）'!H25</f>
        <v>0</v>
      </c>
      <c r="U25" s="207"/>
      <c r="V25" s="181"/>
      <c r="W25" s="201" t="s">
        <v>36</v>
      </c>
      <c r="X25" s="202"/>
      <c r="Y25" s="220" t="s">
        <v>34</v>
      </c>
      <c r="Z25" s="204">
        <f>+A178</f>
        <v>0</v>
      </c>
      <c r="AA25" s="205">
        <f>+B178</f>
        <v>0</v>
      </c>
      <c r="AB25" s="205">
        <f>+C178</f>
        <v>0</v>
      </c>
      <c r="AC25" s="548">
        <f>+E178</f>
        <v>0</v>
      </c>
      <c r="AD25" s="165"/>
      <c r="AE25" s="165"/>
      <c r="AF25" s="165"/>
      <c r="AG25" s="165"/>
      <c r="AH25" s="165"/>
    </row>
    <row r="26" spans="1:34" ht="14.45" customHeight="1">
      <c r="A26" s="557">
        <v>52320</v>
      </c>
      <c r="B26" s="558">
        <v>52320</v>
      </c>
      <c r="C26" s="558">
        <v>52320</v>
      </c>
      <c r="D26" s="558">
        <v>0</v>
      </c>
      <c r="E26" s="558">
        <v>0</v>
      </c>
      <c r="F26" s="558">
        <v>34484</v>
      </c>
      <c r="G26" s="558">
        <v>0</v>
      </c>
      <c r="H26" s="559">
        <v>14200</v>
      </c>
      <c r="I26" s="558"/>
      <c r="K26" s="199"/>
      <c r="L26" s="200" t="s">
        <v>38</v>
      </c>
      <c r="M26" s="201" t="s">
        <v>149</v>
      </c>
      <c r="N26" s="202"/>
      <c r="O26" s="203" t="s">
        <v>40</v>
      </c>
      <c r="P26" s="204">
        <f>'Ｓ６０（1985）'!A26</f>
        <v>52320</v>
      </c>
      <c r="Q26" s="205">
        <f>'Ｓ６０（1985）'!C26</f>
        <v>52320</v>
      </c>
      <c r="R26" s="205">
        <f>'Ｓ６０（1985）'!E26</f>
        <v>0</v>
      </c>
      <c r="S26" s="267">
        <f>'Ｓ６０（1985）'!F26</f>
        <v>34484</v>
      </c>
      <c r="T26" s="268">
        <f>'Ｓ６０（1985）'!H26</f>
        <v>14200</v>
      </c>
      <c r="U26" s="207"/>
      <c r="V26" s="450"/>
      <c r="W26" s="451"/>
      <c r="X26" s="452"/>
      <c r="Y26" s="453"/>
      <c r="Z26" s="454"/>
      <c r="AA26" s="455"/>
      <c r="AB26" s="455"/>
      <c r="AC26" s="238"/>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'Ｓ６０（1985）'!A27</f>
        <v>0</v>
      </c>
      <c r="Q27" s="205">
        <f>'Ｓ６０（1985）'!C27</f>
        <v>0</v>
      </c>
      <c r="R27" s="205">
        <f>'Ｓ６０（1985）'!E27</f>
        <v>0</v>
      </c>
      <c r="S27" s="267">
        <f>'Ｓ６０（1985）'!F27</f>
        <v>0</v>
      </c>
      <c r="T27" s="268">
        <f>'Ｓ６０（1985）'!H27</f>
        <v>0</v>
      </c>
      <c r="U27" s="207"/>
      <c r="V27" s="450"/>
      <c r="W27" s="456"/>
      <c r="X27" s="457"/>
      <c r="Y27" s="458"/>
      <c r="Z27" s="447"/>
      <c r="AA27" s="459"/>
      <c r="AB27" s="459"/>
      <c r="AC27" s="230"/>
      <c r="AD27" s="165"/>
      <c r="AE27" s="165"/>
      <c r="AF27" s="165"/>
      <c r="AG27" s="165"/>
      <c r="AH27" s="165"/>
    </row>
    <row r="28" spans="1:34" ht="14.45" customHeight="1">
      <c r="A28" s="557">
        <v>107477</v>
      </c>
      <c r="B28" s="558">
        <v>107477</v>
      </c>
      <c r="C28" s="558">
        <v>14189</v>
      </c>
      <c r="D28" s="558">
        <v>93288</v>
      </c>
      <c r="E28" s="558">
        <v>0</v>
      </c>
      <c r="F28" s="558">
        <v>93781</v>
      </c>
      <c r="G28" s="558">
        <v>0</v>
      </c>
      <c r="H28" s="559">
        <v>8500</v>
      </c>
      <c r="I28" s="558"/>
      <c r="K28" s="199" t="s">
        <v>128</v>
      </c>
      <c r="L28" s="221"/>
      <c r="M28" s="201" t="s">
        <v>13</v>
      </c>
      <c r="N28" s="202"/>
      <c r="O28" s="203" t="s">
        <v>44</v>
      </c>
      <c r="P28" s="204">
        <f>'Ｓ６０（1985）'!A28</f>
        <v>107477</v>
      </c>
      <c r="Q28" s="205">
        <f>'Ｓ６０（1985）'!C28</f>
        <v>14189</v>
      </c>
      <c r="R28" s="205">
        <f>'Ｓ６０（1985）'!E28</f>
        <v>0</v>
      </c>
      <c r="S28" s="267">
        <f>'Ｓ６０（1985）'!F28</f>
        <v>93781</v>
      </c>
      <c r="T28" s="268">
        <f>'Ｓ６０（1985）'!H28</f>
        <v>8500</v>
      </c>
      <c r="U28" s="207"/>
      <c r="V28" s="221"/>
      <c r="W28" s="201" t="s">
        <v>13</v>
      </c>
      <c r="X28" s="202"/>
      <c r="Y28" s="220"/>
      <c r="Z28" s="224">
        <f>Z24-Z25</f>
        <v>2384</v>
      </c>
      <c r="AA28" s="225">
        <f>AA24-AA25</f>
        <v>0</v>
      </c>
      <c r="AB28" s="297">
        <f>AB24-AB25</f>
        <v>1621</v>
      </c>
      <c r="AC28" s="371">
        <f>AC24-AC25</f>
        <v>640</v>
      </c>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'Ｓ６０（1985）'!A29</f>
        <v>0</v>
      </c>
      <c r="Q29" s="205">
        <f>'Ｓ６０（1985）'!C29</f>
        <v>0</v>
      </c>
      <c r="R29" s="205">
        <f>'Ｓ６０（1985）'!E29</f>
        <v>0</v>
      </c>
      <c r="S29" s="267">
        <f>'Ｓ６０（1985）'!F29</f>
        <v>0</v>
      </c>
      <c r="T29" s="268">
        <f>'Ｓ６０（1985）'!H29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'Ｓ６０（1985）'!A30</f>
        <v>0</v>
      </c>
      <c r="Q30" s="205">
        <f>'Ｓ６０（1985）'!C30</f>
        <v>0</v>
      </c>
      <c r="R30" s="205">
        <f>'Ｓ６０（1985）'!E30</f>
        <v>0</v>
      </c>
      <c r="S30" s="267">
        <f>'Ｓ６０（1985）'!F30</f>
        <v>0</v>
      </c>
      <c r="T30" s="268">
        <f>'Ｓ６０（1985）'!H30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'Ｓ６０（1985）'!A31</f>
        <v>0</v>
      </c>
      <c r="Q31" s="205">
        <f>'Ｓ６０（1985）'!C31</f>
        <v>0</v>
      </c>
      <c r="R31" s="205">
        <f>'Ｓ６０（1985）'!E31</f>
        <v>0</v>
      </c>
      <c r="S31" s="267">
        <f>'Ｓ６０（1985）'!F31</f>
        <v>0</v>
      </c>
      <c r="T31" s="268">
        <f>'Ｓ６０（1985）'!H31</f>
        <v>0</v>
      </c>
      <c r="U31" s="207"/>
      <c r="V31" s="200"/>
      <c r="W31" s="172"/>
      <c r="X31" s="172"/>
      <c r="Y31" s="212"/>
      <c r="Z31" s="209"/>
      <c r="AA31" s="210"/>
      <c r="AB31" s="210"/>
      <c r="AC31" s="211"/>
      <c r="AD31" s="165"/>
      <c r="AE31" s="165"/>
      <c r="AF31" s="165"/>
      <c r="AG31" s="165"/>
      <c r="AH31" s="165"/>
    </row>
    <row r="32" spans="1:34" ht="14.45" customHeight="1">
      <c r="A32" s="557">
        <v>69278</v>
      </c>
      <c r="B32" s="558">
        <v>69278</v>
      </c>
      <c r="C32" s="558">
        <v>69278</v>
      </c>
      <c r="D32" s="558">
        <v>0</v>
      </c>
      <c r="E32" s="558">
        <v>37994</v>
      </c>
      <c r="F32" s="558">
        <v>0</v>
      </c>
      <c r="G32" s="558">
        <v>0</v>
      </c>
      <c r="H32" s="559">
        <v>16500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30330</v>
      </c>
      <c r="B33" s="558">
        <v>30330</v>
      </c>
      <c r="C33" s="558">
        <v>30330</v>
      </c>
      <c r="D33" s="558">
        <v>0</v>
      </c>
      <c r="E33" s="558">
        <v>18520</v>
      </c>
      <c r="F33" s="558">
        <v>0</v>
      </c>
      <c r="G33" s="558">
        <v>0</v>
      </c>
      <c r="H33" s="559">
        <v>0</v>
      </c>
      <c r="I33" s="558"/>
      <c r="K33" s="199"/>
      <c r="L33" s="178"/>
      <c r="M33" s="201" t="s">
        <v>47</v>
      </c>
      <c r="N33" s="202"/>
      <c r="O33" s="203" t="s">
        <v>48</v>
      </c>
      <c r="P33" s="204">
        <f>'Ｓ６０（1985）'!A33</f>
        <v>30330</v>
      </c>
      <c r="Q33" s="205">
        <f>'Ｓ６０（1985）'!C33</f>
        <v>30330</v>
      </c>
      <c r="R33" s="205">
        <f>'Ｓ６０（1985）'!E33</f>
        <v>18520</v>
      </c>
      <c r="S33" s="267">
        <f>'Ｓ６０（1985）'!F33</f>
        <v>0</v>
      </c>
      <c r="T33" s="268">
        <f>'Ｓ６０（1985）'!H33</f>
        <v>0</v>
      </c>
      <c r="U33" s="207" t="s">
        <v>4</v>
      </c>
      <c r="V33" s="178"/>
      <c r="W33" s="201" t="s">
        <v>49</v>
      </c>
      <c r="X33" s="202"/>
      <c r="Y33" s="203" t="s">
        <v>99</v>
      </c>
      <c r="Z33" s="204">
        <f>+A180</f>
        <v>8144</v>
      </c>
      <c r="AA33" s="205">
        <f>+B180</f>
        <v>3561</v>
      </c>
      <c r="AB33" s="205">
        <f>+C180</f>
        <v>0</v>
      </c>
      <c r="AC33" s="548">
        <f>+E180</f>
        <v>800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'Ｓ６０（1985）'!A34</f>
        <v>0</v>
      </c>
      <c r="Q34" s="205">
        <f>'Ｓ６０（1985）'!C34</f>
        <v>0</v>
      </c>
      <c r="R34" s="205">
        <f>'Ｓ６０（1985）'!E34</f>
        <v>0</v>
      </c>
      <c r="S34" s="267">
        <f>'Ｓ６０（1985）'!F34</f>
        <v>0</v>
      </c>
      <c r="T34" s="268">
        <f>'Ｓ６０（1985）'!H34</f>
        <v>0</v>
      </c>
      <c r="U34" s="207"/>
      <c r="V34" s="200"/>
      <c r="W34" s="200"/>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'Ｓ６０（1985）'!A35</f>
        <v>0</v>
      </c>
      <c r="Q35" s="205">
        <f>'Ｓ６０（1985）'!C35</f>
        <v>0</v>
      </c>
      <c r="R35" s="205">
        <f>'Ｓ６０（1985）'!E35</f>
        <v>0</v>
      </c>
      <c r="S35" s="267">
        <f>'Ｓ６０（1985）'!F35</f>
        <v>0</v>
      </c>
      <c r="T35" s="268">
        <f>'Ｓ６０（1985）'!H35</f>
        <v>0</v>
      </c>
      <c r="U35" s="207"/>
      <c r="V35" s="200"/>
      <c r="W35" s="200"/>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'Ｓ６０（1985）'!A36</f>
        <v>0</v>
      </c>
      <c r="Q36" s="205">
        <f>'Ｓ６０（1985）'!C36</f>
        <v>0</v>
      </c>
      <c r="R36" s="205">
        <f>'Ｓ６０（1985）'!E36</f>
        <v>0</v>
      </c>
      <c r="S36" s="267">
        <f>'Ｓ６０（1985）'!F36</f>
        <v>0</v>
      </c>
      <c r="T36" s="268">
        <f>'Ｓ６０（1985）'!H36</f>
        <v>0</v>
      </c>
      <c r="U36" s="207"/>
      <c r="V36" s="200" t="s">
        <v>54</v>
      </c>
      <c r="W36" s="200"/>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'Ｓ６０（1985）'!A37</f>
        <v>0</v>
      </c>
      <c r="Q37" s="205">
        <f>'Ｓ６０（1985）'!C37</f>
        <v>0</v>
      </c>
      <c r="R37" s="205">
        <f>'Ｓ６０（1985）'!E37</f>
        <v>0</v>
      </c>
      <c r="S37" s="267">
        <f>'Ｓ６０（1985）'!F37</f>
        <v>0</v>
      </c>
      <c r="T37" s="268">
        <f>'Ｓ６０（1985）'!H37</f>
        <v>0</v>
      </c>
      <c r="U37" s="207"/>
      <c r="V37" s="200"/>
      <c r="W37" s="200"/>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'Ｓ６０（1985）'!A38</f>
        <v>0</v>
      </c>
      <c r="Q38" s="205">
        <f>'Ｓ６０（1985）'!C38</f>
        <v>0</v>
      </c>
      <c r="R38" s="205">
        <f>'Ｓ６０（1985）'!E38</f>
        <v>0</v>
      </c>
      <c r="S38" s="267">
        <f>'Ｓ６０（1985）'!F38</f>
        <v>0</v>
      </c>
      <c r="T38" s="268">
        <f>'Ｓ６０（1985）'!H38</f>
        <v>0</v>
      </c>
      <c r="U38" s="207"/>
      <c r="V38" s="200"/>
      <c r="W38" s="201" t="s">
        <v>57</v>
      </c>
      <c r="X38" s="202"/>
      <c r="Y38" s="203" t="s">
        <v>20</v>
      </c>
      <c r="Z38" s="204">
        <f>+A181</f>
        <v>0</v>
      </c>
      <c r="AA38" s="205">
        <f>+B181</f>
        <v>0</v>
      </c>
      <c r="AB38" s="205">
        <f>+C181</f>
        <v>0</v>
      </c>
      <c r="AC38" s="548">
        <f>+E181</f>
        <v>0</v>
      </c>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'Ｓ６０（1985）'!A39</f>
        <v>0</v>
      </c>
      <c r="Q39" s="205">
        <f>'Ｓ６０（1985）'!C39</f>
        <v>0</v>
      </c>
      <c r="R39" s="205">
        <f>'Ｓ６０（1985）'!E39</f>
        <v>0</v>
      </c>
      <c r="S39" s="267">
        <f>'Ｓ６０（1985）'!F39</f>
        <v>0</v>
      </c>
      <c r="T39" s="268">
        <f>'Ｓ６０（1985）'!H39</f>
        <v>0</v>
      </c>
      <c r="U39" s="207"/>
      <c r="V39" s="200"/>
      <c r="W39" s="201" t="s">
        <v>60</v>
      </c>
      <c r="X39" s="202"/>
      <c r="Y39" s="203" t="s">
        <v>27</v>
      </c>
      <c r="Z39" s="204">
        <f>+A184</f>
        <v>0</v>
      </c>
      <c r="AA39" s="205">
        <f>+B184</f>
        <v>0</v>
      </c>
      <c r="AB39" s="205">
        <f>+C184</f>
        <v>0</v>
      </c>
      <c r="AC39" s="548">
        <f>+E184</f>
        <v>0</v>
      </c>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'Ｓ６０（1985）'!A40</f>
        <v>0</v>
      </c>
      <c r="Q40" s="205">
        <f>'Ｓ６０（1985）'!C40</f>
        <v>0</v>
      </c>
      <c r="R40" s="205">
        <f>'Ｓ６０（1985）'!E40</f>
        <v>0</v>
      </c>
      <c r="S40" s="267">
        <f>'Ｓ６０（1985）'!F40</f>
        <v>0</v>
      </c>
      <c r="T40" s="268">
        <f>'Ｓ６０（1985）'!H40</f>
        <v>0</v>
      </c>
      <c r="U40" s="207"/>
      <c r="V40" s="200" t="s">
        <v>59</v>
      </c>
      <c r="W40" s="201" t="s">
        <v>62</v>
      </c>
      <c r="X40" s="202"/>
      <c r="Y40" s="203" t="s">
        <v>172</v>
      </c>
      <c r="Z40" s="204">
        <f>+A182</f>
        <v>0</v>
      </c>
      <c r="AA40" s="205">
        <f>+B182</f>
        <v>0</v>
      </c>
      <c r="AB40" s="205">
        <f>+C182</f>
        <v>0</v>
      </c>
      <c r="AC40" s="548">
        <f>+E182</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'Ｓ６０（1985）'!A41</f>
        <v>0</v>
      </c>
      <c r="Q41" s="205">
        <f>'Ｓ６０（1985）'!C41</f>
        <v>0</v>
      </c>
      <c r="R41" s="205">
        <f>'Ｓ６０（1985）'!E41</f>
        <v>0</v>
      </c>
      <c r="S41" s="267">
        <f>'Ｓ６０（1985）'!F41</f>
        <v>0</v>
      </c>
      <c r="T41" s="268">
        <f>'Ｓ６０（1985）'!H41</f>
        <v>0</v>
      </c>
      <c r="U41" s="207"/>
      <c r="V41" s="200"/>
      <c r="W41" s="200"/>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'Ｓ６０（1985）'!A42</f>
        <v>0</v>
      </c>
      <c r="Q42" s="205">
        <f>'Ｓ６０（1985）'!C42</f>
        <v>0</v>
      </c>
      <c r="R42" s="205">
        <f>'Ｓ６０（1985）'!E42</f>
        <v>0</v>
      </c>
      <c r="S42" s="267">
        <f>'Ｓ６０（1985）'!F42</f>
        <v>0</v>
      </c>
      <c r="T42" s="268">
        <f>'Ｓ６０（1985）'!H42</f>
        <v>0</v>
      </c>
      <c r="U42" s="207"/>
      <c r="V42" s="200"/>
      <c r="W42" s="200"/>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150</v>
      </c>
      <c r="O43" s="203" t="s">
        <v>69</v>
      </c>
      <c r="P43" s="204">
        <f>'Ｓ６０（1985）'!A43</f>
        <v>0</v>
      </c>
      <c r="Q43" s="205">
        <f>'Ｓ６０（1985）'!C43</f>
        <v>0</v>
      </c>
      <c r="R43" s="205">
        <f>'Ｓ６０（1985）'!E43</f>
        <v>0</v>
      </c>
      <c r="S43" s="267">
        <f>'Ｓ６０（1985）'!F43</f>
        <v>0</v>
      </c>
      <c r="T43" s="268">
        <f>'Ｓ６０（1985）'!H43</f>
        <v>0</v>
      </c>
      <c r="U43" s="207"/>
      <c r="V43" s="200"/>
      <c r="W43" s="201" t="s">
        <v>150</v>
      </c>
      <c r="X43" s="202"/>
      <c r="Y43" s="203" t="s">
        <v>23</v>
      </c>
      <c r="Z43" s="204">
        <f>+A183</f>
        <v>0</v>
      </c>
      <c r="AA43" s="205">
        <f>+B183</f>
        <v>0</v>
      </c>
      <c r="AB43" s="205">
        <f>+C183</f>
        <v>0</v>
      </c>
      <c r="AC43" s="548">
        <f>+E183</f>
        <v>0</v>
      </c>
      <c r="AD43" s="165"/>
      <c r="AE43" s="165"/>
      <c r="AF43" s="165"/>
      <c r="AG43" s="165"/>
      <c r="AH43" s="165"/>
    </row>
    <row r="44" spans="1:34" ht="14.45" customHeight="1">
      <c r="A44" s="557">
        <v>38948</v>
      </c>
      <c r="B44" s="558">
        <v>38948</v>
      </c>
      <c r="C44" s="558">
        <v>38948</v>
      </c>
      <c r="D44" s="558">
        <v>0</v>
      </c>
      <c r="E44" s="558">
        <v>19474</v>
      </c>
      <c r="F44" s="558">
        <v>0</v>
      </c>
      <c r="G44" s="558">
        <v>0</v>
      </c>
      <c r="H44" s="559">
        <v>16500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t="s">
        <v>41</v>
      </c>
      <c r="W44" s="201"/>
      <c r="X44" s="202"/>
      <c r="Y44" s="203"/>
      <c r="Z44" s="460"/>
      <c r="AA44" s="234"/>
      <c r="AB44" s="234"/>
      <c r="AC44" s="235"/>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'Ｓ６０（1985）'!A44</f>
        <v>38948</v>
      </c>
      <c r="Q45" s="205">
        <f>'Ｓ６０（1985）'!C44</f>
        <v>38948</v>
      </c>
      <c r="R45" s="205">
        <f>'Ｓ６０（1985）'!E44</f>
        <v>19474</v>
      </c>
      <c r="S45" s="267">
        <f>'Ｓ６０（1985）'!F44</f>
        <v>0</v>
      </c>
      <c r="T45" s="268">
        <f>'Ｓ６０（1985）'!H44</f>
        <v>16500</v>
      </c>
      <c r="U45" s="207" t="s">
        <v>72</v>
      </c>
      <c r="V45" s="200"/>
      <c r="W45" s="201" t="s">
        <v>87</v>
      </c>
      <c r="X45" s="202"/>
      <c r="Y45" s="203" t="s">
        <v>30</v>
      </c>
      <c r="Z45" s="204">
        <f>+A185</f>
        <v>0</v>
      </c>
      <c r="AA45" s="205">
        <f>+B185</f>
        <v>0</v>
      </c>
      <c r="AB45" s="205">
        <f>+C185</f>
        <v>0</v>
      </c>
      <c r="AC45" s="548">
        <f>+E185</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'Ｓ６０（1985）'!A45</f>
        <v>0</v>
      </c>
      <c r="Q46" s="205">
        <f>'Ｓ６０（1985）'!C45</f>
        <v>0</v>
      </c>
      <c r="R46" s="205">
        <f>'Ｓ６０（1985）'!E45</f>
        <v>0</v>
      </c>
      <c r="S46" s="267">
        <f>'Ｓ６０（1985）'!F45</f>
        <v>0</v>
      </c>
      <c r="T46" s="268">
        <f>'Ｓ６０（1985）'!H45</f>
        <v>0</v>
      </c>
      <c r="U46" s="207"/>
      <c r="V46" s="200"/>
      <c r="W46" s="221"/>
      <c r="X46" s="172"/>
      <c r="Y46" s="212"/>
      <c r="Z46" s="209"/>
      <c r="AA46" s="210"/>
      <c r="AB46" s="210"/>
      <c r="AC46" s="211"/>
      <c r="AD46" s="165"/>
      <c r="AE46" s="165"/>
      <c r="AF46" s="165"/>
      <c r="AG46" s="165"/>
      <c r="AH46" s="165"/>
    </row>
    <row r="47" spans="1:34" ht="14.45" customHeight="1">
      <c r="A47" s="557">
        <v>3695</v>
      </c>
      <c r="B47" s="558">
        <v>3695</v>
      </c>
      <c r="C47" s="558">
        <v>3695</v>
      </c>
      <c r="D47" s="558">
        <v>0</v>
      </c>
      <c r="E47" s="558">
        <v>1114</v>
      </c>
      <c r="F47" s="558">
        <v>0</v>
      </c>
      <c r="G47" s="558">
        <v>0</v>
      </c>
      <c r="H47" s="559">
        <v>0</v>
      </c>
      <c r="I47" s="558"/>
      <c r="K47" s="199"/>
      <c r="L47" s="221"/>
      <c r="M47" s="201" t="s">
        <v>13</v>
      </c>
      <c r="N47" s="202"/>
      <c r="O47" s="203" t="s">
        <v>76</v>
      </c>
      <c r="P47" s="204">
        <f>'Ｓ６０（1985）'!A46</f>
        <v>0</v>
      </c>
      <c r="Q47" s="205">
        <f>'Ｓ６０（1985）'!C46</f>
        <v>0</v>
      </c>
      <c r="R47" s="205">
        <f>'Ｓ６０（1985）'!E46</f>
        <v>0</v>
      </c>
      <c r="S47" s="267">
        <f>'Ｓ６０（1985）'!F46</f>
        <v>0</v>
      </c>
      <c r="T47" s="268">
        <f>'Ｓ６０（1985）'!H46</f>
        <v>0</v>
      </c>
      <c r="U47" s="207"/>
      <c r="V47" s="461"/>
      <c r="W47" s="201" t="s">
        <v>13</v>
      </c>
      <c r="X47" s="202"/>
      <c r="Y47" s="203" t="s">
        <v>33</v>
      </c>
      <c r="Z47" s="204">
        <f>+A186</f>
        <v>0</v>
      </c>
      <c r="AA47" s="205">
        <f>+B186</f>
        <v>0</v>
      </c>
      <c r="AB47" s="205">
        <f>+C186</f>
        <v>0</v>
      </c>
      <c r="AC47" s="548">
        <f>+E186</f>
        <v>0</v>
      </c>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'Ｓ６０（1985）'!A47</f>
        <v>3695</v>
      </c>
      <c r="Q48" s="205">
        <f>'Ｓ６０（1985）'!C47</f>
        <v>3695</v>
      </c>
      <c r="R48" s="205">
        <f>'Ｓ６０（1985）'!E47</f>
        <v>1114</v>
      </c>
      <c r="S48" s="267">
        <f>'Ｓ６０（1985）'!F47</f>
        <v>0</v>
      </c>
      <c r="T48" s="268">
        <f>'Ｓ６０（1985）'!H47</f>
        <v>0</v>
      </c>
      <c r="U48" s="207" t="s">
        <v>4</v>
      </c>
      <c r="V48" s="200"/>
      <c r="W48" s="172"/>
      <c r="X48" s="172"/>
      <c r="Y48" s="212"/>
      <c r="Z48" s="209"/>
      <c r="AA48" s="210"/>
      <c r="AB48" s="210"/>
      <c r="AC48" s="211"/>
      <c r="AD48" s="165"/>
      <c r="AE48" s="165"/>
      <c r="AF48" s="165"/>
      <c r="AG48" s="165"/>
      <c r="AH48" s="165"/>
    </row>
    <row r="49" spans="1:38" ht="14.45" customHeight="1">
      <c r="A49" s="557">
        <v>0</v>
      </c>
      <c r="B49" s="558">
        <v>0</v>
      </c>
      <c r="C49" s="558">
        <v>0</v>
      </c>
      <c r="D49" s="558">
        <v>0</v>
      </c>
      <c r="E49" s="558">
        <v>0</v>
      </c>
      <c r="F49" s="558">
        <v>0</v>
      </c>
      <c r="G49" s="558">
        <v>0</v>
      </c>
      <c r="H49" s="559">
        <v>0</v>
      </c>
      <c r="I49" s="558"/>
      <c r="K49" s="199"/>
      <c r="L49" s="200"/>
      <c r="M49" s="201" t="s">
        <v>11</v>
      </c>
      <c r="N49" s="202"/>
      <c r="O49" s="203" t="s">
        <v>80</v>
      </c>
      <c r="P49" s="204">
        <f>'Ｓ６０（1985）'!A48</f>
        <v>0</v>
      </c>
      <c r="Q49" s="205">
        <f>'Ｓ６０（1985）'!C48</f>
        <v>0</v>
      </c>
      <c r="R49" s="205">
        <f>'Ｓ６０（1985）'!E48</f>
        <v>0</v>
      </c>
      <c r="S49" s="267">
        <f>'Ｓ６０（1985）'!F48</f>
        <v>0</v>
      </c>
      <c r="T49" s="268">
        <f>'Ｓ６０（1985）'!H48</f>
        <v>0</v>
      </c>
      <c r="U49" s="207"/>
      <c r="V49" s="200"/>
      <c r="W49" s="172"/>
      <c r="X49" s="172"/>
      <c r="Y49" s="212"/>
      <c r="Z49" s="209"/>
      <c r="AA49" s="210"/>
      <c r="AB49" s="210"/>
      <c r="AC49" s="211"/>
      <c r="AD49" s="165"/>
      <c r="AE49" s="165"/>
      <c r="AF49" s="165"/>
      <c r="AG49" s="165"/>
      <c r="AH49" s="165"/>
    </row>
    <row r="50" spans="1:38" ht="14.45" customHeight="1">
      <c r="A50" s="557">
        <v>0</v>
      </c>
      <c r="B50" s="558">
        <v>0</v>
      </c>
      <c r="C50" s="558">
        <v>0</v>
      </c>
      <c r="D50" s="558">
        <v>0</v>
      </c>
      <c r="E50" s="558">
        <v>0</v>
      </c>
      <c r="F50" s="558">
        <v>0</v>
      </c>
      <c r="G50" s="558">
        <v>0</v>
      </c>
      <c r="H50" s="559">
        <v>0</v>
      </c>
      <c r="I50" s="558"/>
      <c r="K50" s="199"/>
      <c r="L50" s="221"/>
      <c r="M50" s="201" t="s">
        <v>13</v>
      </c>
      <c r="N50" s="202"/>
      <c r="O50" s="203"/>
      <c r="P50" s="224">
        <f>P48-P49</f>
        <v>3695</v>
      </c>
      <c r="Q50" s="297">
        <f>Q48-Q49</f>
        <v>3695</v>
      </c>
      <c r="R50" s="225">
        <f>R48-R49</f>
        <v>1114</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'Ｓ６０（1985）'!A50</f>
        <v>0</v>
      </c>
      <c r="Q51" s="205">
        <f>'Ｓ６０（1985）'!C50</f>
        <v>0</v>
      </c>
      <c r="R51" s="205">
        <f>'Ｓ６０（1985）'!E50</f>
        <v>0</v>
      </c>
      <c r="S51" s="267">
        <f>'Ｓ６０（1985）'!F50</f>
        <v>0</v>
      </c>
      <c r="T51" s="268">
        <f>'Ｓ６０（1985）'!H50</f>
        <v>0</v>
      </c>
      <c r="U51" s="207"/>
      <c r="V51" s="178"/>
      <c r="W51" s="201" t="s">
        <v>88</v>
      </c>
      <c r="X51" s="222"/>
      <c r="Y51" s="223" t="s">
        <v>40</v>
      </c>
      <c r="Z51" s="204">
        <f>+A188</f>
        <v>5100</v>
      </c>
      <c r="AA51" s="205">
        <f t="shared" ref="AA51:AB54" si="1">+B188</f>
        <v>0</v>
      </c>
      <c r="AB51" s="205">
        <f t="shared" si="1"/>
        <v>0</v>
      </c>
      <c r="AC51" s="548">
        <f>+E188</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'Ｓ６０（1985）'!A51</f>
        <v>0</v>
      </c>
      <c r="Q52" s="205">
        <f>'Ｓ６０（1985）'!C51</f>
        <v>0</v>
      </c>
      <c r="R52" s="205">
        <f>'Ｓ６０（1985）'!E51</f>
        <v>0</v>
      </c>
      <c r="S52" s="267">
        <f>'Ｓ６０（1985）'!F51</f>
        <v>0</v>
      </c>
      <c r="T52" s="268">
        <f>'Ｓ６０（1985）'!H51</f>
        <v>0</v>
      </c>
      <c r="U52" s="207"/>
      <c r="V52" s="200"/>
      <c r="W52" s="221" t="s">
        <v>89</v>
      </c>
      <c r="X52" s="222"/>
      <c r="Y52" s="223" t="s">
        <v>43</v>
      </c>
      <c r="Z52" s="204">
        <f>+A189</f>
        <v>0</v>
      </c>
      <c r="AA52" s="205">
        <f t="shared" si="1"/>
        <v>0</v>
      </c>
      <c r="AB52" s="205">
        <f t="shared" si="1"/>
        <v>0</v>
      </c>
      <c r="AC52" s="548">
        <f>+E189</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'Ｓ６０（1985）'!A52</f>
        <v>0</v>
      </c>
      <c r="Q53" s="205">
        <f>'Ｓ６０（1985）'!C52</f>
        <v>0</v>
      </c>
      <c r="R53" s="205">
        <f>'Ｓ６０（1985）'!E52</f>
        <v>0</v>
      </c>
      <c r="S53" s="267">
        <f>'Ｓ６０（1985）'!F52</f>
        <v>0</v>
      </c>
      <c r="T53" s="268">
        <f>'Ｓ６０（1985）'!H52</f>
        <v>0</v>
      </c>
      <c r="U53" s="207"/>
      <c r="V53" s="200" t="s">
        <v>91</v>
      </c>
      <c r="W53" s="221" t="s">
        <v>104</v>
      </c>
      <c r="X53" s="222"/>
      <c r="Y53" s="223" t="s">
        <v>44</v>
      </c>
      <c r="Z53" s="204">
        <f>+A190</f>
        <v>0</v>
      </c>
      <c r="AA53" s="205">
        <f t="shared" si="1"/>
        <v>0</v>
      </c>
      <c r="AB53" s="205">
        <f t="shared" si="1"/>
        <v>0</v>
      </c>
      <c r="AC53" s="548">
        <f>+E190</f>
        <v>0</v>
      </c>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'Ｓ６０（1985）'!A53</f>
        <v>0</v>
      </c>
      <c r="Q54" s="205">
        <f>'Ｓ６０（1985）'!C53</f>
        <v>0</v>
      </c>
      <c r="R54" s="205">
        <f>'Ｓ６０（1985）'!E53</f>
        <v>0</v>
      </c>
      <c r="S54" s="267">
        <f>'Ｓ６０（1985）'!F53</f>
        <v>0</v>
      </c>
      <c r="T54" s="268">
        <f>'Ｓ６０（1985）'!H53</f>
        <v>0</v>
      </c>
      <c r="U54" s="207"/>
      <c r="V54" s="200"/>
      <c r="W54" s="221" t="s">
        <v>90</v>
      </c>
      <c r="X54" s="222"/>
      <c r="Y54" s="223" t="s">
        <v>46</v>
      </c>
      <c r="Z54" s="204">
        <f>+A191</f>
        <v>0</v>
      </c>
      <c r="AA54" s="205">
        <f t="shared" si="1"/>
        <v>0</v>
      </c>
      <c r="AB54" s="205">
        <f t="shared" si="1"/>
        <v>0</v>
      </c>
      <c r="AC54" s="548">
        <f>+E191</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'Ｓ６０（1985）'!A54</f>
        <v>0</v>
      </c>
      <c r="Q55" s="205">
        <f>'Ｓ６０（1985）'!C54</f>
        <v>0</v>
      </c>
      <c r="R55" s="205">
        <f>'Ｓ６０（1985）'!E54</f>
        <v>0</v>
      </c>
      <c r="S55" s="267">
        <f>'Ｓ６０（1985）'!F54</f>
        <v>0</v>
      </c>
      <c r="T55" s="268">
        <f>'Ｓ６０（1985）'!H54</f>
        <v>0</v>
      </c>
      <c r="U55" s="207"/>
      <c r="V55" s="200" t="s">
        <v>92</v>
      </c>
      <c r="W55" s="178"/>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'Ｓ６０（1985）'!A55</f>
        <v>0</v>
      </c>
      <c r="Q56" s="205">
        <f>'Ｓ６０（1985）'!C55</f>
        <v>0</v>
      </c>
      <c r="R56" s="205">
        <f>'Ｓ６０（1985）'!E55</f>
        <v>0</v>
      </c>
      <c r="S56" s="267">
        <f>'Ｓ６０（1985）'!F55</f>
        <v>0</v>
      </c>
      <c r="T56" s="268">
        <f>'Ｓ６０（1985）'!H55</f>
        <v>0</v>
      </c>
      <c r="U56" s="207"/>
      <c r="V56" s="200"/>
      <c r="W56" s="200"/>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'Ｓ６０（1985）'!A56</f>
        <v>0</v>
      </c>
      <c r="Q57" s="205">
        <f>'Ｓ６０（1985）'!C56</f>
        <v>0</v>
      </c>
      <c r="R57" s="205">
        <f>'Ｓ６０（1985）'!E56</f>
        <v>0</v>
      </c>
      <c r="S57" s="267">
        <f>'Ｓ６０（1985）'!F56</f>
        <v>0</v>
      </c>
      <c r="T57" s="268">
        <f>'Ｓ６０（1985）'!H56</f>
        <v>0</v>
      </c>
      <c r="U57" s="207"/>
      <c r="V57" s="200" t="s">
        <v>41</v>
      </c>
      <c r="W57" s="201" t="s">
        <v>136</v>
      </c>
      <c r="X57" s="202"/>
      <c r="Y57" s="203" t="s">
        <v>75</v>
      </c>
      <c r="Z57" s="204">
        <f>+A192</f>
        <v>0</v>
      </c>
      <c r="AA57" s="205">
        <f t="shared" ref="AA57:AB60" si="2">+B192</f>
        <v>0</v>
      </c>
      <c r="AB57" s="205">
        <f t="shared" si="2"/>
        <v>0</v>
      </c>
      <c r="AC57" s="548">
        <f>+E192</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'Ｓ６０（1985）'!A57</f>
        <v>0</v>
      </c>
      <c r="Q58" s="205">
        <f>'Ｓ６０（1985）'!C57</f>
        <v>0</v>
      </c>
      <c r="R58" s="205">
        <f>'Ｓ６０（1985）'!E57</f>
        <v>0</v>
      </c>
      <c r="S58" s="267">
        <f>'Ｓ６０（1985）'!F57</f>
        <v>0</v>
      </c>
      <c r="T58" s="268">
        <f>'Ｓ６０（1985）'!H57</f>
        <v>0</v>
      </c>
      <c r="U58" s="207"/>
      <c r="V58" s="181"/>
      <c r="W58" s="201" t="s">
        <v>138</v>
      </c>
      <c r="X58" s="202"/>
      <c r="Y58" s="203" t="s">
        <v>77</v>
      </c>
      <c r="Z58" s="204">
        <f>+A193</f>
        <v>72000</v>
      </c>
      <c r="AA58" s="205">
        <f t="shared" si="2"/>
        <v>0</v>
      </c>
      <c r="AB58" s="205">
        <f t="shared" si="2"/>
        <v>0</v>
      </c>
      <c r="AC58" s="548">
        <f>+E193</f>
        <v>0</v>
      </c>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'Ｓ６０（1985）'!A58</f>
        <v>0</v>
      </c>
      <c r="Q59" s="205">
        <f>'Ｓ６０（1985）'!C58</f>
        <v>0</v>
      </c>
      <c r="R59" s="205">
        <f>'Ｓ６０（1985）'!E58</f>
        <v>0</v>
      </c>
      <c r="S59" s="267">
        <f>'Ｓ６０（1985）'!F58</f>
        <v>0</v>
      </c>
      <c r="T59" s="268">
        <f>'Ｓ６０（1985）'!H58</f>
        <v>0</v>
      </c>
      <c r="U59" s="207"/>
      <c r="V59" s="221"/>
      <c r="W59" s="221" t="s">
        <v>13</v>
      </c>
      <c r="X59" s="222"/>
      <c r="Y59" s="223" t="s">
        <v>173</v>
      </c>
      <c r="Z59" s="204">
        <f>+A194</f>
        <v>0</v>
      </c>
      <c r="AA59" s="205">
        <f t="shared" si="2"/>
        <v>0</v>
      </c>
      <c r="AB59" s="205">
        <f t="shared" si="2"/>
        <v>0</v>
      </c>
      <c r="AC59" s="548">
        <f>+E194</f>
        <v>0</v>
      </c>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'Ｓ６０（1985）'!A59</f>
        <v>0</v>
      </c>
      <c r="Q60" s="205">
        <f>'Ｓ６０（1985）'!C59</f>
        <v>0</v>
      </c>
      <c r="R60" s="205">
        <f>'Ｓ６０（1985）'!E59</f>
        <v>0</v>
      </c>
      <c r="S60" s="267">
        <f>'Ｓ６０（1985）'!F59</f>
        <v>0</v>
      </c>
      <c r="T60" s="268">
        <f>'Ｓ６０（1985）'!H59</f>
        <v>0</v>
      </c>
      <c r="U60" s="207"/>
      <c r="V60" s="221" t="s">
        <v>13</v>
      </c>
      <c r="W60" s="222"/>
      <c r="X60" s="222"/>
      <c r="Y60" s="223" t="s">
        <v>48</v>
      </c>
      <c r="Z60" s="204">
        <f>+A195</f>
        <v>0</v>
      </c>
      <c r="AA60" s="205">
        <f t="shared" si="2"/>
        <v>0</v>
      </c>
      <c r="AB60" s="205">
        <f t="shared" si="2"/>
        <v>0</v>
      </c>
      <c r="AC60" s="548">
        <f>+E195</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285384</v>
      </c>
      <c r="Q61" s="247">
        <f>SUM(Q8:Q60)-Q9-Q10-Q12-Q13-Q15-Q16-Q17-Q30-Q31-Q32-Q40-Q41-Q42-Q43-Q44-Q49-Q50</f>
        <v>191911</v>
      </c>
      <c r="R61" s="247">
        <f>SUM(R8:R60)-R9-R10-R12-R13-R15-R16-R17-R30-R31-R32-R40-R41-R42-R43-R44-R49-R50</f>
        <v>39108</v>
      </c>
      <c r="S61" s="336">
        <f>SUM(S8:S60)-S9-S10-S12-S13-S15-S16-S17-S30-S31-S32-S40-S41-S42-S43-S44-S49-S50</f>
        <v>157854</v>
      </c>
      <c r="T61" s="337">
        <f>SUM(T8:T60)-T9-T10-T12-T13-T15-T16-T17-T30-T31-T32-T40-T41-T42-T43-T44-T49-T50</f>
        <v>59200</v>
      </c>
      <c r="U61" s="249"/>
      <c r="V61" s="243" t="s">
        <v>82</v>
      </c>
      <c r="W61" s="244"/>
      <c r="X61" s="244"/>
      <c r="Y61" s="245"/>
      <c r="Z61" s="250">
        <f>SUM(Z11:Z60)-Z12-Z13-Z25-Z28</f>
        <v>87628</v>
      </c>
      <c r="AA61" s="247">
        <f>SUM(AA11:AA60)-AA12-AA13-AA25-AA28</f>
        <v>3561</v>
      </c>
      <c r="AB61" s="251">
        <f>SUM(AB11:AB60)-AB12-AB13-AB25-AB28</f>
        <v>1621</v>
      </c>
      <c r="AC61" s="252">
        <f>SUM(AC11:AC60)-AC12-AC13-AC25-AC28</f>
        <v>1440</v>
      </c>
      <c r="AD61" s="1056"/>
      <c r="AE61" s="1056"/>
      <c r="AF61" s="1056"/>
      <c r="AG61" s="1011"/>
      <c r="AH61" s="1011"/>
      <c r="AI61" s="1012" t="s">
        <v>5</v>
      </c>
      <c r="AJ61" s="1009" t="s">
        <v>6</v>
      </c>
      <c r="AK61" s="1009" t="s">
        <v>7</v>
      </c>
      <c r="AL61" s="1013" t="s">
        <v>398</v>
      </c>
    </row>
    <row r="62" spans="1:38" ht="14.45" customHeight="1">
      <c r="A62" s="910">
        <v>314042</v>
      </c>
      <c r="B62" s="910">
        <v>303579</v>
      </c>
      <c r="C62" s="910">
        <v>10463</v>
      </c>
      <c r="D62" s="910">
        <v>6778</v>
      </c>
      <c r="E62" s="910">
        <v>2941</v>
      </c>
      <c r="F62" s="910">
        <v>38000</v>
      </c>
      <c r="K62" s="188"/>
      <c r="L62" s="189" t="s">
        <v>8</v>
      </c>
      <c r="M62" s="190"/>
      <c r="N62" s="190"/>
      <c r="O62" s="191" t="s">
        <v>9</v>
      </c>
      <c r="P62" s="257">
        <f>'Ｓ６０（1985）'!A63</f>
        <v>2915</v>
      </c>
      <c r="Q62" s="258">
        <f>'Ｓ６０（1985）'!B63</f>
        <v>2915</v>
      </c>
      <c r="R62" s="259"/>
      <c r="S62" s="260">
        <f>'Ｓ６０（1985）'!D63</f>
        <v>0</v>
      </c>
      <c r="T62" s="261">
        <f>'Ｓ６０（1985）'!F63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910">
        <v>2915</v>
      </c>
      <c r="B63" s="910">
        <v>2915</v>
      </c>
      <c r="C63" s="910">
        <v>0</v>
      </c>
      <c r="D63" s="910">
        <v>0</v>
      </c>
      <c r="E63" s="910">
        <v>0</v>
      </c>
      <c r="F63" s="910">
        <v>0</v>
      </c>
      <c r="K63" s="199"/>
      <c r="L63" s="200"/>
      <c r="M63" s="201" t="s">
        <v>146</v>
      </c>
      <c r="N63" s="202"/>
      <c r="O63" s="203" t="s">
        <v>12</v>
      </c>
      <c r="P63" s="204">
        <f>'Ｓ６０（1985）'!A64</f>
        <v>2915</v>
      </c>
      <c r="Q63" s="205">
        <f>'Ｓ６０（1985）'!B64</f>
        <v>2915</v>
      </c>
      <c r="R63" s="225"/>
      <c r="S63" s="267">
        <f>'Ｓ６０（1985）'!D64</f>
        <v>0</v>
      </c>
      <c r="T63" s="268">
        <f>'Ｓ６０（1985）'!F64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910">
        <v>2915</v>
      </c>
      <c r="B64" s="910">
        <v>2915</v>
      </c>
      <c r="C64" s="910">
        <v>0</v>
      </c>
      <c r="D64" s="910">
        <v>0</v>
      </c>
      <c r="E64" s="910">
        <v>0</v>
      </c>
      <c r="F64" s="910">
        <v>0</v>
      </c>
      <c r="K64" s="199"/>
      <c r="L64" s="200"/>
      <c r="M64" s="201" t="s">
        <v>13</v>
      </c>
      <c r="N64" s="172"/>
      <c r="O64" s="212"/>
      <c r="P64" s="213">
        <f>P62-P63</f>
        <v>0</v>
      </c>
      <c r="Q64" s="214">
        <f>Q62-Q63</f>
        <v>0</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910">
        <v>0</v>
      </c>
      <c r="B65" s="910">
        <v>0</v>
      </c>
      <c r="C65" s="910">
        <v>0</v>
      </c>
      <c r="D65" s="910">
        <v>0</v>
      </c>
      <c r="E65" s="910">
        <v>0</v>
      </c>
      <c r="F65" s="910">
        <v>0</v>
      </c>
      <c r="K65" s="199" t="s">
        <v>4</v>
      </c>
      <c r="L65" s="178" t="s">
        <v>14</v>
      </c>
      <c r="M65" s="175"/>
      <c r="N65" s="175"/>
      <c r="O65" s="216" t="s">
        <v>15</v>
      </c>
      <c r="P65" s="217">
        <f>'Ｓ６０（1985）'!A65</f>
        <v>0</v>
      </c>
      <c r="Q65" s="218">
        <f>'Ｓ６０（1985）'!B65</f>
        <v>0</v>
      </c>
      <c r="R65" s="282"/>
      <c r="S65" s="283">
        <f>'Ｓ６０（1985）'!D65</f>
        <v>0</v>
      </c>
      <c r="T65" s="268">
        <f>'Ｓ６０（1985）'!F65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0">
        <v>0</v>
      </c>
      <c r="B66" s="910">
        <v>0</v>
      </c>
      <c r="C66" s="910">
        <v>0</v>
      </c>
      <c r="D66" s="910">
        <v>0</v>
      </c>
      <c r="E66" s="910">
        <v>0</v>
      </c>
      <c r="F66" s="910">
        <v>0</v>
      </c>
      <c r="K66" s="199"/>
      <c r="L66" s="200"/>
      <c r="M66" s="201" t="s">
        <v>16</v>
      </c>
      <c r="N66" s="202"/>
      <c r="O66" s="203" t="s">
        <v>17</v>
      </c>
      <c r="P66" s="204">
        <f>'Ｓ６０（1985）'!A66</f>
        <v>0</v>
      </c>
      <c r="Q66" s="205">
        <f>'Ｓ６０（1985）'!B66</f>
        <v>0</v>
      </c>
      <c r="R66" s="225"/>
      <c r="S66" s="267">
        <f>'Ｓ６０（1985）'!D66</f>
        <v>0</v>
      </c>
      <c r="T66" s="268">
        <f>'Ｓ６０（1985）'!F66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0">
        <v>121989</v>
      </c>
      <c r="B67" s="910">
        <v>121989</v>
      </c>
      <c r="C67" s="910">
        <v>0</v>
      </c>
      <c r="D67" s="910">
        <v>0</v>
      </c>
      <c r="E67" s="910">
        <v>0</v>
      </c>
      <c r="F67" s="910">
        <v>0</v>
      </c>
      <c r="K67" s="199"/>
      <c r="L67" s="221"/>
      <c r="M67" s="201" t="s">
        <v>13</v>
      </c>
      <c r="N67" s="222"/>
      <c r="O67" s="223"/>
      <c r="P67" s="213">
        <f>P65-P66</f>
        <v>0</v>
      </c>
      <c r="Q67" s="214">
        <f>Q65-Q66</f>
        <v>0</v>
      </c>
      <c r="R67" s="214"/>
      <c r="S67" s="274">
        <f>S65-S66</f>
        <v>0</v>
      </c>
      <c r="T67" s="275">
        <f>T65-T66</f>
        <v>0</v>
      </c>
      <c r="U67" s="269"/>
      <c r="V67" s="221"/>
      <c r="W67" s="201" t="s">
        <v>13</v>
      </c>
      <c r="X67" s="222"/>
      <c r="Y67" s="212" t="s">
        <v>400</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910">
        <v>121989</v>
      </c>
      <c r="B68" s="910">
        <v>121989</v>
      </c>
      <c r="C68" s="910">
        <v>0</v>
      </c>
      <c r="D68" s="910">
        <v>0</v>
      </c>
      <c r="E68" s="910">
        <v>0</v>
      </c>
      <c r="F68" s="910">
        <v>0</v>
      </c>
      <c r="K68" s="199" t="s">
        <v>4</v>
      </c>
      <c r="L68" s="174"/>
      <c r="M68" s="200" t="s">
        <v>94</v>
      </c>
      <c r="N68" s="202"/>
      <c r="O68" s="203" t="s">
        <v>93</v>
      </c>
      <c r="P68" s="204">
        <f>'Ｓ６０（1985）'!A68</f>
        <v>121989</v>
      </c>
      <c r="Q68" s="205">
        <f>'Ｓ６０（1985）'!B68</f>
        <v>121989</v>
      </c>
      <c r="R68" s="225"/>
      <c r="S68" s="267">
        <f>'Ｓ６０（1985）'!D68</f>
        <v>0</v>
      </c>
      <c r="T68" s="268">
        <f>'Ｓ６０（1985）'!F68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0">
        <v>0</v>
      </c>
      <c r="B69" s="910">
        <v>0</v>
      </c>
      <c r="C69" s="910">
        <v>0</v>
      </c>
      <c r="D69" s="910">
        <v>0</v>
      </c>
      <c r="E69" s="910">
        <v>0</v>
      </c>
      <c r="F69" s="910">
        <v>0</v>
      </c>
      <c r="K69" s="199"/>
      <c r="L69" s="181" t="s">
        <v>102</v>
      </c>
      <c r="M69" s="200"/>
      <c r="N69" s="201" t="s">
        <v>148</v>
      </c>
      <c r="O69" s="203" t="s">
        <v>97</v>
      </c>
      <c r="P69" s="204">
        <f>'Ｓ６０（1985）'!A69</f>
        <v>0</v>
      </c>
      <c r="Q69" s="205">
        <f>'Ｓ６０（1985）'!B69</f>
        <v>0</v>
      </c>
      <c r="R69" s="225"/>
      <c r="S69" s="267">
        <f>'Ｓ６０（1985）'!D69</f>
        <v>0</v>
      </c>
      <c r="T69" s="268">
        <f>'Ｓ６０（1985）'!F69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0">
        <v>121989</v>
      </c>
      <c r="B70" s="910">
        <v>121989</v>
      </c>
      <c r="C70" s="910">
        <v>0</v>
      </c>
      <c r="D70" s="910">
        <v>0</v>
      </c>
      <c r="E70" s="910">
        <v>0</v>
      </c>
      <c r="F70" s="910">
        <v>0</v>
      </c>
      <c r="K70" s="199"/>
      <c r="L70" s="181" t="s">
        <v>103</v>
      </c>
      <c r="M70" s="181"/>
      <c r="N70" s="201" t="s">
        <v>96</v>
      </c>
      <c r="O70" s="203" t="s">
        <v>34</v>
      </c>
      <c r="P70" s="204">
        <f>'Ｓ６０（1985）'!A70</f>
        <v>121989</v>
      </c>
      <c r="Q70" s="205">
        <f>'Ｓ６０（1985）'!B70</f>
        <v>121989</v>
      </c>
      <c r="R70" s="225"/>
      <c r="S70" s="267">
        <f>'Ｓ６０（1985）'!D70</f>
        <v>0</v>
      </c>
      <c r="T70" s="268">
        <f>'Ｓ６０（1985）'!F70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0">
        <v>0</v>
      </c>
      <c r="B71" s="910">
        <v>0</v>
      </c>
      <c r="C71" s="910">
        <v>0</v>
      </c>
      <c r="D71" s="910">
        <v>0</v>
      </c>
      <c r="E71" s="910">
        <v>0</v>
      </c>
      <c r="F71" s="910">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0">
        <v>0</v>
      </c>
      <c r="B72" s="910">
        <v>0</v>
      </c>
      <c r="C72" s="910">
        <v>0</v>
      </c>
      <c r="D72" s="910">
        <v>0</v>
      </c>
      <c r="E72" s="910">
        <v>0</v>
      </c>
      <c r="F72" s="910">
        <v>0</v>
      </c>
      <c r="K72" s="199"/>
      <c r="L72" s="181"/>
      <c r="M72" s="201" t="s">
        <v>95</v>
      </c>
      <c r="N72" s="202"/>
      <c r="O72" s="203" t="s">
        <v>98</v>
      </c>
      <c r="P72" s="204">
        <f>'Ｓ６０（1985）'!A71</f>
        <v>0</v>
      </c>
      <c r="Q72" s="205">
        <f>'Ｓ６０（1985）'!B71</f>
        <v>0</v>
      </c>
      <c r="R72" s="225"/>
      <c r="S72" s="267">
        <f>'Ｓ６０（1985）'!D71</f>
        <v>0</v>
      </c>
      <c r="T72" s="268">
        <f>'Ｓ６０（1985）'!F71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0">
        <v>0</v>
      </c>
      <c r="B73" s="910">
        <v>0</v>
      </c>
      <c r="C73" s="910">
        <v>0</v>
      </c>
      <c r="D73" s="910">
        <v>0</v>
      </c>
      <c r="E73" s="910">
        <v>0</v>
      </c>
      <c r="F73" s="910">
        <v>0</v>
      </c>
      <c r="K73" s="199"/>
      <c r="L73" s="221"/>
      <c r="M73" s="201" t="s">
        <v>13</v>
      </c>
      <c r="N73" s="202"/>
      <c r="O73" s="203" t="s">
        <v>99</v>
      </c>
      <c r="P73" s="204">
        <f>'Ｓ６０（1985）'!A72</f>
        <v>0</v>
      </c>
      <c r="Q73" s="205">
        <f>'Ｓ６０（1985）'!B72</f>
        <v>0</v>
      </c>
      <c r="R73" s="225"/>
      <c r="S73" s="267">
        <f>'Ｓ６０（1985）'!D72</f>
        <v>0</v>
      </c>
      <c r="T73" s="268">
        <f>'Ｓ６０（1985）'!F72</f>
        <v>0</v>
      </c>
      <c r="U73" s="269"/>
      <c r="V73" s="221"/>
      <c r="W73" s="201" t="s">
        <v>13</v>
      </c>
      <c r="X73" s="202"/>
      <c r="Y73" s="216" t="s">
        <v>15</v>
      </c>
      <c r="Z73" s="307">
        <f>+A119</f>
        <v>0</v>
      </c>
      <c r="AA73" s="277">
        <f t="shared" ref="AA73:AB75" si="3">+B119</f>
        <v>0</v>
      </c>
      <c r="AB73" s="277">
        <f t="shared" si="3"/>
        <v>0</v>
      </c>
      <c r="AC73" s="549">
        <f>+E119</f>
        <v>0</v>
      </c>
      <c r="AD73" s="269"/>
      <c r="AE73" s="221"/>
      <c r="AF73" s="201" t="s">
        <v>13</v>
      </c>
      <c r="AG73" s="202"/>
      <c r="AH73" s="216" t="s">
        <v>402</v>
      </c>
      <c r="AI73" s="307">
        <f>+A142</f>
        <v>0</v>
      </c>
      <c r="AJ73" s="277">
        <f t="shared" ref="AJ73:AK75" si="4">+B142</f>
        <v>0</v>
      </c>
      <c r="AK73" s="277">
        <f t="shared" si="4"/>
        <v>0</v>
      </c>
      <c r="AL73" s="553">
        <f>+E142</f>
        <v>0</v>
      </c>
    </row>
    <row r="74" spans="1:38" ht="14.45" customHeight="1">
      <c r="A74" s="910">
        <v>25124</v>
      </c>
      <c r="B74" s="910">
        <v>14661</v>
      </c>
      <c r="C74" s="910">
        <v>10463</v>
      </c>
      <c r="D74" s="910">
        <v>3778</v>
      </c>
      <c r="E74" s="910">
        <v>741</v>
      </c>
      <c r="F74" s="910">
        <v>11900</v>
      </c>
      <c r="K74" s="199"/>
      <c r="L74" s="201" t="s">
        <v>19</v>
      </c>
      <c r="M74" s="202"/>
      <c r="N74" s="202"/>
      <c r="O74" s="203" t="s">
        <v>20</v>
      </c>
      <c r="P74" s="204">
        <f>'Ｓ６０（1985）'!A73</f>
        <v>0</v>
      </c>
      <c r="Q74" s="205">
        <f>'Ｓ６０（1985）'!B73</f>
        <v>0</v>
      </c>
      <c r="R74" s="225"/>
      <c r="S74" s="267">
        <f>'Ｓ６０（1985）'!D73</f>
        <v>0</v>
      </c>
      <c r="T74" s="268">
        <f>'Ｓ６０（1985）'!F73</f>
        <v>0</v>
      </c>
      <c r="U74" s="269"/>
      <c r="V74" s="201" t="s">
        <v>19</v>
      </c>
      <c r="W74" s="202"/>
      <c r="X74" s="202"/>
      <c r="Y74" s="216" t="s">
        <v>142</v>
      </c>
      <c r="Z74" s="307">
        <f>+A120</f>
        <v>0</v>
      </c>
      <c r="AA74" s="277">
        <f t="shared" si="3"/>
        <v>0</v>
      </c>
      <c r="AB74" s="277">
        <f t="shared" si="3"/>
        <v>0</v>
      </c>
      <c r="AC74" s="549">
        <f>+E120</f>
        <v>0</v>
      </c>
      <c r="AD74" s="269"/>
      <c r="AE74" s="201" t="s">
        <v>19</v>
      </c>
      <c r="AF74" s="202"/>
      <c r="AG74" s="202"/>
      <c r="AH74" s="216" t="s">
        <v>403</v>
      </c>
      <c r="AI74" s="307">
        <f>+A143</f>
        <v>0</v>
      </c>
      <c r="AJ74" s="277">
        <f t="shared" si="4"/>
        <v>0</v>
      </c>
      <c r="AK74" s="277">
        <f t="shared" si="4"/>
        <v>0</v>
      </c>
      <c r="AL74" s="553">
        <f>+E143</f>
        <v>0</v>
      </c>
    </row>
    <row r="75" spans="1:38" ht="14.45" customHeight="1">
      <c r="A75" s="910">
        <v>6633</v>
      </c>
      <c r="B75" s="910">
        <v>5931</v>
      </c>
      <c r="C75" s="910">
        <v>702</v>
      </c>
      <c r="D75" s="910">
        <v>0</v>
      </c>
      <c r="E75" s="910">
        <v>0</v>
      </c>
      <c r="F75" s="910">
        <v>2500</v>
      </c>
      <c r="K75" s="199" t="s">
        <v>83</v>
      </c>
      <c r="L75" s="200"/>
      <c r="M75" s="201" t="s">
        <v>22</v>
      </c>
      <c r="N75" s="202"/>
      <c r="O75" s="203" t="s">
        <v>23</v>
      </c>
      <c r="P75" s="204">
        <f>'Ｓ６０（1985）'!A75</f>
        <v>6633</v>
      </c>
      <c r="Q75" s="205">
        <f>'Ｓ６０（1985）'!B75</f>
        <v>5931</v>
      </c>
      <c r="R75" s="225"/>
      <c r="S75" s="267">
        <f>'Ｓ６０（1985）'!D75</f>
        <v>0</v>
      </c>
      <c r="T75" s="268">
        <f>'Ｓ６０（1985）'!F75</f>
        <v>2500</v>
      </c>
      <c r="U75" s="269" t="s">
        <v>404</v>
      </c>
      <c r="V75" s="200"/>
      <c r="W75" s="201" t="s">
        <v>405</v>
      </c>
      <c r="X75" s="202"/>
      <c r="Y75" s="216" t="s">
        <v>406</v>
      </c>
      <c r="Z75" s="307">
        <f>+A121</f>
        <v>9573</v>
      </c>
      <c r="AA75" s="277">
        <f t="shared" si="3"/>
        <v>0</v>
      </c>
      <c r="AB75" s="277">
        <f t="shared" si="3"/>
        <v>0</v>
      </c>
      <c r="AC75" s="549">
        <f>+E121</f>
        <v>7500</v>
      </c>
      <c r="AD75" s="269" t="s">
        <v>407</v>
      </c>
      <c r="AE75" s="200"/>
      <c r="AF75" s="201" t="s">
        <v>405</v>
      </c>
      <c r="AG75" s="202"/>
      <c r="AH75" s="216" t="s">
        <v>408</v>
      </c>
      <c r="AI75" s="307">
        <f>+A144</f>
        <v>0</v>
      </c>
      <c r="AJ75" s="277">
        <f t="shared" si="4"/>
        <v>0</v>
      </c>
      <c r="AK75" s="277">
        <f t="shared" si="4"/>
        <v>0</v>
      </c>
      <c r="AL75" s="553">
        <f>+E144</f>
        <v>0</v>
      </c>
    </row>
    <row r="76" spans="1:38" ht="14.45" customHeight="1">
      <c r="A76" s="910">
        <v>211</v>
      </c>
      <c r="B76" s="910">
        <v>211</v>
      </c>
      <c r="C76" s="910">
        <v>0</v>
      </c>
      <c r="D76" s="910">
        <v>0</v>
      </c>
      <c r="E76" s="910">
        <v>0</v>
      </c>
      <c r="F76" s="910">
        <v>0</v>
      </c>
      <c r="K76" s="199"/>
      <c r="L76" s="200" t="s">
        <v>25</v>
      </c>
      <c r="M76" s="201" t="s">
        <v>26</v>
      </c>
      <c r="N76" s="202"/>
      <c r="O76" s="203" t="s">
        <v>27</v>
      </c>
      <c r="P76" s="204">
        <f>'Ｓ６０（1985）'!A76</f>
        <v>211</v>
      </c>
      <c r="Q76" s="205">
        <f>'Ｓ６０（1985）'!B76</f>
        <v>211</v>
      </c>
      <c r="R76" s="225"/>
      <c r="S76" s="267">
        <f>'Ｓ６０（1985）'!D76</f>
        <v>0</v>
      </c>
      <c r="T76" s="268">
        <f>'Ｓ６０（1985）'!F76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0">
        <v>0</v>
      </c>
      <c r="B77" s="910">
        <v>0</v>
      </c>
      <c r="C77" s="910">
        <v>0</v>
      </c>
      <c r="D77" s="910">
        <v>0</v>
      </c>
      <c r="E77" s="910">
        <v>0</v>
      </c>
      <c r="F77" s="910">
        <v>0</v>
      </c>
      <c r="K77" s="199"/>
      <c r="L77" s="200" t="s">
        <v>28</v>
      </c>
      <c r="M77" s="201" t="s">
        <v>29</v>
      </c>
      <c r="N77" s="202"/>
      <c r="O77" s="203" t="s">
        <v>30</v>
      </c>
      <c r="P77" s="204">
        <f>'Ｓ６０（1985）'!A77</f>
        <v>0</v>
      </c>
      <c r="Q77" s="205">
        <f>'Ｓ６０（1985）'!B77</f>
        <v>0</v>
      </c>
      <c r="R77" s="225"/>
      <c r="S77" s="267">
        <f>'Ｓ６０（1985）'!D77</f>
        <v>0</v>
      </c>
      <c r="T77" s="268">
        <f>'Ｓ６０（1985）'!F77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0">
        <v>0</v>
      </c>
      <c r="B78" s="910">
        <v>0</v>
      </c>
      <c r="C78" s="910">
        <v>0</v>
      </c>
      <c r="D78" s="910">
        <v>0</v>
      </c>
      <c r="E78" s="910">
        <v>0</v>
      </c>
      <c r="F78" s="910">
        <v>0</v>
      </c>
      <c r="K78" s="199"/>
      <c r="L78" s="200" t="s">
        <v>31</v>
      </c>
      <c r="M78" s="201" t="s">
        <v>32</v>
      </c>
      <c r="N78" s="202"/>
      <c r="O78" s="203" t="s">
        <v>33</v>
      </c>
      <c r="P78" s="204">
        <f>'Ｓ６０（1985）'!A78</f>
        <v>0</v>
      </c>
      <c r="Q78" s="205">
        <f>'Ｓ６０（1985）'!B78</f>
        <v>0</v>
      </c>
      <c r="R78" s="225"/>
      <c r="S78" s="267">
        <f>'Ｓ６０（1985）'!D78</f>
        <v>0</v>
      </c>
      <c r="T78" s="268">
        <f>'Ｓ６０（1985）'!F78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0">
        <v>0</v>
      </c>
      <c r="B79" s="910">
        <v>0</v>
      </c>
      <c r="C79" s="910">
        <v>0</v>
      </c>
      <c r="D79" s="910">
        <v>0</v>
      </c>
      <c r="E79" s="910">
        <v>0</v>
      </c>
      <c r="F79" s="910">
        <v>0</v>
      </c>
      <c r="K79" s="199"/>
      <c r="L79" s="200" t="s">
        <v>35</v>
      </c>
      <c r="M79" s="201" t="s">
        <v>36</v>
      </c>
      <c r="N79" s="202"/>
      <c r="O79" s="203" t="s">
        <v>37</v>
      </c>
      <c r="P79" s="204">
        <f>'Ｓ６０（1985）'!A79</f>
        <v>0</v>
      </c>
      <c r="Q79" s="205">
        <f>'Ｓ６０（1985）'!B79</f>
        <v>0</v>
      </c>
      <c r="R79" s="225"/>
      <c r="S79" s="267">
        <f>'Ｓ６０（1985）'!D79</f>
        <v>0</v>
      </c>
      <c r="T79" s="268">
        <f>'Ｓ６０（1985）'!F79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0">
        <v>11801</v>
      </c>
      <c r="B80" s="910">
        <v>6867</v>
      </c>
      <c r="C80" s="910">
        <v>4934</v>
      </c>
      <c r="D80" s="910">
        <v>2175</v>
      </c>
      <c r="E80" s="910">
        <v>741</v>
      </c>
      <c r="F80" s="910">
        <v>7800</v>
      </c>
      <c r="K80" s="199"/>
      <c r="L80" s="200" t="s">
        <v>38</v>
      </c>
      <c r="M80" s="201" t="s">
        <v>149</v>
      </c>
      <c r="N80" s="202"/>
      <c r="O80" s="203" t="s">
        <v>40</v>
      </c>
      <c r="P80" s="204">
        <f>'Ｓ６０（1985）'!A80</f>
        <v>11801</v>
      </c>
      <c r="Q80" s="205">
        <f>'Ｓ６０（1985）'!B80</f>
        <v>6867</v>
      </c>
      <c r="R80" s="225"/>
      <c r="S80" s="267">
        <f>'Ｓ６０（1985）'!D80</f>
        <v>2175</v>
      </c>
      <c r="T80" s="268">
        <f>'Ｓ６０（1985）'!F80</f>
        <v>7800</v>
      </c>
      <c r="U80" s="269"/>
      <c r="V80" s="200" t="s">
        <v>38</v>
      </c>
      <c r="W80" s="201" t="s">
        <v>149</v>
      </c>
      <c r="X80" s="202"/>
      <c r="Y80" s="203" t="s">
        <v>413</v>
      </c>
      <c r="Z80" s="307">
        <f>+A122</f>
        <v>9573</v>
      </c>
      <c r="AA80" s="277">
        <f>+B122</f>
        <v>0</v>
      </c>
      <c r="AB80" s="277">
        <f>+C122</f>
        <v>0</v>
      </c>
      <c r="AC80" s="549">
        <f>+E122</f>
        <v>7500</v>
      </c>
      <c r="AD80" s="269" t="s">
        <v>414</v>
      </c>
      <c r="AE80" s="200" t="s">
        <v>38</v>
      </c>
      <c r="AF80" s="201" t="s">
        <v>149</v>
      </c>
      <c r="AG80" s="202"/>
      <c r="AH80" s="203" t="s">
        <v>415</v>
      </c>
      <c r="AI80" s="307">
        <f>+A145</f>
        <v>0</v>
      </c>
      <c r="AJ80" s="277">
        <f>+B145</f>
        <v>0</v>
      </c>
      <c r="AK80" s="277">
        <f>+C145</f>
        <v>0</v>
      </c>
      <c r="AL80" s="553">
        <f>+E145</f>
        <v>0</v>
      </c>
    </row>
    <row r="81" spans="1:38" ht="14.45" customHeight="1">
      <c r="A81" s="910">
        <v>0</v>
      </c>
      <c r="B81" s="910">
        <v>0</v>
      </c>
      <c r="C81" s="910">
        <v>0</v>
      </c>
      <c r="D81" s="910">
        <v>0</v>
      </c>
      <c r="E81" s="910">
        <v>0</v>
      </c>
      <c r="F81" s="910">
        <v>0</v>
      </c>
      <c r="K81" s="199"/>
      <c r="L81" s="200" t="s">
        <v>41</v>
      </c>
      <c r="M81" s="201" t="s">
        <v>42</v>
      </c>
      <c r="N81" s="202"/>
      <c r="O81" s="203" t="s">
        <v>43</v>
      </c>
      <c r="P81" s="204">
        <f>'Ｓ６０（1985）'!A81</f>
        <v>0</v>
      </c>
      <c r="Q81" s="205">
        <f>'Ｓ６０（1985）'!B81</f>
        <v>0</v>
      </c>
      <c r="R81" s="225"/>
      <c r="S81" s="267">
        <f>'Ｓ６０（1985）'!D81</f>
        <v>0</v>
      </c>
      <c r="T81" s="268">
        <f>'Ｓ６０（1985）'!F81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0">
        <v>6479</v>
      </c>
      <c r="B82" s="910">
        <v>1652</v>
      </c>
      <c r="C82" s="910">
        <v>4827</v>
      </c>
      <c r="D82" s="910">
        <v>1603</v>
      </c>
      <c r="E82" s="910">
        <v>0</v>
      </c>
      <c r="F82" s="910">
        <v>1600</v>
      </c>
      <c r="K82" s="199" t="s">
        <v>131</v>
      </c>
      <c r="L82" s="221"/>
      <c r="M82" s="201" t="s">
        <v>13</v>
      </c>
      <c r="N82" s="202"/>
      <c r="O82" s="203" t="s">
        <v>44</v>
      </c>
      <c r="P82" s="204">
        <f>'Ｓ６０（1985）'!A82</f>
        <v>6479</v>
      </c>
      <c r="Q82" s="205">
        <f>'Ｓ６０（1985）'!B82</f>
        <v>1652</v>
      </c>
      <c r="R82" s="225"/>
      <c r="S82" s="267">
        <f>'Ｓ６０（1985）'!D82</f>
        <v>1603</v>
      </c>
      <c r="T82" s="268">
        <f>'Ｓ６０（1985）'!F82</f>
        <v>1600</v>
      </c>
      <c r="U82" s="269"/>
      <c r="V82" s="221"/>
      <c r="W82" s="201" t="s">
        <v>13</v>
      </c>
      <c r="X82" s="202"/>
      <c r="Y82" s="203"/>
      <c r="Z82" s="310">
        <f>Z75-Z80</f>
        <v>0</v>
      </c>
      <c r="AA82" s="311">
        <f>AA75-AA80</f>
        <v>0</v>
      </c>
      <c r="AB82" s="311">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910">
        <v>3190</v>
      </c>
      <c r="B83" s="910">
        <v>3190</v>
      </c>
      <c r="C83" s="910">
        <v>0</v>
      </c>
      <c r="D83" s="910">
        <v>0</v>
      </c>
      <c r="E83" s="910">
        <v>0</v>
      </c>
      <c r="F83" s="910">
        <v>1800</v>
      </c>
      <c r="K83" s="199" t="s">
        <v>4</v>
      </c>
      <c r="L83" s="178" t="s">
        <v>45</v>
      </c>
      <c r="M83" s="202"/>
      <c r="N83" s="202"/>
      <c r="O83" s="203" t="s">
        <v>46</v>
      </c>
      <c r="P83" s="204">
        <f>'Ｓ６０（1985）'!A83</f>
        <v>3190</v>
      </c>
      <c r="Q83" s="205">
        <f>'Ｓ６０（1985）'!B83</f>
        <v>3190</v>
      </c>
      <c r="R83" s="225"/>
      <c r="S83" s="267">
        <f>'Ｓ６０（1985）'!D83</f>
        <v>0</v>
      </c>
      <c r="T83" s="268">
        <f>'Ｓ６０（1985）'!F83</f>
        <v>1800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0">
        <v>0</v>
      </c>
      <c r="B84" s="910">
        <v>0</v>
      </c>
      <c r="C84" s="910">
        <v>0</v>
      </c>
      <c r="D84" s="910">
        <v>0</v>
      </c>
      <c r="E84" s="910">
        <v>0</v>
      </c>
      <c r="F84" s="910">
        <v>0</v>
      </c>
      <c r="K84" s="199"/>
      <c r="L84" s="200"/>
      <c r="M84" s="201" t="s">
        <v>100</v>
      </c>
      <c r="N84" s="202"/>
      <c r="O84" s="203" t="s">
        <v>75</v>
      </c>
      <c r="P84" s="204">
        <f>'Ｓ６０（1985）'!A84</f>
        <v>0</v>
      </c>
      <c r="Q84" s="205">
        <f>'Ｓ６０（1985）'!B84</f>
        <v>0</v>
      </c>
      <c r="R84" s="225"/>
      <c r="S84" s="267">
        <f>'Ｓ６０（1985）'!D84</f>
        <v>0</v>
      </c>
      <c r="T84" s="268">
        <f>'Ｓ６０（1985）'!F84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910">
        <v>3190</v>
      </c>
      <c r="B85" s="910">
        <v>3190</v>
      </c>
      <c r="C85" s="910">
        <v>0</v>
      </c>
      <c r="D85" s="910">
        <v>0</v>
      </c>
      <c r="E85" s="910">
        <v>0</v>
      </c>
      <c r="F85" s="910">
        <v>1800</v>
      </c>
      <c r="K85" s="199"/>
      <c r="L85" s="200"/>
      <c r="M85" s="201" t="s">
        <v>101</v>
      </c>
      <c r="N85" s="202"/>
      <c r="O85" s="203" t="s">
        <v>77</v>
      </c>
      <c r="P85" s="204">
        <f>'Ｓ６０（1985）'!A85</f>
        <v>3190</v>
      </c>
      <c r="Q85" s="205">
        <f>'Ｓ６０（1985）'!B85</f>
        <v>3190</v>
      </c>
      <c r="R85" s="225"/>
      <c r="S85" s="267">
        <f>'Ｓ６０（1985）'!D85</f>
        <v>0</v>
      </c>
      <c r="T85" s="268">
        <f>'Ｓ６０（1985）'!F85</f>
        <v>1800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0">
        <v>74293</v>
      </c>
      <c r="B86" s="910">
        <v>74293</v>
      </c>
      <c r="C86" s="910">
        <v>0</v>
      </c>
      <c r="D86" s="910">
        <v>3000</v>
      </c>
      <c r="E86" s="910">
        <v>0</v>
      </c>
      <c r="F86" s="910">
        <v>24300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422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910">
        <v>72871</v>
      </c>
      <c r="B87" s="910">
        <v>72871</v>
      </c>
      <c r="C87" s="910">
        <v>0</v>
      </c>
      <c r="D87" s="910">
        <v>3000</v>
      </c>
      <c r="E87" s="910">
        <v>0</v>
      </c>
      <c r="F87" s="910">
        <v>24300</v>
      </c>
      <c r="K87" s="199"/>
      <c r="L87" s="178"/>
      <c r="M87" s="201" t="s">
        <v>47</v>
      </c>
      <c r="N87" s="202"/>
      <c r="O87" s="203" t="s">
        <v>48</v>
      </c>
      <c r="P87" s="204">
        <f>'Ｓ６０（1985）'!A87</f>
        <v>72871</v>
      </c>
      <c r="Q87" s="205">
        <f>'Ｓ６０（1985）'!B87</f>
        <v>72871</v>
      </c>
      <c r="R87" s="225"/>
      <c r="S87" s="267">
        <f>'Ｓ６０（1985）'!D87</f>
        <v>3000</v>
      </c>
      <c r="T87" s="268">
        <f>'Ｓ６０（1985）'!F87</f>
        <v>24300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0">
        <v>0</v>
      </c>
      <c r="B88" s="910">
        <v>0</v>
      </c>
      <c r="C88" s="910">
        <v>0</v>
      </c>
      <c r="D88" s="910">
        <v>0</v>
      </c>
      <c r="E88" s="910">
        <v>0</v>
      </c>
      <c r="F88" s="910">
        <v>0</v>
      </c>
      <c r="K88" s="199"/>
      <c r="L88" s="200"/>
      <c r="M88" s="201" t="s">
        <v>50</v>
      </c>
      <c r="N88" s="202"/>
      <c r="O88" s="203" t="s">
        <v>51</v>
      </c>
      <c r="P88" s="204">
        <f>'Ｓ６０（1985）'!A88</f>
        <v>0</v>
      </c>
      <c r="Q88" s="205">
        <f>'Ｓ６０（1985）'!B88</f>
        <v>0</v>
      </c>
      <c r="R88" s="225"/>
      <c r="S88" s="267">
        <f>'Ｓ６０（1985）'!D88</f>
        <v>0</v>
      </c>
      <c r="T88" s="268">
        <f>'Ｓ６０（1985）'!F88</f>
        <v>0</v>
      </c>
      <c r="U88" s="269"/>
      <c r="V88" s="200"/>
      <c r="W88" s="201" t="s">
        <v>426</v>
      </c>
      <c r="X88" s="202"/>
      <c r="Y88" s="203" t="s">
        <v>427</v>
      </c>
      <c r="Z88" s="307">
        <f t="shared" ref="Z88:AB89" si="5">+A125</f>
        <v>18817</v>
      </c>
      <c r="AA88" s="277">
        <f t="shared" si="5"/>
        <v>0</v>
      </c>
      <c r="AB88" s="277">
        <f t="shared" si="5"/>
        <v>0</v>
      </c>
      <c r="AC88" s="549">
        <f>+E125</f>
        <v>18800</v>
      </c>
      <c r="AD88" s="269"/>
      <c r="AE88" s="200"/>
      <c r="AF88" s="201" t="s">
        <v>426</v>
      </c>
      <c r="AG88" s="202"/>
      <c r="AH88" s="203" t="s">
        <v>428</v>
      </c>
      <c r="AI88" s="307">
        <f t="shared" ref="AI88:AK89" si="6">+A148</f>
        <v>0</v>
      </c>
      <c r="AJ88" s="277">
        <f t="shared" si="6"/>
        <v>0</v>
      </c>
      <c r="AK88" s="277">
        <f t="shared" si="6"/>
        <v>0</v>
      </c>
      <c r="AL88" s="553">
        <f>+E148</f>
        <v>0</v>
      </c>
    </row>
    <row r="89" spans="1:38" ht="14.45" customHeight="1">
      <c r="A89" s="910">
        <v>0</v>
      </c>
      <c r="B89" s="910">
        <v>0</v>
      </c>
      <c r="C89" s="910">
        <v>0</v>
      </c>
      <c r="D89" s="910">
        <v>0</v>
      </c>
      <c r="E89" s="910">
        <v>0</v>
      </c>
      <c r="F89" s="910">
        <v>0</v>
      </c>
      <c r="K89" s="199" t="s">
        <v>129</v>
      </c>
      <c r="L89" s="200"/>
      <c r="M89" s="201" t="s">
        <v>52</v>
      </c>
      <c r="N89" s="202"/>
      <c r="O89" s="203" t="s">
        <v>53</v>
      </c>
      <c r="P89" s="204">
        <f>'Ｓ６０（1985）'!A89</f>
        <v>0</v>
      </c>
      <c r="Q89" s="205">
        <f>'Ｓ６０（1985）'!B89</f>
        <v>0</v>
      </c>
      <c r="R89" s="225"/>
      <c r="S89" s="267">
        <f>'Ｓ６０（1985）'!D89</f>
        <v>0</v>
      </c>
      <c r="T89" s="268">
        <f>'Ｓ６０（1985）'!F89</f>
        <v>0</v>
      </c>
      <c r="U89" s="269"/>
      <c r="V89" s="200"/>
      <c r="W89" s="201" t="s">
        <v>429</v>
      </c>
      <c r="X89" s="202"/>
      <c r="Y89" s="203" t="s">
        <v>430</v>
      </c>
      <c r="Z89" s="307">
        <f t="shared" si="5"/>
        <v>0</v>
      </c>
      <c r="AA89" s="277">
        <f t="shared" si="5"/>
        <v>0</v>
      </c>
      <c r="AB89" s="277">
        <f t="shared" si="5"/>
        <v>0</v>
      </c>
      <c r="AC89" s="549">
        <f>+E126</f>
        <v>0</v>
      </c>
      <c r="AD89" s="269"/>
      <c r="AE89" s="200"/>
      <c r="AF89" s="201" t="s">
        <v>429</v>
      </c>
      <c r="AG89" s="202"/>
      <c r="AH89" s="203" t="s">
        <v>431</v>
      </c>
      <c r="AI89" s="307">
        <f t="shared" si="6"/>
        <v>0</v>
      </c>
      <c r="AJ89" s="277">
        <f t="shared" si="6"/>
        <v>0</v>
      </c>
      <c r="AK89" s="277">
        <f t="shared" si="6"/>
        <v>0</v>
      </c>
      <c r="AL89" s="553">
        <f>+E149</f>
        <v>0</v>
      </c>
    </row>
    <row r="90" spans="1:38" ht="14.45" customHeight="1">
      <c r="A90" s="910">
        <v>0</v>
      </c>
      <c r="B90" s="910">
        <v>0</v>
      </c>
      <c r="C90" s="910">
        <v>0</v>
      </c>
      <c r="D90" s="910">
        <v>0</v>
      </c>
      <c r="E90" s="910">
        <v>0</v>
      </c>
      <c r="F90" s="910">
        <v>0</v>
      </c>
      <c r="K90" s="199"/>
      <c r="L90" s="200" t="s">
        <v>54</v>
      </c>
      <c r="M90" s="201" t="s">
        <v>32</v>
      </c>
      <c r="N90" s="202"/>
      <c r="O90" s="203" t="s">
        <v>55</v>
      </c>
      <c r="P90" s="204">
        <f>'Ｓ６０（1985）'!A90</f>
        <v>0</v>
      </c>
      <c r="Q90" s="205">
        <f>'Ｓ６０（1985）'!B90</f>
        <v>0</v>
      </c>
      <c r="R90" s="225"/>
      <c r="S90" s="267">
        <f>'Ｓ６０（1985）'!D90</f>
        <v>0</v>
      </c>
      <c r="T90" s="268">
        <f>'Ｓ６０（1985）'!F90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0">
        <v>0</v>
      </c>
      <c r="B91" s="910">
        <v>0</v>
      </c>
      <c r="C91" s="910">
        <v>0</v>
      </c>
      <c r="D91" s="910">
        <v>0</v>
      </c>
      <c r="E91" s="910">
        <v>0</v>
      </c>
      <c r="F91" s="910">
        <v>0</v>
      </c>
      <c r="K91" s="199"/>
      <c r="L91" s="200"/>
      <c r="M91" s="201" t="s">
        <v>42</v>
      </c>
      <c r="N91" s="202"/>
      <c r="O91" s="203" t="s">
        <v>56</v>
      </c>
      <c r="P91" s="204">
        <f>'Ｓ６０（1985）'!A91</f>
        <v>0</v>
      </c>
      <c r="Q91" s="205">
        <f>'Ｓ６０（1985）'!B91</f>
        <v>0</v>
      </c>
      <c r="R91" s="225"/>
      <c r="S91" s="267">
        <f>'Ｓ６０（1985）'!D91</f>
        <v>0</v>
      </c>
      <c r="T91" s="268">
        <f>'Ｓ６０（1985）'!F91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0">
        <v>0</v>
      </c>
      <c r="B92" s="910">
        <v>0</v>
      </c>
      <c r="C92" s="910">
        <v>0</v>
      </c>
      <c r="D92" s="910">
        <v>0</v>
      </c>
      <c r="E92" s="910">
        <v>0</v>
      </c>
      <c r="F92" s="910">
        <v>0</v>
      </c>
      <c r="K92" s="199"/>
      <c r="L92" s="200"/>
      <c r="M92" s="201" t="s">
        <v>57</v>
      </c>
      <c r="N92" s="202"/>
      <c r="O92" s="203" t="s">
        <v>58</v>
      </c>
      <c r="P92" s="204">
        <f>'Ｓ６０（1985）'!A92</f>
        <v>0</v>
      </c>
      <c r="Q92" s="205">
        <f>'Ｓ６０（1985）'!B92</f>
        <v>0</v>
      </c>
      <c r="R92" s="225"/>
      <c r="S92" s="267">
        <f>'Ｓ６０（1985）'!D92</f>
        <v>0</v>
      </c>
      <c r="T92" s="268">
        <f>'Ｓ６０（1985）'!F92</f>
        <v>0</v>
      </c>
      <c r="U92" s="269"/>
      <c r="V92" s="200"/>
      <c r="W92" s="201" t="s">
        <v>57</v>
      </c>
      <c r="X92" s="202"/>
      <c r="Y92" s="203" t="s">
        <v>140</v>
      </c>
      <c r="Z92" s="307">
        <f>+A127</f>
        <v>0</v>
      </c>
      <c r="AA92" s="277">
        <f t="shared" ref="AA92:AB96" si="7">+B127</f>
        <v>0</v>
      </c>
      <c r="AB92" s="277">
        <f t="shared" si="7"/>
        <v>0</v>
      </c>
      <c r="AC92" s="549">
        <f>+E127</f>
        <v>0</v>
      </c>
      <c r="AD92" s="269"/>
      <c r="AE92" s="200"/>
      <c r="AF92" s="201" t="s">
        <v>57</v>
      </c>
      <c r="AG92" s="202"/>
      <c r="AH92" s="203" t="s">
        <v>433</v>
      </c>
      <c r="AI92" s="307">
        <f>+A150</f>
        <v>0</v>
      </c>
      <c r="AJ92" s="277">
        <f t="shared" ref="AJ92:AK96" si="8">+B150</f>
        <v>0</v>
      </c>
      <c r="AK92" s="277">
        <f t="shared" si="8"/>
        <v>0</v>
      </c>
      <c r="AL92" s="553">
        <f>+E150</f>
        <v>0</v>
      </c>
    </row>
    <row r="93" spans="1:38" ht="14.45" customHeight="1">
      <c r="A93" s="910">
        <v>0</v>
      </c>
      <c r="B93" s="910">
        <v>0</v>
      </c>
      <c r="C93" s="910">
        <v>0</v>
      </c>
      <c r="D93" s="910">
        <v>0</v>
      </c>
      <c r="E93" s="910">
        <v>0</v>
      </c>
      <c r="F93" s="910">
        <v>0</v>
      </c>
      <c r="K93" s="199"/>
      <c r="L93" s="200"/>
      <c r="M93" s="178" t="s">
        <v>60</v>
      </c>
      <c r="N93" s="202"/>
      <c r="O93" s="203" t="s">
        <v>61</v>
      </c>
      <c r="P93" s="204">
        <f>'Ｓ６０（1985）'!A93</f>
        <v>0</v>
      </c>
      <c r="Q93" s="205">
        <f>'Ｓ６０（1985）'!B93</f>
        <v>0</v>
      </c>
      <c r="R93" s="225"/>
      <c r="S93" s="267">
        <f>'Ｓ６０（1985）'!D93</f>
        <v>0</v>
      </c>
      <c r="T93" s="268">
        <f>'Ｓ６０（1985）'!F93</f>
        <v>0</v>
      </c>
      <c r="U93" s="269" t="s">
        <v>434</v>
      </c>
      <c r="V93" s="200"/>
      <c r="W93" s="178" t="s">
        <v>60</v>
      </c>
      <c r="X93" s="202"/>
      <c r="Y93" s="203" t="s">
        <v>435</v>
      </c>
      <c r="Z93" s="307">
        <f>+A128</f>
        <v>1289</v>
      </c>
      <c r="AA93" s="277">
        <f t="shared" si="7"/>
        <v>0</v>
      </c>
      <c r="AB93" s="277">
        <f t="shared" si="7"/>
        <v>0</v>
      </c>
      <c r="AC93" s="549">
        <f>+E128</f>
        <v>0</v>
      </c>
      <c r="AD93" s="269"/>
      <c r="AE93" s="200"/>
      <c r="AF93" s="178" t="s">
        <v>60</v>
      </c>
      <c r="AG93" s="202"/>
      <c r="AH93" s="203" t="s">
        <v>436</v>
      </c>
      <c r="AI93" s="307">
        <f>+A151</f>
        <v>0</v>
      </c>
      <c r="AJ93" s="277">
        <f t="shared" si="8"/>
        <v>0</v>
      </c>
      <c r="AK93" s="277">
        <f t="shared" si="8"/>
        <v>0</v>
      </c>
      <c r="AL93" s="553">
        <f>+E151</f>
        <v>0</v>
      </c>
    </row>
    <row r="94" spans="1:38" ht="14.45" customHeight="1">
      <c r="A94" s="910">
        <v>0</v>
      </c>
      <c r="B94" s="910">
        <v>0</v>
      </c>
      <c r="C94" s="910">
        <v>0</v>
      </c>
      <c r="D94" s="910">
        <v>0</v>
      </c>
      <c r="E94" s="910">
        <v>0</v>
      </c>
      <c r="F94" s="910">
        <v>0</v>
      </c>
      <c r="K94" s="199"/>
      <c r="L94" s="200" t="s">
        <v>59</v>
      </c>
      <c r="M94" s="200"/>
      <c r="N94" s="201" t="s">
        <v>62</v>
      </c>
      <c r="O94" s="203" t="s">
        <v>63</v>
      </c>
      <c r="P94" s="204">
        <f>'Ｓ６０（1985）'!A94</f>
        <v>0</v>
      </c>
      <c r="Q94" s="205">
        <f>'Ｓ６０（1985）'!B94</f>
        <v>0</v>
      </c>
      <c r="R94" s="225"/>
      <c r="S94" s="267">
        <f>'Ｓ６０（1985）'!D94</f>
        <v>0</v>
      </c>
      <c r="T94" s="268">
        <f>'Ｓ６０（1985）'!F94</f>
        <v>0</v>
      </c>
      <c r="U94" s="269"/>
      <c r="V94" s="200" t="s">
        <v>59</v>
      </c>
      <c r="W94" s="200"/>
      <c r="X94" s="201" t="s">
        <v>62</v>
      </c>
      <c r="Y94" s="203" t="s">
        <v>437</v>
      </c>
      <c r="Z94" s="307">
        <f>+A129</f>
        <v>0</v>
      </c>
      <c r="AA94" s="277">
        <f t="shared" si="7"/>
        <v>0</v>
      </c>
      <c r="AB94" s="277">
        <f t="shared" si="7"/>
        <v>0</v>
      </c>
      <c r="AC94" s="549">
        <f>+E129</f>
        <v>0</v>
      </c>
      <c r="AD94" s="269"/>
      <c r="AE94" s="200" t="s">
        <v>59</v>
      </c>
      <c r="AF94" s="200"/>
      <c r="AG94" s="201" t="s">
        <v>62</v>
      </c>
      <c r="AH94" s="203" t="s">
        <v>438</v>
      </c>
      <c r="AI94" s="307">
        <f>+A152</f>
        <v>0</v>
      </c>
      <c r="AJ94" s="277">
        <f t="shared" si="8"/>
        <v>0</v>
      </c>
      <c r="AK94" s="277">
        <f t="shared" si="8"/>
        <v>0</v>
      </c>
      <c r="AL94" s="553">
        <f>+E152</f>
        <v>0</v>
      </c>
    </row>
    <row r="95" spans="1:38" ht="14.45" customHeight="1">
      <c r="A95" s="910">
        <v>0</v>
      </c>
      <c r="B95" s="910">
        <v>0</v>
      </c>
      <c r="C95" s="910">
        <v>0</v>
      </c>
      <c r="D95" s="910">
        <v>0</v>
      </c>
      <c r="E95" s="910">
        <v>0</v>
      </c>
      <c r="F95" s="910">
        <v>0</v>
      </c>
      <c r="K95" s="199"/>
      <c r="L95" s="200"/>
      <c r="M95" s="200"/>
      <c r="N95" s="201" t="s">
        <v>64</v>
      </c>
      <c r="O95" s="203" t="s">
        <v>65</v>
      </c>
      <c r="P95" s="204">
        <f>'Ｓ６０（1985）'!A95</f>
        <v>0</v>
      </c>
      <c r="Q95" s="205">
        <f>'Ｓ６０（1985）'!B95</f>
        <v>0</v>
      </c>
      <c r="R95" s="225"/>
      <c r="S95" s="267">
        <f>'Ｓ６０（1985）'!D95</f>
        <v>0</v>
      </c>
      <c r="T95" s="268">
        <f>'Ｓ６０（1985）'!F95</f>
        <v>0</v>
      </c>
      <c r="U95" s="269"/>
      <c r="V95" s="200"/>
      <c r="W95" s="200"/>
      <c r="X95" s="201" t="s">
        <v>64</v>
      </c>
      <c r="Y95" s="203" t="s">
        <v>439</v>
      </c>
      <c r="Z95" s="307">
        <f>+A130</f>
        <v>0</v>
      </c>
      <c r="AA95" s="277">
        <f t="shared" si="7"/>
        <v>0</v>
      </c>
      <c r="AB95" s="277">
        <f t="shared" si="7"/>
        <v>0</v>
      </c>
      <c r="AC95" s="549">
        <f>+E130</f>
        <v>0</v>
      </c>
      <c r="AD95" s="269"/>
      <c r="AE95" s="200"/>
      <c r="AF95" s="200"/>
      <c r="AG95" s="201" t="s">
        <v>64</v>
      </c>
      <c r="AH95" s="203" t="s">
        <v>440</v>
      </c>
      <c r="AI95" s="307">
        <f>+A153</f>
        <v>0</v>
      </c>
      <c r="AJ95" s="277">
        <f t="shared" si="8"/>
        <v>0</v>
      </c>
      <c r="AK95" s="277">
        <f t="shared" si="8"/>
        <v>0</v>
      </c>
      <c r="AL95" s="553">
        <f>+E153</f>
        <v>0</v>
      </c>
    </row>
    <row r="96" spans="1:38" ht="14.45" customHeight="1">
      <c r="A96" s="910">
        <v>0</v>
      </c>
      <c r="B96" s="910">
        <v>0</v>
      </c>
      <c r="C96" s="910">
        <v>0</v>
      </c>
      <c r="D96" s="910">
        <v>0</v>
      </c>
      <c r="E96" s="910">
        <v>0</v>
      </c>
      <c r="F96" s="910">
        <v>0</v>
      </c>
      <c r="K96" s="199" t="s">
        <v>38</v>
      </c>
      <c r="L96" s="200"/>
      <c r="M96" s="200"/>
      <c r="N96" s="201" t="s">
        <v>66</v>
      </c>
      <c r="O96" s="203" t="s">
        <v>67</v>
      </c>
      <c r="P96" s="204">
        <f>'Ｓ６０（1985）'!A96</f>
        <v>0</v>
      </c>
      <c r="Q96" s="205">
        <f>'Ｓ６０（1985）'!B96</f>
        <v>0</v>
      </c>
      <c r="R96" s="225"/>
      <c r="S96" s="267">
        <f>'Ｓ６０（1985）'!D96</f>
        <v>0</v>
      </c>
      <c r="T96" s="268">
        <f>'Ｓ６０（1985）'!F96</f>
        <v>0</v>
      </c>
      <c r="U96" s="269"/>
      <c r="V96" s="200"/>
      <c r="W96" s="200"/>
      <c r="X96" s="201" t="s">
        <v>66</v>
      </c>
      <c r="Y96" s="203" t="s">
        <v>441</v>
      </c>
      <c r="Z96" s="307">
        <f>+A131</f>
        <v>0</v>
      </c>
      <c r="AA96" s="277">
        <f t="shared" si="7"/>
        <v>0</v>
      </c>
      <c r="AB96" s="277">
        <f t="shared" si="7"/>
        <v>0</v>
      </c>
      <c r="AC96" s="549">
        <f>+E131</f>
        <v>0</v>
      </c>
      <c r="AD96" s="269"/>
      <c r="AE96" s="200"/>
      <c r="AF96" s="200"/>
      <c r="AG96" s="201" t="s">
        <v>66</v>
      </c>
      <c r="AH96" s="203" t="s">
        <v>442</v>
      </c>
      <c r="AI96" s="307">
        <f>+A154</f>
        <v>0</v>
      </c>
      <c r="AJ96" s="277">
        <f t="shared" si="8"/>
        <v>0</v>
      </c>
      <c r="AK96" s="277">
        <f t="shared" si="8"/>
        <v>0</v>
      </c>
      <c r="AL96" s="553">
        <f>+E154</f>
        <v>0</v>
      </c>
    </row>
    <row r="97" spans="1:38" ht="14.45" customHeight="1">
      <c r="A97" s="910">
        <v>0</v>
      </c>
      <c r="B97" s="910">
        <v>0</v>
      </c>
      <c r="C97" s="910">
        <v>0</v>
      </c>
      <c r="D97" s="910">
        <v>0</v>
      </c>
      <c r="E97" s="910">
        <v>0</v>
      </c>
      <c r="F97" s="910">
        <v>0</v>
      </c>
      <c r="K97" s="199"/>
      <c r="L97" s="200"/>
      <c r="M97" s="200"/>
      <c r="N97" s="201" t="s">
        <v>150</v>
      </c>
      <c r="O97" s="203" t="s">
        <v>69</v>
      </c>
      <c r="P97" s="204">
        <f>'Ｓ６０（1985）'!A97</f>
        <v>0</v>
      </c>
      <c r="Q97" s="205">
        <f>'Ｓ６０（1985）'!B97</f>
        <v>0</v>
      </c>
      <c r="R97" s="225"/>
      <c r="S97" s="267">
        <f>'Ｓ６０（1985）'!D97</f>
        <v>0</v>
      </c>
      <c r="T97" s="268">
        <f>'Ｓ６０（1985）'!F97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0">
        <v>1422</v>
      </c>
      <c r="B98" s="910">
        <v>1422</v>
      </c>
      <c r="C98" s="910">
        <v>0</v>
      </c>
      <c r="D98" s="910">
        <v>0</v>
      </c>
      <c r="E98" s="910">
        <v>0</v>
      </c>
      <c r="F98" s="910">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443</v>
      </c>
      <c r="Z98" s="307">
        <f t="shared" ref="Z98:AB99" si="9">+A132</f>
        <v>1289</v>
      </c>
      <c r="AA98" s="277">
        <f t="shared" si="9"/>
        <v>0</v>
      </c>
      <c r="AB98" s="277">
        <f t="shared" si="9"/>
        <v>0</v>
      </c>
      <c r="AC98" s="549">
        <f>+E132</f>
        <v>0</v>
      </c>
      <c r="AD98" s="269"/>
      <c r="AE98" s="200" t="s">
        <v>41</v>
      </c>
      <c r="AF98" s="221"/>
      <c r="AG98" s="201" t="s">
        <v>13</v>
      </c>
      <c r="AH98" s="203" t="s">
        <v>444</v>
      </c>
      <c r="AI98" s="307">
        <f t="shared" ref="AI98:AK99" si="10">+A155</f>
        <v>0</v>
      </c>
      <c r="AJ98" s="277">
        <f t="shared" si="10"/>
        <v>0</v>
      </c>
      <c r="AK98" s="277">
        <f t="shared" si="10"/>
        <v>0</v>
      </c>
      <c r="AL98" s="553">
        <f>+E155</f>
        <v>0</v>
      </c>
    </row>
    <row r="99" spans="1:38" ht="14.45" customHeight="1">
      <c r="A99" s="910">
        <v>0</v>
      </c>
      <c r="B99" s="910">
        <v>0</v>
      </c>
      <c r="C99" s="910">
        <v>0</v>
      </c>
      <c r="D99" s="910">
        <v>0</v>
      </c>
      <c r="E99" s="910">
        <v>0</v>
      </c>
      <c r="F99" s="910">
        <v>0</v>
      </c>
      <c r="K99" s="227" t="s">
        <v>134</v>
      </c>
      <c r="L99" s="200"/>
      <c r="M99" s="201" t="s">
        <v>70</v>
      </c>
      <c r="N99" s="202"/>
      <c r="O99" s="203" t="s">
        <v>71</v>
      </c>
      <c r="P99" s="204">
        <f>'Ｓ６０（1985）'!A98</f>
        <v>1422</v>
      </c>
      <c r="Q99" s="205">
        <f>'Ｓ６０（1985）'!B98</f>
        <v>1422</v>
      </c>
      <c r="R99" s="225"/>
      <c r="S99" s="267">
        <f>'Ｓ６０（1985）'!D98</f>
        <v>0</v>
      </c>
      <c r="T99" s="268">
        <f>'Ｓ６０（1985）'!F98</f>
        <v>0</v>
      </c>
      <c r="U99" s="315" t="s">
        <v>446</v>
      </c>
      <c r="V99" s="200"/>
      <c r="W99" s="201" t="s">
        <v>70</v>
      </c>
      <c r="X99" s="202"/>
      <c r="Y99" s="203" t="s">
        <v>445</v>
      </c>
      <c r="Z99" s="307">
        <f t="shared" si="9"/>
        <v>0</v>
      </c>
      <c r="AA99" s="277">
        <f t="shared" si="9"/>
        <v>0</v>
      </c>
      <c r="AB99" s="277">
        <f t="shared" si="9"/>
        <v>0</v>
      </c>
      <c r="AC99" s="549">
        <f>+E133</f>
        <v>0</v>
      </c>
      <c r="AD99" s="315" t="s">
        <v>446</v>
      </c>
      <c r="AE99" s="200"/>
      <c r="AF99" s="201" t="s">
        <v>70</v>
      </c>
      <c r="AG99" s="202"/>
      <c r="AH99" s="203" t="s">
        <v>447</v>
      </c>
      <c r="AI99" s="307">
        <f t="shared" si="10"/>
        <v>0</v>
      </c>
      <c r="AJ99" s="277">
        <f t="shared" si="10"/>
        <v>0</v>
      </c>
      <c r="AK99" s="277">
        <f t="shared" si="10"/>
        <v>0</v>
      </c>
      <c r="AL99" s="553">
        <f>+E156</f>
        <v>0</v>
      </c>
    </row>
    <row r="100" spans="1:38" ht="14.45" customHeight="1">
      <c r="A100" s="910">
        <v>0</v>
      </c>
      <c r="B100" s="910">
        <v>0</v>
      </c>
      <c r="C100" s="910">
        <v>0</v>
      </c>
      <c r="D100" s="910">
        <v>0</v>
      </c>
      <c r="E100" s="910">
        <v>0</v>
      </c>
      <c r="F100" s="910">
        <v>0</v>
      </c>
      <c r="K100" s="199" t="s">
        <v>130</v>
      </c>
      <c r="L100" s="200"/>
      <c r="M100" s="201" t="s">
        <v>73</v>
      </c>
      <c r="N100" s="202"/>
      <c r="O100" s="203" t="s">
        <v>74</v>
      </c>
      <c r="P100" s="204">
        <f>'Ｓ６０（1985）'!A99</f>
        <v>0</v>
      </c>
      <c r="Q100" s="205">
        <f>'Ｓ６０（1985）'!B99</f>
        <v>0</v>
      </c>
      <c r="R100" s="225"/>
      <c r="S100" s="267">
        <f>'Ｓ６０（1985）'!D99</f>
        <v>0</v>
      </c>
      <c r="T100" s="268">
        <f>'Ｓ６０（1985）'!F99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0">
        <v>2221</v>
      </c>
      <c r="B101" s="910">
        <v>2221</v>
      </c>
      <c r="C101" s="910">
        <v>0</v>
      </c>
      <c r="D101" s="910">
        <v>0</v>
      </c>
      <c r="E101" s="910">
        <v>0</v>
      </c>
      <c r="F101" s="910">
        <v>0</v>
      </c>
      <c r="K101" s="199"/>
      <c r="L101" s="221"/>
      <c r="M101" s="201" t="s">
        <v>13</v>
      </c>
      <c r="N101" s="202"/>
      <c r="O101" s="203" t="s">
        <v>76</v>
      </c>
      <c r="P101" s="204">
        <f>'Ｓ６０（1985）'!A100</f>
        <v>0</v>
      </c>
      <c r="Q101" s="205">
        <f>'Ｓ６０（1985）'!B100</f>
        <v>0</v>
      </c>
      <c r="R101" s="225"/>
      <c r="S101" s="267">
        <f>'Ｓ６０（1985）'!D100</f>
        <v>0</v>
      </c>
      <c r="T101" s="268">
        <f>'Ｓ６０（1985）'!F100</f>
        <v>0</v>
      </c>
      <c r="U101" s="269"/>
      <c r="V101" s="221"/>
      <c r="W101" s="201" t="s">
        <v>13</v>
      </c>
      <c r="X101" s="202"/>
      <c r="Y101" s="203" t="s">
        <v>448</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910">
        <v>0</v>
      </c>
      <c r="B102" s="910">
        <v>0</v>
      </c>
      <c r="C102" s="910">
        <v>0</v>
      </c>
      <c r="D102" s="910">
        <v>0</v>
      </c>
      <c r="E102" s="910">
        <v>0</v>
      </c>
      <c r="F102" s="910">
        <v>0</v>
      </c>
      <c r="K102" s="199" t="s">
        <v>4</v>
      </c>
      <c r="L102" s="178" t="s">
        <v>78</v>
      </c>
      <c r="M102" s="202"/>
      <c r="N102" s="202"/>
      <c r="O102" s="203" t="s">
        <v>79</v>
      </c>
      <c r="P102" s="204">
        <f>'Ｓ６０（1985）'!A101</f>
        <v>2221</v>
      </c>
      <c r="Q102" s="205">
        <f>'Ｓ６０（1985）'!B101</f>
        <v>2221</v>
      </c>
      <c r="R102" s="225"/>
      <c r="S102" s="267">
        <f>'Ｓ６０（1985）'!D101</f>
        <v>0</v>
      </c>
      <c r="T102" s="268">
        <f>'Ｓ６０（1985）'!F101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0">
        <v>84310</v>
      </c>
      <c r="B103" s="910">
        <v>84310</v>
      </c>
      <c r="C103" s="910">
        <v>0</v>
      </c>
      <c r="D103" s="910">
        <v>0</v>
      </c>
      <c r="E103" s="910">
        <v>2200</v>
      </c>
      <c r="F103" s="910">
        <v>0</v>
      </c>
      <c r="K103" s="199"/>
      <c r="L103" s="200"/>
      <c r="M103" s="201" t="s">
        <v>11</v>
      </c>
      <c r="N103" s="202"/>
      <c r="O103" s="203" t="s">
        <v>80</v>
      </c>
      <c r="P103" s="204">
        <f>'Ｓ６０（1985）'!A102</f>
        <v>0</v>
      </c>
      <c r="Q103" s="205">
        <f>'Ｓ６０（1985）'!B102</f>
        <v>0</v>
      </c>
      <c r="R103" s="225"/>
      <c r="S103" s="267">
        <f>'Ｓ６０（1985）'!D102</f>
        <v>0</v>
      </c>
      <c r="T103" s="268">
        <f>'Ｓ６０（1985）'!F102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0">
        <v>8259</v>
      </c>
      <c r="B104" s="910">
        <v>8259</v>
      </c>
      <c r="C104" s="910">
        <v>0</v>
      </c>
      <c r="D104" s="910">
        <v>0</v>
      </c>
      <c r="E104" s="910">
        <v>2200</v>
      </c>
      <c r="F104" s="910">
        <v>0</v>
      </c>
      <c r="K104" s="199"/>
      <c r="L104" s="221"/>
      <c r="M104" s="201" t="s">
        <v>13</v>
      </c>
      <c r="N104" s="202"/>
      <c r="O104" s="203"/>
      <c r="P104" s="224">
        <f>P102-P103</f>
        <v>2221</v>
      </c>
      <c r="Q104" s="297">
        <f>Q102-Q103</f>
        <v>2221</v>
      </c>
      <c r="R104" s="225"/>
      <c r="S104" s="297">
        <f>S102-S103</f>
        <v>0</v>
      </c>
      <c r="T104" s="275">
        <f>T102-T103</f>
        <v>0</v>
      </c>
      <c r="U104" s="269"/>
      <c r="V104" s="221"/>
      <c r="W104" s="201" t="s">
        <v>13</v>
      </c>
      <c r="X104" s="202"/>
      <c r="Y104" s="203" t="s">
        <v>450</v>
      </c>
      <c r="Z104" s="307">
        <f t="shared" ref="Z104:AB105" si="11">+A135</f>
        <v>0</v>
      </c>
      <c r="AA104" s="277">
        <f t="shared" si="11"/>
        <v>0</v>
      </c>
      <c r="AB104" s="277">
        <f t="shared" si="11"/>
        <v>0</v>
      </c>
      <c r="AC104" s="549">
        <f>+E135</f>
        <v>0</v>
      </c>
      <c r="AD104" s="269"/>
      <c r="AE104" s="221"/>
      <c r="AF104" s="201" t="s">
        <v>13</v>
      </c>
      <c r="AG104" s="202"/>
      <c r="AH104" s="203" t="s">
        <v>451</v>
      </c>
      <c r="AI104" s="307">
        <f t="shared" ref="AI104:AK105" si="12">+A158</f>
        <v>0</v>
      </c>
      <c r="AJ104" s="277">
        <f t="shared" si="12"/>
        <v>0</v>
      </c>
      <c r="AK104" s="277">
        <f t="shared" si="12"/>
        <v>0</v>
      </c>
      <c r="AL104" s="553">
        <f>+E158</f>
        <v>0</v>
      </c>
    </row>
    <row r="105" spans="1:38" ht="14.45" customHeight="1">
      <c r="A105" s="910">
        <v>0</v>
      </c>
      <c r="B105" s="910">
        <v>0</v>
      </c>
      <c r="C105" s="910">
        <v>0</v>
      </c>
      <c r="D105" s="910">
        <v>0</v>
      </c>
      <c r="E105" s="910">
        <v>0</v>
      </c>
      <c r="F105" s="910">
        <v>0</v>
      </c>
      <c r="K105" s="199"/>
      <c r="L105" s="174"/>
      <c r="M105" s="201" t="s">
        <v>88</v>
      </c>
      <c r="N105" s="202"/>
      <c r="O105" s="203" t="s">
        <v>109</v>
      </c>
      <c r="P105" s="204">
        <f>'Ｓ６０（1985）'!A104</f>
        <v>8259</v>
      </c>
      <c r="Q105" s="205">
        <f>'Ｓ６０（1985）'!B104</f>
        <v>8259</v>
      </c>
      <c r="R105" s="225"/>
      <c r="S105" s="267">
        <f>'Ｓ６０（1985）'!D104</f>
        <v>0</v>
      </c>
      <c r="T105" s="268">
        <f>'Ｓ６０（1985）'!F104</f>
        <v>0</v>
      </c>
      <c r="U105" s="269"/>
      <c r="V105" s="174"/>
      <c r="W105" s="201" t="s">
        <v>452</v>
      </c>
      <c r="X105" s="202"/>
      <c r="Y105" s="203" t="s">
        <v>453</v>
      </c>
      <c r="Z105" s="307">
        <f t="shared" si="11"/>
        <v>0</v>
      </c>
      <c r="AA105" s="277">
        <f t="shared" si="11"/>
        <v>0</v>
      </c>
      <c r="AB105" s="277">
        <f t="shared" si="11"/>
        <v>0</v>
      </c>
      <c r="AC105" s="549">
        <f>+E136</f>
        <v>0</v>
      </c>
      <c r="AD105" s="269"/>
      <c r="AE105" s="174"/>
      <c r="AF105" s="201" t="s">
        <v>452</v>
      </c>
      <c r="AG105" s="202"/>
      <c r="AH105" s="203" t="s">
        <v>454</v>
      </c>
      <c r="AI105" s="307">
        <f t="shared" si="12"/>
        <v>0</v>
      </c>
      <c r="AJ105" s="277">
        <f t="shared" si="12"/>
        <v>0</v>
      </c>
      <c r="AK105" s="277">
        <f t="shared" si="12"/>
        <v>0</v>
      </c>
      <c r="AL105" s="553">
        <f>+E159</f>
        <v>0</v>
      </c>
    </row>
    <row r="106" spans="1:38" ht="14.45" customHeight="1">
      <c r="A106" s="910">
        <v>0</v>
      </c>
      <c r="B106" s="910">
        <v>0</v>
      </c>
      <c r="C106" s="910">
        <v>0</v>
      </c>
      <c r="D106" s="910">
        <v>0</v>
      </c>
      <c r="E106" s="910">
        <v>0</v>
      </c>
      <c r="F106" s="910">
        <v>0</v>
      </c>
      <c r="K106" s="199"/>
      <c r="L106" s="181" t="s">
        <v>91</v>
      </c>
      <c r="M106" s="201" t="s">
        <v>89</v>
      </c>
      <c r="N106" s="202"/>
      <c r="O106" s="203" t="s">
        <v>110</v>
      </c>
      <c r="P106" s="204">
        <f>'Ｓ６０（1985）'!A105</f>
        <v>0</v>
      </c>
      <c r="Q106" s="205">
        <f>'Ｓ６０（1985）'!B105</f>
        <v>0</v>
      </c>
      <c r="R106" s="225"/>
      <c r="S106" s="267">
        <f>'Ｓ６０（1985）'!D105</f>
        <v>0</v>
      </c>
      <c r="T106" s="268">
        <f>'Ｓ６０（1985）'!F105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0">
        <v>0</v>
      </c>
      <c r="B107" s="910">
        <v>0</v>
      </c>
      <c r="C107" s="910">
        <v>0</v>
      </c>
      <c r="D107" s="910">
        <v>0</v>
      </c>
      <c r="E107" s="910">
        <v>0</v>
      </c>
      <c r="F107" s="910">
        <v>0</v>
      </c>
      <c r="K107" s="199"/>
      <c r="L107" s="181"/>
      <c r="M107" s="201" t="s">
        <v>104</v>
      </c>
      <c r="N107" s="202"/>
      <c r="O107" s="203" t="s">
        <v>111</v>
      </c>
      <c r="P107" s="204">
        <f>'Ｓ６０（1985）'!A106</f>
        <v>0</v>
      </c>
      <c r="Q107" s="205">
        <f>'Ｓ６０（1985）'!B106</f>
        <v>0</v>
      </c>
      <c r="R107" s="225"/>
      <c r="S107" s="267">
        <f>'Ｓ６０（1985）'!D106</f>
        <v>0</v>
      </c>
      <c r="T107" s="268">
        <f>'Ｓ６０（1985）'!F106</f>
        <v>0</v>
      </c>
      <c r="U107" s="269"/>
      <c r="V107" s="181"/>
      <c r="W107" s="201" t="s">
        <v>104</v>
      </c>
      <c r="X107" s="202"/>
      <c r="Y107" s="203" t="s">
        <v>455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910">
        <v>0</v>
      </c>
      <c r="B108" s="910">
        <v>0</v>
      </c>
      <c r="C108" s="910">
        <v>0</v>
      </c>
      <c r="D108" s="910">
        <v>0</v>
      </c>
      <c r="E108" s="910">
        <v>0</v>
      </c>
      <c r="F108" s="910">
        <v>0</v>
      </c>
      <c r="K108" s="199"/>
      <c r="L108" s="181"/>
      <c r="M108" s="201" t="s">
        <v>90</v>
      </c>
      <c r="N108" s="202"/>
      <c r="O108" s="203" t="s">
        <v>112</v>
      </c>
      <c r="P108" s="204">
        <f>'Ｓ６０（1985）'!A107</f>
        <v>0</v>
      </c>
      <c r="Q108" s="205">
        <f>'Ｓ６０（1985）'!B107</f>
        <v>0</v>
      </c>
      <c r="R108" s="225"/>
      <c r="S108" s="267">
        <f>'Ｓ６０（1985）'!D107</f>
        <v>0</v>
      </c>
      <c r="T108" s="268">
        <f>'Ｓ６０（1985）'!F107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0">
        <v>0</v>
      </c>
      <c r="B109" s="910">
        <v>0</v>
      </c>
      <c r="C109" s="910">
        <v>0</v>
      </c>
      <c r="D109" s="910">
        <v>0</v>
      </c>
      <c r="E109" s="910">
        <v>0</v>
      </c>
      <c r="F109" s="910">
        <v>0</v>
      </c>
      <c r="K109" s="199"/>
      <c r="L109" s="181" t="s">
        <v>92</v>
      </c>
      <c r="M109" s="201" t="s">
        <v>105</v>
      </c>
      <c r="N109" s="202"/>
      <c r="O109" s="203" t="s">
        <v>113</v>
      </c>
      <c r="P109" s="204">
        <f>'Ｓ６０（1985）'!A108</f>
        <v>0</v>
      </c>
      <c r="Q109" s="205">
        <f>'Ｓ６０（1985）'!B108</f>
        <v>0</v>
      </c>
      <c r="R109" s="225"/>
      <c r="S109" s="267">
        <f>'Ｓ６０（1985）'!D108</f>
        <v>0</v>
      </c>
      <c r="T109" s="268">
        <f>'Ｓ６０（1985）'!F108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0">
        <v>0</v>
      </c>
      <c r="B110" s="910">
        <v>0</v>
      </c>
      <c r="C110" s="910">
        <v>0</v>
      </c>
      <c r="D110" s="910">
        <v>0</v>
      </c>
      <c r="E110" s="910">
        <v>0</v>
      </c>
      <c r="F110" s="910">
        <v>0</v>
      </c>
      <c r="K110" s="199"/>
      <c r="L110" s="181"/>
      <c r="M110" s="201" t="s">
        <v>106</v>
      </c>
      <c r="N110" s="202"/>
      <c r="O110" s="203" t="s">
        <v>114</v>
      </c>
      <c r="P110" s="204">
        <f>'Ｓ６０（1985）'!A109</f>
        <v>0</v>
      </c>
      <c r="Q110" s="205">
        <f>'Ｓ６０（1985）'!B109</f>
        <v>0</v>
      </c>
      <c r="R110" s="225"/>
      <c r="S110" s="267">
        <f>'Ｓ６０（1985）'!D109</f>
        <v>0</v>
      </c>
      <c r="T110" s="268">
        <f>'Ｓ６０（1985）'!F109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0">
        <v>1947</v>
      </c>
      <c r="B111" s="910">
        <v>1947</v>
      </c>
      <c r="C111" s="910">
        <v>0</v>
      </c>
      <c r="D111" s="910">
        <v>0</v>
      </c>
      <c r="E111" s="910">
        <v>0</v>
      </c>
      <c r="F111" s="910">
        <v>0</v>
      </c>
      <c r="K111" s="199"/>
      <c r="L111" s="181"/>
      <c r="M111" s="201" t="s">
        <v>107</v>
      </c>
      <c r="N111" s="202"/>
      <c r="O111" s="203" t="s">
        <v>115</v>
      </c>
      <c r="P111" s="204">
        <f>'Ｓ６０（1985）'!A110</f>
        <v>0</v>
      </c>
      <c r="Q111" s="205">
        <f>'Ｓ６０（1985）'!B110</f>
        <v>0</v>
      </c>
      <c r="R111" s="225"/>
      <c r="S111" s="267">
        <f>'Ｓ６０（1985）'!D110</f>
        <v>0</v>
      </c>
      <c r="T111" s="268">
        <f>'Ｓ６０（1985）'!F110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0">
        <v>74104</v>
      </c>
      <c r="B112" s="910">
        <v>74104</v>
      </c>
      <c r="C112" s="910">
        <v>0</v>
      </c>
      <c r="D112" s="910">
        <v>0</v>
      </c>
      <c r="E112" s="910">
        <v>0</v>
      </c>
      <c r="F112" s="910">
        <v>0</v>
      </c>
      <c r="K112" s="199"/>
      <c r="L112" s="181" t="s">
        <v>41</v>
      </c>
      <c r="M112" s="201" t="s">
        <v>108</v>
      </c>
      <c r="N112" s="202"/>
      <c r="O112" s="203" t="s">
        <v>116</v>
      </c>
      <c r="P112" s="204">
        <f>'Ｓ６０（1985）'!A111</f>
        <v>1947</v>
      </c>
      <c r="Q112" s="205">
        <f>'Ｓ６０（1985）'!B111</f>
        <v>1947</v>
      </c>
      <c r="R112" s="225"/>
      <c r="S112" s="267">
        <f>'Ｓ６０（1985）'!D111</f>
        <v>0</v>
      </c>
      <c r="T112" s="268">
        <f>'Ｓ６０（1985）'!F111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c r="B113" s="561"/>
      <c r="C113" s="561"/>
      <c r="D113" s="561"/>
      <c r="E113" s="561"/>
      <c r="F113" s="562"/>
      <c r="K113" s="199"/>
      <c r="L113" s="221"/>
      <c r="M113" s="201" t="s">
        <v>13</v>
      </c>
      <c r="N113" s="202"/>
      <c r="O113" s="203" t="s">
        <v>117</v>
      </c>
      <c r="P113" s="204">
        <f>'Ｓ６０（1985）'!A112</f>
        <v>74104</v>
      </c>
      <c r="Q113" s="205">
        <f>'Ｓ６０（1985）'!B112</f>
        <v>74104</v>
      </c>
      <c r="R113" s="225"/>
      <c r="S113" s="267">
        <f>'Ｓ６０（1985）'!D112</f>
        <v>0</v>
      </c>
      <c r="T113" s="268">
        <f>'Ｓ６０（1985）'!F112</f>
        <v>0</v>
      </c>
      <c r="U113" s="269"/>
      <c r="V113" s="221"/>
      <c r="W113" s="201" t="s">
        <v>13</v>
      </c>
      <c r="X113" s="202"/>
      <c r="Y113" s="203"/>
      <c r="Z113" s="310">
        <f>Z105-Z107</f>
        <v>0</v>
      </c>
      <c r="AA113" s="311">
        <f>AA105-AA107</f>
        <v>0</v>
      </c>
      <c r="AB113" s="311">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'Ｓ６０（1985）'!A113</f>
        <v>0</v>
      </c>
      <c r="Q114" s="205">
        <f>'Ｓ６０（1985）'!B113</f>
        <v>0</v>
      </c>
      <c r="R114" s="225"/>
      <c r="S114" s="267">
        <f>'Ｓ６０（1985）'!D113</f>
        <v>0</v>
      </c>
      <c r="T114" s="268">
        <f>'Ｓ６０（1985）'!F113</f>
        <v>0</v>
      </c>
      <c r="U114" s="269"/>
      <c r="V114" s="201" t="s">
        <v>13</v>
      </c>
      <c r="W114" s="202"/>
      <c r="X114" s="202"/>
      <c r="Y114" s="203" t="s">
        <v>457</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314042</v>
      </c>
      <c r="Q115" s="321">
        <f>SUM(Q62:Q114)-Q63-Q64-Q66-Q67-Q69-Q70-Q71-Q84-Q85-Q86-Q94-Q95-Q96-Q97-Q98-Q103-Q104</f>
        <v>303579</v>
      </c>
      <c r="R115" s="321"/>
      <c r="S115" s="322">
        <f>SUM(S62:S114)-S63-S64-S66-S67-S69-S70-S71-S84-S85-S86-S94-S95-S96-S97-S98-S103-S104</f>
        <v>6778</v>
      </c>
      <c r="T115" s="323">
        <f>SUM(T62:T114)-T63-T64-T66-T67-T69-T70-T71-T84-T85-T86-T94-T95-T96-T97-T98-T103-T104</f>
        <v>38000</v>
      </c>
      <c r="U115" s="324"/>
      <c r="V115" s="317" t="s">
        <v>82</v>
      </c>
      <c r="W115" s="318"/>
      <c r="X115" s="318"/>
      <c r="Y115" s="319"/>
      <c r="Z115" s="325">
        <f>Z64+Z67+Z73+Z74+Z80+Z82+Z86+Z88+Z89+Z92+Z93+Z99+Z101+Z104+Z105+Z114</f>
        <v>29679</v>
      </c>
      <c r="AA115" s="326">
        <f>AA64+AA67+AA73+AA74+AA80+AA82+AA86+AA88+AA89+AA92+AA93+AA99+AA101+AA104+AA105+AA114</f>
        <v>0</v>
      </c>
      <c r="AB115" s="326">
        <f>AB64+AB67+AB73+AB74+AB80+AB82+AB86+AB88+AB89+AB92+AB93+AB99+AB101+AB104+AB105+AB114</f>
        <v>0</v>
      </c>
      <c r="AC115" s="563">
        <f>AC64+AC67+AC73+AC74+AC80+AC82+AC86+AC88+AC89+AC92+AC93+AC99+AC101+AC104+AC105+AC114</f>
        <v>26300</v>
      </c>
      <c r="AD115" s="324"/>
      <c r="AE115" s="317" t="s">
        <v>82</v>
      </c>
      <c r="AF115" s="318"/>
      <c r="AG115" s="318"/>
      <c r="AH115" s="319"/>
      <c r="AI115" s="325">
        <f>AI64+AI67+AI73+AI74+AI80+AI82+AI86+AI88+AI89+AI92+AI93+AI99+AI101+AI104+AI105+AI114</f>
        <v>0</v>
      </c>
      <c r="AJ115" s="326">
        <f>AJ64+AJ67+AJ73+AJ74+AJ80+AJ82+AJ86+AJ88+AJ89+AJ92+AJ93+AJ99+AJ101+AJ104+AJ105+AJ114</f>
        <v>0</v>
      </c>
      <c r="AK115" s="327">
        <f>AK64+AK67+AK73+AK74+AK80+AK82+AK86+AK88+AK89+AK92+AK93+AK99+AK101+AK104+AK105+AK114</f>
        <v>0</v>
      </c>
      <c r="AL115" s="329">
        <f>AL64+AL67+AL73+AL74+AL80+AL82+AL86+AL88+AL89+AL92+AL93+AL99+AL101+AL104+AL105+AL114</f>
        <v>0</v>
      </c>
    </row>
    <row r="116" spans="1:39" ht="14.45" customHeight="1" thickTop="1">
      <c r="A116" s="920">
        <v>29679</v>
      </c>
      <c r="B116" s="920">
        <v>0</v>
      </c>
      <c r="C116" s="920">
        <v>0</v>
      </c>
      <c r="D116" s="920">
        <v>0</v>
      </c>
      <c r="E116" s="920">
        <v>26300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920">
        <v>0</v>
      </c>
      <c r="B117" s="920">
        <v>0</v>
      </c>
      <c r="C117" s="920">
        <v>0</v>
      </c>
      <c r="D117" s="920">
        <v>0</v>
      </c>
      <c r="E117" s="920">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920">
        <v>0</v>
      </c>
      <c r="B118" s="920">
        <v>0</v>
      </c>
      <c r="C118" s="920">
        <v>0</v>
      </c>
      <c r="D118" s="920">
        <v>0</v>
      </c>
      <c r="E118" s="920">
        <v>0</v>
      </c>
      <c r="K118" s="164" t="s">
        <v>719</v>
      </c>
      <c r="L118" s="339"/>
      <c r="M118" s="339"/>
      <c r="N118" s="339"/>
      <c r="O118" s="340"/>
      <c r="P118" s="341"/>
      <c r="Q118" s="341"/>
      <c r="R118" s="518" t="s">
        <v>743</v>
      </c>
      <c r="S118" s="341"/>
      <c r="T118" s="341"/>
      <c r="U118" s="342"/>
      <c r="V118" s="338"/>
      <c r="W118" s="338"/>
      <c r="X118" s="338"/>
      <c r="Y118" s="338"/>
      <c r="Z118" s="338"/>
      <c r="AA118" s="338"/>
      <c r="AB118" s="338"/>
      <c r="AC118" s="242"/>
    </row>
    <row r="119" spans="1:39" ht="14.45" customHeight="1" thickTop="1">
      <c r="A119" s="920">
        <v>0</v>
      </c>
      <c r="B119" s="920">
        <v>0</v>
      </c>
      <c r="C119" s="920">
        <v>0</v>
      </c>
      <c r="D119" s="920">
        <v>0</v>
      </c>
      <c r="E119" s="920">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920">
        <v>0</v>
      </c>
      <c r="B120" s="920">
        <v>0</v>
      </c>
      <c r="C120" s="920">
        <v>0</v>
      </c>
      <c r="D120" s="920">
        <v>0</v>
      </c>
      <c r="E120" s="920">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920">
        <v>9573</v>
      </c>
      <c r="B121" s="920">
        <v>0</v>
      </c>
      <c r="C121" s="920">
        <v>0</v>
      </c>
      <c r="D121" s="920">
        <v>0</v>
      </c>
      <c r="E121" s="920">
        <v>7500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920">
        <v>9573</v>
      </c>
      <c r="B122" s="920">
        <v>0</v>
      </c>
      <c r="C122" s="920">
        <v>0</v>
      </c>
      <c r="D122" s="920">
        <v>0</v>
      </c>
      <c r="E122" s="920">
        <v>7500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1272</v>
      </c>
      <c r="AM122" s="1339"/>
    </row>
    <row r="123" spans="1:39" ht="14.45" customHeight="1">
      <c r="A123" s="920">
        <v>0</v>
      </c>
      <c r="B123" s="920">
        <v>0</v>
      </c>
      <c r="C123" s="920">
        <v>0</v>
      </c>
      <c r="D123" s="920">
        <v>0</v>
      </c>
      <c r="E123" s="920">
        <v>0</v>
      </c>
      <c r="K123" s="188"/>
      <c r="L123" s="189" t="s">
        <v>8</v>
      </c>
      <c r="M123" s="190"/>
      <c r="N123" s="190"/>
      <c r="O123" s="191"/>
      <c r="P123" s="365">
        <f t="shared" ref="P123:T132" si="13">P8+P62</f>
        <v>2915</v>
      </c>
      <c r="Q123" s="259">
        <f t="shared" si="13"/>
        <v>2915</v>
      </c>
      <c r="R123" s="259">
        <f t="shared" si="13"/>
        <v>0</v>
      </c>
      <c r="S123" s="333">
        <f t="shared" si="13"/>
        <v>0</v>
      </c>
      <c r="T123" s="366">
        <f t="shared" si="13"/>
        <v>0</v>
      </c>
      <c r="U123" s="195"/>
      <c r="V123" s="189" t="s">
        <v>8</v>
      </c>
      <c r="W123" s="190"/>
      <c r="X123" s="190"/>
      <c r="Y123" s="191" t="s">
        <v>156</v>
      </c>
      <c r="Z123" s="367">
        <f>IF(ISERROR(Z$60*(Q123/(Q$123+Q$133+Q$134+Q$135+Q$144+Q$163+Q$175))),0,ROUND(Z$60*(Q123/(Q$123+Q$133+Q$134+Q$135+Q$144+Q$163+Q$175)),0))</f>
        <v>0</v>
      </c>
      <c r="AA123" s="368">
        <f>IF(ISERROR(AA$60*(R123/(R$123+R$133+R$134+R$135+R$144+R$163+R$175))),0,ROUND(AA$60*(R123/(R$123+R$133+R$134+R$135+R$144+R$163+R$175)),0))</f>
        <v>0</v>
      </c>
      <c r="AB123" s="499">
        <f>IF(ISERROR(AB$60*(S123/(S$123+S$133+S$134+S$135+S$144+S$163+S$175))),0,ROUND(AB$60*(S123/(S$123+S$133+S$134+S$135+S$144+S$163+S$175)),0))</f>
        <v>0</v>
      </c>
      <c r="AC123" s="369">
        <f>IF(ISERROR(AC$60*(T123/(T$123+T$133+T$134+T$135+T$144+T$163+T$175))),0,ROUND(AC$60*(T123/(T$123+T$133+T$134+T$135+T$144+T$163+T$175)),0))</f>
        <v>0</v>
      </c>
      <c r="AE123" s="188"/>
      <c r="AF123" s="189" t="s">
        <v>8</v>
      </c>
      <c r="AG123" s="190"/>
      <c r="AH123" s="190"/>
      <c r="AI123" s="365">
        <f>Q123-Z123</f>
        <v>2915</v>
      </c>
      <c r="AJ123" s="259">
        <f>SUM(AJ124:AJ125)</f>
        <v>0</v>
      </c>
      <c r="AK123" s="370">
        <f>SUM(AK124:AK125)</f>
        <v>0</v>
      </c>
      <c r="AL123" s="1383">
        <f>P123-Q123</f>
        <v>0</v>
      </c>
      <c r="AM123" s="1339"/>
    </row>
    <row r="124" spans="1:39" ht="14.45" customHeight="1">
      <c r="A124" s="920">
        <v>20106</v>
      </c>
      <c r="B124" s="920">
        <v>0</v>
      </c>
      <c r="C124" s="920">
        <v>0</v>
      </c>
      <c r="D124" s="920">
        <v>0</v>
      </c>
      <c r="E124" s="920">
        <v>18800</v>
      </c>
      <c r="K124" s="199"/>
      <c r="L124" s="200"/>
      <c r="M124" s="201" t="s">
        <v>146</v>
      </c>
      <c r="N124" s="202"/>
      <c r="O124" s="203"/>
      <c r="P124" s="224">
        <f t="shared" si="13"/>
        <v>2915</v>
      </c>
      <c r="Q124" s="225">
        <f t="shared" si="13"/>
        <v>2915</v>
      </c>
      <c r="R124" s="225">
        <f t="shared" si="13"/>
        <v>0</v>
      </c>
      <c r="S124" s="226">
        <f t="shared" si="13"/>
        <v>0</v>
      </c>
      <c r="T124" s="275">
        <f t="shared" si="13"/>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ref="AI124:AI176" si="14">Q124-Z124</f>
        <v>2915</v>
      </c>
      <c r="AJ124" s="225">
        <f>IF($P124-$Z124=0,0,ROUND((R124-AA124)*$AI124/($P124-$Z124),0))</f>
        <v>0</v>
      </c>
      <c r="AK124" s="371">
        <f>IF(P124-Z124=0,0,ROUND((S124-AB124)*AI124/(P124-Z124),0))</f>
        <v>0</v>
      </c>
      <c r="AL124" s="1383">
        <f t="shared" ref="AL124:AL175" si="15">P124-Q124</f>
        <v>0</v>
      </c>
      <c r="AM124" s="1339"/>
    </row>
    <row r="125" spans="1:39" ht="14.45" customHeight="1">
      <c r="A125" s="920">
        <v>18817</v>
      </c>
      <c r="B125" s="920">
        <v>0</v>
      </c>
      <c r="C125" s="920">
        <v>0</v>
      </c>
      <c r="D125" s="920">
        <v>0</v>
      </c>
      <c r="E125" s="920">
        <v>18800</v>
      </c>
      <c r="K125" s="199"/>
      <c r="L125" s="200"/>
      <c r="M125" s="201" t="s">
        <v>13</v>
      </c>
      <c r="N125" s="172"/>
      <c r="O125" s="212"/>
      <c r="P125" s="224">
        <f t="shared" si="13"/>
        <v>0</v>
      </c>
      <c r="Q125" s="225">
        <f t="shared" si="13"/>
        <v>0</v>
      </c>
      <c r="R125" s="225">
        <f t="shared" si="13"/>
        <v>0</v>
      </c>
      <c r="S125" s="226">
        <f t="shared" si="13"/>
        <v>0</v>
      </c>
      <c r="T125" s="275">
        <f t="shared" si="13"/>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4"/>
        <v>0</v>
      </c>
      <c r="AJ125" s="225">
        <f>IF($P125-$Z125=0,0,ROUND((R125-AA125)*$AI125/($P125-$Z125),0))</f>
        <v>0</v>
      </c>
      <c r="AK125" s="371">
        <f>IF(P125-Z125=0,0,ROUND((S125-AB125)*AI125/(P125-Z125),0))</f>
        <v>0</v>
      </c>
      <c r="AL125" s="1383">
        <f t="shared" si="15"/>
        <v>0</v>
      </c>
      <c r="AM125" s="1339"/>
    </row>
    <row r="126" spans="1:39" ht="14.45" customHeight="1">
      <c r="A126" s="920">
        <v>0</v>
      </c>
      <c r="B126" s="920">
        <v>0</v>
      </c>
      <c r="C126" s="920">
        <v>0</v>
      </c>
      <c r="D126" s="920">
        <v>0</v>
      </c>
      <c r="E126" s="920">
        <v>0</v>
      </c>
      <c r="K126" s="199" t="s">
        <v>4</v>
      </c>
      <c r="L126" s="178" t="s">
        <v>14</v>
      </c>
      <c r="M126" s="175"/>
      <c r="N126" s="175"/>
      <c r="O126" s="216"/>
      <c r="P126" s="224">
        <f t="shared" si="13"/>
        <v>0</v>
      </c>
      <c r="Q126" s="225">
        <f t="shared" si="13"/>
        <v>0</v>
      </c>
      <c r="R126" s="225">
        <f t="shared" si="13"/>
        <v>0</v>
      </c>
      <c r="S126" s="226">
        <f t="shared" si="13"/>
        <v>0</v>
      </c>
      <c r="T126" s="275">
        <f t="shared" si="13"/>
        <v>0</v>
      </c>
      <c r="U126" s="207"/>
      <c r="V126" s="178" t="s">
        <v>14</v>
      </c>
      <c r="W126" s="175"/>
      <c r="X126" s="175"/>
      <c r="Y126" s="216"/>
      <c r="Z126" s="224">
        <f t="shared" ref="Z126:AC129" si="16">Z11</f>
        <v>0</v>
      </c>
      <c r="AA126" s="225">
        <f t="shared" si="16"/>
        <v>0</v>
      </c>
      <c r="AB126" s="297">
        <f t="shared" si="16"/>
        <v>0</v>
      </c>
      <c r="AC126" s="371">
        <f t="shared" si="16"/>
        <v>0</v>
      </c>
      <c r="AE126" s="199"/>
      <c r="AF126" s="178" t="s">
        <v>14</v>
      </c>
      <c r="AG126" s="175"/>
      <c r="AH126" s="175"/>
      <c r="AI126" s="224">
        <f t="shared" si="14"/>
        <v>0</v>
      </c>
      <c r="AJ126" s="225">
        <f>SUM(AJ127:AJ128)</f>
        <v>0</v>
      </c>
      <c r="AK126" s="371">
        <f>SUM(AK127:AK128)</f>
        <v>0</v>
      </c>
      <c r="AL126" s="1383">
        <f t="shared" si="15"/>
        <v>0</v>
      </c>
      <c r="AM126" s="1339"/>
    </row>
    <row r="127" spans="1:39" ht="14.45" customHeight="1">
      <c r="A127" s="920">
        <v>0</v>
      </c>
      <c r="B127" s="920">
        <v>0</v>
      </c>
      <c r="C127" s="920">
        <v>0</v>
      </c>
      <c r="D127" s="920">
        <v>0</v>
      </c>
      <c r="E127" s="920">
        <v>0</v>
      </c>
      <c r="K127" s="199"/>
      <c r="L127" s="200"/>
      <c r="M127" s="201" t="s">
        <v>16</v>
      </c>
      <c r="N127" s="202"/>
      <c r="O127" s="203"/>
      <c r="P127" s="224">
        <f t="shared" si="13"/>
        <v>0</v>
      </c>
      <c r="Q127" s="225">
        <f t="shared" si="13"/>
        <v>0</v>
      </c>
      <c r="R127" s="225">
        <f t="shared" si="13"/>
        <v>0</v>
      </c>
      <c r="S127" s="226">
        <f t="shared" si="13"/>
        <v>0</v>
      </c>
      <c r="T127" s="275">
        <f t="shared" si="13"/>
        <v>0</v>
      </c>
      <c r="U127" s="207"/>
      <c r="V127" s="200"/>
      <c r="W127" s="201" t="s">
        <v>16</v>
      </c>
      <c r="X127" s="202"/>
      <c r="Y127" s="203"/>
      <c r="Z127" s="224">
        <f t="shared" si="16"/>
        <v>0</v>
      </c>
      <c r="AA127" s="225">
        <f t="shared" si="16"/>
        <v>0</v>
      </c>
      <c r="AB127" s="297">
        <f t="shared" si="16"/>
        <v>0</v>
      </c>
      <c r="AC127" s="371">
        <f t="shared" si="16"/>
        <v>0</v>
      </c>
      <c r="AE127" s="199"/>
      <c r="AF127" s="200"/>
      <c r="AG127" s="201" t="s">
        <v>16</v>
      </c>
      <c r="AH127" s="202"/>
      <c r="AI127" s="224">
        <f t="shared" si="14"/>
        <v>0</v>
      </c>
      <c r="AJ127" s="225">
        <f>IF($P127-$Z127=0,0,ROUND((R127-AA127)*$AI127/($P127-$Z127),0))</f>
        <v>0</v>
      </c>
      <c r="AK127" s="371">
        <f>IF(P127-Z127=0,0,ROUND((S127-AB127)*AI127/(P127-Z127),0))</f>
        <v>0</v>
      </c>
      <c r="AL127" s="1383">
        <f t="shared" si="15"/>
        <v>0</v>
      </c>
      <c r="AM127" s="1339"/>
    </row>
    <row r="128" spans="1:39" ht="14.45" customHeight="1">
      <c r="A128" s="920">
        <v>1289</v>
      </c>
      <c r="B128" s="920">
        <v>0</v>
      </c>
      <c r="C128" s="920">
        <v>0</v>
      </c>
      <c r="D128" s="920">
        <v>0</v>
      </c>
      <c r="E128" s="920">
        <v>0</v>
      </c>
      <c r="K128" s="199"/>
      <c r="L128" s="221"/>
      <c r="M128" s="201" t="s">
        <v>13</v>
      </c>
      <c r="N128" s="222"/>
      <c r="O128" s="223"/>
      <c r="P128" s="224">
        <f t="shared" si="13"/>
        <v>0</v>
      </c>
      <c r="Q128" s="225">
        <f t="shared" si="13"/>
        <v>0</v>
      </c>
      <c r="R128" s="225">
        <f t="shared" si="13"/>
        <v>0</v>
      </c>
      <c r="S128" s="226">
        <f t="shared" si="13"/>
        <v>0</v>
      </c>
      <c r="T128" s="275">
        <f t="shared" si="13"/>
        <v>0</v>
      </c>
      <c r="U128" s="207"/>
      <c r="V128" s="221"/>
      <c r="W128" s="201" t="s">
        <v>13</v>
      </c>
      <c r="X128" s="222"/>
      <c r="Y128" s="223"/>
      <c r="Z128" s="224">
        <f t="shared" si="16"/>
        <v>0</v>
      </c>
      <c r="AA128" s="225">
        <f t="shared" si="16"/>
        <v>0</v>
      </c>
      <c r="AB128" s="297">
        <f t="shared" si="16"/>
        <v>0</v>
      </c>
      <c r="AC128" s="371">
        <f t="shared" si="16"/>
        <v>0</v>
      </c>
      <c r="AE128" s="199"/>
      <c r="AF128" s="221"/>
      <c r="AG128" s="201" t="s">
        <v>13</v>
      </c>
      <c r="AH128" s="222"/>
      <c r="AI128" s="224">
        <f t="shared" si="14"/>
        <v>0</v>
      </c>
      <c r="AJ128" s="225">
        <f>IF($P128-$Z128=0,0,ROUND((R128-AA128)*$AI128/($P128-$Z128),0))</f>
        <v>0</v>
      </c>
      <c r="AK128" s="371">
        <f>IF(P128-Z128=0,0,ROUND((S128-AB128)*AI128/(P128-Z128),0))</f>
        <v>0</v>
      </c>
      <c r="AL128" s="1383">
        <f t="shared" si="15"/>
        <v>0</v>
      </c>
      <c r="AM128" s="1339"/>
    </row>
    <row r="129" spans="1:39" ht="14.45" customHeight="1">
      <c r="A129" s="920">
        <v>0</v>
      </c>
      <c r="B129" s="920">
        <v>0</v>
      </c>
      <c r="C129" s="920">
        <v>0</v>
      </c>
      <c r="D129" s="920">
        <v>0</v>
      </c>
      <c r="E129" s="920">
        <v>0</v>
      </c>
      <c r="K129" s="199" t="s">
        <v>4</v>
      </c>
      <c r="L129" s="174"/>
      <c r="M129" s="200" t="s">
        <v>94</v>
      </c>
      <c r="N129" s="202"/>
      <c r="O129" s="203"/>
      <c r="P129" s="224">
        <f t="shared" si="13"/>
        <v>121989</v>
      </c>
      <c r="Q129" s="225">
        <f t="shared" si="13"/>
        <v>121989</v>
      </c>
      <c r="R129" s="225">
        <f t="shared" si="13"/>
        <v>0</v>
      </c>
      <c r="S129" s="226">
        <f t="shared" si="13"/>
        <v>0</v>
      </c>
      <c r="T129" s="275">
        <f t="shared" si="13"/>
        <v>0</v>
      </c>
      <c r="U129" s="207"/>
      <c r="V129" s="174"/>
      <c r="W129" s="200" t="s">
        <v>94</v>
      </c>
      <c r="X129" s="202"/>
      <c r="Y129" s="203"/>
      <c r="Z129" s="224">
        <f>Z14</f>
        <v>0</v>
      </c>
      <c r="AA129" s="225">
        <f t="shared" si="16"/>
        <v>0</v>
      </c>
      <c r="AB129" s="297">
        <f t="shared" si="16"/>
        <v>0</v>
      </c>
      <c r="AC129" s="371">
        <f t="shared" si="16"/>
        <v>0</v>
      </c>
      <c r="AE129" s="199"/>
      <c r="AF129" s="174"/>
      <c r="AG129" s="200" t="s">
        <v>94</v>
      </c>
      <c r="AH129" s="202"/>
      <c r="AI129" s="224">
        <f t="shared" si="14"/>
        <v>121989</v>
      </c>
      <c r="AJ129" s="225">
        <f>SUM(AJ130:AJ132)</f>
        <v>0</v>
      </c>
      <c r="AK129" s="371">
        <f>SUM(AK130:AK132)</f>
        <v>0</v>
      </c>
      <c r="AL129" s="1383">
        <f t="shared" si="15"/>
        <v>0</v>
      </c>
      <c r="AM129" s="1339"/>
    </row>
    <row r="130" spans="1:39" ht="14.45" customHeight="1">
      <c r="A130" s="920">
        <v>0</v>
      </c>
      <c r="B130" s="920">
        <v>0</v>
      </c>
      <c r="C130" s="920">
        <v>0</v>
      </c>
      <c r="D130" s="920">
        <v>0</v>
      </c>
      <c r="E130" s="920">
        <v>0</v>
      </c>
      <c r="K130" s="199"/>
      <c r="L130" s="181" t="s">
        <v>102</v>
      </c>
      <c r="M130" s="200"/>
      <c r="N130" s="201" t="s">
        <v>148</v>
      </c>
      <c r="O130" s="203"/>
      <c r="P130" s="224">
        <f t="shared" si="13"/>
        <v>0</v>
      </c>
      <c r="Q130" s="225">
        <f t="shared" si="13"/>
        <v>0</v>
      </c>
      <c r="R130" s="225">
        <f t="shared" si="13"/>
        <v>0</v>
      </c>
      <c r="S130" s="226">
        <f t="shared" si="13"/>
        <v>0</v>
      </c>
      <c r="T130" s="275">
        <f t="shared" si="13"/>
        <v>0</v>
      </c>
      <c r="U130" s="207"/>
      <c r="V130" s="181" t="s">
        <v>102</v>
      </c>
      <c r="W130" s="200"/>
      <c r="X130" s="201" t="s">
        <v>148</v>
      </c>
      <c r="Y130" s="203" t="s">
        <v>156</v>
      </c>
      <c r="Z130" s="224">
        <f t="shared" ref="Z130:AC132" si="17">IF(ISERROR(Z$129*(Q130/Q$129)),0,ROUND(Z$129*(Q130/Q$129),0))</f>
        <v>0</v>
      </c>
      <c r="AA130" s="225">
        <f t="shared" si="17"/>
        <v>0</v>
      </c>
      <c r="AB130" s="297">
        <f t="shared" si="17"/>
        <v>0</v>
      </c>
      <c r="AC130" s="371">
        <f t="shared" si="17"/>
        <v>0</v>
      </c>
      <c r="AE130" s="199"/>
      <c r="AF130" s="181" t="s">
        <v>102</v>
      </c>
      <c r="AG130" s="200"/>
      <c r="AH130" s="201" t="s">
        <v>148</v>
      </c>
      <c r="AI130" s="224">
        <f t="shared" si="14"/>
        <v>0</v>
      </c>
      <c r="AJ130" s="225">
        <f t="shared" ref="AJ130:AJ143" si="18">IF($P130-$Z130=0,0,ROUND((R130-AA130)*$AI130/($P130-$Z130),0))</f>
        <v>0</v>
      </c>
      <c r="AK130" s="371">
        <f t="shared" ref="AK130:AK143" si="19">IF(P130-Z130=0,0,ROUND((S130-AB130)*AI130/(P130-Z130),0))</f>
        <v>0</v>
      </c>
      <c r="AL130" s="1383">
        <f t="shared" si="15"/>
        <v>0</v>
      </c>
      <c r="AM130" s="1339"/>
    </row>
    <row r="131" spans="1:39" ht="14.45" customHeight="1">
      <c r="A131" s="920">
        <v>0</v>
      </c>
      <c r="B131" s="920">
        <v>0</v>
      </c>
      <c r="C131" s="920">
        <v>0</v>
      </c>
      <c r="D131" s="920">
        <v>0</v>
      </c>
      <c r="E131" s="920">
        <v>0</v>
      </c>
      <c r="K131" s="199"/>
      <c r="L131" s="181" t="s">
        <v>103</v>
      </c>
      <c r="M131" s="181"/>
      <c r="N131" s="201" t="s">
        <v>96</v>
      </c>
      <c r="O131" s="203"/>
      <c r="P131" s="224">
        <f t="shared" si="13"/>
        <v>121989</v>
      </c>
      <c r="Q131" s="225">
        <f t="shared" si="13"/>
        <v>121989</v>
      </c>
      <c r="R131" s="225">
        <f t="shared" si="13"/>
        <v>0</v>
      </c>
      <c r="S131" s="226">
        <f t="shared" si="13"/>
        <v>0</v>
      </c>
      <c r="T131" s="275">
        <f t="shared" si="13"/>
        <v>0</v>
      </c>
      <c r="U131" s="207"/>
      <c r="V131" s="181" t="s">
        <v>103</v>
      </c>
      <c r="W131" s="181"/>
      <c r="X131" s="201" t="s">
        <v>96</v>
      </c>
      <c r="Y131" s="203" t="s">
        <v>156</v>
      </c>
      <c r="Z131" s="224">
        <f t="shared" si="17"/>
        <v>0</v>
      </c>
      <c r="AA131" s="225">
        <f t="shared" si="17"/>
        <v>0</v>
      </c>
      <c r="AB131" s="297">
        <f t="shared" si="17"/>
        <v>0</v>
      </c>
      <c r="AC131" s="371">
        <f t="shared" si="17"/>
        <v>0</v>
      </c>
      <c r="AE131" s="199"/>
      <c r="AF131" s="181" t="s">
        <v>103</v>
      </c>
      <c r="AG131" s="181"/>
      <c r="AH131" s="201" t="s">
        <v>96</v>
      </c>
      <c r="AI131" s="224">
        <f t="shared" si="14"/>
        <v>121989</v>
      </c>
      <c r="AJ131" s="225">
        <f t="shared" si="18"/>
        <v>0</v>
      </c>
      <c r="AK131" s="371">
        <f t="shared" si="19"/>
        <v>0</v>
      </c>
      <c r="AL131" s="1383">
        <f t="shared" si="15"/>
        <v>0</v>
      </c>
      <c r="AM131" s="1339"/>
    </row>
    <row r="132" spans="1:39" ht="14.45" customHeight="1">
      <c r="A132" s="920">
        <v>1289</v>
      </c>
      <c r="B132" s="920">
        <v>0</v>
      </c>
      <c r="C132" s="920">
        <v>0</v>
      </c>
      <c r="D132" s="920">
        <v>0</v>
      </c>
      <c r="E132" s="920">
        <v>0</v>
      </c>
      <c r="K132" s="199"/>
      <c r="L132" s="181" t="s">
        <v>41</v>
      </c>
      <c r="M132" s="221"/>
      <c r="N132" s="201" t="s">
        <v>13</v>
      </c>
      <c r="O132" s="203"/>
      <c r="P132" s="224">
        <f t="shared" si="13"/>
        <v>0</v>
      </c>
      <c r="Q132" s="225">
        <f t="shared" si="13"/>
        <v>0</v>
      </c>
      <c r="R132" s="225">
        <f t="shared" si="13"/>
        <v>0</v>
      </c>
      <c r="S132" s="226">
        <f t="shared" si="13"/>
        <v>0</v>
      </c>
      <c r="T132" s="275">
        <f t="shared" si="13"/>
        <v>0</v>
      </c>
      <c r="U132" s="207"/>
      <c r="V132" s="181" t="s">
        <v>41</v>
      </c>
      <c r="W132" s="221"/>
      <c r="X132" s="201" t="s">
        <v>13</v>
      </c>
      <c r="Y132" s="203" t="s">
        <v>156</v>
      </c>
      <c r="Z132" s="246">
        <f t="shared" si="17"/>
        <v>0</v>
      </c>
      <c r="AA132" s="282">
        <f t="shared" si="17"/>
        <v>0</v>
      </c>
      <c r="AB132" s="517">
        <f t="shared" si="17"/>
        <v>0</v>
      </c>
      <c r="AC132" s="448">
        <f t="shared" si="17"/>
        <v>0</v>
      </c>
      <c r="AE132" s="199"/>
      <c r="AF132" s="181" t="s">
        <v>41</v>
      </c>
      <c r="AG132" s="221"/>
      <c r="AH132" s="201" t="s">
        <v>13</v>
      </c>
      <c r="AI132" s="224">
        <f t="shared" si="14"/>
        <v>0</v>
      </c>
      <c r="AJ132" s="225">
        <f t="shared" si="18"/>
        <v>0</v>
      </c>
      <c r="AK132" s="371">
        <f t="shared" si="19"/>
        <v>0</v>
      </c>
      <c r="AL132" s="1383">
        <f t="shared" si="15"/>
        <v>0</v>
      </c>
      <c r="AM132" s="1339"/>
    </row>
    <row r="133" spans="1:39" ht="14.45" customHeight="1">
      <c r="A133" s="920">
        <v>0</v>
      </c>
      <c r="B133" s="920">
        <v>0</v>
      </c>
      <c r="C133" s="920">
        <v>0</v>
      </c>
      <c r="D133" s="920">
        <v>0</v>
      </c>
      <c r="E133" s="920">
        <v>0</v>
      </c>
      <c r="K133" s="199"/>
      <c r="L133" s="181"/>
      <c r="M133" s="201" t="s">
        <v>95</v>
      </c>
      <c r="N133" s="202"/>
      <c r="O133" s="203"/>
      <c r="P133" s="224">
        <f t="shared" ref="P133:T142" si="20">P18+P72</f>
        <v>0</v>
      </c>
      <c r="Q133" s="225">
        <f t="shared" si="20"/>
        <v>0</v>
      </c>
      <c r="R133" s="225">
        <f t="shared" si="20"/>
        <v>0</v>
      </c>
      <c r="S133" s="226">
        <f t="shared" si="20"/>
        <v>0</v>
      </c>
      <c r="T133" s="275">
        <f t="shared" si="20"/>
        <v>0</v>
      </c>
      <c r="U133" s="207"/>
      <c r="V133" s="181"/>
      <c r="W133" s="201" t="s">
        <v>95</v>
      </c>
      <c r="X133" s="202"/>
      <c r="Y133" s="203" t="s">
        <v>156</v>
      </c>
      <c r="Z133" s="464">
        <f t="shared" ref="Z133:AC135" si="21">IF(ISERROR(Z$60*(Q133/(Q$123+Q$133+Q$134+Q$135+Q$144+Q$163+Q$175))),0,ROUND(Z$60*(Q133/(Q$123+Q$133+Q$134+Q$135+Q$144+Q$163+Q$175)),0))</f>
        <v>0</v>
      </c>
      <c r="AA133" s="225">
        <f t="shared" si="21"/>
        <v>0</v>
      </c>
      <c r="AB133" s="297">
        <f t="shared" si="21"/>
        <v>0</v>
      </c>
      <c r="AC133" s="371">
        <f t="shared" si="21"/>
        <v>0</v>
      </c>
      <c r="AE133" s="199"/>
      <c r="AF133" s="181"/>
      <c r="AG133" s="201" t="s">
        <v>95</v>
      </c>
      <c r="AH133" s="202"/>
      <c r="AI133" s="224">
        <f t="shared" si="14"/>
        <v>0</v>
      </c>
      <c r="AJ133" s="225">
        <f t="shared" si="18"/>
        <v>0</v>
      </c>
      <c r="AK133" s="371">
        <f t="shared" si="19"/>
        <v>0</v>
      </c>
      <c r="AL133" s="1383">
        <f t="shared" si="15"/>
        <v>0</v>
      </c>
      <c r="AM133" s="1339"/>
    </row>
    <row r="134" spans="1:39" ht="14.45" customHeight="1">
      <c r="A134" s="920">
        <v>0</v>
      </c>
      <c r="B134" s="920">
        <v>0</v>
      </c>
      <c r="C134" s="920">
        <v>0</v>
      </c>
      <c r="D134" s="920">
        <v>0</v>
      </c>
      <c r="E134" s="920">
        <v>0</v>
      </c>
      <c r="K134" s="199"/>
      <c r="L134" s="221"/>
      <c r="M134" s="201" t="s">
        <v>13</v>
      </c>
      <c r="N134" s="202"/>
      <c r="O134" s="203"/>
      <c r="P134" s="224">
        <f t="shared" si="20"/>
        <v>0</v>
      </c>
      <c r="Q134" s="225">
        <f t="shared" si="20"/>
        <v>0</v>
      </c>
      <c r="R134" s="225">
        <f t="shared" si="20"/>
        <v>0</v>
      </c>
      <c r="S134" s="226">
        <f t="shared" si="20"/>
        <v>0</v>
      </c>
      <c r="T134" s="275">
        <f t="shared" si="20"/>
        <v>0</v>
      </c>
      <c r="U134" s="207"/>
      <c r="V134" s="221"/>
      <c r="W134" s="201" t="s">
        <v>13</v>
      </c>
      <c r="X134" s="202"/>
      <c r="Y134" s="203" t="s">
        <v>156</v>
      </c>
      <c r="Z134" s="464">
        <f t="shared" si="21"/>
        <v>0</v>
      </c>
      <c r="AA134" s="225">
        <f t="shared" si="21"/>
        <v>0</v>
      </c>
      <c r="AB134" s="297">
        <f t="shared" si="21"/>
        <v>0</v>
      </c>
      <c r="AC134" s="371">
        <f t="shared" si="21"/>
        <v>0</v>
      </c>
      <c r="AE134" s="199"/>
      <c r="AF134" s="221"/>
      <c r="AG134" s="201" t="s">
        <v>13</v>
      </c>
      <c r="AH134" s="202"/>
      <c r="AI134" s="224">
        <f t="shared" si="14"/>
        <v>0</v>
      </c>
      <c r="AJ134" s="225">
        <f t="shared" si="18"/>
        <v>0</v>
      </c>
      <c r="AK134" s="371">
        <f t="shared" si="19"/>
        <v>0</v>
      </c>
      <c r="AL134" s="1383">
        <f t="shared" si="15"/>
        <v>0</v>
      </c>
      <c r="AM134" s="1339"/>
    </row>
    <row r="135" spans="1:39" ht="14.45" customHeight="1">
      <c r="A135" s="920">
        <v>0</v>
      </c>
      <c r="B135" s="920">
        <v>0</v>
      </c>
      <c r="C135" s="920">
        <v>0</v>
      </c>
      <c r="D135" s="920">
        <v>0</v>
      </c>
      <c r="E135" s="920">
        <v>0</v>
      </c>
      <c r="K135" s="199"/>
      <c r="L135" s="201" t="s">
        <v>19</v>
      </c>
      <c r="M135" s="202"/>
      <c r="N135" s="202"/>
      <c r="O135" s="203"/>
      <c r="P135" s="224">
        <f t="shared" si="20"/>
        <v>0</v>
      </c>
      <c r="Q135" s="225">
        <f t="shared" si="20"/>
        <v>0</v>
      </c>
      <c r="R135" s="225">
        <f t="shared" si="20"/>
        <v>0</v>
      </c>
      <c r="S135" s="226">
        <f t="shared" si="20"/>
        <v>0</v>
      </c>
      <c r="T135" s="275">
        <f t="shared" si="20"/>
        <v>0</v>
      </c>
      <c r="U135" s="207" t="s">
        <v>4</v>
      </c>
      <c r="V135" s="201" t="s">
        <v>19</v>
      </c>
      <c r="W135" s="202"/>
      <c r="X135" s="202"/>
      <c r="Y135" s="203" t="s">
        <v>156</v>
      </c>
      <c r="Z135" s="464">
        <f t="shared" si="21"/>
        <v>0</v>
      </c>
      <c r="AA135" s="225">
        <f t="shared" si="21"/>
        <v>0</v>
      </c>
      <c r="AB135" s="297">
        <f t="shared" si="21"/>
        <v>0</v>
      </c>
      <c r="AC135" s="371">
        <f t="shared" si="21"/>
        <v>0</v>
      </c>
      <c r="AE135" s="199" t="s">
        <v>4</v>
      </c>
      <c r="AF135" s="201" t="s">
        <v>19</v>
      </c>
      <c r="AG135" s="202"/>
      <c r="AH135" s="202"/>
      <c r="AI135" s="224">
        <f t="shared" si="14"/>
        <v>0</v>
      </c>
      <c r="AJ135" s="225">
        <f t="shared" si="18"/>
        <v>0</v>
      </c>
      <c r="AK135" s="371">
        <f t="shared" si="19"/>
        <v>0</v>
      </c>
      <c r="AL135" s="1383">
        <f t="shared" si="15"/>
        <v>0</v>
      </c>
      <c r="AM135" s="1339"/>
    </row>
    <row r="136" spans="1:39" ht="14.45" customHeight="1">
      <c r="A136" s="920">
        <v>0</v>
      </c>
      <c r="B136" s="920">
        <v>0</v>
      </c>
      <c r="C136" s="920">
        <v>0</v>
      </c>
      <c r="D136" s="920">
        <v>0</v>
      </c>
      <c r="E136" s="920">
        <v>0</v>
      </c>
      <c r="K136" s="199"/>
      <c r="L136" s="200"/>
      <c r="M136" s="201" t="s">
        <v>22</v>
      </c>
      <c r="N136" s="202"/>
      <c r="O136" s="203"/>
      <c r="P136" s="224">
        <f t="shared" si="20"/>
        <v>20297</v>
      </c>
      <c r="Q136" s="225">
        <f t="shared" si="20"/>
        <v>19410</v>
      </c>
      <c r="R136" s="225">
        <f t="shared" si="20"/>
        <v>0</v>
      </c>
      <c r="S136" s="226">
        <f t="shared" si="20"/>
        <v>6608</v>
      </c>
      <c r="T136" s="275">
        <f t="shared" si="20"/>
        <v>9000</v>
      </c>
      <c r="U136" s="207" t="s">
        <v>86</v>
      </c>
      <c r="V136" s="200"/>
      <c r="W136" s="201" t="s">
        <v>22</v>
      </c>
      <c r="X136" s="202"/>
      <c r="Y136" s="203" t="s">
        <v>156</v>
      </c>
      <c r="Z136" s="224">
        <f t="shared" ref="Z136:AC139" si="22">IF(ISERROR(Z$28*(Q136/(Q$136+Q$137+Q$138+Q$139+Q$141+Q$142+Q$143))),0,ROUND(Z$28*(Q136/(Q$136+Q$137+Q$138+Q$139+Q$141+Q$142+Q$143)),0))</f>
        <v>346</v>
      </c>
      <c r="AA136" s="225">
        <f t="shared" si="22"/>
        <v>0</v>
      </c>
      <c r="AB136" s="297">
        <f t="shared" si="22"/>
        <v>66</v>
      </c>
      <c r="AC136" s="371">
        <f t="shared" si="22"/>
        <v>105</v>
      </c>
      <c r="AE136" s="199"/>
      <c r="AF136" s="200"/>
      <c r="AG136" s="201" t="s">
        <v>22</v>
      </c>
      <c r="AH136" s="202"/>
      <c r="AI136" s="224">
        <f t="shared" si="14"/>
        <v>19064</v>
      </c>
      <c r="AJ136" s="225">
        <f t="shared" si="18"/>
        <v>0</v>
      </c>
      <c r="AK136" s="371">
        <f t="shared" si="19"/>
        <v>6251</v>
      </c>
      <c r="AL136" s="1383">
        <f t="shared" si="15"/>
        <v>887</v>
      </c>
      <c r="AM136" s="1339"/>
    </row>
    <row r="137" spans="1:39" ht="14.45" customHeight="1">
      <c r="A137" s="920">
        <v>0</v>
      </c>
      <c r="B137" s="920">
        <v>0</v>
      </c>
      <c r="C137" s="920">
        <v>0</v>
      </c>
      <c r="D137" s="920">
        <v>0</v>
      </c>
      <c r="E137" s="920">
        <v>0</v>
      </c>
      <c r="K137" s="199"/>
      <c r="L137" s="200" t="s">
        <v>25</v>
      </c>
      <c r="M137" s="201" t="s">
        <v>26</v>
      </c>
      <c r="N137" s="202"/>
      <c r="O137" s="203"/>
      <c r="P137" s="224">
        <f t="shared" si="20"/>
        <v>39161</v>
      </c>
      <c r="Q137" s="225">
        <f t="shared" si="20"/>
        <v>39161</v>
      </c>
      <c r="R137" s="225">
        <f t="shared" si="20"/>
        <v>0</v>
      </c>
      <c r="S137" s="226">
        <f t="shared" si="20"/>
        <v>22981</v>
      </c>
      <c r="T137" s="275">
        <f t="shared" si="20"/>
        <v>13500</v>
      </c>
      <c r="U137" s="207"/>
      <c r="V137" s="200" t="s">
        <v>25</v>
      </c>
      <c r="W137" s="201" t="s">
        <v>26</v>
      </c>
      <c r="X137" s="202"/>
      <c r="Y137" s="203" t="s">
        <v>156</v>
      </c>
      <c r="Z137" s="224">
        <f>IF(ISERROR(Z$28*(Q137/(Q$136+Q$137+Q$138+Q$139+Q$141+Q$142+Q$143))),0,ROUND(Z$28*(Q137/(Q$136+Q$137+Q$138+Q$139+Q$141+Q$142+Q$143)),0))</f>
        <v>699</v>
      </c>
      <c r="AA137" s="225">
        <f t="shared" si="22"/>
        <v>0</v>
      </c>
      <c r="AB137" s="297">
        <f t="shared" si="22"/>
        <v>230</v>
      </c>
      <c r="AC137" s="371">
        <f t="shared" si="22"/>
        <v>158</v>
      </c>
      <c r="AE137" s="199"/>
      <c r="AF137" s="200" t="s">
        <v>25</v>
      </c>
      <c r="AG137" s="201" t="s">
        <v>26</v>
      </c>
      <c r="AH137" s="202"/>
      <c r="AI137" s="224">
        <f t="shared" si="14"/>
        <v>38462</v>
      </c>
      <c r="AJ137" s="225">
        <f t="shared" si="18"/>
        <v>0</v>
      </c>
      <c r="AK137" s="371">
        <f t="shared" si="19"/>
        <v>22751</v>
      </c>
      <c r="AL137" s="1383">
        <f t="shared" si="15"/>
        <v>0</v>
      </c>
      <c r="AM137" s="1339"/>
    </row>
    <row r="138" spans="1:39" ht="14.45" customHeight="1">
      <c r="A138" s="920">
        <v>0</v>
      </c>
      <c r="B138" s="920">
        <v>0</v>
      </c>
      <c r="C138" s="920">
        <v>0</v>
      </c>
      <c r="D138" s="920">
        <v>0</v>
      </c>
      <c r="E138" s="920">
        <v>0</v>
      </c>
      <c r="K138" s="199"/>
      <c r="L138" s="200" t="s">
        <v>28</v>
      </c>
      <c r="M138" s="201" t="s">
        <v>29</v>
      </c>
      <c r="N138" s="202"/>
      <c r="O138" s="203"/>
      <c r="P138" s="224">
        <f t="shared" si="20"/>
        <v>0</v>
      </c>
      <c r="Q138" s="225">
        <f t="shared" si="20"/>
        <v>0</v>
      </c>
      <c r="R138" s="225">
        <f t="shared" si="20"/>
        <v>0</v>
      </c>
      <c r="S138" s="226">
        <f t="shared" si="20"/>
        <v>0</v>
      </c>
      <c r="T138" s="275">
        <f t="shared" si="20"/>
        <v>0</v>
      </c>
      <c r="U138" s="207"/>
      <c r="V138" s="200" t="s">
        <v>28</v>
      </c>
      <c r="W138" s="201" t="s">
        <v>29</v>
      </c>
      <c r="X138" s="202"/>
      <c r="Y138" s="203" t="s">
        <v>156</v>
      </c>
      <c r="Z138" s="224">
        <f t="shared" si="22"/>
        <v>0</v>
      </c>
      <c r="AA138" s="225">
        <f t="shared" si="22"/>
        <v>0</v>
      </c>
      <c r="AB138" s="297">
        <f t="shared" si="22"/>
        <v>0</v>
      </c>
      <c r="AC138" s="371">
        <f t="shared" si="22"/>
        <v>0</v>
      </c>
      <c r="AE138" s="199"/>
      <c r="AF138" s="200" t="s">
        <v>28</v>
      </c>
      <c r="AG138" s="201" t="s">
        <v>29</v>
      </c>
      <c r="AH138" s="202"/>
      <c r="AI138" s="224">
        <f t="shared" si="14"/>
        <v>0</v>
      </c>
      <c r="AJ138" s="225">
        <f t="shared" si="18"/>
        <v>0</v>
      </c>
      <c r="AK138" s="371">
        <f t="shared" si="19"/>
        <v>0</v>
      </c>
      <c r="AL138" s="1383">
        <f t="shared" si="15"/>
        <v>0</v>
      </c>
      <c r="AM138" s="1339"/>
    </row>
    <row r="139" spans="1:39" ht="14.45" customHeight="1">
      <c r="A139" s="920">
        <v>0</v>
      </c>
      <c r="B139" s="920">
        <v>0</v>
      </c>
      <c r="C139" s="920">
        <v>0</v>
      </c>
      <c r="D139" s="920">
        <v>0</v>
      </c>
      <c r="E139" s="920">
        <v>0</v>
      </c>
      <c r="K139" s="199"/>
      <c r="L139" s="200" t="s">
        <v>31</v>
      </c>
      <c r="M139" s="201" t="s">
        <v>32</v>
      </c>
      <c r="N139" s="202"/>
      <c r="O139" s="203"/>
      <c r="P139" s="224">
        <f t="shared" si="20"/>
        <v>0</v>
      </c>
      <c r="Q139" s="225">
        <f t="shared" si="20"/>
        <v>0</v>
      </c>
      <c r="R139" s="225">
        <f t="shared" si="20"/>
        <v>0</v>
      </c>
      <c r="S139" s="226">
        <f t="shared" si="20"/>
        <v>0</v>
      </c>
      <c r="T139" s="275">
        <f t="shared" si="20"/>
        <v>0</v>
      </c>
      <c r="U139" s="207"/>
      <c r="V139" s="200" t="s">
        <v>31</v>
      </c>
      <c r="W139" s="201" t="s">
        <v>32</v>
      </c>
      <c r="X139" s="202"/>
      <c r="Y139" s="203" t="s">
        <v>156</v>
      </c>
      <c r="Z139" s="224">
        <f t="shared" si="22"/>
        <v>0</v>
      </c>
      <c r="AA139" s="225">
        <f t="shared" si="22"/>
        <v>0</v>
      </c>
      <c r="AB139" s="297">
        <f t="shared" si="22"/>
        <v>0</v>
      </c>
      <c r="AC139" s="371">
        <f t="shared" si="22"/>
        <v>0</v>
      </c>
      <c r="AE139" s="199"/>
      <c r="AF139" s="200" t="s">
        <v>31</v>
      </c>
      <c r="AG139" s="201" t="s">
        <v>32</v>
      </c>
      <c r="AH139" s="202"/>
      <c r="AI139" s="224">
        <f t="shared" si="14"/>
        <v>0</v>
      </c>
      <c r="AJ139" s="225">
        <f t="shared" si="18"/>
        <v>0</v>
      </c>
      <c r="AK139" s="371">
        <f t="shared" si="19"/>
        <v>0</v>
      </c>
      <c r="AL139" s="1383">
        <f t="shared" si="15"/>
        <v>0</v>
      </c>
      <c r="AM139" s="1339"/>
    </row>
    <row r="140" spans="1:39" ht="14.45" customHeight="1">
      <c r="A140" s="920">
        <v>0</v>
      </c>
      <c r="B140" s="920">
        <v>0</v>
      </c>
      <c r="C140" s="920">
        <v>0</v>
      </c>
      <c r="D140" s="920">
        <v>0</v>
      </c>
      <c r="E140" s="920">
        <v>0</v>
      </c>
      <c r="K140" s="199"/>
      <c r="L140" s="200" t="s">
        <v>35</v>
      </c>
      <c r="M140" s="201" t="s">
        <v>36</v>
      </c>
      <c r="N140" s="202"/>
      <c r="O140" s="203"/>
      <c r="P140" s="224">
        <f t="shared" si="20"/>
        <v>0</v>
      </c>
      <c r="Q140" s="225">
        <f t="shared" si="20"/>
        <v>0</v>
      </c>
      <c r="R140" s="225">
        <f t="shared" si="20"/>
        <v>0</v>
      </c>
      <c r="S140" s="226">
        <f t="shared" si="20"/>
        <v>0</v>
      </c>
      <c r="T140" s="275">
        <f t="shared" si="20"/>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14"/>
        <v>0</v>
      </c>
      <c r="AJ140" s="225">
        <f t="shared" si="18"/>
        <v>0</v>
      </c>
      <c r="AK140" s="371">
        <f t="shared" si="19"/>
        <v>0</v>
      </c>
      <c r="AL140" s="1383">
        <f t="shared" si="15"/>
        <v>0</v>
      </c>
      <c r="AM140" s="1339"/>
    </row>
    <row r="141" spans="1:39" ht="14.45" customHeight="1">
      <c r="A141" s="920">
        <v>0</v>
      </c>
      <c r="B141" s="920">
        <v>0</v>
      </c>
      <c r="C141" s="920">
        <v>0</v>
      </c>
      <c r="D141" s="920">
        <v>0</v>
      </c>
      <c r="E141" s="920">
        <v>0</v>
      </c>
      <c r="K141" s="199"/>
      <c r="L141" s="200" t="s">
        <v>38</v>
      </c>
      <c r="M141" s="201" t="s">
        <v>149</v>
      </c>
      <c r="N141" s="202"/>
      <c r="O141" s="203"/>
      <c r="P141" s="224">
        <f t="shared" si="20"/>
        <v>64121</v>
      </c>
      <c r="Q141" s="225">
        <f t="shared" si="20"/>
        <v>59187</v>
      </c>
      <c r="R141" s="225">
        <f t="shared" si="20"/>
        <v>0</v>
      </c>
      <c r="S141" s="226">
        <f t="shared" si="20"/>
        <v>36659</v>
      </c>
      <c r="T141" s="275">
        <f t="shared" si="20"/>
        <v>22000</v>
      </c>
      <c r="U141" s="207"/>
      <c r="V141" s="200" t="s">
        <v>38</v>
      </c>
      <c r="W141" s="201" t="s">
        <v>149</v>
      </c>
      <c r="X141" s="202"/>
      <c r="Y141" s="203" t="s">
        <v>156</v>
      </c>
      <c r="Z141" s="224">
        <f t="shared" ref="Z141:AC143" si="23">IF(ISERROR(Z$28*(Q141/(Q$136+Q$137+Q$138+Q$139+Q$141+Q$142+Q$143))),0,ROUND(Z$28*(Q141/(Q$136+Q$137+Q$138+Q$139+Q$141+Q$142+Q$143)),0))</f>
        <v>1056</v>
      </c>
      <c r="AA141" s="225">
        <f t="shared" si="23"/>
        <v>0</v>
      </c>
      <c r="AB141" s="297">
        <f t="shared" si="23"/>
        <v>368</v>
      </c>
      <c r="AC141" s="371">
        <f t="shared" si="23"/>
        <v>258</v>
      </c>
      <c r="AE141" s="199"/>
      <c r="AF141" s="200" t="s">
        <v>38</v>
      </c>
      <c r="AG141" s="201" t="s">
        <v>149</v>
      </c>
      <c r="AH141" s="202"/>
      <c r="AI141" s="224">
        <f t="shared" si="14"/>
        <v>58131</v>
      </c>
      <c r="AJ141" s="225">
        <f t="shared" si="18"/>
        <v>0</v>
      </c>
      <c r="AK141" s="371">
        <f t="shared" si="19"/>
        <v>33452</v>
      </c>
      <c r="AL141" s="1383">
        <f t="shared" si="15"/>
        <v>4934</v>
      </c>
      <c r="AM141" s="1339"/>
    </row>
    <row r="142" spans="1:39" ht="14.45" customHeight="1">
      <c r="A142" s="920">
        <v>0</v>
      </c>
      <c r="B142" s="920">
        <v>0</v>
      </c>
      <c r="C142" s="920">
        <v>0</v>
      </c>
      <c r="D142" s="920">
        <v>0</v>
      </c>
      <c r="E142" s="920">
        <v>0</v>
      </c>
      <c r="K142" s="199"/>
      <c r="L142" s="200" t="s">
        <v>41</v>
      </c>
      <c r="M142" s="201" t="s">
        <v>42</v>
      </c>
      <c r="N142" s="202"/>
      <c r="O142" s="203"/>
      <c r="P142" s="224">
        <f t="shared" si="20"/>
        <v>0</v>
      </c>
      <c r="Q142" s="225">
        <f t="shared" si="20"/>
        <v>0</v>
      </c>
      <c r="R142" s="225">
        <f t="shared" si="20"/>
        <v>0</v>
      </c>
      <c r="S142" s="226">
        <f t="shared" si="20"/>
        <v>0</v>
      </c>
      <c r="T142" s="275">
        <f t="shared" si="20"/>
        <v>0</v>
      </c>
      <c r="U142" s="207"/>
      <c r="V142" s="200" t="s">
        <v>41</v>
      </c>
      <c r="W142" s="201" t="s">
        <v>42</v>
      </c>
      <c r="X142" s="202"/>
      <c r="Y142" s="203" t="s">
        <v>156</v>
      </c>
      <c r="Z142" s="224">
        <f t="shared" si="23"/>
        <v>0</v>
      </c>
      <c r="AA142" s="225">
        <f t="shared" si="23"/>
        <v>0</v>
      </c>
      <c r="AB142" s="297">
        <f t="shared" si="23"/>
        <v>0</v>
      </c>
      <c r="AC142" s="371">
        <f t="shared" si="23"/>
        <v>0</v>
      </c>
      <c r="AE142" s="199" t="s">
        <v>157</v>
      </c>
      <c r="AF142" s="200" t="s">
        <v>41</v>
      </c>
      <c r="AG142" s="201" t="s">
        <v>42</v>
      </c>
      <c r="AH142" s="202"/>
      <c r="AI142" s="224">
        <f t="shared" si="14"/>
        <v>0</v>
      </c>
      <c r="AJ142" s="225">
        <f t="shared" si="18"/>
        <v>0</v>
      </c>
      <c r="AK142" s="371">
        <f t="shared" si="19"/>
        <v>0</v>
      </c>
      <c r="AL142" s="1383">
        <f t="shared" si="15"/>
        <v>0</v>
      </c>
      <c r="AM142" s="1339"/>
    </row>
    <row r="143" spans="1:39" ht="14.45" customHeight="1">
      <c r="A143" s="920">
        <v>0</v>
      </c>
      <c r="B143" s="920">
        <v>0</v>
      </c>
      <c r="C143" s="920">
        <v>0</v>
      </c>
      <c r="D143" s="920">
        <v>0</v>
      </c>
      <c r="E143" s="920">
        <v>0</v>
      </c>
      <c r="K143" s="199"/>
      <c r="L143" s="221"/>
      <c r="M143" s="201" t="s">
        <v>13</v>
      </c>
      <c r="N143" s="202"/>
      <c r="O143" s="203"/>
      <c r="P143" s="224">
        <f t="shared" ref="P143:T152" si="24">P28+P82</f>
        <v>113956</v>
      </c>
      <c r="Q143" s="225">
        <f t="shared" si="24"/>
        <v>15841</v>
      </c>
      <c r="R143" s="225">
        <f t="shared" si="24"/>
        <v>0</v>
      </c>
      <c r="S143" s="226">
        <f t="shared" si="24"/>
        <v>95384</v>
      </c>
      <c r="T143" s="275">
        <f t="shared" si="24"/>
        <v>10100</v>
      </c>
      <c r="U143" s="207"/>
      <c r="V143" s="221"/>
      <c r="W143" s="201" t="s">
        <v>13</v>
      </c>
      <c r="X143" s="202"/>
      <c r="Y143" s="203" t="s">
        <v>156</v>
      </c>
      <c r="Z143" s="224">
        <f t="shared" si="23"/>
        <v>283</v>
      </c>
      <c r="AA143" s="225">
        <f t="shared" si="23"/>
        <v>0</v>
      </c>
      <c r="AB143" s="297">
        <f t="shared" si="23"/>
        <v>957</v>
      </c>
      <c r="AC143" s="371">
        <f t="shared" si="23"/>
        <v>118</v>
      </c>
      <c r="AE143" s="199" t="s">
        <v>158</v>
      </c>
      <c r="AF143" s="221"/>
      <c r="AG143" s="201" t="s">
        <v>13</v>
      </c>
      <c r="AH143" s="202"/>
      <c r="AI143" s="224">
        <f t="shared" si="14"/>
        <v>15558</v>
      </c>
      <c r="AJ143" s="225">
        <f t="shared" si="18"/>
        <v>0</v>
      </c>
      <c r="AK143" s="371">
        <f t="shared" si="19"/>
        <v>12924</v>
      </c>
      <c r="AL143" s="1383">
        <f t="shared" si="15"/>
        <v>98115</v>
      </c>
      <c r="AM143" s="1339"/>
    </row>
    <row r="144" spans="1:39" ht="14.45" customHeight="1">
      <c r="A144" s="920">
        <v>0</v>
      </c>
      <c r="B144" s="920">
        <v>0</v>
      </c>
      <c r="C144" s="920">
        <v>0</v>
      </c>
      <c r="D144" s="920">
        <v>0</v>
      </c>
      <c r="E144" s="920">
        <v>0</v>
      </c>
      <c r="K144" s="199" t="s">
        <v>4</v>
      </c>
      <c r="L144" s="178" t="s">
        <v>45</v>
      </c>
      <c r="M144" s="202"/>
      <c r="N144" s="202"/>
      <c r="O144" s="203"/>
      <c r="P144" s="224">
        <f t="shared" si="24"/>
        <v>3190</v>
      </c>
      <c r="Q144" s="225">
        <f t="shared" si="24"/>
        <v>3190</v>
      </c>
      <c r="R144" s="225">
        <f t="shared" si="24"/>
        <v>0</v>
      </c>
      <c r="S144" s="226">
        <f t="shared" si="24"/>
        <v>0</v>
      </c>
      <c r="T144" s="275">
        <f t="shared" si="24"/>
        <v>1800</v>
      </c>
      <c r="U144" s="207" t="s">
        <v>4</v>
      </c>
      <c r="V144" s="178" t="s">
        <v>45</v>
      </c>
      <c r="W144" s="202"/>
      <c r="X144" s="202"/>
      <c r="Y144" s="203" t="s">
        <v>156</v>
      </c>
      <c r="Z144" s="464">
        <f>IF(ISERROR(Z$60*(Q144/(Q$123+Q$133+Q$134+Q$135+Q$144+Q$163+Q$175))),0,ROUND(Z$60*(Q144/(Q$123+Q$133+Q$134+Q$135+Q$144+Q$163+Q$175)),0))</f>
        <v>0</v>
      </c>
      <c r="AA144" s="225">
        <f>IF(ISERROR(AA$60*(R144/(R$123+R$133+R$134+R$135+R$144+R$163+R$175))),0,ROUND(AA$60*(R144/(R$123+R$133+R$134+R$135+R$144+R$163+R$175)),0))</f>
        <v>0</v>
      </c>
      <c r="AB144" s="297">
        <f>IF(ISERROR(AB$60*(S144/(S$123+S$133+S$134+S$135+S$144+S$163+S$175))),0,ROUND(AB$60*(S144/(S$123+S$133+S$134+S$135+S$144+S$163+S$175)),0))</f>
        <v>0</v>
      </c>
      <c r="AC144" s="371">
        <f>IF(ISERROR(AC$60*(T144/(T$123+T$133+T$134+T$135+T$144+T$163+T$175))),0,ROUND(AC$60*(T144/(T$123+T$133+T$134+T$135+T$144+T$163+T$175)),0))</f>
        <v>0</v>
      </c>
      <c r="AE144" s="199" t="s">
        <v>159</v>
      </c>
      <c r="AF144" s="178" t="s">
        <v>45</v>
      </c>
      <c r="AG144" s="202"/>
      <c r="AH144" s="202"/>
      <c r="AI144" s="224">
        <f t="shared" si="14"/>
        <v>3190</v>
      </c>
      <c r="AJ144" s="225">
        <f>SUM(AJ145:AJ147)</f>
        <v>0</v>
      </c>
      <c r="AK144" s="371">
        <f>SUM(AK145:AK147)</f>
        <v>0</v>
      </c>
      <c r="AL144" s="1383">
        <f t="shared" si="15"/>
        <v>0</v>
      </c>
      <c r="AM144" s="1339"/>
    </row>
    <row r="145" spans="1:39" ht="14.45" customHeight="1">
      <c r="A145" s="920">
        <v>0</v>
      </c>
      <c r="B145" s="920">
        <v>0</v>
      </c>
      <c r="C145" s="920">
        <v>0</v>
      </c>
      <c r="D145" s="920">
        <v>0</v>
      </c>
      <c r="E145" s="920">
        <v>0</v>
      </c>
      <c r="K145" s="199" t="s">
        <v>21</v>
      </c>
      <c r="L145" s="200"/>
      <c r="M145" s="201" t="s">
        <v>100</v>
      </c>
      <c r="N145" s="202"/>
      <c r="O145" s="203"/>
      <c r="P145" s="224">
        <f t="shared" si="24"/>
        <v>0</v>
      </c>
      <c r="Q145" s="225">
        <f t="shared" si="24"/>
        <v>0</v>
      </c>
      <c r="R145" s="225">
        <f t="shared" si="24"/>
        <v>0</v>
      </c>
      <c r="S145" s="226">
        <f t="shared" si="24"/>
        <v>0</v>
      </c>
      <c r="T145" s="275">
        <f t="shared" si="24"/>
        <v>0</v>
      </c>
      <c r="U145" s="207"/>
      <c r="V145" s="200"/>
      <c r="W145" s="201" t="s">
        <v>100</v>
      </c>
      <c r="X145" s="202"/>
      <c r="Y145" s="203" t="s">
        <v>156</v>
      </c>
      <c r="Z145" s="224">
        <f t="shared" ref="Z145:AC147" si="25">IF(ISERROR(Z$144*(Q145/Q$144)),0,ROUND(Z$144*(Q145/Q$144),0))</f>
        <v>0</v>
      </c>
      <c r="AA145" s="225">
        <f t="shared" si="25"/>
        <v>0</v>
      </c>
      <c r="AB145" s="297">
        <f t="shared" si="25"/>
        <v>0</v>
      </c>
      <c r="AC145" s="371">
        <f t="shared" si="25"/>
        <v>0</v>
      </c>
      <c r="AE145" s="199" t="s">
        <v>160</v>
      </c>
      <c r="AF145" s="200"/>
      <c r="AG145" s="201" t="s">
        <v>100</v>
      </c>
      <c r="AH145" s="202"/>
      <c r="AI145" s="224">
        <f t="shared" si="14"/>
        <v>0</v>
      </c>
      <c r="AJ145" s="225">
        <f t="shared" ref="AJ145:AJ153" si="26">IF($P145-$Z145=0,0,ROUND((R145-AA145)*$AI145/($P145-$Z145),0))</f>
        <v>0</v>
      </c>
      <c r="AK145" s="371">
        <f t="shared" ref="AK145:AK153" si="27">IF(P145-Z145=0,0,ROUND((S145-AB145)*AI145/(P145-Z145),0))</f>
        <v>0</v>
      </c>
      <c r="AL145" s="1383">
        <f t="shared" si="15"/>
        <v>0</v>
      </c>
      <c r="AM145" s="1339"/>
    </row>
    <row r="146" spans="1:39" ht="14.45" customHeight="1">
      <c r="A146" s="920">
        <v>0</v>
      </c>
      <c r="B146" s="920">
        <v>0</v>
      </c>
      <c r="C146" s="920">
        <v>0</v>
      </c>
      <c r="D146" s="920">
        <v>0</v>
      </c>
      <c r="E146" s="920">
        <v>0</v>
      </c>
      <c r="K146" s="199" t="s">
        <v>128</v>
      </c>
      <c r="L146" s="200"/>
      <c r="M146" s="201" t="s">
        <v>101</v>
      </c>
      <c r="N146" s="202"/>
      <c r="O146" s="203"/>
      <c r="P146" s="224">
        <f t="shared" si="24"/>
        <v>3190</v>
      </c>
      <c r="Q146" s="225">
        <f t="shared" si="24"/>
        <v>3190</v>
      </c>
      <c r="R146" s="225">
        <f t="shared" si="24"/>
        <v>0</v>
      </c>
      <c r="S146" s="226">
        <f t="shared" si="24"/>
        <v>0</v>
      </c>
      <c r="T146" s="275">
        <f t="shared" si="24"/>
        <v>1800</v>
      </c>
      <c r="U146" s="207"/>
      <c r="V146" s="200"/>
      <c r="W146" s="201" t="s">
        <v>101</v>
      </c>
      <c r="X146" s="202"/>
      <c r="Y146" s="203" t="s">
        <v>156</v>
      </c>
      <c r="Z146" s="224">
        <f t="shared" si="25"/>
        <v>0</v>
      </c>
      <c r="AA146" s="225">
        <f t="shared" si="25"/>
        <v>0</v>
      </c>
      <c r="AB146" s="297">
        <f t="shared" si="25"/>
        <v>0</v>
      </c>
      <c r="AC146" s="371">
        <f t="shared" si="25"/>
        <v>0</v>
      </c>
      <c r="AE146" s="199" t="s">
        <v>41</v>
      </c>
      <c r="AF146" s="200"/>
      <c r="AG146" s="201" t="s">
        <v>101</v>
      </c>
      <c r="AH146" s="202"/>
      <c r="AI146" s="224">
        <f t="shared" si="14"/>
        <v>3190</v>
      </c>
      <c r="AJ146" s="225">
        <f t="shared" si="26"/>
        <v>0</v>
      </c>
      <c r="AK146" s="371">
        <f t="shared" si="27"/>
        <v>0</v>
      </c>
      <c r="AL146" s="1383">
        <f t="shared" si="15"/>
        <v>0</v>
      </c>
      <c r="AM146" s="1339"/>
    </row>
    <row r="147" spans="1:39" ht="14.45" customHeight="1">
      <c r="A147" s="920">
        <v>0</v>
      </c>
      <c r="B147" s="920">
        <v>0</v>
      </c>
      <c r="C147" s="920">
        <v>0</v>
      </c>
      <c r="D147" s="920">
        <v>0</v>
      </c>
      <c r="E147" s="920">
        <v>0</v>
      </c>
      <c r="K147" s="199" t="s">
        <v>161</v>
      </c>
      <c r="L147" s="200"/>
      <c r="M147" s="201" t="s">
        <v>13</v>
      </c>
      <c r="N147" s="202"/>
      <c r="O147" s="203"/>
      <c r="P147" s="224">
        <f t="shared" si="24"/>
        <v>0</v>
      </c>
      <c r="Q147" s="225">
        <f t="shared" si="24"/>
        <v>0</v>
      </c>
      <c r="R147" s="225">
        <f t="shared" si="24"/>
        <v>0</v>
      </c>
      <c r="S147" s="226">
        <f t="shared" si="24"/>
        <v>0</v>
      </c>
      <c r="T147" s="275">
        <f t="shared" si="24"/>
        <v>0</v>
      </c>
      <c r="U147" s="207"/>
      <c r="V147" s="200"/>
      <c r="W147" s="201" t="s">
        <v>13</v>
      </c>
      <c r="X147" s="202"/>
      <c r="Y147" s="203" t="s">
        <v>156</v>
      </c>
      <c r="Z147" s="224">
        <f t="shared" si="25"/>
        <v>0</v>
      </c>
      <c r="AA147" s="225">
        <f t="shared" si="25"/>
        <v>0</v>
      </c>
      <c r="AB147" s="297">
        <f t="shared" si="25"/>
        <v>0</v>
      </c>
      <c r="AC147" s="371">
        <f t="shared" si="25"/>
        <v>0</v>
      </c>
      <c r="AE147" s="199" t="s">
        <v>162</v>
      </c>
      <c r="AF147" s="200"/>
      <c r="AG147" s="201" t="s">
        <v>13</v>
      </c>
      <c r="AH147" s="202"/>
      <c r="AI147" s="224">
        <f t="shared" si="14"/>
        <v>0</v>
      </c>
      <c r="AJ147" s="225">
        <f t="shared" si="26"/>
        <v>0</v>
      </c>
      <c r="AK147" s="371">
        <f t="shared" si="27"/>
        <v>0</v>
      </c>
      <c r="AL147" s="1383">
        <f t="shared" si="15"/>
        <v>0</v>
      </c>
      <c r="AM147" s="1339"/>
    </row>
    <row r="148" spans="1:39" ht="14.45" customHeight="1">
      <c r="A148" s="920">
        <v>0</v>
      </c>
      <c r="B148" s="920">
        <v>0</v>
      </c>
      <c r="C148" s="920">
        <v>0</v>
      </c>
      <c r="D148" s="920">
        <v>0</v>
      </c>
      <c r="E148" s="920">
        <v>0</v>
      </c>
      <c r="K148" s="199" t="s">
        <v>83</v>
      </c>
      <c r="L148" s="178"/>
      <c r="M148" s="201" t="s">
        <v>47</v>
      </c>
      <c r="N148" s="202"/>
      <c r="O148" s="203"/>
      <c r="P148" s="224">
        <f t="shared" si="24"/>
        <v>103201</v>
      </c>
      <c r="Q148" s="225">
        <f t="shared" si="24"/>
        <v>103201</v>
      </c>
      <c r="R148" s="225">
        <f t="shared" si="24"/>
        <v>18520</v>
      </c>
      <c r="S148" s="226">
        <f t="shared" si="24"/>
        <v>3000</v>
      </c>
      <c r="T148" s="275">
        <f t="shared" si="24"/>
        <v>24300</v>
      </c>
      <c r="U148" s="207" t="s">
        <v>4</v>
      </c>
      <c r="V148" s="178"/>
      <c r="W148" s="201" t="s">
        <v>47</v>
      </c>
      <c r="X148" s="202"/>
      <c r="Y148" s="203" t="s">
        <v>156</v>
      </c>
      <c r="Z148" s="224">
        <f>IF(ISERROR(Z$33*(Q148/(Q148+Q149))),0,ROUND(Z$33*(Q148/(Q148+Q149)),0))</f>
        <v>8144</v>
      </c>
      <c r="AA148" s="225">
        <f>IF(ISERROR(AA$33*(R148/(R148+R149))),0,ROUND(AA$33*(R148/(R148+R149)),0))</f>
        <v>3561</v>
      </c>
      <c r="AB148" s="297">
        <f>IF(ISERROR(AB$33*(S148/(S148+S149))),0,ROUND(AB$33*(S148/(S148+S149)),0))</f>
        <v>0</v>
      </c>
      <c r="AC148" s="371">
        <f>IF(ISERROR(AC$33*(T148/(T148+T149))),0,ROUND(AC$33*(T148/(T148+T149)),0))</f>
        <v>800</v>
      </c>
      <c r="AE148" s="199" t="s">
        <v>163</v>
      </c>
      <c r="AF148" s="178"/>
      <c r="AG148" s="201" t="s">
        <v>47</v>
      </c>
      <c r="AH148" s="202"/>
      <c r="AI148" s="224">
        <f t="shared" si="14"/>
        <v>95057</v>
      </c>
      <c r="AJ148" s="225">
        <f t="shared" si="26"/>
        <v>14959</v>
      </c>
      <c r="AK148" s="371">
        <f t="shared" si="27"/>
        <v>3000</v>
      </c>
      <c r="AL148" s="1383">
        <f t="shared" si="15"/>
        <v>0</v>
      </c>
      <c r="AM148" s="1339"/>
    </row>
    <row r="149" spans="1:39" ht="14.45" customHeight="1">
      <c r="A149" s="920">
        <v>0</v>
      </c>
      <c r="B149" s="920">
        <v>0</v>
      </c>
      <c r="C149" s="920">
        <v>0</v>
      </c>
      <c r="D149" s="920">
        <v>0</v>
      </c>
      <c r="E149" s="920">
        <v>0</v>
      </c>
      <c r="K149" s="199" t="s">
        <v>131</v>
      </c>
      <c r="L149" s="200"/>
      <c r="M149" s="201" t="s">
        <v>50</v>
      </c>
      <c r="N149" s="202"/>
      <c r="O149" s="203"/>
      <c r="P149" s="224">
        <f t="shared" si="24"/>
        <v>0</v>
      </c>
      <c r="Q149" s="225">
        <f t="shared" si="24"/>
        <v>0</v>
      </c>
      <c r="R149" s="225">
        <f t="shared" si="24"/>
        <v>0</v>
      </c>
      <c r="S149" s="226">
        <f t="shared" si="24"/>
        <v>0</v>
      </c>
      <c r="T149" s="275">
        <f t="shared" si="24"/>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4"/>
        <v>0</v>
      </c>
      <c r="AJ149" s="225">
        <f t="shared" si="26"/>
        <v>0</v>
      </c>
      <c r="AK149" s="371">
        <f t="shared" si="27"/>
        <v>0</v>
      </c>
      <c r="AL149" s="1383">
        <f t="shared" si="15"/>
        <v>0</v>
      </c>
      <c r="AM149" s="1339"/>
    </row>
    <row r="150" spans="1:39" ht="14.45" customHeight="1">
      <c r="A150" s="920">
        <v>0</v>
      </c>
      <c r="B150" s="920">
        <v>0</v>
      </c>
      <c r="C150" s="920">
        <v>0</v>
      </c>
      <c r="D150" s="920">
        <v>0</v>
      </c>
      <c r="E150" s="920">
        <v>0</v>
      </c>
      <c r="K150" s="199" t="s">
        <v>129</v>
      </c>
      <c r="L150" s="200"/>
      <c r="M150" s="201" t="s">
        <v>52</v>
      </c>
      <c r="N150" s="202"/>
      <c r="O150" s="203"/>
      <c r="P150" s="224">
        <f t="shared" si="24"/>
        <v>0</v>
      </c>
      <c r="Q150" s="225">
        <f t="shared" si="24"/>
        <v>0</v>
      </c>
      <c r="R150" s="225">
        <f t="shared" si="24"/>
        <v>0</v>
      </c>
      <c r="S150" s="226">
        <f t="shared" si="24"/>
        <v>0</v>
      </c>
      <c r="T150" s="275">
        <f t="shared" si="24"/>
        <v>0</v>
      </c>
      <c r="U150" s="207"/>
      <c r="V150" s="200"/>
      <c r="W150" s="201" t="s">
        <v>52</v>
      </c>
      <c r="X150" s="202"/>
      <c r="Y150" s="203" t="s">
        <v>156</v>
      </c>
      <c r="Z150" s="224">
        <f t="shared" ref="Z150:AC152" si="28">IF(ISERROR(Z$47*(Q150/(Q$150+Q$151+Q$152+Q$161+Q$162))),0,ROUND(Z$47*(Q150/(Q$150+Q$151+Q$152+Q$161+Q$162)),0))</f>
        <v>0</v>
      </c>
      <c r="AA150" s="225">
        <f t="shared" si="28"/>
        <v>0</v>
      </c>
      <c r="AB150" s="297">
        <f t="shared" si="28"/>
        <v>0</v>
      </c>
      <c r="AC150" s="371">
        <f t="shared" si="28"/>
        <v>0</v>
      </c>
      <c r="AE150" s="199" t="s">
        <v>165</v>
      </c>
      <c r="AF150" s="200"/>
      <c r="AG150" s="201" t="s">
        <v>52</v>
      </c>
      <c r="AH150" s="202"/>
      <c r="AI150" s="224">
        <f t="shared" si="14"/>
        <v>0</v>
      </c>
      <c r="AJ150" s="225">
        <f t="shared" si="26"/>
        <v>0</v>
      </c>
      <c r="AK150" s="371">
        <f t="shared" si="27"/>
        <v>0</v>
      </c>
      <c r="AL150" s="1383">
        <f t="shared" si="15"/>
        <v>0</v>
      </c>
      <c r="AM150" s="1339"/>
    </row>
    <row r="151" spans="1:39" ht="14.45" customHeight="1">
      <c r="A151" s="920">
        <v>0</v>
      </c>
      <c r="B151" s="920">
        <v>0</v>
      </c>
      <c r="C151" s="920">
        <v>0</v>
      </c>
      <c r="D151" s="920">
        <v>0</v>
      </c>
      <c r="E151" s="920">
        <v>0</v>
      </c>
      <c r="K151" s="199" t="s">
        <v>38</v>
      </c>
      <c r="L151" s="200" t="s">
        <v>54</v>
      </c>
      <c r="M151" s="201" t="s">
        <v>32</v>
      </c>
      <c r="N151" s="202"/>
      <c r="O151" s="203"/>
      <c r="P151" s="224">
        <f t="shared" si="24"/>
        <v>0</v>
      </c>
      <c r="Q151" s="225">
        <f t="shared" si="24"/>
        <v>0</v>
      </c>
      <c r="R151" s="225">
        <f t="shared" si="24"/>
        <v>0</v>
      </c>
      <c r="S151" s="226">
        <f t="shared" si="24"/>
        <v>0</v>
      </c>
      <c r="T151" s="275">
        <f t="shared" si="24"/>
        <v>0</v>
      </c>
      <c r="U151" s="207"/>
      <c r="V151" s="200" t="s">
        <v>54</v>
      </c>
      <c r="W151" s="201" t="s">
        <v>32</v>
      </c>
      <c r="X151" s="202"/>
      <c r="Y151" s="203" t="s">
        <v>156</v>
      </c>
      <c r="Z151" s="224">
        <f t="shared" si="28"/>
        <v>0</v>
      </c>
      <c r="AA151" s="225">
        <f t="shared" si="28"/>
        <v>0</v>
      </c>
      <c r="AB151" s="297">
        <f t="shared" si="28"/>
        <v>0</v>
      </c>
      <c r="AC151" s="371">
        <f t="shared" si="28"/>
        <v>0</v>
      </c>
      <c r="AE151" s="199" t="s">
        <v>166</v>
      </c>
      <c r="AF151" s="200" t="s">
        <v>54</v>
      </c>
      <c r="AG151" s="201" t="s">
        <v>32</v>
      </c>
      <c r="AH151" s="202"/>
      <c r="AI151" s="224">
        <f t="shared" si="14"/>
        <v>0</v>
      </c>
      <c r="AJ151" s="225">
        <f t="shared" si="26"/>
        <v>0</v>
      </c>
      <c r="AK151" s="371">
        <f t="shared" si="27"/>
        <v>0</v>
      </c>
      <c r="AL151" s="1383">
        <f t="shared" si="15"/>
        <v>0</v>
      </c>
      <c r="AM151" s="1339"/>
    </row>
    <row r="152" spans="1:39" ht="14.45" customHeight="1">
      <c r="A152" s="920">
        <v>0</v>
      </c>
      <c r="B152" s="920">
        <v>0</v>
      </c>
      <c r="C152" s="920">
        <v>0</v>
      </c>
      <c r="D152" s="920">
        <v>0</v>
      </c>
      <c r="E152" s="920">
        <v>0</v>
      </c>
      <c r="K152" s="199" t="s">
        <v>24</v>
      </c>
      <c r="L152" s="200"/>
      <c r="M152" s="201" t="s">
        <v>42</v>
      </c>
      <c r="N152" s="202"/>
      <c r="O152" s="203"/>
      <c r="P152" s="224">
        <f t="shared" si="24"/>
        <v>0</v>
      </c>
      <c r="Q152" s="225">
        <f t="shared" si="24"/>
        <v>0</v>
      </c>
      <c r="R152" s="225">
        <f t="shared" si="24"/>
        <v>0</v>
      </c>
      <c r="S152" s="226">
        <f t="shared" si="24"/>
        <v>0</v>
      </c>
      <c r="T152" s="275">
        <f t="shared" si="24"/>
        <v>0</v>
      </c>
      <c r="U152" s="207"/>
      <c r="V152" s="200"/>
      <c r="W152" s="201" t="s">
        <v>42</v>
      </c>
      <c r="X152" s="202"/>
      <c r="Y152" s="203" t="s">
        <v>156</v>
      </c>
      <c r="Z152" s="224">
        <f t="shared" si="28"/>
        <v>0</v>
      </c>
      <c r="AA152" s="225">
        <f t="shared" si="28"/>
        <v>0</v>
      </c>
      <c r="AB152" s="297">
        <f t="shared" si="28"/>
        <v>0</v>
      </c>
      <c r="AC152" s="371">
        <f t="shared" si="28"/>
        <v>0</v>
      </c>
      <c r="AE152" s="199" t="s">
        <v>167</v>
      </c>
      <c r="AF152" s="200"/>
      <c r="AG152" s="201" t="s">
        <v>42</v>
      </c>
      <c r="AH152" s="202"/>
      <c r="AI152" s="224">
        <f t="shared" si="14"/>
        <v>0</v>
      </c>
      <c r="AJ152" s="225">
        <f t="shared" si="26"/>
        <v>0</v>
      </c>
      <c r="AK152" s="371">
        <f t="shared" si="27"/>
        <v>0</v>
      </c>
      <c r="AL152" s="1383">
        <f t="shared" si="15"/>
        <v>0</v>
      </c>
      <c r="AM152" s="1339"/>
    </row>
    <row r="153" spans="1:39" ht="14.45" customHeight="1">
      <c r="A153" s="920">
        <v>0</v>
      </c>
      <c r="B153" s="920">
        <v>0</v>
      </c>
      <c r="C153" s="920">
        <v>0</v>
      </c>
      <c r="D153" s="920">
        <v>0</v>
      </c>
      <c r="E153" s="920">
        <v>0</v>
      </c>
      <c r="K153" s="199" t="s">
        <v>72</v>
      </c>
      <c r="L153" s="200"/>
      <c r="M153" s="201" t="s">
        <v>57</v>
      </c>
      <c r="N153" s="202"/>
      <c r="O153" s="203"/>
      <c r="P153" s="224">
        <f t="shared" ref="P153:T162" si="29">P38+P92</f>
        <v>0</v>
      </c>
      <c r="Q153" s="225">
        <f t="shared" si="29"/>
        <v>0</v>
      </c>
      <c r="R153" s="225">
        <f t="shared" si="29"/>
        <v>0</v>
      </c>
      <c r="S153" s="226">
        <f t="shared" si="29"/>
        <v>0</v>
      </c>
      <c r="T153" s="275">
        <f t="shared" si="29"/>
        <v>0</v>
      </c>
      <c r="U153" s="207"/>
      <c r="V153" s="200"/>
      <c r="W153" s="201" t="s">
        <v>57</v>
      </c>
      <c r="X153" s="202"/>
      <c r="Y153" s="203"/>
      <c r="Z153" s="224">
        <f>Z38</f>
        <v>0</v>
      </c>
      <c r="AA153" s="225">
        <f>AA38</f>
        <v>0</v>
      </c>
      <c r="AB153" s="297">
        <f>AB38</f>
        <v>0</v>
      </c>
      <c r="AC153" s="371">
        <f>AC38</f>
        <v>0</v>
      </c>
      <c r="AE153" s="199" t="s">
        <v>168</v>
      </c>
      <c r="AF153" s="200"/>
      <c r="AG153" s="201" t="s">
        <v>57</v>
      </c>
      <c r="AH153" s="202"/>
      <c r="AI153" s="224">
        <f t="shared" si="14"/>
        <v>0</v>
      </c>
      <c r="AJ153" s="225">
        <f t="shared" si="26"/>
        <v>0</v>
      </c>
      <c r="AK153" s="371">
        <f t="shared" si="27"/>
        <v>0</v>
      </c>
      <c r="AL153" s="1383">
        <f t="shared" si="15"/>
        <v>0</v>
      </c>
      <c r="AM153" s="1339"/>
    </row>
    <row r="154" spans="1:39" ht="14.45" customHeight="1">
      <c r="A154" s="920">
        <v>0</v>
      </c>
      <c r="B154" s="920">
        <v>0</v>
      </c>
      <c r="C154" s="920">
        <v>0</v>
      </c>
      <c r="D154" s="920">
        <v>0</v>
      </c>
      <c r="E154" s="920">
        <v>0</v>
      </c>
      <c r="K154" s="199"/>
      <c r="L154" s="200"/>
      <c r="M154" s="178" t="s">
        <v>60</v>
      </c>
      <c r="N154" s="202"/>
      <c r="O154" s="203"/>
      <c r="P154" s="224">
        <f t="shared" si="29"/>
        <v>0</v>
      </c>
      <c r="Q154" s="225">
        <f t="shared" si="29"/>
        <v>0</v>
      </c>
      <c r="R154" s="225">
        <f t="shared" si="29"/>
        <v>0</v>
      </c>
      <c r="S154" s="226">
        <f t="shared" si="29"/>
        <v>0</v>
      </c>
      <c r="T154" s="275">
        <f t="shared" si="29"/>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4"/>
        <v>0</v>
      </c>
      <c r="AJ154" s="225">
        <f>SUM(AJ155:AJ159)</f>
        <v>0</v>
      </c>
      <c r="AK154" s="371">
        <f>SUM(AK155:AK159)</f>
        <v>0</v>
      </c>
      <c r="AL154" s="1383">
        <f t="shared" si="15"/>
        <v>0</v>
      </c>
      <c r="AM154" s="1339"/>
    </row>
    <row r="155" spans="1:39" ht="14.45" customHeight="1">
      <c r="A155" s="920">
        <v>0</v>
      </c>
      <c r="B155" s="920">
        <v>0</v>
      </c>
      <c r="C155" s="920">
        <v>0</v>
      </c>
      <c r="D155" s="920">
        <v>0</v>
      </c>
      <c r="E155" s="920">
        <v>0</v>
      </c>
      <c r="K155" s="199"/>
      <c r="L155" s="200" t="s">
        <v>59</v>
      </c>
      <c r="M155" s="200"/>
      <c r="N155" s="201" t="s">
        <v>62</v>
      </c>
      <c r="O155" s="203"/>
      <c r="P155" s="224">
        <f t="shared" si="29"/>
        <v>0</v>
      </c>
      <c r="Q155" s="225">
        <f t="shared" si="29"/>
        <v>0</v>
      </c>
      <c r="R155" s="225">
        <f t="shared" si="29"/>
        <v>0</v>
      </c>
      <c r="S155" s="226">
        <f t="shared" si="29"/>
        <v>0</v>
      </c>
      <c r="T155" s="275">
        <f t="shared" si="29"/>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4"/>
        <v>0</v>
      </c>
      <c r="AJ155" s="225">
        <f t="shared" ref="AJ155:AJ162" si="30">IF($P155-$Z155=0,0,ROUND((R155-AA155)*$AI155/($P155-$Z155),0))</f>
        <v>0</v>
      </c>
      <c r="AK155" s="371">
        <f t="shared" ref="AK155:AK162" si="31">IF(P155-Z155=0,0,ROUND((S155-AB155)*AI155/(P155-Z155),0))</f>
        <v>0</v>
      </c>
      <c r="AL155" s="1383">
        <f t="shared" si="15"/>
        <v>0</v>
      </c>
      <c r="AM155" s="1339"/>
    </row>
    <row r="156" spans="1:39" ht="14.45" customHeight="1">
      <c r="A156" s="920">
        <v>0</v>
      </c>
      <c r="B156" s="920">
        <v>0</v>
      </c>
      <c r="C156" s="920">
        <v>0</v>
      </c>
      <c r="D156" s="920">
        <v>0</v>
      </c>
      <c r="E156" s="920">
        <v>0</v>
      </c>
      <c r="K156" s="199"/>
      <c r="L156" s="200"/>
      <c r="M156" s="200"/>
      <c r="N156" s="201" t="s">
        <v>64</v>
      </c>
      <c r="O156" s="203"/>
      <c r="P156" s="224">
        <f t="shared" si="29"/>
        <v>0</v>
      </c>
      <c r="Q156" s="225">
        <f t="shared" si="29"/>
        <v>0</v>
      </c>
      <c r="R156" s="225">
        <f t="shared" si="29"/>
        <v>0</v>
      </c>
      <c r="S156" s="226">
        <f t="shared" si="29"/>
        <v>0</v>
      </c>
      <c r="T156" s="275">
        <f t="shared" si="29"/>
        <v>0</v>
      </c>
      <c r="U156" s="207"/>
      <c r="V156" s="200"/>
      <c r="W156" s="200"/>
      <c r="X156" s="201" t="s">
        <v>64</v>
      </c>
      <c r="Y156" s="203" t="s">
        <v>156</v>
      </c>
      <c r="Z156" s="224">
        <f t="shared" ref="Z156:AC157" si="32">IF(ISERROR(Z$39*(Q156/(Q$156+Q$157+Q$159))),0,ROUND(Z$39*(Q156/(Q$156+Q$157+Q$159)),0))</f>
        <v>0</v>
      </c>
      <c r="AA156" s="225">
        <f t="shared" si="32"/>
        <v>0</v>
      </c>
      <c r="AB156" s="297">
        <f t="shared" si="32"/>
        <v>0</v>
      </c>
      <c r="AC156" s="371">
        <f t="shared" si="32"/>
        <v>0</v>
      </c>
      <c r="AE156" s="199" t="s">
        <v>35</v>
      </c>
      <c r="AF156" s="200"/>
      <c r="AG156" s="200"/>
      <c r="AH156" s="201" t="s">
        <v>64</v>
      </c>
      <c r="AI156" s="224">
        <f t="shared" si="14"/>
        <v>0</v>
      </c>
      <c r="AJ156" s="225">
        <f t="shared" si="30"/>
        <v>0</v>
      </c>
      <c r="AK156" s="371">
        <f t="shared" si="31"/>
        <v>0</v>
      </c>
      <c r="AL156" s="1383">
        <f t="shared" si="15"/>
        <v>0</v>
      </c>
      <c r="AM156" s="1339"/>
    </row>
    <row r="157" spans="1:39" ht="14.45" customHeight="1">
      <c r="A157" s="920">
        <v>0</v>
      </c>
      <c r="B157" s="920">
        <v>0</v>
      </c>
      <c r="C157" s="920">
        <v>0</v>
      </c>
      <c r="D157" s="920">
        <v>0</v>
      </c>
      <c r="E157" s="920">
        <v>0</v>
      </c>
      <c r="K157" s="199"/>
      <c r="L157" s="200"/>
      <c r="M157" s="200"/>
      <c r="N157" s="201" t="s">
        <v>66</v>
      </c>
      <c r="O157" s="203"/>
      <c r="P157" s="224">
        <f t="shared" si="29"/>
        <v>0</v>
      </c>
      <c r="Q157" s="225">
        <f t="shared" si="29"/>
        <v>0</v>
      </c>
      <c r="R157" s="225">
        <f t="shared" si="29"/>
        <v>0</v>
      </c>
      <c r="S157" s="226">
        <f t="shared" si="29"/>
        <v>0</v>
      </c>
      <c r="T157" s="275">
        <f t="shared" si="29"/>
        <v>0</v>
      </c>
      <c r="U157" s="207"/>
      <c r="V157" s="200"/>
      <c r="W157" s="200"/>
      <c r="X157" s="201" t="s">
        <v>66</v>
      </c>
      <c r="Y157" s="203" t="s">
        <v>156</v>
      </c>
      <c r="Z157" s="224">
        <f t="shared" si="32"/>
        <v>0</v>
      </c>
      <c r="AA157" s="225">
        <f t="shared" si="32"/>
        <v>0</v>
      </c>
      <c r="AB157" s="297">
        <f t="shared" si="32"/>
        <v>0</v>
      </c>
      <c r="AC157" s="371">
        <f t="shared" si="32"/>
        <v>0</v>
      </c>
      <c r="AE157" s="199" t="s">
        <v>171</v>
      </c>
      <c r="AF157" s="200"/>
      <c r="AG157" s="200"/>
      <c r="AH157" s="201" t="s">
        <v>66</v>
      </c>
      <c r="AI157" s="224">
        <f t="shared" si="14"/>
        <v>0</v>
      </c>
      <c r="AJ157" s="225">
        <f t="shared" si="30"/>
        <v>0</v>
      </c>
      <c r="AK157" s="371">
        <f t="shared" si="31"/>
        <v>0</v>
      </c>
      <c r="AL157" s="1383">
        <f t="shared" si="15"/>
        <v>0</v>
      </c>
      <c r="AM157" s="1339"/>
    </row>
    <row r="158" spans="1:39" ht="14.45" customHeight="1">
      <c r="A158" s="920">
        <v>0</v>
      </c>
      <c r="B158" s="920">
        <v>0</v>
      </c>
      <c r="C158" s="920">
        <v>0</v>
      </c>
      <c r="D158" s="920">
        <v>0</v>
      </c>
      <c r="E158" s="920">
        <v>0</v>
      </c>
      <c r="K158" s="199"/>
      <c r="L158" s="200"/>
      <c r="M158" s="200"/>
      <c r="N158" s="201" t="s">
        <v>150</v>
      </c>
      <c r="O158" s="203"/>
      <c r="P158" s="224">
        <f t="shared" si="29"/>
        <v>0</v>
      </c>
      <c r="Q158" s="225">
        <f t="shared" si="29"/>
        <v>0</v>
      </c>
      <c r="R158" s="225">
        <f t="shared" si="29"/>
        <v>0</v>
      </c>
      <c r="S158" s="226">
        <f t="shared" si="29"/>
        <v>0</v>
      </c>
      <c r="T158" s="275">
        <f t="shared" si="29"/>
        <v>0</v>
      </c>
      <c r="U158" s="207"/>
      <c r="V158" s="200"/>
      <c r="W158" s="200"/>
      <c r="X158" s="201" t="s">
        <v>150</v>
      </c>
      <c r="Y158" s="465"/>
      <c r="Z158" s="224">
        <f>Z43</f>
        <v>0</v>
      </c>
      <c r="AA158" s="225">
        <f>AA43</f>
        <v>0</v>
      </c>
      <c r="AB158" s="297">
        <f>AB43</f>
        <v>0</v>
      </c>
      <c r="AC158" s="371">
        <f>AC43</f>
        <v>0</v>
      </c>
      <c r="AE158" s="199"/>
      <c r="AF158" s="200"/>
      <c r="AG158" s="200"/>
      <c r="AH158" s="201" t="s">
        <v>150</v>
      </c>
      <c r="AI158" s="224">
        <f t="shared" si="14"/>
        <v>0</v>
      </c>
      <c r="AJ158" s="225">
        <f t="shared" si="30"/>
        <v>0</v>
      </c>
      <c r="AK158" s="371">
        <f t="shared" si="31"/>
        <v>0</v>
      </c>
      <c r="AL158" s="1383">
        <f t="shared" si="15"/>
        <v>0</v>
      </c>
      <c r="AM158" s="1339"/>
    </row>
    <row r="159" spans="1:39" ht="14.45" customHeight="1">
      <c r="A159" s="920">
        <v>0</v>
      </c>
      <c r="B159" s="920">
        <v>0</v>
      </c>
      <c r="C159" s="920">
        <v>0</v>
      </c>
      <c r="D159" s="920">
        <v>0</v>
      </c>
      <c r="E159" s="920">
        <v>0</v>
      </c>
      <c r="K159" s="199"/>
      <c r="L159" s="200" t="s">
        <v>41</v>
      </c>
      <c r="M159" s="221"/>
      <c r="N159" s="201" t="s">
        <v>13</v>
      </c>
      <c r="O159" s="203"/>
      <c r="P159" s="224">
        <f t="shared" si="29"/>
        <v>0</v>
      </c>
      <c r="Q159" s="225">
        <f t="shared" si="29"/>
        <v>0</v>
      </c>
      <c r="R159" s="225">
        <f t="shared" si="29"/>
        <v>0</v>
      </c>
      <c r="S159" s="226">
        <f t="shared" si="29"/>
        <v>0</v>
      </c>
      <c r="T159" s="275">
        <f t="shared" si="29"/>
        <v>0</v>
      </c>
      <c r="U159" s="207"/>
      <c r="V159" s="200" t="s">
        <v>41</v>
      </c>
      <c r="W159" s="221"/>
      <c r="X159" s="201" t="s">
        <v>13</v>
      </c>
      <c r="Y159" s="203" t="s">
        <v>156</v>
      </c>
      <c r="Z159" s="224">
        <f>IF(ISERROR(Z$39*(Q159/(Q$156+Q$157+Q$159))),0,ROUND(Z$39*(Q159/(Q$156+Q$157+Q$159)),0))</f>
        <v>0</v>
      </c>
      <c r="AA159" s="225">
        <f>IF(ISERROR(AA$39*(R159/(R$156+R$157+R$159))),0,ROUND(AA$39*(R159/(R$156+R$157+R$159)),0))</f>
        <v>0</v>
      </c>
      <c r="AB159" s="297">
        <f>IF(ISERROR(AB$39*(S159/(S$156+S$157+S$159))),0,ROUND(AB$39*(S159/(S$156+S$157+S$159)),0))</f>
        <v>0</v>
      </c>
      <c r="AC159" s="371">
        <f>IF(ISERROR(AC$39*(T159/(T$156+T$157+T$159))),0,ROUND(AC$39*(T159/(T$156+T$157+T$159)),0))</f>
        <v>0</v>
      </c>
      <c r="AE159" s="199"/>
      <c r="AF159" s="200" t="s">
        <v>41</v>
      </c>
      <c r="AG159" s="221"/>
      <c r="AH159" s="201" t="s">
        <v>13</v>
      </c>
      <c r="AI159" s="224">
        <f t="shared" si="14"/>
        <v>0</v>
      </c>
      <c r="AJ159" s="225">
        <f t="shared" si="30"/>
        <v>0</v>
      </c>
      <c r="AK159" s="371">
        <f t="shared" si="31"/>
        <v>0</v>
      </c>
      <c r="AL159" s="1383">
        <f t="shared" si="15"/>
        <v>0</v>
      </c>
      <c r="AM159" s="1339"/>
    </row>
    <row r="160" spans="1:39" ht="14.45" customHeight="1">
      <c r="A160" s="920">
        <v>0</v>
      </c>
      <c r="B160" s="920">
        <v>0</v>
      </c>
      <c r="C160" s="920">
        <v>0</v>
      </c>
      <c r="D160" s="920">
        <v>0</v>
      </c>
      <c r="E160" s="920">
        <v>0</v>
      </c>
      <c r="K160" s="199"/>
      <c r="L160" s="200"/>
      <c r="M160" s="201" t="s">
        <v>70</v>
      </c>
      <c r="N160" s="202"/>
      <c r="O160" s="203"/>
      <c r="P160" s="224">
        <f t="shared" si="29"/>
        <v>40370</v>
      </c>
      <c r="Q160" s="225">
        <f t="shared" si="29"/>
        <v>40370</v>
      </c>
      <c r="R160" s="225">
        <f t="shared" si="29"/>
        <v>19474</v>
      </c>
      <c r="S160" s="226">
        <f t="shared" si="29"/>
        <v>0</v>
      </c>
      <c r="T160" s="275">
        <f t="shared" si="29"/>
        <v>16500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4"/>
        <v>40370</v>
      </c>
      <c r="AJ160" s="225">
        <f t="shared" si="30"/>
        <v>19474</v>
      </c>
      <c r="AK160" s="371">
        <f t="shared" si="31"/>
        <v>0</v>
      </c>
      <c r="AL160" s="1383">
        <f t="shared" si="15"/>
        <v>0</v>
      </c>
      <c r="AM160" s="1339"/>
    </row>
    <row r="161" spans="1:39" ht="14.45" customHeight="1">
      <c r="A161" s="920">
        <v>0</v>
      </c>
      <c r="B161" s="920">
        <v>0</v>
      </c>
      <c r="C161" s="920">
        <v>0</v>
      </c>
      <c r="D161" s="920">
        <v>0</v>
      </c>
      <c r="E161" s="920">
        <v>0</v>
      </c>
      <c r="K161" s="199"/>
      <c r="L161" s="200"/>
      <c r="M161" s="201" t="s">
        <v>73</v>
      </c>
      <c r="N161" s="202"/>
      <c r="O161" s="203"/>
      <c r="P161" s="224">
        <f t="shared" si="29"/>
        <v>0</v>
      </c>
      <c r="Q161" s="225">
        <f t="shared" si="29"/>
        <v>0</v>
      </c>
      <c r="R161" s="225">
        <f t="shared" si="29"/>
        <v>0</v>
      </c>
      <c r="S161" s="226">
        <f t="shared" si="29"/>
        <v>0</v>
      </c>
      <c r="T161" s="275">
        <f t="shared" si="29"/>
        <v>0</v>
      </c>
      <c r="U161" s="207"/>
      <c r="V161" s="200"/>
      <c r="W161" s="201" t="s">
        <v>73</v>
      </c>
      <c r="X161" s="202"/>
      <c r="Y161" s="203" t="s">
        <v>156</v>
      </c>
      <c r="Z161" s="224">
        <f t="shared" ref="Z161:AC162" si="33">IF(ISERROR(Z$47*(Q161/(Q$150+Q$151+Q$152+Q$161+Q$162))),0,ROUND(Z$47*(Q161/(Q$150+Q$151+Q$152+Q$161+Q$162)),0))</f>
        <v>0</v>
      </c>
      <c r="AA161" s="225">
        <f t="shared" si="33"/>
        <v>0</v>
      </c>
      <c r="AB161" s="297">
        <f t="shared" si="33"/>
        <v>0</v>
      </c>
      <c r="AC161" s="371">
        <f t="shared" si="33"/>
        <v>0</v>
      </c>
      <c r="AE161" s="199"/>
      <c r="AF161" s="200"/>
      <c r="AG161" s="201" t="s">
        <v>73</v>
      </c>
      <c r="AH161" s="202"/>
      <c r="AI161" s="224">
        <f t="shared" si="14"/>
        <v>0</v>
      </c>
      <c r="AJ161" s="225">
        <f t="shared" si="30"/>
        <v>0</v>
      </c>
      <c r="AK161" s="371">
        <f t="shared" si="31"/>
        <v>0</v>
      </c>
      <c r="AL161" s="1383">
        <f t="shared" si="15"/>
        <v>0</v>
      </c>
      <c r="AM161" s="1339"/>
    </row>
    <row r="162" spans="1:39" ht="14.45" customHeight="1">
      <c r="A162" s="920">
        <v>0</v>
      </c>
      <c r="B162" s="920">
        <v>0</v>
      </c>
      <c r="C162" s="920">
        <v>0</v>
      </c>
      <c r="D162" s="920">
        <v>0</v>
      </c>
      <c r="E162" s="920">
        <v>0</v>
      </c>
      <c r="K162" s="199"/>
      <c r="L162" s="221"/>
      <c r="M162" s="201" t="s">
        <v>13</v>
      </c>
      <c r="N162" s="202"/>
      <c r="O162" s="203"/>
      <c r="P162" s="224">
        <f t="shared" si="29"/>
        <v>0</v>
      </c>
      <c r="Q162" s="225">
        <f t="shared" si="29"/>
        <v>0</v>
      </c>
      <c r="R162" s="225">
        <f t="shared" si="29"/>
        <v>0</v>
      </c>
      <c r="S162" s="226">
        <f t="shared" si="29"/>
        <v>0</v>
      </c>
      <c r="T162" s="275">
        <f t="shared" si="29"/>
        <v>0</v>
      </c>
      <c r="U162" s="207"/>
      <c r="V162" s="221"/>
      <c r="W162" s="201" t="s">
        <v>13</v>
      </c>
      <c r="X162" s="202"/>
      <c r="Y162" s="203" t="s">
        <v>156</v>
      </c>
      <c r="Z162" s="224">
        <f t="shared" si="33"/>
        <v>0</v>
      </c>
      <c r="AA162" s="225">
        <f t="shared" si="33"/>
        <v>0</v>
      </c>
      <c r="AB162" s="297">
        <f t="shared" si="33"/>
        <v>0</v>
      </c>
      <c r="AC162" s="371">
        <f t="shared" si="33"/>
        <v>0</v>
      </c>
      <c r="AE162" s="199"/>
      <c r="AF162" s="221"/>
      <c r="AG162" s="201" t="s">
        <v>13</v>
      </c>
      <c r="AH162" s="202"/>
      <c r="AI162" s="224">
        <f t="shared" si="14"/>
        <v>0</v>
      </c>
      <c r="AJ162" s="225">
        <f t="shared" si="30"/>
        <v>0</v>
      </c>
      <c r="AK162" s="371">
        <f t="shared" si="31"/>
        <v>0</v>
      </c>
      <c r="AL162" s="1383">
        <f t="shared" si="15"/>
        <v>0</v>
      </c>
      <c r="AM162" s="1339"/>
    </row>
    <row r="163" spans="1:39" ht="14.45" customHeight="1">
      <c r="A163" s="920">
        <v>0</v>
      </c>
      <c r="B163" s="920">
        <v>0</v>
      </c>
      <c r="C163" s="920">
        <v>0</v>
      </c>
      <c r="D163" s="920">
        <v>0</v>
      </c>
      <c r="E163" s="920">
        <v>0</v>
      </c>
      <c r="K163" s="199" t="s">
        <v>4</v>
      </c>
      <c r="L163" s="178" t="s">
        <v>78</v>
      </c>
      <c r="M163" s="202"/>
      <c r="N163" s="202"/>
      <c r="O163" s="203"/>
      <c r="P163" s="224">
        <f t="shared" ref="P163:T172" si="34">P48+P102</f>
        <v>5916</v>
      </c>
      <c r="Q163" s="225">
        <f t="shared" si="34"/>
        <v>5916</v>
      </c>
      <c r="R163" s="225">
        <f t="shared" si="34"/>
        <v>1114</v>
      </c>
      <c r="S163" s="226">
        <f t="shared" si="34"/>
        <v>0</v>
      </c>
      <c r="T163" s="275">
        <f t="shared" si="34"/>
        <v>0</v>
      </c>
      <c r="U163" s="207" t="s">
        <v>4</v>
      </c>
      <c r="V163" s="178" t="s">
        <v>78</v>
      </c>
      <c r="W163" s="202"/>
      <c r="X163" s="202"/>
      <c r="Y163" s="203" t="s">
        <v>156</v>
      </c>
      <c r="Z163" s="464">
        <f>IF(ISERROR(Z$60*(Q163/(Q$123+Q$133+Q$134+Q$135+Q$144+Q$163+Q$175))),0,ROUND(Z$60*(Q163/(Q$123+Q$133+Q$134+Q$135+Q$144+Q$163+Q$175)),0))</f>
        <v>0</v>
      </c>
      <c r="AA163" s="225">
        <f>IF(ISERROR(AA$60*(R163/(R$123+R$133+R$134+R$135+R$144+R$163+R$175))),0,ROUND(AA$60*(R163/(R$123+R$133+R$134+R$135+R$144+R$163+R$175)),0))</f>
        <v>0</v>
      </c>
      <c r="AB163" s="297">
        <f>IF(ISERROR(AB$60*(S163/(S$123+S$133+S$134+S$135+S$144+S$163+S$175))),0,ROUND(AB$60*(S163/(S$123+S$133+S$134+S$135+S$144+S$163+S$175)),0))</f>
        <v>0</v>
      </c>
      <c r="AC163" s="371">
        <f>IF(ISERROR(AC$60*(T163/(T$123+T$133+T$134+T$135+T$144+T$163+T$175))),0,ROUND(AC$60*(T163/(T$123+T$133+T$134+T$135+T$144+T$163+T$175)),0))</f>
        <v>0</v>
      </c>
      <c r="AE163" s="199" t="s">
        <v>4</v>
      </c>
      <c r="AF163" s="178" t="s">
        <v>78</v>
      </c>
      <c r="AG163" s="202"/>
      <c r="AH163" s="202"/>
      <c r="AI163" s="224">
        <f t="shared" si="14"/>
        <v>5916</v>
      </c>
      <c r="AJ163" s="225">
        <f>SUM(AJ164:AJ165)</f>
        <v>1114</v>
      </c>
      <c r="AK163" s="371">
        <f>SUM(AK164:AK165)</f>
        <v>0</v>
      </c>
      <c r="AL163" s="1383">
        <f t="shared" si="15"/>
        <v>0</v>
      </c>
      <c r="AM163" s="1339"/>
    </row>
    <row r="164" spans="1:39" ht="14.45" customHeight="1">
      <c r="A164" s="920">
        <v>0</v>
      </c>
      <c r="B164" s="920">
        <v>0</v>
      </c>
      <c r="C164" s="920">
        <v>0</v>
      </c>
      <c r="D164" s="920">
        <v>0</v>
      </c>
      <c r="E164" s="920">
        <v>0</v>
      </c>
      <c r="K164" s="199"/>
      <c r="L164" s="200"/>
      <c r="M164" s="201" t="s">
        <v>11</v>
      </c>
      <c r="N164" s="202"/>
      <c r="O164" s="203"/>
      <c r="P164" s="224">
        <f t="shared" si="34"/>
        <v>0</v>
      </c>
      <c r="Q164" s="225">
        <f t="shared" si="34"/>
        <v>0</v>
      </c>
      <c r="R164" s="225">
        <f t="shared" si="34"/>
        <v>0</v>
      </c>
      <c r="S164" s="226">
        <f t="shared" si="34"/>
        <v>0</v>
      </c>
      <c r="T164" s="275">
        <f t="shared" si="34"/>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4"/>
        <v>0</v>
      </c>
      <c r="AJ164" s="225">
        <f t="shared" ref="AJ164:AJ169" si="35">IF($P164-$Z164=0,0,ROUND((R164-AA164)*$AI164/($P164-$Z164),0))</f>
        <v>0</v>
      </c>
      <c r="AK164" s="371">
        <f t="shared" ref="AK164:AK169" si="36">IF(P164-Z164=0,0,ROUND((S164-AB164)*AI164/(P164-Z164),0))</f>
        <v>0</v>
      </c>
      <c r="AL164" s="1383">
        <f t="shared" si="15"/>
        <v>0</v>
      </c>
      <c r="AM164" s="1339"/>
    </row>
    <row r="165" spans="1:39" ht="14.45" customHeight="1">
      <c r="A165" s="920">
        <v>0</v>
      </c>
      <c r="B165" s="920">
        <v>0</v>
      </c>
      <c r="C165" s="920">
        <v>0</v>
      </c>
      <c r="D165" s="920">
        <v>0</v>
      </c>
      <c r="E165" s="920">
        <v>0</v>
      </c>
      <c r="K165" s="199"/>
      <c r="L165" s="221"/>
      <c r="M165" s="201" t="s">
        <v>13</v>
      </c>
      <c r="N165" s="202"/>
      <c r="O165" s="203"/>
      <c r="P165" s="224">
        <f t="shared" si="34"/>
        <v>5916</v>
      </c>
      <c r="Q165" s="225">
        <f t="shared" si="34"/>
        <v>5916</v>
      </c>
      <c r="R165" s="225">
        <f t="shared" si="34"/>
        <v>1114</v>
      </c>
      <c r="S165" s="226">
        <f t="shared" si="34"/>
        <v>0</v>
      </c>
      <c r="T165" s="275">
        <f t="shared" si="34"/>
        <v>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4"/>
        <v>5916</v>
      </c>
      <c r="AJ165" s="225">
        <f t="shared" si="35"/>
        <v>1114</v>
      </c>
      <c r="AK165" s="371">
        <f t="shared" si="36"/>
        <v>0</v>
      </c>
      <c r="AL165" s="1383">
        <f t="shared" si="15"/>
        <v>0</v>
      </c>
      <c r="AM165" s="1339"/>
    </row>
    <row r="166" spans="1:39" ht="14.45" customHeight="1">
      <c r="A166" s="920">
        <v>0</v>
      </c>
      <c r="B166" s="920">
        <v>0</v>
      </c>
      <c r="C166" s="920">
        <v>0</v>
      </c>
      <c r="D166" s="920">
        <v>0</v>
      </c>
      <c r="E166" s="920">
        <v>0</v>
      </c>
      <c r="K166" s="199"/>
      <c r="L166" s="174"/>
      <c r="M166" s="201" t="s">
        <v>88</v>
      </c>
      <c r="N166" s="202"/>
      <c r="O166" s="203"/>
      <c r="P166" s="224">
        <f t="shared" si="34"/>
        <v>8259</v>
      </c>
      <c r="Q166" s="225">
        <f t="shared" si="34"/>
        <v>8259</v>
      </c>
      <c r="R166" s="225">
        <f t="shared" si="34"/>
        <v>0</v>
      </c>
      <c r="S166" s="226">
        <f t="shared" si="34"/>
        <v>0</v>
      </c>
      <c r="T166" s="275">
        <f t="shared" si="34"/>
        <v>0</v>
      </c>
      <c r="U166" s="207"/>
      <c r="V166" s="174"/>
      <c r="W166" s="201" t="s">
        <v>88</v>
      </c>
      <c r="X166" s="202"/>
      <c r="Y166" s="203"/>
      <c r="Z166" s="224">
        <f t="shared" ref="Z166:AC168" si="37">Z51</f>
        <v>5100</v>
      </c>
      <c r="AA166" s="225">
        <f t="shared" si="37"/>
        <v>0</v>
      </c>
      <c r="AB166" s="297">
        <f t="shared" si="37"/>
        <v>0</v>
      </c>
      <c r="AC166" s="371">
        <f t="shared" si="37"/>
        <v>0</v>
      </c>
      <c r="AE166" s="199"/>
      <c r="AF166" s="174"/>
      <c r="AG166" s="201" t="s">
        <v>88</v>
      </c>
      <c r="AH166" s="202"/>
      <c r="AI166" s="224">
        <f t="shared" si="14"/>
        <v>3159</v>
      </c>
      <c r="AJ166" s="225">
        <f t="shared" si="35"/>
        <v>0</v>
      </c>
      <c r="AK166" s="371">
        <f t="shared" si="36"/>
        <v>0</v>
      </c>
      <c r="AL166" s="1383">
        <f t="shared" si="15"/>
        <v>0</v>
      </c>
      <c r="AM166" s="1339"/>
    </row>
    <row r="167" spans="1:39" ht="14.45" customHeight="1">
      <c r="A167" s="920">
        <v>0</v>
      </c>
      <c r="B167" s="920">
        <v>0</v>
      </c>
      <c r="C167" s="920">
        <v>0</v>
      </c>
      <c r="D167" s="920">
        <v>0</v>
      </c>
      <c r="E167" s="920">
        <v>0</v>
      </c>
      <c r="K167" s="199"/>
      <c r="L167" s="181" t="s">
        <v>91</v>
      </c>
      <c r="M167" s="201" t="s">
        <v>89</v>
      </c>
      <c r="N167" s="202"/>
      <c r="O167" s="203"/>
      <c r="P167" s="224">
        <f t="shared" si="34"/>
        <v>0</v>
      </c>
      <c r="Q167" s="225">
        <f t="shared" si="34"/>
        <v>0</v>
      </c>
      <c r="R167" s="225">
        <f t="shared" si="34"/>
        <v>0</v>
      </c>
      <c r="S167" s="226">
        <f t="shared" si="34"/>
        <v>0</v>
      </c>
      <c r="T167" s="275">
        <f t="shared" si="34"/>
        <v>0</v>
      </c>
      <c r="U167" s="207"/>
      <c r="V167" s="181" t="s">
        <v>91</v>
      </c>
      <c r="W167" s="201" t="s">
        <v>89</v>
      </c>
      <c r="X167" s="202"/>
      <c r="Y167" s="203"/>
      <c r="Z167" s="224">
        <f t="shared" si="37"/>
        <v>0</v>
      </c>
      <c r="AA167" s="225">
        <f t="shared" si="37"/>
        <v>0</v>
      </c>
      <c r="AB167" s="297">
        <f t="shared" si="37"/>
        <v>0</v>
      </c>
      <c r="AC167" s="371">
        <f t="shared" si="37"/>
        <v>0</v>
      </c>
      <c r="AE167" s="199"/>
      <c r="AF167" s="181" t="s">
        <v>91</v>
      </c>
      <c r="AG167" s="201" t="s">
        <v>89</v>
      </c>
      <c r="AH167" s="202"/>
      <c r="AI167" s="224">
        <f t="shared" si="14"/>
        <v>0</v>
      </c>
      <c r="AJ167" s="225">
        <f t="shared" si="35"/>
        <v>0</v>
      </c>
      <c r="AK167" s="371">
        <f t="shared" si="36"/>
        <v>0</v>
      </c>
      <c r="AL167" s="1383">
        <f t="shared" si="15"/>
        <v>0</v>
      </c>
      <c r="AM167" s="1339"/>
    </row>
    <row r="168" spans="1:39" ht="14.45" customHeight="1">
      <c r="K168" s="199"/>
      <c r="L168" s="181"/>
      <c r="M168" s="201" t="s">
        <v>104</v>
      </c>
      <c r="N168" s="202"/>
      <c r="O168" s="203"/>
      <c r="P168" s="224">
        <f t="shared" si="34"/>
        <v>0</v>
      </c>
      <c r="Q168" s="225">
        <f t="shared" si="34"/>
        <v>0</v>
      </c>
      <c r="R168" s="225">
        <f t="shared" si="34"/>
        <v>0</v>
      </c>
      <c r="S168" s="226">
        <f t="shared" si="34"/>
        <v>0</v>
      </c>
      <c r="T168" s="275">
        <f t="shared" si="34"/>
        <v>0</v>
      </c>
      <c r="U168" s="207"/>
      <c r="V168" s="181"/>
      <c r="W168" s="201" t="s">
        <v>104</v>
      </c>
      <c r="X168" s="202"/>
      <c r="Y168" s="203"/>
      <c r="Z168" s="224">
        <f t="shared" si="37"/>
        <v>0</v>
      </c>
      <c r="AA168" s="225">
        <f t="shared" si="37"/>
        <v>0</v>
      </c>
      <c r="AB168" s="297">
        <f t="shared" si="37"/>
        <v>0</v>
      </c>
      <c r="AC168" s="371">
        <f t="shared" si="37"/>
        <v>0</v>
      </c>
      <c r="AE168" s="199"/>
      <c r="AF168" s="181"/>
      <c r="AG168" s="201" t="s">
        <v>104</v>
      </c>
      <c r="AH168" s="202"/>
      <c r="AI168" s="224">
        <f t="shared" si="14"/>
        <v>0</v>
      </c>
      <c r="AJ168" s="225">
        <f t="shared" si="35"/>
        <v>0</v>
      </c>
      <c r="AK168" s="371">
        <f t="shared" si="36"/>
        <v>0</v>
      </c>
      <c r="AL168" s="1383">
        <f t="shared" si="15"/>
        <v>0</v>
      </c>
      <c r="AM168" s="1339"/>
    </row>
    <row r="169" spans="1:39" ht="14.45" customHeight="1">
      <c r="K169" s="199"/>
      <c r="L169" s="181"/>
      <c r="M169" s="201" t="s">
        <v>90</v>
      </c>
      <c r="N169" s="202"/>
      <c r="O169" s="203"/>
      <c r="P169" s="224">
        <f t="shared" si="34"/>
        <v>0</v>
      </c>
      <c r="Q169" s="225">
        <f t="shared" si="34"/>
        <v>0</v>
      </c>
      <c r="R169" s="225">
        <f t="shared" si="34"/>
        <v>0</v>
      </c>
      <c r="S169" s="226">
        <f t="shared" si="34"/>
        <v>0</v>
      </c>
      <c r="T169" s="275">
        <f t="shared" si="34"/>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4"/>
        <v>0</v>
      </c>
      <c r="AJ169" s="225">
        <f t="shared" si="35"/>
        <v>0</v>
      </c>
      <c r="AK169" s="371">
        <f t="shared" si="36"/>
        <v>0</v>
      </c>
      <c r="AL169" s="1383">
        <f t="shared" si="15"/>
        <v>0</v>
      </c>
      <c r="AM169" s="1339"/>
    </row>
    <row r="170" spans="1:39" ht="14.45" customHeight="1">
      <c r="A170" s="933">
        <v>0</v>
      </c>
      <c r="B170" s="933">
        <v>0</v>
      </c>
      <c r="C170" s="933">
        <v>0</v>
      </c>
      <c r="D170" s="933">
        <v>0</v>
      </c>
      <c r="E170" s="933">
        <v>0</v>
      </c>
      <c r="K170" s="199"/>
      <c r="L170" s="181" t="s">
        <v>92</v>
      </c>
      <c r="M170" s="201" t="s">
        <v>105</v>
      </c>
      <c r="N170" s="202"/>
      <c r="O170" s="203"/>
      <c r="P170" s="224">
        <f t="shared" si="34"/>
        <v>0</v>
      </c>
      <c r="Q170" s="225">
        <f t="shared" si="34"/>
        <v>0</v>
      </c>
      <c r="R170" s="225">
        <f t="shared" si="34"/>
        <v>0</v>
      </c>
      <c r="S170" s="226">
        <f t="shared" si="34"/>
        <v>0</v>
      </c>
      <c r="T170" s="275">
        <f t="shared" si="34"/>
        <v>0</v>
      </c>
      <c r="U170" s="207"/>
      <c r="V170" s="181" t="s">
        <v>92</v>
      </c>
      <c r="W170" s="201" t="s">
        <v>105</v>
      </c>
      <c r="X170" s="202"/>
      <c r="Y170" s="203" t="s">
        <v>156</v>
      </c>
      <c r="Z170" s="224">
        <f t="shared" ref="Z170:AC172" si="38">IF(ISERROR((Z$58+Z$59)*(Q170/(Q$170+Q$171+Q$172+Q$174))),0,ROUND((Z$58+Z$59)*(Q170/(Q$170+Q$171+Q$172+Q$174)),0))</f>
        <v>0</v>
      </c>
      <c r="AA170" s="225">
        <f t="shared" si="38"/>
        <v>0</v>
      </c>
      <c r="AB170" s="297">
        <f t="shared" si="38"/>
        <v>0</v>
      </c>
      <c r="AC170" s="371">
        <f t="shared" si="38"/>
        <v>0</v>
      </c>
      <c r="AE170" s="199"/>
      <c r="AF170" s="181" t="s">
        <v>92</v>
      </c>
      <c r="AG170" s="201" t="s">
        <v>105</v>
      </c>
      <c r="AH170" s="202"/>
      <c r="AI170" s="224">
        <f t="shared" si="14"/>
        <v>0</v>
      </c>
      <c r="AJ170" s="225">
        <f t="shared" ref="AJ170:AJ175" si="39">IF($P170-$Z170=0,0,ROUND((R170-AA170)*$AI170/($P170-$Z170),0))</f>
        <v>0</v>
      </c>
      <c r="AK170" s="371">
        <f t="shared" ref="AK170:AK175" si="40">IF(P170-Z170=0,0,ROUND((S170-AB170)*AI170/(P170-Z170),0))</f>
        <v>0</v>
      </c>
      <c r="AL170" s="1383">
        <f t="shared" si="15"/>
        <v>0</v>
      </c>
      <c r="AM170" s="1339"/>
    </row>
    <row r="171" spans="1:39" ht="14.45" customHeight="1">
      <c r="A171" s="933">
        <v>0</v>
      </c>
      <c r="B171" s="933">
        <v>0</v>
      </c>
      <c r="C171" s="933">
        <v>0</v>
      </c>
      <c r="D171" s="933">
        <v>0</v>
      </c>
      <c r="E171" s="933">
        <v>0</v>
      </c>
      <c r="K171" s="199"/>
      <c r="L171" s="181"/>
      <c r="M171" s="201" t="s">
        <v>106</v>
      </c>
      <c r="N171" s="202"/>
      <c r="O171" s="203"/>
      <c r="P171" s="224">
        <f t="shared" si="34"/>
        <v>0</v>
      </c>
      <c r="Q171" s="225">
        <f t="shared" si="34"/>
        <v>0</v>
      </c>
      <c r="R171" s="225">
        <f t="shared" si="34"/>
        <v>0</v>
      </c>
      <c r="S171" s="226">
        <f t="shared" si="34"/>
        <v>0</v>
      </c>
      <c r="T171" s="275">
        <f t="shared" si="34"/>
        <v>0</v>
      </c>
      <c r="U171" s="207"/>
      <c r="V171" s="181"/>
      <c r="W171" s="201" t="s">
        <v>106</v>
      </c>
      <c r="X171" s="202"/>
      <c r="Y171" s="203" t="s">
        <v>156</v>
      </c>
      <c r="Z171" s="224">
        <f t="shared" si="38"/>
        <v>0</v>
      </c>
      <c r="AA171" s="225">
        <f t="shared" si="38"/>
        <v>0</v>
      </c>
      <c r="AB171" s="297">
        <f t="shared" si="38"/>
        <v>0</v>
      </c>
      <c r="AC171" s="371">
        <f t="shared" si="38"/>
        <v>0</v>
      </c>
      <c r="AE171" s="199"/>
      <c r="AF171" s="181"/>
      <c r="AG171" s="201" t="s">
        <v>106</v>
      </c>
      <c r="AH171" s="202"/>
      <c r="AI171" s="224">
        <f t="shared" si="14"/>
        <v>0</v>
      </c>
      <c r="AJ171" s="225">
        <f t="shared" si="39"/>
        <v>0</v>
      </c>
      <c r="AK171" s="371">
        <f t="shared" si="40"/>
        <v>0</v>
      </c>
      <c r="AL171" s="1383">
        <f t="shared" si="15"/>
        <v>0</v>
      </c>
      <c r="AM171" s="1339"/>
    </row>
    <row r="172" spans="1:39" ht="14.45" customHeight="1">
      <c r="A172" s="933">
        <v>0</v>
      </c>
      <c r="B172" s="933">
        <v>0</v>
      </c>
      <c r="C172" s="933">
        <v>0</v>
      </c>
      <c r="D172" s="933">
        <v>0</v>
      </c>
      <c r="E172" s="933">
        <v>0</v>
      </c>
      <c r="K172" s="199"/>
      <c r="L172" s="181"/>
      <c r="M172" s="201" t="s">
        <v>107</v>
      </c>
      <c r="N172" s="202"/>
      <c r="O172" s="203"/>
      <c r="P172" s="224">
        <f t="shared" si="34"/>
        <v>0</v>
      </c>
      <c r="Q172" s="225">
        <f t="shared" si="34"/>
        <v>0</v>
      </c>
      <c r="R172" s="225">
        <f t="shared" si="34"/>
        <v>0</v>
      </c>
      <c r="S172" s="226">
        <f t="shared" si="34"/>
        <v>0</v>
      </c>
      <c r="T172" s="275">
        <f t="shared" si="34"/>
        <v>0</v>
      </c>
      <c r="U172" s="207"/>
      <c r="V172" s="181"/>
      <c r="W172" s="201" t="s">
        <v>107</v>
      </c>
      <c r="X172" s="202"/>
      <c r="Y172" s="203" t="s">
        <v>156</v>
      </c>
      <c r="Z172" s="224">
        <f t="shared" si="38"/>
        <v>0</v>
      </c>
      <c r="AA172" s="225">
        <f t="shared" si="38"/>
        <v>0</v>
      </c>
      <c r="AB172" s="297">
        <f t="shared" si="38"/>
        <v>0</v>
      </c>
      <c r="AC172" s="371">
        <f t="shared" si="38"/>
        <v>0</v>
      </c>
      <c r="AE172" s="199"/>
      <c r="AF172" s="181"/>
      <c r="AG172" s="201" t="s">
        <v>107</v>
      </c>
      <c r="AH172" s="202"/>
      <c r="AI172" s="224">
        <f t="shared" si="14"/>
        <v>0</v>
      </c>
      <c r="AJ172" s="225">
        <f t="shared" si="39"/>
        <v>0</v>
      </c>
      <c r="AK172" s="371">
        <f t="shared" si="40"/>
        <v>0</v>
      </c>
      <c r="AL172" s="1383">
        <f t="shared" si="15"/>
        <v>0</v>
      </c>
      <c r="AM172" s="1339"/>
    </row>
    <row r="173" spans="1:39" ht="14.45" customHeight="1">
      <c r="A173" s="933">
        <v>0</v>
      </c>
      <c r="B173" s="933">
        <v>0</v>
      </c>
      <c r="C173" s="933">
        <v>0</v>
      </c>
      <c r="D173" s="933">
        <v>0</v>
      </c>
      <c r="E173" s="933">
        <v>0</v>
      </c>
      <c r="K173" s="199"/>
      <c r="L173" s="181" t="s">
        <v>41</v>
      </c>
      <c r="M173" s="201" t="s">
        <v>108</v>
      </c>
      <c r="N173" s="202"/>
      <c r="O173" s="203"/>
      <c r="P173" s="224">
        <f t="shared" ref="P173:T176" si="41">P58+P112</f>
        <v>1947</v>
      </c>
      <c r="Q173" s="225">
        <f t="shared" si="41"/>
        <v>1947</v>
      </c>
      <c r="R173" s="225">
        <f t="shared" si="41"/>
        <v>0</v>
      </c>
      <c r="S173" s="226">
        <f t="shared" si="41"/>
        <v>0</v>
      </c>
      <c r="T173" s="275">
        <f t="shared" si="41"/>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4"/>
        <v>1947</v>
      </c>
      <c r="AJ173" s="225">
        <f t="shared" si="39"/>
        <v>0</v>
      </c>
      <c r="AK173" s="371">
        <f t="shared" si="40"/>
        <v>0</v>
      </c>
      <c r="AL173" s="1383">
        <f t="shared" si="15"/>
        <v>0</v>
      </c>
      <c r="AM173" s="1339"/>
    </row>
    <row r="174" spans="1:39" ht="14.45" customHeight="1">
      <c r="A174" s="933">
        <v>0</v>
      </c>
      <c r="B174" s="933">
        <v>0</v>
      </c>
      <c r="C174" s="933">
        <v>0</v>
      </c>
      <c r="D174" s="933">
        <v>0</v>
      </c>
      <c r="E174" s="933">
        <v>0</v>
      </c>
      <c r="K174" s="199"/>
      <c r="L174" s="221"/>
      <c r="M174" s="201" t="s">
        <v>13</v>
      </c>
      <c r="N174" s="202"/>
      <c r="O174" s="203"/>
      <c r="P174" s="224">
        <f t="shared" si="41"/>
        <v>74104</v>
      </c>
      <c r="Q174" s="225">
        <f t="shared" si="41"/>
        <v>74104</v>
      </c>
      <c r="R174" s="225">
        <f t="shared" si="41"/>
        <v>0</v>
      </c>
      <c r="S174" s="226">
        <f t="shared" si="41"/>
        <v>0</v>
      </c>
      <c r="T174" s="275">
        <f t="shared" si="41"/>
        <v>0</v>
      </c>
      <c r="U174" s="207"/>
      <c r="V174" s="221"/>
      <c r="W174" s="201" t="s">
        <v>13</v>
      </c>
      <c r="X174" s="202"/>
      <c r="Y174" s="203" t="s">
        <v>156</v>
      </c>
      <c r="Z174" s="224">
        <f>IF(ISERROR((Z$58+Z$59)*(Q174/(Q$170+Q$171+Q$172+Q$174))),0,ROUND((Z$58+Z$59)*(Q174/(Q$170+Q$171+Q$172+Q$174)),0))</f>
        <v>72000</v>
      </c>
      <c r="AA174" s="225">
        <f>IF(ISERROR((AA$58+AA$59)*(R174/(R$170+R$171+R$172+R$174))),0,ROUND((AA$58+AA$59)*(R174/(R$170+R$171+R$172+R$174)),0))</f>
        <v>0</v>
      </c>
      <c r="AB174" s="297">
        <f>IF(ISERROR((AB$58+AB$59)*(S174/(S$170+S$171+S$172+S$174))),0,ROUND((AB$58+AB$59)*(S174/(S$170+S$171+S$172+S$174)),0))</f>
        <v>0</v>
      </c>
      <c r="AC174" s="371">
        <f>IF(ISERROR((AC$58+AC$59)*(T174/(T$170+T$171+T$172+T$174))),0,ROUND((AC$58+AC$59)*(T174/(T$170+T$171+T$172+T$174)),0))</f>
        <v>0</v>
      </c>
      <c r="AE174" s="199"/>
      <c r="AF174" s="221"/>
      <c r="AG174" s="201" t="s">
        <v>13</v>
      </c>
      <c r="AH174" s="202"/>
      <c r="AI174" s="224">
        <f t="shared" si="14"/>
        <v>2104</v>
      </c>
      <c r="AJ174" s="225">
        <f t="shared" si="39"/>
        <v>0</v>
      </c>
      <c r="AK174" s="371">
        <f t="shared" si="40"/>
        <v>0</v>
      </c>
      <c r="AL174" s="1383">
        <f t="shared" si="15"/>
        <v>0</v>
      </c>
      <c r="AM174" s="1339"/>
    </row>
    <row r="175" spans="1:39" ht="14.45" customHeight="1">
      <c r="A175" s="933">
        <v>2384</v>
      </c>
      <c r="B175" s="933">
        <v>0</v>
      </c>
      <c r="C175" s="933">
        <v>1621</v>
      </c>
      <c r="D175" s="933">
        <v>0</v>
      </c>
      <c r="E175" s="933">
        <v>640</v>
      </c>
      <c r="K175" s="199"/>
      <c r="L175" s="201" t="s">
        <v>13</v>
      </c>
      <c r="M175" s="202"/>
      <c r="N175" s="202"/>
      <c r="O175" s="203"/>
      <c r="P175" s="224">
        <f t="shared" si="41"/>
        <v>0</v>
      </c>
      <c r="Q175" s="225">
        <f t="shared" si="41"/>
        <v>0</v>
      </c>
      <c r="R175" s="225">
        <f t="shared" si="41"/>
        <v>0</v>
      </c>
      <c r="S175" s="226">
        <f t="shared" si="41"/>
        <v>0</v>
      </c>
      <c r="T175" s="275">
        <f t="shared" si="41"/>
        <v>0</v>
      </c>
      <c r="U175" s="207"/>
      <c r="V175" s="201" t="s">
        <v>13</v>
      </c>
      <c r="W175" s="202"/>
      <c r="X175" s="202"/>
      <c r="Y175" s="203" t="s">
        <v>156</v>
      </c>
      <c r="Z175" s="46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1</v>
      </c>
      <c r="AE175" s="199"/>
      <c r="AF175" s="201" t="s">
        <v>13</v>
      </c>
      <c r="AG175" s="202"/>
      <c r="AH175" s="202"/>
      <c r="AI175" s="224">
        <f t="shared" si="14"/>
        <v>0</v>
      </c>
      <c r="AJ175" s="225">
        <f t="shared" si="39"/>
        <v>0</v>
      </c>
      <c r="AK175" s="371">
        <f t="shared" si="40"/>
        <v>0</v>
      </c>
      <c r="AL175" s="1383">
        <f t="shared" si="15"/>
        <v>0</v>
      </c>
      <c r="AM175" s="1387" t="s">
        <v>1277</v>
      </c>
    </row>
    <row r="176" spans="1:39" ht="14.45" customHeight="1" thickBot="1">
      <c r="A176" s="933">
        <v>2384</v>
      </c>
      <c r="B176" s="933">
        <v>0</v>
      </c>
      <c r="C176" s="933">
        <v>1621</v>
      </c>
      <c r="D176" s="933">
        <v>0</v>
      </c>
      <c r="E176" s="933">
        <v>640</v>
      </c>
      <c r="K176" s="316"/>
      <c r="L176" s="317" t="s">
        <v>82</v>
      </c>
      <c r="M176" s="318"/>
      <c r="N176" s="318"/>
      <c r="O176" s="319"/>
      <c r="P176" s="320">
        <f t="shared" si="41"/>
        <v>599426</v>
      </c>
      <c r="Q176" s="321">
        <f t="shared" si="41"/>
        <v>495490</v>
      </c>
      <c r="R176" s="321">
        <f t="shared" si="41"/>
        <v>39108</v>
      </c>
      <c r="S176" s="322">
        <f t="shared" si="41"/>
        <v>164632</v>
      </c>
      <c r="T176" s="323">
        <f t="shared" si="41"/>
        <v>97200</v>
      </c>
      <c r="U176" s="372"/>
      <c r="V176" s="317" t="s">
        <v>82</v>
      </c>
      <c r="W176" s="318"/>
      <c r="X176" s="318"/>
      <c r="Y176" s="319"/>
      <c r="Z176" s="320">
        <f>SUM(Z123:Z175)-Z124-Z125-Z127-Z128-Z130-Z131-Z132-Z145-Z146-Z147-Z155-Z156-Z157-Z158-Z159-Z164-Z165</f>
        <v>87628</v>
      </c>
      <c r="AA176" s="321">
        <f>SUM(AA123:AA175)-AA124-AA125-AA127-AA128-AA130-AA131-AA132-AA145-AA146-AA147-AA155-AA156-AA157-AA158-AA159-AA164-AA165</f>
        <v>3561</v>
      </c>
      <c r="AB176" s="500">
        <f>SUM(AB123:AB175)-AB124-AB125-AB127-AB128-AB130-AB131-AB132-AB145-AB146-AB147-AB155-AB156-AB157-AB158-AB159-AB164-AB165</f>
        <v>1621</v>
      </c>
      <c r="AC176" s="373">
        <f>SUM(AC123:AC175)-AC124-AC125-AC127-AC128-AC130-AC131-AC132-AC145-AC146-AC147-AC155-AC156-AC157-AC158-AC159-AC164-AC165</f>
        <v>1440</v>
      </c>
      <c r="AE176" s="374"/>
      <c r="AF176" s="317" t="s">
        <v>82</v>
      </c>
      <c r="AG176" s="318"/>
      <c r="AH176" s="318"/>
      <c r="AI176" s="375">
        <f t="shared" si="14"/>
        <v>407862</v>
      </c>
      <c r="AJ176" s="321">
        <f>SUM(AJ123,AJ126,AJ129,AJ133:AJ144,AJ148:AJ154,AJ160:AJ163,AJ166:AJ175)</f>
        <v>35547</v>
      </c>
      <c r="AK176" s="373">
        <f>SUM(AK123,AK126,AK129,AK133:AK144,AK148:AK154,AK160:AK163,AK166:AK175)</f>
        <v>78378</v>
      </c>
      <c r="AL176" s="1340">
        <f>SUM(AL123,AL126,AL129,AL133:AL144,AL148:AL154,AL160:AL163,AL166:AL175)</f>
        <v>103936</v>
      </c>
      <c r="AM176" s="1388">
        <f>P176-Q176</f>
        <v>103936</v>
      </c>
    </row>
    <row r="177" spans="1:29" ht="14.45" customHeight="1" thickTop="1">
      <c r="A177" s="933">
        <v>0</v>
      </c>
      <c r="B177" s="933">
        <v>0</v>
      </c>
      <c r="C177" s="933">
        <v>0</v>
      </c>
      <c r="D177" s="933">
        <v>0</v>
      </c>
      <c r="E177" s="933">
        <v>0</v>
      </c>
      <c r="Z177" s="441"/>
      <c r="AC177" s="442"/>
    </row>
    <row r="178" spans="1:29" ht="14.45" customHeight="1">
      <c r="A178" s="933">
        <v>0</v>
      </c>
      <c r="B178" s="933">
        <v>0</v>
      </c>
      <c r="C178" s="933">
        <v>0</v>
      </c>
      <c r="D178" s="933">
        <v>0</v>
      </c>
      <c r="E178" s="933">
        <v>0</v>
      </c>
      <c r="AC178" s="442"/>
    </row>
    <row r="179" spans="1:29">
      <c r="A179" s="933">
        <v>8144</v>
      </c>
      <c r="B179" s="933">
        <v>3561</v>
      </c>
      <c r="C179" s="933">
        <v>0</v>
      </c>
      <c r="D179" s="933">
        <v>0</v>
      </c>
      <c r="E179" s="933">
        <v>800</v>
      </c>
      <c r="AC179" s="442"/>
    </row>
    <row r="180" spans="1:29">
      <c r="A180" s="933">
        <v>8144</v>
      </c>
      <c r="B180" s="933">
        <v>3561</v>
      </c>
      <c r="C180" s="933">
        <v>0</v>
      </c>
      <c r="D180" s="933">
        <v>0</v>
      </c>
      <c r="E180" s="933">
        <v>800</v>
      </c>
      <c r="AC180" s="442"/>
    </row>
    <row r="181" spans="1:29">
      <c r="A181" s="933">
        <v>0</v>
      </c>
      <c r="B181" s="933">
        <v>0</v>
      </c>
      <c r="C181" s="933">
        <v>0</v>
      </c>
      <c r="D181" s="933">
        <v>0</v>
      </c>
      <c r="E181" s="933">
        <v>0</v>
      </c>
      <c r="AC181" s="442"/>
    </row>
    <row r="182" spans="1:29">
      <c r="A182" s="933">
        <v>0</v>
      </c>
      <c r="B182" s="933">
        <v>0</v>
      </c>
      <c r="C182" s="933">
        <v>0</v>
      </c>
      <c r="D182" s="933">
        <v>0</v>
      </c>
      <c r="E182" s="933">
        <v>0</v>
      </c>
      <c r="AC182" s="442"/>
    </row>
    <row r="183" spans="1:29">
      <c r="A183" s="933">
        <v>0</v>
      </c>
      <c r="B183" s="933">
        <v>0</v>
      </c>
      <c r="C183" s="933">
        <v>0</v>
      </c>
      <c r="D183" s="933">
        <v>0</v>
      </c>
      <c r="E183" s="933">
        <v>0</v>
      </c>
      <c r="AC183" s="442"/>
    </row>
    <row r="184" spans="1:29">
      <c r="A184" s="933">
        <v>0</v>
      </c>
      <c r="B184" s="933">
        <v>0</v>
      </c>
      <c r="C184" s="933">
        <v>0</v>
      </c>
      <c r="D184" s="933">
        <v>0</v>
      </c>
      <c r="E184" s="933">
        <v>0</v>
      </c>
      <c r="AC184" s="442"/>
    </row>
    <row r="185" spans="1:29">
      <c r="A185" s="933">
        <v>0</v>
      </c>
      <c r="B185" s="933">
        <v>0</v>
      </c>
      <c r="C185" s="933">
        <v>0</v>
      </c>
      <c r="D185" s="933">
        <v>0</v>
      </c>
      <c r="E185" s="933">
        <v>0</v>
      </c>
      <c r="AC185" s="442"/>
    </row>
    <row r="186" spans="1:29">
      <c r="A186" s="933">
        <v>0</v>
      </c>
      <c r="B186" s="933">
        <v>0</v>
      </c>
      <c r="C186" s="933">
        <v>0</v>
      </c>
      <c r="D186" s="933">
        <v>0</v>
      </c>
      <c r="E186" s="933">
        <v>0</v>
      </c>
      <c r="AC186" s="442"/>
    </row>
    <row r="187" spans="1:29">
      <c r="A187" s="933">
        <v>77100</v>
      </c>
      <c r="B187" s="933">
        <v>0</v>
      </c>
      <c r="C187" s="933">
        <v>0</v>
      </c>
      <c r="D187" s="933">
        <v>2200</v>
      </c>
      <c r="E187" s="933">
        <v>0</v>
      </c>
      <c r="AC187" s="442"/>
    </row>
    <row r="188" spans="1:29">
      <c r="A188" s="933">
        <v>5100</v>
      </c>
      <c r="B188" s="933">
        <v>0</v>
      </c>
      <c r="C188" s="933">
        <v>0</v>
      </c>
      <c r="D188" s="933">
        <v>2200</v>
      </c>
      <c r="E188" s="933">
        <v>0</v>
      </c>
      <c r="AC188" s="442"/>
    </row>
    <row r="189" spans="1:29">
      <c r="A189" s="933">
        <v>0</v>
      </c>
      <c r="B189" s="933">
        <v>0</v>
      </c>
      <c r="C189" s="933">
        <v>0</v>
      </c>
      <c r="D189" s="933">
        <v>0</v>
      </c>
      <c r="E189" s="933">
        <v>0</v>
      </c>
      <c r="AC189" s="442"/>
    </row>
    <row r="190" spans="1:29">
      <c r="A190" s="933">
        <v>0</v>
      </c>
      <c r="B190" s="933">
        <v>0</v>
      </c>
      <c r="C190" s="933">
        <v>0</v>
      </c>
      <c r="D190" s="933">
        <v>0</v>
      </c>
      <c r="E190" s="933">
        <v>0</v>
      </c>
      <c r="AC190" s="442"/>
    </row>
    <row r="191" spans="1:29">
      <c r="A191" s="933">
        <v>0</v>
      </c>
      <c r="B191" s="933">
        <v>0</v>
      </c>
      <c r="C191" s="933">
        <v>0</v>
      </c>
      <c r="D191" s="933">
        <v>0</v>
      </c>
      <c r="E191" s="933">
        <v>0</v>
      </c>
      <c r="AC191" s="442"/>
    </row>
    <row r="192" spans="1:29">
      <c r="A192" s="933">
        <v>0</v>
      </c>
      <c r="B192" s="933">
        <v>0</v>
      </c>
      <c r="C192" s="933">
        <v>0</v>
      </c>
      <c r="D192" s="933">
        <v>0</v>
      </c>
      <c r="E192" s="933">
        <v>0</v>
      </c>
      <c r="AC192" s="442"/>
    </row>
    <row r="193" spans="1:29">
      <c r="A193" s="933">
        <v>72000</v>
      </c>
      <c r="B193" s="933">
        <v>0</v>
      </c>
      <c r="C193" s="933">
        <v>0</v>
      </c>
      <c r="D193" s="933">
        <v>0</v>
      </c>
      <c r="E193" s="933">
        <v>0</v>
      </c>
      <c r="AC193" s="442"/>
    </row>
    <row r="194" spans="1:29">
      <c r="A194" s="933">
        <v>0</v>
      </c>
      <c r="B194" s="933">
        <v>0</v>
      </c>
      <c r="C194" s="933">
        <v>0</v>
      </c>
      <c r="D194" s="933">
        <v>0</v>
      </c>
      <c r="E194" s="933">
        <v>0</v>
      </c>
      <c r="AC194" s="442"/>
    </row>
    <row r="195" spans="1:29">
      <c r="A195" s="933">
        <v>0</v>
      </c>
      <c r="B195" s="933">
        <v>0</v>
      </c>
      <c r="C195" s="933">
        <v>0</v>
      </c>
      <c r="D195" s="933">
        <v>0</v>
      </c>
      <c r="E195" s="933">
        <v>0</v>
      </c>
      <c r="AC195" s="442"/>
    </row>
    <row r="196" spans="1:29" ht="14.25" thickBot="1">
      <c r="A196" s="933">
        <v>87628</v>
      </c>
      <c r="B196" s="933">
        <v>3561</v>
      </c>
      <c r="C196" s="933">
        <v>1621</v>
      </c>
      <c r="D196" s="933">
        <v>2200</v>
      </c>
      <c r="E196" s="933">
        <v>1440</v>
      </c>
      <c r="AC196" s="442"/>
    </row>
    <row r="197" spans="1:29">
      <c r="A197" s="555"/>
      <c r="B197" s="555"/>
      <c r="C197" s="555"/>
      <c r="D197" s="555"/>
      <c r="E197" s="555"/>
      <c r="AC197" s="442"/>
    </row>
    <row r="198" spans="1:29">
      <c r="AC198" s="442"/>
    </row>
    <row r="199" spans="1:29">
      <c r="AC199" s="442"/>
    </row>
    <row r="200" spans="1:29">
      <c r="AC200" s="442"/>
    </row>
    <row r="201" spans="1:29">
      <c r="AC201" s="442"/>
    </row>
    <row r="202" spans="1:29">
      <c r="AC202" s="442"/>
    </row>
    <row r="203" spans="1:29">
      <c r="AC203" s="442"/>
    </row>
    <row r="204" spans="1:29">
      <c r="AC204" s="442"/>
    </row>
    <row r="205" spans="1:29">
      <c r="AC205" s="442"/>
    </row>
    <row r="206" spans="1:29">
      <c r="AC206" s="442"/>
    </row>
    <row r="207" spans="1:29">
      <c r="AC207" s="442"/>
    </row>
    <row r="208" spans="1: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7.xml><?xml version="1.0" encoding="utf-8"?>
<worksheet xmlns="http://schemas.openxmlformats.org/spreadsheetml/2006/main" xmlns:r="http://schemas.openxmlformats.org/officeDocument/2006/relationships">
  <dimension ref="A1:AM245"/>
  <sheetViews>
    <sheetView topLeftCell="AC118"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662</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538925</v>
      </c>
      <c r="B8" s="555">
        <v>538925</v>
      </c>
      <c r="C8" s="555">
        <v>426783</v>
      </c>
      <c r="D8" s="555">
        <v>112142</v>
      </c>
      <c r="E8" s="555">
        <v>194487</v>
      </c>
      <c r="F8" s="555">
        <v>192518</v>
      </c>
      <c r="G8" s="555">
        <v>1228</v>
      </c>
      <c r="H8" s="556">
        <v>115300</v>
      </c>
      <c r="I8" s="558"/>
      <c r="K8" s="188"/>
      <c r="L8" s="189" t="s">
        <v>8</v>
      </c>
      <c r="M8" s="190"/>
      <c r="N8" s="190"/>
      <c r="O8" s="191" t="s">
        <v>9</v>
      </c>
      <c r="P8" s="192">
        <f>'Ｓ５９（1984）'!A9</f>
        <v>0</v>
      </c>
      <c r="Q8" s="258">
        <f>'Ｓ５９（1984）'!C9</f>
        <v>0</v>
      </c>
      <c r="R8" s="258">
        <f>'Ｓ５９（1984）'!E9</f>
        <v>0</v>
      </c>
      <c r="S8" s="260">
        <f>'Ｓ５９（1984）'!F9</f>
        <v>0</v>
      </c>
      <c r="T8" s="261">
        <f>'Ｓ５９（1984）'!H9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146</v>
      </c>
      <c r="N9" s="202"/>
      <c r="O9" s="203" t="s">
        <v>12</v>
      </c>
      <c r="P9" s="204">
        <f>'Ｓ５９（1984）'!A10</f>
        <v>0</v>
      </c>
      <c r="Q9" s="205">
        <f>'Ｓ５９（1984）'!C10</f>
        <v>0</v>
      </c>
      <c r="R9" s="205">
        <f>'Ｓ５９（1984）'!E10</f>
        <v>0</v>
      </c>
      <c r="S9" s="267">
        <f>'Ｓ５９（1984）'!F10</f>
        <v>0</v>
      </c>
      <c r="T9" s="268">
        <f>'Ｓ５９（1984）'!H10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'Ｓ５９（1984）'!A11</f>
        <v>0</v>
      </c>
      <c r="Q11" s="218">
        <f>'Ｓ５９（1984）'!C11</f>
        <v>0</v>
      </c>
      <c r="R11" s="218">
        <f>'Ｓ５９（1984）'!E11</f>
        <v>0</v>
      </c>
      <c r="S11" s="283">
        <f>'Ｓ５９（1984）'!F11</f>
        <v>0</v>
      </c>
      <c r="T11" s="268">
        <f>'Ｓ５９（1984）'!H11</f>
        <v>0</v>
      </c>
      <c r="U11" s="207"/>
      <c r="V11" s="178" t="s">
        <v>147</v>
      </c>
      <c r="W11" s="202"/>
      <c r="X11" s="202"/>
      <c r="Y11" s="220" t="s">
        <v>10</v>
      </c>
      <c r="Z11" s="204">
        <f t="shared" ref="Z11:AB12" si="0">+A170</f>
        <v>0</v>
      </c>
      <c r="AA11" s="205">
        <f t="shared" si="0"/>
        <v>0</v>
      </c>
      <c r="AB11" s="205">
        <f t="shared" si="0"/>
        <v>0</v>
      </c>
      <c r="AC11" s="548">
        <f>+E170</f>
        <v>0</v>
      </c>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'Ｓ５９（1984）'!A12</f>
        <v>0</v>
      </c>
      <c r="Q12" s="205">
        <f>'Ｓ５９（1984）'!C12</f>
        <v>0</v>
      </c>
      <c r="R12" s="205">
        <f>'Ｓ５９（1984）'!E12</f>
        <v>0</v>
      </c>
      <c r="S12" s="267">
        <f>'Ｓ５９（1984）'!F12</f>
        <v>0</v>
      </c>
      <c r="T12" s="268">
        <f>'Ｓ５９（1984）'!H12</f>
        <v>0</v>
      </c>
      <c r="U12" s="207"/>
      <c r="V12" s="181"/>
      <c r="W12" s="201" t="s">
        <v>16</v>
      </c>
      <c r="X12" s="202"/>
      <c r="Y12" s="220" t="s">
        <v>9</v>
      </c>
      <c r="Z12" s="204">
        <f t="shared" si="0"/>
        <v>0</v>
      </c>
      <c r="AA12" s="205">
        <f t="shared" si="0"/>
        <v>0</v>
      </c>
      <c r="AB12" s="205">
        <f t="shared" si="0"/>
        <v>0</v>
      </c>
      <c r="AC12" s="548">
        <f>+E171</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21"/>
      <c r="W13" s="201" t="s">
        <v>13</v>
      </c>
      <c r="X13" s="202"/>
      <c r="Y13" s="220"/>
      <c r="Z13" s="224">
        <f>Z11-Z12</f>
        <v>0</v>
      </c>
      <c r="AA13" s="225">
        <f>AA11-AA12</f>
        <v>0</v>
      </c>
      <c r="AB13" s="225">
        <f>AB11-AB12</f>
        <v>0</v>
      </c>
      <c r="AC13" s="235">
        <f>AC11-AC12</f>
        <v>0</v>
      </c>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'Ｓ５９（1984）'!A14</f>
        <v>0</v>
      </c>
      <c r="Q14" s="205">
        <f>'Ｓ５９（1984）'!C14</f>
        <v>0</v>
      </c>
      <c r="R14" s="205">
        <f>'Ｓ５９（1984）'!E14</f>
        <v>0</v>
      </c>
      <c r="S14" s="267">
        <f>'Ｓ５９（1984）'!F14</f>
        <v>0</v>
      </c>
      <c r="T14" s="268">
        <f>'Ｓ５９（1984）'!H14</f>
        <v>0</v>
      </c>
      <c r="U14" s="207"/>
      <c r="V14" s="201" t="s">
        <v>135</v>
      </c>
      <c r="W14" s="202"/>
      <c r="X14" s="202"/>
      <c r="Y14" s="220" t="s">
        <v>17</v>
      </c>
      <c r="Z14" s="204">
        <f>+A174</f>
        <v>0</v>
      </c>
      <c r="AA14" s="205">
        <f>+B174</f>
        <v>0</v>
      </c>
      <c r="AB14" s="205">
        <f>+C174</f>
        <v>0</v>
      </c>
      <c r="AC14" s="614">
        <f>+E174</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148</v>
      </c>
      <c r="O15" s="203" t="s">
        <v>97</v>
      </c>
      <c r="P15" s="204">
        <f>'Ｓ５９（1984）'!A15</f>
        <v>0</v>
      </c>
      <c r="Q15" s="205">
        <f>'Ｓ５９（1984）'!C15</f>
        <v>0</v>
      </c>
      <c r="R15" s="205">
        <f>'Ｓ５９（1984）'!E15</f>
        <v>0</v>
      </c>
      <c r="S15" s="267">
        <f>'Ｓ５９（1984）'!F15</f>
        <v>0</v>
      </c>
      <c r="T15" s="268">
        <f>'Ｓ５９（1984）'!H15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'Ｓ５９（1984）'!A16</f>
        <v>0</v>
      </c>
      <c r="Q16" s="205">
        <f>'Ｓ５９（1984）'!C16</f>
        <v>0</v>
      </c>
      <c r="R16" s="205">
        <f>'Ｓ５９（1984）'!E16</f>
        <v>0</v>
      </c>
      <c r="S16" s="267">
        <f>'Ｓ５９（1984）'!F16</f>
        <v>0</v>
      </c>
      <c r="T16" s="268">
        <f>'Ｓ５９（1984）'!H16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'Ｓ５９（1984）'!A17</f>
        <v>0</v>
      </c>
      <c r="Q18" s="205">
        <f>'Ｓ５９（1984）'!C17</f>
        <v>0</v>
      </c>
      <c r="R18" s="205">
        <f>'Ｓ５９（1984）'!E17</f>
        <v>0</v>
      </c>
      <c r="S18" s="267">
        <f>'Ｓ５９（1984）'!F17</f>
        <v>0</v>
      </c>
      <c r="T18" s="268">
        <f>'Ｓ５９（1984）'!H17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'Ｓ５９（1984）'!A18</f>
        <v>0</v>
      </c>
      <c r="Q19" s="205">
        <f>'Ｓ５９（1984）'!C18</f>
        <v>0</v>
      </c>
      <c r="R19" s="205">
        <f>'Ｓ５９（1984）'!E18</f>
        <v>0</v>
      </c>
      <c r="S19" s="267">
        <f>'Ｓ５９（1984）'!F18</f>
        <v>0</v>
      </c>
      <c r="T19" s="268">
        <f>'Ｓ５９（1984）'!H18</f>
        <v>0</v>
      </c>
      <c r="U19" s="207"/>
      <c r="V19" s="200"/>
      <c r="W19" s="172"/>
      <c r="X19" s="172"/>
      <c r="Y19" s="212"/>
      <c r="Z19" s="209"/>
      <c r="AA19" s="210"/>
      <c r="AB19" s="210"/>
      <c r="AC19" s="211"/>
      <c r="AD19" s="165"/>
      <c r="AE19" s="165"/>
      <c r="AF19" s="165"/>
      <c r="AG19" s="165"/>
      <c r="AH19" s="165"/>
    </row>
    <row r="20" spans="1:34" ht="14.45" customHeight="1">
      <c r="A20" s="557">
        <v>241496</v>
      </c>
      <c r="B20" s="558">
        <v>241496</v>
      </c>
      <c r="C20" s="558">
        <v>129354</v>
      </c>
      <c r="D20" s="558">
        <v>112142</v>
      </c>
      <c r="E20" s="558">
        <v>0</v>
      </c>
      <c r="F20" s="558">
        <v>192518</v>
      </c>
      <c r="G20" s="558">
        <v>1228</v>
      </c>
      <c r="H20" s="559">
        <v>37300</v>
      </c>
      <c r="I20" s="558"/>
      <c r="K20" s="199"/>
      <c r="L20" s="201" t="s">
        <v>19</v>
      </c>
      <c r="M20" s="202"/>
      <c r="N20" s="202"/>
      <c r="O20" s="203" t="s">
        <v>20</v>
      </c>
      <c r="P20" s="204">
        <f>'Ｓ５９（1984）'!A19</f>
        <v>0</v>
      </c>
      <c r="Q20" s="205">
        <f>'Ｓ５９（1984）'!C19</f>
        <v>0</v>
      </c>
      <c r="R20" s="449">
        <f>'Ｓ５９（1984）'!E19</f>
        <v>0</v>
      </c>
      <c r="S20" s="267">
        <f>'Ｓ５９（1984）'!F19</f>
        <v>0</v>
      </c>
      <c r="T20" s="268">
        <f>'Ｓ５９（1984）'!H19</f>
        <v>0</v>
      </c>
      <c r="U20" s="207" t="s">
        <v>4</v>
      </c>
      <c r="V20" s="200"/>
      <c r="W20" s="172"/>
      <c r="X20" s="172"/>
      <c r="Y20" s="212"/>
      <c r="Z20" s="209"/>
      <c r="AA20" s="210"/>
      <c r="AB20" s="210"/>
      <c r="AC20" s="211"/>
      <c r="AD20" s="165"/>
      <c r="AE20" s="165"/>
      <c r="AF20" s="165"/>
      <c r="AG20" s="165"/>
      <c r="AH20" s="165"/>
    </row>
    <row r="21" spans="1:34" ht="14.45" customHeight="1">
      <c r="A21" s="557">
        <v>14181</v>
      </c>
      <c r="B21" s="558">
        <v>14181</v>
      </c>
      <c r="C21" s="558">
        <v>9631</v>
      </c>
      <c r="D21" s="558">
        <v>4550</v>
      </c>
      <c r="E21" s="558">
        <v>0</v>
      </c>
      <c r="F21" s="558">
        <v>10588</v>
      </c>
      <c r="G21" s="558">
        <v>0</v>
      </c>
      <c r="H21" s="559">
        <v>3200</v>
      </c>
      <c r="I21" s="558"/>
      <c r="K21" s="199" t="s">
        <v>21</v>
      </c>
      <c r="L21" s="200"/>
      <c r="M21" s="201" t="s">
        <v>22</v>
      </c>
      <c r="N21" s="202"/>
      <c r="O21" s="203" t="s">
        <v>23</v>
      </c>
      <c r="P21" s="204">
        <f>'Ｓ５９（1984）'!A21</f>
        <v>14181</v>
      </c>
      <c r="Q21" s="205">
        <f>'Ｓ５９（1984）'!C21</f>
        <v>9631</v>
      </c>
      <c r="R21" s="205">
        <f>'Ｓ５９（1984）'!E21</f>
        <v>0</v>
      </c>
      <c r="S21" s="267">
        <f>'Ｓ５９（1984）'!F21</f>
        <v>10588</v>
      </c>
      <c r="T21" s="268">
        <f>'Ｓ５９（1984）'!H21</f>
        <v>3200</v>
      </c>
      <c r="U21" s="207" t="s">
        <v>24</v>
      </c>
      <c r="V21" s="200"/>
      <c r="W21" s="212"/>
      <c r="X21" s="212"/>
      <c r="Y21" s="212"/>
      <c r="Z21" s="209"/>
      <c r="AA21" s="210"/>
      <c r="AB21" s="210"/>
      <c r="AC21" s="211"/>
      <c r="AD21" s="165"/>
      <c r="AE21" s="165"/>
      <c r="AF21" s="165"/>
      <c r="AG21" s="165"/>
      <c r="AH21" s="165"/>
    </row>
    <row r="22" spans="1:34" ht="14.45" customHeight="1">
      <c r="A22" s="557">
        <v>57080</v>
      </c>
      <c r="B22" s="558">
        <v>57080</v>
      </c>
      <c r="C22" s="558">
        <v>57080</v>
      </c>
      <c r="D22" s="558">
        <v>0</v>
      </c>
      <c r="E22" s="558">
        <v>0</v>
      </c>
      <c r="F22" s="558">
        <v>33677</v>
      </c>
      <c r="G22" s="558">
        <v>0</v>
      </c>
      <c r="H22" s="559">
        <v>19800</v>
      </c>
      <c r="I22" s="558"/>
      <c r="K22" s="199"/>
      <c r="L22" s="200" t="s">
        <v>25</v>
      </c>
      <c r="M22" s="201" t="s">
        <v>26</v>
      </c>
      <c r="N22" s="202"/>
      <c r="O22" s="203" t="s">
        <v>27</v>
      </c>
      <c r="P22" s="204">
        <f>'Ｓ５９（1984）'!A22</f>
        <v>57080</v>
      </c>
      <c r="Q22" s="205">
        <f>'Ｓ５９（1984）'!C22</f>
        <v>57080</v>
      </c>
      <c r="R22" s="205">
        <f>'Ｓ５９（1984）'!E22</f>
        <v>0</v>
      </c>
      <c r="S22" s="267">
        <f>'Ｓ５９（1984）'!F22</f>
        <v>33677</v>
      </c>
      <c r="T22" s="268">
        <f>'Ｓ５９（1984）'!H22</f>
        <v>19800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'Ｓ５９（1984）'!A23</f>
        <v>0</v>
      </c>
      <c r="Q23" s="205">
        <f>'Ｓ５９（1984）'!C23</f>
        <v>0</v>
      </c>
      <c r="R23" s="205">
        <f>'Ｓ５９（1984）'!E23</f>
        <v>0</v>
      </c>
      <c r="S23" s="267">
        <f>'Ｓ５９（1984）'!F23</f>
        <v>0</v>
      </c>
      <c r="T23" s="268">
        <f>'Ｓ５９（1984）'!H23</f>
        <v>0</v>
      </c>
      <c r="U23" s="207"/>
      <c r="V23" s="200"/>
      <c r="W23" s="212"/>
      <c r="X23" s="212"/>
      <c r="Y23" s="21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'Ｓ５９（1984）'!A24</f>
        <v>0</v>
      </c>
      <c r="Q24" s="205">
        <f>'Ｓ５９（1984）'!C24</f>
        <v>0</v>
      </c>
      <c r="R24" s="205">
        <f>'Ｓ５９（1984）'!E24</f>
        <v>0</v>
      </c>
      <c r="S24" s="267">
        <f>'Ｓ５９（1984）'!F24</f>
        <v>0</v>
      </c>
      <c r="T24" s="268">
        <f>'Ｓ５９（1984）'!H24</f>
        <v>0</v>
      </c>
      <c r="U24" s="207"/>
      <c r="V24" s="178" t="s">
        <v>137</v>
      </c>
      <c r="W24" s="202"/>
      <c r="X24" s="202"/>
      <c r="Y24" s="220" t="s">
        <v>18</v>
      </c>
      <c r="Z24" s="204">
        <f>+A175</f>
        <v>2101</v>
      </c>
      <c r="AA24" s="205">
        <f>+B175</f>
        <v>0</v>
      </c>
      <c r="AB24" s="205">
        <f>+C175</f>
        <v>1208</v>
      </c>
      <c r="AC24" s="548">
        <f>+E175</f>
        <v>470</v>
      </c>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'Ｓ５９（1984）'!A25</f>
        <v>0</v>
      </c>
      <c r="Q25" s="205">
        <f>'Ｓ５９（1984）'!C25</f>
        <v>0</v>
      </c>
      <c r="R25" s="205">
        <f>'Ｓ５９（1984）'!E25</f>
        <v>0</v>
      </c>
      <c r="S25" s="267">
        <f>'Ｓ５９（1984）'!F25</f>
        <v>0</v>
      </c>
      <c r="T25" s="268">
        <f>'Ｓ５９（1984）'!H25</f>
        <v>0</v>
      </c>
      <c r="U25" s="207"/>
      <c r="V25" s="181"/>
      <c r="W25" s="201" t="s">
        <v>36</v>
      </c>
      <c r="X25" s="202"/>
      <c r="Y25" s="220" t="s">
        <v>34</v>
      </c>
      <c r="Z25" s="204">
        <f>+A178</f>
        <v>0</v>
      </c>
      <c r="AA25" s="205">
        <f>+B178</f>
        <v>0</v>
      </c>
      <c r="AB25" s="205">
        <f>+C178</f>
        <v>0</v>
      </c>
      <c r="AC25" s="548">
        <f>+E178</f>
        <v>0</v>
      </c>
      <c r="AD25" s="165"/>
      <c r="AE25" s="165"/>
      <c r="AF25" s="165"/>
      <c r="AG25" s="165"/>
      <c r="AH25" s="165"/>
    </row>
    <row r="26" spans="1:34" ht="14.45" customHeight="1">
      <c r="A26" s="557">
        <v>36664</v>
      </c>
      <c r="B26" s="558">
        <v>36664</v>
      </c>
      <c r="C26" s="558">
        <v>36664</v>
      </c>
      <c r="D26" s="558">
        <v>0</v>
      </c>
      <c r="E26" s="558">
        <v>0</v>
      </c>
      <c r="F26" s="558">
        <v>23936</v>
      </c>
      <c r="G26" s="558">
        <v>0</v>
      </c>
      <c r="H26" s="559">
        <v>10800</v>
      </c>
      <c r="I26" s="558"/>
      <c r="K26" s="199"/>
      <c r="L26" s="200" t="s">
        <v>38</v>
      </c>
      <c r="M26" s="201" t="s">
        <v>149</v>
      </c>
      <c r="N26" s="202"/>
      <c r="O26" s="203" t="s">
        <v>40</v>
      </c>
      <c r="P26" s="204">
        <f>'Ｓ５９（1984）'!A26</f>
        <v>36664</v>
      </c>
      <c r="Q26" s="205">
        <f>'Ｓ５９（1984）'!C26</f>
        <v>36664</v>
      </c>
      <c r="R26" s="205">
        <f>'Ｓ５９（1984）'!E26</f>
        <v>0</v>
      </c>
      <c r="S26" s="267">
        <f>'Ｓ５９（1984）'!F26</f>
        <v>23936</v>
      </c>
      <c r="T26" s="268">
        <f>'Ｓ５９（1984）'!H26</f>
        <v>10800</v>
      </c>
      <c r="U26" s="207"/>
      <c r="V26" s="450"/>
      <c r="W26" s="451"/>
      <c r="X26" s="452"/>
      <c r="Y26" s="453"/>
      <c r="Z26" s="454"/>
      <c r="AA26" s="455"/>
      <c r="AB26" s="455"/>
      <c r="AC26" s="238"/>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'Ｓ５９（1984）'!A27</f>
        <v>0</v>
      </c>
      <c r="Q27" s="205">
        <f>'Ｓ５９（1984）'!C27</f>
        <v>0</v>
      </c>
      <c r="R27" s="205">
        <f>'Ｓ５９（1984）'!E27</f>
        <v>0</v>
      </c>
      <c r="S27" s="267">
        <f>'Ｓ５９（1984）'!F27</f>
        <v>0</v>
      </c>
      <c r="T27" s="268">
        <f>'Ｓ５９（1984）'!H27</f>
        <v>0</v>
      </c>
      <c r="U27" s="207"/>
      <c r="V27" s="450"/>
      <c r="W27" s="456"/>
      <c r="X27" s="457"/>
      <c r="Y27" s="458"/>
      <c r="Z27" s="447"/>
      <c r="AA27" s="459"/>
      <c r="AB27" s="459"/>
      <c r="AC27" s="230"/>
      <c r="AD27" s="165"/>
      <c r="AE27" s="165"/>
      <c r="AF27" s="165"/>
      <c r="AG27" s="165"/>
      <c r="AH27" s="165"/>
    </row>
    <row r="28" spans="1:34" ht="14.45" customHeight="1">
      <c r="A28" s="557">
        <v>133571</v>
      </c>
      <c r="B28" s="558">
        <v>133571</v>
      </c>
      <c r="C28" s="558">
        <v>25979</v>
      </c>
      <c r="D28" s="558">
        <v>107592</v>
      </c>
      <c r="E28" s="558">
        <v>0</v>
      </c>
      <c r="F28" s="558">
        <v>124317</v>
      </c>
      <c r="G28" s="558">
        <v>1228</v>
      </c>
      <c r="H28" s="559">
        <v>3500</v>
      </c>
      <c r="I28" s="558"/>
      <c r="K28" s="199" t="s">
        <v>128</v>
      </c>
      <c r="L28" s="221"/>
      <c r="M28" s="201" t="s">
        <v>13</v>
      </c>
      <c r="N28" s="202"/>
      <c r="O28" s="203" t="s">
        <v>44</v>
      </c>
      <c r="P28" s="204">
        <f>'Ｓ５９（1984）'!A28</f>
        <v>133571</v>
      </c>
      <c r="Q28" s="205">
        <f>'Ｓ５９（1984）'!C28</f>
        <v>25979</v>
      </c>
      <c r="R28" s="205">
        <f>'Ｓ５９（1984）'!E28</f>
        <v>0</v>
      </c>
      <c r="S28" s="267">
        <f>'Ｓ５９（1984）'!F28</f>
        <v>124317</v>
      </c>
      <c r="T28" s="268">
        <f>'Ｓ５９（1984）'!H28</f>
        <v>3500</v>
      </c>
      <c r="U28" s="207"/>
      <c r="V28" s="221"/>
      <c r="W28" s="201" t="s">
        <v>13</v>
      </c>
      <c r="X28" s="202"/>
      <c r="Y28" s="220"/>
      <c r="Z28" s="224">
        <f>Z24-Z25</f>
        <v>2101</v>
      </c>
      <c r="AA28" s="225">
        <f>AA24-AA25</f>
        <v>0</v>
      </c>
      <c r="AB28" s="297">
        <f>AB24-AB25</f>
        <v>1208</v>
      </c>
      <c r="AC28" s="371">
        <f>AC24-AC25</f>
        <v>470</v>
      </c>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'Ｓ５９（1984）'!A29</f>
        <v>0</v>
      </c>
      <c r="Q29" s="205">
        <f>'Ｓ５９（1984）'!C29</f>
        <v>0</v>
      </c>
      <c r="R29" s="205">
        <f>'Ｓ５９（1984）'!E29</f>
        <v>0</v>
      </c>
      <c r="S29" s="267">
        <f>'Ｓ５９（1984）'!F29</f>
        <v>0</v>
      </c>
      <c r="T29" s="268">
        <f>'Ｓ５９（1984）'!H29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'Ｓ５９（1984）'!A30</f>
        <v>0</v>
      </c>
      <c r="Q30" s="205">
        <f>'Ｓ５９（1984）'!C30</f>
        <v>0</v>
      </c>
      <c r="R30" s="205">
        <f>'Ｓ５９（1984）'!E30</f>
        <v>0</v>
      </c>
      <c r="S30" s="267">
        <f>'Ｓ５９（1984）'!F30</f>
        <v>0</v>
      </c>
      <c r="T30" s="268">
        <f>'Ｓ５９（1984）'!H30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'Ｓ５９（1984）'!A31</f>
        <v>0</v>
      </c>
      <c r="Q31" s="205">
        <f>'Ｓ５９（1984）'!C31</f>
        <v>0</v>
      </c>
      <c r="R31" s="205">
        <f>'Ｓ５９（1984）'!E31</f>
        <v>0</v>
      </c>
      <c r="S31" s="267">
        <f>'Ｓ５９（1984）'!F31</f>
        <v>0</v>
      </c>
      <c r="T31" s="268">
        <f>'Ｓ５９（1984）'!H31</f>
        <v>0</v>
      </c>
      <c r="U31" s="207"/>
      <c r="V31" s="200"/>
      <c r="W31" s="172"/>
      <c r="X31" s="172"/>
      <c r="Y31" s="212"/>
      <c r="Z31" s="209"/>
      <c r="AA31" s="210"/>
      <c r="AB31" s="210"/>
      <c r="AC31" s="211"/>
      <c r="AD31" s="165"/>
      <c r="AE31" s="165"/>
      <c r="AF31" s="165"/>
      <c r="AG31" s="165"/>
      <c r="AH31" s="165"/>
    </row>
    <row r="32" spans="1:34" ht="14.45" customHeight="1">
      <c r="A32" s="557">
        <v>73139</v>
      </c>
      <c r="B32" s="558">
        <v>73139</v>
      </c>
      <c r="C32" s="558">
        <v>73139</v>
      </c>
      <c r="D32" s="558">
        <v>0</v>
      </c>
      <c r="E32" s="558">
        <v>47576</v>
      </c>
      <c r="F32" s="558">
        <v>0</v>
      </c>
      <c r="G32" s="558">
        <v>0</v>
      </c>
      <c r="H32" s="559">
        <v>13600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25070</v>
      </c>
      <c r="B33" s="558">
        <v>25070</v>
      </c>
      <c r="C33" s="558">
        <v>25070</v>
      </c>
      <c r="D33" s="558">
        <v>0</v>
      </c>
      <c r="E33" s="558">
        <v>15530</v>
      </c>
      <c r="F33" s="558">
        <v>0</v>
      </c>
      <c r="G33" s="558">
        <v>0</v>
      </c>
      <c r="H33" s="559">
        <v>0</v>
      </c>
      <c r="I33" s="558"/>
      <c r="K33" s="199"/>
      <c r="L33" s="178"/>
      <c r="M33" s="201" t="s">
        <v>47</v>
      </c>
      <c r="N33" s="202"/>
      <c r="O33" s="203" t="s">
        <v>48</v>
      </c>
      <c r="P33" s="204">
        <f>'Ｓ５９（1984）'!A33</f>
        <v>25070</v>
      </c>
      <c r="Q33" s="205">
        <f>'Ｓ５９（1984）'!C33</f>
        <v>25070</v>
      </c>
      <c r="R33" s="205">
        <f>'Ｓ５９（1984）'!E33</f>
        <v>15530</v>
      </c>
      <c r="S33" s="267">
        <f>'Ｓ５９（1984）'!F33</f>
        <v>0</v>
      </c>
      <c r="T33" s="268">
        <f>'Ｓ５９（1984）'!H33</f>
        <v>0</v>
      </c>
      <c r="U33" s="207" t="s">
        <v>4</v>
      </c>
      <c r="V33" s="178"/>
      <c r="W33" s="201" t="s">
        <v>49</v>
      </c>
      <c r="X33" s="202"/>
      <c r="Y33" s="203" t="s">
        <v>99</v>
      </c>
      <c r="Z33" s="204">
        <f>+A180</f>
        <v>6164</v>
      </c>
      <c r="AA33" s="205">
        <f>+B180</f>
        <v>1461</v>
      </c>
      <c r="AB33" s="205">
        <f>+C180</f>
        <v>0</v>
      </c>
      <c r="AC33" s="548">
        <f>+E180</f>
        <v>330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'Ｓ５９（1984）'!A34</f>
        <v>0</v>
      </c>
      <c r="Q34" s="205">
        <f>'Ｓ５９（1984）'!C34</f>
        <v>0</v>
      </c>
      <c r="R34" s="205">
        <f>'Ｓ５９（1984）'!E34</f>
        <v>0</v>
      </c>
      <c r="S34" s="267">
        <f>'Ｓ５９（1984）'!F34</f>
        <v>0</v>
      </c>
      <c r="T34" s="268">
        <f>'Ｓ５９（1984）'!H34</f>
        <v>0</v>
      </c>
      <c r="U34" s="207"/>
      <c r="V34" s="200"/>
      <c r="W34" s="200"/>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'Ｓ５９（1984）'!A35</f>
        <v>0</v>
      </c>
      <c r="Q35" s="205">
        <f>'Ｓ５９（1984）'!C35</f>
        <v>0</v>
      </c>
      <c r="R35" s="205">
        <f>'Ｓ５９（1984）'!E35</f>
        <v>0</v>
      </c>
      <c r="S35" s="267">
        <f>'Ｓ５９（1984）'!F35</f>
        <v>0</v>
      </c>
      <c r="T35" s="268">
        <f>'Ｓ５９（1984）'!H35</f>
        <v>0</v>
      </c>
      <c r="U35" s="207"/>
      <c r="V35" s="200"/>
      <c r="W35" s="200"/>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'Ｓ５９（1984）'!A36</f>
        <v>0</v>
      </c>
      <c r="Q36" s="205">
        <f>'Ｓ５９（1984）'!C36</f>
        <v>0</v>
      </c>
      <c r="R36" s="205">
        <f>'Ｓ５９（1984）'!E36</f>
        <v>0</v>
      </c>
      <c r="S36" s="267">
        <f>'Ｓ５９（1984）'!F36</f>
        <v>0</v>
      </c>
      <c r="T36" s="268">
        <f>'Ｓ５９（1984）'!H36</f>
        <v>0</v>
      </c>
      <c r="U36" s="207"/>
      <c r="V36" s="200" t="s">
        <v>54</v>
      </c>
      <c r="W36" s="200"/>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'Ｓ５９（1984）'!A37</f>
        <v>0</v>
      </c>
      <c r="Q37" s="205">
        <f>'Ｓ５９（1984）'!C37</f>
        <v>0</v>
      </c>
      <c r="R37" s="205">
        <f>'Ｓ５９（1984）'!E37</f>
        <v>0</v>
      </c>
      <c r="S37" s="267">
        <f>'Ｓ５９（1984）'!F37</f>
        <v>0</v>
      </c>
      <c r="T37" s="268">
        <f>'Ｓ５９（1984）'!H37</f>
        <v>0</v>
      </c>
      <c r="U37" s="207"/>
      <c r="V37" s="200"/>
      <c r="W37" s="200"/>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'Ｓ５９（1984）'!A38</f>
        <v>0</v>
      </c>
      <c r="Q38" s="205">
        <f>'Ｓ５９（1984）'!C38</f>
        <v>0</v>
      </c>
      <c r="R38" s="205">
        <f>'Ｓ５９（1984）'!E38</f>
        <v>0</v>
      </c>
      <c r="S38" s="267">
        <f>'Ｓ５９（1984）'!F38</f>
        <v>0</v>
      </c>
      <c r="T38" s="268">
        <f>'Ｓ５９（1984）'!H38</f>
        <v>0</v>
      </c>
      <c r="U38" s="207"/>
      <c r="V38" s="200"/>
      <c r="W38" s="201" t="s">
        <v>57</v>
      </c>
      <c r="X38" s="202"/>
      <c r="Y38" s="203" t="s">
        <v>20</v>
      </c>
      <c r="Z38" s="204">
        <f>+A181</f>
        <v>0</v>
      </c>
      <c r="AA38" s="205">
        <f>+B181</f>
        <v>0</v>
      </c>
      <c r="AB38" s="205">
        <f>+C181</f>
        <v>0</v>
      </c>
      <c r="AC38" s="548">
        <f>+E181</f>
        <v>0</v>
      </c>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'Ｓ５９（1984）'!A39</f>
        <v>0</v>
      </c>
      <c r="Q39" s="205">
        <f>'Ｓ５９（1984）'!C39</f>
        <v>0</v>
      </c>
      <c r="R39" s="205">
        <f>'Ｓ５９（1984）'!E39</f>
        <v>0</v>
      </c>
      <c r="S39" s="267">
        <f>'Ｓ５９（1984）'!F39</f>
        <v>0</v>
      </c>
      <c r="T39" s="268">
        <f>'Ｓ５９（1984）'!H39</f>
        <v>0</v>
      </c>
      <c r="U39" s="207"/>
      <c r="V39" s="200"/>
      <c r="W39" s="201" t="s">
        <v>60</v>
      </c>
      <c r="X39" s="202"/>
      <c r="Y39" s="203" t="s">
        <v>27</v>
      </c>
      <c r="Z39" s="204">
        <f>+A184</f>
        <v>0</v>
      </c>
      <c r="AA39" s="205">
        <f>+B184</f>
        <v>0</v>
      </c>
      <c r="AB39" s="205">
        <f>+C184</f>
        <v>0</v>
      </c>
      <c r="AC39" s="548">
        <f>+E184</f>
        <v>0</v>
      </c>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'Ｓ５９（1984）'!A40</f>
        <v>0</v>
      </c>
      <c r="Q40" s="205">
        <f>'Ｓ５９（1984）'!C40</f>
        <v>0</v>
      </c>
      <c r="R40" s="205">
        <f>'Ｓ５９（1984）'!E40</f>
        <v>0</v>
      </c>
      <c r="S40" s="267">
        <f>'Ｓ５９（1984）'!F40</f>
        <v>0</v>
      </c>
      <c r="T40" s="268">
        <f>'Ｓ５９（1984）'!H40</f>
        <v>0</v>
      </c>
      <c r="U40" s="207"/>
      <c r="V40" s="200" t="s">
        <v>59</v>
      </c>
      <c r="W40" s="201" t="s">
        <v>62</v>
      </c>
      <c r="X40" s="202"/>
      <c r="Y40" s="203" t="s">
        <v>172</v>
      </c>
      <c r="Z40" s="204">
        <f>+A182</f>
        <v>0</v>
      </c>
      <c r="AA40" s="205">
        <f>+B182</f>
        <v>0</v>
      </c>
      <c r="AB40" s="205">
        <f>+C182</f>
        <v>0</v>
      </c>
      <c r="AC40" s="548">
        <f>+E182</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'Ｓ５９（1984）'!A41</f>
        <v>0</v>
      </c>
      <c r="Q41" s="205">
        <f>'Ｓ５９（1984）'!C41</f>
        <v>0</v>
      </c>
      <c r="R41" s="205">
        <f>'Ｓ５９（1984）'!E41</f>
        <v>0</v>
      </c>
      <c r="S41" s="267">
        <f>'Ｓ５９（1984）'!F41</f>
        <v>0</v>
      </c>
      <c r="T41" s="268">
        <f>'Ｓ５９（1984）'!H41</f>
        <v>0</v>
      </c>
      <c r="U41" s="207"/>
      <c r="V41" s="200"/>
      <c r="W41" s="200"/>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'Ｓ５９（1984）'!A42</f>
        <v>0</v>
      </c>
      <c r="Q42" s="205">
        <f>'Ｓ５９（1984）'!C42</f>
        <v>0</v>
      </c>
      <c r="R42" s="205">
        <f>'Ｓ５９（1984）'!E42</f>
        <v>0</v>
      </c>
      <c r="S42" s="267">
        <f>'Ｓ５９（1984）'!F42</f>
        <v>0</v>
      </c>
      <c r="T42" s="268">
        <f>'Ｓ５９（1984）'!H42</f>
        <v>0</v>
      </c>
      <c r="U42" s="207"/>
      <c r="V42" s="200"/>
      <c r="W42" s="200"/>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150</v>
      </c>
      <c r="O43" s="203" t="s">
        <v>69</v>
      </c>
      <c r="P43" s="204">
        <f>'Ｓ５９（1984）'!A43</f>
        <v>0</v>
      </c>
      <c r="Q43" s="205">
        <f>'Ｓ５９（1984）'!C43</f>
        <v>0</v>
      </c>
      <c r="R43" s="205">
        <f>'Ｓ５９（1984）'!E43</f>
        <v>0</v>
      </c>
      <c r="S43" s="267">
        <f>'Ｓ５９（1984）'!F43</f>
        <v>0</v>
      </c>
      <c r="T43" s="268">
        <f>'Ｓ５９（1984）'!H43</f>
        <v>0</v>
      </c>
      <c r="U43" s="207"/>
      <c r="V43" s="200"/>
      <c r="W43" s="201" t="s">
        <v>150</v>
      </c>
      <c r="X43" s="202"/>
      <c r="Y43" s="203" t="s">
        <v>23</v>
      </c>
      <c r="Z43" s="204">
        <f>+A183</f>
        <v>0</v>
      </c>
      <c r="AA43" s="205">
        <f>+B183</f>
        <v>0</v>
      </c>
      <c r="AB43" s="205">
        <f>+C183</f>
        <v>0</v>
      </c>
      <c r="AC43" s="548">
        <f>+E183</f>
        <v>0</v>
      </c>
      <c r="AD43" s="165"/>
      <c r="AE43" s="165"/>
      <c r="AF43" s="165"/>
      <c r="AG43" s="165"/>
      <c r="AH43" s="165"/>
    </row>
    <row r="44" spans="1:34" ht="14.45" customHeight="1">
      <c r="A44" s="557">
        <v>48069</v>
      </c>
      <c r="B44" s="558">
        <v>48069</v>
      </c>
      <c r="C44" s="558">
        <v>48069</v>
      </c>
      <c r="D44" s="558">
        <v>0</v>
      </c>
      <c r="E44" s="558">
        <v>32046</v>
      </c>
      <c r="F44" s="558">
        <v>0</v>
      </c>
      <c r="G44" s="558">
        <v>0</v>
      </c>
      <c r="H44" s="559">
        <v>13600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t="s">
        <v>41</v>
      </c>
      <c r="W44" s="201"/>
      <c r="X44" s="202"/>
      <c r="Y44" s="203"/>
      <c r="Z44" s="460"/>
      <c r="AA44" s="234"/>
      <c r="AB44" s="234"/>
      <c r="AC44" s="235"/>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'Ｓ５９（1984）'!A44</f>
        <v>48069</v>
      </c>
      <c r="Q45" s="205">
        <f>'Ｓ５９（1984）'!C44</f>
        <v>48069</v>
      </c>
      <c r="R45" s="205">
        <f>'Ｓ５９（1984）'!E44</f>
        <v>32046</v>
      </c>
      <c r="S45" s="267">
        <f>'Ｓ５９（1984）'!F44</f>
        <v>0</v>
      </c>
      <c r="T45" s="268">
        <f>'Ｓ５９（1984）'!H44</f>
        <v>13600</v>
      </c>
      <c r="U45" s="207" t="s">
        <v>72</v>
      </c>
      <c r="V45" s="200"/>
      <c r="W45" s="201" t="s">
        <v>87</v>
      </c>
      <c r="X45" s="202"/>
      <c r="Y45" s="203" t="s">
        <v>30</v>
      </c>
      <c r="Z45" s="204">
        <f>+A185</f>
        <v>0</v>
      </c>
      <c r="AA45" s="205">
        <f>+B185</f>
        <v>0</v>
      </c>
      <c r="AB45" s="205">
        <f>+C185</f>
        <v>0</v>
      </c>
      <c r="AC45" s="548">
        <f>+E185</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'Ｓ５９（1984）'!A45</f>
        <v>0</v>
      </c>
      <c r="Q46" s="205">
        <f>'Ｓ５９（1984）'!C45</f>
        <v>0</v>
      </c>
      <c r="R46" s="205">
        <f>'Ｓ５９（1984）'!E45</f>
        <v>0</v>
      </c>
      <c r="S46" s="267">
        <f>'Ｓ５９（1984）'!F45</f>
        <v>0</v>
      </c>
      <c r="T46" s="268">
        <f>'Ｓ５９（1984）'!H45</f>
        <v>0</v>
      </c>
      <c r="U46" s="207"/>
      <c r="V46" s="200"/>
      <c r="W46" s="221"/>
      <c r="X46" s="172"/>
      <c r="Y46" s="212"/>
      <c r="Z46" s="209"/>
      <c r="AA46" s="210"/>
      <c r="AB46" s="210"/>
      <c r="AC46" s="211"/>
      <c r="AD46" s="165"/>
      <c r="AE46" s="165"/>
      <c r="AF46" s="165"/>
      <c r="AG46" s="165"/>
      <c r="AH46" s="165"/>
    </row>
    <row r="47" spans="1:34" ht="14.45" customHeight="1">
      <c r="A47" s="557">
        <v>2260</v>
      </c>
      <c r="B47" s="558">
        <v>2260</v>
      </c>
      <c r="C47" s="558">
        <v>2260</v>
      </c>
      <c r="D47" s="558">
        <v>0</v>
      </c>
      <c r="E47" s="558">
        <v>753</v>
      </c>
      <c r="F47" s="558">
        <v>0</v>
      </c>
      <c r="G47" s="558">
        <v>0</v>
      </c>
      <c r="H47" s="559">
        <v>0</v>
      </c>
      <c r="I47" s="558"/>
      <c r="K47" s="199"/>
      <c r="L47" s="221"/>
      <c r="M47" s="201" t="s">
        <v>13</v>
      </c>
      <c r="N47" s="202"/>
      <c r="O47" s="203" t="s">
        <v>76</v>
      </c>
      <c r="P47" s="204">
        <f>'Ｓ５９（1984）'!A46</f>
        <v>0</v>
      </c>
      <c r="Q47" s="205">
        <f>'Ｓ５９（1984）'!C46</f>
        <v>0</v>
      </c>
      <c r="R47" s="205">
        <f>'Ｓ５９（1984）'!E46</f>
        <v>0</v>
      </c>
      <c r="S47" s="267">
        <f>'Ｓ５９（1984）'!F46</f>
        <v>0</v>
      </c>
      <c r="T47" s="268">
        <f>'Ｓ５９（1984）'!H46</f>
        <v>0</v>
      </c>
      <c r="U47" s="207"/>
      <c r="V47" s="461"/>
      <c r="W47" s="201" t="s">
        <v>13</v>
      </c>
      <c r="X47" s="202"/>
      <c r="Y47" s="203" t="s">
        <v>33</v>
      </c>
      <c r="Z47" s="204">
        <f>+A186</f>
        <v>0</v>
      </c>
      <c r="AA47" s="205">
        <f>+B186</f>
        <v>0</v>
      </c>
      <c r="AB47" s="205">
        <f>+C186</f>
        <v>0</v>
      </c>
      <c r="AC47" s="548">
        <f>+E186</f>
        <v>0</v>
      </c>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'Ｓ５９（1984）'!A47</f>
        <v>2260</v>
      </c>
      <c r="Q48" s="205">
        <f>'Ｓ５９（1984）'!C47</f>
        <v>2260</v>
      </c>
      <c r="R48" s="205">
        <f>'Ｓ５９（1984）'!E47</f>
        <v>753</v>
      </c>
      <c r="S48" s="267">
        <f>'Ｓ５９（1984）'!F47</f>
        <v>0</v>
      </c>
      <c r="T48" s="268">
        <f>'Ｓ５９（1984）'!H47</f>
        <v>0</v>
      </c>
      <c r="U48" s="207" t="s">
        <v>4</v>
      </c>
      <c r="V48" s="200"/>
      <c r="W48" s="172"/>
      <c r="X48" s="172"/>
      <c r="Y48" s="212"/>
      <c r="Z48" s="209"/>
      <c r="AA48" s="210"/>
      <c r="AB48" s="210"/>
      <c r="AC48" s="211"/>
      <c r="AD48" s="165"/>
      <c r="AE48" s="165"/>
      <c r="AF48" s="165"/>
      <c r="AG48" s="165"/>
      <c r="AH48" s="165"/>
    </row>
    <row r="49" spans="1:38" ht="14.45" customHeight="1">
      <c r="A49" s="557">
        <v>222030</v>
      </c>
      <c r="B49" s="558">
        <v>222030</v>
      </c>
      <c r="C49" s="558">
        <v>222030</v>
      </c>
      <c r="D49" s="558">
        <v>0</v>
      </c>
      <c r="E49" s="558">
        <v>146158</v>
      </c>
      <c r="F49" s="558">
        <v>0</v>
      </c>
      <c r="G49" s="558">
        <v>0</v>
      </c>
      <c r="H49" s="559">
        <v>64400</v>
      </c>
      <c r="I49" s="558"/>
      <c r="K49" s="199"/>
      <c r="L49" s="200"/>
      <c r="M49" s="201" t="s">
        <v>11</v>
      </c>
      <c r="N49" s="202"/>
      <c r="O49" s="203" t="s">
        <v>80</v>
      </c>
      <c r="P49" s="204">
        <f>'Ｓ５９（1984）'!A48</f>
        <v>0</v>
      </c>
      <c r="Q49" s="205">
        <f>'Ｓ５９（1984）'!C48</f>
        <v>0</v>
      </c>
      <c r="R49" s="205">
        <f>'Ｓ５９（1984）'!E48</f>
        <v>0</v>
      </c>
      <c r="S49" s="267">
        <f>'Ｓ５９（1984）'!F48</f>
        <v>0</v>
      </c>
      <c r="T49" s="268">
        <f>'Ｓ５９（1984）'!H48</f>
        <v>0</v>
      </c>
      <c r="U49" s="207"/>
      <c r="V49" s="200"/>
      <c r="W49" s="172"/>
      <c r="X49" s="172"/>
      <c r="Y49" s="212"/>
      <c r="Z49" s="209"/>
      <c r="AA49" s="210"/>
      <c r="AB49" s="210"/>
      <c r="AC49" s="211"/>
      <c r="AD49" s="165"/>
      <c r="AE49" s="165"/>
      <c r="AF49" s="165"/>
      <c r="AG49" s="165"/>
      <c r="AH49" s="165"/>
    </row>
    <row r="50" spans="1:38" ht="14.45" customHeight="1">
      <c r="A50" s="557">
        <v>222030</v>
      </c>
      <c r="B50" s="558">
        <v>222030</v>
      </c>
      <c r="C50" s="558">
        <v>222030</v>
      </c>
      <c r="D50" s="558">
        <v>0</v>
      </c>
      <c r="E50" s="558">
        <v>146158</v>
      </c>
      <c r="F50" s="558">
        <v>0</v>
      </c>
      <c r="G50" s="558">
        <v>0</v>
      </c>
      <c r="H50" s="559">
        <v>64400</v>
      </c>
      <c r="I50" s="558"/>
      <c r="K50" s="199"/>
      <c r="L50" s="221"/>
      <c r="M50" s="201" t="s">
        <v>13</v>
      </c>
      <c r="N50" s="202"/>
      <c r="O50" s="203"/>
      <c r="P50" s="224">
        <f>P48-P49</f>
        <v>2260</v>
      </c>
      <c r="Q50" s="297">
        <f>Q48-Q49</f>
        <v>2260</v>
      </c>
      <c r="R50" s="225">
        <f>R48-R49</f>
        <v>753</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'Ｓ５９（1984）'!A50</f>
        <v>222030</v>
      </c>
      <c r="Q51" s="205">
        <f>'Ｓ５９（1984）'!C50</f>
        <v>222030</v>
      </c>
      <c r="R51" s="205">
        <f>'Ｓ５９（1984）'!E50</f>
        <v>146158</v>
      </c>
      <c r="S51" s="267">
        <f>'Ｓ５９（1984）'!F50</f>
        <v>0</v>
      </c>
      <c r="T51" s="268">
        <f>'Ｓ５９（1984）'!H50</f>
        <v>64400</v>
      </c>
      <c r="U51" s="207"/>
      <c r="V51" s="178"/>
      <c r="W51" s="201" t="s">
        <v>88</v>
      </c>
      <c r="X51" s="222"/>
      <c r="Y51" s="223" t="s">
        <v>40</v>
      </c>
      <c r="Z51" s="204">
        <f>+A188</f>
        <v>0</v>
      </c>
      <c r="AA51" s="205">
        <f t="shared" ref="AA51:AB54" si="1">+B188</f>
        <v>0</v>
      </c>
      <c r="AB51" s="205">
        <f t="shared" si="1"/>
        <v>0</v>
      </c>
      <c r="AC51" s="548">
        <f>+E188</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'Ｓ５９（1984）'!A51</f>
        <v>0</v>
      </c>
      <c r="Q52" s="205">
        <f>'Ｓ５９（1984）'!C51</f>
        <v>0</v>
      </c>
      <c r="R52" s="205">
        <f>'Ｓ５９（1984）'!E51</f>
        <v>0</v>
      </c>
      <c r="S52" s="267">
        <f>'Ｓ５９（1984）'!F51</f>
        <v>0</v>
      </c>
      <c r="T52" s="268">
        <f>'Ｓ５９（1984）'!H51</f>
        <v>0</v>
      </c>
      <c r="U52" s="207"/>
      <c r="V52" s="200"/>
      <c r="W52" s="221" t="s">
        <v>89</v>
      </c>
      <c r="X52" s="222"/>
      <c r="Y52" s="223" t="s">
        <v>43</v>
      </c>
      <c r="Z52" s="204">
        <f>+A189</f>
        <v>0</v>
      </c>
      <c r="AA52" s="205">
        <f t="shared" si="1"/>
        <v>0</v>
      </c>
      <c r="AB52" s="205">
        <f t="shared" si="1"/>
        <v>0</v>
      </c>
      <c r="AC52" s="548">
        <f>+E189</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'Ｓ５９（1984）'!A52</f>
        <v>0</v>
      </c>
      <c r="Q53" s="205">
        <f>'Ｓ５９（1984）'!C52</f>
        <v>0</v>
      </c>
      <c r="R53" s="205">
        <f>'Ｓ５９（1984）'!E52</f>
        <v>0</v>
      </c>
      <c r="S53" s="267">
        <f>'Ｓ５９（1984）'!F52</f>
        <v>0</v>
      </c>
      <c r="T53" s="268">
        <f>'Ｓ５９（1984）'!H52</f>
        <v>0</v>
      </c>
      <c r="U53" s="207"/>
      <c r="V53" s="200" t="s">
        <v>91</v>
      </c>
      <c r="W53" s="221" t="s">
        <v>104</v>
      </c>
      <c r="X53" s="222"/>
      <c r="Y53" s="223" t="s">
        <v>44</v>
      </c>
      <c r="Z53" s="204">
        <f>+A190</f>
        <v>0</v>
      </c>
      <c r="AA53" s="205">
        <f t="shared" si="1"/>
        <v>0</v>
      </c>
      <c r="AB53" s="205">
        <f t="shared" si="1"/>
        <v>0</v>
      </c>
      <c r="AC53" s="548">
        <f>+E190</f>
        <v>0</v>
      </c>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'Ｓ５９（1984）'!A53</f>
        <v>0</v>
      </c>
      <c r="Q54" s="205">
        <f>'Ｓ５９（1984）'!C53</f>
        <v>0</v>
      </c>
      <c r="R54" s="205">
        <f>'Ｓ５９（1984）'!E53</f>
        <v>0</v>
      </c>
      <c r="S54" s="267">
        <f>'Ｓ５９（1984）'!F53</f>
        <v>0</v>
      </c>
      <c r="T54" s="268">
        <f>'Ｓ５９（1984）'!H53</f>
        <v>0</v>
      </c>
      <c r="U54" s="207"/>
      <c r="V54" s="200"/>
      <c r="W54" s="221" t="s">
        <v>90</v>
      </c>
      <c r="X54" s="222"/>
      <c r="Y54" s="223" t="s">
        <v>46</v>
      </c>
      <c r="Z54" s="204">
        <f>+A191</f>
        <v>0</v>
      </c>
      <c r="AA54" s="205">
        <f t="shared" si="1"/>
        <v>0</v>
      </c>
      <c r="AB54" s="205">
        <f t="shared" si="1"/>
        <v>0</v>
      </c>
      <c r="AC54" s="548">
        <f>+E191</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'Ｓ５９（1984）'!A54</f>
        <v>0</v>
      </c>
      <c r="Q55" s="205">
        <f>'Ｓ５９（1984）'!C54</f>
        <v>0</v>
      </c>
      <c r="R55" s="205">
        <f>'Ｓ５９（1984）'!E54</f>
        <v>0</v>
      </c>
      <c r="S55" s="267">
        <f>'Ｓ５９（1984）'!F54</f>
        <v>0</v>
      </c>
      <c r="T55" s="268">
        <f>'Ｓ５９（1984）'!H54</f>
        <v>0</v>
      </c>
      <c r="U55" s="207"/>
      <c r="V55" s="200" t="s">
        <v>92</v>
      </c>
      <c r="W55" s="178"/>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'Ｓ５９（1984）'!A55</f>
        <v>0</v>
      </c>
      <c r="Q56" s="205">
        <f>'Ｓ５９（1984）'!C55</f>
        <v>0</v>
      </c>
      <c r="R56" s="205">
        <f>'Ｓ５９（1984）'!E55</f>
        <v>0</v>
      </c>
      <c r="S56" s="267">
        <f>'Ｓ５９（1984）'!F55</f>
        <v>0</v>
      </c>
      <c r="T56" s="268">
        <f>'Ｓ５９（1984）'!H55</f>
        <v>0</v>
      </c>
      <c r="U56" s="207"/>
      <c r="V56" s="200"/>
      <c r="W56" s="200"/>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'Ｓ５９（1984）'!A56</f>
        <v>0</v>
      </c>
      <c r="Q57" s="205">
        <f>'Ｓ５９（1984）'!C56</f>
        <v>0</v>
      </c>
      <c r="R57" s="205">
        <f>'Ｓ５９（1984）'!E56</f>
        <v>0</v>
      </c>
      <c r="S57" s="267">
        <f>'Ｓ５９（1984）'!F56</f>
        <v>0</v>
      </c>
      <c r="T57" s="268">
        <f>'Ｓ５９（1984）'!H56</f>
        <v>0</v>
      </c>
      <c r="U57" s="207"/>
      <c r="V57" s="200" t="s">
        <v>41</v>
      </c>
      <c r="W57" s="201" t="s">
        <v>136</v>
      </c>
      <c r="X57" s="202"/>
      <c r="Y57" s="203" t="s">
        <v>75</v>
      </c>
      <c r="Z57" s="204">
        <f>+A192</f>
        <v>0</v>
      </c>
      <c r="AA57" s="205">
        <f t="shared" ref="AA57:AB60" si="2">+B192</f>
        <v>0</v>
      </c>
      <c r="AB57" s="205">
        <f t="shared" si="2"/>
        <v>0</v>
      </c>
      <c r="AC57" s="548">
        <f>+E192</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'Ｓ５９（1984）'!A57</f>
        <v>0</v>
      </c>
      <c r="Q58" s="205">
        <f>'Ｓ５９（1984）'!C57</f>
        <v>0</v>
      </c>
      <c r="R58" s="205">
        <f>'Ｓ５９（1984）'!E57</f>
        <v>0</v>
      </c>
      <c r="S58" s="267">
        <f>'Ｓ５９（1984）'!F57</f>
        <v>0</v>
      </c>
      <c r="T58" s="268">
        <f>'Ｓ５９（1984）'!H57</f>
        <v>0</v>
      </c>
      <c r="U58" s="207"/>
      <c r="V58" s="181"/>
      <c r="W58" s="201" t="s">
        <v>138</v>
      </c>
      <c r="X58" s="202"/>
      <c r="Y58" s="203" t="s">
        <v>77</v>
      </c>
      <c r="Z58" s="204">
        <f>+A193</f>
        <v>0</v>
      </c>
      <c r="AA58" s="205">
        <f t="shared" si="2"/>
        <v>0</v>
      </c>
      <c r="AB58" s="205">
        <f t="shared" si="2"/>
        <v>0</v>
      </c>
      <c r="AC58" s="548">
        <f>+E193</f>
        <v>0</v>
      </c>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'Ｓ５９（1984）'!A58</f>
        <v>0</v>
      </c>
      <c r="Q59" s="205">
        <f>'Ｓ５９（1984）'!C58</f>
        <v>0</v>
      </c>
      <c r="R59" s="205">
        <f>'Ｓ５９（1984）'!E58</f>
        <v>0</v>
      </c>
      <c r="S59" s="267">
        <f>'Ｓ５９（1984）'!F58</f>
        <v>0</v>
      </c>
      <c r="T59" s="268">
        <f>'Ｓ５９（1984）'!H58</f>
        <v>0</v>
      </c>
      <c r="U59" s="207"/>
      <c r="V59" s="221"/>
      <c r="W59" s="221" t="s">
        <v>13</v>
      </c>
      <c r="X59" s="222"/>
      <c r="Y59" s="223" t="s">
        <v>173</v>
      </c>
      <c r="Z59" s="204">
        <f>+A194</f>
        <v>0</v>
      </c>
      <c r="AA59" s="205">
        <f t="shared" si="2"/>
        <v>0</v>
      </c>
      <c r="AB59" s="205">
        <f t="shared" si="2"/>
        <v>0</v>
      </c>
      <c r="AC59" s="548">
        <f>+E194</f>
        <v>0</v>
      </c>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'Ｓ５９（1984）'!A59</f>
        <v>0</v>
      </c>
      <c r="Q60" s="205">
        <f>'Ｓ５９（1984）'!C59</f>
        <v>0</v>
      </c>
      <c r="R60" s="205">
        <f>'Ｓ５９（1984）'!E59</f>
        <v>0</v>
      </c>
      <c r="S60" s="267">
        <f>'Ｓ５９（1984）'!F59</f>
        <v>0</v>
      </c>
      <c r="T60" s="268">
        <f>'Ｓ５９（1984）'!H59</f>
        <v>0</v>
      </c>
      <c r="U60" s="207"/>
      <c r="V60" s="221" t="s">
        <v>13</v>
      </c>
      <c r="W60" s="222"/>
      <c r="X60" s="222"/>
      <c r="Y60" s="223" t="s">
        <v>48</v>
      </c>
      <c r="Z60" s="204">
        <f>+A195</f>
        <v>0</v>
      </c>
      <c r="AA60" s="205">
        <f t="shared" si="2"/>
        <v>0</v>
      </c>
      <c r="AB60" s="205">
        <f t="shared" si="2"/>
        <v>0</v>
      </c>
      <c r="AC60" s="548">
        <f>+E195</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538925</v>
      </c>
      <c r="Q61" s="247">
        <f>SUM(Q8:Q60)-Q9-Q10-Q12-Q13-Q15-Q16-Q17-Q30-Q31-Q32-Q40-Q41-Q42-Q43-Q44-Q49-Q50</f>
        <v>426783</v>
      </c>
      <c r="R61" s="247">
        <f>SUM(R8:R60)-R9-R10-R12-R13-R15-R16-R17-R30-R31-R32-R40-R41-R42-R43-R44-R49-R50</f>
        <v>194487</v>
      </c>
      <c r="S61" s="336">
        <f>SUM(S8:S60)-S9-S10-S12-S13-S15-S16-S17-S30-S31-S32-S40-S41-S42-S43-S44-S49-S50</f>
        <v>192518</v>
      </c>
      <c r="T61" s="337">
        <f>SUM(T8:T60)-T9-T10-T12-T13-T15-T16-T17-T30-T31-T32-T40-T41-T42-T43-T44-T49-T50</f>
        <v>115300</v>
      </c>
      <c r="U61" s="249"/>
      <c r="V61" s="243" t="s">
        <v>82</v>
      </c>
      <c r="W61" s="244"/>
      <c r="X61" s="244"/>
      <c r="Y61" s="245"/>
      <c r="Z61" s="250">
        <f>SUM(Z11:Z60)-Z12-Z13-Z25-Z28</f>
        <v>8265</v>
      </c>
      <c r="AA61" s="247">
        <f>SUM(AA11:AA60)-AA12-AA13-AA25-AA28</f>
        <v>1461</v>
      </c>
      <c r="AB61" s="251">
        <f>SUM(AB11:AB60)-AB12-AB13-AB25-AB28</f>
        <v>1208</v>
      </c>
      <c r="AC61" s="252">
        <f>SUM(AC11:AC60)-AC12-AC13-AC25-AC28</f>
        <v>800</v>
      </c>
      <c r="AD61" s="1056"/>
      <c r="AE61" s="1056"/>
      <c r="AF61" s="1056"/>
      <c r="AG61" s="1011"/>
      <c r="AH61" s="1011"/>
      <c r="AI61" s="1012" t="s">
        <v>5</v>
      </c>
      <c r="AJ61" s="1009" t="s">
        <v>6</v>
      </c>
      <c r="AK61" s="1009" t="s">
        <v>7</v>
      </c>
      <c r="AL61" s="1013" t="s">
        <v>398</v>
      </c>
    </row>
    <row r="62" spans="1:38" ht="14.45" customHeight="1">
      <c r="A62" s="909">
        <v>193410</v>
      </c>
      <c r="B62" s="909">
        <v>171730</v>
      </c>
      <c r="C62" s="909">
        <v>21680</v>
      </c>
      <c r="D62" s="909">
        <v>3350</v>
      </c>
      <c r="E62" s="909">
        <v>848</v>
      </c>
      <c r="F62" s="909">
        <v>70300</v>
      </c>
      <c r="K62" s="188"/>
      <c r="L62" s="189" t="s">
        <v>8</v>
      </c>
      <c r="M62" s="190"/>
      <c r="N62" s="190"/>
      <c r="O62" s="191" t="s">
        <v>9</v>
      </c>
      <c r="P62" s="257">
        <f>'Ｓ５９（1984）'!A63</f>
        <v>7451</v>
      </c>
      <c r="Q62" s="258">
        <f>'Ｓ５９（1984）'!B63</f>
        <v>7451</v>
      </c>
      <c r="R62" s="259"/>
      <c r="S62" s="260">
        <f>'Ｓ５９（1984）'!D63</f>
        <v>0</v>
      </c>
      <c r="T62" s="261">
        <f>'Ｓ５９（1984）'!F63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909">
        <v>7451</v>
      </c>
      <c r="B63" s="909">
        <v>7451</v>
      </c>
      <c r="C63" s="909">
        <v>0</v>
      </c>
      <c r="D63" s="909">
        <v>0</v>
      </c>
      <c r="E63" s="909">
        <v>0</v>
      </c>
      <c r="F63" s="909">
        <v>0</v>
      </c>
      <c r="K63" s="199"/>
      <c r="L63" s="200"/>
      <c r="M63" s="201" t="s">
        <v>146</v>
      </c>
      <c r="N63" s="202"/>
      <c r="O63" s="203" t="s">
        <v>12</v>
      </c>
      <c r="P63" s="204">
        <f>'Ｓ５９（1984）'!A64</f>
        <v>0</v>
      </c>
      <c r="Q63" s="205">
        <f>'Ｓ５９（1984）'!B64</f>
        <v>0</v>
      </c>
      <c r="R63" s="225"/>
      <c r="S63" s="267">
        <f>'Ｓ５９（1984）'!D64</f>
        <v>0</v>
      </c>
      <c r="T63" s="268">
        <f>'Ｓ５９（1984）'!F64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909">
        <v>0</v>
      </c>
      <c r="B64" s="909">
        <v>0</v>
      </c>
      <c r="C64" s="909">
        <v>0</v>
      </c>
      <c r="D64" s="909">
        <v>0</v>
      </c>
      <c r="E64" s="909">
        <v>0</v>
      </c>
      <c r="F64" s="909">
        <v>0</v>
      </c>
      <c r="K64" s="199"/>
      <c r="L64" s="200"/>
      <c r="M64" s="201" t="s">
        <v>13</v>
      </c>
      <c r="N64" s="172"/>
      <c r="O64" s="212"/>
      <c r="P64" s="213">
        <f>P62-P63</f>
        <v>7451</v>
      </c>
      <c r="Q64" s="214">
        <f>Q62-Q63</f>
        <v>7451</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909">
        <v>500</v>
      </c>
      <c r="B65" s="909">
        <v>500</v>
      </c>
      <c r="C65" s="909">
        <v>0</v>
      </c>
      <c r="D65" s="909">
        <v>0</v>
      </c>
      <c r="E65" s="909">
        <v>0</v>
      </c>
      <c r="F65" s="909">
        <v>0</v>
      </c>
      <c r="K65" s="199" t="s">
        <v>4</v>
      </c>
      <c r="L65" s="178" t="s">
        <v>14</v>
      </c>
      <c r="M65" s="175"/>
      <c r="N65" s="175"/>
      <c r="O65" s="216" t="s">
        <v>15</v>
      </c>
      <c r="P65" s="217">
        <f>'Ｓ５９（1984）'!A65</f>
        <v>500</v>
      </c>
      <c r="Q65" s="218">
        <f>'Ｓ５９（1984）'!B65</f>
        <v>500</v>
      </c>
      <c r="R65" s="282"/>
      <c r="S65" s="283">
        <f>'Ｓ５９（1984）'!D65</f>
        <v>0</v>
      </c>
      <c r="T65" s="268">
        <f>'Ｓ５９（1984）'!F65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09">
        <v>500</v>
      </c>
      <c r="B66" s="909">
        <v>500</v>
      </c>
      <c r="C66" s="909">
        <v>0</v>
      </c>
      <c r="D66" s="909">
        <v>0</v>
      </c>
      <c r="E66" s="909">
        <v>0</v>
      </c>
      <c r="F66" s="909">
        <v>0</v>
      </c>
      <c r="K66" s="199"/>
      <c r="L66" s="200"/>
      <c r="M66" s="201" t="s">
        <v>16</v>
      </c>
      <c r="N66" s="202"/>
      <c r="O66" s="203" t="s">
        <v>17</v>
      </c>
      <c r="P66" s="204">
        <f>'Ｓ５９（1984）'!A66</f>
        <v>500</v>
      </c>
      <c r="Q66" s="205">
        <f>'Ｓ５９（1984）'!B66</f>
        <v>500</v>
      </c>
      <c r="R66" s="225"/>
      <c r="S66" s="267">
        <f>'Ｓ５９（1984）'!D66</f>
        <v>0</v>
      </c>
      <c r="T66" s="268">
        <f>'Ｓ５９（1984）'!F66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09">
        <v>3500</v>
      </c>
      <c r="B67" s="909">
        <v>3500</v>
      </c>
      <c r="C67" s="909">
        <v>0</v>
      </c>
      <c r="D67" s="909">
        <v>0</v>
      </c>
      <c r="E67" s="909">
        <v>0</v>
      </c>
      <c r="F67" s="909">
        <v>0</v>
      </c>
      <c r="K67" s="199"/>
      <c r="L67" s="221"/>
      <c r="M67" s="201" t="s">
        <v>13</v>
      </c>
      <c r="N67" s="222"/>
      <c r="O67" s="223"/>
      <c r="P67" s="213">
        <f>P65-P66</f>
        <v>0</v>
      </c>
      <c r="Q67" s="214">
        <f>Q65-Q66</f>
        <v>0</v>
      </c>
      <c r="R67" s="214"/>
      <c r="S67" s="274">
        <f>S65-S66</f>
        <v>0</v>
      </c>
      <c r="T67" s="275">
        <f>T65-T66</f>
        <v>0</v>
      </c>
      <c r="U67" s="269"/>
      <c r="V67" s="221"/>
      <c r="W67" s="201" t="s">
        <v>13</v>
      </c>
      <c r="X67" s="222"/>
      <c r="Y67" s="212" t="s">
        <v>400</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909">
        <v>3500</v>
      </c>
      <c r="B68" s="909">
        <v>3500</v>
      </c>
      <c r="C68" s="909">
        <v>0</v>
      </c>
      <c r="D68" s="909">
        <v>0</v>
      </c>
      <c r="E68" s="909">
        <v>0</v>
      </c>
      <c r="F68" s="909">
        <v>0</v>
      </c>
      <c r="K68" s="199" t="s">
        <v>4</v>
      </c>
      <c r="L68" s="174"/>
      <c r="M68" s="200" t="s">
        <v>94</v>
      </c>
      <c r="N68" s="202"/>
      <c r="O68" s="203" t="s">
        <v>93</v>
      </c>
      <c r="P68" s="204">
        <f>'Ｓ５９（1984）'!A68</f>
        <v>3500</v>
      </c>
      <c r="Q68" s="205">
        <f>'Ｓ５９（1984）'!B68</f>
        <v>3500</v>
      </c>
      <c r="R68" s="225"/>
      <c r="S68" s="267">
        <f>'Ｓ５９（1984）'!D68</f>
        <v>0</v>
      </c>
      <c r="T68" s="268">
        <f>'Ｓ５９（1984）'!F68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09">
        <v>0</v>
      </c>
      <c r="B69" s="909">
        <v>0</v>
      </c>
      <c r="C69" s="909">
        <v>0</v>
      </c>
      <c r="D69" s="909">
        <v>0</v>
      </c>
      <c r="E69" s="909">
        <v>0</v>
      </c>
      <c r="F69" s="909">
        <v>0</v>
      </c>
      <c r="K69" s="199"/>
      <c r="L69" s="181" t="s">
        <v>102</v>
      </c>
      <c r="M69" s="200"/>
      <c r="N69" s="201" t="s">
        <v>148</v>
      </c>
      <c r="O69" s="203" t="s">
        <v>97</v>
      </c>
      <c r="P69" s="204">
        <f>'Ｓ５９（1984）'!A69</f>
        <v>0</v>
      </c>
      <c r="Q69" s="205">
        <f>'Ｓ５９（1984）'!B69</f>
        <v>0</v>
      </c>
      <c r="R69" s="225"/>
      <c r="S69" s="267">
        <f>'Ｓ５９（1984）'!D69</f>
        <v>0</v>
      </c>
      <c r="T69" s="268">
        <f>'Ｓ５９（1984）'!F69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09">
        <v>3500</v>
      </c>
      <c r="B70" s="909">
        <v>3500</v>
      </c>
      <c r="C70" s="909">
        <v>0</v>
      </c>
      <c r="D70" s="909">
        <v>0</v>
      </c>
      <c r="E70" s="909">
        <v>0</v>
      </c>
      <c r="F70" s="909">
        <v>0</v>
      </c>
      <c r="K70" s="199"/>
      <c r="L70" s="181" t="s">
        <v>103</v>
      </c>
      <c r="M70" s="181"/>
      <c r="N70" s="201" t="s">
        <v>96</v>
      </c>
      <c r="O70" s="203" t="s">
        <v>34</v>
      </c>
      <c r="P70" s="204">
        <f>'Ｓ５９（1984）'!A70</f>
        <v>3500</v>
      </c>
      <c r="Q70" s="205">
        <f>'Ｓ５９（1984）'!B70</f>
        <v>3500</v>
      </c>
      <c r="R70" s="225"/>
      <c r="S70" s="267">
        <f>'Ｓ５９（1984）'!D70</f>
        <v>0</v>
      </c>
      <c r="T70" s="268">
        <f>'Ｓ５９（1984）'!F70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09">
        <v>0</v>
      </c>
      <c r="B71" s="909">
        <v>0</v>
      </c>
      <c r="C71" s="909">
        <v>0</v>
      </c>
      <c r="D71" s="909">
        <v>0</v>
      </c>
      <c r="E71" s="909">
        <v>0</v>
      </c>
      <c r="F71" s="90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09">
        <v>0</v>
      </c>
      <c r="B72" s="909">
        <v>0</v>
      </c>
      <c r="C72" s="909">
        <v>0</v>
      </c>
      <c r="D72" s="909">
        <v>0</v>
      </c>
      <c r="E72" s="909">
        <v>0</v>
      </c>
      <c r="F72" s="909">
        <v>0</v>
      </c>
      <c r="K72" s="199"/>
      <c r="L72" s="181"/>
      <c r="M72" s="201" t="s">
        <v>95</v>
      </c>
      <c r="N72" s="202"/>
      <c r="O72" s="203" t="s">
        <v>98</v>
      </c>
      <c r="P72" s="204">
        <f>'Ｓ５９（1984）'!A71</f>
        <v>0</v>
      </c>
      <c r="Q72" s="205">
        <f>'Ｓ５９（1984）'!B71</f>
        <v>0</v>
      </c>
      <c r="R72" s="225"/>
      <c r="S72" s="267">
        <f>'Ｓ５９（1984）'!D71</f>
        <v>0</v>
      </c>
      <c r="T72" s="268">
        <f>'Ｓ５９（1984）'!F71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09">
        <v>0</v>
      </c>
      <c r="B73" s="909">
        <v>0</v>
      </c>
      <c r="C73" s="909">
        <v>0</v>
      </c>
      <c r="D73" s="909">
        <v>0</v>
      </c>
      <c r="E73" s="909">
        <v>0</v>
      </c>
      <c r="F73" s="909">
        <v>0</v>
      </c>
      <c r="K73" s="199"/>
      <c r="L73" s="221"/>
      <c r="M73" s="201" t="s">
        <v>13</v>
      </c>
      <c r="N73" s="202"/>
      <c r="O73" s="203" t="s">
        <v>99</v>
      </c>
      <c r="P73" s="204">
        <f>'Ｓ５９（1984）'!A72</f>
        <v>0</v>
      </c>
      <c r="Q73" s="205">
        <f>'Ｓ５９（1984）'!B72</f>
        <v>0</v>
      </c>
      <c r="R73" s="225"/>
      <c r="S73" s="267">
        <f>'Ｓ５９（1984）'!D72</f>
        <v>0</v>
      </c>
      <c r="T73" s="268">
        <f>'Ｓ５９（1984）'!F72</f>
        <v>0</v>
      </c>
      <c r="U73" s="269"/>
      <c r="V73" s="221"/>
      <c r="W73" s="201" t="s">
        <v>13</v>
      </c>
      <c r="X73" s="202"/>
      <c r="Y73" s="216" t="s">
        <v>15</v>
      </c>
      <c r="Z73" s="307">
        <f>+A119</f>
        <v>0</v>
      </c>
      <c r="AA73" s="277">
        <f t="shared" ref="AA73:AB75" si="3">+B119</f>
        <v>0</v>
      </c>
      <c r="AB73" s="277">
        <f t="shared" si="3"/>
        <v>0</v>
      </c>
      <c r="AC73" s="549">
        <f>+E119</f>
        <v>0</v>
      </c>
      <c r="AD73" s="269"/>
      <c r="AE73" s="221"/>
      <c r="AF73" s="201" t="s">
        <v>13</v>
      </c>
      <c r="AG73" s="202"/>
      <c r="AH73" s="216" t="s">
        <v>402</v>
      </c>
      <c r="AI73" s="307">
        <f>+A142</f>
        <v>0</v>
      </c>
      <c r="AJ73" s="277">
        <f t="shared" ref="AJ73:AK75" si="4">+B142</f>
        <v>0</v>
      </c>
      <c r="AK73" s="277">
        <f t="shared" si="4"/>
        <v>0</v>
      </c>
      <c r="AL73" s="553">
        <f>+E142</f>
        <v>0</v>
      </c>
    </row>
    <row r="74" spans="1:38" ht="14.45" customHeight="1">
      <c r="A74" s="909">
        <v>39598</v>
      </c>
      <c r="B74" s="909">
        <v>17918</v>
      </c>
      <c r="C74" s="909">
        <v>21680</v>
      </c>
      <c r="D74" s="909">
        <v>2950</v>
      </c>
      <c r="E74" s="909">
        <v>848</v>
      </c>
      <c r="F74" s="909">
        <v>18400</v>
      </c>
      <c r="K74" s="199"/>
      <c r="L74" s="201" t="s">
        <v>19</v>
      </c>
      <c r="M74" s="202"/>
      <c r="N74" s="202"/>
      <c r="O74" s="203" t="s">
        <v>20</v>
      </c>
      <c r="P74" s="204">
        <f>'Ｓ５９（1984）'!A73</f>
        <v>0</v>
      </c>
      <c r="Q74" s="205">
        <f>'Ｓ５９（1984）'!B73</f>
        <v>0</v>
      </c>
      <c r="R74" s="225"/>
      <c r="S74" s="267">
        <f>'Ｓ５９（1984）'!D73</f>
        <v>0</v>
      </c>
      <c r="T74" s="268">
        <f>'Ｓ５９（1984）'!F73</f>
        <v>0</v>
      </c>
      <c r="U74" s="269"/>
      <c r="V74" s="201" t="s">
        <v>19</v>
      </c>
      <c r="W74" s="202"/>
      <c r="X74" s="202"/>
      <c r="Y74" s="216" t="s">
        <v>142</v>
      </c>
      <c r="Z74" s="307">
        <f>+A120</f>
        <v>0</v>
      </c>
      <c r="AA74" s="277">
        <f t="shared" si="3"/>
        <v>0</v>
      </c>
      <c r="AB74" s="277">
        <f t="shared" si="3"/>
        <v>0</v>
      </c>
      <c r="AC74" s="549">
        <f>+E120</f>
        <v>0</v>
      </c>
      <c r="AD74" s="269"/>
      <c r="AE74" s="201" t="s">
        <v>19</v>
      </c>
      <c r="AF74" s="202"/>
      <c r="AG74" s="202"/>
      <c r="AH74" s="216" t="s">
        <v>403</v>
      </c>
      <c r="AI74" s="307">
        <f>+A143</f>
        <v>0</v>
      </c>
      <c r="AJ74" s="277">
        <f t="shared" si="4"/>
        <v>0</v>
      </c>
      <c r="AK74" s="277">
        <f t="shared" si="4"/>
        <v>0</v>
      </c>
      <c r="AL74" s="553">
        <f>+E143</f>
        <v>0</v>
      </c>
    </row>
    <row r="75" spans="1:38" ht="14.45" customHeight="1">
      <c r="A75" s="909">
        <v>9433</v>
      </c>
      <c r="B75" s="909">
        <v>8095</v>
      </c>
      <c r="C75" s="909">
        <v>1338</v>
      </c>
      <c r="D75" s="909">
        <v>0</v>
      </c>
      <c r="E75" s="909">
        <v>0</v>
      </c>
      <c r="F75" s="909">
        <v>5000</v>
      </c>
      <c r="K75" s="199" t="s">
        <v>83</v>
      </c>
      <c r="L75" s="200"/>
      <c r="M75" s="201" t="s">
        <v>22</v>
      </c>
      <c r="N75" s="202"/>
      <c r="O75" s="203" t="s">
        <v>23</v>
      </c>
      <c r="P75" s="204">
        <f>'Ｓ５９（1984）'!A75</f>
        <v>9433</v>
      </c>
      <c r="Q75" s="205">
        <f>'Ｓ５９（1984）'!B75</f>
        <v>8095</v>
      </c>
      <c r="R75" s="225"/>
      <c r="S75" s="267">
        <f>'Ｓ５９（1984）'!D75</f>
        <v>0</v>
      </c>
      <c r="T75" s="268">
        <f>'Ｓ５９（1984）'!F75</f>
        <v>5000</v>
      </c>
      <c r="U75" s="269" t="s">
        <v>404</v>
      </c>
      <c r="V75" s="200"/>
      <c r="W75" s="201" t="s">
        <v>405</v>
      </c>
      <c r="X75" s="202"/>
      <c r="Y75" s="216" t="s">
        <v>406</v>
      </c>
      <c r="Z75" s="307">
        <f>+A121</f>
        <v>10156</v>
      </c>
      <c r="AA75" s="277">
        <f t="shared" si="3"/>
        <v>0</v>
      </c>
      <c r="AB75" s="277">
        <f t="shared" si="3"/>
        <v>0</v>
      </c>
      <c r="AC75" s="549">
        <f>+E121</f>
        <v>8600</v>
      </c>
      <c r="AD75" s="269" t="s">
        <v>407</v>
      </c>
      <c r="AE75" s="200"/>
      <c r="AF75" s="201" t="s">
        <v>405</v>
      </c>
      <c r="AG75" s="202"/>
      <c r="AH75" s="216" t="s">
        <v>408</v>
      </c>
      <c r="AI75" s="307">
        <f>+A144</f>
        <v>0</v>
      </c>
      <c r="AJ75" s="277">
        <f t="shared" si="4"/>
        <v>0</v>
      </c>
      <c r="AK75" s="277">
        <f t="shared" si="4"/>
        <v>0</v>
      </c>
      <c r="AL75" s="553">
        <f>+E144</f>
        <v>0</v>
      </c>
    </row>
    <row r="76" spans="1:38" ht="14.45" customHeight="1">
      <c r="A76" s="909">
        <v>1724</v>
      </c>
      <c r="B76" s="909">
        <v>1224</v>
      </c>
      <c r="C76" s="909">
        <v>500</v>
      </c>
      <c r="D76" s="909">
        <v>0</v>
      </c>
      <c r="E76" s="909">
        <v>0</v>
      </c>
      <c r="F76" s="909">
        <v>0</v>
      </c>
      <c r="K76" s="199"/>
      <c r="L76" s="200" t="s">
        <v>25</v>
      </c>
      <c r="M76" s="201" t="s">
        <v>26</v>
      </c>
      <c r="N76" s="202"/>
      <c r="O76" s="203" t="s">
        <v>27</v>
      </c>
      <c r="P76" s="204">
        <f>'Ｓ５９（1984）'!A76</f>
        <v>1724</v>
      </c>
      <c r="Q76" s="205">
        <f>'Ｓ５９（1984）'!B76</f>
        <v>1224</v>
      </c>
      <c r="R76" s="225"/>
      <c r="S76" s="267">
        <f>'Ｓ５９（1984）'!D76</f>
        <v>0</v>
      </c>
      <c r="T76" s="268">
        <f>'Ｓ５９（1984）'!F76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09">
        <v>0</v>
      </c>
      <c r="B77" s="909">
        <v>0</v>
      </c>
      <c r="C77" s="909">
        <v>0</v>
      </c>
      <c r="D77" s="909">
        <v>0</v>
      </c>
      <c r="E77" s="909">
        <v>0</v>
      </c>
      <c r="F77" s="909">
        <v>0</v>
      </c>
      <c r="K77" s="199"/>
      <c r="L77" s="200" t="s">
        <v>28</v>
      </c>
      <c r="M77" s="201" t="s">
        <v>29</v>
      </c>
      <c r="N77" s="202"/>
      <c r="O77" s="203" t="s">
        <v>30</v>
      </c>
      <c r="P77" s="204">
        <f>'Ｓ５９（1984）'!A77</f>
        <v>0</v>
      </c>
      <c r="Q77" s="205">
        <f>'Ｓ５９（1984）'!B77</f>
        <v>0</v>
      </c>
      <c r="R77" s="225"/>
      <c r="S77" s="267">
        <f>'Ｓ５９（1984）'!D77</f>
        <v>0</v>
      </c>
      <c r="T77" s="268">
        <f>'Ｓ５９（1984）'!F77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09">
        <v>0</v>
      </c>
      <c r="B78" s="909">
        <v>0</v>
      </c>
      <c r="C78" s="909">
        <v>0</v>
      </c>
      <c r="D78" s="909">
        <v>0</v>
      </c>
      <c r="E78" s="909">
        <v>0</v>
      </c>
      <c r="F78" s="909">
        <v>0</v>
      </c>
      <c r="K78" s="199"/>
      <c r="L78" s="200" t="s">
        <v>31</v>
      </c>
      <c r="M78" s="201" t="s">
        <v>32</v>
      </c>
      <c r="N78" s="202"/>
      <c r="O78" s="203" t="s">
        <v>33</v>
      </c>
      <c r="P78" s="204">
        <f>'Ｓ５９（1984）'!A78</f>
        <v>0</v>
      </c>
      <c r="Q78" s="205">
        <f>'Ｓ５９（1984）'!B78</f>
        <v>0</v>
      </c>
      <c r="R78" s="225"/>
      <c r="S78" s="267">
        <f>'Ｓ５９（1984）'!D78</f>
        <v>0</v>
      </c>
      <c r="T78" s="268">
        <f>'Ｓ５９（1984）'!F78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09">
        <v>0</v>
      </c>
      <c r="B79" s="909">
        <v>0</v>
      </c>
      <c r="C79" s="909">
        <v>0</v>
      </c>
      <c r="D79" s="909">
        <v>0</v>
      </c>
      <c r="E79" s="909">
        <v>0</v>
      </c>
      <c r="F79" s="909">
        <v>0</v>
      </c>
      <c r="K79" s="199"/>
      <c r="L79" s="200" t="s">
        <v>35</v>
      </c>
      <c r="M79" s="201" t="s">
        <v>36</v>
      </c>
      <c r="N79" s="202"/>
      <c r="O79" s="203" t="s">
        <v>37</v>
      </c>
      <c r="P79" s="204">
        <f>'Ｓ５９（1984）'!A79</f>
        <v>0</v>
      </c>
      <c r="Q79" s="205">
        <f>'Ｓ５９（1984）'!B79</f>
        <v>0</v>
      </c>
      <c r="R79" s="225"/>
      <c r="S79" s="267">
        <f>'Ｓ５９（1984）'!D79</f>
        <v>0</v>
      </c>
      <c r="T79" s="268">
        <f>'Ｓ５９（1984）'!F79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09">
        <v>24132</v>
      </c>
      <c r="B80" s="909">
        <v>7426</v>
      </c>
      <c r="C80" s="909">
        <v>16706</v>
      </c>
      <c r="D80" s="909">
        <v>2550</v>
      </c>
      <c r="E80" s="909">
        <v>848</v>
      </c>
      <c r="F80" s="909">
        <v>11600</v>
      </c>
      <c r="K80" s="199"/>
      <c r="L80" s="200" t="s">
        <v>38</v>
      </c>
      <c r="M80" s="201" t="s">
        <v>149</v>
      </c>
      <c r="N80" s="202"/>
      <c r="O80" s="203" t="s">
        <v>40</v>
      </c>
      <c r="P80" s="204">
        <f>'Ｓ５９（1984）'!A80</f>
        <v>24132</v>
      </c>
      <c r="Q80" s="205">
        <f>'Ｓ５９（1984）'!B80</f>
        <v>7426</v>
      </c>
      <c r="R80" s="225"/>
      <c r="S80" s="267">
        <f>'Ｓ５９（1984）'!D80</f>
        <v>2550</v>
      </c>
      <c r="T80" s="268">
        <f>'Ｓ５９（1984）'!F80</f>
        <v>11600</v>
      </c>
      <c r="U80" s="269"/>
      <c r="V80" s="200" t="s">
        <v>38</v>
      </c>
      <c r="W80" s="201" t="s">
        <v>149</v>
      </c>
      <c r="X80" s="202"/>
      <c r="Y80" s="203" t="s">
        <v>413</v>
      </c>
      <c r="Z80" s="307">
        <f>+A122</f>
        <v>10156</v>
      </c>
      <c r="AA80" s="277">
        <f>+B122</f>
        <v>0</v>
      </c>
      <c r="AB80" s="277">
        <f>+C122</f>
        <v>0</v>
      </c>
      <c r="AC80" s="549">
        <f>+E122</f>
        <v>8600</v>
      </c>
      <c r="AD80" s="269" t="s">
        <v>414</v>
      </c>
      <c r="AE80" s="200" t="s">
        <v>38</v>
      </c>
      <c r="AF80" s="201" t="s">
        <v>149</v>
      </c>
      <c r="AG80" s="202"/>
      <c r="AH80" s="203" t="s">
        <v>415</v>
      </c>
      <c r="AI80" s="307">
        <f>+A145</f>
        <v>0</v>
      </c>
      <c r="AJ80" s="277">
        <f>+B145</f>
        <v>0</v>
      </c>
      <c r="AK80" s="277">
        <f>+C145</f>
        <v>0</v>
      </c>
      <c r="AL80" s="553">
        <f>+E145</f>
        <v>0</v>
      </c>
    </row>
    <row r="81" spans="1:38" ht="14.45" customHeight="1">
      <c r="A81" s="909">
        <v>0</v>
      </c>
      <c r="B81" s="909">
        <v>0</v>
      </c>
      <c r="C81" s="909">
        <v>0</v>
      </c>
      <c r="D81" s="909">
        <v>0</v>
      </c>
      <c r="E81" s="909">
        <v>0</v>
      </c>
      <c r="F81" s="909">
        <v>0</v>
      </c>
      <c r="K81" s="199"/>
      <c r="L81" s="200" t="s">
        <v>41</v>
      </c>
      <c r="M81" s="201" t="s">
        <v>42</v>
      </c>
      <c r="N81" s="202"/>
      <c r="O81" s="203" t="s">
        <v>43</v>
      </c>
      <c r="P81" s="204">
        <f>'Ｓ５９（1984）'!A81</f>
        <v>0</v>
      </c>
      <c r="Q81" s="205">
        <f>'Ｓ５９（1984）'!B81</f>
        <v>0</v>
      </c>
      <c r="R81" s="225"/>
      <c r="S81" s="267">
        <f>'Ｓ５９（1984）'!D81</f>
        <v>0</v>
      </c>
      <c r="T81" s="268">
        <f>'Ｓ５９（1984）'!F81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09">
        <v>4309</v>
      </c>
      <c r="B82" s="909">
        <v>1173</v>
      </c>
      <c r="C82" s="909">
        <v>3136</v>
      </c>
      <c r="D82" s="909">
        <v>400</v>
      </c>
      <c r="E82" s="909">
        <v>0</v>
      </c>
      <c r="F82" s="909">
        <v>1800</v>
      </c>
      <c r="K82" s="199" t="s">
        <v>131</v>
      </c>
      <c r="L82" s="221"/>
      <c r="M82" s="201" t="s">
        <v>13</v>
      </c>
      <c r="N82" s="202"/>
      <c r="O82" s="203" t="s">
        <v>44</v>
      </c>
      <c r="P82" s="204">
        <f>'Ｓ５９（1984）'!A82</f>
        <v>4309</v>
      </c>
      <c r="Q82" s="205">
        <f>'Ｓ５９（1984）'!B82</f>
        <v>1173</v>
      </c>
      <c r="R82" s="225"/>
      <c r="S82" s="267">
        <f>'Ｓ５９（1984）'!D82</f>
        <v>400</v>
      </c>
      <c r="T82" s="268">
        <f>'Ｓ５９（1984）'!F82</f>
        <v>1800</v>
      </c>
      <c r="U82" s="269"/>
      <c r="V82" s="221"/>
      <c r="W82" s="201" t="s">
        <v>13</v>
      </c>
      <c r="X82" s="202"/>
      <c r="Y82" s="203"/>
      <c r="Z82" s="310">
        <f>Z75-Z80</f>
        <v>0</v>
      </c>
      <c r="AA82" s="311">
        <f>AA75-AA80</f>
        <v>0</v>
      </c>
      <c r="AB82" s="311">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909">
        <v>1622</v>
      </c>
      <c r="B83" s="909">
        <v>1622</v>
      </c>
      <c r="C83" s="909">
        <v>0</v>
      </c>
      <c r="D83" s="909">
        <v>0</v>
      </c>
      <c r="E83" s="909">
        <v>0</v>
      </c>
      <c r="F83" s="909">
        <v>0</v>
      </c>
      <c r="K83" s="199" t="s">
        <v>4</v>
      </c>
      <c r="L83" s="178" t="s">
        <v>45</v>
      </c>
      <c r="M83" s="202"/>
      <c r="N83" s="202"/>
      <c r="O83" s="203" t="s">
        <v>46</v>
      </c>
      <c r="P83" s="204">
        <f>'Ｓ５９（1984）'!A83</f>
        <v>1622</v>
      </c>
      <c r="Q83" s="205">
        <f>'Ｓ５９（1984）'!B83</f>
        <v>1622</v>
      </c>
      <c r="R83" s="225"/>
      <c r="S83" s="267">
        <f>'Ｓ５９（1984）'!D83</f>
        <v>0</v>
      </c>
      <c r="T83" s="268">
        <f>'Ｓ５９（1984）'!F83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09">
        <v>0</v>
      </c>
      <c r="B84" s="909">
        <v>0</v>
      </c>
      <c r="C84" s="909">
        <v>0</v>
      </c>
      <c r="D84" s="909">
        <v>0</v>
      </c>
      <c r="E84" s="909">
        <v>0</v>
      </c>
      <c r="F84" s="909">
        <v>0</v>
      </c>
      <c r="K84" s="199"/>
      <c r="L84" s="200"/>
      <c r="M84" s="201" t="s">
        <v>100</v>
      </c>
      <c r="N84" s="202"/>
      <c r="O84" s="203" t="s">
        <v>75</v>
      </c>
      <c r="P84" s="204">
        <f>'Ｓ５９（1984）'!A84</f>
        <v>0</v>
      </c>
      <c r="Q84" s="205">
        <f>'Ｓ５９（1984）'!B84</f>
        <v>0</v>
      </c>
      <c r="R84" s="225"/>
      <c r="S84" s="267">
        <f>'Ｓ５９（1984）'!D84</f>
        <v>0</v>
      </c>
      <c r="T84" s="268">
        <f>'Ｓ５９（1984）'!F84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909">
        <v>1622</v>
      </c>
      <c r="B85" s="909">
        <v>1622</v>
      </c>
      <c r="C85" s="909">
        <v>0</v>
      </c>
      <c r="D85" s="909">
        <v>0</v>
      </c>
      <c r="E85" s="909">
        <v>0</v>
      </c>
      <c r="F85" s="909">
        <v>0</v>
      </c>
      <c r="K85" s="199"/>
      <c r="L85" s="200"/>
      <c r="M85" s="201" t="s">
        <v>101</v>
      </c>
      <c r="N85" s="202"/>
      <c r="O85" s="203" t="s">
        <v>77</v>
      </c>
      <c r="P85" s="204">
        <f>'Ｓ５９（1984）'!A85</f>
        <v>1622</v>
      </c>
      <c r="Q85" s="205">
        <f>'Ｓ５９（1984）'!B85</f>
        <v>1622</v>
      </c>
      <c r="R85" s="225"/>
      <c r="S85" s="267">
        <f>'Ｓ５９（1984）'!D85</f>
        <v>0</v>
      </c>
      <c r="T85" s="268">
        <f>'Ｓ５９（1984）'!F85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09">
        <v>75425</v>
      </c>
      <c r="B86" s="909">
        <v>75425</v>
      </c>
      <c r="C86" s="909">
        <v>0</v>
      </c>
      <c r="D86" s="909">
        <v>400</v>
      </c>
      <c r="E86" s="909">
        <v>0</v>
      </c>
      <c r="F86" s="909">
        <v>38600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422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909">
        <v>69698</v>
      </c>
      <c r="B87" s="909">
        <v>69698</v>
      </c>
      <c r="C87" s="909">
        <v>0</v>
      </c>
      <c r="D87" s="909">
        <v>0</v>
      </c>
      <c r="E87" s="909">
        <v>0</v>
      </c>
      <c r="F87" s="909">
        <v>38600</v>
      </c>
      <c r="K87" s="199"/>
      <c r="L87" s="178"/>
      <c r="M87" s="201" t="s">
        <v>47</v>
      </c>
      <c r="N87" s="202"/>
      <c r="O87" s="203" t="s">
        <v>48</v>
      </c>
      <c r="P87" s="204">
        <f>'Ｓ５９（1984）'!A87</f>
        <v>69698</v>
      </c>
      <c r="Q87" s="205">
        <f>'Ｓ５９（1984）'!B87</f>
        <v>69698</v>
      </c>
      <c r="R87" s="225"/>
      <c r="S87" s="267">
        <f>'Ｓ５９（1984）'!D87</f>
        <v>0</v>
      </c>
      <c r="T87" s="268">
        <f>'Ｓ５９（1984）'!F87</f>
        <v>38600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09">
        <v>3210</v>
      </c>
      <c r="B88" s="909">
        <v>3210</v>
      </c>
      <c r="C88" s="909">
        <v>0</v>
      </c>
      <c r="D88" s="909">
        <v>0</v>
      </c>
      <c r="E88" s="909">
        <v>0</v>
      </c>
      <c r="F88" s="909">
        <v>0</v>
      </c>
      <c r="K88" s="199"/>
      <c r="L88" s="200"/>
      <c r="M88" s="201" t="s">
        <v>50</v>
      </c>
      <c r="N88" s="202"/>
      <c r="O88" s="203" t="s">
        <v>51</v>
      </c>
      <c r="P88" s="204">
        <f>'Ｓ５９（1984）'!A88</f>
        <v>3210</v>
      </c>
      <c r="Q88" s="205">
        <f>'Ｓ５９（1984）'!B88</f>
        <v>3210</v>
      </c>
      <c r="R88" s="225"/>
      <c r="S88" s="267">
        <f>'Ｓ５９（1984）'!D88</f>
        <v>0</v>
      </c>
      <c r="T88" s="268">
        <f>'Ｓ５９（1984）'!F88</f>
        <v>0</v>
      </c>
      <c r="U88" s="269"/>
      <c r="V88" s="200"/>
      <c r="W88" s="201" t="s">
        <v>426</v>
      </c>
      <c r="X88" s="202"/>
      <c r="Y88" s="203" t="s">
        <v>427</v>
      </c>
      <c r="Z88" s="307">
        <f t="shared" ref="Z88:AB89" si="5">+A125</f>
        <v>17600</v>
      </c>
      <c r="AA88" s="277">
        <f t="shared" si="5"/>
        <v>0</v>
      </c>
      <c r="AB88" s="277">
        <f t="shared" si="5"/>
        <v>0</v>
      </c>
      <c r="AC88" s="549">
        <f>+E125</f>
        <v>17600</v>
      </c>
      <c r="AD88" s="269"/>
      <c r="AE88" s="200"/>
      <c r="AF88" s="201" t="s">
        <v>426</v>
      </c>
      <c r="AG88" s="202"/>
      <c r="AH88" s="203" t="s">
        <v>428</v>
      </c>
      <c r="AI88" s="307">
        <f t="shared" ref="AI88:AK89" si="6">+A148</f>
        <v>0</v>
      </c>
      <c r="AJ88" s="277">
        <f t="shared" si="6"/>
        <v>0</v>
      </c>
      <c r="AK88" s="277">
        <f t="shared" si="6"/>
        <v>0</v>
      </c>
      <c r="AL88" s="553">
        <f>+E148</f>
        <v>0</v>
      </c>
    </row>
    <row r="89" spans="1:38" ht="14.45" customHeight="1">
      <c r="A89" s="909">
        <v>0</v>
      </c>
      <c r="B89" s="909">
        <v>0</v>
      </c>
      <c r="C89" s="909">
        <v>0</v>
      </c>
      <c r="D89" s="909">
        <v>0</v>
      </c>
      <c r="E89" s="909">
        <v>0</v>
      </c>
      <c r="F89" s="909">
        <v>0</v>
      </c>
      <c r="K89" s="199" t="s">
        <v>129</v>
      </c>
      <c r="L89" s="200"/>
      <c r="M89" s="201" t="s">
        <v>52</v>
      </c>
      <c r="N89" s="202"/>
      <c r="O89" s="203" t="s">
        <v>53</v>
      </c>
      <c r="P89" s="204">
        <f>'Ｓ５９（1984）'!A89</f>
        <v>0</v>
      </c>
      <c r="Q89" s="205">
        <f>'Ｓ５９（1984）'!B89</f>
        <v>0</v>
      </c>
      <c r="R89" s="225"/>
      <c r="S89" s="267">
        <f>'Ｓ５９（1984）'!D89</f>
        <v>0</v>
      </c>
      <c r="T89" s="268">
        <f>'Ｓ５９（1984）'!F89</f>
        <v>0</v>
      </c>
      <c r="U89" s="269"/>
      <c r="V89" s="200"/>
      <c r="W89" s="201" t="s">
        <v>429</v>
      </c>
      <c r="X89" s="202"/>
      <c r="Y89" s="203" t="s">
        <v>430</v>
      </c>
      <c r="Z89" s="307">
        <f t="shared" si="5"/>
        <v>0</v>
      </c>
      <c r="AA89" s="277">
        <f t="shared" si="5"/>
        <v>0</v>
      </c>
      <c r="AB89" s="277">
        <f t="shared" si="5"/>
        <v>0</v>
      </c>
      <c r="AC89" s="549">
        <f>+E126</f>
        <v>0</v>
      </c>
      <c r="AD89" s="269"/>
      <c r="AE89" s="200"/>
      <c r="AF89" s="201" t="s">
        <v>429</v>
      </c>
      <c r="AG89" s="202"/>
      <c r="AH89" s="203" t="s">
        <v>431</v>
      </c>
      <c r="AI89" s="307">
        <f t="shared" si="6"/>
        <v>0</v>
      </c>
      <c r="AJ89" s="277">
        <f t="shared" si="6"/>
        <v>0</v>
      </c>
      <c r="AK89" s="277">
        <f t="shared" si="6"/>
        <v>0</v>
      </c>
      <c r="AL89" s="553">
        <f>+E149</f>
        <v>0</v>
      </c>
    </row>
    <row r="90" spans="1:38" ht="14.45" customHeight="1">
      <c r="A90" s="909">
        <v>0</v>
      </c>
      <c r="B90" s="909">
        <v>0</v>
      </c>
      <c r="C90" s="909">
        <v>0</v>
      </c>
      <c r="D90" s="909">
        <v>0</v>
      </c>
      <c r="E90" s="909">
        <v>0</v>
      </c>
      <c r="F90" s="909">
        <v>0</v>
      </c>
      <c r="K90" s="199"/>
      <c r="L90" s="200" t="s">
        <v>54</v>
      </c>
      <c r="M90" s="201" t="s">
        <v>32</v>
      </c>
      <c r="N90" s="202"/>
      <c r="O90" s="203" t="s">
        <v>55</v>
      </c>
      <c r="P90" s="204">
        <f>'Ｓ５９（1984）'!A90</f>
        <v>0</v>
      </c>
      <c r="Q90" s="205">
        <f>'Ｓ５９（1984）'!B90</f>
        <v>0</v>
      </c>
      <c r="R90" s="225"/>
      <c r="S90" s="267">
        <f>'Ｓ５９（1984）'!D90</f>
        <v>0</v>
      </c>
      <c r="T90" s="268">
        <f>'Ｓ５９（1984）'!F90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09">
        <v>0</v>
      </c>
      <c r="B91" s="909">
        <v>0</v>
      </c>
      <c r="C91" s="909">
        <v>0</v>
      </c>
      <c r="D91" s="909">
        <v>0</v>
      </c>
      <c r="E91" s="909">
        <v>0</v>
      </c>
      <c r="F91" s="909">
        <v>0</v>
      </c>
      <c r="K91" s="199"/>
      <c r="L91" s="200"/>
      <c r="M91" s="201" t="s">
        <v>42</v>
      </c>
      <c r="N91" s="202"/>
      <c r="O91" s="203" t="s">
        <v>56</v>
      </c>
      <c r="P91" s="204">
        <f>'Ｓ５９（1984）'!A91</f>
        <v>0</v>
      </c>
      <c r="Q91" s="205">
        <f>'Ｓ５９（1984）'!B91</f>
        <v>0</v>
      </c>
      <c r="R91" s="225"/>
      <c r="S91" s="267">
        <f>'Ｓ５９（1984）'!D91</f>
        <v>0</v>
      </c>
      <c r="T91" s="268">
        <f>'Ｓ５９（1984）'!F91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09">
        <v>0</v>
      </c>
      <c r="B92" s="909">
        <v>0</v>
      </c>
      <c r="C92" s="909">
        <v>0</v>
      </c>
      <c r="D92" s="909">
        <v>0</v>
      </c>
      <c r="E92" s="909">
        <v>0</v>
      </c>
      <c r="F92" s="909">
        <v>0</v>
      </c>
      <c r="K92" s="199"/>
      <c r="L92" s="200"/>
      <c r="M92" s="201" t="s">
        <v>57</v>
      </c>
      <c r="N92" s="202"/>
      <c r="O92" s="203" t="s">
        <v>58</v>
      </c>
      <c r="P92" s="204">
        <f>'Ｓ５９（1984）'!A92</f>
        <v>0</v>
      </c>
      <c r="Q92" s="205">
        <f>'Ｓ５９（1984）'!B92</f>
        <v>0</v>
      </c>
      <c r="R92" s="225"/>
      <c r="S92" s="267">
        <f>'Ｓ５９（1984）'!D92</f>
        <v>0</v>
      </c>
      <c r="T92" s="268">
        <f>'Ｓ５９（1984）'!F92</f>
        <v>0</v>
      </c>
      <c r="U92" s="269"/>
      <c r="V92" s="200"/>
      <c r="W92" s="201" t="s">
        <v>57</v>
      </c>
      <c r="X92" s="202"/>
      <c r="Y92" s="203" t="s">
        <v>140</v>
      </c>
      <c r="Z92" s="307">
        <f>+A127</f>
        <v>0</v>
      </c>
      <c r="AA92" s="277">
        <f t="shared" ref="AA92:AB96" si="7">+B127</f>
        <v>0</v>
      </c>
      <c r="AB92" s="277">
        <f t="shared" si="7"/>
        <v>0</v>
      </c>
      <c r="AC92" s="549">
        <f>+E127</f>
        <v>0</v>
      </c>
      <c r="AD92" s="269"/>
      <c r="AE92" s="200"/>
      <c r="AF92" s="201" t="s">
        <v>57</v>
      </c>
      <c r="AG92" s="202"/>
      <c r="AH92" s="203" t="s">
        <v>433</v>
      </c>
      <c r="AI92" s="307">
        <f>+A150</f>
        <v>0</v>
      </c>
      <c r="AJ92" s="277">
        <f t="shared" ref="AJ92:AK96" si="8">+B150</f>
        <v>0</v>
      </c>
      <c r="AK92" s="277">
        <f t="shared" si="8"/>
        <v>0</v>
      </c>
      <c r="AL92" s="553">
        <f>+E150</f>
        <v>0</v>
      </c>
    </row>
    <row r="93" spans="1:38" ht="14.45" customHeight="1">
      <c r="A93" s="909">
        <v>1000</v>
      </c>
      <c r="B93" s="909">
        <v>1000</v>
      </c>
      <c r="C93" s="909">
        <v>0</v>
      </c>
      <c r="D93" s="909">
        <v>400</v>
      </c>
      <c r="E93" s="909">
        <v>0</v>
      </c>
      <c r="F93" s="909">
        <v>0</v>
      </c>
      <c r="K93" s="199"/>
      <c r="L93" s="200"/>
      <c r="M93" s="178" t="s">
        <v>60</v>
      </c>
      <c r="N93" s="202"/>
      <c r="O93" s="203" t="s">
        <v>61</v>
      </c>
      <c r="P93" s="204">
        <f>'Ｓ５９（1984）'!A93</f>
        <v>1000</v>
      </c>
      <c r="Q93" s="205">
        <f>'Ｓ５９（1984）'!B93</f>
        <v>1000</v>
      </c>
      <c r="R93" s="225"/>
      <c r="S93" s="267">
        <f>'Ｓ５９（1984）'!D93</f>
        <v>400</v>
      </c>
      <c r="T93" s="268">
        <f>'Ｓ５９（1984）'!F93</f>
        <v>0</v>
      </c>
      <c r="U93" s="269" t="s">
        <v>434</v>
      </c>
      <c r="V93" s="200"/>
      <c r="W93" s="178" t="s">
        <v>60</v>
      </c>
      <c r="X93" s="202"/>
      <c r="Y93" s="203" t="s">
        <v>435</v>
      </c>
      <c r="Z93" s="307">
        <f>+A128</f>
        <v>477</v>
      </c>
      <c r="AA93" s="277">
        <f t="shared" si="7"/>
        <v>0</v>
      </c>
      <c r="AB93" s="277">
        <f t="shared" si="7"/>
        <v>0</v>
      </c>
      <c r="AC93" s="549">
        <f>+E128</f>
        <v>0</v>
      </c>
      <c r="AD93" s="269"/>
      <c r="AE93" s="200"/>
      <c r="AF93" s="178" t="s">
        <v>60</v>
      </c>
      <c r="AG93" s="202"/>
      <c r="AH93" s="203" t="s">
        <v>436</v>
      </c>
      <c r="AI93" s="307">
        <f>+A151</f>
        <v>0</v>
      </c>
      <c r="AJ93" s="277">
        <f t="shared" si="8"/>
        <v>0</v>
      </c>
      <c r="AK93" s="277">
        <f t="shared" si="8"/>
        <v>0</v>
      </c>
      <c r="AL93" s="553">
        <f>+E151</f>
        <v>0</v>
      </c>
    </row>
    <row r="94" spans="1:38" ht="14.45" customHeight="1">
      <c r="A94" s="909">
        <v>0</v>
      </c>
      <c r="B94" s="909">
        <v>0</v>
      </c>
      <c r="C94" s="909">
        <v>0</v>
      </c>
      <c r="D94" s="909">
        <v>0</v>
      </c>
      <c r="E94" s="909">
        <v>0</v>
      </c>
      <c r="F94" s="909">
        <v>0</v>
      </c>
      <c r="K94" s="199"/>
      <c r="L94" s="200" t="s">
        <v>59</v>
      </c>
      <c r="M94" s="200"/>
      <c r="N94" s="201" t="s">
        <v>62</v>
      </c>
      <c r="O94" s="203" t="s">
        <v>63</v>
      </c>
      <c r="P94" s="204">
        <f>'Ｓ５９（1984）'!A94</f>
        <v>0</v>
      </c>
      <c r="Q94" s="205">
        <f>'Ｓ５９（1984）'!B94</f>
        <v>0</v>
      </c>
      <c r="R94" s="225"/>
      <c r="S94" s="267">
        <f>'Ｓ５９（1984）'!D94</f>
        <v>0</v>
      </c>
      <c r="T94" s="268">
        <f>'Ｓ５９（1984）'!F94</f>
        <v>0</v>
      </c>
      <c r="U94" s="269"/>
      <c r="V94" s="200" t="s">
        <v>59</v>
      </c>
      <c r="W94" s="200"/>
      <c r="X94" s="201" t="s">
        <v>62</v>
      </c>
      <c r="Y94" s="203" t="s">
        <v>437</v>
      </c>
      <c r="Z94" s="307">
        <f>+A129</f>
        <v>0</v>
      </c>
      <c r="AA94" s="277">
        <f t="shared" si="7"/>
        <v>0</v>
      </c>
      <c r="AB94" s="277">
        <f t="shared" si="7"/>
        <v>0</v>
      </c>
      <c r="AC94" s="549">
        <f>+E129</f>
        <v>0</v>
      </c>
      <c r="AD94" s="269"/>
      <c r="AE94" s="200" t="s">
        <v>59</v>
      </c>
      <c r="AF94" s="200"/>
      <c r="AG94" s="201" t="s">
        <v>62</v>
      </c>
      <c r="AH94" s="203" t="s">
        <v>438</v>
      </c>
      <c r="AI94" s="307">
        <f>+A152</f>
        <v>0</v>
      </c>
      <c r="AJ94" s="277">
        <f t="shared" si="8"/>
        <v>0</v>
      </c>
      <c r="AK94" s="277">
        <f t="shared" si="8"/>
        <v>0</v>
      </c>
      <c r="AL94" s="553">
        <f>+E152</f>
        <v>0</v>
      </c>
    </row>
    <row r="95" spans="1:38" ht="14.45" customHeight="1">
      <c r="A95" s="909">
        <v>0</v>
      </c>
      <c r="B95" s="909">
        <v>0</v>
      </c>
      <c r="C95" s="909">
        <v>0</v>
      </c>
      <c r="D95" s="909">
        <v>0</v>
      </c>
      <c r="E95" s="909">
        <v>0</v>
      </c>
      <c r="F95" s="909">
        <v>0</v>
      </c>
      <c r="K95" s="199"/>
      <c r="L95" s="200"/>
      <c r="M95" s="200"/>
      <c r="N95" s="201" t="s">
        <v>64</v>
      </c>
      <c r="O95" s="203" t="s">
        <v>65</v>
      </c>
      <c r="P95" s="204">
        <f>'Ｓ５９（1984）'!A95</f>
        <v>0</v>
      </c>
      <c r="Q95" s="205">
        <f>'Ｓ５９（1984）'!B95</f>
        <v>0</v>
      </c>
      <c r="R95" s="225"/>
      <c r="S95" s="267">
        <f>'Ｓ５９（1984）'!D95</f>
        <v>0</v>
      </c>
      <c r="T95" s="268">
        <f>'Ｓ５９（1984）'!F95</f>
        <v>0</v>
      </c>
      <c r="U95" s="269"/>
      <c r="V95" s="200"/>
      <c r="W95" s="200"/>
      <c r="X95" s="201" t="s">
        <v>64</v>
      </c>
      <c r="Y95" s="203" t="s">
        <v>439</v>
      </c>
      <c r="Z95" s="307">
        <f>+A130</f>
        <v>0</v>
      </c>
      <c r="AA95" s="277">
        <f t="shared" si="7"/>
        <v>0</v>
      </c>
      <c r="AB95" s="277">
        <f t="shared" si="7"/>
        <v>0</v>
      </c>
      <c r="AC95" s="549">
        <f>+E130</f>
        <v>0</v>
      </c>
      <c r="AD95" s="269"/>
      <c r="AE95" s="200"/>
      <c r="AF95" s="200"/>
      <c r="AG95" s="201" t="s">
        <v>64</v>
      </c>
      <c r="AH95" s="203" t="s">
        <v>440</v>
      </c>
      <c r="AI95" s="307">
        <f>+A153</f>
        <v>0</v>
      </c>
      <c r="AJ95" s="277">
        <f t="shared" si="8"/>
        <v>0</v>
      </c>
      <c r="AK95" s="277">
        <f t="shared" si="8"/>
        <v>0</v>
      </c>
      <c r="AL95" s="553">
        <f>+E153</f>
        <v>0</v>
      </c>
    </row>
    <row r="96" spans="1:38" ht="14.45" customHeight="1">
      <c r="A96" s="909">
        <v>0</v>
      </c>
      <c r="B96" s="909">
        <v>0</v>
      </c>
      <c r="C96" s="909">
        <v>0</v>
      </c>
      <c r="D96" s="909">
        <v>0</v>
      </c>
      <c r="E96" s="909">
        <v>0</v>
      </c>
      <c r="F96" s="909">
        <v>0</v>
      </c>
      <c r="K96" s="199" t="s">
        <v>38</v>
      </c>
      <c r="L96" s="200"/>
      <c r="M96" s="200"/>
      <c r="N96" s="201" t="s">
        <v>66</v>
      </c>
      <c r="O96" s="203" t="s">
        <v>67</v>
      </c>
      <c r="P96" s="204">
        <f>'Ｓ５９（1984）'!A96</f>
        <v>0</v>
      </c>
      <c r="Q96" s="205">
        <f>'Ｓ５９（1984）'!B96</f>
        <v>0</v>
      </c>
      <c r="R96" s="225"/>
      <c r="S96" s="267">
        <f>'Ｓ５９（1984）'!D96</f>
        <v>0</v>
      </c>
      <c r="T96" s="268">
        <f>'Ｓ５９（1984）'!F96</f>
        <v>0</v>
      </c>
      <c r="U96" s="269"/>
      <c r="V96" s="200"/>
      <c r="W96" s="200"/>
      <c r="X96" s="201" t="s">
        <v>66</v>
      </c>
      <c r="Y96" s="203" t="s">
        <v>441</v>
      </c>
      <c r="Z96" s="307">
        <f>+A131</f>
        <v>0</v>
      </c>
      <c r="AA96" s="277">
        <f t="shared" si="7"/>
        <v>0</v>
      </c>
      <c r="AB96" s="277">
        <f t="shared" si="7"/>
        <v>0</v>
      </c>
      <c r="AC96" s="549">
        <f>+E131</f>
        <v>0</v>
      </c>
      <c r="AD96" s="269"/>
      <c r="AE96" s="200"/>
      <c r="AF96" s="200"/>
      <c r="AG96" s="201" t="s">
        <v>66</v>
      </c>
      <c r="AH96" s="203" t="s">
        <v>442</v>
      </c>
      <c r="AI96" s="307">
        <f>+A154</f>
        <v>0</v>
      </c>
      <c r="AJ96" s="277">
        <f t="shared" si="8"/>
        <v>0</v>
      </c>
      <c r="AK96" s="277">
        <f t="shared" si="8"/>
        <v>0</v>
      </c>
      <c r="AL96" s="553">
        <f>+E154</f>
        <v>0</v>
      </c>
    </row>
    <row r="97" spans="1:38" ht="14.45" customHeight="1">
      <c r="A97" s="909">
        <v>1000</v>
      </c>
      <c r="B97" s="909">
        <v>1000</v>
      </c>
      <c r="C97" s="909">
        <v>0</v>
      </c>
      <c r="D97" s="909">
        <v>400</v>
      </c>
      <c r="E97" s="909">
        <v>0</v>
      </c>
      <c r="F97" s="909">
        <v>0</v>
      </c>
      <c r="K97" s="199"/>
      <c r="L97" s="200"/>
      <c r="M97" s="200"/>
      <c r="N97" s="201" t="s">
        <v>150</v>
      </c>
      <c r="O97" s="203" t="s">
        <v>69</v>
      </c>
      <c r="P97" s="204">
        <f>'Ｓ５９（1984）'!A97</f>
        <v>1000</v>
      </c>
      <c r="Q97" s="205">
        <f>'Ｓ５９（1984）'!B97</f>
        <v>1000</v>
      </c>
      <c r="R97" s="225"/>
      <c r="S97" s="267">
        <f>'Ｓ５９（1984）'!D97</f>
        <v>400</v>
      </c>
      <c r="T97" s="268">
        <f>'Ｓ５９（1984）'!F97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09">
        <v>1517</v>
      </c>
      <c r="B98" s="909">
        <v>1517</v>
      </c>
      <c r="C98" s="909">
        <v>0</v>
      </c>
      <c r="D98" s="909">
        <v>0</v>
      </c>
      <c r="E98" s="909">
        <v>0</v>
      </c>
      <c r="F98" s="90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443</v>
      </c>
      <c r="Z98" s="307">
        <f t="shared" ref="Z98:AB99" si="9">+A132</f>
        <v>477</v>
      </c>
      <c r="AA98" s="277">
        <f t="shared" si="9"/>
        <v>0</v>
      </c>
      <c r="AB98" s="277">
        <f t="shared" si="9"/>
        <v>0</v>
      </c>
      <c r="AC98" s="549">
        <f>+E132</f>
        <v>0</v>
      </c>
      <c r="AD98" s="269"/>
      <c r="AE98" s="200" t="s">
        <v>41</v>
      </c>
      <c r="AF98" s="221"/>
      <c r="AG98" s="201" t="s">
        <v>13</v>
      </c>
      <c r="AH98" s="203" t="s">
        <v>444</v>
      </c>
      <c r="AI98" s="307">
        <f t="shared" ref="AI98:AK99" si="10">+A155</f>
        <v>0</v>
      </c>
      <c r="AJ98" s="277">
        <f t="shared" si="10"/>
        <v>0</v>
      </c>
      <c r="AK98" s="277">
        <f t="shared" si="10"/>
        <v>0</v>
      </c>
      <c r="AL98" s="553">
        <f>+E155</f>
        <v>0</v>
      </c>
    </row>
    <row r="99" spans="1:38" ht="14.45" customHeight="1">
      <c r="A99" s="909">
        <v>0</v>
      </c>
      <c r="B99" s="909">
        <v>0</v>
      </c>
      <c r="C99" s="909">
        <v>0</v>
      </c>
      <c r="D99" s="909">
        <v>0</v>
      </c>
      <c r="E99" s="909">
        <v>0</v>
      </c>
      <c r="F99" s="909">
        <v>0</v>
      </c>
      <c r="K99" s="227" t="s">
        <v>134</v>
      </c>
      <c r="L99" s="200"/>
      <c r="M99" s="201" t="s">
        <v>70</v>
      </c>
      <c r="N99" s="202"/>
      <c r="O99" s="203" t="s">
        <v>71</v>
      </c>
      <c r="P99" s="204">
        <f>'Ｓ５９（1984）'!A98</f>
        <v>1517</v>
      </c>
      <c r="Q99" s="205">
        <f>'Ｓ５９（1984）'!B98</f>
        <v>1517</v>
      </c>
      <c r="R99" s="225"/>
      <c r="S99" s="267">
        <f>'Ｓ５９（1984）'!D98</f>
        <v>0</v>
      </c>
      <c r="T99" s="268">
        <f>'Ｓ５９（1984）'!F98</f>
        <v>0</v>
      </c>
      <c r="U99" s="315" t="s">
        <v>446</v>
      </c>
      <c r="V99" s="200"/>
      <c r="W99" s="201" t="s">
        <v>70</v>
      </c>
      <c r="X99" s="202"/>
      <c r="Y99" s="203" t="s">
        <v>445</v>
      </c>
      <c r="Z99" s="307">
        <f t="shared" si="9"/>
        <v>0</v>
      </c>
      <c r="AA99" s="277">
        <f t="shared" si="9"/>
        <v>0</v>
      </c>
      <c r="AB99" s="277">
        <f t="shared" si="9"/>
        <v>0</v>
      </c>
      <c r="AC99" s="549">
        <f>+E133</f>
        <v>0</v>
      </c>
      <c r="AD99" s="315" t="s">
        <v>446</v>
      </c>
      <c r="AE99" s="200"/>
      <c r="AF99" s="201" t="s">
        <v>70</v>
      </c>
      <c r="AG99" s="202"/>
      <c r="AH99" s="203" t="s">
        <v>447</v>
      </c>
      <c r="AI99" s="307">
        <f t="shared" si="10"/>
        <v>0</v>
      </c>
      <c r="AJ99" s="277">
        <f t="shared" si="10"/>
        <v>0</v>
      </c>
      <c r="AK99" s="277">
        <f t="shared" si="10"/>
        <v>0</v>
      </c>
      <c r="AL99" s="553">
        <f>+E156</f>
        <v>0</v>
      </c>
    </row>
    <row r="100" spans="1:38" ht="14.45" customHeight="1">
      <c r="A100" s="909">
        <v>0</v>
      </c>
      <c r="B100" s="909">
        <v>0</v>
      </c>
      <c r="C100" s="909">
        <v>0</v>
      </c>
      <c r="D100" s="909">
        <v>0</v>
      </c>
      <c r="E100" s="909">
        <v>0</v>
      </c>
      <c r="F100" s="909">
        <v>0</v>
      </c>
      <c r="K100" s="199" t="s">
        <v>130</v>
      </c>
      <c r="L100" s="200"/>
      <c r="M100" s="201" t="s">
        <v>73</v>
      </c>
      <c r="N100" s="202"/>
      <c r="O100" s="203" t="s">
        <v>74</v>
      </c>
      <c r="P100" s="204">
        <f>'Ｓ５９（1984）'!A99</f>
        <v>0</v>
      </c>
      <c r="Q100" s="205">
        <f>'Ｓ５９（1984）'!B99</f>
        <v>0</v>
      </c>
      <c r="R100" s="225"/>
      <c r="S100" s="267">
        <f>'Ｓ５９（1984）'!D99</f>
        <v>0</v>
      </c>
      <c r="T100" s="268">
        <f>'Ｓ５９（1984）'!F99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09">
        <v>4929</v>
      </c>
      <c r="B101" s="909">
        <v>4929</v>
      </c>
      <c r="C101" s="909">
        <v>0</v>
      </c>
      <c r="D101" s="909">
        <v>0</v>
      </c>
      <c r="E101" s="909">
        <v>0</v>
      </c>
      <c r="F101" s="909">
        <v>0</v>
      </c>
      <c r="K101" s="199"/>
      <c r="L101" s="221"/>
      <c r="M101" s="201" t="s">
        <v>13</v>
      </c>
      <c r="N101" s="202"/>
      <c r="O101" s="203" t="s">
        <v>76</v>
      </c>
      <c r="P101" s="204">
        <f>'Ｓ５９（1984）'!A100</f>
        <v>0</v>
      </c>
      <c r="Q101" s="205">
        <f>'Ｓ５９（1984）'!B100</f>
        <v>0</v>
      </c>
      <c r="R101" s="225"/>
      <c r="S101" s="267">
        <f>'Ｓ５９（1984）'!D100</f>
        <v>0</v>
      </c>
      <c r="T101" s="268">
        <f>'Ｓ５９（1984）'!F100</f>
        <v>0</v>
      </c>
      <c r="U101" s="269"/>
      <c r="V101" s="221"/>
      <c r="W101" s="201" t="s">
        <v>13</v>
      </c>
      <c r="X101" s="202"/>
      <c r="Y101" s="203" t="s">
        <v>448</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909">
        <v>0</v>
      </c>
      <c r="B102" s="909">
        <v>0</v>
      </c>
      <c r="C102" s="909">
        <v>0</v>
      </c>
      <c r="D102" s="909">
        <v>0</v>
      </c>
      <c r="E102" s="909">
        <v>0</v>
      </c>
      <c r="F102" s="909">
        <v>0</v>
      </c>
      <c r="K102" s="199" t="s">
        <v>4</v>
      </c>
      <c r="L102" s="178" t="s">
        <v>78</v>
      </c>
      <c r="M102" s="202"/>
      <c r="N102" s="202"/>
      <c r="O102" s="203" t="s">
        <v>79</v>
      </c>
      <c r="P102" s="204">
        <f>'Ｓ５９（1984）'!A101</f>
        <v>4929</v>
      </c>
      <c r="Q102" s="205">
        <f>'Ｓ５９（1984）'!B101</f>
        <v>4929</v>
      </c>
      <c r="R102" s="225"/>
      <c r="S102" s="267">
        <f>'Ｓ５９（1984）'!D101</f>
        <v>0</v>
      </c>
      <c r="T102" s="268">
        <f>'Ｓ５９（1984）'!F101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09">
        <v>60385</v>
      </c>
      <c r="B103" s="909">
        <v>60385</v>
      </c>
      <c r="C103" s="909">
        <v>0</v>
      </c>
      <c r="D103" s="909">
        <v>0</v>
      </c>
      <c r="E103" s="909">
        <v>0</v>
      </c>
      <c r="F103" s="909">
        <v>13300</v>
      </c>
      <c r="K103" s="199"/>
      <c r="L103" s="200"/>
      <c r="M103" s="201" t="s">
        <v>11</v>
      </c>
      <c r="N103" s="202"/>
      <c r="O103" s="203" t="s">
        <v>80</v>
      </c>
      <c r="P103" s="204">
        <f>'Ｓ５９（1984）'!A102</f>
        <v>0</v>
      </c>
      <c r="Q103" s="205">
        <f>'Ｓ５９（1984）'!B102</f>
        <v>0</v>
      </c>
      <c r="R103" s="225"/>
      <c r="S103" s="267">
        <f>'Ｓ５９（1984）'!D102</f>
        <v>0</v>
      </c>
      <c r="T103" s="268">
        <f>'Ｓ５９（1984）'!F102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09">
        <v>22321</v>
      </c>
      <c r="B104" s="909">
        <v>22321</v>
      </c>
      <c r="C104" s="909">
        <v>0</v>
      </c>
      <c r="D104" s="909">
        <v>0</v>
      </c>
      <c r="E104" s="909">
        <v>0</v>
      </c>
      <c r="F104" s="909">
        <v>13300</v>
      </c>
      <c r="K104" s="199"/>
      <c r="L104" s="221"/>
      <c r="M104" s="201" t="s">
        <v>13</v>
      </c>
      <c r="N104" s="202"/>
      <c r="O104" s="203"/>
      <c r="P104" s="224">
        <f>P102-P103</f>
        <v>4929</v>
      </c>
      <c r="Q104" s="297">
        <f>Q102-Q103</f>
        <v>4929</v>
      </c>
      <c r="R104" s="225"/>
      <c r="S104" s="297">
        <f>S102-S103</f>
        <v>0</v>
      </c>
      <c r="T104" s="275">
        <f>T102-T103</f>
        <v>0</v>
      </c>
      <c r="U104" s="269"/>
      <c r="V104" s="221"/>
      <c r="W104" s="201" t="s">
        <v>13</v>
      </c>
      <c r="X104" s="202"/>
      <c r="Y104" s="203" t="s">
        <v>450</v>
      </c>
      <c r="Z104" s="307">
        <f t="shared" ref="Z104:AB105" si="11">+A135</f>
        <v>2243</v>
      </c>
      <c r="AA104" s="277">
        <f t="shared" si="11"/>
        <v>0</v>
      </c>
      <c r="AB104" s="277">
        <f t="shared" si="11"/>
        <v>0</v>
      </c>
      <c r="AC104" s="549">
        <f>+E135</f>
        <v>1600</v>
      </c>
      <c r="AD104" s="269"/>
      <c r="AE104" s="221"/>
      <c r="AF104" s="201" t="s">
        <v>13</v>
      </c>
      <c r="AG104" s="202"/>
      <c r="AH104" s="203" t="s">
        <v>451</v>
      </c>
      <c r="AI104" s="307">
        <f t="shared" ref="AI104:AK105" si="12">+A158</f>
        <v>0</v>
      </c>
      <c r="AJ104" s="277">
        <f t="shared" si="12"/>
        <v>0</v>
      </c>
      <c r="AK104" s="277">
        <f t="shared" si="12"/>
        <v>0</v>
      </c>
      <c r="AL104" s="553">
        <f>+E158</f>
        <v>0</v>
      </c>
    </row>
    <row r="105" spans="1:38" ht="14.45" customHeight="1">
      <c r="A105" s="909">
        <v>950</v>
      </c>
      <c r="B105" s="909">
        <v>950</v>
      </c>
      <c r="C105" s="909">
        <v>0</v>
      </c>
      <c r="D105" s="909">
        <v>0</v>
      </c>
      <c r="E105" s="909">
        <v>0</v>
      </c>
      <c r="F105" s="909">
        <v>0</v>
      </c>
      <c r="K105" s="199"/>
      <c r="L105" s="174"/>
      <c r="M105" s="201" t="s">
        <v>88</v>
      </c>
      <c r="N105" s="202"/>
      <c r="O105" s="203" t="s">
        <v>109</v>
      </c>
      <c r="P105" s="204">
        <f>'Ｓ５９（1984）'!A104</f>
        <v>22321</v>
      </c>
      <c r="Q105" s="205">
        <f>'Ｓ５９（1984）'!B104</f>
        <v>22321</v>
      </c>
      <c r="R105" s="225"/>
      <c r="S105" s="267">
        <f>'Ｓ５９（1984）'!D104</f>
        <v>0</v>
      </c>
      <c r="T105" s="268">
        <f>'Ｓ５９（1984）'!F104</f>
        <v>13300</v>
      </c>
      <c r="U105" s="269"/>
      <c r="V105" s="174"/>
      <c r="W105" s="201" t="s">
        <v>452</v>
      </c>
      <c r="X105" s="202"/>
      <c r="Y105" s="203" t="s">
        <v>453</v>
      </c>
      <c r="Z105" s="307">
        <f t="shared" si="11"/>
        <v>0</v>
      </c>
      <c r="AA105" s="277">
        <f t="shared" si="11"/>
        <v>0</v>
      </c>
      <c r="AB105" s="277">
        <f t="shared" si="11"/>
        <v>0</v>
      </c>
      <c r="AC105" s="549">
        <f>+E136</f>
        <v>0</v>
      </c>
      <c r="AD105" s="269"/>
      <c r="AE105" s="174"/>
      <c r="AF105" s="201" t="s">
        <v>452</v>
      </c>
      <c r="AG105" s="202"/>
      <c r="AH105" s="203" t="s">
        <v>454</v>
      </c>
      <c r="AI105" s="307">
        <f t="shared" si="12"/>
        <v>0</v>
      </c>
      <c r="AJ105" s="277">
        <f t="shared" si="12"/>
        <v>0</v>
      </c>
      <c r="AK105" s="277">
        <f t="shared" si="12"/>
        <v>0</v>
      </c>
      <c r="AL105" s="553">
        <f>+E159</f>
        <v>0</v>
      </c>
    </row>
    <row r="106" spans="1:38" ht="14.45" customHeight="1">
      <c r="A106" s="909">
        <v>0</v>
      </c>
      <c r="B106" s="909">
        <v>0</v>
      </c>
      <c r="C106" s="909">
        <v>0</v>
      </c>
      <c r="D106" s="909">
        <v>0</v>
      </c>
      <c r="E106" s="909">
        <v>0</v>
      </c>
      <c r="F106" s="909">
        <v>0</v>
      </c>
      <c r="K106" s="199"/>
      <c r="L106" s="181" t="s">
        <v>91</v>
      </c>
      <c r="M106" s="201" t="s">
        <v>89</v>
      </c>
      <c r="N106" s="202"/>
      <c r="O106" s="203" t="s">
        <v>110</v>
      </c>
      <c r="P106" s="204">
        <f>'Ｓ５９（1984）'!A105</f>
        <v>950</v>
      </c>
      <c r="Q106" s="205">
        <f>'Ｓ５９（1984）'!B105</f>
        <v>950</v>
      </c>
      <c r="R106" s="225"/>
      <c r="S106" s="267">
        <f>'Ｓ５９（1984）'!D105</f>
        <v>0</v>
      </c>
      <c r="T106" s="268">
        <f>'Ｓ５９（1984）'!F105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09">
        <v>0</v>
      </c>
      <c r="B107" s="909">
        <v>0</v>
      </c>
      <c r="C107" s="909">
        <v>0</v>
      </c>
      <c r="D107" s="909">
        <v>0</v>
      </c>
      <c r="E107" s="909">
        <v>0</v>
      </c>
      <c r="F107" s="909">
        <v>0</v>
      </c>
      <c r="K107" s="199"/>
      <c r="L107" s="181"/>
      <c r="M107" s="201" t="s">
        <v>104</v>
      </c>
      <c r="N107" s="202"/>
      <c r="O107" s="203" t="s">
        <v>111</v>
      </c>
      <c r="P107" s="204">
        <f>'Ｓ５９（1984）'!A106</f>
        <v>0</v>
      </c>
      <c r="Q107" s="205">
        <f>'Ｓ５９（1984）'!B106</f>
        <v>0</v>
      </c>
      <c r="R107" s="225"/>
      <c r="S107" s="267">
        <f>'Ｓ５９（1984）'!D106</f>
        <v>0</v>
      </c>
      <c r="T107" s="268">
        <f>'Ｓ５９（1984）'!F106</f>
        <v>0</v>
      </c>
      <c r="U107" s="269"/>
      <c r="V107" s="181"/>
      <c r="W107" s="201" t="s">
        <v>104</v>
      </c>
      <c r="X107" s="202"/>
      <c r="Y107" s="203" t="s">
        <v>455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909">
        <v>0</v>
      </c>
      <c r="B108" s="909">
        <v>0</v>
      </c>
      <c r="C108" s="909">
        <v>0</v>
      </c>
      <c r="D108" s="909">
        <v>0</v>
      </c>
      <c r="E108" s="909">
        <v>0</v>
      </c>
      <c r="F108" s="909">
        <v>0</v>
      </c>
      <c r="K108" s="199"/>
      <c r="L108" s="181"/>
      <c r="M108" s="201" t="s">
        <v>90</v>
      </c>
      <c r="N108" s="202"/>
      <c r="O108" s="203" t="s">
        <v>112</v>
      </c>
      <c r="P108" s="204">
        <f>'Ｓ５９（1984）'!A107</f>
        <v>0</v>
      </c>
      <c r="Q108" s="205">
        <f>'Ｓ５９（1984）'!B107</f>
        <v>0</v>
      </c>
      <c r="R108" s="225"/>
      <c r="S108" s="267">
        <f>'Ｓ５９（1984）'!D107</f>
        <v>0</v>
      </c>
      <c r="T108" s="268">
        <f>'Ｓ５９（1984）'!F107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09">
        <v>0</v>
      </c>
      <c r="B109" s="909">
        <v>0</v>
      </c>
      <c r="C109" s="909">
        <v>0</v>
      </c>
      <c r="D109" s="909">
        <v>0</v>
      </c>
      <c r="E109" s="909">
        <v>0</v>
      </c>
      <c r="F109" s="909">
        <v>0</v>
      </c>
      <c r="K109" s="199"/>
      <c r="L109" s="181" t="s">
        <v>92</v>
      </c>
      <c r="M109" s="201" t="s">
        <v>105</v>
      </c>
      <c r="N109" s="202"/>
      <c r="O109" s="203" t="s">
        <v>113</v>
      </c>
      <c r="P109" s="204">
        <f>'Ｓ５９（1984）'!A108</f>
        <v>0</v>
      </c>
      <c r="Q109" s="205">
        <f>'Ｓ５９（1984）'!B108</f>
        <v>0</v>
      </c>
      <c r="R109" s="225"/>
      <c r="S109" s="267">
        <f>'Ｓ５９（1984）'!D108</f>
        <v>0</v>
      </c>
      <c r="T109" s="268">
        <f>'Ｓ５９（1984）'!F108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09">
        <v>0</v>
      </c>
      <c r="B110" s="909">
        <v>0</v>
      </c>
      <c r="C110" s="909">
        <v>0</v>
      </c>
      <c r="D110" s="909">
        <v>0</v>
      </c>
      <c r="E110" s="909">
        <v>0</v>
      </c>
      <c r="F110" s="909">
        <v>0</v>
      </c>
      <c r="K110" s="199"/>
      <c r="L110" s="181"/>
      <c r="M110" s="201" t="s">
        <v>106</v>
      </c>
      <c r="N110" s="202"/>
      <c r="O110" s="203" t="s">
        <v>114</v>
      </c>
      <c r="P110" s="204">
        <f>'Ｓ５９（1984）'!A109</f>
        <v>0</v>
      </c>
      <c r="Q110" s="205">
        <f>'Ｓ５９（1984）'!B109</f>
        <v>0</v>
      </c>
      <c r="R110" s="225"/>
      <c r="S110" s="267">
        <f>'Ｓ５９（1984）'!D109</f>
        <v>0</v>
      </c>
      <c r="T110" s="268">
        <f>'Ｓ５９（1984）'!F109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09">
        <v>0</v>
      </c>
      <c r="B111" s="909">
        <v>0</v>
      </c>
      <c r="C111" s="909">
        <v>0</v>
      </c>
      <c r="D111" s="909">
        <v>0</v>
      </c>
      <c r="E111" s="909">
        <v>0</v>
      </c>
      <c r="F111" s="909">
        <v>0</v>
      </c>
      <c r="K111" s="199"/>
      <c r="L111" s="181"/>
      <c r="M111" s="201" t="s">
        <v>107</v>
      </c>
      <c r="N111" s="202"/>
      <c r="O111" s="203" t="s">
        <v>115</v>
      </c>
      <c r="P111" s="204">
        <f>'Ｓ５９（1984）'!A110</f>
        <v>0</v>
      </c>
      <c r="Q111" s="205">
        <f>'Ｓ５９（1984）'!B110</f>
        <v>0</v>
      </c>
      <c r="R111" s="225"/>
      <c r="S111" s="267">
        <f>'Ｓ５９（1984）'!D110</f>
        <v>0</v>
      </c>
      <c r="T111" s="268">
        <f>'Ｓ５９（1984）'!F110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09">
        <v>37114</v>
      </c>
      <c r="B112" s="909">
        <v>37114</v>
      </c>
      <c r="C112" s="909">
        <v>0</v>
      </c>
      <c r="D112" s="909">
        <v>0</v>
      </c>
      <c r="E112" s="909">
        <v>0</v>
      </c>
      <c r="F112" s="909">
        <v>0</v>
      </c>
      <c r="K112" s="199"/>
      <c r="L112" s="181" t="s">
        <v>41</v>
      </c>
      <c r="M112" s="201" t="s">
        <v>108</v>
      </c>
      <c r="N112" s="202"/>
      <c r="O112" s="203" t="s">
        <v>116</v>
      </c>
      <c r="P112" s="204">
        <f>'Ｓ５９（1984）'!A111</f>
        <v>0</v>
      </c>
      <c r="Q112" s="205">
        <f>'Ｓ５９（1984）'!B111</f>
        <v>0</v>
      </c>
      <c r="R112" s="225"/>
      <c r="S112" s="267">
        <f>'Ｓ５９（1984）'!D111</f>
        <v>0</v>
      </c>
      <c r="T112" s="268">
        <f>'Ｓ５９（1984）'!F111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c r="A113" s="909">
        <v>0</v>
      </c>
      <c r="B113" s="909">
        <v>0</v>
      </c>
      <c r="C113" s="909">
        <v>0</v>
      </c>
      <c r="D113" s="909">
        <v>0</v>
      </c>
      <c r="E113" s="909">
        <v>0</v>
      </c>
      <c r="F113" s="909">
        <v>0</v>
      </c>
      <c r="K113" s="199"/>
      <c r="L113" s="221"/>
      <c r="M113" s="201" t="s">
        <v>13</v>
      </c>
      <c r="N113" s="202"/>
      <c r="O113" s="203" t="s">
        <v>117</v>
      </c>
      <c r="P113" s="204">
        <f>'Ｓ５９（1984）'!A112</f>
        <v>37114</v>
      </c>
      <c r="Q113" s="205">
        <f>'Ｓ５９（1984）'!B112</f>
        <v>37114</v>
      </c>
      <c r="R113" s="225"/>
      <c r="S113" s="267">
        <f>'Ｓ５９（1984）'!D112</f>
        <v>0</v>
      </c>
      <c r="T113" s="268">
        <f>'Ｓ５９（1984）'!F112</f>
        <v>0</v>
      </c>
      <c r="U113" s="269"/>
      <c r="V113" s="221"/>
      <c r="W113" s="201" t="s">
        <v>13</v>
      </c>
      <c r="X113" s="202"/>
      <c r="Y113" s="203"/>
      <c r="Z113" s="310">
        <f>Z105-Z107</f>
        <v>0</v>
      </c>
      <c r="AA113" s="311">
        <f>AA105-AA107</f>
        <v>0</v>
      </c>
      <c r="AB113" s="311">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'Ｓ５９（1984）'!A113</f>
        <v>0</v>
      </c>
      <c r="Q114" s="205">
        <f>'Ｓ５９（1984）'!B113</f>
        <v>0</v>
      </c>
      <c r="R114" s="225"/>
      <c r="S114" s="267">
        <f>'Ｓ５９（1984）'!D113</f>
        <v>0</v>
      </c>
      <c r="T114" s="268">
        <f>'Ｓ５９（1984）'!F113</f>
        <v>0</v>
      </c>
      <c r="U114" s="269"/>
      <c r="V114" s="201" t="s">
        <v>13</v>
      </c>
      <c r="W114" s="202"/>
      <c r="X114" s="202"/>
      <c r="Y114" s="203" t="s">
        <v>457</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193410</v>
      </c>
      <c r="Q115" s="321">
        <f>SUM(Q62:Q114)-Q63-Q64-Q66-Q67-Q69-Q70-Q71-Q84-Q85-Q86-Q94-Q95-Q96-Q97-Q98-Q103-Q104</f>
        <v>171730</v>
      </c>
      <c r="R115" s="321"/>
      <c r="S115" s="322">
        <f>SUM(S62:S114)-S63-S64-S66-S67-S69-S70-S71-S84-S85-S86-S94-S95-S96-S97-S98-S103-S104</f>
        <v>3350</v>
      </c>
      <c r="T115" s="323">
        <f>SUM(T62:T114)-T63-T64-T66-T67-T69-T70-T71-T84-T85-T86-T94-T95-T96-T97-T98-T103-T104</f>
        <v>70300</v>
      </c>
      <c r="U115" s="324"/>
      <c r="V115" s="317" t="s">
        <v>82</v>
      </c>
      <c r="W115" s="318"/>
      <c r="X115" s="318"/>
      <c r="Y115" s="319"/>
      <c r="Z115" s="325">
        <f>Z64+Z67+Z73+Z74+Z80+Z82+Z86+Z88+Z89+Z92+Z93+Z99+Z101+Z104+Z105+Z114</f>
        <v>30476</v>
      </c>
      <c r="AA115" s="326">
        <f>AA64+AA67+AA73+AA74+AA80+AA82+AA86+AA88+AA89+AA92+AA93+AA99+AA101+AA104+AA105+AA114</f>
        <v>0</v>
      </c>
      <c r="AB115" s="326">
        <f>AB64+AB67+AB73+AB74+AB80+AB82+AB86+AB88+AB89+AB92+AB93+AB99+AB101+AB104+AB105+AB114</f>
        <v>0</v>
      </c>
      <c r="AC115" s="563">
        <f>AC64+AC67+AC73+AC74+AC80+AC82+AC86+AC88+AC89+AC92+AC93+AC99+AC101+AC104+AC105+AC114</f>
        <v>27800</v>
      </c>
      <c r="AD115" s="324"/>
      <c r="AE115" s="317" t="s">
        <v>82</v>
      </c>
      <c r="AF115" s="318"/>
      <c r="AG115" s="318"/>
      <c r="AH115" s="319"/>
      <c r="AI115" s="325">
        <f>AI64+AI67+AI73+AI74+AI80+AI82+AI86+AI88+AI89+AI92+AI93+AI99+AI101+AI104+AI105+AI114</f>
        <v>0</v>
      </c>
      <c r="AJ115" s="326">
        <f>AJ64+AJ67+AJ73+AJ74+AJ80+AJ82+AJ86+AJ88+AJ89+AJ92+AJ93+AJ99+AJ101+AJ104+AJ105+AJ114</f>
        <v>0</v>
      </c>
      <c r="AK115" s="327">
        <f>AK64+AK67+AK73+AK74+AK80+AK82+AK86+AK88+AK89+AK92+AK93+AK99+AK101+AK104+AK105+AK114</f>
        <v>0</v>
      </c>
      <c r="AL115" s="329">
        <f>AL64+AL67+AL73+AL74+AL80+AL82+AL86+AL88+AL89+AL92+AL93+AL99+AL101+AL104+AL105+AL114</f>
        <v>0</v>
      </c>
    </row>
    <row r="116" spans="1:39" ht="14.45" customHeight="1" thickTop="1">
      <c r="A116" s="919">
        <v>30476</v>
      </c>
      <c r="B116" s="919">
        <v>0</v>
      </c>
      <c r="C116" s="919">
        <v>0</v>
      </c>
      <c r="D116" s="919">
        <v>0</v>
      </c>
      <c r="E116" s="919">
        <v>27800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919">
        <v>0</v>
      </c>
      <c r="B117" s="919">
        <v>0</v>
      </c>
      <c r="C117" s="919">
        <v>0</v>
      </c>
      <c r="D117" s="919">
        <v>0</v>
      </c>
      <c r="E117" s="91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919">
        <v>0</v>
      </c>
      <c r="B118" s="919">
        <v>0</v>
      </c>
      <c r="C118" s="919">
        <v>0</v>
      </c>
      <c r="D118" s="919">
        <v>0</v>
      </c>
      <c r="E118" s="919">
        <v>0</v>
      </c>
      <c r="K118" s="164" t="s">
        <v>719</v>
      </c>
      <c r="L118" s="339"/>
      <c r="M118" s="339"/>
      <c r="N118" s="339"/>
      <c r="O118" s="340"/>
      <c r="P118" s="341"/>
      <c r="Q118" s="341"/>
      <c r="R118" s="518" t="s">
        <v>742</v>
      </c>
      <c r="S118" s="341"/>
      <c r="T118" s="341"/>
      <c r="U118" s="342"/>
      <c r="V118" s="338"/>
      <c r="W118" s="338"/>
      <c r="X118" s="338"/>
      <c r="Y118" s="338"/>
      <c r="Z118" s="338"/>
      <c r="AA118" s="338"/>
      <c r="AB118" s="338"/>
      <c r="AC118" s="242"/>
    </row>
    <row r="119" spans="1:39" ht="14.45" customHeight="1" thickTop="1">
      <c r="A119" s="919">
        <v>0</v>
      </c>
      <c r="B119" s="919">
        <v>0</v>
      </c>
      <c r="C119" s="919">
        <v>0</v>
      </c>
      <c r="D119" s="919">
        <v>0</v>
      </c>
      <c r="E119" s="91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919">
        <v>0</v>
      </c>
      <c r="B120" s="919">
        <v>0</v>
      </c>
      <c r="C120" s="919">
        <v>0</v>
      </c>
      <c r="D120" s="919">
        <v>0</v>
      </c>
      <c r="E120" s="91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919">
        <v>10156</v>
      </c>
      <c r="B121" s="919">
        <v>0</v>
      </c>
      <c r="C121" s="919">
        <v>0</v>
      </c>
      <c r="D121" s="919">
        <v>0</v>
      </c>
      <c r="E121" s="919">
        <v>8600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919">
        <v>10156</v>
      </c>
      <c r="B122" s="919">
        <v>0</v>
      </c>
      <c r="C122" s="919">
        <v>0</v>
      </c>
      <c r="D122" s="919">
        <v>0</v>
      </c>
      <c r="E122" s="919">
        <v>8600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1272</v>
      </c>
      <c r="AM122" s="1339"/>
    </row>
    <row r="123" spans="1:39" ht="14.45" customHeight="1">
      <c r="A123" s="919">
        <v>0</v>
      </c>
      <c r="B123" s="919">
        <v>0</v>
      </c>
      <c r="C123" s="919">
        <v>0</v>
      </c>
      <c r="D123" s="919">
        <v>0</v>
      </c>
      <c r="E123" s="919">
        <v>0</v>
      </c>
      <c r="K123" s="188"/>
      <c r="L123" s="189" t="s">
        <v>8</v>
      </c>
      <c r="M123" s="190"/>
      <c r="N123" s="190"/>
      <c r="O123" s="191"/>
      <c r="P123" s="365">
        <f t="shared" ref="P123:T132" si="13">P8+P62</f>
        <v>7451</v>
      </c>
      <c r="Q123" s="259">
        <f t="shared" si="13"/>
        <v>7451</v>
      </c>
      <c r="R123" s="259">
        <f t="shared" si="13"/>
        <v>0</v>
      </c>
      <c r="S123" s="333">
        <f t="shared" si="13"/>
        <v>0</v>
      </c>
      <c r="T123" s="366">
        <f t="shared" si="13"/>
        <v>0</v>
      </c>
      <c r="U123" s="195"/>
      <c r="V123" s="189" t="s">
        <v>8</v>
      </c>
      <c r="W123" s="190"/>
      <c r="X123" s="190"/>
      <c r="Y123" s="191" t="s">
        <v>156</v>
      </c>
      <c r="Z123" s="367">
        <f>IF(ISERROR(Z$60*(Q123/(Q$123+Q$133+Q$134+Q$135+Q$144+Q$163+Q$175))),0,ROUND(Z$60*(Q123/(Q$123+Q$133+Q$134+Q$135+Q$144+Q$163+Q$175)),0))</f>
        <v>0</v>
      </c>
      <c r="AA123" s="368">
        <f>IF(ISERROR(AA$60*(R123/(R$123+R$133+R$134+R$135+R$144+R$163+R$175))),0,ROUND(AA$60*(R123/(R$123+R$133+R$134+R$135+R$144+R$163+R$175)),0))</f>
        <v>0</v>
      </c>
      <c r="AB123" s="499">
        <f>IF(ISERROR(AB$60*(S123/(S$123+S$133+S$134+S$135+S$144+S$163+S$175))),0,ROUND(AB$60*(S123/(S$123+S$133+S$134+S$135+S$144+S$163+S$175)),0))</f>
        <v>0</v>
      </c>
      <c r="AC123" s="369">
        <f>IF(ISERROR(AC$60*(T123/(T$123+T$133+T$134+T$135+T$144+T$163+T$175))),0,ROUND(AC$60*(T123/(T$123+T$133+T$134+T$135+T$144+T$163+T$175)),0))</f>
        <v>0</v>
      </c>
      <c r="AE123" s="188"/>
      <c r="AF123" s="189" t="s">
        <v>8</v>
      </c>
      <c r="AG123" s="190"/>
      <c r="AH123" s="190"/>
      <c r="AI123" s="365">
        <f t="shared" ref="AI123:AI176" si="14">Q123-Z123</f>
        <v>7451</v>
      </c>
      <c r="AJ123" s="259">
        <f>SUM(AJ124:AJ125)</f>
        <v>0</v>
      </c>
      <c r="AK123" s="370">
        <f>SUM(AK124:AK125)</f>
        <v>0</v>
      </c>
      <c r="AL123" s="1383">
        <f>P123-Q123</f>
        <v>0</v>
      </c>
      <c r="AM123" s="1339"/>
    </row>
    <row r="124" spans="1:39" ht="14.45" customHeight="1">
      <c r="A124" s="919">
        <v>18077</v>
      </c>
      <c r="B124" s="919">
        <v>0</v>
      </c>
      <c r="C124" s="919">
        <v>0</v>
      </c>
      <c r="D124" s="919">
        <v>0</v>
      </c>
      <c r="E124" s="919">
        <v>17600</v>
      </c>
      <c r="K124" s="199"/>
      <c r="L124" s="200"/>
      <c r="M124" s="201" t="s">
        <v>146</v>
      </c>
      <c r="N124" s="202"/>
      <c r="O124" s="203"/>
      <c r="P124" s="224">
        <f t="shared" si="13"/>
        <v>0</v>
      </c>
      <c r="Q124" s="225">
        <f t="shared" si="13"/>
        <v>0</v>
      </c>
      <c r="R124" s="225">
        <f t="shared" si="13"/>
        <v>0</v>
      </c>
      <c r="S124" s="226">
        <f t="shared" si="13"/>
        <v>0</v>
      </c>
      <c r="T124" s="275">
        <f t="shared" si="13"/>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4"/>
        <v>0</v>
      </c>
      <c r="AJ124" s="225">
        <f>IF($P124-$Z124=0,0,ROUND((R124-AA124)*$AI124/($P124-$Z124),0))</f>
        <v>0</v>
      </c>
      <c r="AK124" s="371">
        <f>IF(P124-Z124=0,0,ROUND((S124-AB124)*AI124/(P124-Z124),0))</f>
        <v>0</v>
      </c>
      <c r="AL124" s="1383">
        <f t="shared" ref="AL124:AL175" si="15">P124-Q124</f>
        <v>0</v>
      </c>
      <c r="AM124" s="1339"/>
    </row>
    <row r="125" spans="1:39" ht="14.45" customHeight="1">
      <c r="A125" s="919">
        <v>17600</v>
      </c>
      <c r="B125" s="919">
        <v>0</v>
      </c>
      <c r="C125" s="919">
        <v>0</v>
      </c>
      <c r="D125" s="919">
        <v>0</v>
      </c>
      <c r="E125" s="919">
        <v>17600</v>
      </c>
      <c r="K125" s="199"/>
      <c r="L125" s="200"/>
      <c r="M125" s="201" t="s">
        <v>13</v>
      </c>
      <c r="N125" s="172"/>
      <c r="O125" s="212"/>
      <c r="P125" s="224">
        <f t="shared" si="13"/>
        <v>7451</v>
      </c>
      <c r="Q125" s="225">
        <f t="shared" si="13"/>
        <v>7451</v>
      </c>
      <c r="R125" s="225">
        <f t="shared" si="13"/>
        <v>0</v>
      </c>
      <c r="S125" s="226">
        <f t="shared" si="13"/>
        <v>0</v>
      </c>
      <c r="T125" s="275">
        <f t="shared" si="13"/>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4"/>
        <v>7451</v>
      </c>
      <c r="AJ125" s="225">
        <f>IF($P125-$Z125=0,0,ROUND((R125-AA125)*$AI125/($P125-$Z125),0))</f>
        <v>0</v>
      </c>
      <c r="AK125" s="371">
        <f>IF(P125-Z125=0,0,ROUND((S125-AB125)*AI125/(P125-Z125),0))</f>
        <v>0</v>
      </c>
      <c r="AL125" s="1383">
        <f t="shared" si="15"/>
        <v>0</v>
      </c>
      <c r="AM125" s="1339"/>
    </row>
    <row r="126" spans="1:39" ht="14.45" customHeight="1">
      <c r="A126" s="919">
        <v>0</v>
      </c>
      <c r="B126" s="919">
        <v>0</v>
      </c>
      <c r="C126" s="919">
        <v>0</v>
      </c>
      <c r="D126" s="919">
        <v>0</v>
      </c>
      <c r="E126" s="919">
        <v>0</v>
      </c>
      <c r="K126" s="199" t="s">
        <v>4</v>
      </c>
      <c r="L126" s="178" t="s">
        <v>14</v>
      </c>
      <c r="M126" s="175"/>
      <c r="N126" s="175"/>
      <c r="O126" s="216"/>
      <c r="P126" s="224">
        <f t="shared" si="13"/>
        <v>500</v>
      </c>
      <c r="Q126" s="225">
        <f t="shared" si="13"/>
        <v>500</v>
      </c>
      <c r="R126" s="225">
        <f t="shared" si="13"/>
        <v>0</v>
      </c>
      <c r="S126" s="226">
        <f t="shared" si="13"/>
        <v>0</v>
      </c>
      <c r="T126" s="275">
        <f t="shared" si="13"/>
        <v>0</v>
      </c>
      <c r="U126" s="207"/>
      <c r="V126" s="178" t="s">
        <v>14</v>
      </c>
      <c r="W126" s="175"/>
      <c r="X126" s="175"/>
      <c r="Y126" s="216"/>
      <c r="Z126" s="224">
        <f t="shared" ref="Z126:AC129" si="16">Z11</f>
        <v>0</v>
      </c>
      <c r="AA126" s="225">
        <f t="shared" si="16"/>
        <v>0</v>
      </c>
      <c r="AB126" s="297">
        <f t="shared" si="16"/>
        <v>0</v>
      </c>
      <c r="AC126" s="371">
        <f t="shared" si="16"/>
        <v>0</v>
      </c>
      <c r="AE126" s="199"/>
      <c r="AF126" s="178" t="s">
        <v>14</v>
      </c>
      <c r="AG126" s="175"/>
      <c r="AH126" s="175"/>
      <c r="AI126" s="224">
        <f t="shared" si="14"/>
        <v>500</v>
      </c>
      <c r="AJ126" s="225">
        <f>SUM(AJ127:AJ128)</f>
        <v>0</v>
      </c>
      <c r="AK126" s="371">
        <f>SUM(AK127:AK128)</f>
        <v>0</v>
      </c>
      <c r="AL126" s="1383">
        <f t="shared" si="15"/>
        <v>0</v>
      </c>
      <c r="AM126" s="1339"/>
    </row>
    <row r="127" spans="1:39" ht="14.45" customHeight="1">
      <c r="A127" s="919">
        <v>0</v>
      </c>
      <c r="B127" s="919">
        <v>0</v>
      </c>
      <c r="C127" s="919">
        <v>0</v>
      </c>
      <c r="D127" s="919">
        <v>0</v>
      </c>
      <c r="E127" s="919">
        <v>0</v>
      </c>
      <c r="K127" s="199"/>
      <c r="L127" s="200"/>
      <c r="M127" s="201" t="s">
        <v>16</v>
      </c>
      <c r="N127" s="202"/>
      <c r="O127" s="203"/>
      <c r="P127" s="224">
        <f t="shared" si="13"/>
        <v>500</v>
      </c>
      <c r="Q127" s="225">
        <f t="shared" si="13"/>
        <v>500</v>
      </c>
      <c r="R127" s="225">
        <f t="shared" si="13"/>
        <v>0</v>
      </c>
      <c r="S127" s="226">
        <f t="shared" si="13"/>
        <v>0</v>
      </c>
      <c r="T127" s="275">
        <f t="shared" si="13"/>
        <v>0</v>
      </c>
      <c r="U127" s="207"/>
      <c r="V127" s="200"/>
      <c r="W127" s="201" t="s">
        <v>16</v>
      </c>
      <c r="X127" s="202"/>
      <c r="Y127" s="203"/>
      <c r="Z127" s="224">
        <f t="shared" si="16"/>
        <v>0</v>
      </c>
      <c r="AA127" s="225">
        <f t="shared" si="16"/>
        <v>0</v>
      </c>
      <c r="AB127" s="297">
        <f t="shared" si="16"/>
        <v>0</v>
      </c>
      <c r="AC127" s="371">
        <f t="shared" si="16"/>
        <v>0</v>
      </c>
      <c r="AE127" s="199"/>
      <c r="AF127" s="200"/>
      <c r="AG127" s="201" t="s">
        <v>16</v>
      </c>
      <c r="AH127" s="202"/>
      <c r="AI127" s="224">
        <f t="shared" si="14"/>
        <v>500</v>
      </c>
      <c r="AJ127" s="225">
        <f>IF($P127-$Z127=0,0,ROUND((R127-AA127)*$AI127/($P127-$Z127),0))</f>
        <v>0</v>
      </c>
      <c r="AK127" s="371">
        <f>IF(P127-Z127=0,0,ROUND((S127-AB127)*AI127/(P127-Z127),0))</f>
        <v>0</v>
      </c>
      <c r="AL127" s="1383">
        <f t="shared" si="15"/>
        <v>0</v>
      </c>
      <c r="AM127" s="1339"/>
    </row>
    <row r="128" spans="1:39" ht="14.45" customHeight="1">
      <c r="A128" s="919">
        <v>477</v>
      </c>
      <c r="B128" s="919">
        <v>0</v>
      </c>
      <c r="C128" s="919">
        <v>0</v>
      </c>
      <c r="D128" s="919">
        <v>0</v>
      </c>
      <c r="E128" s="919">
        <v>0</v>
      </c>
      <c r="K128" s="199"/>
      <c r="L128" s="221"/>
      <c r="M128" s="201" t="s">
        <v>13</v>
      </c>
      <c r="N128" s="222"/>
      <c r="O128" s="223"/>
      <c r="P128" s="224">
        <f t="shared" si="13"/>
        <v>0</v>
      </c>
      <c r="Q128" s="225">
        <f t="shared" si="13"/>
        <v>0</v>
      </c>
      <c r="R128" s="225">
        <f t="shared" si="13"/>
        <v>0</v>
      </c>
      <c r="S128" s="226">
        <f t="shared" si="13"/>
        <v>0</v>
      </c>
      <c r="T128" s="275">
        <f t="shared" si="13"/>
        <v>0</v>
      </c>
      <c r="U128" s="207"/>
      <c r="V128" s="221"/>
      <c r="W128" s="201" t="s">
        <v>13</v>
      </c>
      <c r="X128" s="222"/>
      <c r="Y128" s="223"/>
      <c r="Z128" s="224">
        <f t="shared" si="16"/>
        <v>0</v>
      </c>
      <c r="AA128" s="225">
        <f t="shared" si="16"/>
        <v>0</v>
      </c>
      <c r="AB128" s="297">
        <f t="shared" si="16"/>
        <v>0</v>
      </c>
      <c r="AC128" s="371">
        <f t="shared" si="16"/>
        <v>0</v>
      </c>
      <c r="AE128" s="199"/>
      <c r="AF128" s="221"/>
      <c r="AG128" s="201" t="s">
        <v>13</v>
      </c>
      <c r="AH128" s="222"/>
      <c r="AI128" s="224">
        <f t="shared" si="14"/>
        <v>0</v>
      </c>
      <c r="AJ128" s="225">
        <f>IF($P128-$Z128=0,0,ROUND((R128-AA128)*$AI128/($P128-$Z128),0))</f>
        <v>0</v>
      </c>
      <c r="AK128" s="371">
        <f>IF(P128-Z128=0,0,ROUND((S128-AB128)*AI128/(P128-Z128),0))</f>
        <v>0</v>
      </c>
      <c r="AL128" s="1383">
        <f t="shared" si="15"/>
        <v>0</v>
      </c>
      <c r="AM128" s="1339"/>
    </row>
    <row r="129" spans="1:39" ht="14.45" customHeight="1">
      <c r="A129" s="919">
        <v>0</v>
      </c>
      <c r="B129" s="919">
        <v>0</v>
      </c>
      <c r="C129" s="919">
        <v>0</v>
      </c>
      <c r="D129" s="919">
        <v>0</v>
      </c>
      <c r="E129" s="919">
        <v>0</v>
      </c>
      <c r="K129" s="199" t="s">
        <v>4</v>
      </c>
      <c r="L129" s="174"/>
      <c r="M129" s="200" t="s">
        <v>94</v>
      </c>
      <c r="N129" s="202"/>
      <c r="O129" s="203"/>
      <c r="P129" s="224">
        <f t="shared" si="13"/>
        <v>3500</v>
      </c>
      <c r="Q129" s="225">
        <f t="shared" si="13"/>
        <v>3500</v>
      </c>
      <c r="R129" s="225">
        <f t="shared" si="13"/>
        <v>0</v>
      </c>
      <c r="S129" s="226">
        <f t="shared" si="13"/>
        <v>0</v>
      </c>
      <c r="T129" s="275">
        <f t="shared" si="13"/>
        <v>0</v>
      </c>
      <c r="U129" s="207"/>
      <c r="V129" s="174"/>
      <c r="W129" s="200" t="s">
        <v>94</v>
      </c>
      <c r="X129" s="202"/>
      <c r="Y129" s="203"/>
      <c r="Z129" s="224">
        <f>Z14</f>
        <v>0</v>
      </c>
      <c r="AA129" s="225">
        <f t="shared" si="16"/>
        <v>0</v>
      </c>
      <c r="AB129" s="297">
        <f t="shared" si="16"/>
        <v>0</v>
      </c>
      <c r="AC129" s="371">
        <f t="shared" si="16"/>
        <v>0</v>
      </c>
      <c r="AE129" s="199"/>
      <c r="AF129" s="174"/>
      <c r="AG129" s="200" t="s">
        <v>94</v>
      </c>
      <c r="AH129" s="202"/>
      <c r="AI129" s="224">
        <f t="shared" si="14"/>
        <v>3500</v>
      </c>
      <c r="AJ129" s="225">
        <f>SUM(AJ130:AJ132)</f>
        <v>0</v>
      </c>
      <c r="AK129" s="371">
        <f>SUM(AK130:AK132)</f>
        <v>0</v>
      </c>
      <c r="AL129" s="1383">
        <f t="shared" si="15"/>
        <v>0</v>
      </c>
      <c r="AM129" s="1339"/>
    </row>
    <row r="130" spans="1:39" ht="14.45" customHeight="1">
      <c r="A130" s="919">
        <v>0</v>
      </c>
      <c r="B130" s="919">
        <v>0</v>
      </c>
      <c r="C130" s="919">
        <v>0</v>
      </c>
      <c r="D130" s="919">
        <v>0</v>
      </c>
      <c r="E130" s="919">
        <v>0</v>
      </c>
      <c r="K130" s="199"/>
      <c r="L130" s="181" t="s">
        <v>102</v>
      </c>
      <c r="M130" s="200"/>
      <c r="N130" s="201" t="s">
        <v>148</v>
      </c>
      <c r="O130" s="203"/>
      <c r="P130" s="224">
        <f t="shared" si="13"/>
        <v>0</v>
      </c>
      <c r="Q130" s="225">
        <f t="shared" si="13"/>
        <v>0</v>
      </c>
      <c r="R130" s="225">
        <f t="shared" si="13"/>
        <v>0</v>
      </c>
      <c r="S130" s="226">
        <f t="shared" si="13"/>
        <v>0</v>
      </c>
      <c r="T130" s="275">
        <f t="shared" si="13"/>
        <v>0</v>
      </c>
      <c r="U130" s="207"/>
      <c r="V130" s="181" t="s">
        <v>102</v>
      </c>
      <c r="W130" s="200"/>
      <c r="X130" s="201" t="s">
        <v>148</v>
      </c>
      <c r="Y130" s="203" t="s">
        <v>156</v>
      </c>
      <c r="Z130" s="224">
        <f t="shared" ref="Z130:AC132" si="17">IF(ISERROR(Z$129*(Q130/Q$129)),0,ROUND(Z$129*(Q130/Q$129),0))</f>
        <v>0</v>
      </c>
      <c r="AA130" s="225">
        <f t="shared" si="17"/>
        <v>0</v>
      </c>
      <c r="AB130" s="297">
        <f t="shared" si="17"/>
        <v>0</v>
      </c>
      <c r="AC130" s="371">
        <f t="shared" si="17"/>
        <v>0</v>
      </c>
      <c r="AE130" s="199"/>
      <c r="AF130" s="181" t="s">
        <v>102</v>
      </c>
      <c r="AG130" s="200"/>
      <c r="AH130" s="201" t="s">
        <v>148</v>
      </c>
      <c r="AI130" s="224">
        <f t="shared" si="14"/>
        <v>0</v>
      </c>
      <c r="AJ130" s="225">
        <f t="shared" ref="AJ130:AJ143" si="18">IF($P130-$Z130=0,0,ROUND((R130-AA130)*$AI130/($P130-$Z130),0))</f>
        <v>0</v>
      </c>
      <c r="AK130" s="371">
        <f t="shared" ref="AK130:AK143" si="19">IF(P130-Z130=0,0,ROUND((S130-AB130)*AI130/(P130-Z130),0))</f>
        <v>0</v>
      </c>
      <c r="AL130" s="1383">
        <f t="shared" si="15"/>
        <v>0</v>
      </c>
      <c r="AM130" s="1339"/>
    </row>
    <row r="131" spans="1:39" ht="14.45" customHeight="1">
      <c r="A131" s="919">
        <v>0</v>
      </c>
      <c r="B131" s="919">
        <v>0</v>
      </c>
      <c r="C131" s="919">
        <v>0</v>
      </c>
      <c r="D131" s="919">
        <v>0</v>
      </c>
      <c r="E131" s="919">
        <v>0</v>
      </c>
      <c r="K131" s="199"/>
      <c r="L131" s="181" t="s">
        <v>103</v>
      </c>
      <c r="M131" s="181"/>
      <c r="N131" s="201" t="s">
        <v>96</v>
      </c>
      <c r="O131" s="203"/>
      <c r="P131" s="224">
        <f t="shared" si="13"/>
        <v>3500</v>
      </c>
      <c r="Q131" s="225">
        <f t="shared" si="13"/>
        <v>3500</v>
      </c>
      <c r="R131" s="225">
        <f t="shared" si="13"/>
        <v>0</v>
      </c>
      <c r="S131" s="226">
        <f t="shared" si="13"/>
        <v>0</v>
      </c>
      <c r="T131" s="275">
        <f t="shared" si="13"/>
        <v>0</v>
      </c>
      <c r="U131" s="207"/>
      <c r="V131" s="181" t="s">
        <v>103</v>
      </c>
      <c r="W131" s="181"/>
      <c r="X131" s="201" t="s">
        <v>96</v>
      </c>
      <c r="Y131" s="203" t="s">
        <v>156</v>
      </c>
      <c r="Z131" s="224">
        <f t="shared" si="17"/>
        <v>0</v>
      </c>
      <c r="AA131" s="225">
        <f t="shared" si="17"/>
        <v>0</v>
      </c>
      <c r="AB131" s="297">
        <f t="shared" si="17"/>
        <v>0</v>
      </c>
      <c r="AC131" s="371">
        <f t="shared" si="17"/>
        <v>0</v>
      </c>
      <c r="AE131" s="199"/>
      <c r="AF131" s="181" t="s">
        <v>103</v>
      </c>
      <c r="AG131" s="181"/>
      <c r="AH131" s="201" t="s">
        <v>96</v>
      </c>
      <c r="AI131" s="224">
        <f t="shared" si="14"/>
        <v>3500</v>
      </c>
      <c r="AJ131" s="225">
        <f t="shared" si="18"/>
        <v>0</v>
      </c>
      <c r="AK131" s="371">
        <f t="shared" si="19"/>
        <v>0</v>
      </c>
      <c r="AL131" s="1383">
        <f t="shared" si="15"/>
        <v>0</v>
      </c>
      <c r="AM131" s="1339"/>
    </row>
    <row r="132" spans="1:39" ht="14.45" customHeight="1">
      <c r="A132" s="919">
        <v>477</v>
      </c>
      <c r="B132" s="919">
        <v>0</v>
      </c>
      <c r="C132" s="919">
        <v>0</v>
      </c>
      <c r="D132" s="919">
        <v>0</v>
      </c>
      <c r="E132" s="919">
        <v>0</v>
      </c>
      <c r="K132" s="199"/>
      <c r="L132" s="181" t="s">
        <v>41</v>
      </c>
      <c r="M132" s="221"/>
      <c r="N132" s="201" t="s">
        <v>13</v>
      </c>
      <c r="O132" s="203"/>
      <c r="P132" s="224">
        <f t="shared" si="13"/>
        <v>0</v>
      </c>
      <c r="Q132" s="225">
        <f t="shared" si="13"/>
        <v>0</v>
      </c>
      <c r="R132" s="225">
        <f t="shared" si="13"/>
        <v>0</v>
      </c>
      <c r="S132" s="226">
        <f t="shared" si="13"/>
        <v>0</v>
      </c>
      <c r="T132" s="275">
        <f t="shared" si="13"/>
        <v>0</v>
      </c>
      <c r="U132" s="207"/>
      <c r="V132" s="181" t="s">
        <v>41</v>
      </c>
      <c r="W132" s="221"/>
      <c r="X132" s="201" t="s">
        <v>13</v>
      </c>
      <c r="Y132" s="203" t="s">
        <v>156</v>
      </c>
      <c r="Z132" s="246">
        <f t="shared" si="17"/>
        <v>0</v>
      </c>
      <c r="AA132" s="282">
        <f t="shared" si="17"/>
        <v>0</v>
      </c>
      <c r="AB132" s="517">
        <f t="shared" si="17"/>
        <v>0</v>
      </c>
      <c r="AC132" s="448">
        <f t="shared" si="17"/>
        <v>0</v>
      </c>
      <c r="AE132" s="199"/>
      <c r="AF132" s="181" t="s">
        <v>41</v>
      </c>
      <c r="AG132" s="221"/>
      <c r="AH132" s="201" t="s">
        <v>13</v>
      </c>
      <c r="AI132" s="224">
        <f t="shared" si="14"/>
        <v>0</v>
      </c>
      <c r="AJ132" s="225">
        <f t="shared" si="18"/>
        <v>0</v>
      </c>
      <c r="AK132" s="371">
        <f t="shared" si="19"/>
        <v>0</v>
      </c>
      <c r="AL132" s="1383">
        <f t="shared" si="15"/>
        <v>0</v>
      </c>
      <c r="AM132" s="1339"/>
    </row>
    <row r="133" spans="1:39" ht="14.45" customHeight="1">
      <c r="A133" s="919">
        <v>0</v>
      </c>
      <c r="B133" s="919">
        <v>0</v>
      </c>
      <c r="C133" s="919">
        <v>0</v>
      </c>
      <c r="D133" s="919">
        <v>0</v>
      </c>
      <c r="E133" s="919">
        <v>0</v>
      </c>
      <c r="K133" s="199"/>
      <c r="L133" s="181"/>
      <c r="M133" s="201" t="s">
        <v>95</v>
      </c>
      <c r="N133" s="202"/>
      <c r="O133" s="203"/>
      <c r="P133" s="224">
        <f t="shared" ref="P133:T142" si="20">P18+P72</f>
        <v>0</v>
      </c>
      <c r="Q133" s="225">
        <f t="shared" si="20"/>
        <v>0</v>
      </c>
      <c r="R133" s="225">
        <f t="shared" si="20"/>
        <v>0</v>
      </c>
      <c r="S133" s="226">
        <f t="shared" si="20"/>
        <v>0</v>
      </c>
      <c r="T133" s="275">
        <f t="shared" si="20"/>
        <v>0</v>
      </c>
      <c r="U133" s="207"/>
      <c r="V133" s="181"/>
      <c r="W133" s="201" t="s">
        <v>95</v>
      </c>
      <c r="X133" s="202"/>
      <c r="Y133" s="203" t="s">
        <v>156</v>
      </c>
      <c r="Z133" s="464">
        <f t="shared" ref="Z133:AC135" si="21">IF(ISERROR(Z$60*(Q133/(Q$123+Q$133+Q$134+Q$135+Q$144+Q$163+Q$175))),0,ROUND(Z$60*(Q133/(Q$123+Q$133+Q$134+Q$135+Q$144+Q$163+Q$175)),0))</f>
        <v>0</v>
      </c>
      <c r="AA133" s="225">
        <f t="shared" si="21"/>
        <v>0</v>
      </c>
      <c r="AB133" s="297">
        <f t="shared" si="21"/>
        <v>0</v>
      </c>
      <c r="AC133" s="371">
        <f t="shared" si="21"/>
        <v>0</v>
      </c>
      <c r="AE133" s="199"/>
      <c r="AF133" s="181"/>
      <c r="AG133" s="201" t="s">
        <v>95</v>
      </c>
      <c r="AH133" s="202"/>
      <c r="AI133" s="224">
        <f t="shared" si="14"/>
        <v>0</v>
      </c>
      <c r="AJ133" s="225">
        <f t="shared" si="18"/>
        <v>0</v>
      </c>
      <c r="AK133" s="371">
        <f t="shared" si="19"/>
        <v>0</v>
      </c>
      <c r="AL133" s="1383">
        <f t="shared" si="15"/>
        <v>0</v>
      </c>
      <c r="AM133" s="1339"/>
    </row>
    <row r="134" spans="1:39" ht="14.45" customHeight="1">
      <c r="A134" s="919">
        <v>0</v>
      </c>
      <c r="B134" s="919">
        <v>0</v>
      </c>
      <c r="C134" s="919">
        <v>0</v>
      </c>
      <c r="D134" s="919">
        <v>0</v>
      </c>
      <c r="E134" s="919">
        <v>0</v>
      </c>
      <c r="K134" s="199"/>
      <c r="L134" s="221"/>
      <c r="M134" s="201" t="s">
        <v>13</v>
      </c>
      <c r="N134" s="202"/>
      <c r="O134" s="203"/>
      <c r="P134" s="224">
        <f t="shared" si="20"/>
        <v>0</v>
      </c>
      <c r="Q134" s="225">
        <f t="shared" si="20"/>
        <v>0</v>
      </c>
      <c r="R134" s="225">
        <f t="shared" si="20"/>
        <v>0</v>
      </c>
      <c r="S134" s="226">
        <f t="shared" si="20"/>
        <v>0</v>
      </c>
      <c r="T134" s="275">
        <f t="shared" si="20"/>
        <v>0</v>
      </c>
      <c r="U134" s="207"/>
      <c r="V134" s="221"/>
      <c r="W134" s="201" t="s">
        <v>13</v>
      </c>
      <c r="X134" s="202"/>
      <c r="Y134" s="203" t="s">
        <v>156</v>
      </c>
      <c r="Z134" s="464">
        <f t="shared" si="21"/>
        <v>0</v>
      </c>
      <c r="AA134" s="225">
        <f t="shared" si="21"/>
        <v>0</v>
      </c>
      <c r="AB134" s="297">
        <f t="shared" si="21"/>
        <v>0</v>
      </c>
      <c r="AC134" s="371">
        <f t="shared" si="21"/>
        <v>0</v>
      </c>
      <c r="AE134" s="199"/>
      <c r="AF134" s="221"/>
      <c r="AG134" s="201" t="s">
        <v>13</v>
      </c>
      <c r="AH134" s="202"/>
      <c r="AI134" s="224">
        <f t="shared" si="14"/>
        <v>0</v>
      </c>
      <c r="AJ134" s="225">
        <f t="shared" si="18"/>
        <v>0</v>
      </c>
      <c r="AK134" s="371">
        <f t="shared" si="19"/>
        <v>0</v>
      </c>
      <c r="AL134" s="1383">
        <f t="shared" si="15"/>
        <v>0</v>
      </c>
      <c r="AM134" s="1339"/>
    </row>
    <row r="135" spans="1:39" ht="14.45" customHeight="1">
      <c r="A135" s="919">
        <v>2243</v>
      </c>
      <c r="B135" s="919">
        <v>0</v>
      </c>
      <c r="C135" s="919">
        <v>0</v>
      </c>
      <c r="D135" s="919">
        <v>0</v>
      </c>
      <c r="E135" s="919">
        <v>1600</v>
      </c>
      <c r="K135" s="199"/>
      <c r="L135" s="201" t="s">
        <v>19</v>
      </c>
      <c r="M135" s="202"/>
      <c r="N135" s="202"/>
      <c r="O135" s="203"/>
      <c r="P135" s="224">
        <f t="shared" si="20"/>
        <v>0</v>
      </c>
      <c r="Q135" s="225">
        <f t="shared" si="20"/>
        <v>0</v>
      </c>
      <c r="R135" s="225">
        <f t="shared" si="20"/>
        <v>0</v>
      </c>
      <c r="S135" s="226">
        <f t="shared" si="20"/>
        <v>0</v>
      </c>
      <c r="T135" s="275">
        <f t="shared" si="20"/>
        <v>0</v>
      </c>
      <c r="U135" s="207" t="s">
        <v>4</v>
      </c>
      <c r="V135" s="201" t="s">
        <v>19</v>
      </c>
      <c r="W135" s="202"/>
      <c r="X135" s="202"/>
      <c r="Y135" s="203" t="s">
        <v>156</v>
      </c>
      <c r="Z135" s="464">
        <f t="shared" si="21"/>
        <v>0</v>
      </c>
      <c r="AA135" s="225">
        <f t="shared" si="21"/>
        <v>0</v>
      </c>
      <c r="AB135" s="297">
        <f t="shared" si="21"/>
        <v>0</v>
      </c>
      <c r="AC135" s="371">
        <f t="shared" si="21"/>
        <v>0</v>
      </c>
      <c r="AE135" s="199" t="s">
        <v>4</v>
      </c>
      <c r="AF135" s="201" t="s">
        <v>19</v>
      </c>
      <c r="AG135" s="202"/>
      <c r="AH135" s="202"/>
      <c r="AI135" s="224">
        <f t="shared" si="14"/>
        <v>0</v>
      </c>
      <c r="AJ135" s="225">
        <f t="shared" si="18"/>
        <v>0</v>
      </c>
      <c r="AK135" s="371">
        <f t="shared" si="19"/>
        <v>0</v>
      </c>
      <c r="AL135" s="1383">
        <f t="shared" si="15"/>
        <v>0</v>
      </c>
      <c r="AM135" s="1339"/>
    </row>
    <row r="136" spans="1:39" ht="14.45" customHeight="1">
      <c r="A136" s="919">
        <v>0</v>
      </c>
      <c r="B136" s="919">
        <v>0</v>
      </c>
      <c r="C136" s="919">
        <v>0</v>
      </c>
      <c r="D136" s="919">
        <v>0</v>
      </c>
      <c r="E136" s="919">
        <v>0</v>
      </c>
      <c r="K136" s="199"/>
      <c r="L136" s="200"/>
      <c r="M136" s="201" t="s">
        <v>22</v>
      </c>
      <c r="N136" s="202"/>
      <c r="O136" s="203"/>
      <c r="P136" s="224">
        <f t="shared" si="20"/>
        <v>23614</v>
      </c>
      <c r="Q136" s="225">
        <f t="shared" si="20"/>
        <v>17726</v>
      </c>
      <c r="R136" s="225">
        <f t="shared" si="20"/>
        <v>0</v>
      </c>
      <c r="S136" s="226">
        <f t="shared" si="20"/>
        <v>10588</v>
      </c>
      <c r="T136" s="275">
        <f t="shared" si="20"/>
        <v>8200</v>
      </c>
      <c r="U136" s="207" t="s">
        <v>86</v>
      </c>
      <c r="V136" s="200"/>
      <c r="W136" s="201" t="s">
        <v>22</v>
      </c>
      <c r="X136" s="202"/>
      <c r="Y136" s="203" t="s">
        <v>156</v>
      </c>
      <c r="Z136" s="224">
        <f t="shared" ref="Z136:AC139" si="22">IF(ISERROR(Z$28*(Q136/(Q$136+Q$137+Q$138+Q$139+Q$141+Q$142+Q$143))),0,ROUND(Z$28*(Q136/(Q$136+Q$137+Q$138+Q$139+Q$141+Q$142+Q$143)),0))</f>
        <v>253</v>
      </c>
      <c r="AA136" s="225">
        <f t="shared" si="22"/>
        <v>0</v>
      </c>
      <c r="AB136" s="297">
        <f t="shared" si="22"/>
        <v>65</v>
      </c>
      <c r="AC136" s="371">
        <f t="shared" si="22"/>
        <v>69</v>
      </c>
      <c r="AE136" s="199"/>
      <c r="AF136" s="200"/>
      <c r="AG136" s="201" t="s">
        <v>22</v>
      </c>
      <c r="AH136" s="202"/>
      <c r="AI136" s="224">
        <f t="shared" si="14"/>
        <v>17473</v>
      </c>
      <c r="AJ136" s="225">
        <f t="shared" si="18"/>
        <v>0</v>
      </c>
      <c r="AK136" s="371">
        <f t="shared" si="19"/>
        <v>7871</v>
      </c>
      <c r="AL136" s="1383">
        <f t="shared" si="15"/>
        <v>5888</v>
      </c>
      <c r="AM136" s="1339"/>
    </row>
    <row r="137" spans="1:39" ht="14.45" customHeight="1">
      <c r="A137" s="919">
        <v>0</v>
      </c>
      <c r="B137" s="919">
        <v>0</v>
      </c>
      <c r="C137" s="919">
        <v>0</v>
      </c>
      <c r="D137" s="919">
        <v>0</v>
      </c>
      <c r="E137" s="919">
        <v>0</v>
      </c>
      <c r="K137" s="199"/>
      <c r="L137" s="200" t="s">
        <v>25</v>
      </c>
      <c r="M137" s="201" t="s">
        <v>26</v>
      </c>
      <c r="N137" s="202"/>
      <c r="O137" s="203"/>
      <c r="P137" s="224">
        <f t="shared" si="20"/>
        <v>58804</v>
      </c>
      <c r="Q137" s="225">
        <f t="shared" si="20"/>
        <v>58304</v>
      </c>
      <c r="R137" s="225">
        <f t="shared" si="20"/>
        <v>0</v>
      </c>
      <c r="S137" s="226">
        <f t="shared" si="20"/>
        <v>33677</v>
      </c>
      <c r="T137" s="275">
        <f t="shared" si="20"/>
        <v>19800</v>
      </c>
      <c r="U137" s="207"/>
      <c r="V137" s="200" t="s">
        <v>25</v>
      </c>
      <c r="W137" s="201" t="s">
        <v>26</v>
      </c>
      <c r="X137" s="202"/>
      <c r="Y137" s="203" t="s">
        <v>156</v>
      </c>
      <c r="Z137" s="224">
        <f>IF(ISERROR(Z$28*(Q137/(Q$136+Q$137+Q$138+Q$139+Q$141+Q$142+Q$143))),0,ROUND(Z$28*(Q137/(Q$136+Q$137+Q$138+Q$139+Q$141+Q$142+Q$143)),0))</f>
        <v>832</v>
      </c>
      <c r="AA137" s="225">
        <f t="shared" si="22"/>
        <v>0</v>
      </c>
      <c r="AB137" s="297">
        <f t="shared" si="22"/>
        <v>208</v>
      </c>
      <c r="AC137" s="371">
        <f t="shared" si="22"/>
        <v>167</v>
      </c>
      <c r="AE137" s="199"/>
      <c r="AF137" s="200" t="s">
        <v>25</v>
      </c>
      <c r="AG137" s="201" t="s">
        <v>26</v>
      </c>
      <c r="AH137" s="202"/>
      <c r="AI137" s="224">
        <f t="shared" si="14"/>
        <v>57472</v>
      </c>
      <c r="AJ137" s="225">
        <f t="shared" si="18"/>
        <v>0</v>
      </c>
      <c r="AK137" s="371">
        <f t="shared" si="19"/>
        <v>33180</v>
      </c>
      <c r="AL137" s="1383">
        <f t="shared" si="15"/>
        <v>500</v>
      </c>
      <c r="AM137" s="1339"/>
    </row>
    <row r="138" spans="1:39" ht="14.45" customHeight="1">
      <c r="A138" s="919">
        <v>0</v>
      </c>
      <c r="B138" s="919">
        <v>0</v>
      </c>
      <c r="C138" s="919">
        <v>0</v>
      </c>
      <c r="D138" s="919">
        <v>0</v>
      </c>
      <c r="E138" s="919">
        <v>0</v>
      </c>
      <c r="K138" s="199"/>
      <c r="L138" s="200" t="s">
        <v>28</v>
      </c>
      <c r="M138" s="201" t="s">
        <v>29</v>
      </c>
      <c r="N138" s="202"/>
      <c r="O138" s="203"/>
      <c r="P138" s="224">
        <f t="shared" si="20"/>
        <v>0</v>
      </c>
      <c r="Q138" s="225">
        <f t="shared" si="20"/>
        <v>0</v>
      </c>
      <c r="R138" s="225">
        <f t="shared" si="20"/>
        <v>0</v>
      </c>
      <c r="S138" s="226">
        <f t="shared" si="20"/>
        <v>0</v>
      </c>
      <c r="T138" s="275">
        <f t="shared" si="20"/>
        <v>0</v>
      </c>
      <c r="U138" s="207"/>
      <c r="V138" s="200" t="s">
        <v>28</v>
      </c>
      <c r="W138" s="201" t="s">
        <v>29</v>
      </c>
      <c r="X138" s="202"/>
      <c r="Y138" s="203" t="s">
        <v>156</v>
      </c>
      <c r="Z138" s="224">
        <f t="shared" si="22"/>
        <v>0</v>
      </c>
      <c r="AA138" s="225">
        <f t="shared" si="22"/>
        <v>0</v>
      </c>
      <c r="AB138" s="297">
        <f t="shared" si="22"/>
        <v>0</v>
      </c>
      <c r="AC138" s="371">
        <f t="shared" si="22"/>
        <v>0</v>
      </c>
      <c r="AE138" s="199"/>
      <c r="AF138" s="200" t="s">
        <v>28</v>
      </c>
      <c r="AG138" s="201" t="s">
        <v>29</v>
      </c>
      <c r="AH138" s="202"/>
      <c r="AI138" s="224">
        <f t="shared" si="14"/>
        <v>0</v>
      </c>
      <c r="AJ138" s="225">
        <f t="shared" si="18"/>
        <v>0</v>
      </c>
      <c r="AK138" s="371">
        <f t="shared" si="19"/>
        <v>0</v>
      </c>
      <c r="AL138" s="1383">
        <f t="shared" si="15"/>
        <v>0</v>
      </c>
      <c r="AM138" s="1339"/>
    </row>
    <row r="139" spans="1:39" ht="14.45" customHeight="1">
      <c r="A139" s="919">
        <v>0</v>
      </c>
      <c r="B139" s="919">
        <v>0</v>
      </c>
      <c r="C139" s="919">
        <v>0</v>
      </c>
      <c r="D139" s="919">
        <v>0</v>
      </c>
      <c r="E139" s="919">
        <v>0</v>
      </c>
      <c r="K139" s="199"/>
      <c r="L139" s="200" t="s">
        <v>31</v>
      </c>
      <c r="M139" s="201" t="s">
        <v>32</v>
      </c>
      <c r="N139" s="202"/>
      <c r="O139" s="203"/>
      <c r="P139" s="224">
        <f t="shared" si="20"/>
        <v>0</v>
      </c>
      <c r="Q139" s="225">
        <f t="shared" si="20"/>
        <v>0</v>
      </c>
      <c r="R139" s="225">
        <f t="shared" si="20"/>
        <v>0</v>
      </c>
      <c r="S139" s="226">
        <f t="shared" si="20"/>
        <v>0</v>
      </c>
      <c r="T139" s="275">
        <f t="shared" si="20"/>
        <v>0</v>
      </c>
      <c r="U139" s="207"/>
      <c r="V139" s="200" t="s">
        <v>31</v>
      </c>
      <c r="W139" s="201" t="s">
        <v>32</v>
      </c>
      <c r="X139" s="202"/>
      <c r="Y139" s="203" t="s">
        <v>156</v>
      </c>
      <c r="Z139" s="224">
        <f t="shared" si="22"/>
        <v>0</v>
      </c>
      <c r="AA139" s="225">
        <f t="shared" si="22"/>
        <v>0</v>
      </c>
      <c r="AB139" s="297">
        <f t="shared" si="22"/>
        <v>0</v>
      </c>
      <c r="AC139" s="371">
        <f t="shared" si="22"/>
        <v>0</v>
      </c>
      <c r="AE139" s="199"/>
      <c r="AF139" s="200" t="s">
        <v>31</v>
      </c>
      <c r="AG139" s="201" t="s">
        <v>32</v>
      </c>
      <c r="AH139" s="202"/>
      <c r="AI139" s="224">
        <f t="shared" si="14"/>
        <v>0</v>
      </c>
      <c r="AJ139" s="225">
        <f t="shared" si="18"/>
        <v>0</v>
      </c>
      <c r="AK139" s="371">
        <f t="shared" si="19"/>
        <v>0</v>
      </c>
      <c r="AL139" s="1383">
        <f t="shared" si="15"/>
        <v>0</v>
      </c>
      <c r="AM139" s="1339"/>
    </row>
    <row r="140" spans="1:39" ht="14.45" customHeight="1">
      <c r="A140" s="919">
        <v>0</v>
      </c>
      <c r="B140" s="919">
        <v>0</v>
      </c>
      <c r="C140" s="919">
        <v>0</v>
      </c>
      <c r="D140" s="919">
        <v>0</v>
      </c>
      <c r="E140" s="919">
        <v>0</v>
      </c>
      <c r="K140" s="199"/>
      <c r="L140" s="200" t="s">
        <v>35</v>
      </c>
      <c r="M140" s="201" t="s">
        <v>36</v>
      </c>
      <c r="N140" s="202"/>
      <c r="O140" s="203"/>
      <c r="P140" s="224">
        <f t="shared" si="20"/>
        <v>0</v>
      </c>
      <c r="Q140" s="225">
        <f t="shared" si="20"/>
        <v>0</v>
      </c>
      <c r="R140" s="225">
        <f t="shared" si="20"/>
        <v>0</v>
      </c>
      <c r="S140" s="226">
        <f t="shared" si="20"/>
        <v>0</v>
      </c>
      <c r="T140" s="275">
        <f t="shared" si="20"/>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14"/>
        <v>0</v>
      </c>
      <c r="AJ140" s="225">
        <f t="shared" si="18"/>
        <v>0</v>
      </c>
      <c r="AK140" s="371">
        <f t="shared" si="19"/>
        <v>0</v>
      </c>
      <c r="AL140" s="1383">
        <f t="shared" si="15"/>
        <v>0</v>
      </c>
      <c r="AM140" s="1339"/>
    </row>
    <row r="141" spans="1:39" ht="14.45" customHeight="1">
      <c r="A141" s="919">
        <v>0</v>
      </c>
      <c r="B141" s="919">
        <v>0</v>
      </c>
      <c r="C141" s="919">
        <v>0</v>
      </c>
      <c r="D141" s="919">
        <v>0</v>
      </c>
      <c r="E141" s="919">
        <v>0</v>
      </c>
      <c r="K141" s="199"/>
      <c r="L141" s="200" t="s">
        <v>38</v>
      </c>
      <c r="M141" s="201" t="s">
        <v>149</v>
      </c>
      <c r="N141" s="202"/>
      <c r="O141" s="203"/>
      <c r="P141" s="224">
        <f t="shared" si="20"/>
        <v>60796</v>
      </c>
      <c r="Q141" s="225">
        <f t="shared" si="20"/>
        <v>44090</v>
      </c>
      <c r="R141" s="225">
        <f t="shared" si="20"/>
        <v>0</v>
      </c>
      <c r="S141" s="226">
        <f t="shared" si="20"/>
        <v>26486</v>
      </c>
      <c r="T141" s="275">
        <f t="shared" si="20"/>
        <v>22400</v>
      </c>
      <c r="U141" s="207"/>
      <c r="V141" s="200" t="s">
        <v>38</v>
      </c>
      <c r="W141" s="201" t="s">
        <v>149</v>
      </c>
      <c r="X141" s="202"/>
      <c r="Y141" s="203" t="s">
        <v>156</v>
      </c>
      <c r="Z141" s="224">
        <f t="shared" ref="Z141:AC143" si="23">IF(ISERROR(Z$28*(Q141/(Q$136+Q$137+Q$138+Q$139+Q$141+Q$142+Q$143))),0,ROUND(Z$28*(Q141/(Q$136+Q$137+Q$138+Q$139+Q$141+Q$142+Q$143)),0))</f>
        <v>629</v>
      </c>
      <c r="AA141" s="225">
        <f t="shared" si="23"/>
        <v>0</v>
      </c>
      <c r="AB141" s="297">
        <f t="shared" si="23"/>
        <v>164</v>
      </c>
      <c r="AC141" s="371">
        <f t="shared" si="23"/>
        <v>189</v>
      </c>
      <c r="AE141" s="199"/>
      <c r="AF141" s="200" t="s">
        <v>38</v>
      </c>
      <c r="AG141" s="201" t="s">
        <v>149</v>
      </c>
      <c r="AH141" s="202"/>
      <c r="AI141" s="224">
        <f t="shared" si="14"/>
        <v>43461</v>
      </c>
      <c r="AJ141" s="225">
        <f t="shared" si="18"/>
        <v>0</v>
      </c>
      <c r="AK141" s="371">
        <f t="shared" si="19"/>
        <v>19013</v>
      </c>
      <c r="AL141" s="1383">
        <f t="shared" si="15"/>
        <v>16706</v>
      </c>
      <c r="AM141" s="1339"/>
    </row>
    <row r="142" spans="1:39" ht="14.45" customHeight="1">
      <c r="A142" s="919">
        <v>0</v>
      </c>
      <c r="B142" s="919">
        <v>0</v>
      </c>
      <c r="C142" s="919">
        <v>0</v>
      </c>
      <c r="D142" s="919">
        <v>0</v>
      </c>
      <c r="E142" s="919">
        <v>0</v>
      </c>
      <c r="K142" s="199"/>
      <c r="L142" s="200" t="s">
        <v>41</v>
      </c>
      <c r="M142" s="201" t="s">
        <v>42</v>
      </c>
      <c r="N142" s="202"/>
      <c r="O142" s="203"/>
      <c r="P142" s="224">
        <f t="shared" si="20"/>
        <v>0</v>
      </c>
      <c r="Q142" s="225">
        <f t="shared" si="20"/>
        <v>0</v>
      </c>
      <c r="R142" s="225">
        <f t="shared" si="20"/>
        <v>0</v>
      </c>
      <c r="S142" s="226">
        <f t="shared" si="20"/>
        <v>0</v>
      </c>
      <c r="T142" s="275">
        <f t="shared" si="20"/>
        <v>0</v>
      </c>
      <c r="U142" s="207"/>
      <c r="V142" s="200" t="s">
        <v>41</v>
      </c>
      <c r="W142" s="201" t="s">
        <v>42</v>
      </c>
      <c r="X142" s="202"/>
      <c r="Y142" s="203" t="s">
        <v>156</v>
      </c>
      <c r="Z142" s="224">
        <f t="shared" si="23"/>
        <v>0</v>
      </c>
      <c r="AA142" s="225">
        <f t="shared" si="23"/>
        <v>0</v>
      </c>
      <c r="AB142" s="297">
        <f t="shared" si="23"/>
        <v>0</v>
      </c>
      <c r="AC142" s="371">
        <f t="shared" si="23"/>
        <v>0</v>
      </c>
      <c r="AE142" s="199" t="s">
        <v>157</v>
      </c>
      <c r="AF142" s="200" t="s">
        <v>41</v>
      </c>
      <c r="AG142" s="201" t="s">
        <v>42</v>
      </c>
      <c r="AH142" s="202"/>
      <c r="AI142" s="224">
        <f t="shared" si="14"/>
        <v>0</v>
      </c>
      <c r="AJ142" s="225">
        <f t="shared" si="18"/>
        <v>0</v>
      </c>
      <c r="AK142" s="371">
        <f t="shared" si="19"/>
        <v>0</v>
      </c>
      <c r="AL142" s="1383">
        <f t="shared" si="15"/>
        <v>0</v>
      </c>
      <c r="AM142" s="1339"/>
    </row>
    <row r="143" spans="1:39" ht="14.45" customHeight="1">
      <c r="A143" s="919">
        <v>0</v>
      </c>
      <c r="B143" s="919">
        <v>0</v>
      </c>
      <c r="C143" s="919">
        <v>0</v>
      </c>
      <c r="D143" s="919">
        <v>0</v>
      </c>
      <c r="E143" s="919">
        <v>0</v>
      </c>
      <c r="K143" s="199"/>
      <c r="L143" s="221"/>
      <c r="M143" s="201" t="s">
        <v>13</v>
      </c>
      <c r="N143" s="202"/>
      <c r="O143" s="203"/>
      <c r="P143" s="224">
        <f t="shared" ref="P143:T152" si="24">P28+P82</f>
        <v>137880</v>
      </c>
      <c r="Q143" s="225">
        <f t="shared" si="24"/>
        <v>27152</v>
      </c>
      <c r="R143" s="225">
        <f t="shared" si="24"/>
        <v>0</v>
      </c>
      <c r="S143" s="226">
        <f t="shared" si="24"/>
        <v>124717</v>
      </c>
      <c r="T143" s="275">
        <f t="shared" si="24"/>
        <v>5300</v>
      </c>
      <c r="U143" s="207"/>
      <c r="V143" s="221"/>
      <c r="W143" s="201" t="s">
        <v>13</v>
      </c>
      <c r="X143" s="202"/>
      <c r="Y143" s="203" t="s">
        <v>156</v>
      </c>
      <c r="Z143" s="224">
        <f t="shared" si="23"/>
        <v>387</v>
      </c>
      <c r="AA143" s="225">
        <f t="shared" si="23"/>
        <v>0</v>
      </c>
      <c r="AB143" s="297">
        <f t="shared" si="23"/>
        <v>771</v>
      </c>
      <c r="AC143" s="371">
        <f t="shared" si="23"/>
        <v>45</v>
      </c>
      <c r="AE143" s="199" t="s">
        <v>158</v>
      </c>
      <c r="AF143" s="221"/>
      <c r="AG143" s="201" t="s">
        <v>13</v>
      </c>
      <c r="AH143" s="202"/>
      <c r="AI143" s="224">
        <f t="shared" si="14"/>
        <v>26765</v>
      </c>
      <c r="AJ143" s="225">
        <f t="shared" si="18"/>
        <v>0</v>
      </c>
      <c r="AK143" s="371">
        <f t="shared" si="19"/>
        <v>24128</v>
      </c>
      <c r="AL143" s="1383">
        <f t="shared" si="15"/>
        <v>110728</v>
      </c>
      <c r="AM143" s="1339"/>
    </row>
    <row r="144" spans="1:39" ht="14.45" customHeight="1">
      <c r="A144" s="919">
        <v>0</v>
      </c>
      <c r="B144" s="919">
        <v>0</v>
      </c>
      <c r="C144" s="919">
        <v>0</v>
      </c>
      <c r="D144" s="919">
        <v>0</v>
      </c>
      <c r="E144" s="919">
        <v>0</v>
      </c>
      <c r="K144" s="199" t="s">
        <v>4</v>
      </c>
      <c r="L144" s="178" t="s">
        <v>45</v>
      </c>
      <c r="M144" s="202"/>
      <c r="N144" s="202"/>
      <c r="O144" s="203"/>
      <c r="P144" s="224">
        <f t="shared" si="24"/>
        <v>1622</v>
      </c>
      <c r="Q144" s="225">
        <f t="shared" si="24"/>
        <v>1622</v>
      </c>
      <c r="R144" s="225">
        <f t="shared" si="24"/>
        <v>0</v>
      </c>
      <c r="S144" s="226">
        <f t="shared" si="24"/>
        <v>0</v>
      </c>
      <c r="T144" s="275">
        <f t="shared" si="24"/>
        <v>0</v>
      </c>
      <c r="U144" s="207" t="s">
        <v>4</v>
      </c>
      <c r="V144" s="178" t="s">
        <v>45</v>
      </c>
      <c r="W144" s="202"/>
      <c r="X144" s="202"/>
      <c r="Y144" s="203" t="s">
        <v>156</v>
      </c>
      <c r="Z144" s="464">
        <f>IF(ISERROR(Z$60*(Q144/(Q$123+Q$133+Q$134+Q$135+Q$144+Q$163+Q$175))),0,ROUND(Z$60*(Q144/(Q$123+Q$133+Q$134+Q$135+Q$144+Q$163+Q$175)),0))</f>
        <v>0</v>
      </c>
      <c r="AA144" s="225">
        <f>IF(ISERROR(AA$60*(R144/(R$123+R$133+R$134+R$135+R$144+R$163+R$175))),0,ROUND(AA$60*(R144/(R$123+R$133+R$134+R$135+R$144+R$163+R$175)),0))</f>
        <v>0</v>
      </c>
      <c r="AB144" s="297">
        <f>IF(ISERROR(AB$60*(S144/(S$123+S$133+S$134+S$135+S$144+S$163+S$175))),0,ROUND(AB$60*(S144/(S$123+S$133+S$134+S$135+S$144+S$163+S$175)),0))</f>
        <v>0</v>
      </c>
      <c r="AC144" s="371">
        <f>IF(ISERROR(AC$60*(T144/(T$123+T$133+T$134+T$135+T$144+T$163+T$175))),0,ROUND(AC$60*(T144/(T$123+T$133+T$134+T$135+T$144+T$163+T$175)),0))</f>
        <v>0</v>
      </c>
      <c r="AE144" s="199" t="s">
        <v>159</v>
      </c>
      <c r="AF144" s="178" t="s">
        <v>45</v>
      </c>
      <c r="AG144" s="202"/>
      <c r="AH144" s="202"/>
      <c r="AI144" s="224">
        <f t="shared" si="14"/>
        <v>1622</v>
      </c>
      <c r="AJ144" s="225">
        <f>SUM(AJ145:AJ147)</f>
        <v>0</v>
      </c>
      <c r="AK144" s="371">
        <f>SUM(AK145:AK147)</f>
        <v>0</v>
      </c>
      <c r="AL144" s="1383">
        <f t="shared" si="15"/>
        <v>0</v>
      </c>
      <c r="AM144" s="1339"/>
    </row>
    <row r="145" spans="1:39" ht="14.45" customHeight="1">
      <c r="A145" s="919">
        <v>0</v>
      </c>
      <c r="B145" s="919">
        <v>0</v>
      </c>
      <c r="C145" s="919">
        <v>0</v>
      </c>
      <c r="D145" s="919">
        <v>0</v>
      </c>
      <c r="E145" s="919">
        <v>0</v>
      </c>
      <c r="K145" s="199" t="s">
        <v>21</v>
      </c>
      <c r="L145" s="200"/>
      <c r="M145" s="201" t="s">
        <v>100</v>
      </c>
      <c r="N145" s="202"/>
      <c r="O145" s="203"/>
      <c r="P145" s="224">
        <f t="shared" si="24"/>
        <v>0</v>
      </c>
      <c r="Q145" s="225">
        <f t="shared" si="24"/>
        <v>0</v>
      </c>
      <c r="R145" s="225">
        <f t="shared" si="24"/>
        <v>0</v>
      </c>
      <c r="S145" s="226">
        <f t="shared" si="24"/>
        <v>0</v>
      </c>
      <c r="T145" s="275">
        <f t="shared" si="24"/>
        <v>0</v>
      </c>
      <c r="U145" s="207"/>
      <c r="V145" s="200"/>
      <c r="W145" s="201" t="s">
        <v>100</v>
      </c>
      <c r="X145" s="202"/>
      <c r="Y145" s="203" t="s">
        <v>156</v>
      </c>
      <c r="Z145" s="224">
        <f t="shared" ref="Z145:AC147" si="25">IF(ISERROR(Z$144*(Q145/Q$144)),0,ROUND(Z$144*(Q145/Q$144),0))</f>
        <v>0</v>
      </c>
      <c r="AA145" s="225">
        <f t="shared" si="25"/>
        <v>0</v>
      </c>
      <c r="AB145" s="297">
        <f t="shared" si="25"/>
        <v>0</v>
      </c>
      <c r="AC145" s="371">
        <f t="shared" si="25"/>
        <v>0</v>
      </c>
      <c r="AE145" s="199" t="s">
        <v>160</v>
      </c>
      <c r="AF145" s="200"/>
      <c r="AG145" s="201" t="s">
        <v>100</v>
      </c>
      <c r="AH145" s="202"/>
      <c r="AI145" s="224">
        <f t="shared" si="14"/>
        <v>0</v>
      </c>
      <c r="AJ145" s="225">
        <f t="shared" ref="AJ145:AJ153" si="26">IF($P145-$Z145=0,0,ROUND((R145-AA145)*$AI145/($P145-$Z145),0))</f>
        <v>0</v>
      </c>
      <c r="AK145" s="371">
        <f t="shared" ref="AK145:AK153" si="27">IF(P145-Z145=0,0,ROUND((S145-AB145)*AI145/(P145-Z145),0))</f>
        <v>0</v>
      </c>
      <c r="AL145" s="1383">
        <f t="shared" si="15"/>
        <v>0</v>
      </c>
      <c r="AM145" s="1339"/>
    </row>
    <row r="146" spans="1:39" ht="14.45" customHeight="1">
      <c r="A146" s="919">
        <v>0</v>
      </c>
      <c r="B146" s="919">
        <v>0</v>
      </c>
      <c r="C146" s="919">
        <v>0</v>
      </c>
      <c r="D146" s="919">
        <v>0</v>
      </c>
      <c r="E146" s="919">
        <v>0</v>
      </c>
      <c r="K146" s="199" t="s">
        <v>128</v>
      </c>
      <c r="L146" s="200"/>
      <c r="M146" s="201" t="s">
        <v>101</v>
      </c>
      <c r="N146" s="202"/>
      <c r="O146" s="203"/>
      <c r="P146" s="224">
        <f t="shared" si="24"/>
        <v>1622</v>
      </c>
      <c r="Q146" s="225">
        <f t="shared" si="24"/>
        <v>1622</v>
      </c>
      <c r="R146" s="225">
        <f t="shared" si="24"/>
        <v>0</v>
      </c>
      <c r="S146" s="226">
        <f t="shared" si="24"/>
        <v>0</v>
      </c>
      <c r="T146" s="275">
        <f t="shared" si="24"/>
        <v>0</v>
      </c>
      <c r="U146" s="207"/>
      <c r="V146" s="200"/>
      <c r="W146" s="201" t="s">
        <v>101</v>
      </c>
      <c r="X146" s="202"/>
      <c r="Y146" s="203" t="s">
        <v>156</v>
      </c>
      <c r="Z146" s="224">
        <f t="shared" si="25"/>
        <v>0</v>
      </c>
      <c r="AA146" s="225">
        <f t="shared" si="25"/>
        <v>0</v>
      </c>
      <c r="AB146" s="297">
        <f t="shared" si="25"/>
        <v>0</v>
      </c>
      <c r="AC146" s="371">
        <f t="shared" si="25"/>
        <v>0</v>
      </c>
      <c r="AE146" s="199" t="s">
        <v>41</v>
      </c>
      <c r="AF146" s="200"/>
      <c r="AG146" s="201" t="s">
        <v>101</v>
      </c>
      <c r="AH146" s="202"/>
      <c r="AI146" s="224">
        <f t="shared" si="14"/>
        <v>1622</v>
      </c>
      <c r="AJ146" s="225">
        <f t="shared" si="26"/>
        <v>0</v>
      </c>
      <c r="AK146" s="371">
        <f t="shared" si="27"/>
        <v>0</v>
      </c>
      <c r="AL146" s="1383">
        <f t="shared" si="15"/>
        <v>0</v>
      </c>
      <c r="AM146" s="1339"/>
    </row>
    <row r="147" spans="1:39" ht="14.45" customHeight="1">
      <c r="A147" s="919">
        <v>0</v>
      </c>
      <c r="B147" s="919">
        <v>0</v>
      </c>
      <c r="C147" s="919">
        <v>0</v>
      </c>
      <c r="D147" s="919">
        <v>0</v>
      </c>
      <c r="E147" s="919">
        <v>0</v>
      </c>
      <c r="K147" s="199" t="s">
        <v>161</v>
      </c>
      <c r="L147" s="200"/>
      <c r="M147" s="201" t="s">
        <v>13</v>
      </c>
      <c r="N147" s="202"/>
      <c r="O147" s="203"/>
      <c r="P147" s="224">
        <f t="shared" si="24"/>
        <v>0</v>
      </c>
      <c r="Q147" s="225">
        <f t="shared" si="24"/>
        <v>0</v>
      </c>
      <c r="R147" s="225">
        <f t="shared" si="24"/>
        <v>0</v>
      </c>
      <c r="S147" s="226">
        <f t="shared" si="24"/>
        <v>0</v>
      </c>
      <c r="T147" s="275">
        <f t="shared" si="24"/>
        <v>0</v>
      </c>
      <c r="U147" s="207"/>
      <c r="V147" s="200"/>
      <c r="W147" s="201" t="s">
        <v>13</v>
      </c>
      <c r="X147" s="202"/>
      <c r="Y147" s="203" t="s">
        <v>156</v>
      </c>
      <c r="Z147" s="224">
        <f t="shared" si="25"/>
        <v>0</v>
      </c>
      <c r="AA147" s="225">
        <f t="shared" si="25"/>
        <v>0</v>
      </c>
      <c r="AB147" s="297">
        <f t="shared" si="25"/>
        <v>0</v>
      </c>
      <c r="AC147" s="371">
        <f t="shared" si="25"/>
        <v>0</v>
      </c>
      <c r="AE147" s="199" t="s">
        <v>162</v>
      </c>
      <c r="AF147" s="200"/>
      <c r="AG147" s="201" t="s">
        <v>13</v>
      </c>
      <c r="AH147" s="202"/>
      <c r="AI147" s="224">
        <f t="shared" si="14"/>
        <v>0</v>
      </c>
      <c r="AJ147" s="225">
        <f t="shared" si="26"/>
        <v>0</v>
      </c>
      <c r="AK147" s="371">
        <f t="shared" si="27"/>
        <v>0</v>
      </c>
      <c r="AL147" s="1383">
        <f t="shared" si="15"/>
        <v>0</v>
      </c>
      <c r="AM147" s="1339"/>
    </row>
    <row r="148" spans="1:39" ht="14.45" customHeight="1">
      <c r="A148" s="919">
        <v>0</v>
      </c>
      <c r="B148" s="919">
        <v>0</v>
      </c>
      <c r="C148" s="919">
        <v>0</v>
      </c>
      <c r="D148" s="919">
        <v>0</v>
      </c>
      <c r="E148" s="919">
        <v>0</v>
      </c>
      <c r="K148" s="199" t="s">
        <v>83</v>
      </c>
      <c r="L148" s="178"/>
      <c r="M148" s="201" t="s">
        <v>47</v>
      </c>
      <c r="N148" s="202"/>
      <c r="O148" s="203"/>
      <c r="P148" s="224">
        <f t="shared" si="24"/>
        <v>94768</v>
      </c>
      <c r="Q148" s="225">
        <f t="shared" si="24"/>
        <v>94768</v>
      </c>
      <c r="R148" s="225">
        <f t="shared" si="24"/>
        <v>15530</v>
      </c>
      <c r="S148" s="226">
        <f t="shared" si="24"/>
        <v>0</v>
      </c>
      <c r="T148" s="275">
        <f t="shared" si="24"/>
        <v>38600</v>
      </c>
      <c r="U148" s="207" t="s">
        <v>4</v>
      </c>
      <c r="V148" s="178"/>
      <c r="W148" s="201" t="s">
        <v>47</v>
      </c>
      <c r="X148" s="202"/>
      <c r="Y148" s="203" t="s">
        <v>156</v>
      </c>
      <c r="Z148" s="224">
        <f>IF(ISERROR(Z$33*(Q148/(Q148+Q149))),0,ROUND(Z$33*(Q148/(Q148+Q149)),0))</f>
        <v>5962</v>
      </c>
      <c r="AA148" s="225">
        <f>IF(ISERROR(AA$33*(R148/(R148+R149))),0,ROUND(AA$33*(R148/(R148+R149)),0))</f>
        <v>1461</v>
      </c>
      <c r="AB148" s="297">
        <f>IF(ISERROR(AB$33*(S148/(S148+S149))),0,ROUND(AB$33*(S148/(S148+S149)),0))</f>
        <v>0</v>
      </c>
      <c r="AC148" s="371">
        <f>IF(ISERROR(AC$33*(T148/(T148+T149))),0,ROUND(AC$33*(T148/(T148+T149)),0))</f>
        <v>330</v>
      </c>
      <c r="AE148" s="199" t="s">
        <v>163</v>
      </c>
      <c r="AF148" s="178"/>
      <c r="AG148" s="201" t="s">
        <v>47</v>
      </c>
      <c r="AH148" s="202"/>
      <c r="AI148" s="224">
        <f t="shared" si="14"/>
        <v>88806</v>
      </c>
      <c r="AJ148" s="225">
        <f t="shared" si="26"/>
        <v>14069</v>
      </c>
      <c r="AK148" s="371">
        <f t="shared" si="27"/>
        <v>0</v>
      </c>
      <c r="AL148" s="1383">
        <f t="shared" si="15"/>
        <v>0</v>
      </c>
      <c r="AM148" s="1339"/>
    </row>
    <row r="149" spans="1:39" ht="14.45" customHeight="1">
      <c r="A149" s="919">
        <v>0</v>
      </c>
      <c r="B149" s="919">
        <v>0</v>
      </c>
      <c r="C149" s="919">
        <v>0</v>
      </c>
      <c r="D149" s="919">
        <v>0</v>
      </c>
      <c r="E149" s="919">
        <v>0</v>
      </c>
      <c r="K149" s="199" t="s">
        <v>131</v>
      </c>
      <c r="L149" s="200"/>
      <c r="M149" s="201" t="s">
        <v>50</v>
      </c>
      <c r="N149" s="202"/>
      <c r="O149" s="203"/>
      <c r="P149" s="224">
        <f t="shared" si="24"/>
        <v>3210</v>
      </c>
      <c r="Q149" s="225">
        <f t="shared" si="24"/>
        <v>3210</v>
      </c>
      <c r="R149" s="225">
        <f t="shared" si="24"/>
        <v>0</v>
      </c>
      <c r="S149" s="226">
        <f t="shared" si="24"/>
        <v>0</v>
      </c>
      <c r="T149" s="275">
        <f t="shared" si="24"/>
        <v>0</v>
      </c>
      <c r="U149" s="207"/>
      <c r="V149" s="200"/>
      <c r="W149" s="201" t="s">
        <v>50</v>
      </c>
      <c r="X149" s="202"/>
      <c r="Y149" s="203" t="s">
        <v>156</v>
      </c>
      <c r="Z149" s="224">
        <f>Z33-Z148</f>
        <v>202</v>
      </c>
      <c r="AA149" s="225">
        <f>AA33-AA148</f>
        <v>0</v>
      </c>
      <c r="AB149" s="297">
        <f>AB33-AB148</f>
        <v>0</v>
      </c>
      <c r="AC149" s="371">
        <f>AC33-AC148</f>
        <v>0</v>
      </c>
      <c r="AE149" s="199" t="s">
        <v>164</v>
      </c>
      <c r="AF149" s="200"/>
      <c r="AG149" s="201" t="s">
        <v>50</v>
      </c>
      <c r="AH149" s="202"/>
      <c r="AI149" s="224">
        <f t="shared" si="14"/>
        <v>3008</v>
      </c>
      <c r="AJ149" s="225">
        <f t="shared" si="26"/>
        <v>0</v>
      </c>
      <c r="AK149" s="371">
        <f t="shared" si="27"/>
        <v>0</v>
      </c>
      <c r="AL149" s="1383">
        <f t="shared" si="15"/>
        <v>0</v>
      </c>
      <c r="AM149" s="1339"/>
    </row>
    <row r="150" spans="1:39" ht="14.45" customHeight="1">
      <c r="A150" s="919">
        <v>0</v>
      </c>
      <c r="B150" s="919">
        <v>0</v>
      </c>
      <c r="C150" s="919">
        <v>0</v>
      </c>
      <c r="D150" s="919">
        <v>0</v>
      </c>
      <c r="E150" s="919">
        <v>0</v>
      </c>
      <c r="K150" s="199" t="s">
        <v>129</v>
      </c>
      <c r="L150" s="200"/>
      <c r="M150" s="201" t="s">
        <v>52</v>
      </c>
      <c r="N150" s="202"/>
      <c r="O150" s="203"/>
      <c r="P150" s="224">
        <f t="shared" si="24"/>
        <v>0</v>
      </c>
      <c r="Q150" s="225">
        <f t="shared" si="24"/>
        <v>0</v>
      </c>
      <c r="R150" s="225">
        <f t="shared" si="24"/>
        <v>0</v>
      </c>
      <c r="S150" s="226">
        <f t="shared" si="24"/>
        <v>0</v>
      </c>
      <c r="T150" s="275">
        <f t="shared" si="24"/>
        <v>0</v>
      </c>
      <c r="U150" s="207"/>
      <c r="V150" s="200"/>
      <c r="W150" s="201" t="s">
        <v>52</v>
      </c>
      <c r="X150" s="202"/>
      <c r="Y150" s="203" t="s">
        <v>156</v>
      </c>
      <c r="Z150" s="224">
        <f t="shared" ref="Z150:AC152" si="28">IF(ISERROR(Z$47*(Q150/(Q$150+Q$151+Q$152+Q$161+Q$162))),0,ROUND(Z$47*(Q150/(Q$150+Q$151+Q$152+Q$161+Q$162)),0))</f>
        <v>0</v>
      </c>
      <c r="AA150" s="225">
        <f t="shared" si="28"/>
        <v>0</v>
      </c>
      <c r="AB150" s="297">
        <f t="shared" si="28"/>
        <v>0</v>
      </c>
      <c r="AC150" s="371">
        <f t="shared" si="28"/>
        <v>0</v>
      </c>
      <c r="AE150" s="199" t="s">
        <v>165</v>
      </c>
      <c r="AF150" s="200"/>
      <c r="AG150" s="201" t="s">
        <v>52</v>
      </c>
      <c r="AH150" s="202"/>
      <c r="AI150" s="224">
        <f t="shared" si="14"/>
        <v>0</v>
      </c>
      <c r="AJ150" s="225">
        <f t="shared" si="26"/>
        <v>0</v>
      </c>
      <c r="AK150" s="371">
        <f t="shared" si="27"/>
        <v>0</v>
      </c>
      <c r="AL150" s="1383">
        <f t="shared" si="15"/>
        <v>0</v>
      </c>
      <c r="AM150" s="1339"/>
    </row>
    <row r="151" spans="1:39" ht="14.45" customHeight="1">
      <c r="A151" s="919">
        <v>0</v>
      </c>
      <c r="B151" s="919">
        <v>0</v>
      </c>
      <c r="C151" s="919">
        <v>0</v>
      </c>
      <c r="D151" s="919">
        <v>0</v>
      </c>
      <c r="E151" s="919">
        <v>0</v>
      </c>
      <c r="K151" s="199" t="s">
        <v>38</v>
      </c>
      <c r="L151" s="200" t="s">
        <v>54</v>
      </c>
      <c r="M151" s="201" t="s">
        <v>32</v>
      </c>
      <c r="N151" s="202"/>
      <c r="O151" s="203"/>
      <c r="P151" s="224">
        <f t="shared" si="24"/>
        <v>0</v>
      </c>
      <c r="Q151" s="225">
        <f t="shared" si="24"/>
        <v>0</v>
      </c>
      <c r="R151" s="225">
        <f t="shared" si="24"/>
        <v>0</v>
      </c>
      <c r="S151" s="226">
        <f t="shared" si="24"/>
        <v>0</v>
      </c>
      <c r="T151" s="275">
        <f t="shared" si="24"/>
        <v>0</v>
      </c>
      <c r="U151" s="207"/>
      <c r="V151" s="200" t="s">
        <v>54</v>
      </c>
      <c r="W151" s="201" t="s">
        <v>32</v>
      </c>
      <c r="X151" s="202"/>
      <c r="Y151" s="203" t="s">
        <v>156</v>
      </c>
      <c r="Z151" s="224">
        <f t="shared" si="28"/>
        <v>0</v>
      </c>
      <c r="AA151" s="225">
        <f t="shared" si="28"/>
        <v>0</v>
      </c>
      <c r="AB151" s="297">
        <f t="shared" si="28"/>
        <v>0</v>
      </c>
      <c r="AC151" s="371">
        <f t="shared" si="28"/>
        <v>0</v>
      </c>
      <c r="AE151" s="199" t="s">
        <v>166</v>
      </c>
      <c r="AF151" s="200" t="s">
        <v>54</v>
      </c>
      <c r="AG151" s="201" t="s">
        <v>32</v>
      </c>
      <c r="AH151" s="202"/>
      <c r="AI151" s="224">
        <f t="shared" si="14"/>
        <v>0</v>
      </c>
      <c r="AJ151" s="225">
        <f t="shared" si="26"/>
        <v>0</v>
      </c>
      <c r="AK151" s="371">
        <f t="shared" si="27"/>
        <v>0</v>
      </c>
      <c r="AL151" s="1383">
        <f t="shared" si="15"/>
        <v>0</v>
      </c>
      <c r="AM151" s="1339"/>
    </row>
    <row r="152" spans="1:39" ht="14.45" customHeight="1">
      <c r="A152" s="919">
        <v>0</v>
      </c>
      <c r="B152" s="919">
        <v>0</v>
      </c>
      <c r="C152" s="919">
        <v>0</v>
      </c>
      <c r="D152" s="919">
        <v>0</v>
      </c>
      <c r="E152" s="919">
        <v>0</v>
      </c>
      <c r="K152" s="199" t="s">
        <v>24</v>
      </c>
      <c r="L152" s="200"/>
      <c r="M152" s="201" t="s">
        <v>42</v>
      </c>
      <c r="N152" s="202"/>
      <c r="O152" s="203"/>
      <c r="P152" s="224">
        <f t="shared" si="24"/>
        <v>0</v>
      </c>
      <c r="Q152" s="225">
        <f t="shared" si="24"/>
        <v>0</v>
      </c>
      <c r="R152" s="225">
        <f t="shared" si="24"/>
        <v>0</v>
      </c>
      <c r="S152" s="226">
        <f t="shared" si="24"/>
        <v>0</v>
      </c>
      <c r="T152" s="275">
        <f t="shared" si="24"/>
        <v>0</v>
      </c>
      <c r="U152" s="207"/>
      <c r="V152" s="200"/>
      <c r="W152" s="201" t="s">
        <v>42</v>
      </c>
      <c r="X152" s="202"/>
      <c r="Y152" s="203" t="s">
        <v>156</v>
      </c>
      <c r="Z152" s="224">
        <f t="shared" si="28"/>
        <v>0</v>
      </c>
      <c r="AA152" s="225">
        <f t="shared" si="28"/>
        <v>0</v>
      </c>
      <c r="AB152" s="297">
        <f t="shared" si="28"/>
        <v>0</v>
      </c>
      <c r="AC152" s="371">
        <f t="shared" si="28"/>
        <v>0</v>
      </c>
      <c r="AE152" s="199" t="s">
        <v>167</v>
      </c>
      <c r="AF152" s="200"/>
      <c r="AG152" s="201" t="s">
        <v>42</v>
      </c>
      <c r="AH152" s="202"/>
      <c r="AI152" s="224">
        <f t="shared" si="14"/>
        <v>0</v>
      </c>
      <c r="AJ152" s="225">
        <f t="shared" si="26"/>
        <v>0</v>
      </c>
      <c r="AK152" s="371">
        <f t="shared" si="27"/>
        <v>0</v>
      </c>
      <c r="AL152" s="1383">
        <f t="shared" si="15"/>
        <v>0</v>
      </c>
      <c r="AM152" s="1339"/>
    </row>
    <row r="153" spans="1:39" ht="14.45" customHeight="1">
      <c r="A153" s="919">
        <v>0</v>
      </c>
      <c r="B153" s="919">
        <v>0</v>
      </c>
      <c r="C153" s="919">
        <v>0</v>
      </c>
      <c r="D153" s="919">
        <v>0</v>
      </c>
      <c r="E153" s="919">
        <v>0</v>
      </c>
      <c r="K153" s="199" t="s">
        <v>72</v>
      </c>
      <c r="L153" s="200"/>
      <c r="M153" s="201" t="s">
        <v>57</v>
      </c>
      <c r="N153" s="202"/>
      <c r="O153" s="203"/>
      <c r="P153" s="224">
        <f t="shared" ref="P153:T162" si="29">P38+P92</f>
        <v>0</v>
      </c>
      <c r="Q153" s="225">
        <f t="shared" si="29"/>
        <v>0</v>
      </c>
      <c r="R153" s="225">
        <f t="shared" si="29"/>
        <v>0</v>
      </c>
      <c r="S153" s="226">
        <f t="shared" si="29"/>
        <v>0</v>
      </c>
      <c r="T153" s="275">
        <f t="shared" si="29"/>
        <v>0</v>
      </c>
      <c r="U153" s="207"/>
      <c r="V153" s="200"/>
      <c r="W153" s="201" t="s">
        <v>57</v>
      </c>
      <c r="X153" s="202"/>
      <c r="Y153" s="203"/>
      <c r="Z153" s="224">
        <f>Z38</f>
        <v>0</v>
      </c>
      <c r="AA153" s="225">
        <f>AA38</f>
        <v>0</v>
      </c>
      <c r="AB153" s="297">
        <f>AB38</f>
        <v>0</v>
      </c>
      <c r="AC153" s="371">
        <f>AC38</f>
        <v>0</v>
      </c>
      <c r="AE153" s="199" t="s">
        <v>168</v>
      </c>
      <c r="AF153" s="200"/>
      <c r="AG153" s="201" t="s">
        <v>57</v>
      </c>
      <c r="AH153" s="202"/>
      <c r="AI153" s="224">
        <f t="shared" si="14"/>
        <v>0</v>
      </c>
      <c r="AJ153" s="225">
        <f t="shared" si="26"/>
        <v>0</v>
      </c>
      <c r="AK153" s="371">
        <f t="shared" si="27"/>
        <v>0</v>
      </c>
      <c r="AL153" s="1383">
        <f t="shared" si="15"/>
        <v>0</v>
      </c>
      <c r="AM153" s="1339"/>
    </row>
    <row r="154" spans="1:39" ht="14.45" customHeight="1">
      <c r="A154" s="919">
        <v>0</v>
      </c>
      <c r="B154" s="919">
        <v>0</v>
      </c>
      <c r="C154" s="919">
        <v>0</v>
      </c>
      <c r="D154" s="919">
        <v>0</v>
      </c>
      <c r="E154" s="919">
        <v>0</v>
      </c>
      <c r="K154" s="199"/>
      <c r="L154" s="200"/>
      <c r="M154" s="178" t="s">
        <v>60</v>
      </c>
      <c r="N154" s="202"/>
      <c r="O154" s="203"/>
      <c r="P154" s="224">
        <f t="shared" si="29"/>
        <v>1000</v>
      </c>
      <c r="Q154" s="225">
        <f t="shared" si="29"/>
        <v>1000</v>
      </c>
      <c r="R154" s="225">
        <f t="shared" si="29"/>
        <v>0</v>
      </c>
      <c r="S154" s="226">
        <f t="shared" si="29"/>
        <v>400</v>
      </c>
      <c r="T154" s="275">
        <f t="shared" si="29"/>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4"/>
        <v>1000</v>
      </c>
      <c r="AJ154" s="225">
        <f>SUM(AJ155:AJ159)</f>
        <v>0</v>
      </c>
      <c r="AK154" s="371">
        <f>SUM(AK155:AK159)</f>
        <v>400</v>
      </c>
      <c r="AL154" s="1383">
        <f t="shared" si="15"/>
        <v>0</v>
      </c>
      <c r="AM154" s="1339"/>
    </row>
    <row r="155" spans="1:39" ht="14.45" customHeight="1">
      <c r="A155" s="919">
        <v>0</v>
      </c>
      <c r="B155" s="919">
        <v>0</v>
      </c>
      <c r="C155" s="919">
        <v>0</v>
      </c>
      <c r="D155" s="919">
        <v>0</v>
      </c>
      <c r="E155" s="919">
        <v>0</v>
      </c>
      <c r="K155" s="199"/>
      <c r="L155" s="200" t="s">
        <v>59</v>
      </c>
      <c r="M155" s="200"/>
      <c r="N155" s="201" t="s">
        <v>62</v>
      </c>
      <c r="O155" s="203"/>
      <c r="P155" s="224">
        <f t="shared" si="29"/>
        <v>0</v>
      </c>
      <c r="Q155" s="225">
        <f t="shared" si="29"/>
        <v>0</v>
      </c>
      <c r="R155" s="225">
        <f t="shared" si="29"/>
        <v>0</v>
      </c>
      <c r="S155" s="226">
        <f t="shared" si="29"/>
        <v>0</v>
      </c>
      <c r="T155" s="275">
        <f t="shared" si="29"/>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4"/>
        <v>0</v>
      </c>
      <c r="AJ155" s="225">
        <f t="shared" ref="AJ155:AJ162" si="30">IF($P155-$Z155=0,0,ROUND((R155-AA155)*$AI155/($P155-$Z155),0))</f>
        <v>0</v>
      </c>
      <c r="AK155" s="371">
        <f t="shared" ref="AK155:AK162" si="31">IF(P155-Z155=0,0,ROUND((S155-AB155)*AI155/(P155-Z155),0))</f>
        <v>0</v>
      </c>
      <c r="AL155" s="1383">
        <f t="shared" si="15"/>
        <v>0</v>
      </c>
      <c r="AM155" s="1339"/>
    </row>
    <row r="156" spans="1:39" ht="14.45" customHeight="1">
      <c r="A156" s="919">
        <v>0</v>
      </c>
      <c r="B156" s="919">
        <v>0</v>
      </c>
      <c r="C156" s="919">
        <v>0</v>
      </c>
      <c r="D156" s="919">
        <v>0</v>
      </c>
      <c r="E156" s="919">
        <v>0</v>
      </c>
      <c r="K156" s="199"/>
      <c r="L156" s="200"/>
      <c r="M156" s="200"/>
      <c r="N156" s="201" t="s">
        <v>64</v>
      </c>
      <c r="O156" s="203"/>
      <c r="P156" s="224">
        <f t="shared" si="29"/>
        <v>0</v>
      </c>
      <c r="Q156" s="225">
        <f t="shared" si="29"/>
        <v>0</v>
      </c>
      <c r="R156" s="225">
        <f t="shared" si="29"/>
        <v>0</v>
      </c>
      <c r="S156" s="226">
        <f t="shared" si="29"/>
        <v>0</v>
      </c>
      <c r="T156" s="275">
        <f t="shared" si="29"/>
        <v>0</v>
      </c>
      <c r="U156" s="207"/>
      <c r="V156" s="200"/>
      <c r="W156" s="200"/>
      <c r="X156" s="201" t="s">
        <v>64</v>
      </c>
      <c r="Y156" s="203" t="s">
        <v>156</v>
      </c>
      <c r="Z156" s="224">
        <f t="shared" ref="Z156:AC157" si="32">IF(ISERROR(Z$39*(Q156/(Q$156+Q$157+Q$159))),0,ROUND(Z$39*(Q156/(Q$156+Q$157+Q$159)),0))</f>
        <v>0</v>
      </c>
      <c r="AA156" s="225">
        <f t="shared" si="32"/>
        <v>0</v>
      </c>
      <c r="AB156" s="297">
        <f t="shared" si="32"/>
        <v>0</v>
      </c>
      <c r="AC156" s="371">
        <f t="shared" si="32"/>
        <v>0</v>
      </c>
      <c r="AE156" s="199" t="s">
        <v>35</v>
      </c>
      <c r="AF156" s="200"/>
      <c r="AG156" s="200"/>
      <c r="AH156" s="201" t="s">
        <v>64</v>
      </c>
      <c r="AI156" s="224">
        <f t="shared" si="14"/>
        <v>0</v>
      </c>
      <c r="AJ156" s="225">
        <f t="shared" si="30"/>
        <v>0</v>
      </c>
      <c r="AK156" s="371">
        <f t="shared" si="31"/>
        <v>0</v>
      </c>
      <c r="AL156" s="1383">
        <f t="shared" si="15"/>
        <v>0</v>
      </c>
      <c r="AM156" s="1339"/>
    </row>
    <row r="157" spans="1:39" ht="14.45" customHeight="1">
      <c r="A157" s="919">
        <v>0</v>
      </c>
      <c r="B157" s="919">
        <v>0</v>
      </c>
      <c r="C157" s="919">
        <v>0</v>
      </c>
      <c r="D157" s="919">
        <v>0</v>
      </c>
      <c r="E157" s="919">
        <v>0</v>
      </c>
      <c r="K157" s="199"/>
      <c r="L157" s="200"/>
      <c r="M157" s="200"/>
      <c r="N157" s="201" t="s">
        <v>66</v>
      </c>
      <c r="O157" s="203"/>
      <c r="P157" s="224">
        <f t="shared" si="29"/>
        <v>0</v>
      </c>
      <c r="Q157" s="225">
        <f t="shared" si="29"/>
        <v>0</v>
      </c>
      <c r="R157" s="225">
        <f t="shared" si="29"/>
        <v>0</v>
      </c>
      <c r="S157" s="226">
        <f t="shared" si="29"/>
        <v>0</v>
      </c>
      <c r="T157" s="275">
        <f t="shared" si="29"/>
        <v>0</v>
      </c>
      <c r="U157" s="207"/>
      <c r="V157" s="200"/>
      <c r="W157" s="200"/>
      <c r="X157" s="201" t="s">
        <v>66</v>
      </c>
      <c r="Y157" s="203" t="s">
        <v>156</v>
      </c>
      <c r="Z157" s="224">
        <f t="shared" si="32"/>
        <v>0</v>
      </c>
      <c r="AA157" s="225">
        <f t="shared" si="32"/>
        <v>0</v>
      </c>
      <c r="AB157" s="297">
        <f t="shared" si="32"/>
        <v>0</v>
      </c>
      <c r="AC157" s="371">
        <f t="shared" si="32"/>
        <v>0</v>
      </c>
      <c r="AE157" s="199" t="s">
        <v>171</v>
      </c>
      <c r="AF157" s="200"/>
      <c r="AG157" s="200"/>
      <c r="AH157" s="201" t="s">
        <v>66</v>
      </c>
      <c r="AI157" s="224">
        <f t="shared" si="14"/>
        <v>0</v>
      </c>
      <c r="AJ157" s="225">
        <f t="shared" si="30"/>
        <v>0</v>
      </c>
      <c r="AK157" s="371">
        <f t="shared" si="31"/>
        <v>0</v>
      </c>
      <c r="AL157" s="1383">
        <f t="shared" si="15"/>
        <v>0</v>
      </c>
      <c r="AM157" s="1339"/>
    </row>
    <row r="158" spans="1:39" ht="14.45" customHeight="1">
      <c r="A158" s="919">
        <v>0</v>
      </c>
      <c r="B158" s="919">
        <v>0</v>
      </c>
      <c r="C158" s="919">
        <v>0</v>
      </c>
      <c r="D158" s="919">
        <v>0</v>
      </c>
      <c r="E158" s="919">
        <v>0</v>
      </c>
      <c r="K158" s="199"/>
      <c r="L158" s="200"/>
      <c r="M158" s="200"/>
      <c r="N158" s="201" t="s">
        <v>150</v>
      </c>
      <c r="O158" s="203"/>
      <c r="P158" s="224">
        <f t="shared" si="29"/>
        <v>1000</v>
      </c>
      <c r="Q158" s="225">
        <f t="shared" si="29"/>
        <v>1000</v>
      </c>
      <c r="R158" s="225">
        <f t="shared" si="29"/>
        <v>0</v>
      </c>
      <c r="S158" s="226">
        <f t="shared" si="29"/>
        <v>400</v>
      </c>
      <c r="T158" s="275">
        <f t="shared" si="29"/>
        <v>0</v>
      </c>
      <c r="U158" s="207"/>
      <c r="V158" s="200"/>
      <c r="W158" s="200"/>
      <c r="X158" s="201" t="s">
        <v>150</v>
      </c>
      <c r="Y158" s="465"/>
      <c r="Z158" s="224">
        <f>Z43</f>
        <v>0</v>
      </c>
      <c r="AA158" s="225">
        <f>AA43</f>
        <v>0</v>
      </c>
      <c r="AB158" s="297">
        <f>AB43</f>
        <v>0</v>
      </c>
      <c r="AC158" s="371">
        <f>AC43</f>
        <v>0</v>
      </c>
      <c r="AE158" s="199"/>
      <c r="AF158" s="200"/>
      <c r="AG158" s="200"/>
      <c r="AH158" s="201" t="s">
        <v>150</v>
      </c>
      <c r="AI158" s="224">
        <f t="shared" si="14"/>
        <v>1000</v>
      </c>
      <c r="AJ158" s="225">
        <f t="shared" si="30"/>
        <v>0</v>
      </c>
      <c r="AK158" s="371">
        <f t="shared" si="31"/>
        <v>400</v>
      </c>
      <c r="AL158" s="1383">
        <f t="shared" si="15"/>
        <v>0</v>
      </c>
      <c r="AM158" s="1339"/>
    </row>
    <row r="159" spans="1:39" ht="14.45" customHeight="1">
      <c r="A159" s="919">
        <v>0</v>
      </c>
      <c r="B159" s="919">
        <v>0</v>
      </c>
      <c r="C159" s="919">
        <v>0</v>
      </c>
      <c r="D159" s="919">
        <v>0</v>
      </c>
      <c r="E159" s="919">
        <v>0</v>
      </c>
      <c r="K159" s="199"/>
      <c r="L159" s="200" t="s">
        <v>41</v>
      </c>
      <c r="M159" s="221"/>
      <c r="N159" s="201" t="s">
        <v>13</v>
      </c>
      <c r="O159" s="203"/>
      <c r="P159" s="224">
        <f t="shared" si="29"/>
        <v>0</v>
      </c>
      <c r="Q159" s="225">
        <f t="shared" si="29"/>
        <v>0</v>
      </c>
      <c r="R159" s="225">
        <f t="shared" si="29"/>
        <v>0</v>
      </c>
      <c r="S159" s="226">
        <f t="shared" si="29"/>
        <v>0</v>
      </c>
      <c r="T159" s="275">
        <f t="shared" si="29"/>
        <v>0</v>
      </c>
      <c r="U159" s="207"/>
      <c r="V159" s="200" t="s">
        <v>41</v>
      </c>
      <c r="W159" s="221"/>
      <c r="X159" s="201" t="s">
        <v>13</v>
      </c>
      <c r="Y159" s="203" t="s">
        <v>156</v>
      </c>
      <c r="Z159" s="224">
        <f>IF(ISERROR(Z$39*(Q159/(Q$156+Q$157+Q$159))),0,ROUND(Z$39*(Q159/(Q$156+Q$157+Q$159)),0))</f>
        <v>0</v>
      </c>
      <c r="AA159" s="225">
        <f>IF(ISERROR(AA$39*(R159/(R$156+R$157+R$159))),0,ROUND(AA$39*(R159/(R$156+R$157+R$159)),0))</f>
        <v>0</v>
      </c>
      <c r="AB159" s="297">
        <f>IF(ISERROR(AB$39*(S159/(S$156+S$157+S$159))),0,ROUND(AB$39*(S159/(S$156+S$157+S$159)),0))</f>
        <v>0</v>
      </c>
      <c r="AC159" s="371">
        <f>IF(ISERROR(AC$39*(T159/(T$156+T$157+T$159))),0,ROUND(AC$39*(T159/(T$156+T$157+T$159)),0))</f>
        <v>0</v>
      </c>
      <c r="AE159" s="199"/>
      <c r="AF159" s="200" t="s">
        <v>41</v>
      </c>
      <c r="AG159" s="221"/>
      <c r="AH159" s="201" t="s">
        <v>13</v>
      </c>
      <c r="AI159" s="224">
        <f t="shared" si="14"/>
        <v>0</v>
      </c>
      <c r="AJ159" s="225">
        <f t="shared" si="30"/>
        <v>0</v>
      </c>
      <c r="AK159" s="371">
        <f t="shared" si="31"/>
        <v>0</v>
      </c>
      <c r="AL159" s="1383">
        <f t="shared" si="15"/>
        <v>0</v>
      </c>
      <c r="AM159" s="1339"/>
    </row>
    <row r="160" spans="1:39" ht="14.45" customHeight="1">
      <c r="A160" s="919">
        <v>0</v>
      </c>
      <c r="B160" s="919">
        <v>0</v>
      </c>
      <c r="C160" s="919">
        <v>0</v>
      </c>
      <c r="D160" s="919">
        <v>0</v>
      </c>
      <c r="E160" s="919">
        <v>0</v>
      </c>
      <c r="K160" s="199"/>
      <c r="L160" s="200"/>
      <c r="M160" s="201" t="s">
        <v>70</v>
      </c>
      <c r="N160" s="202"/>
      <c r="O160" s="203"/>
      <c r="P160" s="224">
        <f t="shared" si="29"/>
        <v>49586</v>
      </c>
      <c r="Q160" s="225">
        <f t="shared" si="29"/>
        <v>49586</v>
      </c>
      <c r="R160" s="225">
        <f t="shared" si="29"/>
        <v>32046</v>
      </c>
      <c r="S160" s="226">
        <f t="shared" si="29"/>
        <v>0</v>
      </c>
      <c r="T160" s="275">
        <f t="shared" si="29"/>
        <v>13600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4"/>
        <v>49586</v>
      </c>
      <c r="AJ160" s="225">
        <f t="shared" si="30"/>
        <v>32046</v>
      </c>
      <c r="AK160" s="371">
        <f t="shared" si="31"/>
        <v>0</v>
      </c>
      <c r="AL160" s="1383">
        <f t="shared" si="15"/>
        <v>0</v>
      </c>
      <c r="AM160" s="1339"/>
    </row>
    <row r="161" spans="1:39" ht="14.45" customHeight="1">
      <c r="A161" s="919">
        <v>0</v>
      </c>
      <c r="B161" s="919">
        <v>0</v>
      </c>
      <c r="C161" s="919">
        <v>0</v>
      </c>
      <c r="D161" s="919">
        <v>0</v>
      </c>
      <c r="E161" s="919">
        <v>0</v>
      </c>
      <c r="K161" s="199"/>
      <c r="L161" s="200"/>
      <c r="M161" s="201" t="s">
        <v>73</v>
      </c>
      <c r="N161" s="202"/>
      <c r="O161" s="203"/>
      <c r="P161" s="224">
        <f t="shared" si="29"/>
        <v>0</v>
      </c>
      <c r="Q161" s="225">
        <f t="shared" si="29"/>
        <v>0</v>
      </c>
      <c r="R161" s="225">
        <f t="shared" si="29"/>
        <v>0</v>
      </c>
      <c r="S161" s="226">
        <f t="shared" si="29"/>
        <v>0</v>
      </c>
      <c r="T161" s="275">
        <f t="shared" si="29"/>
        <v>0</v>
      </c>
      <c r="U161" s="207"/>
      <c r="V161" s="200"/>
      <c r="W161" s="201" t="s">
        <v>73</v>
      </c>
      <c r="X161" s="202"/>
      <c r="Y161" s="203" t="s">
        <v>156</v>
      </c>
      <c r="Z161" s="224">
        <f t="shared" ref="Z161:AC162" si="33">IF(ISERROR(Z$47*(Q161/(Q$150+Q$151+Q$152+Q$161+Q$162))),0,ROUND(Z$47*(Q161/(Q$150+Q$151+Q$152+Q$161+Q$162)),0))</f>
        <v>0</v>
      </c>
      <c r="AA161" s="225">
        <f t="shared" si="33"/>
        <v>0</v>
      </c>
      <c r="AB161" s="297">
        <f t="shared" si="33"/>
        <v>0</v>
      </c>
      <c r="AC161" s="371">
        <f t="shared" si="33"/>
        <v>0</v>
      </c>
      <c r="AE161" s="199"/>
      <c r="AF161" s="200"/>
      <c r="AG161" s="201" t="s">
        <v>73</v>
      </c>
      <c r="AH161" s="202"/>
      <c r="AI161" s="224">
        <f t="shared" si="14"/>
        <v>0</v>
      </c>
      <c r="AJ161" s="225">
        <f t="shared" si="30"/>
        <v>0</v>
      </c>
      <c r="AK161" s="371">
        <f t="shared" si="31"/>
        <v>0</v>
      </c>
      <c r="AL161" s="1383">
        <f t="shared" si="15"/>
        <v>0</v>
      </c>
      <c r="AM161" s="1339"/>
    </row>
    <row r="162" spans="1:39" ht="14.45" customHeight="1">
      <c r="A162" s="919">
        <v>0</v>
      </c>
      <c r="B162" s="919">
        <v>0</v>
      </c>
      <c r="C162" s="919">
        <v>0</v>
      </c>
      <c r="D162" s="919">
        <v>0</v>
      </c>
      <c r="E162" s="919">
        <v>0</v>
      </c>
      <c r="K162" s="199"/>
      <c r="L162" s="221"/>
      <c r="M162" s="201" t="s">
        <v>13</v>
      </c>
      <c r="N162" s="202"/>
      <c r="O162" s="203"/>
      <c r="P162" s="224">
        <f t="shared" si="29"/>
        <v>0</v>
      </c>
      <c r="Q162" s="225">
        <f t="shared" si="29"/>
        <v>0</v>
      </c>
      <c r="R162" s="225">
        <f t="shared" si="29"/>
        <v>0</v>
      </c>
      <c r="S162" s="226">
        <f t="shared" si="29"/>
        <v>0</v>
      </c>
      <c r="T162" s="275">
        <f t="shared" si="29"/>
        <v>0</v>
      </c>
      <c r="U162" s="207"/>
      <c r="V162" s="221"/>
      <c r="W162" s="201" t="s">
        <v>13</v>
      </c>
      <c r="X162" s="202"/>
      <c r="Y162" s="203" t="s">
        <v>156</v>
      </c>
      <c r="Z162" s="224">
        <f t="shared" si="33"/>
        <v>0</v>
      </c>
      <c r="AA162" s="225">
        <f t="shared" si="33"/>
        <v>0</v>
      </c>
      <c r="AB162" s="297">
        <f t="shared" si="33"/>
        <v>0</v>
      </c>
      <c r="AC162" s="371">
        <f t="shared" si="33"/>
        <v>0</v>
      </c>
      <c r="AE162" s="199"/>
      <c r="AF162" s="221"/>
      <c r="AG162" s="201" t="s">
        <v>13</v>
      </c>
      <c r="AH162" s="202"/>
      <c r="AI162" s="224">
        <f t="shared" si="14"/>
        <v>0</v>
      </c>
      <c r="AJ162" s="225">
        <f t="shared" si="30"/>
        <v>0</v>
      </c>
      <c r="AK162" s="371">
        <f t="shared" si="31"/>
        <v>0</v>
      </c>
      <c r="AL162" s="1383">
        <f t="shared" si="15"/>
        <v>0</v>
      </c>
      <c r="AM162" s="1339"/>
    </row>
    <row r="163" spans="1:39" ht="14.45" customHeight="1">
      <c r="A163" s="919">
        <v>0</v>
      </c>
      <c r="B163" s="919">
        <v>0</v>
      </c>
      <c r="C163" s="919">
        <v>0</v>
      </c>
      <c r="D163" s="919">
        <v>0</v>
      </c>
      <c r="E163" s="919">
        <v>0</v>
      </c>
      <c r="K163" s="199" t="s">
        <v>4</v>
      </c>
      <c r="L163" s="178" t="s">
        <v>78</v>
      </c>
      <c r="M163" s="202"/>
      <c r="N163" s="202"/>
      <c r="O163" s="203"/>
      <c r="P163" s="224">
        <f t="shared" ref="P163:T172" si="34">P48+P102</f>
        <v>7189</v>
      </c>
      <c r="Q163" s="225">
        <f t="shared" si="34"/>
        <v>7189</v>
      </c>
      <c r="R163" s="225">
        <f t="shared" si="34"/>
        <v>753</v>
      </c>
      <c r="S163" s="226">
        <f t="shared" si="34"/>
        <v>0</v>
      </c>
      <c r="T163" s="275">
        <f t="shared" si="34"/>
        <v>0</v>
      </c>
      <c r="U163" s="207" t="s">
        <v>4</v>
      </c>
      <c r="V163" s="178" t="s">
        <v>78</v>
      </c>
      <c r="W163" s="202"/>
      <c r="X163" s="202"/>
      <c r="Y163" s="203" t="s">
        <v>156</v>
      </c>
      <c r="Z163" s="464">
        <f>IF(ISERROR(Z$60*(Q163/(Q$123+Q$133+Q$134+Q$135+Q$144+Q$163+Q$175))),0,ROUND(Z$60*(Q163/(Q$123+Q$133+Q$134+Q$135+Q$144+Q$163+Q$175)),0))</f>
        <v>0</v>
      </c>
      <c r="AA163" s="225">
        <f>IF(ISERROR(AA$60*(R163/(R$123+R$133+R$134+R$135+R$144+R$163+R$175))),0,ROUND(AA$60*(R163/(R$123+R$133+R$134+R$135+R$144+R$163+R$175)),0))</f>
        <v>0</v>
      </c>
      <c r="AB163" s="297">
        <f>IF(ISERROR(AB$60*(S163/(S$123+S$133+S$134+S$135+S$144+S$163+S$175))),0,ROUND(AB$60*(S163/(S$123+S$133+S$134+S$135+S$144+S$163+S$175)),0))</f>
        <v>0</v>
      </c>
      <c r="AC163" s="371">
        <f>IF(ISERROR(AC$60*(T163/(T$123+T$133+T$134+T$135+T$144+T$163+T$175))),0,ROUND(AC$60*(T163/(T$123+T$133+T$134+T$135+T$144+T$163+T$175)),0))</f>
        <v>0</v>
      </c>
      <c r="AE163" s="199" t="s">
        <v>4</v>
      </c>
      <c r="AF163" s="178" t="s">
        <v>78</v>
      </c>
      <c r="AG163" s="202"/>
      <c r="AH163" s="202"/>
      <c r="AI163" s="224">
        <f t="shared" si="14"/>
        <v>7189</v>
      </c>
      <c r="AJ163" s="225">
        <f>SUM(AJ164:AJ165)</f>
        <v>753</v>
      </c>
      <c r="AK163" s="371">
        <f>SUM(AK164:AK165)</f>
        <v>0</v>
      </c>
      <c r="AL163" s="1383">
        <f t="shared" si="15"/>
        <v>0</v>
      </c>
      <c r="AM163" s="1339"/>
    </row>
    <row r="164" spans="1:39" ht="14.45" customHeight="1">
      <c r="A164" s="919">
        <v>0</v>
      </c>
      <c r="B164" s="919">
        <v>0</v>
      </c>
      <c r="C164" s="919">
        <v>0</v>
      </c>
      <c r="D164" s="919">
        <v>0</v>
      </c>
      <c r="E164" s="919">
        <v>0</v>
      </c>
      <c r="K164" s="199"/>
      <c r="L164" s="200"/>
      <c r="M164" s="201" t="s">
        <v>11</v>
      </c>
      <c r="N164" s="202"/>
      <c r="O164" s="203"/>
      <c r="P164" s="224">
        <f t="shared" si="34"/>
        <v>0</v>
      </c>
      <c r="Q164" s="225">
        <f t="shared" si="34"/>
        <v>0</v>
      </c>
      <c r="R164" s="225">
        <f t="shared" si="34"/>
        <v>0</v>
      </c>
      <c r="S164" s="226">
        <f t="shared" si="34"/>
        <v>0</v>
      </c>
      <c r="T164" s="275">
        <f t="shared" si="34"/>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4"/>
        <v>0</v>
      </c>
      <c r="AJ164" s="225">
        <f t="shared" ref="AJ164:AJ169" si="35">IF($P164-$Z164=0,0,ROUND((R164-AA164)*$AI164/($P164-$Z164),0))</f>
        <v>0</v>
      </c>
      <c r="AK164" s="371">
        <f t="shared" ref="AK164:AK169" si="36">IF(P164-Z164=0,0,ROUND((S164-AB164)*AI164/(P164-Z164),0))</f>
        <v>0</v>
      </c>
      <c r="AL164" s="1383">
        <f t="shared" si="15"/>
        <v>0</v>
      </c>
      <c r="AM164" s="1339"/>
    </row>
    <row r="165" spans="1:39" ht="14.45" customHeight="1">
      <c r="A165" s="919">
        <v>0</v>
      </c>
      <c r="B165" s="919">
        <v>0</v>
      </c>
      <c r="C165" s="919">
        <v>0</v>
      </c>
      <c r="D165" s="919">
        <v>0</v>
      </c>
      <c r="E165" s="919">
        <v>0</v>
      </c>
      <c r="K165" s="199"/>
      <c r="L165" s="221"/>
      <c r="M165" s="201" t="s">
        <v>13</v>
      </c>
      <c r="N165" s="202"/>
      <c r="O165" s="203"/>
      <c r="P165" s="224">
        <f t="shared" si="34"/>
        <v>7189</v>
      </c>
      <c r="Q165" s="225">
        <f t="shared" si="34"/>
        <v>7189</v>
      </c>
      <c r="R165" s="225">
        <f t="shared" si="34"/>
        <v>753</v>
      </c>
      <c r="S165" s="226">
        <f t="shared" si="34"/>
        <v>0</v>
      </c>
      <c r="T165" s="275">
        <f t="shared" si="34"/>
        <v>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4"/>
        <v>7189</v>
      </c>
      <c r="AJ165" s="225">
        <f t="shared" si="35"/>
        <v>753</v>
      </c>
      <c r="AK165" s="371">
        <f t="shared" si="36"/>
        <v>0</v>
      </c>
      <c r="AL165" s="1383">
        <f t="shared" si="15"/>
        <v>0</v>
      </c>
      <c r="AM165" s="1339"/>
    </row>
    <row r="166" spans="1:39" ht="14.45" customHeight="1">
      <c r="A166" s="919">
        <v>0</v>
      </c>
      <c r="B166" s="919">
        <v>0</v>
      </c>
      <c r="C166" s="919">
        <v>0</v>
      </c>
      <c r="D166" s="919">
        <v>0</v>
      </c>
      <c r="E166" s="919">
        <v>0</v>
      </c>
      <c r="K166" s="199"/>
      <c r="L166" s="174"/>
      <c r="M166" s="201" t="s">
        <v>88</v>
      </c>
      <c r="N166" s="202"/>
      <c r="O166" s="203"/>
      <c r="P166" s="224">
        <f t="shared" si="34"/>
        <v>244351</v>
      </c>
      <c r="Q166" s="225">
        <f t="shared" si="34"/>
        <v>244351</v>
      </c>
      <c r="R166" s="225">
        <f t="shared" si="34"/>
        <v>146158</v>
      </c>
      <c r="S166" s="226">
        <f t="shared" si="34"/>
        <v>0</v>
      </c>
      <c r="T166" s="275">
        <f t="shared" si="34"/>
        <v>77700</v>
      </c>
      <c r="U166" s="207"/>
      <c r="V166" s="174"/>
      <c r="W166" s="201" t="s">
        <v>88</v>
      </c>
      <c r="X166" s="202"/>
      <c r="Y166" s="203"/>
      <c r="Z166" s="224">
        <f t="shared" ref="Z166:AC168" si="37">Z51</f>
        <v>0</v>
      </c>
      <c r="AA166" s="225">
        <f t="shared" si="37"/>
        <v>0</v>
      </c>
      <c r="AB166" s="297">
        <f t="shared" si="37"/>
        <v>0</v>
      </c>
      <c r="AC166" s="371">
        <f t="shared" si="37"/>
        <v>0</v>
      </c>
      <c r="AE166" s="199"/>
      <c r="AF166" s="174"/>
      <c r="AG166" s="201" t="s">
        <v>88</v>
      </c>
      <c r="AH166" s="202"/>
      <c r="AI166" s="224">
        <f t="shared" si="14"/>
        <v>244351</v>
      </c>
      <c r="AJ166" s="225">
        <f t="shared" si="35"/>
        <v>146158</v>
      </c>
      <c r="AK166" s="371">
        <f t="shared" si="36"/>
        <v>0</v>
      </c>
      <c r="AL166" s="1383">
        <f t="shared" si="15"/>
        <v>0</v>
      </c>
      <c r="AM166" s="1339"/>
    </row>
    <row r="167" spans="1:39" ht="14.45" customHeight="1">
      <c r="A167" s="919">
        <v>0</v>
      </c>
      <c r="B167" s="919">
        <v>0</v>
      </c>
      <c r="C167" s="919">
        <v>0</v>
      </c>
      <c r="D167" s="919">
        <v>0</v>
      </c>
      <c r="E167" s="919">
        <v>0</v>
      </c>
      <c r="K167" s="199"/>
      <c r="L167" s="181" t="s">
        <v>91</v>
      </c>
      <c r="M167" s="201" t="s">
        <v>89</v>
      </c>
      <c r="N167" s="202"/>
      <c r="O167" s="203"/>
      <c r="P167" s="224">
        <f t="shared" si="34"/>
        <v>950</v>
      </c>
      <c r="Q167" s="225">
        <f t="shared" si="34"/>
        <v>950</v>
      </c>
      <c r="R167" s="225">
        <f t="shared" si="34"/>
        <v>0</v>
      </c>
      <c r="S167" s="226">
        <f t="shared" si="34"/>
        <v>0</v>
      </c>
      <c r="T167" s="275">
        <f t="shared" si="34"/>
        <v>0</v>
      </c>
      <c r="U167" s="207"/>
      <c r="V167" s="181" t="s">
        <v>91</v>
      </c>
      <c r="W167" s="201" t="s">
        <v>89</v>
      </c>
      <c r="X167" s="202"/>
      <c r="Y167" s="203"/>
      <c r="Z167" s="224">
        <f t="shared" si="37"/>
        <v>0</v>
      </c>
      <c r="AA167" s="225">
        <f t="shared" si="37"/>
        <v>0</v>
      </c>
      <c r="AB167" s="297">
        <f t="shared" si="37"/>
        <v>0</v>
      </c>
      <c r="AC167" s="371">
        <f t="shared" si="37"/>
        <v>0</v>
      </c>
      <c r="AE167" s="199"/>
      <c r="AF167" s="181" t="s">
        <v>91</v>
      </c>
      <c r="AG167" s="201" t="s">
        <v>89</v>
      </c>
      <c r="AH167" s="202"/>
      <c r="AI167" s="224">
        <f t="shared" si="14"/>
        <v>950</v>
      </c>
      <c r="AJ167" s="225">
        <f t="shared" si="35"/>
        <v>0</v>
      </c>
      <c r="AK167" s="371">
        <f t="shared" si="36"/>
        <v>0</v>
      </c>
      <c r="AL167" s="1383">
        <f t="shared" si="15"/>
        <v>0</v>
      </c>
      <c r="AM167" s="1339"/>
    </row>
    <row r="168" spans="1:39" ht="14.45" customHeight="1">
      <c r="K168" s="199"/>
      <c r="L168" s="181"/>
      <c r="M168" s="201" t="s">
        <v>104</v>
      </c>
      <c r="N168" s="202"/>
      <c r="O168" s="203"/>
      <c r="P168" s="224">
        <f t="shared" si="34"/>
        <v>0</v>
      </c>
      <c r="Q168" s="225">
        <f t="shared" si="34"/>
        <v>0</v>
      </c>
      <c r="R168" s="225">
        <f t="shared" si="34"/>
        <v>0</v>
      </c>
      <c r="S168" s="226">
        <f t="shared" si="34"/>
        <v>0</v>
      </c>
      <c r="T168" s="275">
        <f t="shared" si="34"/>
        <v>0</v>
      </c>
      <c r="U168" s="207"/>
      <c r="V168" s="181"/>
      <c r="W168" s="201" t="s">
        <v>104</v>
      </c>
      <c r="X168" s="202"/>
      <c r="Y168" s="203"/>
      <c r="Z168" s="224">
        <f t="shared" si="37"/>
        <v>0</v>
      </c>
      <c r="AA168" s="225">
        <f t="shared" si="37"/>
        <v>0</v>
      </c>
      <c r="AB168" s="297">
        <f t="shared" si="37"/>
        <v>0</v>
      </c>
      <c r="AC168" s="371">
        <f t="shared" si="37"/>
        <v>0</v>
      </c>
      <c r="AE168" s="199"/>
      <c r="AF168" s="181"/>
      <c r="AG168" s="201" t="s">
        <v>104</v>
      </c>
      <c r="AH168" s="202"/>
      <c r="AI168" s="224">
        <f t="shared" si="14"/>
        <v>0</v>
      </c>
      <c r="AJ168" s="225">
        <f t="shared" si="35"/>
        <v>0</v>
      </c>
      <c r="AK168" s="371">
        <f t="shared" si="36"/>
        <v>0</v>
      </c>
      <c r="AL168" s="1383">
        <f t="shared" si="15"/>
        <v>0</v>
      </c>
      <c r="AM168" s="1339"/>
    </row>
    <row r="169" spans="1:39" ht="14.45" customHeight="1">
      <c r="K169" s="199"/>
      <c r="L169" s="181"/>
      <c r="M169" s="201" t="s">
        <v>90</v>
      </c>
      <c r="N169" s="202"/>
      <c r="O169" s="203"/>
      <c r="P169" s="224">
        <f t="shared" si="34"/>
        <v>0</v>
      </c>
      <c r="Q169" s="225">
        <f t="shared" si="34"/>
        <v>0</v>
      </c>
      <c r="R169" s="225">
        <f t="shared" si="34"/>
        <v>0</v>
      </c>
      <c r="S169" s="226">
        <f t="shared" si="34"/>
        <v>0</v>
      </c>
      <c r="T169" s="275">
        <f t="shared" si="34"/>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4"/>
        <v>0</v>
      </c>
      <c r="AJ169" s="225">
        <f t="shared" si="35"/>
        <v>0</v>
      </c>
      <c r="AK169" s="371">
        <f t="shared" si="36"/>
        <v>0</v>
      </c>
      <c r="AL169" s="1383">
        <f t="shared" si="15"/>
        <v>0</v>
      </c>
      <c r="AM169" s="1339"/>
    </row>
    <row r="170" spans="1:39" ht="14.45" customHeight="1">
      <c r="A170" s="933">
        <v>0</v>
      </c>
      <c r="B170" s="933">
        <v>0</v>
      </c>
      <c r="C170" s="933">
        <v>0</v>
      </c>
      <c r="D170" s="933">
        <v>0</v>
      </c>
      <c r="E170" s="933">
        <v>0</v>
      </c>
      <c r="K170" s="199"/>
      <c r="L170" s="181" t="s">
        <v>92</v>
      </c>
      <c r="M170" s="201" t="s">
        <v>105</v>
      </c>
      <c r="N170" s="202"/>
      <c r="O170" s="203"/>
      <c r="P170" s="224">
        <f t="shared" si="34"/>
        <v>0</v>
      </c>
      <c r="Q170" s="225">
        <f t="shared" si="34"/>
        <v>0</v>
      </c>
      <c r="R170" s="225">
        <f t="shared" si="34"/>
        <v>0</v>
      </c>
      <c r="S170" s="226">
        <f t="shared" si="34"/>
        <v>0</v>
      </c>
      <c r="T170" s="275">
        <f t="shared" si="34"/>
        <v>0</v>
      </c>
      <c r="U170" s="207"/>
      <c r="V170" s="181" t="s">
        <v>92</v>
      </c>
      <c r="W170" s="201" t="s">
        <v>105</v>
      </c>
      <c r="X170" s="202"/>
      <c r="Y170" s="203" t="s">
        <v>156</v>
      </c>
      <c r="Z170" s="224">
        <f t="shared" ref="Z170:AC172" si="38">IF(ISERROR((Z$58+Z$59)*(Q170/(Q$170+Q$171+Q$172+Q$174))),0,ROUND((Z$58+Z$59)*(Q170/(Q$170+Q$171+Q$172+Q$174)),0))</f>
        <v>0</v>
      </c>
      <c r="AA170" s="225">
        <f t="shared" si="38"/>
        <v>0</v>
      </c>
      <c r="AB170" s="297">
        <f t="shared" si="38"/>
        <v>0</v>
      </c>
      <c r="AC170" s="371">
        <f t="shared" si="38"/>
        <v>0</v>
      </c>
      <c r="AE170" s="199"/>
      <c r="AF170" s="181" t="s">
        <v>92</v>
      </c>
      <c r="AG170" s="201" t="s">
        <v>105</v>
      </c>
      <c r="AH170" s="202"/>
      <c r="AI170" s="224">
        <f t="shared" si="14"/>
        <v>0</v>
      </c>
      <c r="AJ170" s="225">
        <f t="shared" ref="AJ170:AJ175" si="39">IF($P170-$Z170=0,0,ROUND((R170-AA170)*$AI170/($P170-$Z170),0))</f>
        <v>0</v>
      </c>
      <c r="AK170" s="371">
        <f t="shared" ref="AK170:AK175" si="40">IF(P170-Z170=0,0,ROUND((S170-AB170)*AI170/(P170-Z170),0))</f>
        <v>0</v>
      </c>
      <c r="AL170" s="1383">
        <f t="shared" si="15"/>
        <v>0</v>
      </c>
      <c r="AM170" s="1339"/>
    </row>
    <row r="171" spans="1:39" ht="14.45" customHeight="1">
      <c r="A171" s="933">
        <v>0</v>
      </c>
      <c r="B171" s="933">
        <v>0</v>
      </c>
      <c r="C171" s="933">
        <v>0</v>
      </c>
      <c r="D171" s="933">
        <v>0</v>
      </c>
      <c r="E171" s="933">
        <v>0</v>
      </c>
      <c r="K171" s="199"/>
      <c r="L171" s="181"/>
      <c r="M171" s="201" t="s">
        <v>106</v>
      </c>
      <c r="N171" s="202"/>
      <c r="O171" s="203"/>
      <c r="P171" s="224">
        <f t="shared" si="34"/>
        <v>0</v>
      </c>
      <c r="Q171" s="225">
        <f t="shared" si="34"/>
        <v>0</v>
      </c>
      <c r="R171" s="225">
        <f t="shared" si="34"/>
        <v>0</v>
      </c>
      <c r="S171" s="226">
        <f t="shared" si="34"/>
        <v>0</v>
      </c>
      <c r="T171" s="275">
        <f t="shared" si="34"/>
        <v>0</v>
      </c>
      <c r="U171" s="207"/>
      <c r="V171" s="181"/>
      <c r="W171" s="201" t="s">
        <v>106</v>
      </c>
      <c r="X171" s="202"/>
      <c r="Y171" s="203" t="s">
        <v>156</v>
      </c>
      <c r="Z171" s="224">
        <f t="shared" si="38"/>
        <v>0</v>
      </c>
      <c r="AA171" s="225">
        <f t="shared" si="38"/>
        <v>0</v>
      </c>
      <c r="AB171" s="297">
        <f t="shared" si="38"/>
        <v>0</v>
      </c>
      <c r="AC171" s="371">
        <f t="shared" si="38"/>
        <v>0</v>
      </c>
      <c r="AE171" s="199"/>
      <c r="AF171" s="181"/>
      <c r="AG171" s="201" t="s">
        <v>106</v>
      </c>
      <c r="AH171" s="202"/>
      <c r="AI171" s="224">
        <f t="shared" si="14"/>
        <v>0</v>
      </c>
      <c r="AJ171" s="225">
        <f t="shared" si="39"/>
        <v>0</v>
      </c>
      <c r="AK171" s="371">
        <f t="shared" si="40"/>
        <v>0</v>
      </c>
      <c r="AL171" s="1383">
        <f t="shared" si="15"/>
        <v>0</v>
      </c>
      <c r="AM171" s="1339"/>
    </row>
    <row r="172" spans="1:39" ht="14.45" customHeight="1">
      <c r="A172" s="933">
        <v>0</v>
      </c>
      <c r="B172" s="933">
        <v>0</v>
      </c>
      <c r="C172" s="933">
        <v>0</v>
      </c>
      <c r="D172" s="933">
        <v>0</v>
      </c>
      <c r="E172" s="933">
        <v>0</v>
      </c>
      <c r="K172" s="199"/>
      <c r="L172" s="181"/>
      <c r="M172" s="201" t="s">
        <v>107</v>
      </c>
      <c r="N172" s="202"/>
      <c r="O172" s="203"/>
      <c r="P172" s="224">
        <f t="shared" si="34"/>
        <v>0</v>
      </c>
      <c r="Q172" s="225">
        <f t="shared" si="34"/>
        <v>0</v>
      </c>
      <c r="R172" s="225">
        <f t="shared" si="34"/>
        <v>0</v>
      </c>
      <c r="S172" s="226">
        <f t="shared" si="34"/>
        <v>0</v>
      </c>
      <c r="T172" s="275">
        <f t="shared" si="34"/>
        <v>0</v>
      </c>
      <c r="U172" s="207"/>
      <c r="V172" s="181"/>
      <c r="W172" s="201" t="s">
        <v>107</v>
      </c>
      <c r="X172" s="202"/>
      <c r="Y172" s="203" t="s">
        <v>156</v>
      </c>
      <c r="Z172" s="224">
        <f t="shared" si="38"/>
        <v>0</v>
      </c>
      <c r="AA172" s="225">
        <f t="shared" si="38"/>
        <v>0</v>
      </c>
      <c r="AB172" s="297">
        <f t="shared" si="38"/>
        <v>0</v>
      </c>
      <c r="AC172" s="371">
        <f t="shared" si="38"/>
        <v>0</v>
      </c>
      <c r="AE172" s="199"/>
      <c r="AF172" s="181"/>
      <c r="AG172" s="201" t="s">
        <v>107</v>
      </c>
      <c r="AH172" s="202"/>
      <c r="AI172" s="224">
        <f t="shared" si="14"/>
        <v>0</v>
      </c>
      <c r="AJ172" s="225">
        <f t="shared" si="39"/>
        <v>0</v>
      </c>
      <c r="AK172" s="371">
        <f t="shared" si="40"/>
        <v>0</v>
      </c>
      <c r="AL172" s="1383">
        <f t="shared" si="15"/>
        <v>0</v>
      </c>
      <c r="AM172" s="1339"/>
    </row>
    <row r="173" spans="1:39" ht="14.45" customHeight="1">
      <c r="A173" s="933">
        <v>0</v>
      </c>
      <c r="B173" s="933">
        <v>0</v>
      </c>
      <c r="C173" s="933">
        <v>0</v>
      </c>
      <c r="D173" s="933">
        <v>0</v>
      </c>
      <c r="E173" s="933">
        <v>0</v>
      </c>
      <c r="K173" s="199"/>
      <c r="L173" s="181" t="s">
        <v>41</v>
      </c>
      <c r="M173" s="201" t="s">
        <v>108</v>
      </c>
      <c r="N173" s="202"/>
      <c r="O173" s="203"/>
      <c r="P173" s="224">
        <f t="shared" ref="P173:T176" si="41">P58+P112</f>
        <v>0</v>
      </c>
      <c r="Q173" s="225">
        <f t="shared" si="41"/>
        <v>0</v>
      </c>
      <c r="R173" s="225">
        <f t="shared" si="41"/>
        <v>0</v>
      </c>
      <c r="S173" s="226">
        <f t="shared" si="41"/>
        <v>0</v>
      </c>
      <c r="T173" s="275">
        <f t="shared" si="41"/>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4"/>
        <v>0</v>
      </c>
      <c r="AJ173" s="225">
        <f t="shared" si="39"/>
        <v>0</v>
      </c>
      <c r="AK173" s="371">
        <f t="shared" si="40"/>
        <v>0</v>
      </c>
      <c r="AL173" s="1383">
        <f t="shared" si="15"/>
        <v>0</v>
      </c>
      <c r="AM173" s="1339"/>
    </row>
    <row r="174" spans="1:39" ht="14.45" customHeight="1">
      <c r="A174" s="933">
        <v>0</v>
      </c>
      <c r="B174" s="933">
        <v>0</v>
      </c>
      <c r="C174" s="933">
        <v>0</v>
      </c>
      <c r="D174" s="933">
        <v>0</v>
      </c>
      <c r="E174" s="933">
        <v>0</v>
      </c>
      <c r="K174" s="199"/>
      <c r="L174" s="221"/>
      <c r="M174" s="201" t="s">
        <v>13</v>
      </c>
      <c r="N174" s="202"/>
      <c r="O174" s="203"/>
      <c r="P174" s="224">
        <f t="shared" si="41"/>
        <v>37114</v>
      </c>
      <c r="Q174" s="225">
        <f t="shared" si="41"/>
        <v>37114</v>
      </c>
      <c r="R174" s="225">
        <f t="shared" si="41"/>
        <v>0</v>
      </c>
      <c r="S174" s="226">
        <f t="shared" si="41"/>
        <v>0</v>
      </c>
      <c r="T174" s="275">
        <f t="shared" si="41"/>
        <v>0</v>
      </c>
      <c r="U174" s="207"/>
      <c r="V174" s="221"/>
      <c r="W174" s="201" t="s">
        <v>13</v>
      </c>
      <c r="X174" s="202"/>
      <c r="Y174" s="203" t="s">
        <v>156</v>
      </c>
      <c r="Z174" s="224">
        <f>IF(ISERROR((Z$58+Z$59)*(Q174/(Q$170+Q$171+Q$172+Q$174))),0,ROUND((Z$58+Z$59)*(Q174/(Q$170+Q$171+Q$172+Q$174)),0))</f>
        <v>0</v>
      </c>
      <c r="AA174" s="225">
        <f>IF(ISERROR((AA$58+AA$59)*(R174/(R$170+R$171+R$172+R$174))),0,ROUND((AA$58+AA$59)*(R174/(R$170+R$171+R$172+R$174)),0))</f>
        <v>0</v>
      </c>
      <c r="AB174" s="297">
        <f>IF(ISERROR((AB$58+AB$59)*(S174/(S$170+S$171+S$172+S$174))),0,ROUND((AB$58+AB$59)*(S174/(S$170+S$171+S$172+S$174)),0))</f>
        <v>0</v>
      </c>
      <c r="AC174" s="371">
        <f>IF(ISERROR((AC$58+AC$59)*(T174/(T$170+T$171+T$172+T$174))),0,ROUND((AC$58+AC$59)*(T174/(T$170+T$171+T$172+T$174)),0))</f>
        <v>0</v>
      </c>
      <c r="AE174" s="199"/>
      <c r="AF174" s="221"/>
      <c r="AG174" s="201" t="s">
        <v>13</v>
      </c>
      <c r="AH174" s="202"/>
      <c r="AI174" s="224">
        <f t="shared" si="14"/>
        <v>37114</v>
      </c>
      <c r="AJ174" s="225">
        <f t="shared" si="39"/>
        <v>0</v>
      </c>
      <c r="AK174" s="371">
        <f t="shared" si="40"/>
        <v>0</v>
      </c>
      <c r="AL174" s="1383">
        <f t="shared" si="15"/>
        <v>0</v>
      </c>
      <c r="AM174" s="1339"/>
    </row>
    <row r="175" spans="1:39" ht="14.45" customHeight="1">
      <c r="A175" s="933">
        <v>2101</v>
      </c>
      <c r="B175" s="933">
        <v>0</v>
      </c>
      <c r="C175" s="933">
        <v>1208</v>
      </c>
      <c r="D175" s="933">
        <v>0</v>
      </c>
      <c r="E175" s="933">
        <v>470</v>
      </c>
      <c r="K175" s="199"/>
      <c r="L175" s="201" t="s">
        <v>13</v>
      </c>
      <c r="M175" s="202"/>
      <c r="N175" s="202"/>
      <c r="O175" s="203"/>
      <c r="P175" s="224">
        <f t="shared" si="41"/>
        <v>0</v>
      </c>
      <c r="Q175" s="225">
        <f t="shared" si="41"/>
        <v>0</v>
      </c>
      <c r="R175" s="225">
        <f t="shared" si="41"/>
        <v>0</v>
      </c>
      <c r="S175" s="226">
        <f t="shared" si="41"/>
        <v>0</v>
      </c>
      <c r="T175" s="275">
        <f t="shared" si="41"/>
        <v>0</v>
      </c>
      <c r="U175" s="207"/>
      <c r="V175" s="201" t="s">
        <v>13</v>
      </c>
      <c r="W175" s="202"/>
      <c r="X175" s="202"/>
      <c r="Y175" s="203" t="s">
        <v>156</v>
      </c>
      <c r="Z175" s="46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4"/>
        <v>0</v>
      </c>
      <c r="AJ175" s="225">
        <f t="shared" si="39"/>
        <v>0</v>
      </c>
      <c r="AK175" s="371">
        <f t="shared" si="40"/>
        <v>0</v>
      </c>
      <c r="AL175" s="1383">
        <f t="shared" si="15"/>
        <v>0</v>
      </c>
      <c r="AM175" s="1387" t="s">
        <v>1277</v>
      </c>
    </row>
    <row r="176" spans="1:39" ht="14.45" customHeight="1" thickBot="1">
      <c r="A176" s="933">
        <v>2101</v>
      </c>
      <c r="B176" s="933">
        <v>0</v>
      </c>
      <c r="C176" s="933">
        <v>1208</v>
      </c>
      <c r="D176" s="933">
        <v>0</v>
      </c>
      <c r="E176" s="933">
        <v>470</v>
      </c>
      <c r="K176" s="316"/>
      <c r="L176" s="317" t="s">
        <v>82</v>
      </c>
      <c r="M176" s="318"/>
      <c r="N176" s="318"/>
      <c r="O176" s="319"/>
      <c r="P176" s="320">
        <f t="shared" si="41"/>
        <v>732335</v>
      </c>
      <c r="Q176" s="321">
        <f t="shared" si="41"/>
        <v>598513</v>
      </c>
      <c r="R176" s="321">
        <f t="shared" si="41"/>
        <v>194487</v>
      </c>
      <c r="S176" s="322">
        <f t="shared" si="41"/>
        <v>195868</v>
      </c>
      <c r="T176" s="323">
        <f t="shared" si="41"/>
        <v>185600</v>
      </c>
      <c r="U176" s="372"/>
      <c r="V176" s="317" t="s">
        <v>82</v>
      </c>
      <c r="W176" s="318"/>
      <c r="X176" s="318"/>
      <c r="Y176" s="319"/>
      <c r="Z176" s="320">
        <f>SUM(Z123:Z175)-Z124-Z125-Z127-Z128-Z130-Z131-Z132-Z145-Z146-Z147-Z155-Z156-Z157-Z158-Z159-Z164-Z165</f>
        <v>8265</v>
      </c>
      <c r="AA176" s="321">
        <f>SUM(AA123:AA175)-AA124-AA125-AA127-AA128-AA130-AA131-AA132-AA145-AA146-AA147-AA155-AA156-AA157-AA158-AA159-AA164-AA165</f>
        <v>1461</v>
      </c>
      <c r="AB176" s="500">
        <f>SUM(AB123:AB175)-AB124-AB125-AB127-AB128-AB130-AB131-AB132-AB145-AB146-AB147-AB155-AB156-AB157-AB158-AB159-AB164-AB165</f>
        <v>1208</v>
      </c>
      <c r="AC176" s="373">
        <f>SUM(AC123:AC175)-AC124-AC125-AC127-AC128-AC130-AC131-AC132-AC145-AC146-AC147-AC155-AC156-AC157-AC158-AC159-AC164-AC165</f>
        <v>800</v>
      </c>
      <c r="AE176" s="374"/>
      <c r="AF176" s="317" t="s">
        <v>82</v>
      </c>
      <c r="AG176" s="318"/>
      <c r="AH176" s="318"/>
      <c r="AI176" s="375">
        <f t="shared" si="14"/>
        <v>590248</v>
      </c>
      <c r="AJ176" s="321">
        <f>SUM(AJ123,AJ126,AJ129,AJ133:AJ144,AJ148:AJ154,AJ160:AJ163,AJ166:AJ175)</f>
        <v>193026</v>
      </c>
      <c r="AK176" s="373">
        <f>SUM(AK123,AK126,AK129,AK133:AK144,AK148:AK154,AK160:AK163,AK166:AK175)</f>
        <v>84592</v>
      </c>
      <c r="AL176" s="1340">
        <f>SUM(AL123,AL126,AL129,AL133:AL144,AL148:AL154,AL160:AL163,AL166:AL175)</f>
        <v>133822</v>
      </c>
      <c r="AM176" s="1388">
        <f>P176-Q176</f>
        <v>133822</v>
      </c>
    </row>
    <row r="177" spans="1:29" ht="14.45" customHeight="1" thickTop="1">
      <c r="A177" s="933">
        <v>0</v>
      </c>
      <c r="B177" s="933">
        <v>0</v>
      </c>
      <c r="C177" s="933">
        <v>0</v>
      </c>
      <c r="D177" s="933">
        <v>0</v>
      </c>
      <c r="E177" s="933">
        <v>0</v>
      </c>
      <c r="Z177" s="441"/>
      <c r="AC177" s="442"/>
    </row>
    <row r="178" spans="1:29" ht="14.45" customHeight="1">
      <c r="A178" s="933">
        <v>0</v>
      </c>
      <c r="B178" s="933">
        <v>0</v>
      </c>
      <c r="C178" s="933">
        <v>0</v>
      </c>
      <c r="D178" s="933">
        <v>0</v>
      </c>
      <c r="E178" s="933">
        <v>0</v>
      </c>
      <c r="AC178" s="442"/>
    </row>
    <row r="179" spans="1:29">
      <c r="A179" s="933">
        <v>6164</v>
      </c>
      <c r="B179" s="933">
        <v>1461</v>
      </c>
      <c r="C179" s="933">
        <v>0</v>
      </c>
      <c r="D179" s="933">
        <v>0</v>
      </c>
      <c r="E179" s="933">
        <v>330</v>
      </c>
      <c r="AC179" s="442"/>
    </row>
    <row r="180" spans="1:29">
      <c r="A180" s="933">
        <v>6164</v>
      </c>
      <c r="B180" s="933">
        <v>1461</v>
      </c>
      <c r="C180" s="933">
        <v>0</v>
      </c>
      <c r="D180" s="933">
        <v>0</v>
      </c>
      <c r="E180" s="933">
        <v>330</v>
      </c>
      <c r="AC180" s="442"/>
    </row>
    <row r="181" spans="1:29">
      <c r="A181" s="933">
        <v>0</v>
      </c>
      <c r="B181" s="933">
        <v>0</v>
      </c>
      <c r="C181" s="933">
        <v>0</v>
      </c>
      <c r="D181" s="933">
        <v>0</v>
      </c>
      <c r="E181" s="933">
        <v>0</v>
      </c>
      <c r="AC181" s="442"/>
    </row>
    <row r="182" spans="1:29">
      <c r="A182" s="933">
        <v>0</v>
      </c>
      <c r="B182" s="933">
        <v>0</v>
      </c>
      <c r="C182" s="933">
        <v>0</v>
      </c>
      <c r="D182" s="933">
        <v>0</v>
      </c>
      <c r="E182" s="933">
        <v>0</v>
      </c>
      <c r="AC182" s="442"/>
    </row>
    <row r="183" spans="1:29">
      <c r="A183" s="933">
        <v>0</v>
      </c>
      <c r="B183" s="933">
        <v>0</v>
      </c>
      <c r="C183" s="933">
        <v>0</v>
      </c>
      <c r="D183" s="933">
        <v>0</v>
      </c>
      <c r="E183" s="933">
        <v>0</v>
      </c>
      <c r="AC183" s="442"/>
    </row>
    <row r="184" spans="1:29">
      <c r="A184" s="933">
        <v>0</v>
      </c>
      <c r="B184" s="933">
        <v>0</v>
      </c>
      <c r="C184" s="933">
        <v>0</v>
      </c>
      <c r="D184" s="933">
        <v>0</v>
      </c>
      <c r="E184" s="933">
        <v>0</v>
      </c>
      <c r="AC184" s="442"/>
    </row>
    <row r="185" spans="1:29">
      <c r="A185" s="933">
        <v>0</v>
      </c>
      <c r="B185" s="933">
        <v>0</v>
      </c>
      <c r="C185" s="933">
        <v>0</v>
      </c>
      <c r="D185" s="933">
        <v>0</v>
      </c>
      <c r="E185" s="933">
        <v>0</v>
      </c>
      <c r="AC185" s="442"/>
    </row>
    <row r="186" spans="1:29">
      <c r="A186" s="933">
        <v>0</v>
      </c>
      <c r="B186" s="933">
        <v>0</v>
      </c>
      <c r="C186" s="933">
        <v>0</v>
      </c>
      <c r="D186" s="933">
        <v>0</v>
      </c>
      <c r="E186" s="933">
        <v>0</v>
      </c>
      <c r="AC186" s="442"/>
    </row>
    <row r="187" spans="1:29">
      <c r="A187" s="933">
        <v>0</v>
      </c>
      <c r="B187" s="933">
        <v>0</v>
      </c>
      <c r="C187" s="933">
        <v>0</v>
      </c>
      <c r="D187" s="933">
        <v>0</v>
      </c>
      <c r="E187" s="933">
        <v>0</v>
      </c>
      <c r="AC187" s="442"/>
    </row>
    <row r="188" spans="1:29">
      <c r="A188" s="933">
        <v>0</v>
      </c>
      <c r="B188" s="933">
        <v>0</v>
      </c>
      <c r="C188" s="933">
        <v>0</v>
      </c>
      <c r="D188" s="933">
        <v>0</v>
      </c>
      <c r="E188" s="933">
        <v>0</v>
      </c>
      <c r="AC188" s="442"/>
    </row>
    <row r="189" spans="1:29">
      <c r="A189" s="933">
        <v>0</v>
      </c>
      <c r="B189" s="933">
        <v>0</v>
      </c>
      <c r="C189" s="933">
        <v>0</v>
      </c>
      <c r="D189" s="933">
        <v>0</v>
      </c>
      <c r="E189" s="933">
        <v>0</v>
      </c>
      <c r="AC189" s="442"/>
    </row>
    <row r="190" spans="1:29">
      <c r="A190" s="933">
        <v>0</v>
      </c>
      <c r="B190" s="933">
        <v>0</v>
      </c>
      <c r="C190" s="933">
        <v>0</v>
      </c>
      <c r="D190" s="933">
        <v>0</v>
      </c>
      <c r="E190" s="933">
        <v>0</v>
      </c>
      <c r="AC190" s="442"/>
    </row>
    <row r="191" spans="1:29">
      <c r="A191" s="933">
        <v>0</v>
      </c>
      <c r="B191" s="933">
        <v>0</v>
      </c>
      <c r="C191" s="933">
        <v>0</v>
      </c>
      <c r="D191" s="933">
        <v>0</v>
      </c>
      <c r="E191" s="933">
        <v>0</v>
      </c>
      <c r="AC191" s="442"/>
    </row>
    <row r="192" spans="1:29">
      <c r="A192" s="933">
        <v>0</v>
      </c>
      <c r="B192" s="933">
        <v>0</v>
      </c>
      <c r="C192" s="933">
        <v>0</v>
      </c>
      <c r="D192" s="933">
        <v>0</v>
      </c>
      <c r="E192" s="933">
        <v>0</v>
      </c>
      <c r="AC192" s="442"/>
    </row>
    <row r="193" spans="1:29">
      <c r="A193" s="933">
        <v>0</v>
      </c>
      <c r="B193" s="933">
        <v>0</v>
      </c>
      <c r="C193" s="933">
        <v>0</v>
      </c>
      <c r="D193" s="933">
        <v>0</v>
      </c>
      <c r="E193" s="933">
        <v>0</v>
      </c>
      <c r="AC193" s="442"/>
    </row>
    <row r="194" spans="1:29">
      <c r="A194" s="933">
        <v>0</v>
      </c>
      <c r="B194" s="933">
        <v>0</v>
      </c>
      <c r="C194" s="933">
        <v>0</v>
      </c>
      <c r="D194" s="933">
        <v>0</v>
      </c>
      <c r="E194" s="933">
        <v>0</v>
      </c>
      <c r="AC194" s="442"/>
    </row>
    <row r="195" spans="1:29">
      <c r="A195" s="933">
        <v>0</v>
      </c>
      <c r="B195" s="933">
        <v>0</v>
      </c>
      <c r="C195" s="933">
        <v>0</v>
      </c>
      <c r="D195" s="933">
        <v>0</v>
      </c>
      <c r="E195" s="933">
        <v>0</v>
      </c>
      <c r="AC195" s="442"/>
    </row>
    <row r="196" spans="1:29" ht="14.25" thickBot="1">
      <c r="A196" s="933">
        <v>8265</v>
      </c>
      <c r="B196" s="933">
        <v>1461</v>
      </c>
      <c r="C196" s="933">
        <v>1208</v>
      </c>
      <c r="D196" s="933">
        <v>0</v>
      </c>
      <c r="E196" s="933">
        <v>800</v>
      </c>
      <c r="AC196" s="442"/>
    </row>
    <row r="197" spans="1:29">
      <c r="A197" s="555"/>
      <c r="B197" s="555"/>
      <c r="C197" s="555"/>
      <c r="D197" s="555"/>
      <c r="E197" s="555"/>
      <c r="AC197" s="442"/>
    </row>
    <row r="198" spans="1:29">
      <c r="AC198" s="442"/>
    </row>
    <row r="199" spans="1:29">
      <c r="AC199" s="442"/>
    </row>
    <row r="200" spans="1:29">
      <c r="AC200" s="442"/>
    </row>
    <row r="201" spans="1:29">
      <c r="AC201" s="442"/>
    </row>
    <row r="202" spans="1:29">
      <c r="AC202" s="442"/>
    </row>
    <row r="203" spans="1:29">
      <c r="AC203" s="442"/>
    </row>
    <row r="204" spans="1:29">
      <c r="AC204" s="442"/>
    </row>
    <row r="205" spans="1:29">
      <c r="AC205" s="442"/>
    </row>
    <row r="206" spans="1:29">
      <c r="AC206" s="442"/>
    </row>
    <row r="207" spans="1:29">
      <c r="AC207" s="442"/>
    </row>
    <row r="208" spans="1: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8.xml><?xml version="1.0" encoding="utf-8"?>
<worksheet xmlns="http://schemas.openxmlformats.org/spreadsheetml/2006/main" xmlns:r="http://schemas.openxmlformats.org/officeDocument/2006/relationships">
  <dimension ref="A1:AM245"/>
  <sheetViews>
    <sheetView topLeftCell="Y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661</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t="s">
        <v>398</v>
      </c>
      <c r="AD7" s="165"/>
      <c r="AE7" s="165"/>
      <c r="AF7" s="165"/>
      <c r="AG7" s="165"/>
      <c r="AH7" s="165"/>
    </row>
    <row r="8" spans="1:34" ht="14.45" customHeight="1">
      <c r="A8" s="554">
        <v>455182</v>
      </c>
      <c r="B8" s="555">
        <v>455182</v>
      </c>
      <c r="C8" s="555">
        <v>336029</v>
      </c>
      <c r="D8" s="555">
        <v>119153</v>
      </c>
      <c r="E8" s="555">
        <v>112692</v>
      </c>
      <c r="F8" s="555">
        <v>218056</v>
      </c>
      <c r="G8" s="555">
        <v>27355</v>
      </c>
      <c r="H8" s="556">
        <v>76700</v>
      </c>
      <c r="I8" s="558"/>
      <c r="K8" s="188"/>
      <c r="L8" s="189" t="s">
        <v>8</v>
      </c>
      <c r="M8" s="190"/>
      <c r="N8" s="190"/>
      <c r="O8" s="191" t="s">
        <v>9</v>
      </c>
      <c r="P8" s="192">
        <f>'Ｓ５８（1983）'!A9</f>
        <v>0</v>
      </c>
      <c r="Q8" s="258">
        <f>'Ｓ５８（1983）'!C9</f>
        <v>0</v>
      </c>
      <c r="R8" s="258">
        <f>'Ｓ５８（1983）'!E9</f>
        <v>0</v>
      </c>
      <c r="S8" s="260">
        <f>'Ｓ５８（1983）'!F9</f>
        <v>0</v>
      </c>
      <c r="T8" s="261">
        <f>'Ｓ５８（1983）'!H9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146</v>
      </c>
      <c r="N9" s="202"/>
      <c r="O9" s="203" t="s">
        <v>12</v>
      </c>
      <c r="P9" s="204">
        <f>'Ｓ５８（1983）'!A10</f>
        <v>0</v>
      </c>
      <c r="Q9" s="205">
        <f>'Ｓ５８（1983）'!C10</f>
        <v>0</v>
      </c>
      <c r="R9" s="205">
        <f>'Ｓ５８（1983）'!E10</f>
        <v>0</v>
      </c>
      <c r="S9" s="267">
        <f>'Ｓ５８（1983）'!F10</f>
        <v>0</v>
      </c>
      <c r="T9" s="268">
        <f>'Ｓ５８（1983）'!H10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'Ｓ５８（1983）'!A11</f>
        <v>0</v>
      </c>
      <c r="Q11" s="218">
        <f>'Ｓ５８（1983）'!C11</f>
        <v>0</v>
      </c>
      <c r="R11" s="218">
        <f>'Ｓ５８（1983）'!E11</f>
        <v>0</v>
      </c>
      <c r="S11" s="283">
        <f>'Ｓ５８（1983）'!F11</f>
        <v>0</v>
      </c>
      <c r="T11" s="268">
        <f>'Ｓ５８（1983）'!H11</f>
        <v>0</v>
      </c>
      <c r="U11" s="207"/>
      <c r="V11" s="178" t="s">
        <v>147</v>
      </c>
      <c r="W11" s="202"/>
      <c r="X11" s="202"/>
      <c r="Y11" s="220" t="s">
        <v>10</v>
      </c>
      <c r="Z11" s="204">
        <f t="shared" ref="Z11:AB12" si="0">+A170</f>
        <v>0</v>
      </c>
      <c r="AA11" s="205">
        <f t="shared" si="0"/>
        <v>0</v>
      </c>
      <c r="AB11" s="205">
        <f t="shared" si="0"/>
        <v>0</v>
      </c>
      <c r="AC11" s="548">
        <f>+E170</f>
        <v>0</v>
      </c>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'Ｓ５８（1983）'!A12</f>
        <v>0</v>
      </c>
      <c r="Q12" s="205">
        <f>'Ｓ５８（1983）'!C12</f>
        <v>0</v>
      </c>
      <c r="R12" s="205">
        <f>'Ｓ５８（1983）'!E12</f>
        <v>0</v>
      </c>
      <c r="S12" s="267">
        <f>'Ｓ５８（1983）'!F12</f>
        <v>0</v>
      </c>
      <c r="T12" s="268">
        <f>'Ｓ５８（1983）'!H12</f>
        <v>0</v>
      </c>
      <c r="U12" s="207"/>
      <c r="V12" s="181"/>
      <c r="W12" s="201" t="s">
        <v>16</v>
      </c>
      <c r="X12" s="202"/>
      <c r="Y12" s="220" t="s">
        <v>9</v>
      </c>
      <c r="Z12" s="204">
        <f t="shared" si="0"/>
        <v>0</v>
      </c>
      <c r="AA12" s="205">
        <f t="shared" si="0"/>
        <v>0</v>
      </c>
      <c r="AB12" s="205">
        <f t="shared" si="0"/>
        <v>0</v>
      </c>
      <c r="AC12" s="548">
        <f>+E171</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21"/>
      <c r="W13" s="201" t="s">
        <v>13</v>
      </c>
      <c r="X13" s="202"/>
      <c r="Y13" s="220"/>
      <c r="Z13" s="224">
        <f>Z11-Z12</f>
        <v>0</v>
      </c>
      <c r="AA13" s="225">
        <f>AA11-AA12</f>
        <v>0</v>
      </c>
      <c r="AB13" s="225">
        <f>AB11-AB12</f>
        <v>0</v>
      </c>
      <c r="AC13" s="235">
        <f>AC11-AC12</f>
        <v>0</v>
      </c>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'Ｓ５８（1983）'!A14</f>
        <v>0</v>
      </c>
      <c r="Q14" s="205">
        <f>'Ｓ５８（1983）'!C14</f>
        <v>0</v>
      </c>
      <c r="R14" s="205">
        <f>'Ｓ５８（1983）'!E14</f>
        <v>0</v>
      </c>
      <c r="S14" s="267">
        <f>'Ｓ５８（1983）'!F14</f>
        <v>0</v>
      </c>
      <c r="T14" s="268">
        <f>'Ｓ５８（1983）'!H14</f>
        <v>0</v>
      </c>
      <c r="U14" s="207"/>
      <c r="V14" s="201" t="s">
        <v>135</v>
      </c>
      <c r="W14" s="202"/>
      <c r="X14" s="202"/>
      <c r="Y14" s="220" t="s">
        <v>17</v>
      </c>
      <c r="Z14" s="204">
        <f>+A174</f>
        <v>0</v>
      </c>
      <c r="AA14" s="205">
        <f>+B174</f>
        <v>0</v>
      </c>
      <c r="AB14" s="205">
        <f>+C174</f>
        <v>0</v>
      </c>
      <c r="AC14" s="614">
        <f>+E174</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148</v>
      </c>
      <c r="O15" s="203" t="s">
        <v>97</v>
      </c>
      <c r="P15" s="204">
        <f>'Ｓ５８（1983）'!A15</f>
        <v>0</v>
      </c>
      <c r="Q15" s="205">
        <f>'Ｓ５８（1983）'!C15</f>
        <v>0</v>
      </c>
      <c r="R15" s="205">
        <f>'Ｓ５８（1983）'!E15</f>
        <v>0</v>
      </c>
      <c r="S15" s="267">
        <f>'Ｓ５８（1983）'!F15</f>
        <v>0</v>
      </c>
      <c r="T15" s="268">
        <f>'Ｓ５８（1983）'!H15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'Ｓ５８（1983）'!A16</f>
        <v>0</v>
      </c>
      <c r="Q16" s="205">
        <f>'Ｓ５８（1983）'!C16</f>
        <v>0</v>
      </c>
      <c r="R16" s="205">
        <f>'Ｓ５８（1983）'!E16</f>
        <v>0</v>
      </c>
      <c r="S16" s="267">
        <f>'Ｓ５８（1983）'!F16</f>
        <v>0</v>
      </c>
      <c r="T16" s="268">
        <f>'Ｓ５８（1983）'!H16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'Ｓ５８（1983）'!A17</f>
        <v>0</v>
      </c>
      <c r="Q18" s="205">
        <f>'Ｓ５８（1983）'!C17</f>
        <v>0</v>
      </c>
      <c r="R18" s="205">
        <f>'Ｓ５８（1983）'!E17</f>
        <v>0</v>
      </c>
      <c r="S18" s="267">
        <f>'Ｓ５８（1983）'!F17</f>
        <v>0</v>
      </c>
      <c r="T18" s="268">
        <f>'Ｓ５８（1983）'!H17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'Ｓ５８（1983）'!A18</f>
        <v>0</v>
      </c>
      <c r="Q19" s="205">
        <f>'Ｓ５８（1983）'!C18</f>
        <v>0</v>
      </c>
      <c r="R19" s="205">
        <f>'Ｓ５８（1983）'!E18</f>
        <v>0</v>
      </c>
      <c r="S19" s="267">
        <f>'Ｓ５８（1983）'!F18</f>
        <v>0</v>
      </c>
      <c r="T19" s="268">
        <f>'Ｓ５８（1983）'!H18</f>
        <v>0</v>
      </c>
      <c r="U19" s="207"/>
      <c r="V19" s="200"/>
      <c r="W19" s="172"/>
      <c r="X19" s="172"/>
      <c r="Y19" s="212"/>
      <c r="Z19" s="209"/>
      <c r="AA19" s="210"/>
      <c r="AB19" s="210"/>
      <c r="AC19" s="211"/>
      <c r="AD19" s="165"/>
      <c r="AE19" s="165"/>
      <c r="AF19" s="165"/>
      <c r="AG19" s="165"/>
      <c r="AH19" s="165"/>
    </row>
    <row r="20" spans="1:34" ht="14.45" customHeight="1">
      <c r="A20" s="557">
        <v>277102</v>
      </c>
      <c r="B20" s="558">
        <v>277102</v>
      </c>
      <c r="C20" s="558">
        <v>157949</v>
      </c>
      <c r="D20" s="558">
        <v>119153</v>
      </c>
      <c r="E20" s="558">
        <v>0</v>
      </c>
      <c r="F20" s="558">
        <v>218056</v>
      </c>
      <c r="G20" s="558">
        <v>3355</v>
      </c>
      <c r="H20" s="559">
        <v>46300</v>
      </c>
      <c r="I20" s="558"/>
      <c r="K20" s="199"/>
      <c r="L20" s="201" t="s">
        <v>19</v>
      </c>
      <c r="M20" s="202"/>
      <c r="N20" s="202"/>
      <c r="O20" s="203" t="s">
        <v>20</v>
      </c>
      <c r="P20" s="204">
        <f>'Ｓ５８（1983）'!A19</f>
        <v>0</v>
      </c>
      <c r="Q20" s="205">
        <f>'Ｓ５８（1983）'!C19</f>
        <v>0</v>
      </c>
      <c r="R20" s="449">
        <f>'Ｓ５８（1983）'!E19</f>
        <v>0</v>
      </c>
      <c r="S20" s="267">
        <f>'Ｓ５８（1983）'!F19</f>
        <v>0</v>
      </c>
      <c r="T20" s="268">
        <f>'Ｓ５８（1983）'!H19</f>
        <v>0</v>
      </c>
      <c r="U20" s="207" t="s">
        <v>4</v>
      </c>
      <c r="V20" s="200"/>
      <c r="W20" s="172"/>
      <c r="X20" s="172"/>
      <c r="Y20" s="212"/>
      <c r="Z20" s="209"/>
      <c r="AA20" s="210"/>
      <c r="AB20" s="210"/>
      <c r="AC20" s="211"/>
      <c r="AD20" s="165"/>
      <c r="AE20" s="165"/>
      <c r="AF20" s="165"/>
      <c r="AG20" s="165"/>
      <c r="AH20" s="165"/>
    </row>
    <row r="21" spans="1:34" ht="14.45" customHeight="1">
      <c r="A21" s="557">
        <v>17791</v>
      </c>
      <c r="B21" s="558">
        <v>17791</v>
      </c>
      <c r="C21" s="558">
        <v>13273</v>
      </c>
      <c r="D21" s="558">
        <v>4518</v>
      </c>
      <c r="E21" s="558">
        <v>0</v>
      </c>
      <c r="F21" s="558">
        <v>12460</v>
      </c>
      <c r="G21" s="558">
        <v>0</v>
      </c>
      <c r="H21" s="559">
        <v>3000</v>
      </c>
      <c r="I21" s="558"/>
      <c r="K21" s="199" t="s">
        <v>21</v>
      </c>
      <c r="L21" s="200"/>
      <c r="M21" s="201" t="s">
        <v>22</v>
      </c>
      <c r="N21" s="202"/>
      <c r="O21" s="203" t="s">
        <v>23</v>
      </c>
      <c r="P21" s="204">
        <f>'Ｓ５８（1983）'!A21</f>
        <v>17791</v>
      </c>
      <c r="Q21" s="205">
        <f>'Ｓ５８（1983）'!C21</f>
        <v>13273</v>
      </c>
      <c r="R21" s="205">
        <f>'Ｓ５８（1983）'!E21</f>
        <v>0</v>
      </c>
      <c r="S21" s="267">
        <f>'Ｓ５８（1983）'!F21</f>
        <v>12460</v>
      </c>
      <c r="T21" s="268">
        <f>'Ｓ５８（1983）'!H21</f>
        <v>3000</v>
      </c>
      <c r="U21" s="207" t="s">
        <v>24</v>
      </c>
      <c r="V21" s="200"/>
      <c r="W21" s="212"/>
      <c r="X21" s="212"/>
      <c r="Y21" s="212"/>
      <c r="Z21" s="209"/>
      <c r="AA21" s="210"/>
      <c r="AB21" s="210"/>
      <c r="AC21" s="211"/>
      <c r="AD21" s="165"/>
      <c r="AE21" s="165"/>
      <c r="AF21" s="165"/>
      <c r="AG21" s="165"/>
      <c r="AH21" s="165"/>
    </row>
    <row r="22" spans="1:34" ht="14.45" customHeight="1">
      <c r="A22" s="557">
        <v>57100</v>
      </c>
      <c r="B22" s="558">
        <v>57100</v>
      </c>
      <c r="C22" s="558">
        <v>57100</v>
      </c>
      <c r="D22" s="558">
        <v>0</v>
      </c>
      <c r="E22" s="558">
        <v>0</v>
      </c>
      <c r="F22" s="558">
        <v>33689</v>
      </c>
      <c r="G22" s="558">
        <v>0</v>
      </c>
      <c r="H22" s="559">
        <v>22300</v>
      </c>
      <c r="I22" s="558"/>
      <c r="K22" s="199"/>
      <c r="L22" s="200" t="s">
        <v>25</v>
      </c>
      <c r="M22" s="201" t="s">
        <v>26</v>
      </c>
      <c r="N22" s="202"/>
      <c r="O22" s="203" t="s">
        <v>27</v>
      </c>
      <c r="P22" s="204">
        <f>'Ｓ５８（1983）'!A22</f>
        <v>57100</v>
      </c>
      <c r="Q22" s="205">
        <f>'Ｓ５８（1983）'!C22</f>
        <v>57100</v>
      </c>
      <c r="R22" s="205">
        <f>'Ｓ５８（1983）'!E22</f>
        <v>0</v>
      </c>
      <c r="S22" s="267">
        <f>'Ｓ５８（1983）'!F22</f>
        <v>33689</v>
      </c>
      <c r="T22" s="268">
        <f>'Ｓ５８（1983）'!H22</f>
        <v>22300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'Ｓ５８（1983）'!A23</f>
        <v>0</v>
      </c>
      <c r="Q23" s="205">
        <f>'Ｓ５８（1983）'!C23</f>
        <v>0</v>
      </c>
      <c r="R23" s="205">
        <f>'Ｓ５８（1983）'!E23</f>
        <v>0</v>
      </c>
      <c r="S23" s="267">
        <f>'Ｓ５８（1983）'!F23</f>
        <v>0</v>
      </c>
      <c r="T23" s="268">
        <f>'Ｓ５８（1983）'!H23</f>
        <v>0</v>
      </c>
      <c r="U23" s="207"/>
      <c r="V23" s="200"/>
      <c r="W23" s="212"/>
      <c r="X23" s="212"/>
      <c r="Y23" s="21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'Ｓ５８（1983）'!A24</f>
        <v>0</v>
      </c>
      <c r="Q24" s="205">
        <f>'Ｓ５８（1983）'!C24</f>
        <v>0</v>
      </c>
      <c r="R24" s="205">
        <f>'Ｓ５８（1983）'!E24</f>
        <v>0</v>
      </c>
      <c r="S24" s="267">
        <f>'Ｓ５８（1983）'!F24</f>
        <v>0</v>
      </c>
      <c r="T24" s="268">
        <f>'Ｓ５８（1983）'!H24</f>
        <v>0</v>
      </c>
      <c r="U24" s="207"/>
      <c r="V24" s="178" t="s">
        <v>137</v>
      </c>
      <c r="W24" s="202"/>
      <c r="X24" s="202"/>
      <c r="Y24" s="220" t="s">
        <v>18</v>
      </c>
      <c r="Z24" s="204">
        <f>+A175</f>
        <v>1963</v>
      </c>
      <c r="AA24" s="205">
        <f>+B175</f>
        <v>0</v>
      </c>
      <c r="AB24" s="205">
        <f>+C175</f>
        <v>37</v>
      </c>
      <c r="AC24" s="548">
        <f>+E175</f>
        <v>0</v>
      </c>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'Ｓ５８（1983）'!A25</f>
        <v>0</v>
      </c>
      <c r="Q25" s="205">
        <f>'Ｓ５８（1983）'!C25</f>
        <v>0</v>
      </c>
      <c r="R25" s="205">
        <f>'Ｓ５８（1983）'!E25</f>
        <v>0</v>
      </c>
      <c r="S25" s="267">
        <f>'Ｓ５８（1983）'!F25</f>
        <v>0</v>
      </c>
      <c r="T25" s="268">
        <f>'Ｓ５８（1983）'!H25</f>
        <v>0</v>
      </c>
      <c r="U25" s="207"/>
      <c r="V25" s="181"/>
      <c r="W25" s="201" t="s">
        <v>36</v>
      </c>
      <c r="X25" s="202"/>
      <c r="Y25" s="220" t="s">
        <v>34</v>
      </c>
      <c r="Z25" s="204">
        <f>+A178</f>
        <v>0</v>
      </c>
      <c r="AA25" s="205">
        <f>+B178</f>
        <v>0</v>
      </c>
      <c r="AB25" s="205">
        <f>+C178</f>
        <v>0</v>
      </c>
      <c r="AC25" s="548">
        <f>+E178</f>
        <v>0</v>
      </c>
      <c r="AD25" s="165"/>
      <c r="AE25" s="165"/>
      <c r="AF25" s="165"/>
      <c r="AG25" s="165"/>
      <c r="AH25" s="165"/>
    </row>
    <row r="26" spans="1:34" ht="14.45" customHeight="1">
      <c r="A26" s="557">
        <v>51814</v>
      </c>
      <c r="B26" s="558">
        <v>51814</v>
      </c>
      <c r="C26" s="558">
        <v>51814</v>
      </c>
      <c r="D26" s="558">
        <v>0</v>
      </c>
      <c r="E26" s="558">
        <v>0</v>
      </c>
      <c r="F26" s="558">
        <v>33641</v>
      </c>
      <c r="G26" s="558">
        <v>1525</v>
      </c>
      <c r="H26" s="559">
        <v>15900</v>
      </c>
      <c r="I26" s="558"/>
      <c r="K26" s="199"/>
      <c r="L26" s="200" t="s">
        <v>38</v>
      </c>
      <c r="M26" s="201" t="s">
        <v>149</v>
      </c>
      <c r="N26" s="202"/>
      <c r="O26" s="203" t="s">
        <v>40</v>
      </c>
      <c r="P26" s="204">
        <f>'Ｓ５８（1983）'!A26</f>
        <v>51814</v>
      </c>
      <c r="Q26" s="205">
        <f>'Ｓ５８（1983）'!C26</f>
        <v>51814</v>
      </c>
      <c r="R26" s="205">
        <f>'Ｓ５８（1983）'!E26</f>
        <v>0</v>
      </c>
      <c r="S26" s="267">
        <f>'Ｓ５８（1983）'!F26</f>
        <v>33641</v>
      </c>
      <c r="T26" s="268">
        <f>'Ｓ５８（1983）'!H26</f>
        <v>15900</v>
      </c>
      <c r="U26" s="207"/>
      <c r="V26" s="450"/>
      <c r="W26" s="451"/>
      <c r="X26" s="452"/>
      <c r="Y26" s="453"/>
      <c r="Z26" s="454"/>
      <c r="AA26" s="455"/>
      <c r="AB26" s="455"/>
      <c r="AC26" s="238"/>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'Ｓ５８（1983）'!A27</f>
        <v>0</v>
      </c>
      <c r="Q27" s="205">
        <f>'Ｓ５８（1983）'!C27</f>
        <v>0</v>
      </c>
      <c r="R27" s="205">
        <f>'Ｓ５８（1983）'!E27</f>
        <v>0</v>
      </c>
      <c r="S27" s="267">
        <f>'Ｓ５８（1983）'!F27</f>
        <v>0</v>
      </c>
      <c r="T27" s="268">
        <f>'Ｓ５８（1983）'!H27</f>
        <v>0</v>
      </c>
      <c r="U27" s="207"/>
      <c r="V27" s="450"/>
      <c r="W27" s="456"/>
      <c r="X27" s="457"/>
      <c r="Y27" s="458"/>
      <c r="Z27" s="447"/>
      <c r="AA27" s="459"/>
      <c r="AB27" s="459"/>
      <c r="AC27" s="230"/>
      <c r="AD27" s="165"/>
      <c r="AE27" s="165"/>
      <c r="AF27" s="165"/>
      <c r="AG27" s="165"/>
      <c r="AH27" s="165"/>
    </row>
    <row r="28" spans="1:34" ht="14.45" customHeight="1">
      <c r="A28" s="557">
        <v>150397</v>
      </c>
      <c r="B28" s="558">
        <v>150397</v>
      </c>
      <c r="C28" s="558">
        <v>35762</v>
      </c>
      <c r="D28" s="558">
        <v>114635</v>
      </c>
      <c r="E28" s="558">
        <v>0</v>
      </c>
      <c r="F28" s="558">
        <v>138266</v>
      </c>
      <c r="G28" s="558">
        <v>1830</v>
      </c>
      <c r="H28" s="559">
        <v>5100</v>
      </c>
      <c r="I28" s="558"/>
      <c r="K28" s="199" t="s">
        <v>128</v>
      </c>
      <c r="L28" s="221"/>
      <c r="M28" s="201" t="s">
        <v>13</v>
      </c>
      <c r="N28" s="202"/>
      <c r="O28" s="203" t="s">
        <v>44</v>
      </c>
      <c r="P28" s="204">
        <f>'Ｓ５８（1983）'!A28</f>
        <v>150397</v>
      </c>
      <c r="Q28" s="205">
        <f>'Ｓ５８（1983）'!C28</f>
        <v>35762</v>
      </c>
      <c r="R28" s="205">
        <f>'Ｓ５８（1983）'!E28</f>
        <v>0</v>
      </c>
      <c r="S28" s="267">
        <f>'Ｓ５８（1983）'!F28</f>
        <v>138266</v>
      </c>
      <c r="T28" s="268">
        <f>'Ｓ５８（1983）'!H28</f>
        <v>5100</v>
      </c>
      <c r="U28" s="207"/>
      <c r="V28" s="221"/>
      <c r="W28" s="201" t="s">
        <v>13</v>
      </c>
      <c r="X28" s="202"/>
      <c r="Y28" s="220"/>
      <c r="Z28" s="224">
        <f>Z24-Z25</f>
        <v>1963</v>
      </c>
      <c r="AA28" s="225">
        <f>AA24-AA25</f>
        <v>0</v>
      </c>
      <c r="AB28" s="297">
        <f>AB24-AB25</f>
        <v>37</v>
      </c>
      <c r="AC28" s="371">
        <f>AC24-AC25</f>
        <v>0</v>
      </c>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'Ｓ５８（1983）'!A29</f>
        <v>0</v>
      </c>
      <c r="Q29" s="205">
        <f>'Ｓ５８（1983）'!C29</f>
        <v>0</v>
      </c>
      <c r="R29" s="205">
        <f>'Ｓ５８（1983）'!E29</f>
        <v>0</v>
      </c>
      <c r="S29" s="267">
        <f>'Ｓ５８（1983）'!F29</f>
        <v>0</v>
      </c>
      <c r="T29" s="268">
        <f>'Ｓ５８（1983）'!H29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'Ｓ５８（1983）'!A30</f>
        <v>0</v>
      </c>
      <c r="Q30" s="205">
        <f>'Ｓ５８（1983）'!C30</f>
        <v>0</v>
      </c>
      <c r="R30" s="205">
        <f>'Ｓ５８（1983）'!E30</f>
        <v>0</v>
      </c>
      <c r="S30" s="267">
        <f>'Ｓ５８（1983）'!F30</f>
        <v>0</v>
      </c>
      <c r="T30" s="268">
        <f>'Ｓ５８（1983）'!H30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'Ｓ５８（1983）'!A31</f>
        <v>0</v>
      </c>
      <c r="Q31" s="205">
        <f>'Ｓ５８（1983）'!C31</f>
        <v>0</v>
      </c>
      <c r="R31" s="205">
        <f>'Ｓ５８（1983）'!E31</f>
        <v>0</v>
      </c>
      <c r="S31" s="267">
        <f>'Ｓ５８（1983）'!F31</f>
        <v>0</v>
      </c>
      <c r="T31" s="268">
        <f>'Ｓ５８（1983）'!H31</f>
        <v>0</v>
      </c>
      <c r="U31" s="207"/>
      <c r="V31" s="200"/>
      <c r="W31" s="172"/>
      <c r="X31" s="172"/>
      <c r="Y31" s="212"/>
      <c r="Z31" s="209"/>
      <c r="AA31" s="210"/>
      <c r="AB31" s="210"/>
      <c r="AC31" s="211"/>
      <c r="AD31" s="165"/>
      <c r="AE31" s="165"/>
      <c r="AF31" s="165"/>
      <c r="AG31" s="165"/>
      <c r="AH31" s="165"/>
    </row>
    <row r="32" spans="1:34" ht="14.45" customHeight="1">
      <c r="A32" s="557">
        <v>171500</v>
      </c>
      <c r="B32" s="558">
        <v>171500</v>
      </c>
      <c r="C32" s="558">
        <v>171500</v>
      </c>
      <c r="D32" s="558">
        <v>0</v>
      </c>
      <c r="E32" s="558">
        <v>110500</v>
      </c>
      <c r="F32" s="558">
        <v>0</v>
      </c>
      <c r="G32" s="558">
        <v>24000</v>
      </c>
      <c r="H32" s="559">
        <v>30400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122840</v>
      </c>
      <c r="B33" s="558">
        <v>122840</v>
      </c>
      <c r="C33" s="558">
        <v>122840</v>
      </c>
      <c r="D33" s="558">
        <v>0</v>
      </c>
      <c r="E33" s="558">
        <v>78060</v>
      </c>
      <c r="F33" s="558">
        <v>0</v>
      </c>
      <c r="G33" s="558">
        <v>24000</v>
      </c>
      <c r="H33" s="559">
        <v>16700</v>
      </c>
      <c r="I33" s="558"/>
      <c r="K33" s="199"/>
      <c r="L33" s="178"/>
      <c r="M33" s="201" t="s">
        <v>47</v>
      </c>
      <c r="N33" s="202"/>
      <c r="O33" s="203" t="s">
        <v>48</v>
      </c>
      <c r="P33" s="204">
        <f>'Ｓ５８（1983）'!A33</f>
        <v>122840</v>
      </c>
      <c r="Q33" s="205">
        <f>'Ｓ５８（1983）'!C33</f>
        <v>122840</v>
      </c>
      <c r="R33" s="205">
        <f>'Ｓ５８（1983）'!E33</f>
        <v>78060</v>
      </c>
      <c r="S33" s="267">
        <f>'Ｓ５８（1983）'!F33</f>
        <v>0</v>
      </c>
      <c r="T33" s="268">
        <f>'Ｓ５８（1983）'!H33</f>
        <v>16700</v>
      </c>
      <c r="U33" s="207" t="s">
        <v>4</v>
      </c>
      <c r="V33" s="178"/>
      <c r="W33" s="201" t="s">
        <v>49</v>
      </c>
      <c r="X33" s="202"/>
      <c r="Y33" s="203" t="s">
        <v>99</v>
      </c>
      <c r="Z33" s="204">
        <f>+A180</f>
        <v>24200</v>
      </c>
      <c r="AA33" s="205">
        <f>+B180</f>
        <v>8766</v>
      </c>
      <c r="AB33" s="205">
        <f>+C180</f>
        <v>0</v>
      </c>
      <c r="AC33" s="548">
        <f>+E180</f>
        <v>13200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'Ｓ５８（1983）'!A34</f>
        <v>0</v>
      </c>
      <c r="Q34" s="205">
        <f>'Ｓ５８（1983）'!C34</f>
        <v>0</v>
      </c>
      <c r="R34" s="205">
        <f>'Ｓ５８（1983）'!E34</f>
        <v>0</v>
      </c>
      <c r="S34" s="267">
        <f>'Ｓ５８（1983）'!F34</f>
        <v>0</v>
      </c>
      <c r="T34" s="268">
        <f>'Ｓ５８（1983）'!H34</f>
        <v>0</v>
      </c>
      <c r="U34" s="207"/>
      <c r="V34" s="200"/>
      <c r="W34" s="200"/>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'Ｓ５８（1983）'!A35</f>
        <v>0</v>
      </c>
      <c r="Q35" s="205">
        <f>'Ｓ５８（1983）'!C35</f>
        <v>0</v>
      </c>
      <c r="R35" s="205">
        <f>'Ｓ５８（1983）'!E35</f>
        <v>0</v>
      </c>
      <c r="S35" s="267">
        <f>'Ｓ５８（1983）'!F35</f>
        <v>0</v>
      </c>
      <c r="T35" s="268">
        <f>'Ｓ５８（1983）'!H35</f>
        <v>0</v>
      </c>
      <c r="U35" s="207"/>
      <c r="V35" s="200"/>
      <c r="W35" s="200"/>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'Ｓ５８（1983）'!A36</f>
        <v>0</v>
      </c>
      <c r="Q36" s="205">
        <f>'Ｓ５８（1983）'!C36</f>
        <v>0</v>
      </c>
      <c r="R36" s="205">
        <f>'Ｓ５８（1983）'!E36</f>
        <v>0</v>
      </c>
      <c r="S36" s="267">
        <f>'Ｓ５８（1983）'!F36</f>
        <v>0</v>
      </c>
      <c r="T36" s="268">
        <f>'Ｓ５８（1983）'!H36</f>
        <v>0</v>
      </c>
      <c r="U36" s="207"/>
      <c r="V36" s="200" t="s">
        <v>54</v>
      </c>
      <c r="W36" s="200"/>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'Ｓ５８（1983）'!A37</f>
        <v>0</v>
      </c>
      <c r="Q37" s="205">
        <f>'Ｓ５８（1983）'!C37</f>
        <v>0</v>
      </c>
      <c r="R37" s="205">
        <f>'Ｓ５８（1983）'!E37</f>
        <v>0</v>
      </c>
      <c r="S37" s="267">
        <f>'Ｓ５８（1983）'!F37</f>
        <v>0</v>
      </c>
      <c r="T37" s="268">
        <f>'Ｓ５８（1983）'!H37</f>
        <v>0</v>
      </c>
      <c r="U37" s="207"/>
      <c r="V37" s="200"/>
      <c r="W37" s="200"/>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'Ｓ５８（1983）'!A38</f>
        <v>0</v>
      </c>
      <c r="Q38" s="205">
        <f>'Ｓ５８（1983）'!C38</f>
        <v>0</v>
      </c>
      <c r="R38" s="205">
        <f>'Ｓ５８（1983）'!E38</f>
        <v>0</v>
      </c>
      <c r="S38" s="267">
        <f>'Ｓ５８（1983）'!F38</f>
        <v>0</v>
      </c>
      <c r="T38" s="268">
        <f>'Ｓ５８（1983）'!H38</f>
        <v>0</v>
      </c>
      <c r="U38" s="207"/>
      <c r="V38" s="200"/>
      <c r="W38" s="201" t="s">
        <v>57</v>
      </c>
      <c r="X38" s="202"/>
      <c r="Y38" s="203" t="s">
        <v>20</v>
      </c>
      <c r="Z38" s="204">
        <f>+A181</f>
        <v>0</v>
      </c>
      <c r="AA38" s="205">
        <f>+B181</f>
        <v>0</v>
      </c>
      <c r="AB38" s="205">
        <f>+C181</f>
        <v>0</v>
      </c>
      <c r="AC38" s="548">
        <f>+E181</f>
        <v>0</v>
      </c>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'Ｓ５８（1983）'!A39</f>
        <v>0</v>
      </c>
      <c r="Q39" s="205">
        <f>'Ｓ５８（1983）'!C39</f>
        <v>0</v>
      </c>
      <c r="R39" s="205">
        <f>'Ｓ５８（1983）'!E39</f>
        <v>0</v>
      </c>
      <c r="S39" s="267">
        <f>'Ｓ５８（1983）'!F39</f>
        <v>0</v>
      </c>
      <c r="T39" s="268">
        <f>'Ｓ５８（1983）'!H39</f>
        <v>0</v>
      </c>
      <c r="U39" s="207"/>
      <c r="V39" s="200"/>
      <c r="W39" s="201" t="s">
        <v>60</v>
      </c>
      <c r="X39" s="202"/>
      <c r="Y39" s="203" t="s">
        <v>27</v>
      </c>
      <c r="Z39" s="204">
        <f>+A184</f>
        <v>0</v>
      </c>
      <c r="AA39" s="205">
        <f>+B184</f>
        <v>0</v>
      </c>
      <c r="AB39" s="205">
        <f>+C184</f>
        <v>0</v>
      </c>
      <c r="AC39" s="548">
        <f>+E184</f>
        <v>0</v>
      </c>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'Ｓ５８（1983）'!A40</f>
        <v>0</v>
      </c>
      <c r="Q40" s="205">
        <f>'Ｓ５８（1983）'!C40</f>
        <v>0</v>
      </c>
      <c r="R40" s="205">
        <f>'Ｓ５８（1983）'!E40</f>
        <v>0</v>
      </c>
      <c r="S40" s="267">
        <f>'Ｓ５８（1983）'!F40</f>
        <v>0</v>
      </c>
      <c r="T40" s="268">
        <f>'Ｓ５８（1983）'!H40</f>
        <v>0</v>
      </c>
      <c r="U40" s="207"/>
      <c r="V40" s="200" t="s">
        <v>59</v>
      </c>
      <c r="W40" s="201" t="s">
        <v>62</v>
      </c>
      <c r="X40" s="202"/>
      <c r="Y40" s="203" t="s">
        <v>172</v>
      </c>
      <c r="Z40" s="204">
        <f>+A182</f>
        <v>0</v>
      </c>
      <c r="AA40" s="205">
        <f>+B182</f>
        <v>0</v>
      </c>
      <c r="AB40" s="205">
        <f>+C182</f>
        <v>0</v>
      </c>
      <c r="AC40" s="548">
        <f>+E182</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'Ｓ５８（1983）'!A41</f>
        <v>0</v>
      </c>
      <c r="Q41" s="205">
        <f>'Ｓ５８（1983）'!C41</f>
        <v>0</v>
      </c>
      <c r="R41" s="205">
        <f>'Ｓ５８（1983）'!E41</f>
        <v>0</v>
      </c>
      <c r="S41" s="267">
        <f>'Ｓ５８（1983）'!F41</f>
        <v>0</v>
      </c>
      <c r="T41" s="268">
        <f>'Ｓ５８（1983）'!H41</f>
        <v>0</v>
      </c>
      <c r="U41" s="207"/>
      <c r="V41" s="200"/>
      <c r="W41" s="200"/>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'Ｓ５８（1983）'!A42</f>
        <v>0</v>
      </c>
      <c r="Q42" s="205">
        <f>'Ｓ５８（1983）'!C42</f>
        <v>0</v>
      </c>
      <c r="R42" s="205">
        <f>'Ｓ５８（1983）'!E42</f>
        <v>0</v>
      </c>
      <c r="S42" s="267">
        <f>'Ｓ５８（1983）'!F42</f>
        <v>0</v>
      </c>
      <c r="T42" s="268">
        <f>'Ｓ５８（1983）'!H42</f>
        <v>0</v>
      </c>
      <c r="U42" s="207"/>
      <c r="V42" s="200"/>
      <c r="W42" s="200"/>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150</v>
      </c>
      <c r="O43" s="203" t="s">
        <v>69</v>
      </c>
      <c r="P43" s="204">
        <f>'Ｓ５８（1983）'!A43</f>
        <v>0</v>
      </c>
      <c r="Q43" s="205">
        <f>'Ｓ５８（1983）'!C43</f>
        <v>0</v>
      </c>
      <c r="R43" s="205">
        <f>'Ｓ５８（1983）'!E43</f>
        <v>0</v>
      </c>
      <c r="S43" s="267">
        <f>'Ｓ５８（1983）'!F43</f>
        <v>0</v>
      </c>
      <c r="T43" s="268">
        <f>'Ｓ５８（1983）'!H43</f>
        <v>0</v>
      </c>
      <c r="U43" s="207"/>
      <c r="V43" s="200"/>
      <c r="W43" s="201" t="s">
        <v>150</v>
      </c>
      <c r="X43" s="202"/>
      <c r="Y43" s="203" t="s">
        <v>23</v>
      </c>
      <c r="Z43" s="204">
        <f>+A183</f>
        <v>0</v>
      </c>
      <c r="AA43" s="205">
        <f>+B183</f>
        <v>0</v>
      </c>
      <c r="AB43" s="205">
        <f>+C183</f>
        <v>0</v>
      </c>
      <c r="AC43" s="548">
        <f>+E183</f>
        <v>0</v>
      </c>
      <c r="AD43" s="165"/>
      <c r="AE43" s="165"/>
      <c r="AF43" s="165"/>
      <c r="AG43" s="165"/>
      <c r="AH43" s="165"/>
    </row>
    <row r="44" spans="1:34" ht="14.45" customHeight="1">
      <c r="A44" s="557">
        <v>48660</v>
      </c>
      <c r="B44" s="558">
        <v>48660</v>
      </c>
      <c r="C44" s="558">
        <v>48660</v>
      </c>
      <c r="D44" s="558">
        <v>0</v>
      </c>
      <c r="E44" s="558">
        <v>32440</v>
      </c>
      <c r="F44" s="558">
        <v>0</v>
      </c>
      <c r="G44" s="558">
        <v>0</v>
      </c>
      <c r="H44" s="559">
        <v>13700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t="s">
        <v>41</v>
      </c>
      <c r="W44" s="201"/>
      <c r="X44" s="202"/>
      <c r="Y44" s="203"/>
      <c r="Z44" s="460"/>
      <c r="AA44" s="234"/>
      <c r="AB44" s="234"/>
      <c r="AC44" s="235"/>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'Ｓ５８（1983）'!A44</f>
        <v>48660</v>
      </c>
      <c r="Q45" s="205">
        <f>'Ｓ５８（1983）'!C44</f>
        <v>48660</v>
      </c>
      <c r="R45" s="205">
        <f>'Ｓ５８（1983）'!E44</f>
        <v>32440</v>
      </c>
      <c r="S45" s="267">
        <f>'Ｓ５８（1983）'!F44</f>
        <v>0</v>
      </c>
      <c r="T45" s="268">
        <f>'Ｓ５８（1983）'!H44</f>
        <v>13700</v>
      </c>
      <c r="U45" s="207" t="s">
        <v>72</v>
      </c>
      <c r="V45" s="200"/>
      <c r="W45" s="201" t="s">
        <v>87</v>
      </c>
      <c r="X45" s="202"/>
      <c r="Y45" s="203" t="s">
        <v>30</v>
      </c>
      <c r="Z45" s="204">
        <f>+A185</f>
        <v>0</v>
      </c>
      <c r="AA45" s="205">
        <f>+B185</f>
        <v>0</v>
      </c>
      <c r="AB45" s="205">
        <f>+C185</f>
        <v>0</v>
      </c>
      <c r="AC45" s="548">
        <f>+E185</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'Ｓ５８（1983）'!A45</f>
        <v>0</v>
      </c>
      <c r="Q46" s="205">
        <f>'Ｓ５８（1983）'!C45</f>
        <v>0</v>
      </c>
      <c r="R46" s="205">
        <f>'Ｓ５８（1983）'!E45</f>
        <v>0</v>
      </c>
      <c r="S46" s="267">
        <f>'Ｓ５８（1983）'!F45</f>
        <v>0</v>
      </c>
      <c r="T46" s="268">
        <f>'Ｓ５８（1983）'!H45</f>
        <v>0</v>
      </c>
      <c r="U46" s="207"/>
      <c r="V46" s="200"/>
      <c r="W46" s="221"/>
      <c r="X46" s="172"/>
      <c r="Y46" s="212"/>
      <c r="Z46" s="209"/>
      <c r="AA46" s="210"/>
      <c r="AB46" s="210"/>
      <c r="AC46" s="211"/>
      <c r="AD46" s="165"/>
      <c r="AE46" s="165"/>
      <c r="AF46" s="165"/>
      <c r="AG46" s="165"/>
      <c r="AH46" s="165"/>
    </row>
    <row r="47" spans="1:34" ht="14.45" customHeight="1">
      <c r="A47" s="557">
        <v>6580</v>
      </c>
      <c r="B47" s="558">
        <v>6580</v>
      </c>
      <c r="C47" s="558">
        <v>6580</v>
      </c>
      <c r="D47" s="558">
        <v>0</v>
      </c>
      <c r="E47" s="558">
        <v>2192</v>
      </c>
      <c r="F47" s="558">
        <v>0</v>
      </c>
      <c r="G47" s="558">
        <v>0</v>
      </c>
      <c r="H47" s="559">
        <v>0</v>
      </c>
      <c r="I47" s="558"/>
      <c r="K47" s="199"/>
      <c r="L47" s="221"/>
      <c r="M47" s="201" t="s">
        <v>13</v>
      </c>
      <c r="N47" s="202"/>
      <c r="O47" s="203" t="s">
        <v>76</v>
      </c>
      <c r="P47" s="204">
        <f>'Ｓ５８（1983）'!A46</f>
        <v>0</v>
      </c>
      <c r="Q47" s="205">
        <f>'Ｓ５８（1983）'!C46</f>
        <v>0</v>
      </c>
      <c r="R47" s="205">
        <f>'Ｓ５８（1983）'!E46</f>
        <v>0</v>
      </c>
      <c r="S47" s="267">
        <f>'Ｓ５８（1983）'!F46</f>
        <v>0</v>
      </c>
      <c r="T47" s="268">
        <f>'Ｓ５８（1983）'!H46</f>
        <v>0</v>
      </c>
      <c r="U47" s="207"/>
      <c r="V47" s="461"/>
      <c r="W47" s="201" t="s">
        <v>13</v>
      </c>
      <c r="X47" s="202"/>
      <c r="Y47" s="203" t="s">
        <v>33</v>
      </c>
      <c r="Z47" s="204">
        <f>+A186</f>
        <v>0</v>
      </c>
      <c r="AA47" s="205">
        <f>+B186</f>
        <v>0</v>
      </c>
      <c r="AB47" s="205">
        <f>+C186</f>
        <v>0</v>
      </c>
      <c r="AC47" s="548">
        <f>+E186</f>
        <v>0</v>
      </c>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'Ｓ５８（1983）'!A47</f>
        <v>6580</v>
      </c>
      <c r="Q48" s="205">
        <f>'Ｓ５８（1983）'!C47</f>
        <v>6580</v>
      </c>
      <c r="R48" s="205">
        <f>'Ｓ５８（1983）'!E47</f>
        <v>2192</v>
      </c>
      <c r="S48" s="267">
        <f>'Ｓ５８（1983）'!F47</f>
        <v>0</v>
      </c>
      <c r="T48" s="268">
        <f>'Ｓ５８（1983）'!H47</f>
        <v>0</v>
      </c>
      <c r="U48" s="207" t="s">
        <v>4</v>
      </c>
      <c r="V48" s="200"/>
      <c r="W48" s="172"/>
      <c r="X48" s="172"/>
      <c r="Y48" s="212"/>
      <c r="Z48" s="209"/>
      <c r="AA48" s="210"/>
      <c r="AB48" s="210"/>
      <c r="AC48" s="211"/>
      <c r="AD48" s="165"/>
      <c r="AE48" s="165"/>
      <c r="AF48" s="165"/>
      <c r="AG48" s="165"/>
      <c r="AH48" s="165"/>
    </row>
    <row r="49" spans="1:38" ht="14.45" customHeight="1">
      <c r="A49" s="557">
        <v>0</v>
      </c>
      <c r="B49" s="558">
        <v>0</v>
      </c>
      <c r="C49" s="558">
        <v>0</v>
      </c>
      <c r="D49" s="558">
        <v>0</v>
      </c>
      <c r="E49" s="558">
        <v>0</v>
      </c>
      <c r="F49" s="558">
        <v>0</v>
      </c>
      <c r="G49" s="558">
        <v>0</v>
      </c>
      <c r="H49" s="559">
        <v>0</v>
      </c>
      <c r="I49" s="558"/>
      <c r="K49" s="199"/>
      <c r="L49" s="200"/>
      <c r="M49" s="201" t="s">
        <v>11</v>
      </c>
      <c r="N49" s="202"/>
      <c r="O49" s="203" t="s">
        <v>80</v>
      </c>
      <c r="P49" s="204">
        <f>'Ｓ５８（1983）'!A48</f>
        <v>0</v>
      </c>
      <c r="Q49" s="205">
        <f>'Ｓ５８（1983）'!C48</f>
        <v>0</v>
      </c>
      <c r="R49" s="205">
        <f>'Ｓ５８（1983）'!E48</f>
        <v>0</v>
      </c>
      <c r="S49" s="267">
        <f>'Ｓ５８（1983）'!F48</f>
        <v>0</v>
      </c>
      <c r="T49" s="268">
        <f>'Ｓ５８（1983）'!H48</f>
        <v>0</v>
      </c>
      <c r="U49" s="207"/>
      <c r="V49" s="200"/>
      <c r="W49" s="172"/>
      <c r="X49" s="172"/>
      <c r="Y49" s="212"/>
      <c r="Z49" s="209"/>
      <c r="AA49" s="210"/>
      <c r="AB49" s="210"/>
      <c r="AC49" s="211"/>
      <c r="AD49" s="165"/>
      <c r="AE49" s="165"/>
      <c r="AF49" s="165"/>
      <c r="AG49" s="165"/>
      <c r="AH49" s="165"/>
    </row>
    <row r="50" spans="1:38" ht="14.45" customHeight="1">
      <c r="A50" s="557">
        <v>0</v>
      </c>
      <c r="B50" s="558">
        <v>0</v>
      </c>
      <c r="C50" s="558">
        <v>0</v>
      </c>
      <c r="D50" s="558">
        <v>0</v>
      </c>
      <c r="E50" s="558">
        <v>0</v>
      </c>
      <c r="F50" s="558">
        <v>0</v>
      </c>
      <c r="G50" s="558">
        <v>0</v>
      </c>
      <c r="H50" s="559">
        <v>0</v>
      </c>
      <c r="I50" s="558"/>
      <c r="K50" s="199"/>
      <c r="L50" s="221"/>
      <c r="M50" s="201" t="s">
        <v>13</v>
      </c>
      <c r="N50" s="202"/>
      <c r="O50" s="203"/>
      <c r="P50" s="224">
        <f>P48-P49</f>
        <v>6580</v>
      </c>
      <c r="Q50" s="297">
        <f>Q48-Q49</f>
        <v>6580</v>
      </c>
      <c r="R50" s="225">
        <f>R48-R49</f>
        <v>2192</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'Ｓ５８（1983）'!A50</f>
        <v>0</v>
      </c>
      <c r="Q51" s="205">
        <f>'Ｓ５８（1983）'!C50</f>
        <v>0</v>
      </c>
      <c r="R51" s="205">
        <f>'Ｓ５８（1983）'!E50</f>
        <v>0</v>
      </c>
      <c r="S51" s="267">
        <f>'Ｓ５８（1983）'!F50</f>
        <v>0</v>
      </c>
      <c r="T51" s="268">
        <f>'Ｓ５８（1983）'!H50</f>
        <v>0</v>
      </c>
      <c r="U51" s="207"/>
      <c r="V51" s="178"/>
      <c r="W51" s="201" t="s">
        <v>88</v>
      </c>
      <c r="X51" s="222"/>
      <c r="Y51" s="223" t="s">
        <v>40</v>
      </c>
      <c r="Z51" s="204">
        <f t="shared" ref="Z51:AB54" si="1">+A188</f>
        <v>0</v>
      </c>
      <c r="AA51" s="205">
        <f t="shared" si="1"/>
        <v>0</v>
      </c>
      <c r="AB51" s="205">
        <f t="shared" si="1"/>
        <v>0</v>
      </c>
      <c r="AC51" s="548">
        <f>+E188</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'Ｓ５８（1983）'!A51</f>
        <v>0</v>
      </c>
      <c r="Q52" s="205">
        <f>'Ｓ５８（1983）'!C51</f>
        <v>0</v>
      </c>
      <c r="R52" s="205">
        <f>'Ｓ５８（1983）'!E51</f>
        <v>0</v>
      </c>
      <c r="S52" s="267">
        <f>'Ｓ５８（1983）'!F51</f>
        <v>0</v>
      </c>
      <c r="T52" s="268">
        <f>'Ｓ５８（1983）'!H51</f>
        <v>0</v>
      </c>
      <c r="U52" s="207"/>
      <c r="V52" s="200"/>
      <c r="W52" s="221" t="s">
        <v>89</v>
      </c>
      <c r="X52" s="222"/>
      <c r="Y52" s="223" t="s">
        <v>43</v>
      </c>
      <c r="Z52" s="204">
        <f t="shared" si="1"/>
        <v>0</v>
      </c>
      <c r="AA52" s="205">
        <f t="shared" si="1"/>
        <v>0</v>
      </c>
      <c r="AB52" s="205">
        <f t="shared" si="1"/>
        <v>0</v>
      </c>
      <c r="AC52" s="548">
        <f>+E189</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'Ｓ５８（1983）'!A52</f>
        <v>0</v>
      </c>
      <c r="Q53" s="205">
        <f>'Ｓ５８（1983）'!C52</f>
        <v>0</v>
      </c>
      <c r="R53" s="205">
        <f>'Ｓ５８（1983）'!E52</f>
        <v>0</v>
      </c>
      <c r="S53" s="267">
        <f>'Ｓ５８（1983）'!F52</f>
        <v>0</v>
      </c>
      <c r="T53" s="268">
        <f>'Ｓ５８（1983）'!H52</f>
        <v>0</v>
      </c>
      <c r="U53" s="207"/>
      <c r="V53" s="200" t="s">
        <v>91</v>
      </c>
      <c r="W53" s="221" t="s">
        <v>104</v>
      </c>
      <c r="X53" s="222"/>
      <c r="Y53" s="223" t="s">
        <v>44</v>
      </c>
      <c r="Z53" s="204">
        <f t="shared" si="1"/>
        <v>0</v>
      </c>
      <c r="AA53" s="205">
        <f t="shared" si="1"/>
        <v>0</v>
      </c>
      <c r="AB53" s="205">
        <f t="shared" si="1"/>
        <v>0</v>
      </c>
      <c r="AC53" s="548">
        <f>+E190</f>
        <v>0</v>
      </c>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'Ｓ５８（1983）'!A53</f>
        <v>0</v>
      </c>
      <c r="Q54" s="205">
        <f>'Ｓ５８（1983）'!C53</f>
        <v>0</v>
      </c>
      <c r="R54" s="205">
        <f>'Ｓ５８（1983）'!E53</f>
        <v>0</v>
      </c>
      <c r="S54" s="267">
        <f>'Ｓ５８（1983）'!F53</f>
        <v>0</v>
      </c>
      <c r="T54" s="268">
        <f>'Ｓ５８（1983）'!H53</f>
        <v>0</v>
      </c>
      <c r="U54" s="207"/>
      <c r="V54" s="200"/>
      <c r="W54" s="221" t="s">
        <v>90</v>
      </c>
      <c r="X54" s="222"/>
      <c r="Y54" s="223" t="s">
        <v>46</v>
      </c>
      <c r="Z54" s="204">
        <f t="shared" si="1"/>
        <v>0</v>
      </c>
      <c r="AA54" s="205">
        <f t="shared" si="1"/>
        <v>0</v>
      </c>
      <c r="AB54" s="205">
        <f t="shared" si="1"/>
        <v>0</v>
      </c>
      <c r="AC54" s="548">
        <f>+E191</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'Ｓ５８（1983）'!A54</f>
        <v>0</v>
      </c>
      <c r="Q55" s="205">
        <f>'Ｓ５８（1983）'!C54</f>
        <v>0</v>
      </c>
      <c r="R55" s="205">
        <f>'Ｓ５８（1983）'!E54</f>
        <v>0</v>
      </c>
      <c r="S55" s="267">
        <f>'Ｓ５８（1983）'!F54</f>
        <v>0</v>
      </c>
      <c r="T55" s="268">
        <f>'Ｓ５８（1983）'!H54</f>
        <v>0</v>
      </c>
      <c r="U55" s="207"/>
      <c r="V55" s="200" t="s">
        <v>92</v>
      </c>
      <c r="W55" s="178"/>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'Ｓ５８（1983）'!A55</f>
        <v>0</v>
      </c>
      <c r="Q56" s="205">
        <f>'Ｓ５８（1983）'!C55</f>
        <v>0</v>
      </c>
      <c r="R56" s="205">
        <f>'Ｓ５８（1983）'!E55</f>
        <v>0</v>
      </c>
      <c r="S56" s="267">
        <f>'Ｓ５８（1983）'!F55</f>
        <v>0</v>
      </c>
      <c r="T56" s="268">
        <f>'Ｓ５８（1983）'!H55</f>
        <v>0</v>
      </c>
      <c r="U56" s="207"/>
      <c r="V56" s="200"/>
      <c r="W56" s="200"/>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'Ｓ５８（1983）'!A56</f>
        <v>0</v>
      </c>
      <c r="Q57" s="205">
        <f>'Ｓ５８（1983）'!C56</f>
        <v>0</v>
      </c>
      <c r="R57" s="205">
        <f>'Ｓ５８（1983）'!E56</f>
        <v>0</v>
      </c>
      <c r="S57" s="267">
        <f>'Ｓ５８（1983）'!F56</f>
        <v>0</v>
      </c>
      <c r="T57" s="268">
        <f>'Ｓ５８（1983）'!H56</f>
        <v>0</v>
      </c>
      <c r="U57" s="207"/>
      <c r="V57" s="200" t="s">
        <v>41</v>
      </c>
      <c r="W57" s="201" t="s">
        <v>136</v>
      </c>
      <c r="X57" s="202"/>
      <c r="Y57" s="203" t="s">
        <v>75</v>
      </c>
      <c r="Z57" s="204">
        <f t="shared" ref="Z57:AB60" si="2">+A192</f>
        <v>0</v>
      </c>
      <c r="AA57" s="205">
        <f t="shared" si="2"/>
        <v>0</v>
      </c>
      <c r="AB57" s="205">
        <f t="shared" si="2"/>
        <v>0</v>
      </c>
      <c r="AC57" s="548">
        <f>+E192</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'Ｓ５８（1983）'!A57</f>
        <v>0</v>
      </c>
      <c r="Q58" s="205">
        <f>'Ｓ５８（1983）'!C57</f>
        <v>0</v>
      </c>
      <c r="R58" s="205">
        <f>'Ｓ５８（1983）'!E57</f>
        <v>0</v>
      </c>
      <c r="S58" s="267">
        <f>'Ｓ５８（1983）'!F57</f>
        <v>0</v>
      </c>
      <c r="T58" s="268">
        <f>'Ｓ５８（1983）'!H57</f>
        <v>0</v>
      </c>
      <c r="U58" s="207"/>
      <c r="V58" s="181"/>
      <c r="W58" s="201" t="s">
        <v>138</v>
      </c>
      <c r="X58" s="202"/>
      <c r="Y58" s="203" t="s">
        <v>77</v>
      </c>
      <c r="Z58" s="204">
        <f t="shared" si="2"/>
        <v>36519</v>
      </c>
      <c r="AA58" s="205">
        <f t="shared" si="2"/>
        <v>0</v>
      </c>
      <c r="AB58" s="205">
        <f t="shared" si="2"/>
        <v>0</v>
      </c>
      <c r="AC58" s="548">
        <f>+E193</f>
        <v>0</v>
      </c>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'Ｓ５８（1983）'!A58</f>
        <v>0</v>
      </c>
      <c r="Q59" s="205">
        <f>'Ｓ５８（1983）'!C58</f>
        <v>0</v>
      </c>
      <c r="R59" s="205">
        <f>'Ｓ５８（1983）'!E58</f>
        <v>0</v>
      </c>
      <c r="S59" s="267">
        <f>'Ｓ５８（1983）'!F58</f>
        <v>0</v>
      </c>
      <c r="T59" s="268">
        <f>'Ｓ５８（1983）'!H58</f>
        <v>0</v>
      </c>
      <c r="U59" s="207"/>
      <c r="V59" s="221"/>
      <c r="W59" s="221" t="s">
        <v>13</v>
      </c>
      <c r="X59" s="222"/>
      <c r="Y59" s="223" t="s">
        <v>173</v>
      </c>
      <c r="Z59" s="204">
        <f t="shared" si="2"/>
        <v>0</v>
      </c>
      <c r="AA59" s="205">
        <f t="shared" si="2"/>
        <v>0</v>
      </c>
      <c r="AB59" s="205">
        <f t="shared" si="2"/>
        <v>0</v>
      </c>
      <c r="AC59" s="548">
        <f>+E194</f>
        <v>0</v>
      </c>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'Ｓ５８（1983）'!A59</f>
        <v>0</v>
      </c>
      <c r="Q60" s="205">
        <f>'Ｓ５８（1983）'!C59</f>
        <v>0</v>
      </c>
      <c r="R60" s="205">
        <f>'Ｓ５８（1983）'!E59</f>
        <v>0</v>
      </c>
      <c r="S60" s="267">
        <f>'Ｓ５８（1983）'!F59</f>
        <v>0</v>
      </c>
      <c r="T60" s="268">
        <f>'Ｓ５８（1983）'!H59</f>
        <v>0</v>
      </c>
      <c r="U60" s="207"/>
      <c r="V60" s="221" t="s">
        <v>13</v>
      </c>
      <c r="W60" s="222"/>
      <c r="X60" s="222"/>
      <c r="Y60" s="223" t="s">
        <v>48</v>
      </c>
      <c r="Z60" s="204">
        <f t="shared" si="2"/>
        <v>0</v>
      </c>
      <c r="AA60" s="205">
        <f t="shared" si="2"/>
        <v>0</v>
      </c>
      <c r="AB60" s="205">
        <f t="shared" si="2"/>
        <v>0</v>
      </c>
      <c r="AC60" s="548">
        <f>+E195</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455182</v>
      </c>
      <c r="Q61" s="247">
        <f>SUM(Q8:Q60)-Q9-Q10-Q12-Q13-Q15-Q16-Q17-Q30-Q31-Q32-Q40-Q41-Q42-Q43-Q44-Q49-Q50</f>
        <v>336029</v>
      </c>
      <c r="R61" s="247">
        <f>SUM(R8:R60)-R9-R10-R12-R13-R15-R16-R17-R30-R31-R32-R40-R41-R42-R43-R44-R49-R50</f>
        <v>112692</v>
      </c>
      <c r="S61" s="336">
        <f>SUM(S8:S60)-S9-S10-S12-S13-S15-S16-S17-S30-S31-S32-S40-S41-S42-S43-S44-S49-S50</f>
        <v>218056</v>
      </c>
      <c r="T61" s="337">
        <f>SUM(T8:T60)-T9-T10-T12-T13-T15-T16-T17-T30-T31-T32-T40-T41-T42-T43-T44-T49-T50</f>
        <v>76700</v>
      </c>
      <c r="U61" s="249"/>
      <c r="V61" s="243" t="s">
        <v>82</v>
      </c>
      <c r="W61" s="244"/>
      <c r="X61" s="244"/>
      <c r="Y61" s="245"/>
      <c r="Z61" s="250">
        <f>SUM(Z11:Z60)-Z12-Z13-Z25-Z28</f>
        <v>62682</v>
      </c>
      <c r="AA61" s="247">
        <f>SUM(AA11:AA60)-AA12-AA13-AA25-AA28</f>
        <v>8766</v>
      </c>
      <c r="AB61" s="251">
        <f>SUM(AB11:AB60)-AB12-AB13-AB25-AB28</f>
        <v>37</v>
      </c>
      <c r="AC61" s="252">
        <f>SUM(AC11:AC60)-AC12-AC13-AC25-AC28</f>
        <v>13200</v>
      </c>
      <c r="AD61" s="1056"/>
      <c r="AE61" s="1056"/>
      <c r="AF61" s="1056"/>
      <c r="AG61" s="1011"/>
      <c r="AH61" s="1011"/>
      <c r="AI61" s="1012" t="s">
        <v>5</v>
      </c>
      <c r="AJ61" s="1009" t="s">
        <v>6</v>
      </c>
      <c r="AK61" s="1009" t="s">
        <v>7</v>
      </c>
      <c r="AL61" s="1013" t="s">
        <v>398</v>
      </c>
    </row>
    <row r="62" spans="1:38" ht="14.45" customHeight="1">
      <c r="A62" s="554">
        <v>304026</v>
      </c>
      <c r="B62" s="555">
        <v>277971</v>
      </c>
      <c r="C62" s="555">
        <v>26055</v>
      </c>
      <c r="D62" s="555">
        <v>4115</v>
      </c>
      <c r="E62" s="555">
        <v>7276</v>
      </c>
      <c r="F62" s="556">
        <v>107100</v>
      </c>
      <c r="K62" s="188"/>
      <c r="L62" s="189" t="s">
        <v>8</v>
      </c>
      <c r="M62" s="190"/>
      <c r="N62" s="190"/>
      <c r="O62" s="191" t="s">
        <v>9</v>
      </c>
      <c r="P62" s="257">
        <f>'Ｓ５８（1983）'!A63</f>
        <v>23521</v>
      </c>
      <c r="Q62" s="258">
        <f>'Ｓ５８（1983）'!B63</f>
        <v>23521</v>
      </c>
      <c r="R62" s="259"/>
      <c r="S62" s="260">
        <f>'Ｓ５８（1983）'!D63</f>
        <v>0</v>
      </c>
      <c r="T62" s="261">
        <f>'Ｓ５８（1983）'!F63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23521</v>
      </c>
      <c r="B63" s="558">
        <v>23521</v>
      </c>
      <c r="C63" s="558">
        <v>0</v>
      </c>
      <c r="D63" s="558">
        <v>0</v>
      </c>
      <c r="E63" s="558">
        <v>0</v>
      </c>
      <c r="F63" s="559">
        <v>0</v>
      </c>
      <c r="K63" s="199"/>
      <c r="L63" s="200"/>
      <c r="M63" s="201" t="s">
        <v>146</v>
      </c>
      <c r="N63" s="202"/>
      <c r="O63" s="203" t="s">
        <v>12</v>
      </c>
      <c r="P63" s="204">
        <f>'Ｓ５８（1983）'!A64</f>
        <v>17468</v>
      </c>
      <c r="Q63" s="205">
        <f>'Ｓ５８（1983）'!B64</f>
        <v>17468</v>
      </c>
      <c r="R63" s="225"/>
      <c r="S63" s="267">
        <f>'Ｓ５８（1983）'!D64</f>
        <v>0</v>
      </c>
      <c r="T63" s="268">
        <f>'Ｓ５８（1983）'!F64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17468</v>
      </c>
      <c r="B64" s="558">
        <v>17468</v>
      </c>
      <c r="C64" s="558">
        <v>0</v>
      </c>
      <c r="D64" s="558">
        <v>0</v>
      </c>
      <c r="E64" s="558">
        <v>0</v>
      </c>
      <c r="F64" s="559">
        <v>0</v>
      </c>
      <c r="K64" s="199"/>
      <c r="L64" s="200"/>
      <c r="M64" s="201" t="s">
        <v>13</v>
      </c>
      <c r="N64" s="172"/>
      <c r="O64" s="212"/>
      <c r="P64" s="213">
        <f>P62-P63</f>
        <v>6053</v>
      </c>
      <c r="Q64" s="214">
        <f>Q62-Q63</f>
        <v>6053</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0</v>
      </c>
      <c r="B65" s="558">
        <v>0</v>
      </c>
      <c r="C65" s="558">
        <v>0</v>
      </c>
      <c r="D65" s="558">
        <v>0</v>
      </c>
      <c r="E65" s="558">
        <v>0</v>
      </c>
      <c r="F65" s="559">
        <v>0</v>
      </c>
      <c r="K65" s="199" t="s">
        <v>4</v>
      </c>
      <c r="L65" s="178" t="s">
        <v>14</v>
      </c>
      <c r="M65" s="175"/>
      <c r="N65" s="175"/>
      <c r="O65" s="216" t="s">
        <v>15</v>
      </c>
      <c r="P65" s="217">
        <f>'Ｓ５８（1983）'!A65</f>
        <v>0</v>
      </c>
      <c r="Q65" s="218">
        <f>'Ｓ５８（1983）'!B65</f>
        <v>0</v>
      </c>
      <c r="R65" s="282"/>
      <c r="S65" s="283">
        <f>'Ｓ５８（1983）'!D65</f>
        <v>0</v>
      </c>
      <c r="T65" s="268">
        <f>'Ｓ５８（1983）'!F65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0</v>
      </c>
      <c r="B66" s="558">
        <v>0</v>
      </c>
      <c r="C66" s="558">
        <v>0</v>
      </c>
      <c r="D66" s="558">
        <v>0</v>
      </c>
      <c r="E66" s="558">
        <v>0</v>
      </c>
      <c r="F66" s="559">
        <v>0</v>
      </c>
      <c r="K66" s="199"/>
      <c r="L66" s="200"/>
      <c r="M66" s="201" t="s">
        <v>16</v>
      </c>
      <c r="N66" s="202"/>
      <c r="O66" s="203" t="s">
        <v>17</v>
      </c>
      <c r="P66" s="204">
        <f>'Ｓ５８（1983）'!A66</f>
        <v>0</v>
      </c>
      <c r="Q66" s="205">
        <f>'Ｓ５８（1983）'!B66</f>
        <v>0</v>
      </c>
      <c r="R66" s="225"/>
      <c r="S66" s="267">
        <f>'Ｓ５８（1983）'!D66</f>
        <v>0</v>
      </c>
      <c r="T66" s="268">
        <f>'Ｓ５８（1983）'!F66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400</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'Ｓ５８（1983）'!A68</f>
        <v>0</v>
      </c>
      <c r="Q68" s="205">
        <f>'Ｓ５８（1983）'!B68</f>
        <v>0</v>
      </c>
      <c r="R68" s="225"/>
      <c r="S68" s="267">
        <f>'Ｓ５８（1983）'!D68</f>
        <v>0</v>
      </c>
      <c r="T68" s="268">
        <f>'Ｓ５８（1983）'!F68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148</v>
      </c>
      <c r="O69" s="203" t="s">
        <v>97</v>
      </c>
      <c r="P69" s="204">
        <f>'Ｓ５８（1983）'!A69</f>
        <v>0</v>
      </c>
      <c r="Q69" s="205">
        <f>'Ｓ５８（1983）'!B69</f>
        <v>0</v>
      </c>
      <c r="R69" s="225"/>
      <c r="S69" s="267">
        <f>'Ｓ５８（1983）'!D69</f>
        <v>0</v>
      </c>
      <c r="T69" s="268">
        <f>'Ｓ５８（1983）'!F69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'Ｓ５８（1983）'!A70</f>
        <v>0</v>
      </c>
      <c r="Q70" s="205">
        <f>'Ｓ５８（1983）'!B70</f>
        <v>0</v>
      </c>
      <c r="R70" s="225"/>
      <c r="S70" s="267">
        <f>'Ｓ５８（1983）'!D70</f>
        <v>0</v>
      </c>
      <c r="T70" s="268">
        <f>'Ｓ５８（1983）'!F70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'Ｓ５８（1983）'!A71</f>
        <v>0</v>
      </c>
      <c r="Q72" s="205">
        <f>'Ｓ５８（1983）'!B71</f>
        <v>0</v>
      </c>
      <c r="R72" s="225"/>
      <c r="S72" s="267">
        <f>'Ｓ５８（1983）'!D71</f>
        <v>0</v>
      </c>
      <c r="T72" s="268">
        <f>'Ｓ５８（1983）'!F71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'Ｓ５８（1983）'!A72</f>
        <v>0</v>
      </c>
      <c r="Q73" s="205">
        <f>'Ｓ５８（1983）'!B72</f>
        <v>0</v>
      </c>
      <c r="R73" s="225"/>
      <c r="S73" s="267">
        <f>'Ｓ５８（1983）'!D72</f>
        <v>0</v>
      </c>
      <c r="T73" s="268">
        <f>'Ｓ５８（1983）'!F72</f>
        <v>0</v>
      </c>
      <c r="U73" s="269"/>
      <c r="V73" s="221"/>
      <c r="W73" s="201" t="s">
        <v>13</v>
      </c>
      <c r="X73" s="202"/>
      <c r="Y73" s="216" t="s">
        <v>15</v>
      </c>
      <c r="Z73" s="307">
        <f t="shared" ref="Z73:AB75" si="3">+A119</f>
        <v>0</v>
      </c>
      <c r="AA73" s="277">
        <f t="shared" si="3"/>
        <v>0</v>
      </c>
      <c r="AB73" s="277">
        <f t="shared" si="3"/>
        <v>0</v>
      </c>
      <c r="AC73" s="549">
        <f>+E119</f>
        <v>0</v>
      </c>
      <c r="AD73" s="269"/>
      <c r="AE73" s="221"/>
      <c r="AF73" s="201" t="s">
        <v>13</v>
      </c>
      <c r="AG73" s="202"/>
      <c r="AH73" s="216" t="s">
        <v>402</v>
      </c>
      <c r="AI73" s="307">
        <f t="shared" ref="AI73:AK75" si="4">+A142</f>
        <v>0</v>
      </c>
      <c r="AJ73" s="277">
        <f t="shared" si="4"/>
        <v>0</v>
      </c>
      <c r="AK73" s="277">
        <f t="shared" si="4"/>
        <v>0</v>
      </c>
      <c r="AL73" s="553">
        <f>+E142</f>
        <v>0</v>
      </c>
    </row>
    <row r="74" spans="1:38" ht="14.45" customHeight="1">
      <c r="A74" s="557">
        <v>42356</v>
      </c>
      <c r="B74" s="558">
        <v>16301</v>
      </c>
      <c r="C74" s="558">
        <v>26055</v>
      </c>
      <c r="D74" s="558">
        <v>1715</v>
      </c>
      <c r="E74" s="558">
        <v>314</v>
      </c>
      <c r="F74" s="559">
        <v>25400</v>
      </c>
      <c r="K74" s="199"/>
      <c r="L74" s="201" t="s">
        <v>19</v>
      </c>
      <c r="M74" s="202"/>
      <c r="N74" s="202"/>
      <c r="O74" s="203" t="s">
        <v>20</v>
      </c>
      <c r="P74" s="204">
        <f>'Ｓ５８（1983）'!A73</f>
        <v>0</v>
      </c>
      <c r="Q74" s="205">
        <f>'Ｓ５８（1983）'!B73</f>
        <v>0</v>
      </c>
      <c r="R74" s="225"/>
      <c r="S74" s="267">
        <f>'Ｓ５８（1983）'!D73</f>
        <v>0</v>
      </c>
      <c r="T74" s="268">
        <f>'Ｓ５８（1983）'!F73</f>
        <v>0</v>
      </c>
      <c r="U74" s="269"/>
      <c r="V74" s="201" t="s">
        <v>19</v>
      </c>
      <c r="W74" s="202"/>
      <c r="X74" s="202"/>
      <c r="Y74" s="216" t="s">
        <v>142</v>
      </c>
      <c r="Z74" s="307">
        <f t="shared" si="3"/>
        <v>0</v>
      </c>
      <c r="AA74" s="277">
        <f t="shared" si="3"/>
        <v>0</v>
      </c>
      <c r="AB74" s="277">
        <f t="shared" si="3"/>
        <v>0</v>
      </c>
      <c r="AC74" s="549">
        <f>+E120</f>
        <v>0</v>
      </c>
      <c r="AD74" s="269"/>
      <c r="AE74" s="201" t="s">
        <v>19</v>
      </c>
      <c r="AF74" s="202"/>
      <c r="AG74" s="202"/>
      <c r="AH74" s="216" t="s">
        <v>403</v>
      </c>
      <c r="AI74" s="307">
        <f t="shared" si="4"/>
        <v>0</v>
      </c>
      <c r="AJ74" s="277">
        <f t="shared" si="4"/>
        <v>0</v>
      </c>
      <c r="AK74" s="277">
        <f t="shared" si="4"/>
        <v>0</v>
      </c>
      <c r="AL74" s="553">
        <f>+E143</f>
        <v>0</v>
      </c>
    </row>
    <row r="75" spans="1:38" ht="14.45" customHeight="1">
      <c r="A75" s="557">
        <v>8376</v>
      </c>
      <c r="B75" s="558">
        <v>5610</v>
      </c>
      <c r="C75" s="558">
        <v>2766</v>
      </c>
      <c r="D75" s="558">
        <v>65</v>
      </c>
      <c r="E75" s="558">
        <v>0</v>
      </c>
      <c r="F75" s="559">
        <v>3500</v>
      </c>
      <c r="K75" s="199" t="s">
        <v>83</v>
      </c>
      <c r="L75" s="200"/>
      <c r="M75" s="201" t="s">
        <v>22</v>
      </c>
      <c r="N75" s="202"/>
      <c r="O75" s="203" t="s">
        <v>23</v>
      </c>
      <c r="P75" s="204">
        <f>'Ｓ５８（1983）'!A75</f>
        <v>8376</v>
      </c>
      <c r="Q75" s="205">
        <f>'Ｓ５８（1983）'!B75</f>
        <v>5610</v>
      </c>
      <c r="R75" s="225"/>
      <c r="S75" s="267">
        <f>'Ｓ５８（1983）'!D75</f>
        <v>65</v>
      </c>
      <c r="T75" s="268">
        <f>'Ｓ５８（1983）'!F75</f>
        <v>3500</v>
      </c>
      <c r="U75" s="269" t="s">
        <v>404</v>
      </c>
      <c r="V75" s="200"/>
      <c r="W75" s="201" t="s">
        <v>405</v>
      </c>
      <c r="X75" s="202"/>
      <c r="Y75" s="216" t="s">
        <v>406</v>
      </c>
      <c r="Z75" s="307">
        <f t="shared" si="3"/>
        <v>7328</v>
      </c>
      <c r="AA75" s="277">
        <f t="shared" si="3"/>
        <v>0</v>
      </c>
      <c r="AB75" s="277">
        <f t="shared" si="3"/>
        <v>0</v>
      </c>
      <c r="AC75" s="549">
        <f>+E121</f>
        <v>7000</v>
      </c>
      <c r="AD75" s="269" t="s">
        <v>407</v>
      </c>
      <c r="AE75" s="200"/>
      <c r="AF75" s="201" t="s">
        <v>405</v>
      </c>
      <c r="AG75" s="202"/>
      <c r="AH75" s="216" t="s">
        <v>408</v>
      </c>
      <c r="AI75" s="307">
        <f t="shared" si="4"/>
        <v>0</v>
      </c>
      <c r="AJ75" s="277">
        <f t="shared" si="4"/>
        <v>0</v>
      </c>
      <c r="AK75" s="277">
        <f t="shared" si="4"/>
        <v>0</v>
      </c>
      <c r="AL75" s="553">
        <f>+E144</f>
        <v>0</v>
      </c>
    </row>
    <row r="76" spans="1:38" ht="14.45" customHeight="1">
      <c r="A76" s="557">
        <v>849</v>
      </c>
      <c r="B76" s="558">
        <v>849</v>
      </c>
      <c r="C76" s="558">
        <v>0</v>
      </c>
      <c r="D76" s="558">
        <v>0</v>
      </c>
      <c r="E76" s="558">
        <v>0</v>
      </c>
      <c r="F76" s="559">
        <v>0</v>
      </c>
      <c r="K76" s="199"/>
      <c r="L76" s="200" t="s">
        <v>25</v>
      </c>
      <c r="M76" s="201" t="s">
        <v>26</v>
      </c>
      <c r="N76" s="202"/>
      <c r="O76" s="203" t="s">
        <v>27</v>
      </c>
      <c r="P76" s="204">
        <f>'Ｓ５８（1983）'!A76</f>
        <v>849</v>
      </c>
      <c r="Q76" s="205">
        <f>'Ｓ５８（1983）'!B76</f>
        <v>849</v>
      </c>
      <c r="R76" s="225"/>
      <c r="S76" s="267">
        <f>'Ｓ５８（1983）'!D76</f>
        <v>0</v>
      </c>
      <c r="T76" s="268">
        <f>'Ｓ５８（1983）'!F76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9">
        <v>0</v>
      </c>
      <c r="K77" s="199"/>
      <c r="L77" s="200" t="s">
        <v>28</v>
      </c>
      <c r="M77" s="201" t="s">
        <v>29</v>
      </c>
      <c r="N77" s="202"/>
      <c r="O77" s="203" t="s">
        <v>30</v>
      </c>
      <c r="P77" s="204">
        <f>'Ｓ５８（1983）'!A77</f>
        <v>0</v>
      </c>
      <c r="Q77" s="205">
        <f>'Ｓ５８（1983）'!B77</f>
        <v>0</v>
      </c>
      <c r="R77" s="225"/>
      <c r="S77" s="267">
        <f>'Ｓ５８（1983）'!D77</f>
        <v>0</v>
      </c>
      <c r="T77" s="268">
        <f>'Ｓ５８（1983）'!F77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'Ｓ５８（1983）'!A78</f>
        <v>0</v>
      </c>
      <c r="Q78" s="205">
        <f>'Ｓ５８（1983）'!B78</f>
        <v>0</v>
      </c>
      <c r="R78" s="225"/>
      <c r="S78" s="267">
        <f>'Ｓ５８（1983）'!D78</f>
        <v>0</v>
      </c>
      <c r="T78" s="268">
        <f>'Ｓ５８（1983）'!F78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'Ｓ５８（1983）'!A79</f>
        <v>0</v>
      </c>
      <c r="Q79" s="205">
        <f>'Ｓ５８（1983）'!B79</f>
        <v>0</v>
      </c>
      <c r="R79" s="225"/>
      <c r="S79" s="267">
        <f>'Ｓ５８（1983）'!D79</f>
        <v>0</v>
      </c>
      <c r="T79" s="268">
        <f>'Ｓ５８（1983）'!F79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17858</v>
      </c>
      <c r="B80" s="558">
        <v>6386</v>
      </c>
      <c r="C80" s="558">
        <v>11472</v>
      </c>
      <c r="D80" s="558">
        <v>450</v>
      </c>
      <c r="E80" s="558">
        <v>314</v>
      </c>
      <c r="F80" s="559">
        <v>12100</v>
      </c>
      <c r="K80" s="199"/>
      <c r="L80" s="200" t="s">
        <v>38</v>
      </c>
      <c r="M80" s="201" t="s">
        <v>149</v>
      </c>
      <c r="N80" s="202"/>
      <c r="O80" s="203" t="s">
        <v>40</v>
      </c>
      <c r="P80" s="204">
        <f>'Ｓ５８（1983）'!A80</f>
        <v>17858</v>
      </c>
      <c r="Q80" s="205">
        <f>'Ｓ５８（1983）'!B80</f>
        <v>6386</v>
      </c>
      <c r="R80" s="225"/>
      <c r="S80" s="267">
        <f>'Ｓ５８（1983）'!D80</f>
        <v>450</v>
      </c>
      <c r="T80" s="268">
        <f>'Ｓ５８（1983）'!F80</f>
        <v>12100</v>
      </c>
      <c r="U80" s="269"/>
      <c r="V80" s="200" t="s">
        <v>38</v>
      </c>
      <c r="W80" s="201" t="s">
        <v>149</v>
      </c>
      <c r="X80" s="202"/>
      <c r="Y80" s="203" t="s">
        <v>413</v>
      </c>
      <c r="Z80" s="307">
        <f>+A122</f>
        <v>7328</v>
      </c>
      <c r="AA80" s="277">
        <f>+B122</f>
        <v>0</v>
      </c>
      <c r="AB80" s="277">
        <f>+C122</f>
        <v>0</v>
      </c>
      <c r="AC80" s="549">
        <f>+E122</f>
        <v>7000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'Ｓ５８（1983）'!A81</f>
        <v>0</v>
      </c>
      <c r="Q81" s="205">
        <f>'Ｓ５８（1983）'!B81</f>
        <v>0</v>
      </c>
      <c r="R81" s="225"/>
      <c r="S81" s="267">
        <f>'Ｓ５８（1983）'!D81</f>
        <v>0</v>
      </c>
      <c r="T81" s="268">
        <f>'Ｓ５８（1983）'!F81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15273</v>
      </c>
      <c r="B82" s="558">
        <v>3456</v>
      </c>
      <c r="C82" s="558">
        <v>11817</v>
      </c>
      <c r="D82" s="558">
        <v>1200</v>
      </c>
      <c r="E82" s="558">
        <v>0</v>
      </c>
      <c r="F82" s="559">
        <v>9800</v>
      </c>
      <c r="K82" s="199" t="s">
        <v>131</v>
      </c>
      <c r="L82" s="221"/>
      <c r="M82" s="201" t="s">
        <v>13</v>
      </c>
      <c r="N82" s="202"/>
      <c r="O82" s="203" t="s">
        <v>44</v>
      </c>
      <c r="P82" s="204">
        <f>'Ｓ５８（1983）'!A82</f>
        <v>15273</v>
      </c>
      <c r="Q82" s="205">
        <f>'Ｓ５８（1983）'!B82</f>
        <v>3456</v>
      </c>
      <c r="R82" s="225"/>
      <c r="S82" s="267">
        <f>'Ｓ５８（1983）'!D82</f>
        <v>1200</v>
      </c>
      <c r="T82" s="268">
        <f>'Ｓ５８（1983）'!F82</f>
        <v>9800</v>
      </c>
      <c r="U82" s="269"/>
      <c r="V82" s="221"/>
      <c r="W82" s="201" t="s">
        <v>13</v>
      </c>
      <c r="X82" s="202"/>
      <c r="Y82" s="203"/>
      <c r="Z82" s="310">
        <f>Z75-Z80</f>
        <v>0</v>
      </c>
      <c r="AA82" s="311">
        <f>AA75-AA80</f>
        <v>0</v>
      </c>
      <c r="AB82" s="311">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1782</v>
      </c>
      <c r="B83" s="558">
        <v>1782</v>
      </c>
      <c r="C83" s="558">
        <v>0</v>
      </c>
      <c r="D83" s="558">
        <v>0</v>
      </c>
      <c r="E83" s="558">
        <v>0</v>
      </c>
      <c r="F83" s="559">
        <v>0</v>
      </c>
      <c r="K83" s="199" t="s">
        <v>4</v>
      </c>
      <c r="L83" s="178" t="s">
        <v>45</v>
      </c>
      <c r="M83" s="202"/>
      <c r="N83" s="202"/>
      <c r="O83" s="203" t="s">
        <v>46</v>
      </c>
      <c r="P83" s="204">
        <f>'Ｓ５８（1983）'!A83</f>
        <v>1782</v>
      </c>
      <c r="Q83" s="205">
        <f>'Ｓ５８（1983）'!B83</f>
        <v>1782</v>
      </c>
      <c r="R83" s="225"/>
      <c r="S83" s="267">
        <f>'Ｓ５８（1983）'!D83</f>
        <v>0</v>
      </c>
      <c r="T83" s="268">
        <f>'Ｓ５８（1983）'!F83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'Ｓ５８（1983）'!A84</f>
        <v>0</v>
      </c>
      <c r="Q84" s="205">
        <f>'Ｓ５８（1983）'!B84</f>
        <v>0</v>
      </c>
      <c r="R84" s="225"/>
      <c r="S84" s="267">
        <f>'Ｓ５８（1983）'!D84</f>
        <v>0</v>
      </c>
      <c r="T84" s="268">
        <f>'Ｓ５８（1983）'!F84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1782</v>
      </c>
      <c r="B85" s="558">
        <v>1782</v>
      </c>
      <c r="C85" s="558">
        <v>0</v>
      </c>
      <c r="D85" s="558">
        <v>0</v>
      </c>
      <c r="E85" s="558">
        <v>0</v>
      </c>
      <c r="F85" s="559">
        <v>0</v>
      </c>
      <c r="K85" s="199"/>
      <c r="L85" s="200"/>
      <c r="M85" s="201" t="s">
        <v>101</v>
      </c>
      <c r="N85" s="202"/>
      <c r="O85" s="203" t="s">
        <v>77</v>
      </c>
      <c r="P85" s="204">
        <f>'Ｓ５８（1983）'!A85</f>
        <v>1782</v>
      </c>
      <c r="Q85" s="205">
        <f>'Ｓ５８（1983）'!B85</f>
        <v>1782</v>
      </c>
      <c r="R85" s="225"/>
      <c r="S85" s="267">
        <f>'Ｓ５８（1983）'!D85</f>
        <v>0</v>
      </c>
      <c r="T85" s="268">
        <f>'Ｓ５８（1983）'!F85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157183</v>
      </c>
      <c r="B86" s="558">
        <v>157183</v>
      </c>
      <c r="C86" s="558">
        <v>0</v>
      </c>
      <c r="D86" s="558">
        <v>2400</v>
      </c>
      <c r="E86" s="558">
        <v>6962</v>
      </c>
      <c r="F86" s="559">
        <v>81700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422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147622</v>
      </c>
      <c r="B87" s="558">
        <v>147622</v>
      </c>
      <c r="C87" s="558">
        <v>0</v>
      </c>
      <c r="D87" s="558">
        <v>1700</v>
      </c>
      <c r="E87" s="558">
        <v>6962</v>
      </c>
      <c r="F87" s="559">
        <v>81700</v>
      </c>
      <c r="K87" s="199"/>
      <c r="L87" s="178"/>
      <c r="M87" s="201" t="s">
        <v>47</v>
      </c>
      <c r="N87" s="202"/>
      <c r="O87" s="203" t="s">
        <v>48</v>
      </c>
      <c r="P87" s="204">
        <f>'Ｓ５８（1983）'!A87</f>
        <v>147622</v>
      </c>
      <c r="Q87" s="205">
        <f>'Ｓ５８（1983）'!B87</f>
        <v>147622</v>
      </c>
      <c r="R87" s="225"/>
      <c r="S87" s="267">
        <f>'Ｓ５８（1983）'!D87</f>
        <v>1700</v>
      </c>
      <c r="T87" s="268">
        <f>'Ｓ５８（1983）'!F87</f>
        <v>81700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'Ｓ５８（1983）'!A88</f>
        <v>0</v>
      </c>
      <c r="Q88" s="205">
        <f>'Ｓ５８（1983）'!B88</f>
        <v>0</v>
      </c>
      <c r="R88" s="225"/>
      <c r="S88" s="267">
        <f>'Ｓ５８（1983）'!D88</f>
        <v>0</v>
      </c>
      <c r="T88" s="268">
        <f>'Ｓ５８（1983）'!F88</f>
        <v>0</v>
      </c>
      <c r="U88" s="269"/>
      <c r="V88" s="200"/>
      <c r="W88" s="201" t="s">
        <v>426</v>
      </c>
      <c r="X88" s="202"/>
      <c r="Y88" s="203" t="s">
        <v>427</v>
      </c>
      <c r="Z88" s="307">
        <f t="shared" ref="Z88:AB89" si="5">+A125</f>
        <v>10635</v>
      </c>
      <c r="AA88" s="277">
        <f t="shared" si="5"/>
        <v>0</v>
      </c>
      <c r="AB88" s="277">
        <f t="shared" si="5"/>
        <v>0</v>
      </c>
      <c r="AC88" s="549">
        <f>+E125</f>
        <v>10200</v>
      </c>
      <c r="AD88" s="269"/>
      <c r="AE88" s="200"/>
      <c r="AF88" s="201" t="s">
        <v>426</v>
      </c>
      <c r="AG88" s="202"/>
      <c r="AH88" s="203" t="s">
        <v>428</v>
      </c>
      <c r="AI88" s="307">
        <f t="shared" ref="AI88:AK89" si="6">+A148</f>
        <v>0</v>
      </c>
      <c r="AJ88" s="277">
        <f t="shared" si="6"/>
        <v>0</v>
      </c>
      <c r="AK88" s="277">
        <f t="shared" si="6"/>
        <v>0</v>
      </c>
      <c r="AL88" s="553">
        <f>+E148</f>
        <v>0</v>
      </c>
    </row>
    <row r="89" spans="1:38" ht="14.45" customHeight="1">
      <c r="A89" s="557">
        <v>0</v>
      </c>
      <c r="B89" s="558">
        <v>0</v>
      </c>
      <c r="C89" s="558">
        <v>0</v>
      </c>
      <c r="D89" s="558">
        <v>0</v>
      </c>
      <c r="E89" s="558">
        <v>0</v>
      </c>
      <c r="F89" s="559">
        <v>0</v>
      </c>
      <c r="K89" s="199" t="s">
        <v>129</v>
      </c>
      <c r="L89" s="200"/>
      <c r="M89" s="201" t="s">
        <v>52</v>
      </c>
      <c r="N89" s="202"/>
      <c r="O89" s="203" t="s">
        <v>53</v>
      </c>
      <c r="P89" s="204">
        <f>'Ｓ５８（1983）'!A89</f>
        <v>0</v>
      </c>
      <c r="Q89" s="205">
        <f>'Ｓ５８（1983）'!B89</f>
        <v>0</v>
      </c>
      <c r="R89" s="225"/>
      <c r="S89" s="267">
        <f>'Ｓ５８（1983）'!D89</f>
        <v>0</v>
      </c>
      <c r="T89" s="268">
        <f>'Ｓ５８（1983）'!F89</f>
        <v>0</v>
      </c>
      <c r="U89" s="269"/>
      <c r="V89" s="200"/>
      <c r="W89" s="201" t="s">
        <v>429</v>
      </c>
      <c r="X89" s="202"/>
      <c r="Y89" s="203" t="s">
        <v>430</v>
      </c>
      <c r="Z89" s="307">
        <f t="shared" si="5"/>
        <v>0</v>
      </c>
      <c r="AA89" s="277">
        <f t="shared" si="5"/>
        <v>0</v>
      </c>
      <c r="AB89" s="277">
        <f t="shared" si="5"/>
        <v>0</v>
      </c>
      <c r="AC89" s="549">
        <f>+E126</f>
        <v>0</v>
      </c>
      <c r="AD89" s="269"/>
      <c r="AE89" s="200"/>
      <c r="AF89" s="201" t="s">
        <v>429</v>
      </c>
      <c r="AG89" s="202"/>
      <c r="AH89" s="203" t="s">
        <v>431</v>
      </c>
      <c r="AI89" s="307">
        <f t="shared" si="6"/>
        <v>0</v>
      </c>
      <c r="AJ89" s="277">
        <f t="shared" si="6"/>
        <v>0</v>
      </c>
      <c r="AK89" s="277">
        <f t="shared" si="6"/>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'Ｓ５８（1983）'!A90</f>
        <v>0</v>
      </c>
      <c r="Q90" s="205">
        <f>'Ｓ５８（1983）'!B90</f>
        <v>0</v>
      </c>
      <c r="R90" s="225"/>
      <c r="S90" s="267">
        <f>'Ｓ５８（1983）'!D90</f>
        <v>0</v>
      </c>
      <c r="T90" s="268">
        <f>'Ｓ５８（1983）'!F90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'Ｓ５８（1983）'!A91</f>
        <v>0</v>
      </c>
      <c r="Q91" s="205">
        <f>'Ｓ５８（1983）'!B91</f>
        <v>0</v>
      </c>
      <c r="R91" s="225"/>
      <c r="S91" s="267">
        <f>'Ｓ５８（1983）'!D91</f>
        <v>0</v>
      </c>
      <c r="T91" s="268">
        <f>'Ｓ５８（1983）'!F91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'Ｓ５８（1983）'!A92</f>
        <v>0</v>
      </c>
      <c r="Q92" s="205">
        <f>'Ｓ５８（1983）'!B92</f>
        <v>0</v>
      </c>
      <c r="R92" s="225"/>
      <c r="S92" s="267">
        <f>'Ｓ５８（1983）'!D92</f>
        <v>0</v>
      </c>
      <c r="T92" s="268">
        <f>'Ｓ５８（1983）'!F92</f>
        <v>0</v>
      </c>
      <c r="U92" s="269"/>
      <c r="V92" s="200"/>
      <c r="W92" s="201" t="s">
        <v>57</v>
      </c>
      <c r="X92" s="202"/>
      <c r="Y92" s="203" t="s">
        <v>140</v>
      </c>
      <c r="Z92" s="307">
        <f t="shared" ref="Z92:AB96" si="7">+A127</f>
        <v>0</v>
      </c>
      <c r="AA92" s="277">
        <f t="shared" si="7"/>
        <v>0</v>
      </c>
      <c r="AB92" s="277">
        <f t="shared" si="7"/>
        <v>0</v>
      </c>
      <c r="AC92" s="549">
        <f>+E127</f>
        <v>0</v>
      </c>
      <c r="AD92" s="269"/>
      <c r="AE92" s="200"/>
      <c r="AF92" s="201" t="s">
        <v>57</v>
      </c>
      <c r="AG92" s="202"/>
      <c r="AH92" s="203" t="s">
        <v>433</v>
      </c>
      <c r="AI92" s="307">
        <f t="shared" ref="AI92:AK96" si="8">+A150</f>
        <v>0</v>
      </c>
      <c r="AJ92" s="277">
        <f t="shared" si="8"/>
        <v>0</v>
      </c>
      <c r="AK92" s="277">
        <f t="shared" si="8"/>
        <v>0</v>
      </c>
      <c r="AL92" s="553">
        <f>+E150</f>
        <v>0</v>
      </c>
    </row>
    <row r="93" spans="1:38" ht="14.45" customHeight="1">
      <c r="A93" s="557">
        <v>1530</v>
      </c>
      <c r="B93" s="558">
        <v>1530</v>
      </c>
      <c r="C93" s="558">
        <v>0</v>
      </c>
      <c r="D93" s="558">
        <v>700</v>
      </c>
      <c r="E93" s="558">
        <v>0</v>
      </c>
      <c r="F93" s="559">
        <v>0</v>
      </c>
      <c r="K93" s="199"/>
      <c r="L93" s="200"/>
      <c r="M93" s="178" t="s">
        <v>60</v>
      </c>
      <c r="N93" s="202"/>
      <c r="O93" s="203" t="s">
        <v>61</v>
      </c>
      <c r="P93" s="204">
        <f>'Ｓ５８（1983）'!A93</f>
        <v>1530</v>
      </c>
      <c r="Q93" s="205">
        <f>'Ｓ５８（1983）'!B93</f>
        <v>1530</v>
      </c>
      <c r="R93" s="225"/>
      <c r="S93" s="267">
        <f>'Ｓ５８（1983）'!D93</f>
        <v>700</v>
      </c>
      <c r="T93" s="268">
        <f>'Ｓ５８（1983）'!F93</f>
        <v>0</v>
      </c>
      <c r="U93" s="269" t="s">
        <v>434</v>
      </c>
      <c r="V93" s="200"/>
      <c r="W93" s="178" t="s">
        <v>60</v>
      </c>
      <c r="X93" s="202"/>
      <c r="Y93" s="203" t="s">
        <v>435</v>
      </c>
      <c r="Z93" s="307">
        <f t="shared" si="7"/>
        <v>138</v>
      </c>
      <c r="AA93" s="277">
        <f t="shared" si="7"/>
        <v>0</v>
      </c>
      <c r="AB93" s="277">
        <f t="shared" si="7"/>
        <v>0</v>
      </c>
      <c r="AC93" s="549">
        <f>+E128</f>
        <v>0</v>
      </c>
      <c r="AD93" s="269"/>
      <c r="AE93" s="200"/>
      <c r="AF93" s="178" t="s">
        <v>60</v>
      </c>
      <c r="AG93" s="202"/>
      <c r="AH93" s="203" t="s">
        <v>436</v>
      </c>
      <c r="AI93" s="307">
        <f t="shared" si="8"/>
        <v>0</v>
      </c>
      <c r="AJ93" s="277">
        <f t="shared" si="8"/>
        <v>0</v>
      </c>
      <c r="AK93" s="277">
        <f t="shared" si="8"/>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'Ｓ５８（1983）'!A94</f>
        <v>0</v>
      </c>
      <c r="Q94" s="205">
        <f>'Ｓ５８（1983）'!B94</f>
        <v>0</v>
      </c>
      <c r="R94" s="225"/>
      <c r="S94" s="267">
        <f>'Ｓ５８（1983）'!D94</f>
        <v>0</v>
      </c>
      <c r="T94" s="268">
        <f>'Ｓ５８（1983）'!F94</f>
        <v>0</v>
      </c>
      <c r="U94" s="269"/>
      <c r="V94" s="200" t="s">
        <v>59</v>
      </c>
      <c r="W94" s="200"/>
      <c r="X94" s="201" t="s">
        <v>62</v>
      </c>
      <c r="Y94" s="203" t="s">
        <v>437</v>
      </c>
      <c r="Z94" s="307">
        <f t="shared" si="7"/>
        <v>0</v>
      </c>
      <c r="AA94" s="277">
        <f t="shared" si="7"/>
        <v>0</v>
      </c>
      <c r="AB94" s="277">
        <f t="shared" si="7"/>
        <v>0</v>
      </c>
      <c r="AC94" s="549">
        <f>+E129</f>
        <v>0</v>
      </c>
      <c r="AD94" s="269"/>
      <c r="AE94" s="200" t="s">
        <v>59</v>
      </c>
      <c r="AF94" s="200"/>
      <c r="AG94" s="201" t="s">
        <v>62</v>
      </c>
      <c r="AH94" s="203" t="s">
        <v>438</v>
      </c>
      <c r="AI94" s="307">
        <f t="shared" si="8"/>
        <v>0</v>
      </c>
      <c r="AJ94" s="277">
        <f t="shared" si="8"/>
        <v>0</v>
      </c>
      <c r="AK94" s="277">
        <f t="shared" si="8"/>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'Ｓ５８（1983）'!A95</f>
        <v>0</v>
      </c>
      <c r="Q95" s="205">
        <f>'Ｓ５８（1983）'!B95</f>
        <v>0</v>
      </c>
      <c r="R95" s="225"/>
      <c r="S95" s="267">
        <f>'Ｓ５８（1983）'!D95</f>
        <v>0</v>
      </c>
      <c r="T95" s="268">
        <f>'Ｓ５８（1983）'!F95</f>
        <v>0</v>
      </c>
      <c r="U95" s="269"/>
      <c r="V95" s="200"/>
      <c r="W95" s="200"/>
      <c r="X95" s="201" t="s">
        <v>64</v>
      </c>
      <c r="Y95" s="203" t="s">
        <v>439</v>
      </c>
      <c r="Z95" s="307">
        <f t="shared" si="7"/>
        <v>0</v>
      </c>
      <c r="AA95" s="277">
        <f t="shared" si="7"/>
        <v>0</v>
      </c>
      <c r="AB95" s="277">
        <f t="shared" si="7"/>
        <v>0</v>
      </c>
      <c r="AC95" s="549">
        <f>+E130</f>
        <v>0</v>
      </c>
      <c r="AD95" s="269"/>
      <c r="AE95" s="200"/>
      <c r="AF95" s="200"/>
      <c r="AG95" s="201" t="s">
        <v>64</v>
      </c>
      <c r="AH95" s="203" t="s">
        <v>440</v>
      </c>
      <c r="AI95" s="307">
        <f t="shared" si="8"/>
        <v>0</v>
      </c>
      <c r="AJ95" s="277">
        <f t="shared" si="8"/>
        <v>0</v>
      </c>
      <c r="AK95" s="277">
        <f t="shared" si="8"/>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'Ｓ５８（1983）'!A96</f>
        <v>0</v>
      </c>
      <c r="Q96" s="205">
        <f>'Ｓ５８（1983）'!B96</f>
        <v>0</v>
      </c>
      <c r="R96" s="225"/>
      <c r="S96" s="267">
        <f>'Ｓ５８（1983）'!D96</f>
        <v>0</v>
      </c>
      <c r="T96" s="268">
        <f>'Ｓ５８（1983）'!F96</f>
        <v>0</v>
      </c>
      <c r="U96" s="269"/>
      <c r="V96" s="200"/>
      <c r="W96" s="200"/>
      <c r="X96" s="201" t="s">
        <v>66</v>
      </c>
      <c r="Y96" s="203" t="s">
        <v>441</v>
      </c>
      <c r="Z96" s="307">
        <f t="shared" si="7"/>
        <v>0</v>
      </c>
      <c r="AA96" s="277">
        <f t="shared" si="7"/>
        <v>0</v>
      </c>
      <c r="AB96" s="277">
        <f t="shared" si="7"/>
        <v>0</v>
      </c>
      <c r="AC96" s="549">
        <f>+E131</f>
        <v>0</v>
      </c>
      <c r="AD96" s="269"/>
      <c r="AE96" s="200"/>
      <c r="AF96" s="200"/>
      <c r="AG96" s="201" t="s">
        <v>66</v>
      </c>
      <c r="AH96" s="203" t="s">
        <v>442</v>
      </c>
      <c r="AI96" s="307">
        <f t="shared" si="8"/>
        <v>0</v>
      </c>
      <c r="AJ96" s="277">
        <f t="shared" si="8"/>
        <v>0</v>
      </c>
      <c r="AK96" s="277">
        <f t="shared" si="8"/>
        <v>0</v>
      </c>
      <c r="AL96" s="553">
        <f>+E154</f>
        <v>0</v>
      </c>
    </row>
    <row r="97" spans="1:38" ht="14.45" customHeight="1">
      <c r="A97" s="557">
        <v>1530</v>
      </c>
      <c r="B97" s="558">
        <v>1530</v>
      </c>
      <c r="C97" s="558">
        <v>0</v>
      </c>
      <c r="D97" s="558">
        <v>700</v>
      </c>
      <c r="E97" s="558">
        <v>0</v>
      </c>
      <c r="F97" s="559">
        <v>0</v>
      </c>
      <c r="K97" s="199"/>
      <c r="L97" s="200"/>
      <c r="M97" s="200"/>
      <c r="N97" s="201" t="s">
        <v>150</v>
      </c>
      <c r="O97" s="203" t="s">
        <v>69</v>
      </c>
      <c r="P97" s="204">
        <f>'Ｓ５８（1983）'!A97</f>
        <v>1530</v>
      </c>
      <c r="Q97" s="205">
        <f>'Ｓ５８（1983）'!B97</f>
        <v>1530</v>
      </c>
      <c r="R97" s="225"/>
      <c r="S97" s="267">
        <f>'Ｓ５８（1983）'!D97</f>
        <v>700</v>
      </c>
      <c r="T97" s="268">
        <f>'Ｓ５８（1983）'!F97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8031</v>
      </c>
      <c r="B98" s="558">
        <v>8031</v>
      </c>
      <c r="C98" s="558">
        <v>0</v>
      </c>
      <c r="D98" s="558">
        <v>0</v>
      </c>
      <c r="E98" s="558">
        <v>0</v>
      </c>
      <c r="F98" s="55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443</v>
      </c>
      <c r="Z98" s="307">
        <f t="shared" ref="Z98:AB99" si="9">+A132</f>
        <v>138</v>
      </c>
      <c r="AA98" s="277">
        <f t="shared" si="9"/>
        <v>0</v>
      </c>
      <c r="AB98" s="277">
        <f t="shared" si="9"/>
        <v>0</v>
      </c>
      <c r="AC98" s="549">
        <f>+E132</f>
        <v>0</v>
      </c>
      <c r="AD98" s="269"/>
      <c r="AE98" s="200" t="s">
        <v>41</v>
      </c>
      <c r="AF98" s="221"/>
      <c r="AG98" s="201" t="s">
        <v>13</v>
      </c>
      <c r="AH98" s="203" t="s">
        <v>444</v>
      </c>
      <c r="AI98" s="307">
        <f t="shared" ref="AI98:AK99" si="10">+A155</f>
        <v>0</v>
      </c>
      <c r="AJ98" s="277">
        <f t="shared" si="10"/>
        <v>0</v>
      </c>
      <c r="AK98" s="277">
        <f t="shared" si="10"/>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'Ｓ５８（1983）'!A98</f>
        <v>8031</v>
      </c>
      <c r="Q99" s="205">
        <f>'Ｓ５８（1983）'!B98</f>
        <v>8031</v>
      </c>
      <c r="R99" s="225"/>
      <c r="S99" s="267">
        <f>'Ｓ５８（1983）'!D98</f>
        <v>0</v>
      </c>
      <c r="T99" s="268">
        <f>'Ｓ５８（1983）'!F98</f>
        <v>0</v>
      </c>
      <c r="U99" s="315" t="s">
        <v>446</v>
      </c>
      <c r="V99" s="200"/>
      <c r="W99" s="201" t="s">
        <v>70</v>
      </c>
      <c r="X99" s="202"/>
      <c r="Y99" s="203" t="s">
        <v>445</v>
      </c>
      <c r="Z99" s="307">
        <f t="shared" si="9"/>
        <v>0</v>
      </c>
      <c r="AA99" s="277">
        <f t="shared" si="9"/>
        <v>0</v>
      </c>
      <c r="AB99" s="277">
        <f t="shared" si="9"/>
        <v>0</v>
      </c>
      <c r="AC99" s="549">
        <f>+E133</f>
        <v>0</v>
      </c>
      <c r="AD99" s="315" t="s">
        <v>446</v>
      </c>
      <c r="AE99" s="200"/>
      <c r="AF99" s="201" t="s">
        <v>70</v>
      </c>
      <c r="AG99" s="202"/>
      <c r="AH99" s="203" t="s">
        <v>447</v>
      </c>
      <c r="AI99" s="307">
        <f t="shared" si="10"/>
        <v>0</v>
      </c>
      <c r="AJ99" s="277">
        <f t="shared" si="10"/>
        <v>0</v>
      </c>
      <c r="AK99" s="277">
        <f t="shared" si="10"/>
        <v>0</v>
      </c>
      <c r="AL99" s="553">
        <f>+E156</f>
        <v>0</v>
      </c>
    </row>
    <row r="100" spans="1:38" ht="14.45" customHeight="1">
      <c r="A100" s="557">
        <v>0</v>
      </c>
      <c r="B100" s="558">
        <v>0</v>
      </c>
      <c r="C100" s="558">
        <v>0</v>
      </c>
      <c r="D100" s="558">
        <v>0</v>
      </c>
      <c r="E100" s="558">
        <v>0</v>
      </c>
      <c r="F100" s="559">
        <v>0</v>
      </c>
      <c r="K100" s="199" t="s">
        <v>130</v>
      </c>
      <c r="L100" s="200"/>
      <c r="M100" s="201" t="s">
        <v>73</v>
      </c>
      <c r="N100" s="202"/>
      <c r="O100" s="203" t="s">
        <v>74</v>
      </c>
      <c r="P100" s="204">
        <f>'Ｓ５８（1983）'!A99</f>
        <v>0</v>
      </c>
      <c r="Q100" s="205">
        <f>'Ｓ５８（1983）'!B99</f>
        <v>0</v>
      </c>
      <c r="R100" s="225"/>
      <c r="S100" s="267">
        <f>'Ｓ５８（1983）'!D99</f>
        <v>0</v>
      </c>
      <c r="T100" s="268">
        <f>'Ｓ５８（1983）'!F99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7832</v>
      </c>
      <c r="B101" s="558">
        <v>7832</v>
      </c>
      <c r="C101" s="558">
        <v>0</v>
      </c>
      <c r="D101" s="558">
        <v>0</v>
      </c>
      <c r="E101" s="558">
        <v>0</v>
      </c>
      <c r="F101" s="559">
        <v>0</v>
      </c>
      <c r="K101" s="199"/>
      <c r="L101" s="221"/>
      <c r="M101" s="201" t="s">
        <v>13</v>
      </c>
      <c r="N101" s="202"/>
      <c r="O101" s="203" t="s">
        <v>76</v>
      </c>
      <c r="P101" s="204">
        <f>'Ｓ５８（1983）'!A100</f>
        <v>0</v>
      </c>
      <c r="Q101" s="205">
        <f>'Ｓ５８（1983）'!B100</f>
        <v>0</v>
      </c>
      <c r="R101" s="225"/>
      <c r="S101" s="267">
        <f>'Ｓ５８（1983）'!D100</f>
        <v>0</v>
      </c>
      <c r="T101" s="268">
        <f>'Ｓ５８（1983）'!F100</f>
        <v>0</v>
      </c>
      <c r="U101" s="269"/>
      <c r="V101" s="221"/>
      <c r="W101" s="201" t="s">
        <v>13</v>
      </c>
      <c r="X101" s="202"/>
      <c r="Y101" s="203" t="s">
        <v>448</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'Ｓ５８（1983）'!A101</f>
        <v>7832</v>
      </c>
      <c r="Q102" s="205">
        <f>'Ｓ５８（1983）'!B101</f>
        <v>7832</v>
      </c>
      <c r="R102" s="225"/>
      <c r="S102" s="267">
        <f>'Ｓ５８（1983）'!D101</f>
        <v>0</v>
      </c>
      <c r="T102" s="268">
        <f>'Ｓ５８（1983）'!F101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71352</v>
      </c>
      <c r="B103" s="558">
        <v>71352</v>
      </c>
      <c r="C103" s="558">
        <v>0</v>
      </c>
      <c r="D103" s="558">
        <v>0</v>
      </c>
      <c r="E103" s="558">
        <v>0</v>
      </c>
      <c r="F103" s="559">
        <v>0</v>
      </c>
      <c r="K103" s="199"/>
      <c r="L103" s="200"/>
      <c r="M103" s="201" t="s">
        <v>11</v>
      </c>
      <c r="N103" s="202"/>
      <c r="O103" s="203" t="s">
        <v>80</v>
      </c>
      <c r="P103" s="204">
        <f>'Ｓ５８（1983）'!A102</f>
        <v>0</v>
      </c>
      <c r="Q103" s="205">
        <f>'Ｓ５８（1983）'!B102</f>
        <v>0</v>
      </c>
      <c r="R103" s="225"/>
      <c r="S103" s="267">
        <f>'Ｓ５８（1983）'!D102</f>
        <v>0</v>
      </c>
      <c r="T103" s="268">
        <f>'Ｓ５８（1983）'!F102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6700</v>
      </c>
      <c r="B104" s="558">
        <v>6700</v>
      </c>
      <c r="C104" s="558">
        <v>0</v>
      </c>
      <c r="D104" s="558">
        <v>0</v>
      </c>
      <c r="E104" s="558">
        <v>0</v>
      </c>
      <c r="F104" s="559">
        <v>0</v>
      </c>
      <c r="K104" s="199"/>
      <c r="L104" s="221"/>
      <c r="M104" s="201" t="s">
        <v>13</v>
      </c>
      <c r="N104" s="202"/>
      <c r="O104" s="203"/>
      <c r="P104" s="224">
        <f>P102-P103</f>
        <v>7832</v>
      </c>
      <c r="Q104" s="297">
        <f>Q102-Q103</f>
        <v>7832</v>
      </c>
      <c r="R104" s="225"/>
      <c r="S104" s="297">
        <f>S102-S103</f>
        <v>0</v>
      </c>
      <c r="T104" s="275">
        <f>T102-T103</f>
        <v>0</v>
      </c>
      <c r="U104" s="269"/>
      <c r="V104" s="221"/>
      <c r="W104" s="201" t="s">
        <v>13</v>
      </c>
      <c r="X104" s="202"/>
      <c r="Y104" s="203" t="s">
        <v>450</v>
      </c>
      <c r="Z104" s="307">
        <f t="shared" ref="Z104:AB105" si="11">+A135</f>
        <v>0</v>
      </c>
      <c r="AA104" s="277">
        <f t="shared" si="11"/>
        <v>0</v>
      </c>
      <c r="AB104" s="277">
        <f t="shared" si="11"/>
        <v>0</v>
      </c>
      <c r="AC104" s="549">
        <f>+E135</f>
        <v>0</v>
      </c>
      <c r="AD104" s="269"/>
      <c r="AE104" s="221"/>
      <c r="AF104" s="201" t="s">
        <v>13</v>
      </c>
      <c r="AG104" s="202"/>
      <c r="AH104" s="203" t="s">
        <v>451</v>
      </c>
      <c r="AI104" s="307">
        <f t="shared" ref="AI104:AK105" si="12">+A158</f>
        <v>0</v>
      </c>
      <c r="AJ104" s="277">
        <f t="shared" si="12"/>
        <v>0</v>
      </c>
      <c r="AK104" s="277">
        <f t="shared" si="12"/>
        <v>0</v>
      </c>
      <c r="AL104" s="553">
        <f>+E158</f>
        <v>0</v>
      </c>
    </row>
    <row r="105" spans="1:38" ht="14.45" customHeight="1">
      <c r="A105" s="557">
        <v>2475</v>
      </c>
      <c r="B105" s="558">
        <v>2475</v>
      </c>
      <c r="C105" s="558">
        <v>0</v>
      </c>
      <c r="D105" s="558">
        <v>0</v>
      </c>
      <c r="E105" s="558">
        <v>0</v>
      </c>
      <c r="F105" s="559">
        <v>0</v>
      </c>
      <c r="K105" s="199"/>
      <c r="L105" s="174"/>
      <c r="M105" s="201" t="s">
        <v>88</v>
      </c>
      <c r="N105" s="202"/>
      <c r="O105" s="203" t="s">
        <v>109</v>
      </c>
      <c r="P105" s="204">
        <f>'Ｓ５８（1983）'!A104</f>
        <v>6700</v>
      </c>
      <c r="Q105" s="205">
        <f>'Ｓ５８（1983）'!B104</f>
        <v>6700</v>
      </c>
      <c r="R105" s="225"/>
      <c r="S105" s="267">
        <f>'Ｓ５８（1983）'!D104</f>
        <v>0</v>
      </c>
      <c r="T105" s="268">
        <f>'Ｓ５８（1983）'!F104</f>
        <v>0</v>
      </c>
      <c r="U105" s="269"/>
      <c r="V105" s="174"/>
      <c r="W105" s="201" t="s">
        <v>452</v>
      </c>
      <c r="X105" s="202"/>
      <c r="Y105" s="203" t="s">
        <v>453</v>
      </c>
      <c r="Z105" s="307">
        <f t="shared" si="11"/>
        <v>0</v>
      </c>
      <c r="AA105" s="277">
        <f t="shared" si="11"/>
        <v>0</v>
      </c>
      <c r="AB105" s="277">
        <f t="shared" si="11"/>
        <v>0</v>
      </c>
      <c r="AC105" s="549">
        <f>+E136</f>
        <v>0</v>
      </c>
      <c r="AD105" s="269"/>
      <c r="AE105" s="174"/>
      <c r="AF105" s="201" t="s">
        <v>452</v>
      </c>
      <c r="AG105" s="202"/>
      <c r="AH105" s="203" t="s">
        <v>454</v>
      </c>
      <c r="AI105" s="307">
        <f t="shared" si="12"/>
        <v>0</v>
      </c>
      <c r="AJ105" s="277">
        <f t="shared" si="12"/>
        <v>0</v>
      </c>
      <c r="AK105" s="277">
        <f t="shared" si="12"/>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'Ｓ５８（1983）'!A105</f>
        <v>2475</v>
      </c>
      <c r="Q106" s="205">
        <f>'Ｓ５８（1983）'!B105</f>
        <v>2475</v>
      </c>
      <c r="R106" s="225"/>
      <c r="S106" s="267">
        <f>'Ｓ５８（1983）'!D105</f>
        <v>0</v>
      </c>
      <c r="T106" s="268">
        <f>'Ｓ５８（1983）'!F105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9">
        <v>0</v>
      </c>
      <c r="K107" s="199"/>
      <c r="L107" s="181"/>
      <c r="M107" s="201" t="s">
        <v>104</v>
      </c>
      <c r="N107" s="202"/>
      <c r="O107" s="203" t="s">
        <v>111</v>
      </c>
      <c r="P107" s="204">
        <f>'Ｓ５８（1983）'!A106</f>
        <v>0</v>
      </c>
      <c r="Q107" s="205">
        <f>'Ｓ５８（1983）'!B106</f>
        <v>0</v>
      </c>
      <c r="R107" s="225"/>
      <c r="S107" s="267">
        <f>'Ｓ５８（1983）'!D106</f>
        <v>0</v>
      </c>
      <c r="T107" s="268">
        <f>'Ｓ５８（1983）'!F106</f>
        <v>0</v>
      </c>
      <c r="U107" s="269"/>
      <c r="V107" s="181"/>
      <c r="W107" s="201" t="s">
        <v>104</v>
      </c>
      <c r="X107" s="202"/>
      <c r="Y107" s="203" t="s">
        <v>455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'Ｓ５８（1983）'!A107</f>
        <v>0</v>
      </c>
      <c r="Q108" s="205">
        <f>'Ｓ５８（1983）'!B107</f>
        <v>0</v>
      </c>
      <c r="R108" s="225"/>
      <c r="S108" s="267">
        <f>'Ｓ５８（1983）'!D107</f>
        <v>0</v>
      </c>
      <c r="T108" s="268">
        <f>'Ｓ５８（1983）'!F107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'Ｓ５８（1983）'!A108</f>
        <v>0</v>
      </c>
      <c r="Q109" s="205">
        <f>'Ｓ５８（1983）'!B108</f>
        <v>0</v>
      </c>
      <c r="R109" s="225"/>
      <c r="S109" s="267">
        <f>'Ｓ５８（1983）'!D108</f>
        <v>0</v>
      </c>
      <c r="T109" s="268">
        <f>'Ｓ５８（1983）'!F108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'Ｓ５８（1983）'!A109</f>
        <v>0</v>
      </c>
      <c r="Q110" s="205">
        <f>'Ｓ５８（1983）'!B109</f>
        <v>0</v>
      </c>
      <c r="R110" s="225"/>
      <c r="S110" s="267">
        <f>'Ｓ５８（1983）'!D109</f>
        <v>0</v>
      </c>
      <c r="T110" s="268">
        <f>'Ｓ５８（1983）'!F109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0</v>
      </c>
      <c r="B111" s="558">
        <v>0</v>
      </c>
      <c r="C111" s="558">
        <v>0</v>
      </c>
      <c r="D111" s="558">
        <v>0</v>
      </c>
      <c r="E111" s="558">
        <v>0</v>
      </c>
      <c r="F111" s="559">
        <v>0</v>
      </c>
      <c r="K111" s="199"/>
      <c r="L111" s="181"/>
      <c r="M111" s="201" t="s">
        <v>107</v>
      </c>
      <c r="N111" s="202"/>
      <c r="O111" s="203" t="s">
        <v>115</v>
      </c>
      <c r="P111" s="204">
        <f>'Ｓ５８（1983）'!A110</f>
        <v>0</v>
      </c>
      <c r="Q111" s="205">
        <f>'Ｓ５８（1983）'!B110</f>
        <v>0</v>
      </c>
      <c r="R111" s="225"/>
      <c r="S111" s="267">
        <f>'Ｓ５８（1983）'!D110</f>
        <v>0</v>
      </c>
      <c r="T111" s="268">
        <f>'Ｓ５８（1983）'!F110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62177</v>
      </c>
      <c r="B112" s="558">
        <v>62177</v>
      </c>
      <c r="C112" s="558">
        <v>0</v>
      </c>
      <c r="D112" s="558">
        <v>0</v>
      </c>
      <c r="E112" s="558">
        <v>0</v>
      </c>
      <c r="F112" s="559">
        <v>0</v>
      </c>
      <c r="K112" s="199"/>
      <c r="L112" s="181" t="s">
        <v>41</v>
      </c>
      <c r="M112" s="201" t="s">
        <v>108</v>
      </c>
      <c r="N112" s="202"/>
      <c r="O112" s="203" t="s">
        <v>116</v>
      </c>
      <c r="P112" s="204">
        <f>'Ｓ５８（1983）'!A111</f>
        <v>0</v>
      </c>
      <c r="Q112" s="205">
        <f>'Ｓ５８（1983）'!B111</f>
        <v>0</v>
      </c>
      <c r="R112" s="225"/>
      <c r="S112" s="267">
        <f>'Ｓ５８（1983）'!D111</f>
        <v>0</v>
      </c>
      <c r="T112" s="268">
        <f>'Ｓ５８（1983）'!F111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'Ｓ５８（1983）'!A112</f>
        <v>62177</v>
      </c>
      <c r="Q113" s="205">
        <f>'Ｓ５８（1983）'!B112</f>
        <v>62177</v>
      </c>
      <c r="R113" s="225"/>
      <c r="S113" s="267">
        <f>'Ｓ５８（1983）'!D112</f>
        <v>0</v>
      </c>
      <c r="T113" s="268">
        <f>'Ｓ５８（1983）'!F112</f>
        <v>0</v>
      </c>
      <c r="U113" s="269"/>
      <c r="V113" s="221"/>
      <c r="W113" s="201" t="s">
        <v>13</v>
      </c>
      <c r="X113" s="202"/>
      <c r="Y113" s="203"/>
      <c r="Z113" s="310">
        <f>Z105-Z107</f>
        <v>0</v>
      </c>
      <c r="AA113" s="311">
        <f>AA105-AA107</f>
        <v>0</v>
      </c>
      <c r="AB113" s="311">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'Ｓ５８（1983）'!A113</f>
        <v>0</v>
      </c>
      <c r="Q114" s="205">
        <f>'Ｓ５８（1983）'!B113</f>
        <v>0</v>
      </c>
      <c r="R114" s="225"/>
      <c r="S114" s="267">
        <f>'Ｓ５８（1983）'!D113</f>
        <v>0</v>
      </c>
      <c r="T114" s="268">
        <f>'Ｓ５８（1983）'!F113</f>
        <v>0</v>
      </c>
      <c r="U114" s="269"/>
      <c r="V114" s="201" t="s">
        <v>13</v>
      </c>
      <c r="W114" s="202"/>
      <c r="X114" s="202"/>
      <c r="Y114" s="203" t="s">
        <v>457</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304026</v>
      </c>
      <c r="Q115" s="321">
        <f>SUM(Q62:Q114)-Q63-Q64-Q66-Q67-Q69-Q70-Q71-Q84-Q85-Q86-Q94-Q95-Q96-Q97-Q98-Q103-Q104</f>
        <v>277971</v>
      </c>
      <c r="R115" s="321"/>
      <c r="S115" s="322">
        <f>SUM(S62:S114)-S63-S64-S66-S67-S69-S70-S71-S84-S85-S86-S94-S95-S96-S97-S98-S103-S104</f>
        <v>4115</v>
      </c>
      <c r="T115" s="323">
        <f>SUM(T62:T114)-T63-T64-T66-T67-T69-T70-T71-T84-T85-T86-T94-T95-T96-T97-T98-T103-T104</f>
        <v>107100</v>
      </c>
      <c r="U115" s="324"/>
      <c r="V115" s="317" t="s">
        <v>82</v>
      </c>
      <c r="W115" s="318"/>
      <c r="X115" s="318"/>
      <c r="Y115" s="319"/>
      <c r="Z115" s="325">
        <f>Z64+Z67+Z73+Z74+Z80+Z82+Z86+Z88+Z89+Z92+Z93+Z99+Z101+Z104+Z105+Z114</f>
        <v>18101</v>
      </c>
      <c r="AA115" s="326">
        <f>AA64+AA67+AA73+AA74+AA80+AA82+AA86+AA88+AA89+AA92+AA93+AA99+AA101+AA104+AA105+AA114</f>
        <v>0</v>
      </c>
      <c r="AB115" s="326">
        <f>AB64+AB67+AB73+AB74+AB80+AB82+AB86+AB88+AB89+AB92+AB93+AB99+AB101+AB104+AB105+AB114</f>
        <v>0</v>
      </c>
      <c r="AC115" s="563">
        <f>AC64+AC67+AC73+AC74+AC80+AC82+AC86+AC88+AC89+AC92+AC93+AC99+AC101+AC104+AC105+AC114</f>
        <v>17200</v>
      </c>
      <c r="AD115" s="324"/>
      <c r="AE115" s="317" t="s">
        <v>82</v>
      </c>
      <c r="AF115" s="318"/>
      <c r="AG115" s="318"/>
      <c r="AH115" s="319"/>
      <c r="AI115" s="325">
        <f>AI64+AI67+AI73+AI74+AI80+AI82+AI86+AI88+AI89+AI92+AI93+AI99+AI101+AI104+AI105+AI114</f>
        <v>0</v>
      </c>
      <c r="AJ115" s="326">
        <f>AJ64+AJ67+AJ73+AJ74+AJ80+AJ82+AJ86+AJ88+AJ89+AJ92+AJ93+AJ99+AJ101+AJ104+AJ105+AJ114</f>
        <v>0</v>
      </c>
      <c r="AK115" s="327">
        <f>AK64+AK67+AK73+AK74+AK80+AK82+AK86+AK88+AK89+AK92+AK93+AK99+AK101+AK104+AK105+AK114</f>
        <v>0</v>
      </c>
      <c r="AL115" s="329">
        <f>AL64+AL67+AL73+AL74+AL80+AL82+AL86+AL88+AL89+AL92+AL93+AL99+AL101+AL104+AL105+AL114</f>
        <v>0</v>
      </c>
    </row>
    <row r="116" spans="1:39" ht="14.45" customHeight="1" thickTop="1">
      <c r="A116" s="554">
        <v>18101</v>
      </c>
      <c r="B116" s="555">
        <v>0</v>
      </c>
      <c r="C116" s="555">
        <v>0</v>
      </c>
      <c r="D116" s="555">
        <v>0</v>
      </c>
      <c r="E116" s="556">
        <v>17200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741</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7328</v>
      </c>
      <c r="B121" s="558">
        <v>0</v>
      </c>
      <c r="C121" s="558">
        <v>0</v>
      </c>
      <c r="D121" s="558">
        <v>0</v>
      </c>
      <c r="E121" s="559">
        <v>7000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7328</v>
      </c>
      <c r="B122" s="558">
        <v>0</v>
      </c>
      <c r="C122" s="558">
        <v>0</v>
      </c>
      <c r="D122" s="558">
        <v>0</v>
      </c>
      <c r="E122" s="559">
        <v>7000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1272</v>
      </c>
      <c r="AM122" s="1339"/>
    </row>
    <row r="123" spans="1:39" ht="14.45" customHeight="1">
      <c r="A123" s="557">
        <v>0</v>
      </c>
      <c r="B123" s="558">
        <v>0</v>
      </c>
      <c r="C123" s="558">
        <v>0</v>
      </c>
      <c r="D123" s="558">
        <v>0</v>
      </c>
      <c r="E123" s="559">
        <v>0</v>
      </c>
      <c r="K123" s="188"/>
      <c r="L123" s="189" t="s">
        <v>8</v>
      </c>
      <c r="M123" s="190"/>
      <c r="N123" s="190"/>
      <c r="O123" s="191"/>
      <c r="P123" s="365">
        <f t="shared" ref="P123:T132" si="13">P8+P62</f>
        <v>23521</v>
      </c>
      <c r="Q123" s="259">
        <f t="shared" si="13"/>
        <v>23521</v>
      </c>
      <c r="R123" s="259">
        <f t="shared" si="13"/>
        <v>0</v>
      </c>
      <c r="S123" s="333">
        <f t="shared" si="13"/>
        <v>0</v>
      </c>
      <c r="T123" s="366">
        <f t="shared" si="13"/>
        <v>0</v>
      </c>
      <c r="U123" s="195"/>
      <c r="V123" s="189" t="s">
        <v>8</v>
      </c>
      <c r="W123" s="190"/>
      <c r="X123" s="190"/>
      <c r="Y123" s="191" t="s">
        <v>156</v>
      </c>
      <c r="Z123" s="367">
        <f>IF(ISERROR(Z$60*(Q123/(Q$123+Q$133+Q$134+Q$135+Q$144+Q$163+Q$175))),0,ROUND(Z$60*(Q123/(Q$123+Q$133+Q$134+Q$135+Q$144+Q$163+Q$175)),0))</f>
        <v>0</v>
      </c>
      <c r="AA123" s="368">
        <f>IF(ISERROR(AA$60*(R123/(R$123+R$133+R$134+R$135+R$144+R$163+R$175))),0,ROUND(AA$60*(R123/(R$123+R$133+R$134+R$135+R$144+R$163+R$175)),0))</f>
        <v>0</v>
      </c>
      <c r="AB123" s="499">
        <f>IF(ISERROR(AB$60*(S123/(S$123+S$133+S$134+S$135+S$144+S$163+S$175))),0,ROUND(AB$60*(S123/(S$123+S$133+S$134+S$135+S$144+S$163+S$175)),0))</f>
        <v>0</v>
      </c>
      <c r="AC123" s="369">
        <f>IF(ISERROR(AC$60*(T123/(T$123+T$133+T$134+T$135+T$144+T$163+T$175))),0,ROUND(AC$60*(T123/(T$123+T$133+T$134+T$135+T$144+T$163+T$175)),0))</f>
        <v>0</v>
      </c>
      <c r="AE123" s="188"/>
      <c r="AF123" s="189" t="s">
        <v>8</v>
      </c>
      <c r="AG123" s="190"/>
      <c r="AH123" s="190"/>
      <c r="AI123" s="365">
        <f>Q123-Z123</f>
        <v>23521</v>
      </c>
      <c r="AJ123" s="259">
        <f>SUM(AJ124:AJ125)</f>
        <v>0</v>
      </c>
      <c r="AK123" s="370">
        <f>SUM(AK124:AK125)</f>
        <v>0</v>
      </c>
      <c r="AL123" s="1383">
        <f>P123-Q123</f>
        <v>0</v>
      </c>
      <c r="AM123" s="1339"/>
    </row>
    <row r="124" spans="1:39" ht="14.45" customHeight="1">
      <c r="A124" s="557">
        <v>10773</v>
      </c>
      <c r="B124" s="558">
        <v>0</v>
      </c>
      <c r="C124" s="558">
        <v>0</v>
      </c>
      <c r="D124" s="558">
        <v>0</v>
      </c>
      <c r="E124" s="559">
        <v>10200</v>
      </c>
      <c r="K124" s="199"/>
      <c r="L124" s="200"/>
      <c r="M124" s="201" t="s">
        <v>146</v>
      </c>
      <c r="N124" s="202"/>
      <c r="O124" s="203"/>
      <c r="P124" s="224">
        <f t="shared" si="13"/>
        <v>17468</v>
      </c>
      <c r="Q124" s="225">
        <f t="shared" si="13"/>
        <v>17468</v>
      </c>
      <c r="R124" s="225">
        <f t="shared" si="13"/>
        <v>0</v>
      </c>
      <c r="S124" s="226">
        <f t="shared" si="13"/>
        <v>0</v>
      </c>
      <c r="T124" s="275">
        <f t="shared" si="13"/>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ref="AI124:AI176" si="14">Q124-Z124</f>
        <v>17468</v>
      </c>
      <c r="AJ124" s="225">
        <f>IF($P124-$Z124=0,0,ROUND((R124-AA124)*$AI124/($P124-$Z124),0))</f>
        <v>0</v>
      </c>
      <c r="AK124" s="371">
        <f>IF(P124-Z124=0,0,ROUND((S124-AB124)*AI124/(P124-Z124),0))</f>
        <v>0</v>
      </c>
      <c r="AL124" s="1383">
        <f t="shared" ref="AL124:AL175" si="15">P124-Q124</f>
        <v>0</v>
      </c>
      <c r="AM124" s="1339"/>
    </row>
    <row r="125" spans="1:39" ht="14.45" customHeight="1">
      <c r="A125" s="557">
        <v>10635</v>
      </c>
      <c r="B125" s="558">
        <v>0</v>
      </c>
      <c r="C125" s="558">
        <v>0</v>
      </c>
      <c r="D125" s="558">
        <v>0</v>
      </c>
      <c r="E125" s="559">
        <v>10200</v>
      </c>
      <c r="K125" s="199"/>
      <c r="L125" s="200"/>
      <c r="M125" s="201" t="s">
        <v>13</v>
      </c>
      <c r="N125" s="172"/>
      <c r="O125" s="212"/>
      <c r="P125" s="224">
        <f t="shared" si="13"/>
        <v>6053</v>
      </c>
      <c r="Q125" s="225">
        <f t="shared" si="13"/>
        <v>6053</v>
      </c>
      <c r="R125" s="225">
        <f t="shared" si="13"/>
        <v>0</v>
      </c>
      <c r="S125" s="226">
        <f t="shared" si="13"/>
        <v>0</v>
      </c>
      <c r="T125" s="275">
        <f t="shared" si="13"/>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4"/>
        <v>6053</v>
      </c>
      <c r="AJ125" s="225">
        <f>IF($P125-$Z125=0,0,ROUND((R125-AA125)*$AI125/($P125-$Z125),0))</f>
        <v>0</v>
      </c>
      <c r="AK125" s="371">
        <f>IF(P125-Z125=0,0,ROUND((S125-AB125)*AI125/(P125-Z125),0))</f>
        <v>0</v>
      </c>
      <c r="AL125" s="1383">
        <f t="shared" si="15"/>
        <v>0</v>
      </c>
      <c r="AM125" s="1339"/>
    </row>
    <row r="126" spans="1:39" ht="14.45" customHeight="1">
      <c r="A126" s="557">
        <v>0</v>
      </c>
      <c r="B126" s="558">
        <v>0</v>
      </c>
      <c r="C126" s="558">
        <v>0</v>
      </c>
      <c r="D126" s="558">
        <v>0</v>
      </c>
      <c r="E126" s="559">
        <v>0</v>
      </c>
      <c r="K126" s="199" t="s">
        <v>4</v>
      </c>
      <c r="L126" s="178" t="s">
        <v>14</v>
      </c>
      <c r="M126" s="175"/>
      <c r="N126" s="175"/>
      <c r="O126" s="216"/>
      <c r="P126" s="224">
        <f t="shared" si="13"/>
        <v>0</v>
      </c>
      <c r="Q126" s="225">
        <f t="shared" si="13"/>
        <v>0</v>
      </c>
      <c r="R126" s="225">
        <f t="shared" si="13"/>
        <v>0</v>
      </c>
      <c r="S126" s="226">
        <f t="shared" si="13"/>
        <v>0</v>
      </c>
      <c r="T126" s="275">
        <f t="shared" si="13"/>
        <v>0</v>
      </c>
      <c r="U126" s="207"/>
      <c r="V126" s="178" t="s">
        <v>14</v>
      </c>
      <c r="W126" s="175"/>
      <c r="X126" s="175"/>
      <c r="Y126" s="216"/>
      <c r="Z126" s="224">
        <f t="shared" ref="Z126:AB129" si="16">Z11</f>
        <v>0</v>
      </c>
      <c r="AA126" s="225">
        <f t="shared" si="16"/>
        <v>0</v>
      </c>
      <c r="AB126" s="297">
        <f t="shared" si="16"/>
        <v>0</v>
      </c>
      <c r="AC126" s="371">
        <f>AC11</f>
        <v>0</v>
      </c>
      <c r="AE126" s="199"/>
      <c r="AF126" s="178" t="s">
        <v>14</v>
      </c>
      <c r="AG126" s="175"/>
      <c r="AH126" s="175"/>
      <c r="AI126" s="224">
        <f t="shared" si="14"/>
        <v>0</v>
      </c>
      <c r="AJ126" s="225">
        <f>SUM(AJ127:AJ128)</f>
        <v>0</v>
      </c>
      <c r="AK126" s="371">
        <f>SUM(AK127:AK128)</f>
        <v>0</v>
      </c>
      <c r="AL126" s="1383">
        <f t="shared" si="15"/>
        <v>0</v>
      </c>
      <c r="AM126" s="1339"/>
    </row>
    <row r="127" spans="1:39" ht="14.45" customHeight="1">
      <c r="A127" s="557">
        <v>0</v>
      </c>
      <c r="B127" s="558">
        <v>0</v>
      </c>
      <c r="C127" s="558">
        <v>0</v>
      </c>
      <c r="D127" s="558">
        <v>0</v>
      </c>
      <c r="E127" s="559">
        <v>0</v>
      </c>
      <c r="K127" s="199"/>
      <c r="L127" s="200"/>
      <c r="M127" s="201" t="s">
        <v>16</v>
      </c>
      <c r="N127" s="202"/>
      <c r="O127" s="203"/>
      <c r="P127" s="224">
        <f t="shared" si="13"/>
        <v>0</v>
      </c>
      <c r="Q127" s="225">
        <f t="shared" si="13"/>
        <v>0</v>
      </c>
      <c r="R127" s="225">
        <f t="shared" si="13"/>
        <v>0</v>
      </c>
      <c r="S127" s="226">
        <f t="shared" si="13"/>
        <v>0</v>
      </c>
      <c r="T127" s="275">
        <f t="shared" si="13"/>
        <v>0</v>
      </c>
      <c r="U127" s="207"/>
      <c r="V127" s="200"/>
      <c r="W127" s="201" t="s">
        <v>16</v>
      </c>
      <c r="X127" s="202"/>
      <c r="Y127" s="203"/>
      <c r="Z127" s="224">
        <f t="shared" si="16"/>
        <v>0</v>
      </c>
      <c r="AA127" s="225">
        <f t="shared" si="16"/>
        <v>0</v>
      </c>
      <c r="AB127" s="297">
        <f t="shared" si="16"/>
        <v>0</v>
      </c>
      <c r="AC127" s="371">
        <f>AC12</f>
        <v>0</v>
      </c>
      <c r="AE127" s="199"/>
      <c r="AF127" s="200"/>
      <c r="AG127" s="201" t="s">
        <v>16</v>
      </c>
      <c r="AH127" s="202"/>
      <c r="AI127" s="224">
        <f t="shared" si="14"/>
        <v>0</v>
      </c>
      <c r="AJ127" s="225">
        <f>IF($P127-$Z127=0,0,ROUND((R127-AA127)*$AI127/($P127-$Z127),0))</f>
        <v>0</v>
      </c>
      <c r="AK127" s="371">
        <f>IF(P127-Z127=0,0,ROUND((S127-AB127)*AI127/(P127-Z127),0))</f>
        <v>0</v>
      </c>
      <c r="AL127" s="1383">
        <f t="shared" si="15"/>
        <v>0</v>
      </c>
      <c r="AM127" s="1339"/>
    </row>
    <row r="128" spans="1:39" ht="14.45" customHeight="1">
      <c r="A128" s="557">
        <v>138</v>
      </c>
      <c r="B128" s="558">
        <v>0</v>
      </c>
      <c r="C128" s="558">
        <v>0</v>
      </c>
      <c r="D128" s="558">
        <v>0</v>
      </c>
      <c r="E128" s="559">
        <v>0</v>
      </c>
      <c r="K128" s="199"/>
      <c r="L128" s="221"/>
      <c r="M128" s="201" t="s">
        <v>13</v>
      </c>
      <c r="N128" s="222"/>
      <c r="O128" s="223"/>
      <c r="P128" s="224">
        <f t="shared" si="13"/>
        <v>0</v>
      </c>
      <c r="Q128" s="225">
        <f t="shared" si="13"/>
        <v>0</v>
      </c>
      <c r="R128" s="225">
        <f t="shared" si="13"/>
        <v>0</v>
      </c>
      <c r="S128" s="226">
        <f t="shared" si="13"/>
        <v>0</v>
      </c>
      <c r="T128" s="275">
        <f t="shared" si="13"/>
        <v>0</v>
      </c>
      <c r="U128" s="207"/>
      <c r="V128" s="221"/>
      <c r="W128" s="201" t="s">
        <v>13</v>
      </c>
      <c r="X128" s="222"/>
      <c r="Y128" s="223"/>
      <c r="Z128" s="224">
        <f t="shared" si="16"/>
        <v>0</v>
      </c>
      <c r="AA128" s="225">
        <f t="shared" si="16"/>
        <v>0</v>
      </c>
      <c r="AB128" s="297">
        <f t="shared" si="16"/>
        <v>0</v>
      </c>
      <c r="AC128" s="371">
        <f>AC13</f>
        <v>0</v>
      </c>
      <c r="AE128" s="199"/>
      <c r="AF128" s="221"/>
      <c r="AG128" s="201" t="s">
        <v>13</v>
      </c>
      <c r="AH128" s="222"/>
      <c r="AI128" s="224">
        <f t="shared" si="14"/>
        <v>0</v>
      </c>
      <c r="AJ128" s="225">
        <f>IF($P128-$Z128=0,0,ROUND((R128-AA128)*$AI128/($P128-$Z128),0))</f>
        <v>0</v>
      </c>
      <c r="AK128" s="371">
        <f>IF(P128-Z128=0,0,ROUND((S128-AB128)*AI128/(P128-Z128),0))</f>
        <v>0</v>
      </c>
      <c r="AL128" s="1383">
        <f t="shared" si="15"/>
        <v>0</v>
      </c>
      <c r="AM128" s="1339"/>
    </row>
    <row r="129" spans="1:39" ht="14.45" customHeight="1">
      <c r="A129" s="557">
        <v>0</v>
      </c>
      <c r="B129" s="558">
        <v>0</v>
      </c>
      <c r="C129" s="558">
        <v>0</v>
      </c>
      <c r="D129" s="558">
        <v>0</v>
      </c>
      <c r="E129" s="559">
        <v>0</v>
      </c>
      <c r="K129" s="199" t="s">
        <v>4</v>
      </c>
      <c r="L129" s="174"/>
      <c r="M129" s="200" t="s">
        <v>94</v>
      </c>
      <c r="N129" s="202"/>
      <c r="O129" s="203"/>
      <c r="P129" s="224">
        <f t="shared" si="13"/>
        <v>0</v>
      </c>
      <c r="Q129" s="225">
        <f t="shared" si="13"/>
        <v>0</v>
      </c>
      <c r="R129" s="225">
        <f t="shared" si="13"/>
        <v>0</v>
      </c>
      <c r="S129" s="226">
        <f t="shared" si="13"/>
        <v>0</v>
      </c>
      <c r="T129" s="275">
        <f t="shared" si="13"/>
        <v>0</v>
      </c>
      <c r="U129" s="207"/>
      <c r="V129" s="174"/>
      <c r="W129" s="200" t="s">
        <v>94</v>
      </c>
      <c r="X129" s="202"/>
      <c r="Y129" s="203"/>
      <c r="Z129" s="224">
        <f>Z14</f>
        <v>0</v>
      </c>
      <c r="AA129" s="225">
        <f t="shared" si="16"/>
        <v>0</v>
      </c>
      <c r="AB129" s="297">
        <f t="shared" si="16"/>
        <v>0</v>
      </c>
      <c r="AC129" s="371">
        <f>AC14</f>
        <v>0</v>
      </c>
      <c r="AE129" s="199"/>
      <c r="AF129" s="174"/>
      <c r="AG129" s="200" t="s">
        <v>94</v>
      </c>
      <c r="AH129" s="202"/>
      <c r="AI129" s="224">
        <f t="shared" si="14"/>
        <v>0</v>
      </c>
      <c r="AJ129" s="225">
        <f>SUM(AJ130:AJ132)</f>
        <v>0</v>
      </c>
      <c r="AK129" s="371">
        <f>SUM(AK130:AK132)</f>
        <v>0</v>
      </c>
      <c r="AL129" s="1383">
        <f t="shared" si="15"/>
        <v>0</v>
      </c>
      <c r="AM129" s="1339"/>
    </row>
    <row r="130" spans="1:39" ht="14.45" customHeight="1">
      <c r="A130" s="557">
        <v>0</v>
      </c>
      <c r="B130" s="558">
        <v>0</v>
      </c>
      <c r="C130" s="558">
        <v>0</v>
      </c>
      <c r="D130" s="558">
        <v>0</v>
      </c>
      <c r="E130" s="559">
        <v>0</v>
      </c>
      <c r="K130" s="199"/>
      <c r="L130" s="181" t="s">
        <v>102</v>
      </c>
      <c r="M130" s="200"/>
      <c r="N130" s="201" t="s">
        <v>148</v>
      </c>
      <c r="O130" s="203"/>
      <c r="P130" s="224">
        <f t="shared" si="13"/>
        <v>0</v>
      </c>
      <c r="Q130" s="225">
        <f t="shared" si="13"/>
        <v>0</v>
      </c>
      <c r="R130" s="225">
        <f t="shared" si="13"/>
        <v>0</v>
      </c>
      <c r="S130" s="226">
        <f t="shared" si="13"/>
        <v>0</v>
      </c>
      <c r="T130" s="275">
        <f t="shared" si="13"/>
        <v>0</v>
      </c>
      <c r="U130" s="207"/>
      <c r="V130" s="181" t="s">
        <v>102</v>
      </c>
      <c r="W130" s="200"/>
      <c r="X130" s="201" t="s">
        <v>148</v>
      </c>
      <c r="Y130" s="203" t="s">
        <v>156</v>
      </c>
      <c r="Z130" s="224">
        <f t="shared" ref="Z130:AC132" si="17">IF(ISERROR(Z$129*(Q130/Q$129)),0,ROUND(Z$129*(Q130/Q$129),0))</f>
        <v>0</v>
      </c>
      <c r="AA130" s="225">
        <f t="shared" si="17"/>
        <v>0</v>
      </c>
      <c r="AB130" s="297">
        <f t="shared" si="17"/>
        <v>0</v>
      </c>
      <c r="AC130" s="371">
        <f t="shared" si="17"/>
        <v>0</v>
      </c>
      <c r="AE130" s="199"/>
      <c r="AF130" s="181" t="s">
        <v>102</v>
      </c>
      <c r="AG130" s="200"/>
      <c r="AH130" s="201" t="s">
        <v>148</v>
      </c>
      <c r="AI130" s="224">
        <f t="shared" si="14"/>
        <v>0</v>
      </c>
      <c r="AJ130" s="225">
        <f t="shared" ref="AJ130:AJ143" si="18">IF($P130-$Z130=0,0,ROUND((R130-AA130)*$AI130/($P130-$Z130),0))</f>
        <v>0</v>
      </c>
      <c r="AK130" s="371">
        <f t="shared" ref="AK130:AK143" si="19">IF(P130-Z130=0,0,ROUND((S130-AB130)*AI130/(P130-Z130),0))</f>
        <v>0</v>
      </c>
      <c r="AL130" s="1383">
        <f t="shared" si="15"/>
        <v>0</v>
      </c>
      <c r="AM130" s="1339"/>
    </row>
    <row r="131" spans="1:39" ht="14.45" customHeight="1">
      <c r="A131" s="557">
        <v>0</v>
      </c>
      <c r="B131" s="558">
        <v>0</v>
      </c>
      <c r="C131" s="558">
        <v>0</v>
      </c>
      <c r="D131" s="558">
        <v>0</v>
      </c>
      <c r="E131" s="559">
        <v>0</v>
      </c>
      <c r="K131" s="199"/>
      <c r="L131" s="181" t="s">
        <v>103</v>
      </c>
      <c r="M131" s="181"/>
      <c r="N131" s="201" t="s">
        <v>96</v>
      </c>
      <c r="O131" s="203"/>
      <c r="P131" s="224">
        <f t="shared" si="13"/>
        <v>0</v>
      </c>
      <c r="Q131" s="225">
        <f t="shared" si="13"/>
        <v>0</v>
      </c>
      <c r="R131" s="225">
        <f t="shared" si="13"/>
        <v>0</v>
      </c>
      <c r="S131" s="226">
        <f t="shared" si="13"/>
        <v>0</v>
      </c>
      <c r="T131" s="275">
        <f t="shared" si="13"/>
        <v>0</v>
      </c>
      <c r="U131" s="207"/>
      <c r="V131" s="181" t="s">
        <v>103</v>
      </c>
      <c r="W131" s="181"/>
      <c r="X131" s="201" t="s">
        <v>96</v>
      </c>
      <c r="Y131" s="203" t="s">
        <v>156</v>
      </c>
      <c r="Z131" s="224">
        <f t="shared" si="17"/>
        <v>0</v>
      </c>
      <c r="AA131" s="225">
        <f t="shared" si="17"/>
        <v>0</v>
      </c>
      <c r="AB131" s="297">
        <f t="shared" si="17"/>
        <v>0</v>
      </c>
      <c r="AC131" s="371">
        <f t="shared" si="17"/>
        <v>0</v>
      </c>
      <c r="AE131" s="199"/>
      <c r="AF131" s="181" t="s">
        <v>103</v>
      </c>
      <c r="AG131" s="181"/>
      <c r="AH131" s="201" t="s">
        <v>96</v>
      </c>
      <c r="AI131" s="224">
        <f t="shared" si="14"/>
        <v>0</v>
      </c>
      <c r="AJ131" s="225">
        <f t="shared" si="18"/>
        <v>0</v>
      </c>
      <c r="AK131" s="371">
        <f t="shared" si="19"/>
        <v>0</v>
      </c>
      <c r="AL131" s="1383">
        <f t="shared" si="15"/>
        <v>0</v>
      </c>
      <c r="AM131" s="1339"/>
    </row>
    <row r="132" spans="1:39" ht="14.45" customHeight="1">
      <c r="A132" s="557">
        <v>138</v>
      </c>
      <c r="B132" s="558">
        <v>0</v>
      </c>
      <c r="C132" s="558">
        <v>0</v>
      </c>
      <c r="D132" s="558">
        <v>0</v>
      </c>
      <c r="E132" s="559">
        <v>0</v>
      </c>
      <c r="K132" s="199"/>
      <c r="L132" s="181" t="s">
        <v>41</v>
      </c>
      <c r="M132" s="221"/>
      <c r="N132" s="201" t="s">
        <v>13</v>
      </c>
      <c r="O132" s="203"/>
      <c r="P132" s="224">
        <f t="shared" si="13"/>
        <v>0</v>
      </c>
      <c r="Q132" s="225">
        <f t="shared" si="13"/>
        <v>0</v>
      </c>
      <c r="R132" s="225">
        <f t="shared" si="13"/>
        <v>0</v>
      </c>
      <c r="S132" s="226">
        <f t="shared" si="13"/>
        <v>0</v>
      </c>
      <c r="T132" s="275">
        <f t="shared" si="13"/>
        <v>0</v>
      </c>
      <c r="U132" s="207"/>
      <c r="V132" s="181" t="s">
        <v>41</v>
      </c>
      <c r="W132" s="221"/>
      <c r="X132" s="201" t="s">
        <v>13</v>
      </c>
      <c r="Y132" s="203" t="s">
        <v>156</v>
      </c>
      <c r="Z132" s="246">
        <f t="shared" si="17"/>
        <v>0</v>
      </c>
      <c r="AA132" s="282">
        <f t="shared" si="17"/>
        <v>0</v>
      </c>
      <c r="AB132" s="517">
        <f t="shared" si="17"/>
        <v>0</v>
      </c>
      <c r="AC132" s="448">
        <f t="shared" si="17"/>
        <v>0</v>
      </c>
      <c r="AE132" s="199"/>
      <c r="AF132" s="181" t="s">
        <v>41</v>
      </c>
      <c r="AG132" s="221"/>
      <c r="AH132" s="201" t="s">
        <v>13</v>
      </c>
      <c r="AI132" s="224">
        <f t="shared" si="14"/>
        <v>0</v>
      </c>
      <c r="AJ132" s="225">
        <f t="shared" si="18"/>
        <v>0</v>
      </c>
      <c r="AK132" s="371">
        <f t="shared" si="19"/>
        <v>0</v>
      </c>
      <c r="AL132" s="1383">
        <f t="shared" si="15"/>
        <v>0</v>
      </c>
      <c r="AM132" s="1339"/>
    </row>
    <row r="133" spans="1:39" ht="14.45" customHeight="1">
      <c r="A133" s="557">
        <v>0</v>
      </c>
      <c r="B133" s="558">
        <v>0</v>
      </c>
      <c r="C133" s="558">
        <v>0</v>
      </c>
      <c r="D133" s="558">
        <v>0</v>
      </c>
      <c r="E133" s="559">
        <v>0</v>
      </c>
      <c r="K133" s="199"/>
      <c r="L133" s="181"/>
      <c r="M133" s="201" t="s">
        <v>95</v>
      </c>
      <c r="N133" s="202"/>
      <c r="O133" s="203"/>
      <c r="P133" s="224">
        <f t="shared" ref="P133:T142" si="20">P18+P72</f>
        <v>0</v>
      </c>
      <c r="Q133" s="225">
        <f t="shared" si="20"/>
        <v>0</v>
      </c>
      <c r="R133" s="225">
        <f t="shared" si="20"/>
        <v>0</v>
      </c>
      <c r="S133" s="226">
        <f t="shared" si="20"/>
        <v>0</v>
      </c>
      <c r="T133" s="275">
        <f t="shared" si="20"/>
        <v>0</v>
      </c>
      <c r="U133" s="207"/>
      <c r="V133" s="181"/>
      <c r="W133" s="201" t="s">
        <v>95</v>
      </c>
      <c r="X133" s="202"/>
      <c r="Y133" s="203" t="s">
        <v>156</v>
      </c>
      <c r="Z133" s="464">
        <f t="shared" ref="Z133:AC135" si="21">IF(ISERROR(Z$60*(Q133/(Q$123+Q$133+Q$134+Q$135+Q$144+Q$163+Q$175))),0,ROUND(Z$60*(Q133/(Q$123+Q$133+Q$134+Q$135+Q$144+Q$163+Q$175)),0))</f>
        <v>0</v>
      </c>
      <c r="AA133" s="225">
        <f t="shared" si="21"/>
        <v>0</v>
      </c>
      <c r="AB133" s="297">
        <f t="shared" si="21"/>
        <v>0</v>
      </c>
      <c r="AC133" s="371">
        <f t="shared" si="21"/>
        <v>0</v>
      </c>
      <c r="AE133" s="199"/>
      <c r="AF133" s="181"/>
      <c r="AG133" s="201" t="s">
        <v>95</v>
      </c>
      <c r="AH133" s="202"/>
      <c r="AI133" s="224">
        <f t="shared" si="14"/>
        <v>0</v>
      </c>
      <c r="AJ133" s="225">
        <f t="shared" si="18"/>
        <v>0</v>
      </c>
      <c r="AK133" s="371">
        <f t="shared" si="19"/>
        <v>0</v>
      </c>
      <c r="AL133" s="1383">
        <f t="shared" si="15"/>
        <v>0</v>
      </c>
      <c r="AM133" s="1339"/>
    </row>
    <row r="134" spans="1:39" ht="14.45" customHeight="1">
      <c r="A134" s="557">
        <v>0</v>
      </c>
      <c r="B134" s="558">
        <v>0</v>
      </c>
      <c r="C134" s="558">
        <v>0</v>
      </c>
      <c r="D134" s="558">
        <v>0</v>
      </c>
      <c r="E134" s="559">
        <v>0</v>
      </c>
      <c r="K134" s="199"/>
      <c r="L134" s="221"/>
      <c r="M134" s="201" t="s">
        <v>13</v>
      </c>
      <c r="N134" s="202"/>
      <c r="O134" s="203"/>
      <c r="P134" s="224">
        <f t="shared" si="20"/>
        <v>0</v>
      </c>
      <c r="Q134" s="225">
        <f t="shared" si="20"/>
        <v>0</v>
      </c>
      <c r="R134" s="225">
        <f t="shared" si="20"/>
        <v>0</v>
      </c>
      <c r="S134" s="226">
        <f t="shared" si="20"/>
        <v>0</v>
      </c>
      <c r="T134" s="275">
        <f t="shared" si="20"/>
        <v>0</v>
      </c>
      <c r="U134" s="207"/>
      <c r="V134" s="221"/>
      <c r="W134" s="201" t="s">
        <v>13</v>
      </c>
      <c r="X134" s="202"/>
      <c r="Y134" s="203" t="s">
        <v>156</v>
      </c>
      <c r="Z134" s="464">
        <f t="shared" si="21"/>
        <v>0</v>
      </c>
      <c r="AA134" s="225">
        <f t="shared" si="21"/>
        <v>0</v>
      </c>
      <c r="AB134" s="297">
        <f t="shared" si="21"/>
        <v>0</v>
      </c>
      <c r="AC134" s="371">
        <f t="shared" si="21"/>
        <v>0</v>
      </c>
      <c r="AE134" s="199"/>
      <c r="AF134" s="221"/>
      <c r="AG134" s="201" t="s">
        <v>13</v>
      </c>
      <c r="AH134" s="202"/>
      <c r="AI134" s="224">
        <f t="shared" si="14"/>
        <v>0</v>
      </c>
      <c r="AJ134" s="225">
        <f t="shared" si="18"/>
        <v>0</v>
      </c>
      <c r="AK134" s="371">
        <f t="shared" si="19"/>
        <v>0</v>
      </c>
      <c r="AL134" s="1383">
        <f t="shared" si="15"/>
        <v>0</v>
      </c>
      <c r="AM134" s="1339"/>
    </row>
    <row r="135" spans="1:39" ht="14.45" customHeight="1">
      <c r="A135" s="557">
        <v>0</v>
      </c>
      <c r="B135" s="558">
        <v>0</v>
      </c>
      <c r="C135" s="558">
        <v>0</v>
      </c>
      <c r="D135" s="558">
        <v>0</v>
      </c>
      <c r="E135" s="559">
        <v>0</v>
      </c>
      <c r="K135" s="199"/>
      <c r="L135" s="201" t="s">
        <v>19</v>
      </c>
      <c r="M135" s="202"/>
      <c r="N135" s="202"/>
      <c r="O135" s="203"/>
      <c r="P135" s="224">
        <f t="shared" si="20"/>
        <v>0</v>
      </c>
      <c r="Q135" s="225">
        <f t="shared" si="20"/>
        <v>0</v>
      </c>
      <c r="R135" s="225">
        <f t="shared" si="20"/>
        <v>0</v>
      </c>
      <c r="S135" s="226">
        <f t="shared" si="20"/>
        <v>0</v>
      </c>
      <c r="T135" s="275">
        <f t="shared" si="20"/>
        <v>0</v>
      </c>
      <c r="U135" s="207" t="s">
        <v>4</v>
      </c>
      <c r="V135" s="201" t="s">
        <v>19</v>
      </c>
      <c r="W135" s="202"/>
      <c r="X135" s="202"/>
      <c r="Y135" s="203" t="s">
        <v>156</v>
      </c>
      <c r="Z135" s="464">
        <f t="shared" si="21"/>
        <v>0</v>
      </c>
      <c r="AA135" s="225">
        <f t="shared" si="21"/>
        <v>0</v>
      </c>
      <c r="AB135" s="297">
        <f t="shared" si="21"/>
        <v>0</v>
      </c>
      <c r="AC135" s="371">
        <f t="shared" si="21"/>
        <v>0</v>
      </c>
      <c r="AE135" s="199" t="s">
        <v>4</v>
      </c>
      <c r="AF135" s="201" t="s">
        <v>19</v>
      </c>
      <c r="AG135" s="202"/>
      <c r="AH135" s="202"/>
      <c r="AI135" s="224">
        <f t="shared" si="14"/>
        <v>0</v>
      </c>
      <c r="AJ135" s="225">
        <f t="shared" si="18"/>
        <v>0</v>
      </c>
      <c r="AK135" s="371">
        <f t="shared" si="19"/>
        <v>0</v>
      </c>
      <c r="AL135" s="1383">
        <f t="shared" si="15"/>
        <v>0</v>
      </c>
      <c r="AM135" s="1339"/>
    </row>
    <row r="136" spans="1:39" ht="14.45" customHeight="1">
      <c r="A136" s="557">
        <v>0</v>
      </c>
      <c r="B136" s="558">
        <v>0</v>
      </c>
      <c r="C136" s="558">
        <v>0</v>
      </c>
      <c r="D136" s="558">
        <v>0</v>
      </c>
      <c r="E136" s="559">
        <v>0</v>
      </c>
      <c r="K136" s="199"/>
      <c r="L136" s="200"/>
      <c r="M136" s="201" t="s">
        <v>22</v>
      </c>
      <c r="N136" s="202"/>
      <c r="O136" s="203"/>
      <c r="P136" s="224">
        <f t="shared" si="20"/>
        <v>26167</v>
      </c>
      <c r="Q136" s="225">
        <f t="shared" si="20"/>
        <v>18883</v>
      </c>
      <c r="R136" s="225">
        <f t="shared" si="20"/>
        <v>0</v>
      </c>
      <c r="S136" s="226">
        <f t="shared" si="20"/>
        <v>12525</v>
      </c>
      <c r="T136" s="275">
        <f t="shared" si="20"/>
        <v>6500</v>
      </c>
      <c r="U136" s="207" t="s">
        <v>86</v>
      </c>
      <c r="V136" s="200"/>
      <c r="W136" s="201" t="s">
        <v>22</v>
      </c>
      <c r="X136" s="202"/>
      <c r="Y136" s="203" t="s">
        <v>156</v>
      </c>
      <c r="Z136" s="224">
        <f t="shared" ref="Z136:AC139" si="22">IF(ISERROR(Z$28*(Q136/(Q$136+Q$137+Q$138+Q$139+Q$141+Q$142+Q$143))),0,ROUND(Z$28*(Q136/(Q$136+Q$137+Q$138+Q$139+Q$141+Q$142+Q$143)),0))</f>
        <v>213</v>
      </c>
      <c r="AA136" s="225">
        <f t="shared" si="22"/>
        <v>0</v>
      </c>
      <c r="AB136" s="297">
        <f t="shared" si="22"/>
        <v>2</v>
      </c>
      <c r="AC136" s="371">
        <f t="shared" si="22"/>
        <v>0</v>
      </c>
      <c r="AE136" s="199"/>
      <c r="AF136" s="200"/>
      <c r="AG136" s="201" t="s">
        <v>22</v>
      </c>
      <c r="AH136" s="202"/>
      <c r="AI136" s="224">
        <f t="shared" si="14"/>
        <v>18670</v>
      </c>
      <c r="AJ136" s="225">
        <f t="shared" si="18"/>
        <v>0</v>
      </c>
      <c r="AK136" s="371">
        <f t="shared" si="19"/>
        <v>9008</v>
      </c>
      <c r="AL136" s="1383">
        <f t="shared" si="15"/>
        <v>7284</v>
      </c>
      <c r="AM136" s="1339"/>
    </row>
    <row r="137" spans="1:39" ht="14.45" customHeight="1">
      <c r="A137" s="557">
        <v>0</v>
      </c>
      <c r="B137" s="558">
        <v>0</v>
      </c>
      <c r="C137" s="558">
        <v>0</v>
      </c>
      <c r="D137" s="558">
        <v>0</v>
      </c>
      <c r="E137" s="559">
        <v>0</v>
      </c>
      <c r="K137" s="199"/>
      <c r="L137" s="200" t="s">
        <v>25</v>
      </c>
      <c r="M137" s="201" t="s">
        <v>26</v>
      </c>
      <c r="N137" s="202"/>
      <c r="O137" s="203"/>
      <c r="P137" s="224">
        <f t="shared" si="20"/>
        <v>57949</v>
      </c>
      <c r="Q137" s="225">
        <f t="shared" si="20"/>
        <v>57949</v>
      </c>
      <c r="R137" s="225">
        <f t="shared" si="20"/>
        <v>0</v>
      </c>
      <c r="S137" s="226">
        <f t="shared" si="20"/>
        <v>33689</v>
      </c>
      <c r="T137" s="275">
        <f t="shared" si="20"/>
        <v>22300</v>
      </c>
      <c r="U137" s="207"/>
      <c r="V137" s="200" t="s">
        <v>25</v>
      </c>
      <c r="W137" s="201" t="s">
        <v>26</v>
      </c>
      <c r="X137" s="202"/>
      <c r="Y137" s="203" t="s">
        <v>156</v>
      </c>
      <c r="Z137" s="224">
        <f>IF(ISERROR(Z$28*(Q137/(Q$136+Q$137+Q$138+Q$139+Q$141+Q$142+Q$143))),0,ROUND(Z$28*(Q137/(Q$136+Q$137+Q$138+Q$139+Q$141+Q$142+Q$143)),0))</f>
        <v>653</v>
      </c>
      <c r="AA137" s="225">
        <f t="shared" si="22"/>
        <v>0</v>
      </c>
      <c r="AB137" s="297">
        <f t="shared" si="22"/>
        <v>6</v>
      </c>
      <c r="AC137" s="371">
        <f t="shared" si="22"/>
        <v>0</v>
      </c>
      <c r="AE137" s="199"/>
      <c r="AF137" s="200" t="s">
        <v>25</v>
      </c>
      <c r="AG137" s="201" t="s">
        <v>26</v>
      </c>
      <c r="AH137" s="202"/>
      <c r="AI137" s="224">
        <f t="shared" si="14"/>
        <v>57296</v>
      </c>
      <c r="AJ137" s="225">
        <f t="shared" si="18"/>
        <v>0</v>
      </c>
      <c r="AK137" s="371">
        <f t="shared" si="19"/>
        <v>33683</v>
      </c>
      <c r="AL137" s="1383">
        <f t="shared" si="15"/>
        <v>0</v>
      </c>
      <c r="AM137" s="1339"/>
    </row>
    <row r="138" spans="1:39" ht="14.45" customHeight="1">
      <c r="A138" s="557">
        <v>0</v>
      </c>
      <c r="B138" s="558">
        <v>0</v>
      </c>
      <c r="C138" s="558">
        <v>0</v>
      </c>
      <c r="D138" s="558">
        <v>0</v>
      </c>
      <c r="E138" s="559">
        <v>0</v>
      </c>
      <c r="K138" s="199"/>
      <c r="L138" s="200" t="s">
        <v>28</v>
      </c>
      <c r="M138" s="201" t="s">
        <v>29</v>
      </c>
      <c r="N138" s="202"/>
      <c r="O138" s="203"/>
      <c r="P138" s="224">
        <f t="shared" si="20"/>
        <v>0</v>
      </c>
      <c r="Q138" s="225">
        <f t="shared" si="20"/>
        <v>0</v>
      </c>
      <c r="R138" s="225">
        <f t="shared" si="20"/>
        <v>0</v>
      </c>
      <c r="S138" s="226">
        <f t="shared" si="20"/>
        <v>0</v>
      </c>
      <c r="T138" s="275">
        <f t="shared" si="20"/>
        <v>0</v>
      </c>
      <c r="U138" s="207"/>
      <c r="V138" s="200" t="s">
        <v>28</v>
      </c>
      <c r="W138" s="201" t="s">
        <v>29</v>
      </c>
      <c r="X138" s="202"/>
      <c r="Y138" s="203" t="s">
        <v>156</v>
      </c>
      <c r="Z138" s="224">
        <f t="shared" si="22"/>
        <v>0</v>
      </c>
      <c r="AA138" s="225">
        <f t="shared" si="22"/>
        <v>0</v>
      </c>
      <c r="AB138" s="297">
        <f t="shared" si="22"/>
        <v>0</v>
      </c>
      <c r="AC138" s="371">
        <f t="shared" si="22"/>
        <v>0</v>
      </c>
      <c r="AE138" s="199"/>
      <c r="AF138" s="200" t="s">
        <v>28</v>
      </c>
      <c r="AG138" s="201" t="s">
        <v>29</v>
      </c>
      <c r="AH138" s="202"/>
      <c r="AI138" s="224">
        <f t="shared" si="14"/>
        <v>0</v>
      </c>
      <c r="AJ138" s="225">
        <f t="shared" si="18"/>
        <v>0</v>
      </c>
      <c r="AK138" s="371">
        <f t="shared" si="19"/>
        <v>0</v>
      </c>
      <c r="AL138" s="1383">
        <f t="shared" si="15"/>
        <v>0</v>
      </c>
      <c r="AM138" s="1339"/>
    </row>
    <row r="139" spans="1:39" ht="14.45" customHeight="1">
      <c r="A139" s="557">
        <v>0</v>
      </c>
      <c r="B139" s="558">
        <v>0</v>
      </c>
      <c r="C139" s="558">
        <v>0</v>
      </c>
      <c r="D139" s="558">
        <v>0</v>
      </c>
      <c r="E139" s="559">
        <v>0</v>
      </c>
      <c r="K139" s="199"/>
      <c r="L139" s="200" t="s">
        <v>31</v>
      </c>
      <c r="M139" s="201" t="s">
        <v>32</v>
      </c>
      <c r="N139" s="202"/>
      <c r="O139" s="203"/>
      <c r="P139" s="224">
        <f t="shared" si="20"/>
        <v>0</v>
      </c>
      <c r="Q139" s="225">
        <f t="shared" si="20"/>
        <v>0</v>
      </c>
      <c r="R139" s="225">
        <f t="shared" si="20"/>
        <v>0</v>
      </c>
      <c r="S139" s="226">
        <f t="shared" si="20"/>
        <v>0</v>
      </c>
      <c r="T139" s="275">
        <f t="shared" si="20"/>
        <v>0</v>
      </c>
      <c r="U139" s="207"/>
      <c r="V139" s="200" t="s">
        <v>31</v>
      </c>
      <c r="W139" s="201" t="s">
        <v>32</v>
      </c>
      <c r="X139" s="202"/>
      <c r="Y139" s="203" t="s">
        <v>156</v>
      </c>
      <c r="Z139" s="224">
        <f t="shared" si="22"/>
        <v>0</v>
      </c>
      <c r="AA139" s="225">
        <f t="shared" si="22"/>
        <v>0</v>
      </c>
      <c r="AB139" s="297">
        <f t="shared" si="22"/>
        <v>0</v>
      </c>
      <c r="AC139" s="371">
        <f t="shared" si="22"/>
        <v>0</v>
      </c>
      <c r="AE139" s="199"/>
      <c r="AF139" s="200" t="s">
        <v>31</v>
      </c>
      <c r="AG139" s="201" t="s">
        <v>32</v>
      </c>
      <c r="AH139" s="202"/>
      <c r="AI139" s="224">
        <f t="shared" si="14"/>
        <v>0</v>
      </c>
      <c r="AJ139" s="225">
        <f t="shared" si="18"/>
        <v>0</v>
      </c>
      <c r="AK139" s="371">
        <f t="shared" si="19"/>
        <v>0</v>
      </c>
      <c r="AL139" s="1383">
        <f t="shared" si="15"/>
        <v>0</v>
      </c>
      <c r="AM139" s="1339"/>
    </row>
    <row r="140" spans="1:39" ht="14.45" customHeight="1">
      <c r="A140" s="557">
        <v>0</v>
      </c>
      <c r="B140" s="558">
        <v>0</v>
      </c>
      <c r="C140" s="558">
        <v>0</v>
      </c>
      <c r="D140" s="558">
        <v>0</v>
      </c>
      <c r="E140" s="559">
        <v>0</v>
      </c>
      <c r="K140" s="199"/>
      <c r="L140" s="200" t="s">
        <v>35</v>
      </c>
      <c r="M140" s="201" t="s">
        <v>36</v>
      </c>
      <c r="N140" s="202"/>
      <c r="O140" s="203"/>
      <c r="P140" s="224">
        <f t="shared" si="20"/>
        <v>0</v>
      </c>
      <c r="Q140" s="225">
        <f t="shared" si="20"/>
        <v>0</v>
      </c>
      <c r="R140" s="225">
        <f t="shared" si="20"/>
        <v>0</v>
      </c>
      <c r="S140" s="226">
        <f t="shared" si="20"/>
        <v>0</v>
      </c>
      <c r="T140" s="275">
        <f t="shared" si="20"/>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14"/>
        <v>0</v>
      </c>
      <c r="AJ140" s="225">
        <f t="shared" si="18"/>
        <v>0</v>
      </c>
      <c r="AK140" s="371">
        <f t="shared" si="19"/>
        <v>0</v>
      </c>
      <c r="AL140" s="1383">
        <f t="shared" si="15"/>
        <v>0</v>
      </c>
      <c r="AM140" s="1339"/>
    </row>
    <row r="141" spans="1:39" ht="14.45" customHeight="1">
      <c r="A141" s="557">
        <v>0</v>
      </c>
      <c r="B141" s="558">
        <v>0</v>
      </c>
      <c r="C141" s="558">
        <v>0</v>
      </c>
      <c r="D141" s="558">
        <v>0</v>
      </c>
      <c r="E141" s="559">
        <v>0</v>
      </c>
      <c r="K141" s="199"/>
      <c r="L141" s="200" t="s">
        <v>38</v>
      </c>
      <c r="M141" s="201" t="s">
        <v>149</v>
      </c>
      <c r="N141" s="202"/>
      <c r="O141" s="203"/>
      <c r="P141" s="224">
        <f t="shared" si="20"/>
        <v>69672</v>
      </c>
      <c r="Q141" s="225">
        <f t="shared" si="20"/>
        <v>58200</v>
      </c>
      <c r="R141" s="225">
        <f t="shared" si="20"/>
        <v>0</v>
      </c>
      <c r="S141" s="226">
        <f t="shared" si="20"/>
        <v>34091</v>
      </c>
      <c r="T141" s="275">
        <f t="shared" si="20"/>
        <v>28000</v>
      </c>
      <c r="U141" s="207"/>
      <c r="V141" s="200" t="s">
        <v>38</v>
      </c>
      <c r="W141" s="201" t="s">
        <v>149</v>
      </c>
      <c r="X141" s="202"/>
      <c r="Y141" s="203" t="s">
        <v>156</v>
      </c>
      <c r="Z141" s="224">
        <f t="shared" ref="Z141:AC143" si="23">IF(ISERROR(Z$28*(Q141/(Q$136+Q$137+Q$138+Q$139+Q$141+Q$142+Q$143))),0,ROUND(Z$28*(Q141/(Q$136+Q$137+Q$138+Q$139+Q$141+Q$142+Q$143)),0))</f>
        <v>656</v>
      </c>
      <c r="AA141" s="225">
        <f t="shared" si="23"/>
        <v>0</v>
      </c>
      <c r="AB141" s="297">
        <f t="shared" si="23"/>
        <v>6</v>
      </c>
      <c r="AC141" s="371">
        <f t="shared" si="23"/>
        <v>0</v>
      </c>
      <c r="AE141" s="199"/>
      <c r="AF141" s="200" t="s">
        <v>38</v>
      </c>
      <c r="AG141" s="201" t="s">
        <v>149</v>
      </c>
      <c r="AH141" s="202"/>
      <c r="AI141" s="224">
        <f t="shared" si="14"/>
        <v>57544</v>
      </c>
      <c r="AJ141" s="225">
        <f t="shared" si="18"/>
        <v>0</v>
      </c>
      <c r="AK141" s="371">
        <f t="shared" si="19"/>
        <v>28419</v>
      </c>
      <c r="AL141" s="1383">
        <f t="shared" si="15"/>
        <v>11472</v>
      </c>
      <c r="AM141" s="1339"/>
    </row>
    <row r="142" spans="1:39" ht="14.45" customHeight="1">
      <c r="A142" s="557">
        <v>0</v>
      </c>
      <c r="B142" s="558">
        <v>0</v>
      </c>
      <c r="C142" s="558">
        <v>0</v>
      </c>
      <c r="D142" s="558">
        <v>0</v>
      </c>
      <c r="E142" s="559">
        <v>0</v>
      </c>
      <c r="K142" s="199"/>
      <c r="L142" s="200" t="s">
        <v>41</v>
      </c>
      <c r="M142" s="201" t="s">
        <v>42</v>
      </c>
      <c r="N142" s="202"/>
      <c r="O142" s="203"/>
      <c r="P142" s="224">
        <f t="shared" si="20"/>
        <v>0</v>
      </c>
      <c r="Q142" s="225">
        <f t="shared" si="20"/>
        <v>0</v>
      </c>
      <c r="R142" s="225">
        <f t="shared" si="20"/>
        <v>0</v>
      </c>
      <c r="S142" s="226">
        <f t="shared" si="20"/>
        <v>0</v>
      </c>
      <c r="T142" s="275">
        <f t="shared" si="20"/>
        <v>0</v>
      </c>
      <c r="U142" s="207"/>
      <c r="V142" s="200" t="s">
        <v>41</v>
      </c>
      <c r="W142" s="201" t="s">
        <v>42</v>
      </c>
      <c r="X142" s="202"/>
      <c r="Y142" s="203" t="s">
        <v>156</v>
      </c>
      <c r="Z142" s="224">
        <f t="shared" si="23"/>
        <v>0</v>
      </c>
      <c r="AA142" s="225">
        <f t="shared" si="23"/>
        <v>0</v>
      </c>
      <c r="AB142" s="297">
        <f t="shared" si="23"/>
        <v>0</v>
      </c>
      <c r="AC142" s="371">
        <f t="shared" si="23"/>
        <v>0</v>
      </c>
      <c r="AE142" s="199" t="s">
        <v>157</v>
      </c>
      <c r="AF142" s="200" t="s">
        <v>41</v>
      </c>
      <c r="AG142" s="201" t="s">
        <v>42</v>
      </c>
      <c r="AH142" s="202"/>
      <c r="AI142" s="224">
        <f t="shared" si="14"/>
        <v>0</v>
      </c>
      <c r="AJ142" s="225">
        <f t="shared" si="18"/>
        <v>0</v>
      </c>
      <c r="AK142" s="371">
        <f t="shared" si="19"/>
        <v>0</v>
      </c>
      <c r="AL142" s="1383">
        <f t="shared" si="15"/>
        <v>0</v>
      </c>
      <c r="AM142" s="1339"/>
    </row>
    <row r="143" spans="1:39" ht="14.45" customHeight="1">
      <c r="A143" s="557">
        <v>0</v>
      </c>
      <c r="B143" s="558">
        <v>0</v>
      </c>
      <c r="C143" s="558">
        <v>0</v>
      </c>
      <c r="D143" s="558">
        <v>0</v>
      </c>
      <c r="E143" s="559">
        <v>0</v>
      </c>
      <c r="K143" s="199"/>
      <c r="L143" s="221"/>
      <c r="M143" s="201" t="s">
        <v>13</v>
      </c>
      <c r="N143" s="202"/>
      <c r="O143" s="203"/>
      <c r="P143" s="224">
        <f t="shared" ref="P143:T152" si="24">P28+P82</f>
        <v>165670</v>
      </c>
      <c r="Q143" s="225">
        <f t="shared" si="24"/>
        <v>39218</v>
      </c>
      <c r="R143" s="225">
        <f t="shared" si="24"/>
        <v>0</v>
      </c>
      <c r="S143" s="226">
        <f t="shared" si="24"/>
        <v>139466</v>
      </c>
      <c r="T143" s="275">
        <f t="shared" si="24"/>
        <v>14900</v>
      </c>
      <c r="U143" s="207"/>
      <c r="V143" s="221"/>
      <c r="W143" s="201" t="s">
        <v>13</v>
      </c>
      <c r="X143" s="202"/>
      <c r="Y143" s="203" t="s">
        <v>156</v>
      </c>
      <c r="Z143" s="224">
        <f t="shared" si="23"/>
        <v>442</v>
      </c>
      <c r="AA143" s="225">
        <f t="shared" si="23"/>
        <v>0</v>
      </c>
      <c r="AB143" s="297">
        <f t="shared" si="23"/>
        <v>23</v>
      </c>
      <c r="AC143" s="371">
        <f t="shared" si="23"/>
        <v>0</v>
      </c>
      <c r="AE143" s="199" t="s">
        <v>158</v>
      </c>
      <c r="AF143" s="221"/>
      <c r="AG143" s="201" t="s">
        <v>13</v>
      </c>
      <c r="AH143" s="202"/>
      <c r="AI143" s="224">
        <f t="shared" si="14"/>
        <v>38776</v>
      </c>
      <c r="AJ143" s="225">
        <f t="shared" si="18"/>
        <v>0</v>
      </c>
      <c r="AK143" s="371">
        <f t="shared" si="19"/>
        <v>32725</v>
      </c>
      <c r="AL143" s="1383">
        <f t="shared" si="15"/>
        <v>126452</v>
      </c>
      <c r="AM143" s="1339"/>
    </row>
    <row r="144" spans="1:39" ht="14.45" customHeight="1">
      <c r="A144" s="557">
        <v>0</v>
      </c>
      <c r="B144" s="558">
        <v>0</v>
      </c>
      <c r="C144" s="558">
        <v>0</v>
      </c>
      <c r="D144" s="558">
        <v>0</v>
      </c>
      <c r="E144" s="559">
        <v>0</v>
      </c>
      <c r="K144" s="199" t="s">
        <v>4</v>
      </c>
      <c r="L144" s="178" t="s">
        <v>45</v>
      </c>
      <c r="M144" s="202"/>
      <c r="N144" s="202"/>
      <c r="O144" s="203"/>
      <c r="P144" s="224">
        <f t="shared" si="24"/>
        <v>1782</v>
      </c>
      <c r="Q144" s="225">
        <f t="shared" si="24"/>
        <v>1782</v>
      </c>
      <c r="R144" s="225">
        <f t="shared" si="24"/>
        <v>0</v>
      </c>
      <c r="S144" s="226">
        <f t="shared" si="24"/>
        <v>0</v>
      </c>
      <c r="T144" s="275">
        <f t="shared" si="24"/>
        <v>0</v>
      </c>
      <c r="U144" s="207" t="s">
        <v>4</v>
      </c>
      <c r="V144" s="178" t="s">
        <v>45</v>
      </c>
      <c r="W144" s="202"/>
      <c r="X144" s="202"/>
      <c r="Y144" s="203" t="s">
        <v>156</v>
      </c>
      <c r="Z144" s="464">
        <f>IF(ISERROR(Z$60*(Q144/(Q$123+Q$133+Q$134+Q$135+Q$144+Q$163+Q$175))),0,ROUND(Z$60*(Q144/(Q$123+Q$133+Q$134+Q$135+Q$144+Q$163+Q$175)),0))</f>
        <v>0</v>
      </c>
      <c r="AA144" s="225">
        <f>IF(ISERROR(AA$60*(R144/(R$123+R$133+R$134+R$135+R$144+R$163+R$175))),0,ROUND(AA$60*(R144/(R$123+R$133+R$134+R$135+R$144+R$163+R$175)),0))</f>
        <v>0</v>
      </c>
      <c r="AB144" s="297">
        <f>IF(ISERROR(AB$60*(S144/(S$123+S$133+S$134+S$135+S$144+S$163+S$175))),0,ROUND(AB$60*(S144/(S$123+S$133+S$134+S$135+S$144+S$163+S$175)),0))</f>
        <v>0</v>
      </c>
      <c r="AC144" s="371">
        <f>IF(ISERROR(AC$60*(T144/(T$123+T$133+T$134+T$135+T$144+T$163+T$175))),0,ROUND(AC$60*(T144/(T$123+T$133+T$134+T$135+T$144+T$163+T$175)),0))</f>
        <v>0</v>
      </c>
      <c r="AE144" s="199" t="s">
        <v>159</v>
      </c>
      <c r="AF144" s="178" t="s">
        <v>45</v>
      </c>
      <c r="AG144" s="202"/>
      <c r="AH144" s="202"/>
      <c r="AI144" s="224">
        <f t="shared" si="14"/>
        <v>1782</v>
      </c>
      <c r="AJ144" s="225">
        <f>SUM(AJ145:AJ147)</f>
        <v>0</v>
      </c>
      <c r="AK144" s="371">
        <f>SUM(AK145:AK147)</f>
        <v>0</v>
      </c>
      <c r="AL144" s="1383">
        <f t="shared" si="15"/>
        <v>0</v>
      </c>
      <c r="AM144" s="1339"/>
    </row>
    <row r="145" spans="1:39" ht="14.45" customHeight="1">
      <c r="A145" s="557">
        <v>0</v>
      </c>
      <c r="B145" s="558">
        <v>0</v>
      </c>
      <c r="C145" s="558">
        <v>0</v>
      </c>
      <c r="D145" s="558">
        <v>0</v>
      </c>
      <c r="E145" s="559">
        <v>0</v>
      </c>
      <c r="K145" s="199" t="s">
        <v>21</v>
      </c>
      <c r="L145" s="200"/>
      <c r="M145" s="201" t="s">
        <v>100</v>
      </c>
      <c r="N145" s="202"/>
      <c r="O145" s="203"/>
      <c r="P145" s="224">
        <f t="shared" si="24"/>
        <v>0</v>
      </c>
      <c r="Q145" s="225">
        <f t="shared" si="24"/>
        <v>0</v>
      </c>
      <c r="R145" s="225">
        <f t="shared" si="24"/>
        <v>0</v>
      </c>
      <c r="S145" s="226">
        <f t="shared" si="24"/>
        <v>0</v>
      </c>
      <c r="T145" s="275">
        <f t="shared" si="24"/>
        <v>0</v>
      </c>
      <c r="U145" s="207"/>
      <c r="V145" s="200"/>
      <c r="W145" s="201" t="s">
        <v>100</v>
      </c>
      <c r="X145" s="202"/>
      <c r="Y145" s="203" t="s">
        <v>156</v>
      </c>
      <c r="Z145" s="224">
        <f t="shared" ref="Z145:AC147" si="25">IF(ISERROR(Z$144*(Q145/Q$144)),0,ROUND(Z$144*(Q145/Q$144),0))</f>
        <v>0</v>
      </c>
      <c r="AA145" s="225">
        <f t="shared" si="25"/>
        <v>0</v>
      </c>
      <c r="AB145" s="297">
        <f t="shared" si="25"/>
        <v>0</v>
      </c>
      <c r="AC145" s="371">
        <f t="shared" si="25"/>
        <v>0</v>
      </c>
      <c r="AE145" s="199" t="s">
        <v>160</v>
      </c>
      <c r="AF145" s="200"/>
      <c r="AG145" s="201" t="s">
        <v>100</v>
      </c>
      <c r="AH145" s="202"/>
      <c r="AI145" s="224">
        <f t="shared" si="14"/>
        <v>0</v>
      </c>
      <c r="AJ145" s="225">
        <f t="shared" ref="AJ145:AJ153" si="26">IF($P145-$Z145=0,0,ROUND((R145-AA145)*$AI145/($P145-$Z145),0))</f>
        <v>0</v>
      </c>
      <c r="AK145" s="371">
        <f t="shared" ref="AK145:AK153" si="27">IF(P145-Z145=0,0,ROUND((S145-AB145)*AI145/(P145-Z145),0))</f>
        <v>0</v>
      </c>
      <c r="AL145" s="1383">
        <f t="shared" si="15"/>
        <v>0</v>
      </c>
      <c r="AM145" s="1339"/>
    </row>
    <row r="146" spans="1:39" ht="14.45" customHeight="1">
      <c r="A146" s="557">
        <v>0</v>
      </c>
      <c r="B146" s="558">
        <v>0</v>
      </c>
      <c r="C146" s="558">
        <v>0</v>
      </c>
      <c r="D146" s="558">
        <v>0</v>
      </c>
      <c r="E146" s="559">
        <v>0</v>
      </c>
      <c r="K146" s="199" t="s">
        <v>128</v>
      </c>
      <c r="L146" s="200"/>
      <c r="M146" s="201" t="s">
        <v>101</v>
      </c>
      <c r="N146" s="202"/>
      <c r="O146" s="203"/>
      <c r="P146" s="224">
        <f t="shared" si="24"/>
        <v>1782</v>
      </c>
      <c r="Q146" s="225">
        <f t="shared" si="24"/>
        <v>1782</v>
      </c>
      <c r="R146" s="225">
        <f t="shared" si="24"/>
        <v>0</v>
      </c>
      <c r="S146" s="226">
        <f t="shared" si="24"/>
        <v>0</v>
      </c>
      <c r="T146" s="275">
        <f t="shared" si="24"/>
        <v>0</v>
      </c>
      <c r="U146" s="207"/>
      <c r="V146" s="200"/>
      <c r="W146" s="201" t="s">
        <v>101</v>
      </c>
      <c r="X146" s="202"/>
      <c r="Y146" s="203" t="s">
        <v>156</v>
      </c>
      <c r="Z146" s="224">
        <f t="shared" si="25"/>
        <v>0</v>
      </c>
      <c r="AA146" s="225">
        <f t="shared" si="25"/>
        <v>0</v>
      </c>
      <c r="AB146" s="297">
        <f t="shared" si="25"/>
        <v>0</v>
      </c>
      <c r="AC146" s="371">
        <f t="shared" si="25"/>
        <v>0</v>
      </c>
      <c r="AE146" s="199" t="s">
        <v>41</v>
      </c>
      <c r="AF146" s="200"/>
      <c r="AG146" s="201" t="s">
        <v>101</v>
      </c>
      <c r="AH146" s="202"/>
      <c r="AI146" s="224">
        <f t="shared" si="14"/>
        <v>1782</v>
      </c>
      <c r="AJ146" s="225">
        <f t="shared" si="26"/>
        <v>0</v>
      </c>
      <c r="AK146" s="371">
        <f t="shared" si="27"/>
        <v>0</v>
      </c>
      <c r="AL146" s="1383">
        <f t="shared" si="15"/>
        <v>0</v>
      </c>
      <c r="AM146" s="1339"/>
    </row>
    <row r="147" spans="1:39" ht="14.45" customHeight="1">
      <c r="A147" s="557">
        <v>0</v>
      </c>
      <c r="B147" s="558">
        <v>0</v>
      </c>
      <c r="C147" s="558">
        <v>0</v>
      </c>
      <c r="D147" s="558">
        <v>0</v>
      </c>
      <c r="E147" s="559">
        <v>0</v>
      </c>
      <c r="K147" s="199" t="s">
        <v>161</v>
      </c>
      <c r="L147" s="200"/>
      <c r="M147" s="201" t="s">
        <v>13</v>
      </c>
      <c r="N147" s="202"/>
      <c r="O147" s="203"/>
      <c r="P147" s="224">
        <f t="shared" si="24"/>
        <v>0</v>
      </c>
      <c r="Q147" s="225">
        <f t="shared" si="24"/>
        <v>0</v>
      </c>
      <c r="R147" s="225">
        <f t="shared" si="24"/>
        <v>0</v>
      </c>
      <c r="S147" s="226">
        <f t="shared" si="24"/>
        <v>0</v>
      </c>
      <c r="T147" s="275">
        <f t="shared" si="24"/>
        <v>0</v>
      </c>
      <c r="U147" s="207"/>
      <c r="V147" s="200"/>
      <c r="W147" s="201" t="s">
        <v>13</v>
      </c>
      <c r="X147" s="202"/>
      <c r="Y147" s="203" t="s">
        <v>156</v>
      </c>
      <c r="Z147" s="224">
        <f t="shared" si="25"/>
        <v>0</v>
      </c>
      <c r="AA147" s="225">
        <f t="shared" si="25"/>
        <v>0</v>
      </c>
      <c r="AB147" s="297">
        <f t="shared" si="25"/>
        <v>0</v>
      </c>
      <c r="AC147" s="371">
        <f t="shared" si="25"/>
        <v>0</v>
      </c>
      <c r="AE147" s="199" t="s">
        <v>162</v>
      </c>
      <c r="AF147" s="200"/>
      <c r="AG147" s="201" t="s">
        <v>13</v>
      </c>
      <c r="AH147" s="202"/>
      <c r="AI147" s="224">
        <f t="shared" si="14"/>
        <v>0</v>
      </c>
      <c r="AJ147" s="225">
        <f t="shared" si="26"/>
        <v>0</v>
      </c>
      <c r="AK147" s="371">
        <f t="shared" si="27"/>
        <v>0</v>
      </c>
      <c r="AL147" s="1383">
        <f t="shared" si="15"/>
        <v>0</v>
      </c>
      <c r="AM147" s="1339"/>
    </row>
    <row r="148" spans="1:39" ht="14.45" customHeight="1">
      <c r="A148" s="557">
        <v>0</v>
      </c>
      <c r="B148" s="558">
        <v>0</v>
      </c>
      <c r="C148" s="558">
        <v>0</v>
      </c>
      <c r="D148" s="558">
        <v>0</v>
      </c>
      <c r="E148" s="559">
        <v>0</v>
      </c>
      <c r="K148" s="199" t="s">
        <v>83</v>
      </c>
      <c r="L148" s="178"/>
      <c r="M148" s="201" t="s">
        <v>47</v>
      </c>
      <c r="N148" s="202"/>
      <c r="O148" s="203"/>
      <c r="P148" s="224">
        <f t="shared" si="24"/>
        <v>270462</v>
      </c>
      <c r="Q148" s="225">
        <f t="shared" si="24"/>
        <v>270462</v>
      </c>
      <c r="R148" s="225">
        <f t="shared" si="24"/>
        <v>78060</v>
      </c>
      <c r="S148" s="226">
        <f t="shared" si="24"/>
        <v>1700</v>
      </c>
      <c r="T148" s="275">
        <f t="shared" si="24"/>
        <v>98400</v>
      </c>
      <c r="U148" s="207" t="s">
        <v>4</v>
      </c>
      <c r="V148" s="178"/>
      <c r="W148" s="201" t="s">
        <v>47</v>
      </c>
      <c r="X148" s="202"/>
      <c r="Y148" s="203" t="s">
        <v>156</v>
      </c>
      <c r="Z148" s="224">
        <f>IF(ISERROR(Z$33*(Q148/(Q148+Q149))),0,ROUND(Z$33*(Q148/(Q148+Q149)),0))</f>
        <v>24200</v>
      </c>
      <c r="AA148" s="225">
        <f>IF(ISERROR(AA$33*(R148/(R148+R149))),0,ROUND(AA$33*(R148/(R148+R149)),0))</f>
        <v>8766</v>
      </c>
      <c r="AB148" s="297">
        <f>IF(ISERROR(AB$33*(S148/(S148+S149))),0,ROUND(AB$33*(S148/(S148+S149)),0))</f>
        <v>0</v>
      </c>
      <c r="AC148" s="371">
        <f>IF(ISERROR(AC$33*(T148/(T148+T149))),0,ROUND(AC$33*(T148/(T148+T149)),0))</f>
        <v>13200</v>
      </c>
      <c r="AE148" s="199" t="s">
        <v>163</v>
      </c>
      <c r="AF148" s="178"/>
      <c r="AG148" s="201" t="s">
        <v>47</v>
      </c>
      <c r="AH148" s="202"/>
      <c r="AI148" s="224">
        <f t="shared" si="14"/>
        <v>246262</v>
      </c>
      <c r="AJ148" s="225">
        <f t="shared" si="26"/>
        <v>69294</v>
      </c>
      <c r="AK148" s="371">
        <f t="shared" si="27"/>
        <v>1700</v>
      </c>
      <c r="AL148" s="1383">
        <f t="shared" si="15"/>
        <v>0</v>
      </c>
      <c r="AM148" s="1339"/>
    </row>
    <row r="149" spans="1:39" ht="14.45" customHeight="1">
      <c r="A149" s="557">
        <v>0</v>
      </c>
      <c r="B149" s="558">
        <v>0</v>
      </c>
      <c r="C149" s="558">
        <v>0</v>
      </c>
      <c r="D149" s="558">
        <v>0</v>
      </c>
      <c r="E149" s="559">
        <v>0</v>
      </c>
      <c r="K149" s="199" t="s">
        <v>131</v>
      </c>
      <c r="L149" s="200"/>
      <c r="M149" s="201" t="s">
        <v>50</v>
      </c>
      <c r="N149" s="202"/>
      <c r="O149" s="203"/>
      <c r="P149" s="224">
        <f t="shared" si="24"/>
        <v>0</v>
      </c>
      <c r="Q149" s="225">
        <f t="shared" si="24"/>
        <v>0</v>
      </c>
      <c r="R149" s="225">
        <f t="shared" si="24"/>
        <v>0</v>
      </c>
      <c r="S149" s="226">
        <f t="shared" si="24"/>
        <v>0</v>
      </c>
      <c r="T149" s="275">
        <f t="shared" si="24"/>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4"/>
        <v>0</v>
      </c>
      <c r="AJ149" s="225">
        <f t="shared" si="26"/>
        <v>0</v>
      </c>
      <c r="AK149" s="371">
        <f t="shared" si="27"/>
        <v>0</v>
      </c>
      <c r="AL149" s="1383">
        <f t="shared" si="15"/>
        <v>0</v>
      </c>
      <c r="AM149" s="1339"/>
    </row>
    <row r="150" spans="1:39" ht="14.45" customHeight="1">
      <c r="A150" s="557">
        <v>0</v>
      </c>
      <c r="B150" s="558">
        <v>0</v>
      </c>
      <c r="C150" s="558">
        <v>0</v>
      </c>
      <c r="D150" s="558">
        <v>0</v>
      </c>
      <c r="E150" s="559">
        <v>0</v>
      </c>
      <c r="K150" s="199" t="s">
        <v>129</v>
      </c>
      <c r="L150" s="200"/>
      <c r="M150" s="201" t="s">
        <v>52</v>
      </c>
      <c r="N150" s="202"/>
      <c r="O150" s="203"/>
      <c r="P150" s="224">
        <f t="shared" si="24"/>
        <v>0</v>
      </c>
      <c r="Q150" s="225">
        <f t="shared" si="24"/>
        <v>0</v>
      </c>
      <c r="R150" s="225">
        <f t="shared" si="24"/>
        <v>0</v>
      </c>
      <c r="S150" s="226">
        <f t="shared" si="24"/>
        <v>0</v>
      </c>
      <c r="T150" s="275">
        <f t="shared" si="24"/>
        <v>0</v>
      </c>
      <c r="U150" s="207"/>
      <c r="V150" s="200"/>
      <c r="W150" s="201" t="s">
        <v>52</v>
      </c>
      <c r="X150" s="202"/>
      <c r="Y150" s="203" t="s">
        <v>156</v>
      </c>
      <c r="Z150" s="224">
        <f t="shared" ref="Z150:AC152" si="28">IF(ISERROR(Z$47*(Q150/(Q$150+Q$151+Q$152+Q$161+Q$162))),0,ROUND(Z$47*(Q150/(Q$150+Q$151+Q$152+Q$161+Q$162)),0))</f>
        <v>0</v>
      </c>
      <c r="AA150" s="225">
        <f t="shared" si="28"/>
        <v>0</v>
      </c>
      <c r="AB150" s="297">
        <f t="shared" si="28"/>
        <v>0</v>
      </c>
      <c r="AC150" s="371">
        <f t="shared" si="28"/>
        <v>0</v>
      </c>
      <c r="AE150" s="199" t="s">
        <v>165</v>
      </c>
      <c r="AF150" s="200"/>
      <c r="AG150" s="201" t="s">
        <v>52</v>
      </c>
      <c r="AH150" s="202"/>
      <c r="AI150" s="224">
        <f t="shared" si="14"/>
        <v>0</v>
      </c>
      <c r="AJ150" s="225">
        <f t="shared" si="26"/>
        <v>0</v>
      </c>
      <c r="AK150" s="371">
        <f t="shared" si="27"/>
        <v>0</v>
      </c>
      <c r="AL150" s="1383">
        <f t="shared" si="15"/>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24"/>
        <v>0</v>
      </c>
      <c r="Q151" s="225">
        <f t="shared" si="24"/>
        <v>0</v>
      </c>
      <c r="R151" s="225">
        <f t="shared" si="24"/>
        <v>0</v>
      </c>
      <c r="S151" s="226">
        <f t="shared" si="24"/>
        <v>0</v>
      </c>
      <c r="T151" s="275">
        <f t="shared" si="24"/>
        <v>0</v>
      </c>
      <c r="U151" s="207"/>
      <c r="V151" s="200" t="s">
        <v>54</v>
      </c>
      <c r="W151" s="201" t="s">
        <v>32</v>
      </c>
      <c r="X151" s="202"/>
      <c r="Y151" s="203" t="s">
        <v>156</v>
      </c>
      <c r="Z151" s="224">
        <f t="shared" si="28"/>
        <v>0</v>
      </c>
      <c r="AA151" s="225">
        <f t="shared" si="28"/>
        <v>0</v>
      </c>
      <c r="AB151" s="297">
        <f t="shared" si="28"/>
        <v>0</v>
      </c>
      <c r="AC151" s="371">
        <f t="shared" si="28"/>
        <v>0</v>
      </c>
      <c r="AE151" s="199" t="s">
        <v>166</v>
      </c>
      <c r="AF151" s="200" t="s">
        <v>54</v>
      </c>
      <c r="AG151" s="201" t="s">
        <v>32</v>
      </c>
      <c r="AH151" s="202"/>
      <c r="AI151" s="224">
        <f t="shared" si="14"/>
        <v>0</v>
      </c>
      <c r="AJ151" s="225">
        <f t="shared" si="26"/>
        <v>0</v>
      </c>
      <c r="AK151" s="371">
        <f t="shared" si="27"/>
        <v>0</v>
      </c>
      <c r="AL151" s="1383">
        <f t="shared" si="15"/>
        <v>0</v>
      </c>
      <c r="AM151" s="1339"/>
    </row>
    <row r="152" spans="1:39" ht="14.45" customHeight="1">
      <c r="A152" s="557">
        <v>0</v>
      </c>
      <c r="B152" s="558">
        <v>0</v>
      </c>
      <c r="C152" s="558">
        <v>0</v>
      </c>
      <c r="D152" s="558">
        <v>0</v>
      </c>
      <c r="E152" s="559">
        <v>0</v>
      </c>
      <c r="K152" s="199" t="s">
        <v>24</v>
      </c>
      <c r="L152" s="200"/>
      <c r="M152" s="201" t="s">
        <v>42</v>
      </c>
      <c r="N152" s="202"/>
      <c r="O152" s="203"/>
      <c r="P152" s="224">
        <f t="shared" si="24"/>
        <v>0</v>
      </c>
      <c r="Q152" s="225">
        <f t="shared" si="24"/>
        <v>0</v>
      </c>
      <c r="R152" s="225">
        <f t="shared" si="24"/>
        <v>0</v>
      </c>
      <c r="S152" s="226">
        <f t="shared" si="24"/>
        <v>0</v>
      </c>
      <c r="T152" s="275">
        <f t="shared" si="24"/>
        <v>0</v>
      </c>
      <c r="U152" s="207"/>
      <c r="V152" s="200"/>
      <c r="W152" s="201" t="s">
        <v>42</v>
      </c>
      <c r="X152" s="202"/>
      <c r="Y152" s="203" t="s">
        <v>156</v>
      </c>
      <c r="Z152" s="224">
        <f t="shared" si="28"/>
        <v>0</v>
      </c>
      <c r="AA152" s="225">
        <f t="shared" si="28"/>
        <v>0</v>
      </c>
      <c r="AB152" s="297">
        <f t="shared" si="28"/>
        <v>0</v>
      </c>
      <c r="AC152" s="371">
        <f t="shared" si="28"/>
        <v>0</v>
      </c>
      <c r="AE152" s="199" t="s">
        <v>167</v>
      </c>
      <c r="AF152" s="200"/>
      <c r="AG152" s="201" t="s">
        <v>42</v>
      </c>
      <c r="AH152" s="202"/>
      <c r="AI152" s="224">
        <f t="shared" si="14"/>
        <v>0</v>
      </c>
      <c r="AJ152" s="225">
        <f t="shared" si="26"/>
        <v>0</v>
      </c>
      <c r="AK152" s="371">
        <f t="shared" si="27"/>
        <v>0</v>
      </c>
      <c r="AL152" s="1383">
        <f t="shared" si="15"/>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9">P38+P92</f>
        <v>0</v>
      </c>
      <c r="Q153" s="225">
        <f t="shared" si="29"/>
        <v>0</v>
      </c>
      <c r="R153" s="225">
        <f t="shared" si="29"/>
        <v>0</v>
      </c>
      <c r="S153" s="226">
        <f t="shared" si="29"/>
        <v>0</v>
      </c>
      <c r="T153" s="275">
        <f t="shared" si="29"/>
        <v>0</v>
      </c>
      <c r="U153" s="207"/>
      <c r="V153" s="200"/>
      <c r="W153" s="201" t="s">
        <v>57</v>
      </c>
      <c r="X153" s="202"/>
      <c r="Y153" s="203"/>
      <c r="Z153" s="224">
        <f>Z38</f>
        <v>0</v>
      </c>
      <c r="AA153" s="225">
        <f>AA38</f>
        <v>0</v>
      </c>
      <c r="AB153" s="297">
        <f>AB38</f>
        <v>0</v>
      </c>
      <c r="AC153" s="371">
        <f>AC38</f>
        <v>0</v>
      </c>
      <c r="AE153" s="199" t="s">
        <v>168</v>
      </c>
      <c r="AF153" s="200"/>
      <c r="AG153" s="201" t="s">
        <v>57</v>
      </c>
      <c r="AH153" s="202"/>
      <c r="AI153" s="224">
        <f t="shared" si="14"/>
        <v>0</v>
      </c>
      <c r="AJ153" s="225">
        <f t="shared" si="26"/>
        <v>0</v>
      </c>
      <c r="AK153" s="371">
        <f t="shared" si="27"/>
        <v>0</v>
      </c>
      <c r="AL153" s="1383">
        <f t="shared" si="15"/>
        <v>0</v>
      </c>
      <c r="AM153" s="1339"/>
    </row>
    <row r="154" spans="1:39" ht="14.45" customHeight="1">
      <c r="A154" s="557">
        <v>0</v>
      </c>
      <c r="B154" s="558">
        <v>0</v>
      </c>
      <c r="C154" s="558">
        <v>0</v>
      </c>
      <c r="D154" s="558">
        <v>0</v>
      </c>
      <c r="E154" s="559">
        <v>0</v>
      </c>
      <c r="K154" s="199"/>
      <c r="L154" s="200"/>
      <c r="M154" s="178" t="s">
        <v>60</v>
      </c>
      <c r="N154" s="202"/>
      <c r="O154" s="203"/>
      <c r="P154" s="224">
        <f t="shared" si="29"/>
        <v>1530</v>
      </c>
      <c r="Q154" s="225">
        <f t="shared" si="29"/>
        <v>1530</v>
      </c>
      <c r="R154" s="225">
        <f t="shared" si="29"/>
        <v>0</v>
      </c>
      <c r="S154" s="226">
        <f t="shared" si="29"/>
        <v>700</v>
      </c>
      <c r="T154" s="275">
        <f t="shared" si="29"/>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4"/>
        <v>1530</v>
      </c>
      <c r="AJ154" s="225">
        <f>SUM(AJ155:AJ159)</f>
        <v>0</v>
      </c>
      <c r="AK154" s="371">
        <f>SUM(AK155:AK159)</f>
        <v>700</v>
      </c>
      <c r="AL154" s="1383">
        <f t="shared" si="15"/>
        <v>0</v>
      </c>
      <c r="AM154" s="1339"/>
    </row>
    <row r="155" spans="1:39" ht="14.45" customHeight="1">
      <c r="A155" s="557">
        <v>0</v>
      </c>
      <c r="B155" s="558">
        <v>0</v>
      </c>
      <c r="C155" s="558">
        <v>0</v>
      </c>
      <c r="D155" s="558">
        <v>0</v>
      </c>
      <c r="E155" s="559">
        <v>0</v>
      </c>
      <c r="K155" s="199"/>
      <c r="L155" s="200" t="s">
        <v>59</v>
      </c>
      <c r="M155" s="200"/>
      <c r="N155" s="201" t="s">
        <v>62</v>
      </c>
      <c r="O155" s="203"/>
      <c r="P155" s="224">
        <f t="shared" si="29"/>
        <v>0</v>
      </c>
      <c r="Q155" s="225">
        <f t="shared" si="29"/>
        <v>0</v>
      </c>
      <c r="R155" s="225">
        <f t="shared" si="29"/>
        <v>0</v>
      </c>
      <c r="S155" s="226">
        <f t="shared" si="29"/>
        <v>0</v>
      </c>
      <c r="T155" s="275">
        <f t="shared" si="29"/>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4"/>
        <v>0</v>
      </c>
      <c r="AJ155" s="225">
        <f t="shared" ref="AJ155:AJ162" si="30">IF($P155-$Z155=0,0,ROUND((R155-AA155)*$AI155/($P155-$Z155),0))</f>
        <v>0</v>
      </c>
      <c r="AK155" s="371">
        <f t="shared" ref="AK155:AK162" si="31">IF(P155-Z155=0,0,ROUND((S155-AB155)*AI155/(P155-Z155),0))</f>
        <v>0</v>
      </c>
      <c r="AL155" s="1383">
        <f t="shared" si="15"/>
        <v>0</v>
      </c>
      <c r="AM155" s="1339"/>
    </row>
    <row r="156" spans="1:39" ht="14.45" customHeight="1">
      <c r="A156" s="557">
        <v>0</v>
      </c>
      <c r="B156" s="558">
        <v>0</v>
      </c>
      <c r="C156" s="558">
        <v>0</v>
      </c>
      <c r="D156" s="558">
        <v>0</v>
      </c>
      <c r="E156" s="559">
        <v>0</v>
      </c>
      <c r="K156" s="199"/>
      <c r="L156" s="200"/>
      <c r="M156" s="200"/>
      <c r="N156" s="201" t="s">
        <v>64</v>
      </c>
      <c r="O156" s="203"/>
      <c r="P156" s="224">
        <f t="shared" si="29"/>
        <v>0</v>
      </c>
      <c r="Q156" s="225">
        <f t="shared" si="29"/>
        <v>0</v>
      </c>
      <c r="R156" s="225">
        <f t="shared" si="29"/>
        <v>0</v>
      </c>
      <c r="S156" s="226">
        <f t="shared" si="29"/>
        <v>0</v>
      </c>
      <c r="T156" s="275">
        <f t="shared" si="29"/>
        <v>0</v>
      </c>
      <c r="U156" s="207"/>
      <c r="V156" s="200"/>
      <c r="W156" s="200"/>
      <c r="X156" s="201" t="s">
        <v>64</v>
      </c>
      <c r="Y156" s="203" t="s">
        <v>156</v>
      </c>
      <c r="Z156" s="224">
        <f t="shared" ref="Z156:AC157" si="32">IF(ISERROR(Z$39*(Q156/(Q$156+Q$157+Q$159))),0,ROUND(Z$39*(Q156/(Q$156+Q$157+Q$159)),0))</f>
        <v>0</v>
      </c>
      <c r="AA156" s="225">
        <f t="shared" si="32"/>
        <v>0</v>
      </c>
      <c r="AB156" s="297">
        <f t="shared" si="32"/>
        <v>0</v>
      </c>
      <c r="AC156" s="371">
        <f t="shared" si="32"/>
        <v>0</v>
      </c>
      <c r="AE156" s="199" t="s">
        <v>35</v>
      </c>
      <c r="AF156" s="200"/>
      <c r="AG156" s="200"/>
      <c r="AH156" s="201" t="s">
        <v>64</v>
      </c>
      <c r="AI156" s="224">
        <f t="shared" si="14"/>
        <v>0</v>
      </c>
      <c r="AJ156" s="225">
        <f t="shared" si="30"/>
        <v>0</v>
      </c>
      <c r="AK156" s="371">
        <f t="shared" si="31"/>
        <v>0</v>
      </c>
      <c r="AL156" s="1383">
        <f t="shared" si="15"/>
        <v>0</v>
      </c>
      <c r="AM156" s="1339"/>
    </row>
    <row r="157" spans="1:39" ht="14.45" customHeight="1">
      <c r="A157" s="557">
        <v>0</v>
      </c>
      <c r="B157" s="558">
        <v>0</v>
      </c>
      <c r="C157" s="558">
        <v>0</v>
      </c>
      <c r="D157" s="558">
        <v>0</v>
      </c>
      <c r="E157" s="559">
        <v>0</v>
      </c>
      <c r="K157" s="199"/>
      <c r="L157" s="200"/>
      <c r="M157" s="200"/>
      <c r="N157" s="201" t="s">
        <v>66</v>
      </c>
      <c r="O157" s="203"/>
      <c r="P157" s="224">
        <f t="shared" si="29"/>
        <v>0</v>
      </c>
      <c r="Q157" s="225">
        <f t="shared" si="29"/>
        <v>0</v>
      </c>
      <c r="R157" s="225">
        <f t="shared" si="29"/>
        <v>0</v>
      </c>
      <c r="S157" s="226">
        <f t="shared" si="29"/>
        <v>0</v>
      </c>
      <c r="T157" s="275">
        <f t="shared" si="29"/>
        <v>0</v>
      </c>
      <c r="U157" s="207"/>
      <c r="V157" s="200"/>
      <c r="W157" s="200"/>
      <c r="X157" s="201" t="s">
        <v>66</v>
      </c>
      <c r="Y157" s="203" t="s">
        <v>156</v>
      </c>
      <c r="Z157" s="224">
        <f t="shared" si="32"/>
        <v>0</v>
      </c>
      <c r="AA157" s="225">
        <f t="shared" si="32"/>
        <v>0</v>
      </c>
      <c r="AB157" s="297">
        <f t="shared" si="32"/>
        <v>0</v>
      </c>
      <c r="AC157" s="371">
        <f t="shared" si="32"/>
        <v>0</v>
      </c>
      <c r="AE157" s="199" t="s">
        <v>171</v>
      </c>
      <c r="AF157" s="200"/>
      <c r="AG157" s="200"/>
      <c r="AH157" s="201" t="s">
        <v>66</v>
      </c>
      <c r="AI157" s="224">
        <f t="shared" si="14"/>
        <v>0</v>
      </c>
      <c r="AJ157" s="225">
        <f t="shared" si="30"/>
        <v>0</v>
      </c>
      <c r="AK157" s="371">
        <f t="shared" si="31"/>
        <v>0</v>
      </c>
      <c r="AL157" s="1383">
        <f t="shared" si="15"/>
        <v>0</v>
      </c>
      <c r="AM157" s="1339"/>
    </row>
    <row r="158" spans="1:39" ht="14.45" customHeight="1">
      <c r="A158" s="557">
        <v>0</v>
      </c>
      <c r="B158" s="558">
        <v>0</v>
      </c>
      <c r="C158" s="558">
        <v>0</v>
      </c>
      <c r="D158" s="558">
        <v>0</v>
      </c>
      <c r="E158" s="559">
        <v>0</v>
      </c>
      <c r="K158" s="199"/>
      <c r="L158" s="200"/>
      <c r="M158" s="200"/>
      <c r="N158" s="201" t="s">
        <v>150</v>
      </c>
      <c r="O158" s="203"/>
      <c r="P158" s="224">
        <f t="shared" si="29"/>
        <v>1530</v>
      </c>
      <c r="Q158" s="225">
        <f t="shared" si="29"/>
        <v>1530</v>
      </c>
      <c r="R158" s="225">
        <f t="shared" si="29"/>
        <v>0</v>
      </c>
      <c r="S158" s="226">
        <f t="shared" si="29"/>
        <v>700</v>
      </c>
      <c r="T158" s="275">
        <f t="shared" si="29"/>
        <v>0</v>
      </c>
      <c r="U158" s="207"/>
      <c r="V158" s="200"/>
      <c r="W158" s="200"/>
      <c r="X158" s="201" t="s">
        <v>150</v>
      </c>
      <c r="Y158" s="465"/>
      <c r="Z158" s="224">
        <f>Z43</f>
        <v>0</v>
      </c>
      <c r="AA158" s="225">
        <f>AA43</f>
        <v>0</v>
      </c>
      <c r="AB158" s="297">
        <f>AB43</f>
        <v>0</v>
      </c>
      <c r="AC158" s="371">
        <f>AC43</f>
        <v>0</v>
      </c>
      <c r="AE158" s="199"/>
      <c r="AF158" s="200"/>
      <c r="AG158" s="200"/>
      <c r="AH158" s="201" t="s">
        <v>150</v>
      </c>
      <c r="AI158" s="224">
        <f t="shared" si="14"/>
        <v>1530</v>
      </c>
      <c r="AJ158" s="225">
        <f t="shared" si="30"/>
        <v>0</v>
      </c>
      <c r="AK158" s="371">
        <f t="shared" si="31"/>
        <v>700</v>
      </c>
      <c r="AL158" s="1383">
        <f t="shared" si="15"/>
        <v>0</v>
      </c>
      <c r="AM158" s="1339"/>
    </row>
    <row r="159" spans="1:39" ht="14.45" customHeight="1">
      <c r="A159" s="557">
        <v>0</v>
      </c>
      <c r="B159" s="558">
        <v>0</v>
      </c>
      <c r="C159" s="558">
        <v>0</v>
      </c>
      <c r="D159" s="558">
        <v>0</v>
      </c>
      <c r="E159" s="559">
        <v>0</v>
      </c>
      <c r="K159" s="199"/>
      <c r="L159" s="200" t="s">
        <v>41</v>
      </c>
      <c r="M159" s="221"/>
      <c r="N159" s="201" t="s">
        <v>13</v>
      </c>
      <c r="O159" s="203"/>
      <c r="P159" s="224">
        <f t="shared" si="29"/>
        <v>0</v>
      </c>
      <c r="Q159" s="225">
        <f t="shared" si="29"/>
        <v>0</v>
      </c>
      <c r="R159" s="225">
        <f t="shared" si="29"/>
        <v>0</v>
      </c>
      <c r="S159" s="226">
        <f t="shared" si="29"/>
        <v>0</v>
      </c>
      <c r="T159" s="275">
        <f t="shared" si="29"/>
        <v>0</v>
      </c>
      <c r="U159" s="207"/>
      <c r="V159" s="200" t="s">
        <v>41</v>
      </c>
      <c r="W159" s="221"/>
      <c r="X159" s="201" t="s">
        <v>13</v>
      </c>
      <c r="Y159" s="203" t="s">
        <v>156</v>
      </c>
      <c r="Z159" s="224">
        <f>IF(ISERROR(Z$39*(Q159/(Q$156+Q$157+Q$159))),0,ROUND(Z$39*(Q159/(Q$156+Q$157+Q$159)),0))</f>
        <v>0</v>
      </c>
      <c r="AA159" s="225">
        <f>IF(ISERROR(AA$39*(R159/(R$156+R$157+R$159))),0,ROUND(AA$39*(R159/(R$156+R$157+R$159)),0))</f>
        <v>0</v>
      </c>
      <c r="AB159" s="297">
        <f>IF(ISERROR(AB$39*(S159/(S$156+S$157+S$159))),0,ROUND(AB$39*(S159/(S$156+S$157+S$159)),0))</f>
        <v>0</v>
      </c>
      <c r="AC159" s="371">
        <f>IF(ISERROR(AC$39*(T159/(T$156+T$157+T$159))),0,ROUND(AC$39*(T159/(T$156+T$157+T$159)),0))</f>
        <v>0</v>
      </c>
      <c r="AE159" s="199"/>
      <c r="AF159" s="200" t="s">
        <v>41</v>
      </c>
      <c r="AG159" s="221"/>
      <c r="AH159" s="201" t="s">
        <v>13</v>
      </c>
      <c r="AI159" s="224">
        <f t="shared" si="14"/>
        <v>0</v>
      </c>
      <c r="AJ159" s="225">
        <f t="shared" si="30"/>
        <v>0</v>
      </c>
      <c r="AK159" s="371">
        <f t="shared" si="31"/>
        <v>0</v>
      </c>
      <c r="AL159" s="1383">
        <f t="shared" si="15"/>
        <v>0</v>
      </c>
      <c r="AM159" s="1339"/>
    </row>
    <row r="160" spans="1:39" ht="14.45" customHeight="1">
      <c r="A160" s="557">
        <v>0</v>
      </c>
      <c r="B160" s="558">
        <v>0</v>
      </c>
      <c r="C160" s="558">
        <v>0</v>
      </c>
      <c r="D160" s="558">
        <v>0</v>
      </c>
      <c r="E160" s="559">
        <v>0</v>
      </c>
      <c r="K160" s="199"/>
      <c r="L160" s="200"/>
      <c r="M160" s="201" t="s">
        <v>70</v>
      </c>
      <c r="N160" s="202"/>
      <c r="O160" s="203"/>
      <c r="P160" s="224">
        <f t="shared" si="29"/>
        <v>56691</v>
      </c>
      <c r="Q160" s="225">
        <f t="shared" si="29"/>
        <v>56691</v>
      </c>
      <c r="R160" s="225">
        <f t="shared" si="29"/>
        <v>32440</v>
      </c>
      <c r="S160" s="226">
        <f t="shared" si="29"/>
        <v>0</v>
      </c>
      <c r="T160" s="275">
        <f t="shared" si="29"/>
        <v>13700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4"/>
        <v>56691</v>
      </c>
      <c r="AJ160" s="225">
        <f t="shared" si="30"/>
        <v>32440</v>
      </c>
      <c r="AK160" s="371">
        <f t="shared" si="31"/>
        <v>0</v>
      </c>
      <c r="AL160" s="1383">
        <f t="shared" si="15"/>
        <v>0</v>
      </c>
      <c r="AM160" s="1339"/>
    </row>
    <row r="161" spans="1:39" ht="14.45" customHeight="1">
      <c r="A161" s="557">
        <v>0</v>
      </c>
      <c r="B161" s="558">
        <v>0</v>
      </c>
      <c r="C161" s="558">
        <v>0</v>
      </c>
      <c r="D161" s="558">
        <v>0</v>
      </c>
      <c r="E161" s="559">
        <v>0</v>
      </c>
      <c r="K161" s="199"/>
      <c r="L161" s="200"/>
      <c r="M161" s="201" t="s">
        <v>73</v>
      </c>
      <c r="N161" s="202"/>
      <c r="O161" s="203"/>
      <c r="P161" s="224">
        <f t="shared" si="29"/>
        <v>0</v>
      </c>
      <c r="Q161" s="225">
        <f t="shared" si="29"/>
        <v>0</v>
      </c>
      <c r="R161" s="225">
        <f t="shared" si="29"/>
        <v>0</v>
      </c>
      <c r="S161" s="226">
        <f t="shared" si="29"/>
        <v>0</v>
      </c>
      <c r="T161" s="275">
        <f t="shared" si="29"/>
        <v>0</v>
      </c>
      <c r="U161" s="207"/>
      <c r="V161" s="200"/>
      <c r="W161" s="201" t="s">
        <v>73</v>
      </c>
      <c r="X161" s="202"/>
      <c r="Y161" s="203" t="s">
        <v>156</v>
      </c>
      <c r="Z161" s="224">
        <f t="shared" ref="Z161:AC162" si="33">IF(ISERROR(Z$47*(Q161/(Q$150+Q$151+Q$152+Q$161+Q$162))),0,ROUND(Z$47*(Q161/(Q$150+Q$151+Q$152+Q$161+Q$162)),0))</f>
        <v>0</v>
      </c>
      <c r="AA161" s="225">
        <f t="shared" si="33"/>
        <v>0</v>
      </c>
      <c r="AB161" s="297">
        <f t="shared" si="33"/>
        <v>0</v>
      </c>
      <c r="AC161" s="371">
        <f t="shared" si="33"/>
        <v>0</v>
      </c>
      <c r="AE161" s="199"/>
      <c r="AF161" s="200"/>
      <c r="AG161" s="201" t="s">
        <v>73</v>
      </c>
      <c r="AH161" s="202"/>
      <c r="AI161" s="224">
        <f t="shared" si="14"/>
        <v>0</v>
      </c>
      <c r="AJ161" s="225">
        <f t="shared" si="30"/>
        <v>0</v>
      </c>
      <c r="AK161" s="371">
        <f t="shared" si="31"/>
        <v>0</v>
      </c>
      <c r="AL161" s="1383">
        <f t="shared" si="15"/>
        <v>0</v>
      </c>
      <c r="AM161" s="1339"/>
    </row>
    <row r="162" spans="1:39" ht="14.45" customHeight="1">
      <c r="A162" s="557">
        <v>0</v>
      </c>
      <c r="B162" s="558">
        <v>0</v>
      </c>
      <c r="C162" s="558">
        <v>0</v>
      </c>
      <c r="D162" s="558">
        <v>0</v>
      </c>
      <c r="E162" s="559">
        <v>0</v>
      </c>
      <c r="K162" s="199"/>
      <c r="L162" s="221"/>
      <c r="M162" s="201" t="s">
        <v>13</v>
      </c>
      <c r="N162" s="202"/>
      <c r="O162" s="203"/>
      <c r="P162" s="224">
        <f t="shared" si="29"/>
        <v>0</v>
      </c>
      <c r="Q162" s="225">
        <f t="shared" si="29"/>
        <v>0</v>
      </c>
      <c r="R162" s="225">
        <f t="shared" si="29"/>
        <v>0</v>
      </c>
      <c r="S162" s="226">
        <f t="shared" si="29"/>
        <v>0</v>
      </c>
      <c r="T162" s="275">
        <f t="shared" si="29"/>
        <v>0</v>
      </c>
      <c r="U162" s="207"/>
      <c r="V162" s="221"/>
      <c r="W162" s="201" t="s">
        <v>13</v>
      </c>
      <c r="X162" s="202"/>
      <c r="Y162" s="203" t="s">
        <v>156</v>
      </c>
      <c r="Z162" s="224">
        <f t="shared" si="33"/>
        <v>0</v>
      </c>
      <c r="AA162" s="225">
        <f t="shared" si="33"/>
        <v>0</v>
      </c>
      <c r="AB162" s="297">
        <f t="shared" si="33"/>
        <v>0</v>
      </c>
      <c r="AC162" s="371">
        <f t="shared" si="33"/>
        <v>0</v>
      </c>
      <c r="AE162" s="199"/>
      <c r="AF162" s="221"/>
      <c r="AG162" s="201" t="s">
        <v>13</v>
      </c>
      <c r="AH162" s="202"/>
      <c r="AI162" s="224">
        <f t="shared" si="14"/>
        <v>0</v>
      </c>
      <c r="AJ162" s="225">
        <f t="shared" si="30"/>
        <v>0</v>
      </c>
      <c r="AK162" s="371">
        <f t="shared" si="31"/>
        <v>0</v>
      </c>
      <c r="AL162" s="1383">
        <f t="shared" si="15"/>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34">P48+P102</f>
        <v>14412</v>
      </c>
      <c r="Q163" s="225">
        <f t="shared" si="34"/>
        <v>14412</v>
      </c>
      <c r="R163" s="225">
        <f t="shared" si="34"/>
        <v>2192</v>
      </c>
      <c r="S163" s="226">
        <f t="shared" si="34"/>
        <v>0</v>
      </c>
      <c r="T163" s="275">
        <f t="shared" si="34"/>
        <v>0</v>
      </c>
      <c r="U163" s="207" t="s">
        <v>4</v>
      </c>
      <c r="V163" s="178" t="s">
        <v>78</v>
      </c>
      <c r="W163" s="202"/>
      <c r="X163" s="202"/>
      <c r="Y163" s="203" t="s">
        <v>156</v>
      </c>
      <c r="Z163" s="464">
        <f>IF(ISERROR(Z$60*(Q163/(Q$123+Q$133+Q$134+Q$135+Q$144+Q$163+Q$175))),0,ROUND(Z$60*(Q163/(Q$123+Q$133+Q$134+Q$135+Q$144+Q$163+Q$175)),0))</f>
        <v>0</v>
      </c>
      <c r="AA163" s="225">
        <f>IF(ISERROR(AA$60*(R163/(R$123+R$133+R$134+R$135+R$144+R$163+R$175))),0,ROUND(AA$60*(R163/(R$123+R$133+R$134+R$135+R$144+R$163+R$175)),0))</f>
        <v>0</v>
      </c>
      <c r="AB163" s="297">
        <f>IF(ISERROR(AB$60*(S163/(S$123+S$133+S$134+S$135+S$144+S$163+S$175))),0,ROUND(AB$60*(S163/(S$123+S$133+S$134+S$135+S$144+S$163+S$175)),0))</f>
        <v>0</v>
      </c>
      <c r="AC163" s="371">
        <f>IF(ISERROR(AC$60*(T163/(T$123+T$133+T$134+T$135+T$144+T$163+T$175))),0,ROUND(AC$60*(T163/(T$123+T$133+T$134+T$135+T$144+T$163+T$175)),0))</f>
        <v>0</v>
      </c>
      <c r="AE163" s="199" t="s">
        <v>4</v>
      </c>
      <c r="AF163" s="178" t="s">
        <v>78</v>
      </c>
      <c r="AG163" s="202"/>
      <c r="AH163" s="202"/>
      <c r="AI163" s="224">
        <f t="shared" si="14"/>
        <v>14412</v>
      </c>
      <c r="AJ163" s="225">
        <f>SUM(AJ164:AJ165)</f>
        <v>2192</v>
      </c>
      <c r="AK163" s="371">
        <f>SUM(AK164:AK165)</f>
        <v>0</v>
      </c>
      <c r="AL163" s="1383">
        <f t="shared" si="15"/>
        <v>0</v>
      </c>
      <c r="AM163" s="1339"/>
    </row>
    <row r="164" spans="1:39" ht="14.45" customHeight="1">
      <c r="A164" s="557">
        <v>0</v>
      </c>
      <c r="B164" s="558">
        <v>0</v>
      </c>
      <c r="C164" s="558">
        <v>0</v>
      </c>
      <c r="D164" s="558">
        <v>0</v>
      </c>
      <c r="E164" s="559">
        <v>0</v>
      </c>
      <c r="K164" s="199"/>
      <c r="L164" s="200"/>
      <c r="M164" s="201" t="s">
        <v>11</v>
      </c>
      <c r="N164" s="202"/>
      <c r="O164" s="203"/>
      <c r="P164" s="224">
        <f t="shared" si="34"/>
        <v>0</v>
      </c>
      <c r="Q164" s="225">
        <f t="shared" si="34"/>
        <v>0</v>
      </c>
      <c r="R164" s="225">
        <f t="shared" si="34"/>
        <v>0</v>
      </c>
      <c r="S164" s="226">
        <f t="shared" si="34"/>
        <v>0</v>
      </c>
      <c r="T164" s="275">
        <f t="shared" si="34"/>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4"/>
        <v>0</v>
      </c>
      <c r="AJ164" s="225">
        <f t="shared" ref="AJ164:AJ169" si="35">IF($P164-$Z164=0,0,ROUND((R164-AA164)*$AI164/($P164-$Z164),0))</f>
        <v>0</v>
      </c>
      <c r="AK164" s="371">
        <f t="shared" ref="AK164:AK169" si="36">IF(P164-Z164=0,0,ROUND((S164-AB164)*AI164/(P164-Z164),0))</f>
        <v>0</v>
      </c>
      <c r="AL164" s="1383">
        <f t="shared" si="15"/>
        <v>0</v>
      </c>
      <c r="AM164" s="1339"/>
    </row>
    <row r="165" spans="1:39" ht="14.45" customHeight="1">
      <c r="A165" s="557">
        <v>0</v>
      </c>
      <c r="B165" s="558">
        <v>0</v>
      </c>
      <c r="C165" s="558">
        <v>0</v>
      </c>
      <c r="D165" s="558">
        <v>0</v>
      </c>
      <c r="E165" s="559">
        <v>0</v>
      </c>
      <c r="K165" s="199"/>
      <c r="L165" s="221"/>
      <c r="M165" s="201" t="s">
        <v>13</v>
      </c>
      <c r="N165" s="202"/>
      <c r="O165" s="203"/>
      <c r="P165" s="224">
        <f t="shared" si="34"/>
        <v>14412</v>
      </c>
      <c r="Q165" s="225">
        <f t="shared" si="34"/>
        <v>14412</v>
      </c>
      <c r="R165" s="225">
        <f t="shared" si="34"/>
        <v>2192</v>
      </c>
      <c r="S165" s="226">
        <f t="shared" si="34"/>
        <v>0</v>
      </c>
      <c r="T165" s="275">
        <f t="shared" si="34"/>
        <v>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4"/>
        <v>14412</v>
      </c>
      <c r="AJ165" s="225">
        <f t="shared" si="35"/>
        <v>2192</v>
      </c>
      <c r="AK165" s="371">
        <f t="shared" si="36"/>
        <v>0</v>
      </c>
      <c r="AL165" s="1383">
        <f t="shared" si="15"/>
        <v>0</v>
      </c>
      <c r="AM165" s="1339"/>
    </row>
    <row r="166" spans="1:39" ht="14.45" customHeight="1">
      <c r="A166" s="557">
        <v>0</v>
      </c>
      <c r="B166" s="558">
        <v>0</v>
      </c>
      <c r="C166" s="558">
        <v>0</v>
      </c>
      <c r="D166" s="558">
        <v>0</v>
      </c>
      <c r="E166" s="559">
        <v>0</v>
      </c>
      <c r="K166" s="199"/>
      <c r="L166" s="174"/>
      <c r="M166" s="201" t="s">
        <v>88</v>
      </c>
      <c r="N166" s="202"/>
      <c r="O166" s="203"/>
      <c r="P166" s="224">
        <f t="shared" si="34"/>
        <v>6700</v>
      </c>
      <c r="Q166" s="225">
        <f t="shared" si="34"/>
        <v>6700</v>
      </c>
      <c r="R166" s="225">
        <f t="shared" si="34"/>
        <v>0</v>
      </c>
      <c r="S166" s="226">
        <f t="shared" si="34"/>
        <v>0</v>
      </c>
      <c r="T166" s="275">
        <f t="shared" si="34"/>
        <v>0</v>
      </c>
      <c r="U166" s="207"/>
      <c r="V166" s="174"/>
      <c r="W166" s="201" t="s">
        <v>88</v>
      </c>
      <c r="X166" s="202"/>
      <c r="Y166" s="203"/>
      <c r="Z166" s="224">
        <f t="shared" ref="Z166:AB168" si="37">Z51</f>
        <v>0</v>
      </c>
      <c r="AA166" s="225">
        <f t="shared" si="37"/>
        <v>0</v>
      </c>
      <c r="AB166" s="297">
        <f t="shared" si="37"/>
        <v>0</v>
      </c>
      <c r="AC166" s="371">
        <f>AC51</f>
        <v>0</v>
      </c>
      <c r="AE166" s="199"/>
      <c r="AF166" s="174"/>
      <c r="AG166" s="201" t="s">
        <v>88</v>
      </c>
      <c r="AH166" s="202"/>
      <c r="AI166" s="224">
        <f t="shared" si="14"/>
        <v>6700</v>
      </c>
      <c r="AJ166" s="225">
        <f t="shared" si="35"/>
        <v>0</v>
      </c>
      <c r="AK166" s="371">
        <f t="shared" si="36"/>
        <v>0</v>
      </c>
      <c r="AL166" s="1383">
        <f t="shared" si="15"/>
        <v>0</v>
      </c>
      <c r="AM166" s="1339"/>
    </row>
    <row r="167" spans="1:39" ht="14.45" customHeight="1" thickBot="1">
      <c r="A167" s="560">
        <v>0</v>
      </c>
      <c r="B167" s="561">
        <v>0</v>
      </c>
      <c r="C167" s="561">
        <v>0</v>
      </c>
      <c r="D167" s="561">
        <v>0</v>
      </c>
      <c r="E167" s="562">
        <v>0</v>
      </c>
      <c r="K167" s="199"/>
      <c r="L167" s="181" t="s">
        <v>91</v>
      </c>
      <c r="M167" s="201" t="s">
        <v>89</v>
      </c>
      <c r="N167" s="202"/>
      <c r="O167" s="203"/>
      <c r="P167" s="224">
        <f t="shared" si="34"/>
        <v>2475</v>
      </c>
      <c r="Q167" s="225">
        <f t="shared" si="34"/>
        <v>2475</v>
      </c>
      <c r="R167" s="225">
        <f t="shared" si="34"/>
        <v>0</v>
      </c>
      <c r="S167" s="226">
        <f t="shared" si="34"/>
        <v>0</v>
      </c>
      <c r="T167" s="275">
        <f t="shared" si="34"/>
        <v>0</v>
      </c>
      <c r="U167" s="207"/>
      <c r="V167" s="181" t="s">
        <v>91</v>
      </c>
      <c r="W167" s="201" t="s">
        <v>89</v>
      </c>
      <c r="X167" s="202"/>
      <c r="Y167" s="203"/>
      <c r="Z167" s="224">
        <f t="shared" si="37"/>
        <v>0</v>
      </c>
      <c r="AA167" s="225">
        <f t="shared" si="37"/>
        <v>0</v>
      </c>
      <c r="AB167" s="297">
        <f t="shared" si="37"/>
        <v>0</v>
      </c>
      <c r="AC167" s="371">
        <f>AC52</f>
        <v>0</v>
      </c>
      <c r="AE167" s="199"/>
      <c r="AF167" s="181" t="s">
        <v>91</v>
      </c>
      <c r="AG167" s="201" t="s">
        <v>89</v>
      </c>
      <c r="AH167" s="202"/>
      <c r="AI167" s="224">
        <f t="shared" si="14"/>
        <v>2475</v>
      </c>
      <c r="AJ167" s="225">
        <f t="shared" si="35"/>
        <v>0</v>
      </c>
      <c r="AK167" s="371">
        <f t="shared" si="36"/>
        <v>0</v>
      </c>
      <c r="AL167" s="1383">
        <f t="shared" si="15"/>
        <v>0</v>
      </c>
      <c r="AM167" s="1339"/>
    </row>
    <row r="168" spans="1:39" ht="14.45" customHeight="1">
      <c r="K168" s="199"/>
      <c r="L168" s="181"/>
      <c r="M168" s="201" t="s">
        <v>104</v>
      </c>
      <c r="N168" s="202"/>
      <c r="O168" s="203"/>
      <c r="P168" s="224">
        <f t="shared" si="34"/>
        <v>0</v>
      </c>
      <c r="Q168" s="225">
        <f t="shared" si="34"/>
        <v>0</v>
      </c>
      <c r="R168" s="225">
        <f t="shared" si="34"/>
        <v>0</v>
      </c>
      <c r="S168" s="226">
        <f t="shared" si="34"/>
        <v>0</v>
      </c>
      <c r="T168" s="275">
        <f t="shared" si="34"/>
        <v>0</v>
      </c>
      <c r="U168" s="207"/>
      <c r="V168" s="181"/>
      <c r="W168" s="201" t="s">
        <v>104</v>
      </c>
      <c r="X168" s="202"/>
      <c r="Y168" s="203"/>
      <c r="Z168" s="224">
        <f t="shared" si="37"/>
        <v>0</v>
      </c>
      <c r="AA168" s="225">
        <f t="shared" si="37"/>
        <v>0</v>
      </c>
      <c r="AB168" s="297">
        <f t="shared" si="37"/>
        <v>0</v>
      </c>
      <c r="AC168" s="371">
        <f>AC53</f>
        <v>0</v>
      </c>
      <c r="AE168" s="199"/>
      <c r="AF168" s="181"/>
      <c r="AG168" s="201" t="s">
        <v>104</v>
      </c>
      <c r="AH168" s="202"/>
      <c r="AI168" s="224">
        <f t="shared" si="14"/>
        <v>0</v>
      </c>
      <c r="AJ168" s="225">
        <f t="shared" si="35"/>
        <v>0</v>
      </c>
      <c r="AK168" s="371">
        <f t="shared" si="36"/>
        <v>0</v>
      </c>
      <c r="AL168" s="1383">
        <f t="shared" si="15"/>
        <v>0</v>
      </c>
      <c r="AM168" s="1339"/>
    </row>
    <row r="169" spans="1:39" ht="14.45" customHeight="1" thickBot="1">
      <c r="K169" s="199"/>
      <c r="L169" s="181"/>
      <c r="M169" s="201" t="s">
        <v>90</v>
      </c>
      <c r="N169" s="202"/>
      <c r="O169" s="203"/>
      <c r="P169" s="224">
        <f t="shared" si="34"/>
        <v>0</v>
      </c>
      <c r="Q169" s="225">
        <f t="shared" si="34"/>
        <v>0</v>
      </c>
      <c r="R169" s="225">
        <f t="shared" si="34"/>
        <v>0</v>
      </c>
      <c r="S169" s="226">
        <f t="shared" si="34"/>
        <v>0</v>
      </c>
      <c r="T169" s="275">
        <f t="shared" si="34"/>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4"/>
        <v>0</v>
      </c>
      <c r="AJ169" s="225">
        <f t="shared" si="35"/>
        <v>0</v>
      </c>
      <c r="AK169" s="371">
        <f t="shared" si="36"/>
        <v>0</v>
      </c>
      <c r="AL169" s="1383">
        <f t="shared" si="15"/>
        <v>0</v>
      </c>
      <c r="AM169" s="1339"/>
    </row>
    <row r="170" spans="1:39" ht="14.45" customHeight="1">
      <c r="A170" s="554">
        <v>0</v>
      </c>
      <c r="B170" s="555">
        <v>0</v>
      </c>
      <c r="C170" s="555">
        <v>0</v>
      </c>
      <c r="D170" s="555">
        <v>0</v>
      </c>
      <c r="E170" s="556">
        <v>0</v>
      </c>
      <c r="K170" s="199"/>
      <c r="L170" s="181" t="s">
        <v>92</v>
      </c>
      <c r="M170" s="201" t="s">
        <v>105</v>
      </c>
      <c r="N170" s="202"/>
      <c r="O170" s="203"/>
      <c r="P170" s="224">
        <f t="shared" si="34"/>
        <v>0</v>
      </c>
      <c r="Q170" s="225">
        <f t="shared" si="34"/>
        <v>0</v>
      </c>
      <c r="R170" s="225">
        <f t="shared" si="34"/>
        <v>0</v>
      </c>
      <c r="S170" s="226">
        <f t="shared" si="34"/>
        <v>0</v>
      </c>
      <c r="T170" s="275">
        <f t="shared" si="34"/>
        <v>0</v>
      </c>
      <c r="U170" s="207"/>
      <c r="V170" s="181" t="s">
        <v>92</v>
      </c>
      <c r="W170" s="201" t="s">
        <v>105</v>
      </c>
      <c r="X170" s="202"/>
      <c r="Y170" s="203" t="s">
        <v>156</v>
      </c>
      <c r="Z170" s="224">
        <f t="shared" ref="Z170:AC172" si="38">IF(ISERROR((Z$58+Z$59)*(Q170/(Q$170+Q$171+Q$172+Q$174))),0,ROUND((Z$58+Z$59)*(Q170/(Q$170+Q$171+Q$172+Q$174)),0))</f>
        <v>0</v>
      </c>
      <c r="AA170" s="225">
        <f t="shared" si="38"/>
        <v>0</v>
      </c>
      <c r="AB170" s="297">
        <f t="shared" si="38"/>
        <v>0</v>
      </c>
      <c r="AC170" s="371">
        <f t="shared" si="38"/>
        <v>0</v>
      </c>
      <c r="AE170" s="199"/>
      <c r="AF170" s="181" t="s">
        <v>92</v>
      </c>
      <c r="AG170" s="201" t="s">
        <v>105</v>
      </c>
      <c r="AH170" s="202"/>
      <c r="AI170" s="224">
        <f t="shared" si="14"/>
        <v>0</v>
      </c>
      <c r="AJ170" s="225">
        <f t="shared" ref="AJ170:AJ175" si="39">IF($P170-$Z170=0,0,ROUND((R170-AA170)*$AI170/($P170-$Z170),0))</f>
        <v>0</v>
      </c>
      <c r="AK170" s="371">
        <f t="shared" ref="AK170:AK175" si="40">IF(P170-Z170=0,0,ROUND((S170-AB170)*AI170/(P170-Z170),0))</f>
        <v>0</v>
      </c>
      <c r="AL170" s="1383">
        <f t="shared" si="15"/>
        <v>0</v>
      </c>
      <c r="AM170" s="1339"/>
    </row>
    <row r="171" spans="1:39" ht="14.45" customHeight="1">
      <c r="A171" s="557">
        <v>0</v>
      </c>
      <c r="B171" s="558">
        <v>0</v>
      </c>
      <c r="C171" s="558">
        <v>0</v>
      </c>
      <c r="D171" s="558">
        <v>0</v>
      </c>
      <c r="E171" s="559">
        <v>0</v>
      </c>
      <c r="K171" s="199"/>
      <c r="L171" s="181"/>
      <c r="M171" s="201" t="s">
        <v>106</v>
      </c>
      <c r="N171" s="202"/>
      <c r="O171" s="203"/>
      <c r="P171" s="224">
        <f t="shared" si="34"/>
        <v>0</v>
      </c>
      <c r="Q171" s="225">
        <f t="shared" si="34"/>
        <v>0</v>
      </c>
      <c r="R171" s="225">
        <f t="shared" si="34"/>
        <v>0</v>
      </c>
      <c r="S171" s="226">
        <f t="shared" si="34"/>
        <v>0</v>
      </c>
      <c r="T171" s="275">
        <f t="shared" si="34"/>
        <v>0</v>
      </c>
      <c r="U171" s="207"/>
      <c r="V171" s="181"/>
      <c r="W171" s="201" t="s">
        <v>106</v>
      </c>
      <c r="X171" s="202"/>
      <c r="Y171" s="203" t="s">
        <v>156</v>
      </c>
      <c r="Z171" s="224">
        <f t="shared" si="38"/>
        <v>0</v>
      </c>
      <c r="AA171" s="225">
        <f t="shared" si="38"/>
        <v>0</v>
      </c>
      <c r="AB171" s="297">
        <f t="shared" si="38"/>
        <v>0</v>
      </c>
      <c r="AC171" s="371">
        <f t="shared" si="38"/>
        <v>0</v>
      </c>
      <c r="AE171" s="199"/>
      <c r="AF171" s="181"/>
      <c r="AG171" s="201" t="s">
        <v>106</v>
      </c>
      <c r="AH171" s="202"/>
      <c r="AI171" s="224">
        <f t="shared" si="14"/>
        <v>0</v>
      </c>
      <c r="AJ171" s="225">
        <f t="shared" si="39"/>
        <v>0</v>
      </c>
      <c r="AK171" s="371">
        <f t="shared" si="40"/>
        <v>0</v>
      </c>
      <c r="AL171" s="1383">
        <f t="shared" si="15"/>
        <v>0</v>
      </c>
      <c r="AM171" s="1339"/>
    </row>
    <row r="172" spans="1:39" ht="14.45" customHeight="1">
      <c r="A172" s="557">
        <v>0</v>
      </c>
      <c r="B172" s="558">
        <v>0</v>
      </c>
      <c r="C172" s="558">
        <v>0</v>
      </c>
      <c r="D172" s="558">
        <v>0</v>
      </c>
      <c r="E172" s="559">
        <v>0</v>
      </c>
      <c r="K172" s="199"/>
      <c r="L172" s="181"/>
      <c r="M172" s="201" t="s">
        <v>107</v>
      </c>
      <c r="N172" s="202"/>
      <c r="O172" s="203"/>
      <c r="P172" s="224">
        <f t="shared" si="34"/>
        <v>0</v>
      </c>
      <c r="Q172" s="225">
        <f t="shared" si="34"/>
        <v>0</v>
      </c>
      <c r="R172" s="225">
        <f t="shared" si="34"/>
        <v>0</v>
      </c>
      <c r="S172" s="226">
        <f t="shared" si="34"/>
        <v>0</v>
      </c>
      <c r="T172" s="275">
        <f t="shared" si="34"/>
        <v>0</v>
      </c>
      <c r="U172" s="207"/>
      <c r="V172" s="181"/>
      <c r="W172" s="201" t="s">
        <v>107</v>
      </c>
      <c r="X172" s="202"/>
      <c r="Y172" s="203" t="s">
        <v>156</v>
      </c>
      <c r="Z172" s="224">
        <f t="shared" si="38"/>
        <v>0</v>
      </c>
      <c r="AA172" s="225">
        <f t="shared" si="38"/>
        <v>0</v>
      </c>
      <c r="AB172" s="297">
        <f t="shared" si="38"/>
        <v>0</v>
      </c>
      <c r="AC172" s="371">
        <f t="shared" si="38"/>
        <v>0</v>
      </c>
      <c r="AE172" s="199"/>
      <c r="AF172" s="181"/>
      <c r="AG172" s="201" t="s">
        <v>107</v>
      </c>
      <c r="AH172" s="202"/>
      <c r="AI172" s="224">
        <f t="shared" si="14"/>
        <v>0</v>
      </c>
      <c r="AJ172" s="225">
        <f t="shared" si="39"/>
        <v>0</v>
      </c>
      <c r="AK172" s="371">
        <f t="shared" si="40"/>
        <v>0</v>
      </c>
      <c r="AL172" s="1383">
        <f t="shared" si="15"/>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41">P58+P112</f>
        <v>0</v>
      </c>
      <c r="Q173" s="225">
        <f t="shared" si="41"/>
        <v>0</v>
      </c>
      <c r="R173" s="225">
        <f t="shared" si="41"/>
        <v>0</v>
      </c>
      <c r="S173" s="226">
        <f t="shared" si="41"/>
        <v>0</v>
      </c>
      <c r="T173" s="275">
        <f t="shared" si="41"/>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4"/>
        <v>0</v>
      </c>
      <c r="AJ173" s="225">
        <f t="shared" si="39"/>
        <v>0</v>
      </c>
      <c r="AK173" s="371">
        <f t="shared" si="40"/>
        <v>0</v>
      </c>
      <c r="AL173" s="1383">
        <f t="shared" si="15"/>
        <v>0</v>
      </c>
      <c r="AM173" s="1339"/>
    </row>
    <row r="174" spans="1:39" ht="14.45" customHeight="1">
      <c r="A174" s="557">
        <v>0</v>
      </c>
      <c r="B174" s="558">
        <v>0</v>
      </c>
      <c r="C174" s="558">
        <v>0</v>
      </c>
      <c r="D174" s="558">
        <v>0</v>
      </c>
      <c r="E174" s="559">
        <v>0</v>
      </c>
      <c r="K174" s="199"/>
      <c r="L174" s="221"/>
      <c r="M174" s="201" t="s">
        <v>13</v>
      </c>
      <c r="N174" s="202"/>
      <c r="O174" s="203"/>
      <c r="P174" s="224">
        <f t="shared" si="41"/>
        <v>62177</v>
      </c>
      <c r="Q174" s="225">
        <f t="shared" si="41"/>
        <v>62177</v>
      </c>
      <c r="R174" s="225">
        <f t="shared" si="41"/>
        <v>0</v>
      </c>
      <c r="S174" s="226">
        <f t="shared" si="41"/>
        <v>0</v>
      </c>
      <c r="T174" s="275">
        <f t="shared" si="41"/>
        <v>0</v>
      </c>
      <c r="U174" s="207"/>
      <c r="V174" s="221"/>
      <c r="W174" s="201" t="s">
        <v>13</v>
      </c>
      <c r="X174" s="202"/>
      <c r="Y174" s="203" t="s">
        <v>156</v>
      </c>
      <c r="Z174" s="224">
        <f>IF(ISERROR((Z$58+Z$59)*(Q174/(Q$170+Q$171+Q$172+Q$174))),0,ROUND((Z$58+Z$59)*(Q174/(Q$170+Q$171+Q$172+Q$174)),0))</f>
        <v>36519</v>
      </c>
      <c r="AA174" s="225">
        <f>IF(ISERROR((AA$58+AA$59)*(R174/(R$170+R$171+R$172+R$174))),0,ROUND((AA$58+AA$59)*(R174/(R$170+R$171+R$172+R$174)),0))</f>
        <v>0</v>
      </c>
      <c r="AB174" s="297">
        <f>IF(ISERROR((AB$58+AB$59)*(S174/(S$170+S$171+S$172+S$174))),0,ROUND((AB$58+AB$59)*(S174/(S$170+S$171+S$172+S$174)),0))</f>
        <v>0</v>
      </c>
      <c r="AC174" s="371">
        <f>IF(ISERROR((AC$58+AC$59)*(T174/(T$170+T$171+T$172+T$174))),0,ROUND((AC$58+AC$59)*(T174/(T$170+T$171+T$172+T$174)),0))</f>
        <v>0</v>
      </c>
      <c r="AE174" s="199"/>
      <c r="AF174" s="221"/>
      <c r="AG174" s="201" t="s">
        <v>13</v>
      </c>
      <c r="AH174" s="202"/>
      <c r="AI174" s="224">
        <f t="shared" si="14"/>
        <v>25658</v>
      </c>
      <c r="AJ174" s="225">
        <f t="shared" si="39"/>
        <v>0</v>
      </c>
      <c r="AK174" s="371">
        <f t="shared" si="40"/>
        <v>0</v>
      </c>
      <c r="AL174" s="1383">
        <f t="shared" si="15"/>
        <v>0</v>
      </c>
      <c r="AM174" s="1339"/>
    </row>
    <row r="175" spans="1:39" ht="14.45" customHeight="1">
      <c r="A175" s="557">
        <v>1963</v>
      </c>
      <c r="B175" s="558">
        <v>0</v>
      </c>
      <c r="C175" s="558">
        <v>37</v>
      </c>
      <c r="D175" s="558">
        <v>0</v>
      </c>
      <c r="E175" s="559">
        <v>0</v>
      </c>
      <c r="K175" s="199"/>
      <c r="L175" s="201" t="s">
        <v>13</v>
      </c>
      <c r="M175" s="202"/>
      <c r="N175" s="202"/>
      <c r="O175" s="203"/>
      <c r="P175" s="224">
        <f t="shared" si="41"/>
        <v>0</v>
      </c>
      <c r="Q175" s="225">
        <f t="shared" si="41"/>
        <v>0</v>
      </c>
      <c r="R175" s="225">
        <f t="shared" si="41"/>
        <v>0</v>
      </c>
      <c r="S175" s="226">
        <f t="shared" si="41"/>
        <v>0</v>
      </c>
      <c r="T175" s="275">
        <f t="shared" si="41"/>
        <v>0</v>
      </c>
      <c r="U175" s="207"/>
      <c r="V175" s="201" t="s">
        <v>13</v>
      </c>
      <c r="W175" s="202"/>
      <c r="X175" s="202"/>
      <c r="Y175" s="203" t="s">
        <v>156</v>
      </c>
      <c r="Z175" s="464">
        <f>Z61-SUM(Z123,Z126,Z129,Z133:Z144,Z148:Z154,Z160:Z163,Z166:Z174)</f>
        <v>-1</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4"/>
        <v>1</v>
      </c>
      <c r="AJ175" s="225">
        <f t="shared" si="39"/>
        <v>0</v>
      </c>
      <c r="AK175" s="371">
        <f t="shared" si="40"/>
        <v>0</v>
      </c>
      <c r="AL175" s="1383">
        <f t="shared" si="15"/>
        <v>0</v>
      </c>
      <c r="AM175" s="1387" t="s">
        <v>1277</v>
      </c>
    </row>
    <row r="176" spans="1:39" ht="14.45" customHeight="1" thickBot="1">
      <c r="A176" s="557">
        <v>1963</v>
      </c>
      <c r="B176" s="558">
        <v>0</v>
      </c>
      <c r="C176" s="558">
        <v>37</v>
      </c>
      <c r="D176" s="558">
        <v>0</v>
      </c>
      <c r="E176" s="559">
        <v>0</v>
      </c>
      <c r="K176" s="316"/>
      <c r="L176" s="317" t="s">
        <v>82</v>
      </c>
      <c r="M176" s="318"/>
      <c r="N176" s="318"/>
      <c r="O176" s="319"/>
      <c r="P176" s="320">
        <f t="shared" si="41"/>
        <v>759208</v>
      </c>
      <c r="Q176" s="321">
        <f t="shared" si="41"/>
        <v>614000</v>
      </c>
      <c r="R176" s="321">
        <f t="shared" si="41"/>
        <v>112692</v>
      </c>
      <c r="S176" s="322">
        <f t="shared" si="41"/>
        <v>222171</v>
      </c>
      <c r="T176" s="323">
        <f t="shared" si="41"/>
        <v>183800</v>
      </c>
      <c r="U176" s="372"/>
      <c r="V176" s="317" t="s">
        <v>82</v>
      </c>
      <c r="W176" s="318"/>
      <c r="X176" s="318"/>
      <c r="Y176" s="319"/>
      <c r="Z176" s="320">
        <f>SUM(Z123:Z175)-Z124-Z125-Z127-Z128-Z130-Z131-Z132-Z145-Z146-Z147-Z155-Z156-Z157-Z158-Z159-Z164-Z165</f>
        <v>62682</v>
      </c>
      <c r="AA176" s="321">
        <f>SUM(AA123:AA175)-AA124-AA125-AA127-AA128-AA130-AA131-AA132-AA145-AA146-AA147-AA155-AA156-AA157-AA158-AA159-AA164-AA165</f>
        <v>8766</v>
      </c>
      <c r="AB176" s="500">
        <f>SUM(AB123:AB175)-AB124-AB125-AB127-AB128-AB130-AB131-AB132-AB145-AB146-AB147-AB155-AB156-AB157-AB158-AB159-AB164-AB165</f>
        <v>37</v>
      </c>
      <c r="AC176" s="373">
        <f>SUM(AC123:AC175)-AC124-AC125-AC127-AC128-AC130-AC131-AC132-AC145-AC146-AC147-AC155-AC156-AC157-AC158-AC159-AC164-AC165</f>
        <v>13200</v>
      </c>
      <c r="AE176" s="374"/>
      <c r="AF176" s="317" t="s">
        <v>82</v>
      </c>
      <c r="AG176" s="318"/>
      <c r="AH176" s="318"/>
      <c r="AI176" s="375">
        <f t="shared" si="14"/>
        <v>551318</v>
      </c>
      <c r="AJ176" s="321">
        <f>SUM(AJ123,AJ126,AJ129,AJ133:AJ144,AJ148:AJ154,AJ160:AJ163,AJ166:AJ175)</f>
        <v>103926</v>
      </c>
      <c r="AK176" s="373">
        <f>SUM(AK123,AK126,AK129,AK133:AK144,AK148:AK154,AK160:AK163,AK166:AK175)</f>
        <v>106235</v>
      </c>
      <c r="AL176" s="1340">
        <f>SUM(AL123,AL126,AL129,AL133:AL144,AL148:AL154,AL160:AL163,AL166:AL175)</f>
        <v>145208</v>
      </c>
      <c r="AM176" s="1388">
        <f>P176-Q176</f>
        <v>145208</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24200</v>
      </c>
      <c r="B179" s="558">
        <v>8766</v>
      </c>
      <c r="C179" s="558">
        <v>0</v>
      </c>
      <c r="D179" s="558">
        <v>0</v>
      </c>
      <c r="E179" s="559">
        <v>13200</v>
      </c>
      <c r="AC179" s="442"/>
    </row>
    <row r="180" spans="1:29">
      <c r="A180" s="557">
        <v>24200</v>
      </c>
      <c r="B180" s="558">
        <v>8766</v>
      </c>
      <c r="C180" s="558">
        <v>0</v>
      </c>
      <c r="D180" s="558">
        <v>0</v>
      </c>
      <c r="E180" s="559">
        <v>13200</v>
      </c>
      <c r="AC180" s="442"/>
    </row>
    <row r="181" spans="1:29">
      <c r="A181" s="557">
        <v>0</v>
      </c>
      <c r="B181" s="558">
        <v>0</v>
      </c>
      <c r="C181" s="558">
        <v>0</v>
      </c>
      <c r="D181" s="558">
        <v>0</v>
      </c>
      <c r="E181" s="559">
        <v>0</v>
      </c>
      <c r="AC181" s="442"/>
    </row>
    <row r="182" spans="1:29">
      <c r="A182" s="557">
        <v>0</v>
      </c>
      <c r="B182" s="558">
        <v>0</v>
      </c>
      <c r="C182" s="558">
        <v>0</v>
      </c>
      <c r="D182" s="558">
        <v>0</v>
      </c>
      <c r="E182" s="559">
        <v>0</v>
      </c>
      <c r="AC182" s="442"/>
    </row>
    <row r="183" spans="1:29">
      <c r="A183" s="557">
        <v>0</v>
      </c>
      <c r="B183" s="558">
        <v>0</v>
      </c>
      <c r="C183" s="558">
        <v>0</v>
      </c>
      <c r="D183" s="558">
        <v>0</v>
      </c>
      <c r="E183" s="559">
        <v>0</v>
      </c>
      <c r="AC183" s="442"/>
    </row>
    <row r="184" spans="1:29">
      <c r="A184" s="557">
        <v>0</v>
      </c>
      <c r="B184" s="558">
        <v>0</v>
      </c>
      <c r="C184" s="558">
        <v>0</v>
      </c>
      <c r="D184" s="558">
        <v>0</v>
      </c>
      <c r="E184" s="559">
        <v>0</v>
      </c>
      <c r="AC184" s="442"/>
    </row>
    <row r="185" spans="1:29">
      <c r="A185" s="557">
        <v>0</v>
      </c>
      <c r="B185" s="558">
        <v>0</v>
      </c>
      <c r="C185" s="558">
        <v>0</v>
      </c>
      <c r="D185" s="558">
        <v>0</v>
      </c>
      <c r="E185" s="559">
        <v>0</v>
      </c>
      <c r="AC185" s="442"/>
    </row>
    <row r="186" spans="1:29">
      <c r="A186" s="557">
        <v>0</v>
      </c>
      <c r="B186" s="558">
        <v>0</v>
      </c>
      <c r="C186" s="558">
        <v>0</v>
      </c>
      <c r="D186" s="558">
        <v>0</v>
      </c>
      <c r="E186" s="559">
        <v>0</v>
      </c>
      <c r="AC186" s="442"/>
    </row>
    <row r="187" spans="1:29">
      <c r="A187" s="557">
        <v>36519</v>
      </c>
      <c r="B187" s="558">
        <v>0</v>
      </c>
      <c r="C187" s="558">
        <v>0</v>
      </c>
      <c r="D187" s="558">
        <v>0</v>
      </c>
      <c r="E187" s="559">
        <v>0</v>
      </c>
      <c r="AC187" s="442"/>
    </row>
    <row r="188" spans="1:29">
      <c r="A188" s="557">
        <v>0</v>
      </c>
      <c r="B188" s="558">
        <v>0</v>
      </c>
      <c r="C188" s="558">
        <v>0</v>
      </c>
      <c r="D188" s="558">
        <v>0</v>
      </c>
      <c r="E188" s="559">
        <v>0</v>
      </c>
      <c r="AC188" s="442"/>
    </row>
    <row r="189" spans="1:29">
      <c r="A189" s="557">
        <v>0</v>
      </c>
      <c r="B189" s="558">
        <v>0</v>
      </c>
      <c r="C189" s="558">
        <v>0</v>
      </c>
      <c r="D189" s="558">
        <v>0</v>
      </c>
      <c r="E189" s="559">
        <v>0</v>
      </c>
      <c r="AC189" s="442"/>
    </row>
    <row r="190" spans="1:29">
      <c r="A190" s="557">
        <v>0</v>
      </c>
      <c r="B190" s="558">
        <v>0</v>
      </c>
      <c r="C190" s="558">
        <v>0</v>
      </c>
      <c r="D190" s="558">
        <v>0</v>
      </c>
      <c r="E190" s="559">
        <v>0</v>
      </c>
      <c r="AC190" s="442"/>
    </row>
    <row r="191" spans="1:29">
      <c r="A191" s="557">
        <v>0</v>
      </c>
      <c r="B191" s="558">
        <v>0</v>
      </c>
      <c r="C191" s="558">
        <v>0</v>
      </c>
      <c r="D191" s="558">
        <v>0</v>
      </c>
      <c r="E191" s="559">
        <v>0</v>
      </c>
      <c r="AC191" s="442"/>
    </row>
    <row r="192" spans="1:29">
      <c r="A192" s="557">
        <v>0</v>
      </c>
      <c r="B192" s="558">
        <v>0</v>
      </c>
      <c r="C192" s="558">
        <v>0</v>
      </c>
      <c r="D192" s="558">
        <v>0</v>
      </c>
      <c r="E192" s="559">
        <v>0</v>
      </c>
      <c r="AC192" s="442"/>
    </row>
    <row r="193" spans="1:29">
      <c r="A193" s="557">
        <v>36519</v>
      </c>
      <c r="B193" s="558">
        <v>0</v>
      </c>
      <c r="C193" s="558">
        <v>0</v>
      </c>
      <c r="D193" s="558">
        <v>0</v>
      </c>
      <c r="E193" s="559">
        <v>0</v>
      </c>
      <c r="AC193" s="442"/>
    </row>
    <row r="194" spans="1:29">
      <c r="A194" s="557">
        <v>0</v>
      </c>
      <c r="B194" s="558">
        <v>0</v>
      </c>
      <c r="C194" s="558">
        <v>0</v>
      </c>
      <c r="D194" s="558">
        <v>0</v>
      </c>
      <c r="E194" s="559">
        <v>0</v>
      </c>
      <c r="AC194" s="442"/>
    </row>
    <row r="195" spans="1:29">
      <c r="A195" s="557">
        <v>0</v>
      </c>
      <c r="B195" s="558">
        <v>0</v>
      </c>
      <c r="C195" s="558">
        <v>0</v>
      </c>
      <c r="D195" s="558">
        <v>0</v>
      </c>
      <c r="E195" s="559">
        <v>0</v>
      </c>
      <c r="AC195" s="442"/>
    </row>
    <row r="196" spans="1:29" ht="14.25" thickBot="1">
      <c r="A196" s="557">
        <v>62682</v>
      </c>
      <c r="B196" s="558">
        <v>8766</v>
      </c>
      <c r="C196" s="558">
        <v>37</v>
      </c>
      <c r="D196" s="558">
        <v>0</v>
      </c>
      <c r="E196" s="559">
        <v>13200</v>
      </c>
      <c r="AC196" s="442"/>
    </row>
    <row r="197" spans="1:29">
      <c r="A197" s="555"/>
      <c r="B197" s="555"/>
      <c r="C197" s="555"/>
      <c r="D197" s="555"/>
      <c r="E197" s="555"/>
      <c r="AC197" s="442"/>
    </row>
    <row r="198" spans="1:29">
      <c r="AC198" s="442"/>
    </row>
    <row r="199" spans="1:29">
      <c r="AC199" s="442"/>
    </row>
    <row r="200" spans="1:29">
      <c r="AC200" s="442"/>
    </row>
    <row r="201" spans="1:29">
      <c r="AC201" s="442"/>
    </row>
    <row r="202" spans="1:29">
      <c r="AC202" s="442"/>
    </row>
    <row r="203" spans="1:29">
      <c r="AC203" s="442"/>
    </row>
    <row r="204" spans="1:29">
      <c r="AC204" s="442"/>
    </row>
    <row r="205" spans="1:29">
      <c r="AC205" s="442"/>
    </row>
    <row r="206" spans="1:29">
      <c r="AC206" s="442"/>
    </row>
    <row r="207" spans="1:29">
      <c r="AC207" s="442"/>
    </row>
    <row r="208" spans="1: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9.xml><?xml version="1.0" encoding="utf-8"?>
<worksheet xmlns="http://schemas.openxmlformats.org/spreadsheetml/2006/main" xmlns:r="http://schemas.openxmlformats.org/officeDocument/2006/relationships">
  <dimension ref="A1:AM245"/>
  <sheetViews>
    <sheetView topLeftCell="AA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658</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618413</v>
      </c>
      <c r="B8" s="555">
        <v>615155</v>
      </c>
      <c r="C8" s="555">
        <v>467379</v>
      </c>
      <c r="D8" s="555">
        <v>151034</v>
      </c>
      <c r="E8" s="555">
        <v>149739</v>
      </c>
      <c r="F8" s="555">
        <v>297444</v>
      </c>
      <c r="G8" s="555">
        <v>42275</v>
      </c>
      <c r="H8" s="556">
        <v>70000</v>
      </c>
      <c r="I8" s="558"/>
      <c r="K8" s="188"/>
      <c r="L8" s="189" t="s">
        <v>8</v>
      </c>
      <c r="M8" s="190"/>
      <c r="N8" s="190"/>
      <c r="O8" s="191" t="s">
        <v>9</v>
      </c>
      <c r="P8" s="192">
        <f>'Ｓ５７（1982）'!A9</f>
        <v>0</v>
      </c>
      <c r="Q8" s="258">
        <f>'Ｓ５７（1982）'!C9</f>
        <v>0</v>
      </c>
      <c r="R8" s="258">
        <f>'Ｓ５７（1982）'!E9</f>
        <v>0</v>
      </c>
      <c r="S8" s="260">
        <f>'Ｓ５７（1982）'!F9</f>
        <v>0</v>
      </c>
      <c r="T8" s="261">
        <f>'Ｓ５７（1982）'!H9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'Ｓ５７（1982）'!A10</f>
        <v>0</v>
      </c>
      <c r="Q9" s="205">
        <f>'Ｓ５７（1982）'!C10</f>
        <v>0</v>
      </c>
      <c r="R9" s="205">
        <f>'Ｓ５７（1982）'!E10</f>
        <v>0</v>
      </c>
      <c r="S9" s="267">
        <f>'Ｓ５７（1982）'!F10</f>
        <v>0</v>
      </c>
      <c r="T9" s="268">
        <f>'Ｓ５７（1982）'!H10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'Ｓ５７（1982）'!A11</f>
        <v>0</v>
      </c>
      <c r="Q11" s="218">
        <f>'Ｓ５７（1982）'!C11</f>
        <v>0</v>
      </c>
      <c r="R11" s="218">
        <f>'Ｓ５７（1982）'!E11</f>
        <v>0</v>
      </c>
      <c r="S11" s="283">
        <f>'Ｓ５７（1982）'!F11</f>
        <v>0</v>
      </c>
      <c r="T11" s="268">
        <f>'Ｓ５７（1982）'!H11</f>
        <v>0</v>
      </c>
      <c r="U11" s="207"/>
      <c r="V11" s="200"/>
      <c r="W11" s="172"/>
      <c r="X11" s="172"/>
      <c r="Y11" s="208"/>
      <c r="Z11" s="209"/>
      <c r="AA11" s="210"/>
      <c r="AB11" s="210"/>
      <c r="AC11" s="211"/>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'Ｓ５７（1982）'!A12</f>
        <v>0</v>
      </c>
      <c r="Q12" s="205">
        <f>'Ｓ５７（1982）'!C12</f>
        <v>0</v>
      </c>
      <c r="R12" s="205">
        <f>'Ｓ５７（1982）'!E12</f>
        <v>0</v>
      </c>
      <c r="S12" s="267">
        <f>'Ｓ５７（1982）'!F12</f>
        <v>0</v>
      </c>
      <c r="T12" s="268">
        <f>'Ｓ５７（1982）'!H12</f>
        <v>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'Ｓ５７（1982）'!A14</f>
        <v>0</v>
      </c>
      <c r="Q14" s="205">
        <f>'Ｓ５７（1982）'!C14</f>
        <v>0</v>
      </c>
      <c r="R14" s="205">
        <f>'Ｓ５７（1982）'!E14</f>
        <v>0</v>
      </c>
      <c r="S14" s="267">
        <f>'Ｓ５７（1982）'!F14</f>
        <v>0</v>
      </c>
      <c r="T14" s="268">
        <f>'Ｓ５７（1982）'!H14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'Ｓ５７（1982）'!A15</f>
        <v>0</v>
      </c>
      <c r="Q15" s="205">
        <f>'Ｓ５７（1982）'!C15</f>
        <v>0</v>
      </c>
      <c r="R15" s="205">
        <f>'Ｓ５７（1982）'!E15</f>
        <v>0</v>
      </c>
      <c r="S15" s="267">
        <f>'Ｓ５７（1982）'!F15</f>
        <v>0</v>
      </c>
      <c r="T15" s="268">
        <f>'Ｓ５７（1982）'!H15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'Ｓ５７（1982）'!A16</f>
        <v>0</v>
      </c>
      <c r="Q16" s="205">
        <f>'Ｓ５７（1982）'!C16</f>
        <v>0</v>
      </c>
      <c r="R16" s="205">
        <f>'Ｓ５７（1982）'!E16</f>
        <v>0</v>
      </c>
      <c r="S16" s="267">
        <f>'Ｓ５７（1982）'!F16</f>
        <v>0</v>
      </c>
      <c r="T16" s="268">
        <f>'Ｓ５７（1982）'!H16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'Ｓ５７（1982）'!A17</f>
        <v>0</v>
      </c>
      <c r="Q18" s="205">
        <f>'Ｓ５７（1982）'!C17</f>
        <v>0</v>
      </c>
      <c r="R18" s="205">
        <f>'Ｓ５７（1982）'!E17</f>
        <v>0</v>
      </c>
      <c r="S18" s="267">
        <f>'Ｓ５７（1982）'!F17</f>
        <v>0</v>
      </c>
      <c r="T18" s="268">
        <f>'Ｓ５７（1982）'!H17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'Ｓ５７（1982）'!A18</f>
        <v>0</v>
      </c>
      <c r="Q19" s="205">
        <f>'Ｓ５７（1982）'!C18</f>
        <v>0</v>
      </c>
      <c r="R19" s="205">
        <f>'Ｓ５７（1982）'!E18</f>
        <v>0</v>
      </c>
      <c r="S19" s="267">
        <f>'Ｓ５７（1982）'!F18</f>
        <v>0</v>
      </c>
      <c r="T19" s="268">
        <f>'Ｓ５７（1982）'!H18</f>
        <v>0</v>
      </c>
      <c r="U19" s="207"/>
      <c r="V19" s="200"/>
      <c r="W19" s="172"/>
      <c r="X19" s="172"/>
      <c r="Y19" s="212"/>
      <c r="Z19" s="209"/>
      <c r="AA19" s="210"/>
      <c r="AB19" s="210"/>
      <c r="AC19" s="211"/>
      <c r="AD19" s="165"/>
      <c r="AE19" s="165"/>
      <c r="AF19" s="165"/>
      <c r="AG19" s="165"/>
      <c r="AH19" s="165"/>
    </row>
    <row r="20" spans="1:34" ht="14.45" customHeight="1">
      <c r="A20" s="557">
        <v>378839</v>
      </c>
      <c r="B20" s="558">
        <v>378839</v>
      </c>
      <c r="C20" s="558">
        <v>227805</v>
      </c>
      <c r="D20" s="558">
        <v>151034</v>
      </c>
      <c r="E20" s="558">
        <v>0</v>
      </c>
      <c r="F20" s="558">
        <v>297444</v>
      </c>
      <c r="G20" s="558">
        <v>1275</v>
      </c>
      <c r="H20" s="559">
        <v>36100</v>
      </c>
      <c r="I20" s="558"/>
      <c r="K20" s="199"/>
      <c r="L20" s="201" t="s">
        <v>19</v>
      </c>
      <c r="M20" s="202"/>
      <c r="N20" s="202"/>
      <c r="O20" s="203" t="s">
        <v>20</v>
      </c>
      <c r="P20" s="204">
        <f>'Ｓ５７（1982）'!A19</f>
        <v>0</v>
      </c>
      <c r="Q20" s="205">
        <f>'Ｓ５７（1982）'!C19</f>
        <v>0</v>
      </c>
      <c r="R20" s="449">
        <f>'Ｓ５７（1982）'!E19</f>
        <v>0</v>
      </c>
      <c r="S20" s="267">
        <f>'Ｓ５７（1982）'!F19</f>
        <v>0</v>
      </c>
      <c r="T20" s="268">
        <f>'Ｓ５７（1982）'!H19</f>
        <v>0</v>
      </c>
      <c r="U20" s="207" t="s">
        <v>4</v>
      </c>
      <c r="V20" s="200"/>
      <c r="W20" s="172"/>
      <c r="X20" s="172"/>
      <c r="Y20" s="212"/>
      <c r="Z20" s="209"/>
      <c r="AA20" s="210"/>
      <c r="AB20" s="210"/>
      <c r="AC20" s="211"/>
      <c r="AD20" s="165"/>
      <c r="AE20" s="165"/>
      <c r="AF20" s="165"/>
      <c r="AG20" s="165"/>
      <c r="AH20" s="165"/>
    </row>
    <row r="21" spans="1:34" ht="14.45" customHeight="1">
      <c r="A21" s="557">
        <v>19073</v>
      </c>
      <c r="B21" s="558">
        <v>19073</v>
      </c>
      <c r="C21" s="558">
        <v>10775</v>
      </c>
      <c r="D21" s="558">
        <v>8298</v>
      </c>
      <c r="E21" s="558">
        <v>0</v>
      </c>
      <c r="F21" s="558">
        <v>14792</v>
      </c>
      <c r="G21" s="558">
        <v>0</v>
      </c>
      <c r="H21" s="559">
        <v>1500</v>
      </c>
      <c r="I21" s="558"/>
      <c r="K21" s="199" t="s">
        <v>21</v>
      </c>
      <c r="L21" s="200"/>
      <c r="M21" s="201" t="s">
        <v>22</v>
      </c>
      <c r="N21" s="202"/>
      <c r="O21" s="203" t="s">
        <v>23</v>
      </c>
      <c r="P21" s="204">
        <f>'Ｓ５７（1982）'!A21</f>
        <v>19073</v>
      </c>
      <c r="Q21" s="205">
        <f>'Ｓ５７（1982）'!C21</f>
        <v>10775</v>
      </c>
      <c r="R21" s="205">
        <f>'Ｓ５７（1982）'!E21</f>
        <v>0</v>
      </c>
      <c r="S21" s="267">
        <f>'Ｓ５７（1982）'!F21</f>
        <v>14792</v>
      </c>
      <c r="T21" s="268">
        <f>'Ｓ５７（1982）'!H21</f>
        <v>1500</v>
      </c>
      <c r="U21" s="207" t="s">
        <v>24</v>
      </c>
      <c r="V21" s="200"/>
      <c r="W21" s="212"/>
      <c r="X21" s="212"/>
      <c r="Y21" s="212"/>
      <c r="Z21" s="209"/>
      <c r="AA21" s="210"/>
      <c r="AB21" s="210"/>
      <c r="AC21" s="211"/>
      <c r="AD21" s="165"/>
      <c r="AE21" s="165"/>
      <c r="AF21" s="165"/>
      <c r="AG21" s="165"/>
      <c r="AH21" s="165"/>
    </row>
    <row r="22" spans="1:34" ht="14.45" customHeight="1">
      <c r="A22" s="557">
        <v>56050</v>
      </c>
      <c r="B22" s="558">
        <v>56050</v>
      </c>
      <c r="C22" s="558">
        <v>56050</v>
      </c>
      <c r="D22" s="558">
        <v>0</v>
      </c>
      <c r="E22" s="558">
        <v>0</v>
      </c>
      <c r="F22" s="558">
        <v>33070</v>
      </c>
      <c r="G22" s="558">
        <v>0</v>
      </c>
      <c r="H22" s="559">
        <v>9100</v>
      </c>
      <c r="I22" s="558"/>
      <c r="K22" s="199"/>
      <c r="L22" s="200" t="s">
        <v>25</v>
      </c>
      <c r="M22" s="201" t="s">
        <v>26</v>
      </c>
      <c r="N22" s="202"/>
      <c r="O22" s="203" t="s">
        <v>27</v>
      </c>
      <c r="P22" s="204">
        <f>'Ｓ５７（1982）'!A22</f>
        <v>56050</v>
      </c>
      <c r="Q22" s="205">
        <f>'Ｓ５７（1982）'!C22</f>
        <v>56050</v>
      </c>
      <c r="R22" s="205">
        <f>'Ｓ５７（1982）'!E22</f>
        <v>0</v>
      </c>
      <c r="S22" s="267">
        <f>'Ｓ５７（1982）'!F22</f>
        <v>33070</v>
      </c>
      <c r="T22" s="268">
        <f>'Ｓ５７（1982）'!H22</f>
        <v>9100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'Ｓ５７（1982）'!A23</f>
        <v>0</v>
      </c>
      <c r="Q23" s="205">
        <f>'Ｓ５７（1982）'!C23</f>
        <v>0</v>
      </c>
      <c r="R23" s="205">
        <f>'Ｓ５７（1982）'!E23</f>
        <v>0</v>
      </c>
      <c r="S23" s="267">
        <f>'Ｓ５７（1982）'!F23</f>
        <v>0</v>
      </c>
      <c r="T23" s="268">
        <f>'Ｓ５７（1982）'!H23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'Ｓ５７（1982）'!A24</f>
        <v>0</v>
      </c>
      <c r="Q24" s="205">
        <f>'Ｓ５７（1982）'!C24</f>
        <v>0</v>
      </c>
      <c r="R24" s="205">
        <f>'Ｓ５７（1982）'!E24</f>
        <v>0</v>
      </c>
      <c r="S24" s="267">
        <f>'Ｓ５７（1982）'!F24</f>
        <v>0</v>
      </c>
      <c r="T24" s="268">
        <f>'Ｓ５７（1982）'!H24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'Ｓ５７（1982）'!A25</f>
        <v>0</v>
      </c>
      <c r="Q25" s="205">
        <f>'Ｓ５７（1982）'!C25</f>
        <v>0</v>
      </c>
      <c r="R25" s="205">
        <f>'Ｓ５７（1982）'!E25</f>
        <v>0</v>
      </c>
      <c r="S25" s="267">
        <f>'Ｓ５７（1982）'!F25</f>
        <v>0</v>
      </c>
      <c r="T25" s="268">
        <f>'Ｓ５７（1982）'!H25</f>
        <v>0</v>
      </c>
      <c r="U25" s="207"/>
      <c r="V25" s="200"/>
      <c r="W25" s="172"/>
      <c r="X25" s="172"/>
      <c r="Y25" s="212"/>
      <c r="Z25" s="209"/>
      <c r="AA25" s="210"/>
      <c r="AB25" s="210"/>
      <c r="AC25" s="211"/>
      <c r="AD25" s="165"/>
      <c r="AE25" s="165"/>
      <c r="AF25" s="165"/>
      <c r="AG25" s="165"/>
      <c r="AH25" s="165"/>
    </row>
    <row r="26" spans="1:34" ht="14.45" customHeight="1">
      <c r="A26" s="557">
        <v>132778</v>
      </c>
      <c r="B26" s="558">
        <v>132778</v>
      </c>
      <c r="C26" s="558">
        <v>132778</v>
      </c>
      <c r="D26" s="558">
        <v>0</v>
      </c>
      <c r="E26" s="558">
        <v>0</v>
      </c>
      <c r="F26" s="558">
        <v>89743</v>
      </c>
      <c r="G26" s="558">
        <v>1275</v>
      </c>
      <c r="H26" s="559">
        <v>21100</v>
      </c>
      <c r="I26" s="558"/>
      <c r="K26" s="199"/>
      <c r="L26" s="200" t="s">
        <v>38</v>
      </c>
      <c r="M26" s="201" t="s">
        <v>39</v>
      </c>
      <c r="N26" s="202"/>
      <c r="O26" s="203" t="s">
        <v>40</v>
      </c>
      <c r="P26" s="204">
        <f>'Ｓ５７（1982）'!A26</f>
        <v>132778</v>
      </c>
      <c r="Q26" s="205">
        <f>'Ｓ５７（1982）'!C26</f>
        <v>132778</v>
      </c>
      <c r="R26" s="205">
        <f>'Ｓ５７（1982）'!E26</f>
        <v>0</v>
      </c>
      <c r="S26" s="267">
        <f>'Ｓ５７（1982）'!F26</f>
        <v>89743</v>
      </c>
      <c r="T26" s="268">
        <f>'Ｓ５７（1982）'!H26</f>
        <v>21100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'Ｓ５７（1982）'!A27</f>
        <v>0</v>
      </c>
      <c r="Q27" s="205">
        <f>'Ｓ５７（1982）'!C27</f>
        <v>0</v>
      </c>
      <c r="R27" s="205">
        <f>'Ｓ５７（1982）'!E27</f>
        <v>0</v>
      </c>
      <c r="S27" s="267">
        <f>'Ｓ５７（1982）'!F27</f>
        <v>0</v>
      </c>
      <c r="T27" s="268">
        <f>'Ｓ５７（1982）'!H27</f>
        <v>0</v>
      </c>
      <c r="U27" s="207"/>
      <c r="V27" s="200"/>
      <c r="W27" s="172"/>
      <c r="X27" s="172"/>
      <c r="Y27" s="172"/>
      <c r="Z27" s="209"/>
      <c r="AA27" s="210"/>
      <c r="AB27" s="210"/>
      <c r="AC27" s="211"/>
      <c r="AD27" s="165"/>
      <c r="AE27" s="165"/>
      <c r="AF27" s="165"/>
      <c r="AG27" s="165"/>
      <c r="AH27" s="165"/>
    </row>
    <row r="28" spans="1:34" ht="14.45" customHeight="1">
      <c r="A28" s="557">
        <v>170938</v>
      </c>
      <c r="B28" s="558">
        <v>170938</v>
      </c>
      <c r="C28" s="558">
        <v>28202</v>
      </c>
      <c r="D28" s="558">
        <v>142736</v>
      </c>
      <c r="E28" s="558">
        <v>0</v>
      </c>
      <c r="F28" s="558">
        <v>159839</v>
      </c>
      <c r="G28" s="558">
        <v>0</v>
      </c>
      <c r="H28" s="559">
        <v>4400</v>
      </c>
      <c r="I28" s="558"/>
      <c r="K28" s="199" t="s">
        <v>128</v>
      </c>
      <c r="L28" s="221"/>
      <c r="M28" s="201" t="s">
        <v>13</v>
      </c>
      <c r="N28" s="202"/>
      <c r="O28" s="203" t="s">
        <v>44</v>
      </c>
      <c r="P28" s="204">
        <f>'Ｓ５７（1982）'!A28</f>
        <v>170938</v>
      </c>
      <c r="Q28" s="205">
        <f>'Ｓ５７（1982）'!C28</f>
        <v>28202</v>
      </c>
      <c r="R28" s="205">
        <f>'Ｓ５７（1982）'!E28</f>
        <v>0</v>
      </c>
      <c r="S28" s="267">
        <f>'Ｓ５７（1982）'!F28</f>
        <v>159839</v>
      </c>
      <c r="T28" s="268">
        <f>'Ｓ５７（1982）'!H28</f>
        <v>4400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'Ｓ５７（1982）'!A29</f>
        <v>0</v>
      </c>
      <c r="Q29" s="205">
        <f>'Ｓ５７（1982）'!C29</f>
        <v>0</v>
      </c>
      <c r="R29" s="205">
        <f>'Ｓ５７（1982）'!E29</f>
        <v>0</v>
      </c>
      <c r="S29" s="267">
        <f>'Ｓ５７（1982）'!F29</f>
        <v>0</v>
      </c>
      <c r="T29" s="268">
        <f>'Ｓ５７（1982）'!H29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'Ｓ５７（1982）'!A30</f>
        <v>0</v>
      </c>
      <c r="Q30" s="205">
        <f>'Ｓ５７（1982）'!C30</f>
        <v>0</v>
      </c>
      <c r="R30" s="205">
        <f>'Ｓ５７（1982）'!E30</f>
        <v>0</v>
      </c>
      <c r="S30" s="267">
        <f>'Ｓ５７（1982）'!F30</f>
        <v>0</v>
      </c>
      <c r="T30" s="268">
        <f>'Ｓ５７（1982）'!H30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'Ｓ５７（1982）'!A31</f>
        <v>0</v>
      </c>
      <c r="Q31" s="205">
        <f>'Ｓ５７（1982）'!C31</f>
        <v>0</v>
      </c>
      <c r="R31" s="205">
        <f>'Ｓ５７（1982）'!E31</f>
        <v>0</v>
      </c>
      <c r="S31" s="267">
        <f>'Ｓ５７（1982）'!F31</f>
        <v>0</v>
      </c>
      <c r="T31" s="268">
        <f>'Ｓ５７（1982）'!H31</f>
        <v>0</v>
      </c>
      <c r="U31" s="207"/>
      <c r="V31" s="200"/>
      <c r="W31" s="172"/>
      <c r="X31" s="172"/>
      <c r="Y31" s="212"/>
      <c r="Z31" s="209"/>
      <c r="AA31" s="210"/>
      <c r="AB31" s="210"/>
      <c r="AC31" s="211"/>
      <c r="AD31" s="165"/>
      <c r="AE31" s="165"/>
      <c r="AF31" s="165"/>
      <c r="AG31" s="165"/>
      <c r="AH31" s="165"/>
    </row>
    <row r="32" spans="1:34" ht="14.45" customHeight="1">
      <c r="A32" s="557">
        <v>145000</v>
      </c>
      <c r="B32" s="558">
        <v>145000</v>
      </c>
      <c r="C32" s="558">
        <v>145000</v>
      </c>
      <c r="D32" s="558">
        <v>0</v>
      </c>
      <c r="E32" s="558">
        <v>95000</v>
      </c>
      <c r="F32" s="558">
        <v>0</v>
      </c>
      <c r="G32" s="558">
        <v>41000</v>
      </c>
      <c r="H32" s="559">
        <v>4500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145000</v>
      </c>
      <c r="B33" s="558">
        <v>145000</v>
      </c>
      <c r="C33" s="558">
        <v>145000</v>
      </c>
      <c r="D33" s="558">
        <v>0</v>
      </c>
      <c r="E33" s="558">
        <v>95000</v>
      </c>
      <c r="F33" s="558">
        <v>0</v>
      </c>
      <c r="G33" s="558">
        <v>41000</v>
      </c>
      <c r="H33" s="559">
        <v>4500</v>
      </c>
      <c r="I33" s="558"/>
      <c r="K33" s="199"/>
      <c r="L33" s="178"/>
      <c r="M33" s="201" t="s">
        <v>47</v>
      </c>
      <c r="N33" s="202"/>
      <c r="O33" s="203" t="s">
        <v>48</v>
      </c>
      <c r="P33" s="204">
        <f>'Ｓ５７（1982）'!A33</f>
        <v>145000</v>
      </c>
      <c r="Q33" s="205">
        <f>'Ｓ５７（1982）'!C33</f>
        <v>145000</v>
      </c>
      <c r="R33" s="205">
        <f>'Ｓ５７（1982）'!E33</f>
        <v>95000</v>
      </c>
      <c r="S33" s="267">
        <f>'Ｓ５７（1982）'!F33</f>
        <v>0</v>
      </c>
      <c r="T33" s="268">
        <f>'Ｓ５７（1982）'!H33</f>
        <v>4500</v>
      </c>
      <c r="U33" s="207" t="s">
        <v>4</v>
      </c>
      <c r="V33" s="201" t="s">
        <v>49</v>
      </c>
      <c r="W33" s="202"/>
      <c r="X33" s="202"/>
      <c r="Y33" s="203" t="s">
        <v>17</v>
      </c>
      <c r="Z33" s="204">
        <f>+A174</f>
        <v>8243</v>
      </c>
      <c r="AA33" s="205">
        <f>+B174</f>
        <v>1497</v>
      </c>
      <c r="AB33" s="205">
        <f>+C174</f>
        <v>0</v>
      </c>
      <c r="AC33" s="548">
        <f>+E174</f>
        <v>1560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'Ｓ５７（1982）'!A34</f>
        <v>0</v>
      </c>
      <c r="Q34" s="205">
        <f>'Ｓ５７（1982）'!C34</f>
        <v>0</v>
      </c>
      <c r="R34" s="205">
        <f>'Ｓ５７（1982）'!E34</f>
        <v>0</v>
      </c>
      <c r="S34" s="267">
        <f>'Ｓ５７（1982）'!F34</f>
        <v>0</v>
      </c>
      <c r="T34" s="268">
        <f>'Ｓ５７（1982）'!H34</f>
        <v>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'Ｓ５７（1982）'!A35</f>
        <v>0</v>
      </c>
      <c r="Q35" s="205">
        <f>'Ｓ５７（1982）'!C35</f>
        <v>0</v>
      </c>
      <c r="R35" s="205">
        <f>'Ｓ５７（1982）'!E35</f>
        <v>0</v>
      </c>
      <c r="S35" s="267">
        <f>'Ｓ５７（1982）'!F35</f>
        <v>0</v>
      </c>
      <c r="T35" s="268">
        <f>'Ｓ５７（1982）'!H35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'Ｓ５７（1982）'!A36</f>
        <v>0</v>
      </c>
      <c r="Q36" s="205">
        <f>'Ｓ５７（1982）'!C36</f>
        <v>0</v>
      </c>
      <c r="R36" s="205">
        <f>'Ｓ５７（1982）'!E36</f>
        <v>0</v>
      </c>
      <c r="S36" s="267">
        <f>'Ｓ５７（1982）'!F36</f>
        <v>0</v>
      </c>
      <c r="T36" s="268">
        <f>'Ｓ５７（1982）'!H36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'Ｓ５７（1982）'!A37</f>
        <v>0</v>
      </c>
      <c r="Q37" s="205">
        <f>'Ｓ５７（1982）'!C37</f>
        <v>0</v>
      </c>
      <c r="R37" s="205">
        <f>'Ｓ５７（1982）'!E37</f>
        <v>0</v>
      </c>
      <c r="S37" s="267">
        <f>'Ｓ５７（1982）'!F37</f>
        <v>0</v>
      </c>
      <c r="T37" s="268">
        <f>'Ｓ５７（1982）'!H37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'Ｓ５７（1982）'!A38</f>
        <v>0</v>
      </c>
      <c r="Q38" s="205">
        <f>'Ｓ５７（1982）'!C38</f>
        <v>0</v>
      </c>
      <c r="R38" s="205">
        <f>'Ｓ５７（1982）'!E38</f>
        <v>0</v>
      </c>
      <c r="S38" s="267">
        <f>'Ｓ５７（1982）'!F38</f>
        <v>0</v>
      </c>
      <c r="T38" s="268">
        <f>'Ｓ５７（1982）'!H38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'Ｓ５７（1982）'!A39</f>
        <v>0</v>
      </c>
      <c r="Q39" s="205">
        <f>'Ｓ５７（1982）'!C39</f>
        <v>0</v>
      </c>
      <c r="R39" s="205">
        <f>'Ｓ５７（1982）'!E39</f>
        <v>0</v>
      </c>
      <c r="S39" s="267">
        <f>'Ｓ５７（1982）'!F39</f>
        <v>0</v>
      </c>
      <c r="T39" s="268">
        <f>'Ｓ５７（1982）'!H39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'Ｓ５７（1982）'!A40</f>
        <v>0</v>
      </c>
      <c r="Q40" s="205">
        <f>'Ｓ５７（1982）'!C40</f>
        <v>0</v>
      </c>
      <c r="R40" s="205">
        <f>'Ｓ５７（1982）'!E40</f>
        <v>0</v>
      </c>
      <c r="S40" s="267">
        <f>'Ｓ５７（1982）'!F40</f>
        <v>0</v>
      </c>
      <c r="T40" s="268">
        <f>'Ｓ５７（1982）'!H40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'Ｓ５７（1982）'!A41</f>
        <v>0</v>
      </c>
      <c r="Q41" s="205">
        <f>'Ｓ５７（1982）'!C41</f>
        <v>0</v>
      </c>
      <c r="R41" s="205">
        <f>'Ｓ５７（1982）'!E41</f>
        <v>0</v>
      </c>
      <c r="S41" s="267">
        <f>'Ｓ５７（1982）'!F41</f>
        <v>0</v>
      </c>
      <c r="T41" s="268">
        <f>'Ｓ５７（1982）'!H41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'Ｓ５７（1982）'!A42</f>
        <v>0</v>
      </c>
      <c r="Q42" s="205">
        <f>'Ｓ５７（1982）'!C42</f>
        <v>0</v>
      </c>
      <c r="R42" s="205">
        <f>'Ｓ５７（1982）'!E42</f>
        <v>0</v>
      </c>
      <c r="S42" s="267">
        <f>'Ｓ５７（1982）'!F42</f>
        <v>0</v>
      </c>
      <c r="T42" s="268">
        <f>'Ｓ５７（1982）'!H42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'Ｓ５７（1982）'!A43</f>
        <v>0</v>
      </c>
      <c r="Q43" s="205">
        <f>'Ｓ５７（1982）'!C43</f>
        <v>0</v>
      </c>
      <c r="R43" s="205">
        <f>'Ｓ５７（1982）'!E43</f>
        <v>0</v>
      </c>
      <c r="S43" s="267">
        <f>'Ｓ５７（1982）'!F43</f>
        <v>0</v>
      </c>
      <c r="T43" s="268">
        <f>'Ｓ５７（1982）'!H43</f>
        <v>0</v>
      </c>
      <c r="U43" s="207"/>
      <c r="V43" s="200"/>
      <c r="W43" s="172"/>
      <c r="X43" s="172"/>
      <c r="Y43" s="212"/>
      <c r="Z43" s="209"/>
      <c r="AA43" s="210"/>
      <c r="AB43" s="210"/>
      <c r="AC43" s="211"/>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'Ｓ５７（1982）'!A44</f>
        <v>0</v>
      </c>
      <c r="Q45" s="205">
        <f>'Ｓ５７（1982）'!C44</f>
        <v>0</v>
      </c>
      <c r="R45" s="205">
        <f>'Ｓ５７（1982）'!E44</f>
        <v>0</v>
      </c>
      <c r="S45" s="267">
        <f>'Ｓ５７（1982）'!F44</f>
        <v>0</v>
      </c>
      <c r="T45" s="268">
        <f>'Ｓ５７（1982）'!H44</f>
        <v>0</v>
      </c>
      <c r="U45" s="207" t="s">
        <v>72</v>
      </c>
      <c r="V45" s="201" t="s">
        <v>87</v>
      </c>
      <c r="W45" s="202"/>
      <c r="X45" s="202"/>
      <c r="Y45" s="203" t="s">
        <v>93</v>
      </c>
      <c r="Z45" s="204">
        <f>+A176</f>
        <v>53735</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'Ｓ５７（1982）'!A45</f>
        <v>0</v>
      </c>
      <c r="Q46" s="205">
        <f>'Ｓ５７（1982）'!C45</f>
        <v>0</v>
      </c>
      <c r="R46" s="205">
        <f>'Ｓ５７（1982）'!E45</f>
        <v>0</v>
      </c>
      <c r="S46" s="267">
        <f>'Ｓ５７（1982）'!F45</f>
        <v>0</v>
      </c>
      <c r="T46" s="268">
        <f>'Ｓ５７（1982）'!H45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'Ｓ５７（1982）'!A46</f>
        <v>0</v>
      </c>
      <c r="Q47" s="205">
        <f>'Ｓ５７（1982）'!C46</f>
        <v>0</v>
      </c>
      <c r="R47" s="205">
        <f>'Ｓ５７（1982）'!E46</f>
        <v>0</v>
      </c>
      <c r="S47" s="267">
        <f>'Ｓ５７（1982）'!F46</f>
        <v>0</v>
      </c>
      <c r="T47" s="268">
        <f>'Ｓ５７（1982）'!H46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'Ｓ５７（1982）'!A47</f>
        <v>0</v>
      </c>
      <c r="Q48" s="205">
        <f>'Ｓ５７（1982）'!C47</f>
        <v>0</v>
      </c>
      <c r="R48" s="205">
        <f>'Ｓ５７（1982）'!E47</f>
        <v>0</v>
      </c>
      <c r="S48" s="267">
        <f>'Ｓ５７（1982）'!F47</f>
        <v>0</v>
      </c>
      <c r="T48" s="268">
        <f>'Ｓ５７（1982）'!H47</f>
        <v>0</v>
      </c>
      <c r="U48" s="207" t="s">
        <v>4</v>
      </c>
      <c r="V48" s="200"/>
      <c r="W48" s="172"/>
      <c r="X48" s="172"/>
      <c r="Y48" s="212"/>
      <c r="Z48" s="209"/>
      <c r="AA48" s="210"/>
      <c r="AB48" s="210"/>
      <c r="AC48" s="211"/>
      <c r="AD48" s="165"/>
      <c r="AE48" s="165"/>
      <c r="AF48" s="165"/>
      <c r="AG48" s="165"/>
      <c r="AH48" s="165"/>
    </row>
    <row r="49" spans="1:38" ht="14.45" customHeight="1">
      <c r="A49" s="557">
        <v>94574</v>
      </c>
      <c r="B49" s="558">
        <v>91316</v>
      </c>
      <c r="C49" s="558">
        <v>94574</v>
      </c>
      <c r="D49" s="558">
        <v>0</v>
      </c>
      <c r="E49" s="558">
        <v>54739</v>
      </c>
      <c r="F49" s="558">
        <v>0</v>
      </c>
      <c r="G49" s="558">
        <v>0</v>
      </c>
      <c r="H49" s="559">
        <v>29400</v>
      </c>
      <c r="I49" s="558"/>
      <c r="K49" s="199"/>
      <c r="L49" s="200"/>
      <c r="M49" s="201" t="s">
        <v>11</v>
      </c>
      <c r="N49" s="202"/>
      <c r="O49" s="203" t="s">
        <v>80</v>
      </c>
      <c r="P49" s="204">
        <f>'Ｓ５７（1982）'!A48</f>
        <v>0</v>
      </c>
      <c r="Q49" s="205">
        <f>'Ｓ５７（1982）'!C48</f>
        <v>0</v>
      </c>
      <c r="R49" s="205">
        <f>'Ｓ５７（1982）'!E48</f>
        <v>0</v>
      </c>
      <c r="S49" s="267">
        <f>'Ｓ５７（1982）'!F48</f>
        <v>0</v>
      </c>
      <c r="T49" s="268">
        <f>'Ｓ５７（1982）'!H48</f>
        <v>0</v>
      </c>
      <c r="U49" s="207"/>
      <c r="V49" s="200"/>
      <c r="W49" s="172"/>
      <c r="X49" s="172"/>
      <c r="Y49" s="212"/>
      <c r="Z49" s="209"/>
      <c r="AA49" s="210"/>
      <c r="AB49" s="210"/>
      <c r="AC49" s="211"/>
      <c r="AD49" s="165"/>
      <c r="AE49" s="165"/>
      <c r="AF49" s="165"/>
      <c r="AG49" s="165"/>
      <c r="AH49" s="165"/>
    </row>
    <row r="50" spans="1:38" ht="14.45" customHeight="1">
      <c r="A50" s="557">
        <v>94574</v>
      </c>
      <c r="B50" s="558">
        <v>91316</v>
      </c>
      <c r="C50" s="558">
        <v>94574</v>
      </c>
      <c r="D50" s="558">
        <v>0</v>
      </c>
      <c r="E50" s="558">
        <v>54739</v>
      </c>
      <c r="F50" s="558">
        <v>0</v>
      </c>
      <c r="G50" s="558">
        <v>0</v>
      </c>
      <c r="H50" s="559">
        <v>29400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'Ｓ５７（1982）'!A50</f>
        <v>94574</v>
      </c>
      <c r="Q51" s="205">
        <f>'Ｓ５７（1982）'!C50</f>
        <v>94574</v>
      </c>
      <c r="R51" s="205">
        <f>'Ｓ５７（1982）'!E50</f>
        <v>54739</v>
      </c>
      <c r="S51" s="267">
        <f>'Ｓ５７（1982）'!F50</f>
        <v>0</v>
      </c>
      <c r="T51" s="268">
        <f>'Ｓ５７（1982）'!H50</f>
        <v>29400</v>
      </c>
      <c r="U51" s="207"/>
      <c r="V51" s="201" t="s">
        <v>88</v>
      </c>
      <c r="W51" s="222"/>
      <c r="X51" s="222"/>
      <c r="Y51" s="223" t="s">
        <v>10</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'Ｓ５７（1982）'!A51</f>
        <v>0</v>
      </c>
      <c r="Q52" s="205">
        <f>'Ｓ５７（1982）'!C51</f>
        <v>0</v>
      </c>
      <c r="R52" s="205">
        <f>'Ｓ５７（1982）'!E51</f>
        <v>0</v>
      </c>
      <c r="S52" s="267">
        <f>'Ｓ５７（1982）'!F51</f>
        <v>0</v>
      </c>
      <c r="T52" s="268">
        <f>'Ｓ５７（1982）'!H51</f>
        <v>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'Ｓ５７（1982）'!A52</f>
        <v>0</v>
      </c>
      <c r="Q53" s="205">
        <f>'Ｓ５７（1982）'!C52</f>
        <v>0</v>
      </c>
      <c r="R53" s="205">
        <f>'Ｓ５７（1982）'!E52</f>
        <v>0</v>
      </c>
      <c r="S53" s="267">
        <f>'Ｓ５７（1982）'!F52</f>
        <v>0</v>
      </c>
      <c r="T53" s="268">
        <f>'Ｓ５７（1982）'!H52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'Ｓ５７（1982）'!A53</f>
        <v>0</v>
      </c>
      <c r="Q54" s="205">
        <f>'Ｓ５７（1982）'!C53</f>
        <v>0</v>
      </c>
      <c r="R54" s="205">
        <f>'Ｓ５７（1982）'!E53</f>
        <v>0</v>
      </c>
      <c r="S54" s="267">
        <f>'Ｓ５７（1982）'!F53</f>
        <v>0</v>
      </c>
      <c r="T54" s="268">
        <f>'Ｓ５７（1982）'!H53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'Ｓ５７（1982）'!A54</f>
        <v>0</v>
      </c>
      <c r="Q55" s="205">
        <f>'Ｓ５７（1982）'!C54</f>
        <v>0</v>
      </c>
      <c r="R55" s="205">
        <f>'Ｓ５７（1982）'!E54</f>
        <v>0</v>
      </c>
      <c r="S55" s="267">
        <f>'Ｓ５７（1982）'!F54</f>
        <v>0</v>
      </c>
      <c r="T55" s="268">
        <f>'Ｓ５７（1982）'!H54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'Ｓ５７（1982）'!A55</f>
        <v>0</v>
      </c>
      <c r="Q56" s="205">
        <f>'Ｓ５７（1982）'!C55</f>
        <v>0</v>
      </c>
      <c r="R56" s="205">
        <f>'Ｓ５７（1982）'!E55</f>
        <v>0</v>
      </c>
      <c r="S56" s="267">
        <f>'Ｓ５７（1982）'!F55</f>
        <v>0</v>
      </c>
      <c r="T56" s="268">
        <f>'Ｓ５７（1982）'!H55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'Ｓ５７（1982）'!A56</f>
        <v>0</v>
      </c>
      <c r="Q57" s="205">
        <f>'Ｓ５７（1982）'!C56</f>
        <v>0</v>
      </c>
      <c r="R57" s="205">
        <f>'Ｓ５７（1982）'!E56</f>
        <v>0</v>
      </c>
      <c r="S57" s="267">
        <f>'Ｓ５７（1982）'!F56</f>
        <v>0</v>
      </c>
      <c r="T57" s="268">
        <f>'Ｓ５７（1982）'!H56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'Ｓ５７（1982）'!A57</f>
        <v>0</v>
      </c>
      <c r="Q58" s="205">
        <f>'Ｓ５７（1982）'!C57</f>
        <v>0</v>
      </c>
      <c r="R58" s="205">
        <f>'Ｓ５７（1982）'!E57</f>
        <v>0</v>
      </c>
      <c r="S58" s="267">
        <f>'Ｓ５７（1982）'!F57</f>
        <v>0</v>
      </c>
      <c r="T58" s="268">
        <f>'Ｓ５７（1982）'!H57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'Ｓ５７（1982）'!A58</f>
        <v>0</v>
      </c>
      <c r="Q59" s="205">
        <f>'Ｓ５７（1982）'!C58</f>
        <v>0</v>
      </c>
      <c r="R59" s="205">
        <f>'Ｓ５７（1982）'!E58</f>
        <v>0</v>
      </c>
      <c r="S59" s="267">
        <f>'Ｓ５７（1982）'!F58</f>
        <v>0</v>
      </c>
      <c r="T59" s="268">
        <f>'Ｓ５７（1982）'!H58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'Ｓ５７（1982）'!A59</f>
        <v>0</v>
      </c>
      <c r="Q60" s="205">
        <f>'Ｓ５７（1982）'!C59</f>
        <v>0</v>
      </c>
      <c r="R60" s="205">
        <f>'Ｓ５７（1982）'!E59</f>
        <v>0</v>
      </c>
      <c r="S60" s="267">
        <f>'Ｓ５７（1982）'!F59</f>
        <v>0</v>
      </c>
      <c r="T60" s="268">
        <f>'Ｓ５７（1982）'!H59</f>
        <v>0</v>
      </c>
      <c r="U60" s="207"/>
      <c r="V60" s="221" t="s">
        <v>13</v>
      </c>
      <c r="W60" s="222"/>
      <c r="X60" s="222"/>
      <c r="Y60" s="223"/>
      <c r="Z60" s="444">
        <f>Z61-Z12-Z14-Z33-Z40-Z45-Z51-Z52-Z54-Z57</f>
        <v>53310</v>
      </c>
      <c r="AA60" s="225">
        <f>AA61-AA12-AA14-AA33-AA40-AA45-AA51-AA52-AA54-AA57</f>
        <v>0</v>
      </c>
      <c r="AB60" s="297">
        <f>AB61-AB12-AB14-AB33-AB40-AB45-AB51-AB52-AB54-AB57</f>
        <v>1360</v>
      </c>
      <c r="AC60" s="371">
        <f>AC61-AC12-AC14-AC33-AC40-AC45-AC51-AC52-AC54-AC57</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618413</v>
      </c>
      <c r="Q61" s="247">
        <f>SUM(Q8:Q60)-Q9-Q10-Q12-Q13-Q15-Q16-Q17-Q30-Q31-Q32-Q40-Q41-Q42-Q43-Q44-Q49-Q50</f>
        <v>467379</v>
      </c>
      <c r="R61" s="247">
        <f>SUM(R8:R60)-R9-R10-R12-R13-R15-R16-R17-R30-R31-R32-R40-R41-R42-R43-R44-R49-R50</f>
        <v>149739</v>
      </c>
      <c r="S61" s="336">
        <f>SUM(S8:S60)-S9-S10-S12-S13-S15-S16-S17-S30-S31-S32-S40-S41-S42-S43-S44-S49-S50</f>
        <v>297444</v>
      </c>
      <c r="T61" s="337">
        <f>SUM(T8:T60)-T9-T10-T12-T13-T15-T16-T17-T30-T31-T32-T40-T41-T42-T43-T44-T49-T50</f>
        <v>70000</v>
      </c>
      <c r="U61" s="249"/>
      <c r="V61" s="243" t="s">
        <v>82</v>
      </c>
      <c r="W61" s="244"/>
      <c r="X61" s="244"/>
      <c r="Y61" s="245" t="s">
        <v>554</v>
      </c>
      <c r="Z61" s="445">
        <f>+A181</f>
        <v>115288</v>
      </c>
      <c r="AA61" s="446">
        <f>+B181</f>
        <v>1497</v>
      </c>
      <c r="AB61" s="446">
        <f>+C181</f>
        <v>1360</v>
      </c>
      <c r="AC61" s="567">
        <f>+E181</f>
        <v>1560</v>
      </c>
      <c r="AD61" s="1056"/>
      <c r="AE61" s="1056"/>
      <c r="AF61" s="1056"/>
      <c r="AG61" s="1011"/>
      <c r="AH61" s="1011"/>
      <c r="AI61" s="1012" t="s">
        <v>5</v>
      </c>
      <c r="AJ61" s="1009" t="s">
        <v>6</v>
      </c>
      <c r="AK61" s="1009" t="s">
        <v>7</v>
      </c>
      <c r="AL61" s="1013" t="s">
        <v>398</v>
      </c>
    </row>
    <row r="62" spans="1:38" ht="14.45" customHeight="1">
      <c r="A62" s="554">
        <v>411519</v>
      </c>
      <c r="B62" s="555">
        <v>360941</v>
      </c>
      <c r="C62" s="555">
        <v>50578</v>
      </c>
      <c r="D62" s="555">
        <v>13222</v>
      </c>
      <c r="E62" s="555">
        <v>12559</v>
      </c>
      <c r="F62" s="556">
        <v>190100</v>
      </c>
      <c r="K62" s="188"/>
      <c r="L62" s="189" t="s">
        <v>8</v>
      </c>
      <c r="M62" s="190"/>
      <c r="N62" s="190"/>
      <c r="O62" s="191" t="s">
        <v>9</v>
      </c>
      <c r="P62" s="257">
        <f>'Ｓ５７（1982）'!A63</f>
        <v>14594</v>
      </c>
      <c r="Q62" s="258">
        <f>'Ｓ５７（1982）'!B63</f>
        <v>14594</v>
      </c>
      <c r="R62" s="259"/>
      <c r="S62" s="260">
        <f>'Ｓ５７（1982）'!D63</f>
        <v>943</v>
      </c>
      <c r="T62" s="261">
        <f>'Ｓ５７（1982）'!F63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14594</v>
      </c>
      <c r="B63" s="558">
        <v>14594</v>
      </c>
      <c r="C63" s="558">
        <v>0</v>
      </c>
      <c r="D63" s="558">
        <v>943</v>
      </c>
      <c r="E63" s="558">
        <v>100</v>
      </c>
      <c r="F63" s="559">
        <v>0</v>
      </c>
      <c r="K63" s="199"/>
      <c r="L63" s="200"/>
      <c r="M63" s="201" t="s">
        <v>643</v>
      </c>
      <c r="N63" s="202"/>
      <c r="O63" s="203" t="s">
        <v>12</v>
      </c>
      <c r="P63" s="204">
        <f>'Ｓ５７（1982）'!A64</f>
        <v>9792</v>
      </c>
      <c r="Q63" s="205">
        <f>'Ｓ５７（1982）'!B64</f>
        <v>9792</v>
      </c>
      <c r="R63" s="225"/>
      <c r="S63" s="267">
        <f>'Ｓ５７（1982）'!D64</f>
        <v>0</v>
      </c>
      <c r="T63" s="268">
        <f>'Ｓ５７（1982）'!F64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9792</v>
      </c>
      <c r="B64" s="558">
        <v>9792</v>
      </c>
      <c r="C64" s="558">
        <v>0</v>
      </c>
      <c r="D64" s="558">
        <v>0</v>
      </c>
      <c r="E64" s="558">
        <v>0</v>
      </c>
      <c r="F64" s="559">
        <v>0</v>
      </c>
      <c r="K64" s="199"/>
      <c r="L64" s="200"/>
      <c r="M64" s="201" t="s">
        <v>13</v>
      </c>
      <c r="N64" s="172"/>
      <c r="O64" s="212"/>
      <c r="P64" s="213">
        <f>P62-P63</f>
        <v>4802</v>
      </c>
      <c r="Q64" s="214">
        <f>Q62-Q63</f>
        <v>4802</v>
      </c>
      <c r="R64" s="214"/>
      <c r="S64" s="274">
        <f>S62-S63</f>
        <v>943</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2705</v>
      </c>
      <c r="B65" s="558">
        <v>2705</v>
      </c>
      <c r="C65" s="558">
        <v>0</v>
      </c>
      <c r="D65" s="558">
        <v>0</v>
      </c>
      <c r="E65" s="558">
        <v>0</v>
      </c>
      <c r="F65" s="559">
        <v>0</v>
      </c>
      <c r="K65" s="199" t="s">
        <v>4</v>
      </c>
      <c r="L65" s="178" t="s">
        <v>14</v>
      </c>
      <c r="M65" s="175"/>
      <c r="N65" s="175"/>
      <c r="O65" s="216" t="s">
        <v>15</v>
      </c>
      <c r="P65" s="217">
        <f>'Ｓ５７（1982）'!A65</f>
        <v>2705</v>
      </c>
      <c r="Q65" s="218">
        <f>'Ｓ５７（1982）'!B65</f>
        <v>2705</v>
      </c>
      <c r="R65" s="282"/>
      <c r="S65" s="283">
        <f>'Ｓ５７（1982）'!D65</f>
        <v>0</v>
      </c>
      <c r="T65" s="268">
        <f>'Ｓ５７（1982）'!F65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2705</v>
      </c>
      <c r="B66" s="558">
        <v>2705</v>
      </c>
      <c r="C66" s="558">
        <v>0</v>
      </c>
      <c r="D66" s="558">
        <v>0</v>
      </c>
      <c r="E66" s="558">
        <v>0</v>
      </c>
      <c r="F66" s="559">
        <v>0</v>
      </c>
      <c r="K66" s="199"/>
      <c r="L66" s="200"/>
      <c r="M66" s="201" t="s">
        <v>16</v>
      </c>
      <c r="N66" s="202"/>
      <c r="O66" s="203" t="s">
        <v>17</v>
      </c>
      <c r="P66" s="204">
        <f>'Ｓ５７（1982）'!A66</f>
        <v>2705</v>
      </c>
      <c r="Q66" s="205">
        <f>'Ｓ５７（1982）'!B66</f>
        <v>2705</v>
      </c>
      <c r="R66" s="225"/>
      <c r="S66" s="267">
        <f>'Ｓ５７（1982）'!D66</f>
        <v>0</v>
      </c>
      <c r="T66" s="268">
        <f>'Ｓ５７（1982）'!F66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'Ｓ５７（1982）'!A68</f>
        <v>0</v>
      </c>
      <c r="Q68" s="205">
        <f>'Ｓ５７（1982）'!B68</f>
        <v>0</v>
      </c>
      <c r="R68" s="225"/>
      <c r="S68" s="267">
        <f>'Ｓ５７（1982）'!D68</f>
        <v>0</v>
      </c>
      <c r="T68" s="268">
        <f>'Ｓ５７（1982）'!F68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'Ｓ５７（1982）'!A69</f>
        <v>0</v>
      </c>
      <c r="Q69" s="205">
        <f>'Ｓ５７（1982）'!B69</f>
        <v>0</v>
      </c>
      <c r="R69" s="225"/>
      <c r="S69" s="267">
        <f>'Ｓ５７（1982）'!D69</f>
        <v>0</v>
      </c>
      <c r="T69" s="268">
        <f>'Ｓ５７（1982）'!F69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'Ｓ５７（1982）'!A70</f>
        <v>0</v>
      </c>
      <c r="Q70" s="205">
        <f>'Ｓ５７（1982）'!B70</f>
        <v>0</v>
      </c>
      <c r="R70" s="225"/>
      <c r="S70" s="267">
        <f>'Ｓ５７（1982）'!D70</f>
        <v>0</v>
      </c>
      <c r="T70" s="268">
        <f>'Ｓ５７（1982）'!F70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'Ｓ５７（1982）'!A71</f>
        <v>0</v>
      </c>
      <c r="Q72" s="205">
        <f>'Ｓ５７（1982）'!B71</f>
        <v>0</v>
      </c>
      <c r="R72" s="225"/>
      <c r="S72" s="267">
        <f>'Ｓ５７（1982）'!D71</f>
        <v>0</v>
      </c>
      <c r="T72" s="268">
        <f>'Ｓ５７（1982）'!F71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'Ｓ５７（1982）'!A72</f>
        <v>0</v>
      </c>
      <c r="Q73" s="205">
        <f>'Ｓ５７（1982）'!B72</f>
        <v>0</v>
      </c>
      <c r="R73" s="225"/>
      <c r="S73" s="267">
        <f>'Ｓ５７（1982）'!D72</f>
        <v>0</v>
      </c>
      <c r="T73" s="268">
        <f>'Ｓ５７（1982）'!F72</f>
        <v>0</v>
      </c>
      <c r="U73" s="269"/>
      <c r="V73" s="221"/>
      <c r="W73" s="201" t="s">
        <v>13</v>
      </c>
      <c r="X73" s="202"/>
      <c r="Y73" s="216" t="s">
        <v>15</v>
      </c>
      <c r="Z73" s="307">
        <f>+A119</f>
        <v>0</v>
      </c>
      <c r="AA73" s="277">
        <f t="shared" ref="AA73:AB75" si="1">+B119</f>
        <v>0</v>
      </c>
      <c r="AB73" s="277">
        <f t="shared" si="1"/>
        <v>0</v>
      </c>
      <c r="AC73" s="549">
        <f>+E119</f>
        <v>0</v>
      </c>
      <c r="AD73" s="269"/>
      <c r="AE73" s="221"/>
      <c r="AF73" s="201" t="s">
        <v>13</v>
      </c>
      <c r="AG73" s="202"/>
      <c r="AH73" s="216" t="s">
        <v>402</v>
      </c>
      <c r="AI73" s="307">
        <f>+A142</f>
        <v>0</v>
      </c>
      <c r="AJ73" s="277">
        <f t="shared" ref="AJ73:AK75" si="2">+B142</f>
        <v>0</v>
      </c>
      <c r="AK73" s="277">
        <f t="shared" si="2"/>
        <v>0</v>
      </c>
      <c r="AL73" s="553">
        <f>+E142</f>
        <v>0</v>
      </c>
    </row>
    <row r="74" spans="1:38" ht="14.45" customHeight="1">
      <c r="A74" s="557">
        <v>108358</v>
      </c>
      <c r="B74" s="558">
        <v>57971</v>
      </c>
      <c r="C74" s="558">
        <v>50387</v>
      </c>
      <c r="D74" s="558">
        <v>3279</v>
      </c>
      <c r="E74" s="558">
        <v>519</v>
      </c>
      <c r="F74" s="559">
        <v>46400</v>
      </c>
      <c r="K74" s="199"/>
      <c r="L74" s="201" t="s">
        <v>19</v>
      </c>
      <c r="M74" s="202"/>
      <c r="N74" s="202"/>
      <c r="O74" s="203" t="s">
        <v>20</v>
      </c>
      <c r="P74" s="204">
        <f>'Ｓ５７（1982）'!A73</f>
        <v>0</v>
      </c>
      <c r="Q74" s="205">
        <f>'Ｓ５７（1982）'!B73</f>
        <v>0</v>
      </c>
      <c r="R74" s="225"/>
      <c r="S74" s="267">
        <f>'Ｓ５７（1982）'!D73</f>
        <v>0</v>
      </c>
      <c r="T74" s="268">
        <f>'Ｓ５７（1982）'!F73</f>
        <v>0</v>
      </c>
      <c r="U74" s="269"/>
      <c r="V74" s="201" t="s">
        <v>19</v>
      </c>
      <c r="W74" s="202"/>
      <c r="X74" s="202"/>
      <c r="Y74" s="216" t="s">
        <v>749</v>
      </c>
      <c r="Z74" s="307">
        <f>+A120</f>
        <v>0</v>
      </c>
      <c r="AA74" s="277">
        <f t="shared" si="1"/>
        <v>0</v>
      </c>
      <c r="AB74" s="277">
        <f t="shared" si="1"/>
        <v>0</v>
      </c>
      <c r="AC74" s="549">
        <f>+E120</f>
        <v>0</v>
      </c>
      <c r="AD74" s="269"/>
      <c r="AE74" s="201" t="s">
        <v>19</v>
      </c>
      <c r="AF74" s="202"/>
      <c r="AG74" s="202"/>
      <c r="AH74" s="216" t="s">
        <v>403</v>
      </c>
      <c r="AI74" s="307">
        <f>+A143</f>
        <v>0</v>
      </c>
      <c r="AJ74" s="277">
        <f t="shared" si="2"/>
        <v>0</v>
      </c>
      <c r="AK74" s="277">
        <f t="shared" si="2"/>
        <v>0</v>
      </c>
      <c r="AL74" s="553">
        <f>+E143</f>
        <v>0</v>
      </c>
    </row>
    <row r="75" spans="1:38" ht="14.45" customHeight="1">
      <c r="A75" s="557">
        <v>12312</v>
      </c>
      <c r="B75" s="558">
        <v>8477</v>
      </c>
      <c r="C75" s="558">
        <v>3835</v>
      </c>
      <c r="D75" s="558">
        <v>379</v>
      </c>
      <c r="E75" s="558">
        <v>0</v>
      </c>
      <c r="F75" s="559">
        <v>6000</v>
      </c>
      <c r="K75" s="199" t="s">
        <v>83</v>
      </c>
      <c r="L75" s="200"/>
      <c r="M75" s="201" t="s">
        <v>22</v>
      </c>
      <c r="N75" s="202"/>
      <c r="O75" s="203" t="s">
        <v>23</v>
      </c>
      <c r="P75" s="204">
        <f>'Ｓ５７（1982）'!A75</f>
        <v>12312</v>
      </c>
      <c r="Q75" s="205">
        <f>'Ｓ５７（1982）'!B75</f>
        <v>8477</v>
      </c>
      <c r="R75" s="225"/>
      <c r="S75" s="267">
        <f>'Ｓ５７（1982）'!D75</f>
        <v>379</v>
      </c>
      <c r="T75" s="268">
        <f>'Ｓ５７（1982）'!F75</f>
        <v>6000</v>
      </c>
      <c r="U75" s="269" t="s">
        <v>404</v>
      </c>
      <c r="V75" s="200"/>
      <c r="W75" s="201" t="s">
        <v>405</v>
      </c>
      <c r="X75" s="202"/>
      <c r="Y75" s="216" t="s">
        <v>750</v>
      </c>
      <c r="Z75" s="307">
        <f>+A121</f>
        <v>11499</v>
      </c>
      <c r="AA75" s="277">
        <f t="shared" si="1"/>
        <v>0</v>
      </c>
      <c r="AB75" s="277">
        <f t="shared" si="1"/>
        <v>0</v>
      </c>
      <c r="AC75" s="549">
        <f>+E121</f>
        <v>4800</v>
      </c>
      <c r="AD75" s="269" t="s">
        <v>407</v>
      </c>
      <c r="AE75" s="200"/>
      <c r="AF75" s="201" t="s">
        <v>405</v>
      </c>
      <c r="AG75" s="202"/>
      <c r="AH75" s="216" t="s">
        <v>408</v>
      </c>
      <c r="AI75" s="307">
        <f>+A144</f>
        <v>0</v>
      </c>
      <c r="AJ75" s="277">
        <f t="shared" si="2"/>
        <v>0</v>
      </c>
      <c r="AK75" s="277">
        <f t="shared" si="2"/>
        <v>0</v>
      </c>
      <c r="AL75" s="553">
        <f>+E144</f>
        <v>0</v>
      </c>
    </row>
    <row r="76" spans="1:38" ht="14.45" customHeight="1">
      <c r="A76" s="557">
        <v>486</v>
      </c>
      <c r="B76" s="558">
        <v>486</v>
      </c>
      <c r="C76" s="558">
        <v>0</v>
      </c>
      <c r="D76" s="558">
        <v>0</v>
      </c>
      <c r="E76" s="558">
        <v>0</v>
      </c>
      <c r="F76" s="559">
        <v>0</v>
      </c>
      <c r="K76" s="199"/>
      <c r="L76" s="200" t="s">
        <v>25</v>
      </c>
      <c r="M76" s="201" t="s">
        <v>26</v>
      </c>
      <c r="N76" s="202"/>
      <c r="O76" s="203" t="s">
        <v>27</v>
      </c>
      <c r="P76" s="204">
        <f>'Ｓ５７（1982）'!A76</f>
        <v>486</v>
      </c>
      <c r="Q76" s="205">
        <f>'Ｓ５７（1982）'!B76</f>
        <v>486</v>
      </c>
      <c r="R76" s="225"/>
      <c r="S76" s="267">
        <f>'Ｓ５７（1982）'!D76</f>
        <v>0</v>
      </c>
      <c r="T76" s="268">
        <f>'Ｓ５７（1982）'!F76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9">
        <v>0</v>
      </c>
      <c r="K77" s="199"/>
      <c r="L77" s="200" t="s">
        <v>28</v>
      </c>
      <c r="M77" s="201" t="s">
        <v>29</v>
      </c>
      <c r="N77" s="202"/>
      <c r="O77" s="203" t="s">
        <v>30</v>
      </c>
      <c r="P77" s="204">
        <f>'Ｓ５７（1982）'!A77</f>
        <v>0</v>
      </c>
      <c r="Q77" s="205">
        <f>'Ｓ５７（1982）'!B77</f>
        <v>0</v>
      </c>
      <c r="R77" s="225"/>
      <c r="S77" s="267">
        <f>'Ｓ５７（1982）'!D77</f>
        <v>0</v>
      </c>
      <c r="T77" s="268">
        <f>'Ｓ５７（1982）'!F77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'Ｓ５７（1982）'!A78</f>
        <v>0</v>
      </c>
      <c r="Q78" s="205">
        <f>'Ｓ５７（1982）'!B78</f>
        <v>0</v>
      </c>
      <c r="R78" s="225"/>
      <c r="S78" s="267">
        <f>'Ｓ５７（1982）'!D78</f>
        <v>0</v>
      </c>
      <c r="T78" s="268">
        <f>'Ｓ５７（1982）'!F78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'Ｓ５７（1982）'!A79</f>
        <v>0</v>
      </c>
      <c r="Q79" s="205">
        <f>'Ｓ５７（1982）'!B79</f>
        <v>0</v>
      </c>
      <c r="R79" s="225"/>
      <c r="S79" s="267">
        <f>'Ｓ５７（1982）'!D79</f>
        <v>0</v>
      </c>
      <c r="T79" s="268">
        <f>'Ｓ５７（1982）'!F79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21924</v>
      </c>
      <c r="B80" s="558">
        <v>7160</v>
      </c>
      <c r="C80" s="558">
        <v>14764</v>
      </c>
      <c r="D80" s="558">
        <v>1800</v>
      </c>
      <c r="E80" s="558">
        <v>519</v>
      </c>
      <c r="F80" s="559">
        <v>13600</v>
      </c>
      <c r="K80" s="199"/>
      <c r="L80" s="200" t="s">
        <v>38</v>
      </c>
      <c r="M80" s="201" t="s">
        <v>39</v>
      </c>
      <c r="N80" s="202"/>
      <c r="O80" s="203" t="s">
        <v>40</v>
      </c>
      <c r="P80" s="204">
        <f>'Ｓ５７（1982）'!A80</f>
        <v>21924</v>
      </c>
      <c r="Q80" s="205">
        <f>'Ｓ５７（1982）'!B80</f>
        <v>7160</v>
      </c>
      <c r="R80" s="225"/>
      <c r="S80" s="267">
        <f>'Ｓ５７（1982）'!D80</f>
        <v>1800</v>
      </c>
      <c r="T80" s="268">
        <f>'Ｓ５７（1982）'!F80</f>
        <v>13600</v>
      </c>
      <c r="U80" s="269"/>
      <c r="V80" s="200" t="s">
        <v>38</v>
      </c>
      <c r="W80" s="201" t="s">
        <v>149</v>
      </c>
      <c r="X80" s="202"/>
      <c r="Y80" s="203" t="s">
        <v>751</v>
      </c>
      <c r="Z80" s="307">
        <f>+A122</f>
        <v>11499</v>
      </c>
      <c r="AA80" s="277">
        <f>+B122</f>
        <v>0</v>
      </c>
      <c r="AB80" s="277">
        <f>+C122</f>
        <v>0</v>
      </c>
      <c r="AC80" s="549">
        <f>+E122</f>
        <v>4800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'Ｓ５７（1982）'!A81</f>
        <v>0</v>
      </c>
      <c r="Q81" s="205">
        <f>'Ｓ５７（1982）'!B81</f>
        <v>0</v>
      </c>
      <c r="R81" s="225"/>
      <c r="S81" s="267">
        <f>'Ｓ５７（1982）'!D81</f>
        <v>0</v>
      </c>
      <c r="T81" s="268">
        <f>'Ｓ５７（1982）'!F81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73636</v>
      </c>
      <c r="B82" s="558">
        <v>41848</v>
      </c>
      <c r="C82" s="558">
        <v>31788</v>
      </c>
      <c r="D82" s="558">
        <v>1100</v>
      </c>
      <c r="E82" s="558">
        <v>0</v>
      </c>
      <c r="F82" s="559">
        <v>26800</v>
      </c>
      <c r="K82" s="199" t="s">
        <v>131</v>
      </c>
      <c r="L82" s="221"/>
      <c r="M82" s="201" t="s">
        <v>13</v>
      </c>
      <c r="N82" s="202"/>
      <c r="O82" s="203" t="s">
        <v>44</v>
      </c>
      <c r="P82" s="204">
        <f>'Ｓ５７（1982）'!A82</f>
        <v>73636</v>
      </c>
      <c r="Q82" s="205">
        <f>'Ｓ５７（1982）'!B82</f>
        <v>41848</v>
      </c>
      <c r="R82" s="225"/>
      <c r="S82" s="267">
        <f>'Ｓ５７（1982）'!D82</f>
        <v>1100</v>
      </c>
      <c r="T82" s="268">
        <f>'Ｓ５７（1982）'!F82</f>
        <v>26800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406</v>
      </c>
      <c r="B83" s="558">
        <v>215</v>
      </c>
      <c r="C83" s="558">
        <v>191</v>
      </c>
      <c r="D83" s="558">
        <v>0</v>
      </c>
      <c r="E83" s="558">
        <v>0</v>
      </c>
      <c r="F83" s="559">
        <v>0</v>
      </c>
      <c r="K83" s="199" t="s">
        <v>4</v>
      </c>
      <c r="L83" s="178" t="s">
        <v>45</v>
      </c>
      <c r="M83" s="202"/>
      <c r="N83" s="202"/>
      <c r="O83" s="203" t="s">
        <v>46</v>
      </c>
      <c r="P83" s="204">
        <f>'Ｓ５７（1982）'!A83</f>
        <v>406</v>
      </c>
      <c r="Q83" s="205">
        <f>'Ｓ５７（1982）'!B83</f>
        <v>215</v>
      </c>
      <c r="R83" s="225"/>
      <c r="S83" s="267">
        <f>'Ｓ５７（1982）'!D83</f>
        <v>0</v>
      </c>
      <c r="T83" s="268">
        <f>'Ｓ５７（1982）'!F83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'Ｓ５７（1982）'!A84</f>
        <v>0</v>
      </c>
      <c r="Q84" s="205">
        <f>'Ｓ５７（1982）'!B84</f>
        <v>0</v>
      </c>
      <c r="R84" s="225"/>
      <c r="S84" s="267">
        <f>'Ｓ５７（1982）'!D84</f>
        <v>0</v>
      </c>
      <c r="T84" s="268">
        <f>'Ｓ５７（1982）'!F84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215</v>
      </c>
      <c r="B85" s="558">
        <v>215</v>
      </c>
      <c r="C85" s="558">
        <v>0</v>
      </c>
      <c r="D85" s="558">
        <v>0</v>
      </c>
      <c r="E85" s="558">
        <v>0</v>
      </c>
      <c r="F85" s="559">
        <v>0</v>
      </c>
      <c r="K85" s="199"/>
      <c r="L85" s="200"/>
      <c r="M85" s="201" t="s">
        <v>101</v>
      </c>
      <c r="N85" s="202"/>
      <c r="O85" s="203" t="s">
        <v>77</v>
      </c>
      <c r="P85" s="204">
        <f>'Ｓ５７（1982）'!A85</f>
        <v>215</v>
      </c>
      <c r="Q85" s="205">
        <f>'Ｓ５７（1982）'!B85</f>
        <v>215</v>
      </c>
      <c r="R85" s="225"/>
      <c r="S85" s="267">
        <f>'Ｓ５７（1982）'!D85</f>
        <v>0</v>
      </c>
      <c r="T85" s="268">
        <f>'Ｓ５７（1982）'!F85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253976</v>
      </c>
      <c r="B86" s="558">
        <v>253976</v>
      </c>
      <c r="C86" s="558">
        <v>0</v>
      </c>
      <c r="D86" s="558">
        <v>9000</v>
      </c>
      <c r="E86" s="558">
        <v>10140</v>
      </c>
      <c r="F86" s="559">
        <v>143700</v>
      </c>
      <c r="K86" s="199"/>
      <c r="L86" s="200"/>
      <c r="M86" s="201" t="s">
        <v>13</v>
      </c>
      <c r="N86" s="202"/>
      <c r="O86" s="203"/>
      <c r="P86" s="224">
        <f>P83-P84-P85</f>
        <v>191</v>
      </c>
      <c r="Q86" s="225">
        <f>Q83-Q84-Q85</f>
        <v>0</v>
      </c>
      <c r="R86" s="225"/>
      <c r="S86" s="297">
        <f>S83-S84-S85</f>
        <v>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192627</v>
      </c>
      <c r="B87" s="558">
        <v>192627</v>
      </c>
      <c r="C87" s="558">
        <v>0</v>
      </c>
      <c r="D87" s="558">
        <v>5000</v>
      </c>
      <c r="E87" s="558">
        <v>10140</v>
      </c>
      <c r="F87" s="559">
        <v>143700</v>
      </c>
      <c r="K87" s="199"/>
      <c r="L87" s="178"/>
      <c r="M87" s="201" t="s">
        <v>47</v>
      </c>
      <c r="N87" s="202"/>
      <c r="O87" s="203" t="s">
        <v>48</v>
      </c>
      <c r="P87" s="204">
        <f>'Ｓ５７（1982）'!A87</f>
        <v>192627</v>
      </c>
      <c r="Q87" s="205">
        <f>'Ｓ５７（1982）'!B87</f>
        <v>192627</v>
      </c>
      <c r="R87" s="225"/>
      <c r="S87" s="267">
        <f>'Ｓ５７（1982）'!D87</f>
        <v>5000</v>
      </c>
      <c r="T87" s="268">
        <f>'Ｓ５７（1982）'!F87</f>
        <v>143700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'Ｓ５７（1982）'!A88</f>
        <v>0</v>
      </c>
      <c r="Q88" s="205">
        <f>'Ｓ５７（1982）'!B88</f>
        <v>0</v>
      </c>
      <c r="R88" s="225"/>
      <c r="S88" s="267">
        <f>'Ｓ５７（1982）'!D88</f>
        <v>0</v>
      </c>
      <c r="T88" s="268">
        <f>'Ｓ５７（1982）'!F88</f>
        <v>0</v>
      </c>
      <c r="U88" s="269"/>
      <c r="V88" s="200"/>
      <c r="W88" s="201" t="s">
        <v>426</v>
      </c>
      <c r="X88" s="202"/>
      <c r="Y88" s="203" t="s">
        <v>753</v>
      </c>
      <c r="Z88" s="307">
        <f t="shared" ref="Z88:AB89" si="3">+A125</f>
        <v>10200</v>
      </c>
      <c r="AA88" s="277">
        <f t="shared" si="3"/>
        <v>0</v>
      </c>
      <c r="AB88" s="277">
        <f t="shared" si="3"/>
        <v>0</v>
      </c>
      <c r="AC88" s="549">
        <f>+E125</f>
        <v>10000</v>
      </c>
      <c r="AD88" s="269"/>
      <c r="AE88" s="200"/>
      <c r="AF88" s="201" t="s">
        <v>426</v>
      </c>
      <c r="AG88" s="202"/>
      <c r="AH88" s="203" t="s">
        <v>428</v>
      </c>
      <c r="AI88" s="307">
        <f t="shared" ref="AI88:AK89" si="4">+A148</f>
        <v>0</v>
      </c>
      <c r="AJ88" s="277">
        <f t="shared" si="4"/>
        <v>0</v>
      </c>
      <c r="AK88" s="277">
        <f t="shared" si="4"/>
        <v>0</v>
      </c>
      <c r="AL88" s="553">
        <f>+E148</f>
        <v>0</v>
      </c>
    </row>
    <row r="89" spans="1:38" ht="14.45" customHeight="1">
      <c r="A89" s="557">
        <v>2500</v>
      </c>
      <c r="B89" s="558">
        <v>2500</v>
      </c>
      <c r="C89" s="558">
        <v>0</v>
      </c>
      <c r="D89" s="558">
        <v>2500</v>
      </c>
      <c r="E89" s="558">
        <v>0</v>
      </c>
      <c r="F89" s="559">
        <v>0</v>
      </c>
      <c r="K89" s="199" t="s">
        <v>129</v>
      </c>
      <c r="L89" s="200"/>
      <c r="M89" s="201" t="s">
        <v>52</v>
      </c>
      <c r="N89" s="202"/>
      <c r="O89" s="203" t="s">
        <v>53</v>
      </c>
      <c r="P89" s="204">
        <f>'Ｓ５７（1982）'!A89</f>
        <v>2500</v>
      </c>
      <c r="Q89" s="205">
        <f>'Ｓ５７（1982）'!B89</f>
        <v>2500</v>
      </c>
      <c r="R89" s="225"/>
      <c r="S89" s="267">
        <f>'Ｓ５７（1982）'!D89</f>
        <v>2500</v>
      </c>
      <c r="T89" s="268">
        <f>'Ｓ５７（1982）'!F89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431</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'Ｓ５７（1982）'!A90</f>
        <v>0</v>
      </c>
      <c r="Q90" s="205">
        <f>'Ｓ５７（1982）'!B90</f>
        <v>0</v>
      </c>
      <c r="R90" s="225"/>
      <c r="S90" s="267">
        <f>'Ｓ５７（1982）'!D90</f>
        <v>0</v>
      </c>
      <c r="T90" s="268">
        <f>'Ｓ５７（1982）'!F90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'Ｓ５７（1982）'!A91</f>
        <v>0</v>
      </c>
      <c r="Q91" s="205">
        <f>'Ｓ５７（1982）'!B91</f>
        <v>0</v>
      </c>
      <c r="R91" s="225"/>
      <c r="S91" s="267">
        <f>'Ｓ５７（1982）'!D91</f>
        <v>0</v>
      </c>
      <c r="T91" s="268">
        <f>'Ｓ５７（1982）'!F91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'Ｓ５７（1982）'!A92</f>
        <v>0</v>
      </c>
      <c r="Q92" s="205">
        <f>'Ｓ５７（1982）'!B92</f>
        <v>0</v>
      </c>
      <c r="R92" s="225"/>
      <c r="S92" s="267">
        <f>'Ｓ５７（1982）'!D92</f>
        <v>0</v>
      </c>
      <c r="T92" s="268">
        <f>'Ｓ５７（1982）'!F92</f>
        <v>0</v>
      </c>
      <c r="U92" s="269"/>
      <c r="V92" s="200"/>
      <c r="W92" s="201" t="s">
        <v>57</v>
      </c>
      <c r="X92" s="202"/>
      <c r="Y92" s="203" t="s">
        <v>755</v>
      </c>
      <c r="Z92" s="307">
        <f>+A127</f>
        <v>0</v>
      </c>
      <c r="AA92" s="277">
        <f t="shared" ref="AA92:AC96" si="5">+B127</f>
        <v>0</v>
      </c>
      <c r="AB92" s="277">
        <f t="shared" si="5"/>
        <v>0</v>
      </c>
      <c r="AC92" s="549">
        <f>+E127</f>
        <v>0</v>
      </c>
      <c r="AD92" s="269"/>
      <c r="AE92" s="200"/>
      <c r="AF92" s="201" t="s">
        <v>57</v>
      </c>
      <c r="AG92" s="202"/>
      <c r="AH92" s="203" t="s">
        <v>433</v>
      </c>
      <c r="AI92" s="307">
        <f>+A150</f>
        <v>0</v>
      </c>
      <c r="AJ92" s="277">
        <f t="shared" ref="AJ92:AK96" si="6">+B150</f>
        <v>0</v>
      </c>
      <c r="AK92" s="277">
        <f t="shared" si="6"/>
        <v>0</v>
      </c>
      <c r="AL92" s="553">
        <f>+E150</f>
        <v>0</v>
      </c>
    </row>
    <row r="93" spans="1:38" ht="14.45" customHeight="1">
      <c r="A93" s="557">
        <v>3937</v>
      </c>
      <c r="B93" s="558">
        <v>3937</v>
      </c>
      <c r="C93" s="558">
        <v>0</v>
      </c>
      <c r="D93" s="558">
        <v>1500</v>
      </c>
      <c r="E93" s="558">
        <v>0</v>
      </c>
      <c r="F93" s="559">
        <v>0</v>
      </c>
      <c r="K93" s="199"/>
      <c r="L93" s="200"/>
      <c r="M93" s="178" t="s">
        <v>60</v>
      </c>
      <c r="N93" s="202"/>
      <c r="O93" s="203" t="s">
        <v>61</v>
      </c>
      <c r="P93" s="204">
        <f>'Ｓ５７（1982）'!A93</f>
        <v>3937</v>
      </c>
      <c r="Q93" s="205">
        <f>'Ｓ５７（1982）'!B93</f>
        <v>3937</v>
      </c>
      <c r="R93" s="225"/>
      <c r="S93" s="267">
        <f>'Ｓ５７（1982）'!D93</f>
        <v>1500</v>
      </c>
      <c r="T93" s="268">
        <f>'Ｓ５７（1982）'!F93</f>
        <v>0</v>
      </c>
      <c r="U93" s="269" t="s">
        <v>434</v>
      </c>
      <c r="V93" s="200"/>
      <c r="W93" s="178" t="s">
        <v>60</v>
      </c>
      <c r="X93" s="202"/>
      <c r="Y93" s="203" t="s">
        <v>756</v>
      </c>
      <c r="Z93" s="307">
        <f>+A128</f>
        <v>107</v>
      </c>
      <c r="AA93" s="277">
        <f t="shared" si="5"/>
        <v>0</v>
      </c>
      <c r="AB93" s="277">
        <f t="shared" si="5"/>
        <v>0</v>
      </c>
      <c r="AC93" s="549">
        <f>+E128</f>
        <v>0</v>
      </c>
      <c r="AD93" s="269"/>
      <c r="AE93" s="200"/>
      <c r="AF93" s="178" t="s">
        <v>60</v>
      </c>
      <c r="AG93" s="202"/>
      <c r="AH93" s="203" t="s">
        <v>436</v>
      </c>
      <c r="AI93" s="307">
        <f>+A151</f>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'Ｓ５７（1982）'!A94</f>
        <v>0</v>
      </c>
      <c r="Q94" s="205">
        <f>'Ｓ５７（1982）'!B94</f>
        <v>0</v>
      </c>
      <c r="R94" s="225"/>
      <c r="S94" s="267">
        <f>'Ｓ５７（1982）'!D94</f>
        <v>0</v>
      </c>
      <c r="T94" s="268">
        <f>'Ｓ５７（1982）'!F94</f>
        <v>0</v>
      </c>
      <c r="U94" s="269"/>
      <c r="V94" s="200" t="s">
        <v>59</v>
      </c>
      <c r="W94" s="200"/>
      <c r="X94" s="201" t="s">
        <v>62</v>
      </c>
      <c r="Y94" s="203" t="s">
        <v>757</v>
      </c>
      <c r="Z94" s="307">
        <f>+A129</f>
        <v>0</v>
      </c>
      <c r="AA94" s="277">
        <f t="shared" si="5"/>
        <v>0</v>
      </c>
      <c r="AB94" s="277">
        <f t="shared" si="5"/>
        <v>0</v>
      </c>
      <c r="AC94" s="549">
        <f t="shared" si="5"/>
        <v>0</v>
      </c>
      <c r="AD94" s="269"/>
      <c r="AE94" s="200" t="s">
        <v>59</v>
      </c>
      <c r="AF94" s="200"/>
      <c r="AG94" s="201" t="s">
        <v>62</v>
      </c>
      <c r="AH94" s="203" t="s">
        <v>438</v>
      </c>
      <c r="AI94" s="307">
        <f>+A152</f>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'Ｓ５７（1982）'!A95</f>
        <v>0</v>
      </c>
      <c r="Q95" s="205">
        <f>'Ｓ５７（1982）'!B95</f>
        <v>0</v>
      </c>
      <c r="R95" s="225"/>
      <c r="S95" s="267">
        <f>'Ｓ５７（1982）'!D95</f>
        <v>0</v>
      </c>
      <c r="T95" s="268">
        <f>'Ｓ５７（1982）'!F95</f>
        <v>0</v>
      </c>
      <c r="U95" s="269"/>
      <c r="V95" s="200"/>
      <c r="W95" s="200"/>
      <c r="X95" s="201" t="s">
        <v>64</v>
      </c>
      <c r="Y95" s="203" t="s">
        <v>758</v>
      </c>
      <c r="Z95" s="307">
        <f>+A130</f>
        <v>0</v>
      </c>
      <c r="AA95" s="277">
        <f t="shared" si="5"/>
        <v>0</v>
      </c>
      <c r="AB95" s="277">
        <f t="shared" si="5"/>
        <v>0</v>
      </c>
      <c r="AC95" s="549">
        <f>+E130</f>
        <v>0</v>
      </c>
      <c r="AD95" s="269"/>
      <c r="AE95" s="200"/>
      <c r="AF95" s="200"/>
      <c r="AG95" s="201" t="s">
        <v>64</v>
      </c>
      <c r="AH95" s="203" t="s">
        <v>440</v>
      </c>
      <c r="AI95" s="307">
        <f>+A153</f>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'Ｓ５７（1982）'!A96</f>
        <v>0</v>
      </c>
      <c r="Q96" s="205">
        <f>'Ｓ５７（1982）'!B96</f>
        <v>0</v>
      </c>
      <c r="R96" s="225"/>
      <c r="S96" s="267">
        <f>'Ｓ５７（1982）'!D96</f>
        <v>0</v>
      </c>
      <c r="T96" s="268">
        <f>'Ｓ５７（1982）'!F96</f>
        <v>0</v>
      </c>
      <c r="U96" s="269"/>
      <c r="V96" s="200"/>
      <c r="W96" s="200"/>
      <c r="X96" s="201" t="s">
        <v>66</v>
      </c>
      <c r="Y96" s="203" t="s">
        <v>759</v>
      </c>
      <c r="Z96" s="307">
        <f>+A131</f>
        <v>0</v>
      </c>
      <c r="AA96" s="277">
        <f t="shared" si="5"/>
        <v>0</v>
      </c>
      <c r="AB96" s="277">
        <f t="shared" si="5"/>
        <v>0</v>
      </c>
      <c r="AC96" s="549">
        <f>+E131</f>
        <v>0</v>
      </c>
      <c r="AD96" s="269"/>
      <c r="AE96" s="200"/>
      <c r="AF96" s="200"/>
      <c r="AG96" s="201" t="s">
        <v>66</v>
      </c>
      <c r="AH96" s="203" t="s">
        <v>442</v>
      </c>
      <c r="AI96" s="307">
        <f>+A154</f>
        <v>0</v>
      </c>
      <c r="AJ96" s="277">
        <f t="shared" si="6"/>
        <v>0</v>
      </c>
      <c r="AK96" s="277">
        <f t="shared" si="6"/>
        <v>0</v>
      </c>
      <c r="AL96" s="553">
        <f>+E154</f>
        <v>0</v>
      </c>
    </row>
    <row r="97" spans="1:38" ht="14.45" customHeight="1">
      <c r="A97" s="557">
        <v>3937</v>
      </c>
      <c r="B97" s="558">
        <v>3937</v>
      </c>
      <c r="C97" s="558">
        <v>0</v>
      </c>
      <c r="D97" s="558">
        <v>1500</v>
      </c>
      <c r="E97" s="558">
        <v>0</v>
      </c>
      <c r="F97" s="559">
        <v>0</v>
      </c>
      <c r="K97" s="199"/>
      <c r="L97" s="200"/>
      <c r="M97" s="200"/>
      <c r="N97" s="201" t="s">
        <v>68</v>
      </c>
      <c r="O97" s="203" t="s">
        <v>69</v>
      </c>
      <c r="P97" s="204">
        <f>'Ｓ５７（1982）'!A97</f>
        <v>3937</v>
      </c>
      <c r="Q97" s="205">
        <f>'Ｓ５７（1982）'!B97</f>
        <v>3937</v>
      </c>
      <c r="R97" s="225"/>
      <c r="S97" s="267">
        <f>'Ｓ５７（1982）'!D97</f>
        <v>1500</v>
      </c>
      <c r="T97" s="268">
        <f>'Ｓ５７（1982）'!F97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54912</v>
      </c>
      <c r="B98" s="558">
        <v>54912</v>
      </c>
      <c r="C98" s="558">
        <v>0</v>
      </c>
      <c r="D98" s="558">
        <v>0</v>
      </c>
      <c r="E98" s="558">
        <v>0</v>
      </c>
      <c r="F98" s="55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107</v>
      </c>
      <c r="AA98" s="277">
        <f t="shared" si="7"/>
        <v>0</v>
      </c>
      <c r="AB98" s="277">
        <f t="shared" si="7"/>
        <v>0</v>
      </c>
      <c r="AC98" s="549">
        <f>+E132</f>
        <v>0</v>
      </c>
      <c r="AD98" s="269"/>
      <c r="AE98" s="200" t="s">
        <v>41</v>
      </c>
      <c r="AF98" s="221"/>
      <c r="AG98" s="201" t="s">
        <v>13</v>
      </c>
      <c r="AH98" s="203" t="s">
        <v>444</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'Ｓ５７（1982）'!A98</f>
        <v>54912</v>
      </c>
      <c r="Q99" s="205">
        <f>'Ｓ５７（1982）'!B98</f>
        <v>54912</v>
      </c>
      <c r="R99" s="225"/>
      <c r="S99" s="267">
        <f>'Ｓ５７（1982）'!D98</f>
        <v>0</v>
      </c>
      <c r="T99" s="268">
        <f>'Ｓ５７（1982）'!F98</f>
        <v>0</v>
      </c>
      <c r="U99" s="315" t="s">
        <v>761</v>
      </c>
      <c r="V99" s="200"/>
      <c r="W99" s="201" t="s">
        <v>70</v>
      </c>
      <c r="X99" s="202"/>
      <c r="Y99" s="203" t="s">
        <v>762</v>
      </c>
      <c r="Z99" s="307">
        <f t="shared" si="7"/>
        <v>0</v>
      </c>
      <c r="AA99" s="277">
        <f t="shared" si="7"/>
        <v>0</v>
      </c>
      <c r="AB99" s="277">
        <f t="shared" si="7"/>
        <v>0</v>
      </c>
      <c r="AC99" s="549">
        <f>+E133</f>
        <v>0</v>
      </c>
      <c r="AD99" s="315" t="s">
        <v>446</v>
      </c>
      <c r="AE99" s="200"/>
      <c r="AF99" s="201" t="s">
        <v>70</v>
      </c>
      <c r="AG99" s="202"/>
      <c r="AH99" s="203" t="s">
        <v>447</v>
      </c>
      <c r="AI99" s="307">
        <f t="shared" si="8"/>
        <v>0</v>
      </c>
      <c r="AJ99" s="277">
        <f t="shared" si="8"/>
        <v>0</v>
      </c>
      <c r="AK99" s="277">
        <f t="shared" si="8"/>
        <v>0</v>
      </c>
      <c r="AL99" s="553">
        <f>+E156</f>
        <v>0</v>
      </c>
    </row>
    <row r="100" spans="1:38" ht="14.45" customHeight="1">
      <c r="A100" s="557">
        <v>0</v>
      </c>
      <c r="B100" s="558">
        <v>0</v>
      </c>
      <c r="C100" s="558">
        <v>0</v>
      </c>
      <c r="D100" s="558">
        <v>0</v>
      </c>
      <c r="E100" s="558">
        <v>0</v>
      </c>
      <c r="F100" s="559">
        <v>0</v>
      </c>
      <c r="K100" s="199" t="s">
        <v>130</v>
      </c>
      <c r="L100" s="200"/>
      <c r="M100" s="201" t="s">
        <v>73</v>
      </c>
      <c r="N100" s="202"/>
      <c r="O100" s="203" t="s">
        <v>74</v>
      </c>
      <c r="P100" s="204">
        <f>'Ｓ５７（1982）'!A99</f>
        <v>0</v>
      </c>
      <c r="Q100" s="205">
        <f>'Ｓ５７（1982）'!B99</f>
        <v>0</v>
      </c>
      <c r="R100" s="225"/>
      <c r="S100" s="267">
        <f>'Ｓ５７（1982）'!D99</f>
        <v>0</v>
      </c>
      <c r="T100" s="268">
        <f>'Ｓ５７（1982）'!F99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13006</v>
      </c>
      <c r="B101" s="558">
        <v>13006</v>
      </c>
      <c r="C101" s="558">
        <v>0</v>
      </c>
      <c r="D101" s="558">
        <v>0</v>
      </c>
      <c r="E101" s="558">
        <v>300</v>
      </c>
      <c r="F101" s="559">
        <v>0</v>
      </c>
      <c r="K101" s="199"/>
      <c r="L101" s="221"/>
      <c r="M101" s="201" t="s">
        <v>13</v>
      </c>
      <c r="N101" s="202"/>
      <c r="O101" s="203" t="s">
        <v>76</v>
      </c>
      <c r="P101" s="204">
        <f>'Ｓ５７（1982）'!A100</f>
        <v>0</v>
      </c>
      <c r="Q101" s="205">
        <f>'Ｓ５７（1982）'!B100</f>
        <v>0</v>
      </c>
      <c r="R101" s="225"/>
      <c r="S101" s="267">
        <f>'Ｓ５７（1982）'!D100</f>
        <v>0</v>
      </c>
      <c r="T101" s="268">
        <f>'Ｓ５７（1982）'!F100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'Ｓ５７（1982）'!A101</f>
        <v>13006</v>
      </c>
      <c r="Q102" s="205">
        <f>'Ｓ５７（1982）'!B101</f>
        <v>13006</v>
      </c>
      <c r="R102" s="225"/>
      <c r="S102" s="267">
        <f>'Ｓ５７（1982）'!D101</f>
        <v>0</v>
      </c>
      <c r="T102" s="268">
        <f>'Ｓ５７（1982）'!F101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18474</v>
      </c>
      <c r="B103" s="558">
        <v>18474</v>
      </c>
      <c r="C103" s="558">
        <v>0</v>
      </c>
      <c r="D103" s="558">
        <v>0</v>
      </c>
      <c r="E103" s="558">
        <v>1500</v>
      </c>
      <c r="F103" s="559">
        <v>0</v>
      </c>
      <c r="K103" s="199"/>
      <c r="L103" s="200"/>
      <c r="M103" s="201" t="s">
        <v>11</v>
      </c>
      <c r="N103" s="202"/>
      <c r="O103" s="203" t="s">
        <v>80</v>
      </c>
      <c r="P103" s="204">
        <f>'Ｓ５７（1982）'!A102</f>
        <v>0</v>
      </c>
      <c r="Q103" s="205">
        <f>'Ｓ５７（1982）'!B102</f>
        <v>0</v>
      </c>
      <c r="R103" s="225"/>
      <c r="S103" s="267">
        <f>'Ｓ５７（1982）'!D102</f>
        <v>0</v>
      </c>
      <c r="T103" s="268">
        <f>'Ｓ５７（1982）'!F102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16168</v>
      </c>
      <c r="B104" s="558">
        <v>16168</v>
      </c>
      <c r="C104" s="558">
        <v>0</v>
      </c>
      <c r="D104" s="558">
        <v>0</v>
      </c>
      <c r="E104" s="558">
        <v>1500</v>
      </c>
      <c r="F104" s="559">
        <v>0</v>
      </c>
      <c r="K104" s="199"/>
      <c r="L104" s="221"/>
      <c r="M104" s="201" t="s">
        <v>13</v>
      </c>
      <c r="N104" s="202"/>
      <c r="O104" s="203"/>
      <c r="P104" s="224">
        <f>P102-P103</f>
        <v>13006</v>
      </c>
      <c r="Q104" s="297">
        <f>Q102-Q103</f>
        <v>13006</v>
      </c>
      <c r="R104" s="225"/>
      <c r="S104" s="297">
        <f>S102-S103</f>
        <v>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451</v>
      </c>
      <c r="AI104" s="307">
        <f t="shared" ref="AI104:AK105" si="10">+A158</f>
        <v>0</v>
      </c>
      <c r="AJ104" s="277">
        <f t="shared" si="10"/>
        <v>0</v>
      </c>
      <c r="AK104" s="277">
        <f t="shared" si="10"/>
        <v>0</v>
      </c>
      <c r="AL104" s="553">
        <f>+E158</f>
        <v>0</v>
      </c>
    </row>
    <row r="105" spans="1:38" ht="14.45" customHeight="1">
      <c r="A105" s="557">
        <v>1100</v>
      </c>
      <c r="B105" s="558">
        <v>1100</v>
      </c>
      <c r="C105" s="558">
        <v>0</v>
      </c>
      <c r="D105" s="558">
        <v>0</v>
      </c>
      <c r="E105" s="558">
        <v>0</v>
      </c>
      <c r="F105" s="559">
        <v>0</v>
      </c>
      <c r="K105" s="199"/>
      <c r="L105" s="174"/>
      <c r="M105" s="201" t="s">
        <v>88</v>
      </c>
      <c r="N105" s="202"/>
      <c r="O105" s="203" t="s">
        <v>109</v>
      </c>
      <c r="P105" s="204">
        <f>'Ｓ５７（1982）'!A104</f>
        <v>16168</v>
      </c>
      <c r="Q105" s="205">
        <f>'Ｓ５７（1982）'!B104</f>
        <v>16168</v>
      </c>
      <c r="R105" s="225"/>
      <c r="S105" s="267">
        <f>'Ｓ５７（1982）'!D104</f>
        <v>0</v>
      </c>
      <c r="T105" s="268">
        <f>'Ｓ５７（1982）'!F104</f>
        <v>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'Ｓ５７（1982）'!A105</f>
        <v>1100</v>
      </c>
      <c r="Q106" s="205">
        <f>'Ｓ５７（1982）'!B105</f>
        <v>1100</v>
      </c>
      <c r="R106" s="225"/>
      <c r="S106" s="267">
        <f>'Ｓ５７（1982）'!D105</f>
        <v>0</v>
      </c>
      <c r="T106" s="268">
        <f>'Ｓ５７（1982）'!F105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270</v>
      </c>
      <c r="B107" s="558">
        <v>270</v>
      </c>
      <c r="C107" s="558">
        <v>0</v>
      </c>
      <c r="D107" s="558">
        <v>0</v>
      </c>
      <c r="E107" s="558">
        <v>0</v>
      </c>
      <c r="F107" s="559">
        <v>0</v>
      </c>
      <c r="K107" s="199"/>
      <c r="L107" s="181"/>
      <c r="M107" s="201" t="s">
        <v>104</v>
      </c>
      <c r="N107" s="202"/>
      <c r="O107" s="203" t="s">
        <v>111</v>
      </c>
      <c r="P107" s="204">
        <f>'Ｓ５７（1982）'!A106</f>
        <v>0</v>
      </c>
      <c r="Q107" s="205">
        <f>'Ｓ５７（1982）'!B106</f>
        <v>0</v>
      </c>
      <c r="R107" s="225"/>
      <c r="S107" s="267">
        <f>'Ｓ５７（1982）'!D106</f>
        <v>0</v>
      </c>
      <c r="T107" s="268">
        <f>'Ｓ５７（1982）'!F106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'Ｓ５７（1982）'!A107</f>
        <v>270</v>
      </c>
      <c r="Q108" s="205">
        <f>'Ｓ５７（1982）'!B107</f>
        <v>270</v>
      </c>
      <c r="R108" s="225"/>
      <c r="S108" s="267">
        <f>'Ｓ５７（1982）'!D107</f>
        <v>0</v>
      </c>
      <c r="T108" s="268">
        <f>'Ｓ５７（1982）'!F107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'Ｓ５７（1982）'!A108</f>
        <v>0</v>
      </c>
      <c r="Q109" s="205">
        <f>'Ｓ５７（1982）'!B108</f>
        <v>0</v>
      </c>
      <c r="R109" s="225"/>
      <c r="S109" s="267">
        <f>'Ｓ５７（1982）'!D108</f>
        <v>0</v>
      </c>
      <c r="T109" s="268">
        <f>'Ｓ５７（1982）'!F108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'Ｓ５７（1982）'!A109</f>
        <v>0</v>
      </c>
      <c r="Q110" s="205">
        <f>'Ｓ５７（1982）'!B109</f>
        <v>0</v>
      </c>
      <c r="R110" s="225"/>
      <c r="S110" s="267">
        <f>'Ｓ５７（1982）'!D109</f>
        <v>0</v>
      </c>
      <c r="T110" s="268">
        <f>'Ｓ５７（1982）'!F109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0</v>
      </c>
      <c r="B111" s="558">
        <v>0</v>
      </c>
      <c r="C111" s="558">
        <v>0</v>
      </c>
      <c r="D111" s="558">
        <v>0</v>
      </c>
      <c r="E111" s="558">
        <v>0</v>
      </c>
      <c r="F111" s="559">
        <v>0</v>
      </c>
      <c r="K111" s="199"/>
      <c r="L111" s="181"/>
      <c r="M111" s="201" t="s">
        <v>107</v>
      </c>
      <c r="N111" s="202"/>
      <c r="O111" s="203" t="s">
        <v>115</v>
      </c>
      <c r="P111" s="204">
        <f>'Ｓ５７（1982）'!A110</f>
        <v>0</v>
      </c>
      <c r="Q111" s="205">
        <f>'Ｓ５７（1982）'!B110</f>
        <v>0</v>
      </c>
      <c r="R111" s="225"/>
      <c r="S111" s="267">
        <f>'Ｓ５７（1982）'!D110</f>
        <v>0</v>
      </c>
      <c r="T111" s="268">
        <f>'Ｓ５７（1982）'!F110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936</v>
      </c>
      <c r="B112" s="558">
        <v>936</v>
      </c>
      <c r="C112" s="558">
        <v>0</v>
      </c>
      <c r="D112" s="558">
        <v>0</v>
      </c>
      <c r="E112" s="558">
        <v>0</v>
      </c>
      <c r="F112" s="559">
        <v>0</v>
      </c>
      <c r="K112" s="199"/>
      <c r="L112" s="181" t="s">
        <v>41</v>
      </c>
      <c r="M112" s="201" t="s">
        <v>108</v>
      </c>
      <c r="N112" s="202"/>
      <c r="O112" s="203" t="s">
        <v>116</v>
      </c>
      <c r="P112" s="204">
        <f>'Ｓ５７（1982）'!A111</f>
        <v>0</v>
      </c>
      <c r="Q112" s="205">
        <f>'Ｓ５７（1982）'!B111</f>
        <v>0</v>
      </c>
      <c r="R112" s="225"/>
      <c r="S112" s="267">
        <f>'Ｓ５７（1982）'!D111</f>
        <v>0</v>
      </c>
      <c r="T112" s="268">
        <f>'Ｓ５７（1982）'!F111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'Ｓ５７（1982）'!A112</f>
        <v>936</v>
      </c>
      <c r="Q113" s="205">
        <f>'Ｓ５７（1982）'!B112</f>
        <v>936</v>
      </c>
      <c r="R113" s="225"/>
      <c r="S113" s="267">
        <f>'Ｓ５７（1982）'!D112</f>
        <v>0</v>
      </c>
      <c r="T113" s="268">
        <f>'Ｓ５７（1982）'!F112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'Ｓ５７（1982）'!A113</f>
        <v>0</v>
      </c>
      <c r="Q114" s="205">
        <f>'Ｓ５７（1982）'!B113</f>
        <v>0</v>
      </c>
      <c r="R114" s="225"/>
      <c r="S114" s="267">
        <f>'Ｓ５７（1982）'!D113</f>
        <v>0</v>
      </c>
      <c r="T114" s="268">
        <f>'Ｓ５７（1982）'!F113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411519</v>
      </c>
      <c r="Q115" s="321">
        <f>SUM(Q62:Q114)-Q63-Q64-Q66-Q67-Q69-Q70-Q71-Q84-Q85-Q86-Q94-Q95-Q96-Q97-Q98-Q103-Q104</f>
        <v>360941</v>
      </c>
      <c r="R115" s="321"/>
      <c r="S115" s="322">
        <f>SUM(S62:S114)-S63-S64-S66-S67-S69-S70-S71-S84-S85-S86-S94-S95-S96-S97-S98-S103-S104</f>
        <v>13222</v>
      </c>
      <c r="T115" s="323">
        <f>SUM(T62:T114)-T63-T64-T66-T67-T69-T70-T71-T84-T85-T86-T94-T95-T96-T97-T98-T103-T104</f>
        <v>190100</v>
      </c>
      <c r="U115" s="324"/>
      <c r="V115" s="317" t="s">
        <v>82</v>
      </c>
      <c r="W115" s="318"/>
      <c r="X115" s="318"/>
      <c r="Y115" s="319"/>
      <c r="Z115" s="325">
        <f>Z64+Z67+Z73+Z74+Z75+Z86+Z88+Z89+Z92+Z93+Z99+Z101+Z104+Z105+Z114</f>
        <v>21806</v>
      </c>
      <c r="AA115" s="326">
        <f>AA64+AA67+AA73+AA74+AA75+AA86+AA88+AA89+AA92+AA93+AA99+AA101+AA104+AA105+AA114</f>
        <v>0</v>
      </c>
      <c r="AB115" s="327">
        <f>AB64+AB67+AB73+AB74+AB75+AB86+AB88+AB89+AB92+AB93+AB99+AB101+AB104+AB105+AB114</f>
        <v>0</v>
      </c>
      <c r="AC115" s="563">
        <f>AC64+AC67+AC73+AC74+AC75+AC86+AC88+AC89+AC92+AC93+AC99+AC101+AC104+AC105+AC114</f>
        <v>14800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21806</v>
      </c>
      <c r="B116" s="555">
        <v>0</v>
      </c>
      <c r="C116" s="555">
        <v>0</v>
      </c>
      <c r="D116" s="555">
        <v>0</v>
      </c>
      <c r="E116" s="556">
        <v>14800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747</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11499</v>
      </c>
      <c r="B121" s="558">
        <v>0</v>
      </c>
      <c r="C121" s="558">
        <v>0</v>
      </c>
      <c r="D121" s="558">
        <v>0</v>
      </c>
      <c r="E121" s="559">
        <v>4800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11499</v>
      </c>
      <c r="B122" s="558">
        <v>0</v>
      </c>
      <c r="C122" s="558">
        <v>0</v>
      </c>
      <c r="D122" s="558">
        <v>0</v>
      </c>
      <c r="E122" s="559">
        <v>4800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1272</v>
      </c>
      <c r="AM122" s="1339"/>
    </row>
    <row r="123" spans="1:39" ht="14.45" customHeight="1">
      <c r="A123" s="557">
        <v>0</v>
      </c>
      <c r="B123" s="558">
        <v>0</v>
      </c>
      <c r="C123" s="558">
        <v>0</v>
      </c>
      <c r="D123" s="558">
        <v>0</v>
      </c>
      <c r="E123" s="559">
        <v>0</v>
      </c>
      <c r="K123" s="188"/>
      <c r="L123" s="189" t="s">
        <v>8</v>
      </c>
      <c r="M123" s="190"/>
      <c r="N123" s="190"/>
      <c r="O123" s="191"/>
      <c r="P123" s="365">
        <f t="shared" ref="P123:T132" si="11">P8+P62</f>
        <v>14594</v>
      </c>
      <c r="Q123" s="259">
        <f t="shared" si="11"/>
        <v>14594</v>
      </c>
      <c r="R123" s="259">
        <f t="shared" si="11"/>
        <v>0</v>
      </c>
      <c r="S123" s="333">
        <f t="shared" si="11"/>
        <v>943</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2424</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4</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 t="shared" ref="AI123:AI176" si="12">Q123-Z123</f>
        <v>12170</v>
      </c>
      <c r="AJ123" s="259">
        <f>SUM(AJ124:AJ125)</f>
        <v>0</v>
      </c>
      <c r="AK123" s="370">
        <f>SUM(AK124:AK125)</f>
        <v>939</v>
      </c>
      <c r="AL123" s="1383">
        <f>P123-Q123</f>
        <v>0</v>
      </c>
      <c r="AM123" s="1339"/>
    </row>
    <row r="124" spans="1:39" ht="14.45" customHeight="1">
      <c r="A124" s="557">
        <v>10307</v>
      </c>
      <c r="B124" s="558">
        <v>0</v>
      </c>
      <c r="C124" s="558">
        <v>0</v>
      </c>
      <c r="D124" s="558">
        <v>0</v>
      </c>
      <c r="E124" s="559">
        <v>10000</v>
      </c>
      <c r="K124" s="199"/>
      <c r="L124" s="200"/>
      <c r="M124" s="201" t="s">
        <v>146</v>
      </c>
      <c r="N124" s="202"/>
      <c r="O124" s="203"/>
      <c r="P124" s="224">
        <f t="shared" si="11"/>
        <v>9792</v>
      </c>
      <c r="Q124" s="225">
        <f t="shared" si="11"/>
        <v>9792</v>
      </c>
      <c r="R124" s="225">
        <f t="shared" si="11"/>
        <v>0</v>
      </c>
      <c r="S124" s="226">
        <f t="shared" si="11"/>
        <v>0</v>
      </c>
      <c r="T124" s="275">
        <f t="shared" si="11"/>
        <v>0</v>
      </c>
      <c r="U124" s="207"/>
      <c r="V124" s="200"/>
      <c r="W124" s="201" t="s">
        <v>146</v>
      </c>
      <c r="X124" s="202"/>
      <c r="Y124" s="203" t="s">
        <v>156</v>
      </c>
      <c r="Z124" s="224">
        <f>IF(ISERROR(Z123*(Q124/Q123)),0,ROUND(Z123*(Q124/Q123),0))</f>
        <v>1626</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2"/>
        <v>8166</v>
      </c>
      <c r="AJ124" s="225">
        <f>IF($P124-$Z124=0,0,ROUND((R124-AA124)*$AI124/($P124-$Z124),0))</f>
        <v>0</v>
      </c>
      <c r="AK124" s="371">
        <f>IF(P124-Z124=0,0,ROUND((S124-AB124)*AI124/(P124-Z124),0))</f>
        <v>0</v>
      </c>
      <c r="AL124" s="1383">
        <f t="shared" ref="AL124:AL175" si="13">P124-Q124</f>
        <v>0</v>
      </c>
      <c r="AM124" s="1339"/>
    </row>
    <row r="125" spans="1:39" ht="14.45" customHeight="1">
      <c r="A125" s="557">
        <v>10200</v>
      </c>
      <c r="B125" s="558">
        <v>0</v>
      </c>
      <c r="C125" s="558">
        <v>0</v>
      </c>
      <c r="D125" s="558">
        <v>0</v>
      </c>
      <c r="E125" s="559">
        <v>10000</v>
      </c>
      <c r="K125" s="199"/>
      <c r="L125" s="200"/>
      <c r="M125" s="201" t="s">
        <v>13</v>
      </c>
      <c r="N125" s="172"/>
      <c r="O125" s="212"/>
      <c r="P125" s="224">
        <f t="shared" si="11"/>
        <v>4802</v>
      </c>
      <c r="Q125" s="225">
        <f t="shared" si="11"/>
        <v>4802</v>
      </c>
      <c r="R125" s="225">
        <f t="shared" si="11"/>
        <v>0</v>
      </c>
      <c r="S125" s="226">
        <f t="shared" si="11"/>
        <v>943</v>
      </c>
      <c r="T125" s="275">
        <f t="shared" si="11"/>
        <v>0</v>
      </c>
      <c r="U125" s="207"/>
      <c r="V125" s="200"/>
      <c r="W125" s="201" t="s">
        <v>13</v>
      </c>
      <c r="X125" s="172"/>
      <c r="Y125" s="212" t="s">
        <v>156</v>
      </c>
      <c r="Z125" s="224">
        <f>Z123-Z124</f>
        <v>798</v>
      </c>
      <c r="AA125" s="225">
        <f>AA123-AA124</f>
        <v>0</v>
      </c>
      <c r="AB125" s="297">
        <f>AB123-AB124</f>
        <v>4</v>
      </c>
      <c r="AC125" s="371">
        <f>AC123-AC124</f>
        <v>0</v>
      </c>
      <c r="AE125" s="199"/>
      <c r="AF125" s="200"/>
      <c r="AG125" s="201" t="s">
        <v>13</v>
      </c>
      <c r="AH125" s="172"/>
      <c r="AI125" s="224">
        <f t="shared" si="12"/>
        <v>4004</v>
      </c>
      <c r="AJ125" s="225">
        <f>IF($P125-$Z125=0,0,ROUND((R125-AA125)*$AI125/($P125-$Z125),0))</f>
        <v>0</v>
      </c>
      <c r="AK125" s="371">
        <f>IF(P125-Z125=0,0,ROUND((S125-AB125)*AI125/(P125-Z125),0))</f>
        <v>939</v>
      </c>
      <c r="AL125" s="1383">
        <f t="shared" si="13"/>
        <v>0</v>
      </c>
      <c r="AM125" s="1339"/>
    </row>
    <row r="126" spans="1:39" ht="14.45" customHeight="1">
      <c r="A126" s="557">
        <v>0</v>
      </c>
      <c r="B126" s="558">
        <v>0</v>
      </c>
      <c r="C126" s="558">
        <v>0</v>
      </c>
      <c r="D126" s="558">
        <v>0</v>
      </c>
      <c r="E126" s="559">
        <v>0</v>
      </c>
      <c r="K126" s="199" t="s">
        <v>4</v>
      </c>
      <c r="L126" s="178" t="s">
        <v>14</v>
      </c>
      <c r="M126" s="175"/>
      <c r="N126" s="175"/>
      <c r="O126" s="216"/>
      <c r="P126" s="224">
        <f t="shared" si="11"/>
        <v>2705</v>
      </c>
      <c r="Q126" s="225">
        <f t="shared" si="11"/>
        <v>2705</v>
      </c>
      <c r="R126" s="225">
        <f t="shared" si="11"/>
        <v>0</v>
      </c>
      <c r="S126" s="226">
        <f t="shared" si="11"/>
        <v>0</v>
      </c>
      <c r="T126" s="275">
        <f t="shared" si="11"/>
        <v>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2"/>
        <v>2705</v>
      </c>
      <c r="AJ126" s="225">
        <f>SUM(AJ127:AJ128)</f>
        <v>0</v>
      </c>
      <c r="AK126" s="371">
        <f>SUM(AK127:AK128)</f>
        <v>0</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2705</v>
      </c>
      <c r="Q127" s="225">
        <f t="shared" si="11"/>
        <v>2705</v>
      </c>
      <c r="R127" s="225">
        <f t="shared" si="11"/>
        <v>0</v>
      </c>
      <c r="S127" s="226">
        <f t="shared" si="11"/>
        <v>0</v>
      </c>
      <c r="T127" s="275">
        <f t="shared" si="11"/>
        <v>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2705</v>
      </c>
      <c r="AJ127" s="225">
        <f>IF($P127-$Z127=0,0,ROUND((R127-AA127)*$AI127/($P127-$Z127),0))</f>
        <v>0</v>
      </c>
      <c r="AK127" s="371">
        <f>IF(P127-Z127=0,0,ROUND((S127-AB127)*AI127/(P127-Z127),0))</f>
        <v>0</v>
      </c>
      <c r="AL127" s="1383">
        <f t="shared" si="13"/>
        <v>0</v>
      </c>
      <c r="AM127" s="1339"/>
    </row>
    <row r="128" spans="1:39" ht="14.45" customHeight="1">
      <c r="A128" s="557">
        <v>107</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107</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0</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8"/>
        <v>0</v>
      </c>
      <c r="AB134" s="297">
        <f t="shared" si="18"/>
        <v>0</v>
      </c>
      <c r="AC134" s="371">
        <f t="shared" si="18"/>
        <v>0</v>
      </c>
      <c r="AE134" s="199"/>
      <c r="AF134" s="221"/>
      <c r="AG134" s="201" t="s">
        <v>13</v>
      </c>
      <c r="AH134" s="202"/>
      <c r="AI134" s="224">
        <f t="shared" si="12"/>
        <v>0</v>
      </c>
      <c r="AJ134" s="225">
        <f t="shared" si="15"/>
        <v>0</v>
      </c>
      <c r="AK134" s="371">
        <f t="shared" si="16"/>
        <v>0</v>
      </c>
      <c r="AL134" s="1383">
        <f t="shared" si="13"/>
        <v>0</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31385</v>
      </c>
      <c r="Q136" s="225">
        <f t="shared" si="17"/>
        <v>19252</v>
      </c>
      <c r="R136" s="225">
        <f t="shared" si="17"/>
        <v>0</v>
      </c>
      <c r="S136" s="226">
        <f t="shared" si="17"/>
        <v>15171</v>
      </c>
      <c r="T136" s="275">
        <f t="shared" si="17"/>
        <v>7500</v>
      </c>
      <c r="U136" s="207" t="s">
        <v>86</v>
      </c>
      <c r="V136" s="200"/>
      <c r="W136" s="201" t="s">
        <v>22</v>
      </c>
      <c r="X136" s="202"/>
      <c r="Y136" s="203" t="s">
        <v>156</v>
      </c>
      <c r="Z136" s="224">
        <f t="shared" si="18"/>
        <v>3198</v>
      </c>
      <c r="AA136" s="225">
        <f t="shared" si="18"/>
        <v>0</v>
      </c>
      <c r="AB136" s="297">
        <f t="shared" si="18"/>
        <v>68</v>
      </c>
      <c r="AC136" s="371">
        <f t="shared" si="18"/>
        <v>0</v>
      </c>
      <c r="AE136" s="199"/>
      <c r="AF136" s="200"/>
      <c r="AG136" s="201" t="s">
        <v>22</v>
      </c>
      <c r="AH136" s="202"/>
      <c r="AI136" s="224">
        <f t="shared" si="12"/>
        <v>16054</v>
      </c>
      <c r="AJ136" s="225">
        <f t="shared" si="15"/>
        <v>0</v>
      </c>
      <c r="AK136" s="371">
        <f t="shared" si="16"/>
        <v>8602</v>
      </c>
      <c r="AL136" s="1383">
        <f t="shared" si="13"/>
        <v>12133</v>
      </c>
      <c r="AM136" s="1339"/>
    </row>
    <row r="137" spans="1:39" ht="14.45" customHeight="1">
      <c r="A137" s="557">
        <v>0</v>
      </c>
      <c r="B137" s="558">
        <v>0</v>
      </c>
      <c r="C137" s="558">
        <v>0</v>
      </c>
      <c r="D137" s="558">
        <v>0</v>
      </c>
      <c r="E137" s="559">
        <v>0</v>
      </c>
      <c r="K137" s="199"/>
      <c r="L137" s="200" t="s">
        <v>25</v>
      </c>
      <c r="M137" s="201" t="s">
        <v>26</v>
      </c>
      <c r="N137" s="202"/>
      <c r="O137" s="203"/>
      <c r="P137" s="224">
        <f t="shared" si="17"/>
        <v>56536</v>
      </c>
      <c r="Q137" s="225">
        <f t="shared" si="17"/>
        <v>56536</v>
      </c>
      <c r="R137" s="225">
        <f t="shared" si="17"/>
        <v>0</v>
      </c>
      <c r="S137" s="226">
        <f t="shared" si="17"/>
        <v>33070</v>
      </c>
      <c r="T137" s="275">
        <f t="shared" si="17"/>
        <v>9100</v>
      </c>
      <c r="U137" s="207"/>
      <c r="V137" s="200" t="s">
        <v>25</v>
      </c>
      <c r="W137" s="201" t="s">
        <v>26</v>
      </c>
      <c r="X137" s="202"/>
      <c r="Y137" s="203" t="s">
        <v>156</v>
      </c>
      <c r="Z137" s="224">
        <f t="shared" si="18"/>
        <v>9390</v>
      </c>
      <c r="AA137" s="225">
        <f t="shared" si="18"/>
        <v>0</v>
      </c>
      <c r="AB137" s="297">
        <f t="shared" si="18"/>
        <v>147</v>
      </c>
      <c r="AC137" s="371">
        <f t="shared" si="18"/>
        <v>0</v>
      </c>
      <c r="AE137" s="199"/>
      <c r="AF137" s="200" t="s">
        <v>25</v>
      </c>
      <c r="AG137" s="201" t="s">
        <v>26</v>
      </c>
      <c r="AH137" s="202"/>
      <c r="AI137" s="224">
        <f t="shared" si="12"/>
        <v>47146</v>
      </c>
      <c r="AJ137" s="225">
        <f t="shared" si="15"/>
        <v>0</v>
      </c>
      <c r="AK137" s="371">
        <f t="shared" si="16"/>
        <v>32923</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0</v>
      </c>
      <c r="Q138" s="225">
        <f t="shared" si="17"/>
        <v>0</v>
      </c>
      <c r="R138" s="225">
        <f t="shared" si="17"/>
        <v>0</v>
      </c>
      <c r="S138" s="226">
        <f t="shared" si="17"/>
        <v>0</v>
      </c>
      <c r="T138" s="275">
        <f t="shared" si="17"/>
        <v>0</v>
      </c>
      <c r="U138" s="207"/>
      <c r="V138" s="200" t="s">
        <v>28</v>
      </c>
      <c r="W138" s="201" t="s">
        <v>29</v>
      </c>
      <c r="X138" s="202"/>
      <c r="Y138" s="203" t="s">
        <v>156</v>
      </c>
      <c r="Z138" s="224">
        <f t="shared" si="18"/>
        <v>0</v>
      </c>
      <c r="AA138" s="225">
        <f t="shared" si="18"/>
        <v>0</v>
      </c>
      <c r="AB138" s="297">
        <f t="shared" si="18"/>
        <v>0</v>
      </c>
      <c r="AC138" s="371">
        <f t="shared" si="18"/>
        <v>0</v>
      </c>
      <c r="AE138" s="199"/>
      <c r="AF138" s="200" t="s">
        <v>28</v>
      </c>
      <c r="AG138" s="201" t="s">
        <v>29</v>
      </c>
      <c r="AH138" s="202"/>
      <c r="AI138" s="224">
        <f t="shared" si="12"/>
        <v>0</v>
      </c>
      <c r="AJ138" s="225">
        <f t="shared" si="15"/>
        <v>0</v>
      </c>
      <c r="AK138" s="371">
        <f t="shared" si="16"/>
        <v>0</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154702</v>
      </c>
      <c r="Q141" s="225">
        <f t="shared" si="17"/>
        <v>139938</v>
      </c>
      <c r="R141" s="225">
        <f t="shared" si="17"/>
        <v>0</v>
      </c>
      <c r="S141" s="226">
        <f t="shared" si="17"/>
        <v>91543</v>
      </c>
      <c r="T141" s="275">
        <f t="shared" si="17"/>
        <v>34700</v>
      </c>
      <c r="U141" s="207"/>
      <c r="V141" s="200" t="s">
        <v>38</v>
      </c>
      <c r="W141" s="201" t="s">
        <v>149</v>
      </c>
      <c r="X141" s="202"/>
      <c r="Y141" s="203" t="s">
        <v>156</v>
      </c>
      <c r="Z141" s="224">
        <f t="shared" si="18"/>
        <v>23243</v>
      </c>
      <c r="AA141" s="225">
        <f t="shared" si="18"/>
        <v>0</v>
      </c>
      <c r="AB141" s="297">
        <f t="shared" si="18"/>
        <v>407</v>
      </c>
      <c r="AC141" s="371">
        <f t="shared" si="18"/>
        <v>0</v>
      </c>
      <c r="AE141" s="199"/>
      <c r="AF141" s="200" t="s">
        <v>38</v>
      </c>
      <c r="AG141" s="201" t="s">
        <v>149</v>
      </c>
      <c r="AH141" s="202"/>
      <c r="AI141" s="224">
        <f t="shared" si="12"/>
        <v>116695</v>
      </c>
      <c r="AJ141" s="225">
        <f t="shared" si="15"/>
        <v>0</v>
      </c>
      <c r="AK141" s="371">
        <f t="shared" si="16"/>
        <v>80901</v>
      </c>
      <c r="AL141" s="1383">
        <f t="shared" si="13"/>
        <v>14764</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244574</v>
      </c>
      <c r="Q143" s="225">
        <f t="shared" si="19"/>
        <v>70050</v>
      </c>
      <c r="R143" s="225">
        <f t="shared" si="19"/>
        <v>0</v>
      </c>
      <c r="S143" s="226">
        <f t="shared" si="19"/>
        <v>160939</v>
      </c>
      <c r="T143" s="275">
        <f t="shared" si="19"/>
        <v>31200</v>
      </c>
      <c r="U143" s="207"/>
      <c r="V143" s="221"/>
      <c r="W143" s="201" t="s">
        <v>13</v>
      </c>
      <c r="X143" s="202"/>
      <c r="Y143" s="203" t="s">
        <v>156</v>
      </c>
      <c r="Z143" s="224">
        <f t="shared" si="18"/>
        <v>11635</v>
      </c>
      <c r="AA143" s="225">
        <f t="shared" si="18"/>
        <v>0</v>
      </c>
      <c r="AB143" s="297">
        <f t="shared" si="18"/>
        <v>716</v>
      </c>
      <c r="AC143" s="371">
        <f t="shared" si="18"/>
        <v>0</v>
      </c>
      <c r="AE143" s="199" t="s">
        <v>158</v>
      </c>
      <c r="AF143" s="221"/>
      <c r="AG143" s="201" t="s">
        <v>13</v>
      </c>
      <c r="AH143" s="202"/>
      <c r="AI143" s="224">
        <f t="shared" si="12"/>
        <v>58415</v>
      </c>
      <c r="AJ143" s="225">
        <f t="shared" si="15"/>
        <v>0</v>
      </c>
      <c r="AK143" s="371">
        <f t="shared" si="16"/>
        <v>40180</v>
      </c>
      <c r="AL143" s="1383">
        <f t="shared" si="13"/>
        <v>174524</v>
      </c>
      <c r="AM143" s="1339"/>
    </row>
    <row r="144" spans="1:39" ht="14.45" customHeight="1">
      <c r="A144" s="557">
        <v>0</v>
      </c>
      <c r="B144" s="558">
        <v>0</v>
      </c>
      <c r="C144" s="558">
        <v>0</v>
      </c>
      <c r="D144" s="558">
        <v>0</v>
      </c>
      <c r="E144" s="559">
        <v>0</v>
      </c>
      <c r="K144" s="199" t="s">
        <v>4</v>
      </c>
      <c r="L144" s="178" t="s">
        <v>45</v>
      </c>
      <c r="M144" s="202"/>
      <c r="N144" s="202"/>
      <c r="O144" s="203"/>
      <c r="P144" s="224">
        <f t="shared" si="19"/>
        <v>406</v>
      </c>
      <c r="Q144" s="225">
        <f t="shared" si="19"/>
        <v>215</v>
      </c>
      <c r="R144" s="225">
        <f t="shared" si="19"/>
        <v>0</v>
      </c>
      <c r="S144" s="226">
        <f t="shared" si="19"/>
        <v>0</v>
      </c>
      <c r="T144" s="275">
        <f t="shared" si="19"/>
        <v>0</v>
      </c>
      <c r="U144" s="207" t="s">
        <v>4</v>
      </c>
      <c r="V144" s="178" t="s">
        <v>45</v>
      </c>
      <c r="W144" s="202"/>
      <c r="X144" s="202"/>
      <c r="Y144" s="203" t="s">
        <v>156</v>
      </c>
      <c r="Z144" s="224">
        <f t="shared" si="18"/>
        <v>36</v>
      </c>
      <c r="AA144" s="225">
        <f t="shared" si="18"/>
        <v>0</v>
      </c>
      <c r="AB144" s="297">
        <f t="shared" si="18"/>
        <v>0</v>
      </c>
      <c r="AC144" s="371">
        <f t="shared" si="18"/>
        <v>0</v>
      </c>
      <c r="AE144" s="199" t="s">
        <v>159</v>
      </c>
      <c r="AF144" s="178" t="s">
        <v>45</v>
      </c>
      <c r="AG144" s="202"/>
      <c r="AH144" s="202"/>
      <c r="AI144" s="224">
        <f t="shared" si="12"/>
        <v>179</v>
      </c>
      <c r="AJ144" s="225">
        <f>SUM(AJ145:AJ147)</f>
        <v>0</v>
      </c>
      <c r="AK144" s="371">
        <f>SUM(AK145:AK147)</f>
        <v>0</v>
      </c>
      <c r="AL144" s="1383">
        <f t="shared" si="13"/>
        <v>191</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215</v>
      </c>
      <c r="Q146" s="225">
        <f t="shared" si="19"/>
        <v>215</v>
      </c>
      <c r="R146" s="225">
        <f t="shared" si="19"/>
        <v>0</v>
      </c>
      <c r="S146" s="226">
        <f t="shared" si="19"/>
        <v>0</v>
      </c>
      <c r="T146" s="275">
        <f t="shared" si="19"/>
        <v>0</v>
      </c>
      <c r="U146" s="207"/>
      <c r="V146" s="200"/>
      <c r="W146" s="201" t="s">
        <v>101</v>
      </c>
      <c r="X146" s="202"/>
      <c r="Y146" s="203" t="s">
        <v>156</v>
      </c>
      <c r="Z146" s="224">
        <f t="shared" si="20"/>
        <v>36</v>
      </c>
      <c r="AA146" s="225">
        <f t="shared" si="20"/>
        <v>0</v>
      </c>
      <c r="AB146" s="297">
        <f t="shared" si="20"/>
        <v>0</v>
      </c>
      <c r="AC146" s="371">
        <f t="shared" si="20"/>
        <v>0</v>
      </c>
      <c r="AE146" s="199" t="s">
        <v>41</v>
      </c>
      <c r="AF146" s="200"/>
      <c r="AG146" s="201" t="s">
        <v>101</v>
      </c>
      <c r="AH146" s="202"/>
      <c r="AI146" s="224">
        <f t="shared" si="12"/>
        <v>179</v>
      </c>
      <c r="AJ146" s="225">
        <f t="shared" si="21"/>
        <v>0</v>
      </c>
      <c r="AK146" s="371">
        <f t="shared" si="22"/>
        <v>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191</v>
      </c>
      <c r="Q147" s="225">
        <f t="shared" si="19"/>
        <v>0</v>
      </c>
      <c r="R147" s="225">
        <f t="shared" si="19"/>
        <v>0</v>
      </c>
      <c r="S147" s="226">
        <f t="shared" si="19"/>
        <v>0</v>
      </c>
      <c r="T147" s="275">
        <f t="shared" si="19"/>
        <v>0</v>
      </c>
      <c r="U147" s="207"/>
      <c r="V147" s="200"/>
      <c r="W147" s="201" t="s">
        <v>13</v>
      </c>
      <c r="X147" s="202"/>
      <c r="Y147" s="203" t="s">
        <v>156</v>
      </c>
      <c r="Z147" s="224">
        <f t="shared" si="20"/>
        <v>0</v>
      </c>
      <c r="AA147" s="225">
        <f t="shared" si="20"/>
        <v>0</v>
      </c>
      <c r="AB147" s="297">
        <f t="shared" si="20"/>
        <v>0</v>
      </c>
      <c r="AC147" s="371">
        <f t="shared" si="20"/>
        <v>0</v>
      </c>
      <c r="AE147" s="199" t="s">
        <v>162</v>
      </c>
      <c r="AF147" s="200"/>
      <c r="AG147" s="201" t="s">
        <v>13</v>
      </c>
      <c r="AH147" s="202"/>
      <c r="AI147" s="224">
        <f t="shared" si="12"/>
        <v>0</v>
      </c>
      <c r="AJ147" s="225">
        <f t="shared" si="21"/>
        <v>0</v>
      </c>
      <c r="AK147" s="371">
        <f t="shared" si="22"/>
        <v>0</v>
      </c>
      <c r="AL147" s="1383">
        <f t="shared" si="13"/>
        <v>191</v>
      </c>
      <c r="AM147" s="1339"/>
    </row>
    <row r="148" spans="1:39" ht="14.45" customHeight="1">
      <c r="A148" s="557">
        <v>0</v>
      </c>
      <c r="B148" s="558">
        <v>0</v>
      </c>
      <c r="C148" s="558">
        <v>0</v>
      </c>
      <c r="D148" s="558">
        <v>0</v>
      </c>
      <c r="E148" s="559">
        <v>0</v>
      </c>
      <c r="K148" s="199" t="s">
        <v>83</v>
      </c>
      <c r="L148" s="178"/>
      <c r="M148" s="201" t="s">
        <v>47</v>
      </c>
      <c r="N148" s="202"/>
      <c r="O148" s="203"/>
      <c r="P148" s="224">
        <f t="shared" si="19"/>
        <v>337627</v>
      </c>
      <c r="Q148" s="225">
        <f t="shared" si="19"/>
        <v>337627</v>
      </c>
      <c r="R148" s="225">
        <f t="shared" si="19"/>
        <v>95000</v>
      </c>
      <c r="S148" s="226">
        <f t="shared" si="19"/>
        <v>5000</v>
      </c>
      <c r="T148" s="275">
        <f t="shared" si="19"/>
        <v>148200</v>
      </c>
      <c r="U148" s="207" t="s">
        <v>4</v>
      </c>
      <c r="V148" s="178"/>
      <c r="W148" s="201" t="s">
        <v>47</v>
      </c>
      <c r="X148" s="202"/>
      <c r="Y148" s="203" t="s">
        <v>156</v>
      </c>
      <c r="Z148" s="224">
        <f>IF(ISERROR(Z$33*(Q148/(Q148+Q149))),0,ROUND(Z$33*(Q148/(Q148+Q149)),0))</f>
        <v>8243</v>
      </c>
      <c r="AA148" s="225">
        <f>IF(ISERROR(AA$33*(R148/(R148+R149))),0,ROUND(AA$33*(R148/(R148+R149)),0))</f>
        <v>1497</v>
      </c>
      <c r="AB148" s="297">
        <f>IF(ISERROR(AB$33*(S148/(S148+S149))),0,ROUND(AB$33*(S148/(S148+S149)),0))</f>
        <v>0</v>
      </c>
      <c r="AC148" s="371">
        <f>IF(ISERROR(AC$33*(T148/(T148+T149))),0,ROUND(AC$33*(T148/(T148+T149)),0))</f>
        <v>1560</v>
      </c>
      <c r="AE148" s="199" t="s">
        <v>163</v>
      </c>
      <c r="AF148" s="178"/>
      <c r="AG148" s="201" t="s">
        <v>47</v>
      </c>
      <c r="AH148" s="202"/>
      <c r="AI148" s="224">
        <f t="shared" si="12"/>
        <v>329384</v>
      </c>
      <c r="AJ148" s="225">
        <f t="shared" si="21"/>
        <v>93503</v>
      </c>
      <c r="AK148" s="371">
        <f t="shared" si="22"/>
        <v>5000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0</v>
      </c>
      <c r="Q149" s="225">
        <f t="shared" si="19"/>
        <v>0</v>
      </c>
      <c r="R149" s="225">
        <f t="shared" si="19"/>
        <v>0</v>
      </c>
      <c r="S149" s="226">
        <f t="shared" si="19"/>
        <v>0</v>
      </c>
      <c r="T149" s="275">
        <f t="shared" si="1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2"/>
        <v>0</v>
      </c>
      <c r="AJ149" s="225">
        <f t="shared" si="21"/>
        <v>0</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2500</v>
      </c>
      <c r="Q150" s="225">
        <f t="shared" si="19"/>
        <v>2500</v>
      </c>
      <c r="R150" s="225">
        <f t="shared" si="19"/>
        <v>0</v>
      </c>
      <c r="S150" s="226">
        <f t="shared" si="19"/>
        <v>2500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415</v>
      </c>
      <c r="AA150" s="225">
        <f t="shared" si="23"/>
        <v>0</v>
      </c>
      <c r="AB150" s="297">
        <f t="shared" si="23"/>
        <v>11</v>
      </c>
      <c r="AC150" s="371">
        <f t="shared" si="23"/>
        <v>0</v>
      </c>
      <c r="AE150" s="199" t="s">
        <v>165</v>
      </c>
      <c r="AF150" s="200"/>
      <c r="AG150" s="201" t="s">
        <v>52</v>
      </c>
      <c r="AH150" s="202"/>
      <c r="AI150" s="224">
        <f t="shared" si="12"/>
        <v>2085</v>
      </c>
      <c r="AJ150" s="225">
        <f t="shared" si="21"/>
        <v>0</v>
      </c>
      <c r="AK150" s="371">
        <f t="shared" si="22"/>
        <v>2489</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3937</v>
      </c>
      <c r="Q154" s="225">
        <f t="shared" si="24"/>
        <v>3937</v>
      </c>
      <c r="R154" s="225">
        <f t="shared" si="24"/>
        <v>0</v>
      </c>
      <c r="S154" s="226">
        <f t="shared" si="24"/>
        <v>1500</v>
      </c>
      <c r="T154" s="275">
        <f t="shared" si="24"/>
        <v>0</v>
      </c>
      <c r="U154" s="207"/>
      <c r="V154" s="200"/>
      <c r="W154" s="178" t="s">
        <v>60</v>
      </c>
      <c r="X154" s="202"/>
      <c r="Y154" s="203" t="s">
        <v>156</v>
      </c>
      <c r="Z154" s="224">
        <f>SUM(Z155:Z159)</f>
        <v>654</v>
      </c>
      <c r="AA154" s="225">
        <f>SUM(AA155:AA159)</f>
        <v>0</v>
      </c>
      <c r="AB154" s="297">
        <f>SUM(AB155:AB159)</f>
        <v>7</v>
      </c>
      <c r="AC154" s="371">
        <f>SUM(AC155:AC159)</f>
        <v>0</v>
      </c>
      <c r="AE154" s="199" t="s">
        <v>169</v>
      </c>
      <c r="AF154" s="200"/>
      <c r="AG154" s="178" t="s">
        <v>60</v>
      </c>
      <c r="AH154" s="202"/>
      <c r="AI154" s="224">
        <f t="shared" si="12"/>
        <v>3283</v>
      </c>
      <c r="AJ154" s="225">
        <f>SUM(AJ155:AJ159)</f>
        <v>0</v>
      </c>
      <c r="AK154" s="371">
        <f>SUM(AK155:AK159)</f>
        <v>1493</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3937</v>
      </c>
      <c r="Q158" s="225">
        <f t="shared" si="24"/>
        <v>3937</v>
      </c>
      <c r="R158" s="225">
        <f t="shared" si="24"/>
        <v>0</v>
      </c>
      <c r="S158" s="226">
        <f t="shared" si="24"/>
        <v>1500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654</v>
      </c>
      <c r="AA158" s="225">
        <f t="shared" si="27"/>
        <v>0</v>
      </c>
      <c r="AB158" s="297">
        <f t="shared" si="27"/>
        <v>7</v>
      </c>
      <c r="AC158" s="371">
        <f t="shared" si="27"/>
        <v>0</v>
      </c>
      <c r="AE158" s="199"/>
      <c r="AF158" s="200"/>
      <c r="AG158" s="200"/>
      <c r="AH158" s="201" t="s">
        <v>150</v>
      </c>
      <c r="AI158" s="224">
        <f t="shared" si="12"/>
        <v>3283</v>
      </c>
      <c r="AJ158" s="225">
        <f t="shared" si="25"/>
        <v>0</v>
      </c>
      <c r="AK158" s="371">
        <f t="shared" si="26"/>
        <v>1493</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54912</v>
      </c>
      <c r="Q160" s="225">
        <f t="shared" si="24"/>
        <v>54912</v>
      </c>
      <c r="R160" s="225">
        <f t="shared" si="24"/>
        <v>0</v>
      </c>
      <c r="S160" s="226">
        <f t="shared" si="24"/>
        <v>0</v>
      </c>
      <c r="T160" s="275">
        <f t="shared" si="24"/>
        <v>0</v>
      </c>
      <c r="U160" s="207" t="s">
        <v>72</v>
      </c>
      <c r="V160" s="200"/>
      <c r="W160" s="201" t="s">
        <v>70</v>
      </c>
      <c r="X160" s="202"/>
      <c r="Y160" s="203"/>
      <c r="Z160" s="224">
        <f>Z45</f>
        <v>53735</v>
      </c>
      <c r="AA160" s="225">
        <f>AA45</f>
        <v>0</v>
      </c>
      <c r="AB160" s="297">
        <f>AB45</f>
        <v>0</v>
      </c>
      <c r="AC160" s="371">
        <f>AC45</f>
        <v>0</v>
      </c>
      <c r="AE160" s="199"/>
      <c r="AF160" s="200"/>
      <c r="AG160" s="201" t="s">
        <v>70</v>
      </c>
      <c r="AH160" s="202"/>
      <c r="AI160" s="224">
        <f t="shared" si="12"/>
        <v>1177</v>
      </c>
      <c r="AJ160" s="225">
        <f t="shared" si="25"/>
        <v>0</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0</v>
      </c>
      <c r="Q162" s="225">
        <f t="shared" si="24"/>
        <v>0</v>
      </c>
      <c r="R162" s="225">
        <f t="shared" si="24"/>
        <v>0</v>
      </c>
      <c r="S162" s="226">
        <f t="shared" si="24"/>
        <v>0</v>
      </c>
      <c r="T162" s="275">
        <f t="shared" si="24"/>
        <v>0</v>
      </c>
      <c r="U162" s="207"/>
      <c r="V162" s="221"/>
      <c r="W162" s="201" t="s">
        <v>13</v>
      </c>
      <c r="X162" s="202"/>
      <c r="Y162" s="203" t="s">
        <v>156</v>
      </c>
      <c r="Z162" s="224">
        <f t="shared" si="28"/>
        <v>0</v>
      </c>
      <c r="AA162" s="225">
        <f t="shared" si="28"/>
        <v>0</v>
      </c>
      <c r="AB162" s="297">
        <f t="shared" si="28"/>
        <v>0</v>
      </c>
      <c r="AC162" s="371">
        <f t="shared" si="28"/>
        <v>0</v>
      </c>
      <c r="AE162" s="199"/>
      <c r="AF162" s="221"/>
      <c r="AG162" s="201" t="s">
        <v>13</v>
      </c>
      <c r="AH162" s="202"/>
      <c r="AI162" s="224">
        <f t="shared" si="12"/>
        <v>0</v>
      </c>
      <c r="AJ162" s="225">
        <f t="shared" si="25"/>
        <v>0</v>
      </c>
      <c r="AK162" s="371">
        <f t="shared" si="26"/>
        <v>0</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13006</v>
      </c>
      <c r="Q163" s="225">
        <f t="shared" si="29"/>
        <v>13006</v>
      </c>
      <c r="R163" s="225">
        <f t="shared" si="29"/>
        <v>0</v>
      </c>
      <c r="S163" s="226">
        <f t="shared" si="29"/>
        <v>0</v>
      </c>
      <c r="T163" s="275">
        <f t="shared" si="29"/>
        <v>0</v>
      </c>
      <c r="U163" s="207" t="s">
        <v>4</v>
      </c>
      <c r="V163" s="178" t="s">
        <v>78</v>
      </c>
      <c r="W163" s="202"/>
      <c r="X163" s="202"/>
      <c r="Y163" s="203" t="s">
        <v>156</v>
      </c>
      <c r="Z163" s="224">
        <f t="shared" si="28"/>
        <v>2160</v>
      </c>
      <c r="AA163" s="225">
        <f t="shared" si="28"/>
        <v>0</v>
      </c>
      <c r="AB163" s="297">
        <f t="shared" si="28"/>
        <v>0</v>
      </c>
      <c r="AC163" s="371">
        <f t="shared" si="28"/>
        <v>0</v>
      </c>
      <c r="AE163" s="199" t="s">
        <v>4</v>
      </c>
      <c r="AF163" s="178" t="s">
        <v>78</v>
      </c>
      <c r="AG163" s="202"/>
      <c r="AH163" s="202"/>
      <c r="AI163" s="224">
        <f t="shared" si="12"/>
        <v>10846</v>
      </c>
      <c r="AJ163" s="225">
        <f>SUM(AJ164:AJ165)</f>
        <v>0</v>
      </c>
      <c r="AK163" s="371">
        <f>SUM(AK164:AK165)</f>
        <v>0</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13006</v>
      </c>
      <c r="Q165" s="225">
        <f t="shared" si="29"/>
        <v>13006</v>
      </c>
      <c r="R165" s="225">
        <f t="shared" si="29"/>
        <v>0</v>
      </c>
      <c r="S165" s="226">
        <f t="shared" si="29"/>
        <v>0</v>
      </c>
      <c r="T165" s="275">
        <f t="shared" si="29"/>
        <v>0</v>
      </c>
      <c r="U165" s="207"/>
      <c r="V165" s="221"/>
      <c r="W165" s="201" t="s">
        <v>13</v>
      </c>
      <c r="X165" s="202"/>
      <c r="Y165" s="203" t="s">
        <v>156</v>
      </c>
      <c r="Z165" s="224">
        <f>Z163-Z164</f>
        <v>2160</v>
      </c>
      <c r="AA165" s="225">
        <f>AA163-AA164</f>
        <v>0</v>
      </c>
      <c r="AB165" s="297">
        <f>AB163-AB164</f>
        <v>0</v>
      </c>
      <c r="AC165" s="371">
        <f>AC163-AC164</f>
        <v>0</v>
      </c>
      <c r="AE165" s="199"/>
      <c r="AF165" s="221"/>
      <c r="AG165" s="201" t="s">
        <v>13</v>
      </c>
      <c r="AH165" s="202"/>
      <c r="AI165" s="224">
        <f t="shared" si="12"/>
        <v>10846</v>
      </c>
      <c r="AJ165" s="225">
        <f t="shared" si="30"/>
        <v>0</v>
      </c>
      <c r="AK165" s="371">
        <f t="shared" si="31"/>
        <v>0</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110742</v>
      </c>
      <c r="Q166" s="225">
        <f t="shared" si="29"/>
        <v>110742</v>
      </c>
      <c r="R166" s="225">
        <f t="shared" si="29"/>
        <v>54739</v>
      </c>
      <c r="S166" s="226">
        <f t="shared" si="29"/>
        <v>0</v>
      </c>
      <c r="T166" s="275">
        <f t="shared" si="29"/>
        <v>29400</v>
      </c>
      <c r="U166" s="207"/>
      <c r="V166" s="174"/>
      <c r="W166" s="201" t="s">
        <v>88</v>
      </c>
      <c r="X166" s="202"/>
      <c r="Y166" s="203"/>
      <c r="Z166" s="224">
        <f t="shared" ref="Z166:AC167" si="32">Z51</f>
        <v>0</v>
      </c>
      <c r="AA166" s="225">
        <f t="shared" si="32"/>
        <v>0</v>
      </c>
      <c r="AB166" s="297">
        <f t="shared" si="32"/>
        <v>0</v>
      </c>
      <c r="AC166" s="371">
        <f t="shared" si="32"/>
        <v>0</v>
      </c>
      <c r="AE166" s="199"/>
      <c r="AF166" s="174"/>
      <c r="AG166" s="201" t="s">
        <v>88</v>
      </c>
      <c r="AH166" s="202"/>
      <c r="AI166" s="224">
        <f t="shared" si="12"/>
        <v>110742</v>
      </c>
      <c r="AJ166" s="225">
        <f t="shared" si="30"/>
        <v>54739</v>
      </c>
      <c r="AK166" s="371">
        <f t="shared" si="31"/>
        <v>0</v>
      </c>
      <c r="AL166" s="1383">
        <f t="shared" si="13"/>
        <v>0</v>
      </c>
      <c r="AM166" s="1339"/>
    </row>
    <row r="167" spans="1:39" ht="14.45" customHeight="1" thickBot="1">
      <c r="A167" s="560"/>
      <c r="B167" s="561"/>
      <c r="C167" s="561"/>
      <c r="D167" s="561"/>
      <c r="E167" s="562"/>
      <c r="K167" s="199"/>
      <c r="L167" s="181" t="s">
        <v>91</v>
      </c>
      <c r="M167" s="201" t="s">
        <v>89</v>
      </c>
      <c r="N167" s="202"/>
      <c r="O167" s="203"/>
      <c r="P167" s="224">
        <f t="shared" si="29"/>
        <v>1100</v>
      </c>
      <c r="Q167" s="225">
        <f t="shared" si="29"/>
        <v>1100</v>
      </c>
      <c r="R167" s="225">
        <f t="shared" si="29"/>
        <v>0</v>
      </c>
      <c r="S167" s="226">
        <f t="shared" si="29"/>
        <v>0</v>
      </c>
      <c r="T167" s="275">
        <f t="shared" si="29"/>
        <v>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1100</v>
      </c>
      <c r="AJ167" s="225">
        <f t="shared" si="30"/>
        <v>0</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270</v>
      </c>
      <c r="Q169" s="225">
        <f t="shared" si="29"/>
        <v>270</v>
      </c>
      <c r="R169" s="225">
        <f t="shared" si="29"/>
        <v>0</v>
      </c>
      <c r="S169" s="226">
        <f t="shared" si="29"/>
        <v>0</v>
      </c>
      <c r="T169" s="275">
        <f t="shared" si="29"/>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270</v>
      </c>
      <c r="AJ169" s="225">
        <f t="shared" si="30"/>
        <v>0</v>
      </c>
      <c r="AK169" s="371">
        <f t="shared" si="31"/>
        <v>0</v>
      </c>
      <c r="AL169" s="1383">
        <f t="shared" si="13"/>
        <v>0</v>
      </c>
      <c r="AM169" s="1339"/>
    </row>
    <row r="170" spans="1:39" ht="14.45" customHeight="1">
      <c r="A170" s="554">
        <v>0</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36">P58+P112</f>
        <v>0</v>
      </c>
      <c r="Q173" s="225">
        <f t="shared" si="36"/>
        <v>0</v>
      </c>
      <c r="R173" s="225">
        <f t="shared" si="36"/>
        <v>0</v>
      </c>
      <c r="S173" s="226">
        <f t="shared" si="36"/>
        <v>0</v>
      </c>
      <c r="T173" s="275">
        <f t="shared" si="36"/>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0</v>
      </c>
      <c r="AJ173" s="225">
        <f t="shared" si="34"/>
        <v>0</v>
      </c>
      <c r="AK173" s="371">
        <f t="shared" si="35"/>
        <v>0</v>
      </c>
      <c r="AL173" s="1383">
        <f t="shared" si="13"/>
        <v>0</v>
      </c>
      <c r="AM173" s="1339"/>
    </row>
    <row r="174" spans="1:39" ht="14.45" customHeight="1">
      <c r="A174" s="557">
        <v>8243</v>
      </c>
      <c r="B174" s="558">
        <v>1497</v>
      </c>
      <c r="C174" s="558">
        <v>0</v>
      </c>
      <c r="D174" s="558">
        <v>4140</v>
      </c>
      <c r="E174" s="559">
        <v>1560</v>
      </c>
      <c r="K174" s="199"/>
      <c r="L174" s="221"/>
      <c r="M174" s="201" t="s">
        <v>13</v>
      </c>
      <c r="N174" s="202"/>
      <c r="O174" s="203"/>
      <c r="P174" s="224">
        <f t="shared" si="36"/>
        <v>936</v>
      </c>
      <c r="Q174" s="225">
        <f t="shared" si="36"/>
        <v>936</v>
      </c>
      <c r="R174" s="225">
        <f t="shared" si="36"/>
        <v>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155</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781</v>
      </c>
      <c r="AJ174" s="225">
        <f t="shared" si="34"/>
        <v>0</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2"/>
        <v>0</v>
      </c>
      <c r="AJ175" s="225">
        <f t="shared" si="34"/>
        <v>0</v>
      </c>
      <c r="AK175" s="371">
        <f t="shared" si="35"/>
        <v>0</v>
      </c>
      <c r="AL175" s="1383">
        <f t="shared" si="13"/>
        <v>0</v>
      </c>
      <c r="AM175" s="1387" t="s">
        <v>1277</v>
      </c>
    </row>
    <row r="176" spans="1:39" ht="14.45" customHeight="1" thickBot="1">
      <c r="A176" s="557">
        <v>53735</v>
      </c>
      <c r="B176" s="558">
        <v>0</v>
      </c>
      <c r="C176" s="558">
        <v>0</v>
      </c>
      <c r="D176" s="558">
        <v>0</v>
      </c>
      <c r="E176" s="559">
        <v>0</v>
      </c>
      <c r="K176" s="316"/>
      <c r="L176" s="317" t="s">
        <v>82</v>
      </c>
      <c r="M176" s="318"/>
      <c r="N176" s="318"/>
      <c r="O176" s="319"/>
      <c r="P176" s="320">
        <f t="shared" si="36"/>
        <v>1029932</v>
      </c>
      <c r="Q176" s="321">
        <f t="shared" si="36"/>
        <v>828320</v>
      </c>
      <c r="R176" s="321">
        <f t="shared" si="36"/>
        <v>149739</v>
      </c>
      <c r="S176" s="322">
        <f t="shared" si="36"/>
        <v>310666</v>
      </c>
      <c r="T176" s="323">
        <f t="shared" si="36"/>
        <v>260100</v>
      </c>
      <c r="U176" s="372"/>
      <c r="V176" s="317" t="s">
        <v>82</v>
      </c>
      <c r="W176" s="318"/>
      <c r="X176" s="318"/>
      <c r="Y176" s="319"/>
      <c r="Z176" s="320">
        <f>Z61</f>
        <v>115288</v>
      </c>
      <c r="AA176" s="321">
        <f>AA61</f>
        <v>1497</v>
      </c>
      <c r="AB176" s="500">
        <f>AB61</f>
        <v>1360</v>
      </c>
      <c r="AC176" s="373">
        <f>AC61</f>
        <v>1560</v>
      </c>
      <c r="AE176" s="374"/>
      <c r="AF176" s="317" t="s">
        <v>82</v>
      </c>
      <c r="AG176" s="318"/>
      <c r="AH176" s="318"/>
      <c r="AI176" s="375">
        <f t="shared" si="12"/>
        <v>713032</v>
      </c>
      <c r="AJ176" s="321">
        <f>SUM(AJ123,AJ126,AJ129,AJ133:AJ144,AJ148:AJ154,AJ160:AJ163,AJ166:AJ175)</f>
        <v>148242</v>
      </c>
      <c r="AK176" s="373">
        <f>SUM(AK123,AK126,AK129,AK133:AK144,AK148:AK154,AK160:AK163,AK166:AK175)</f>
        <v>172527</v>
      </c>
      <c r="AL176" s="1340">
        <f>SUM(AL123,AL126,AL129,AL133:AL144,AL148:AL154,AL160:AL163,AL166:AL175)</f>
        <v>201612</v>
      </c>
      <c r="AM176" s="1388">
        <f>P176-Q176</f>
        <v>201612</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53310</v>
      </c>
      <c r="B180" s="558">
        <v>0</v>
      </c>
      <c r="C180" s="558">
        <v>1360</v>
      </c>
      <c r="D180" s="558">
        <v>260</v>
      </c>
      <c r="E180" s="559">
        <v>0</v>
      </c>
      <c r="AC180" s="442"/>
    </row>
    <row r="181" spans="1:29" ht="14.25" thickBot="1">
      <c r="A181" s="557">
        <v>115288</v>
      </c>
      <c r="B181" s="558">
        <v>1497</v>
      </c>
      <c r="C181" s="558">
        <v>1360</v>
      </c>
      <c r="D181" s="558">
        <v>4400</v>
      </c>
      <c r="E181" s="559">
        <v>1560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xml><?xml version="1.0" encoding="utf-8"?>
<worksheet xmlns="http://schemas.openxmlformats.org/spreadsheetml/2006/main" xmlns:r="http://schemas.openxmlformats.org/officeDocument/2006/relationships">
  <sheetPr>
    <tabColor rgb="FFFFFF00"/>
  </sheetPr>
  <dimension ref="A1:AI75"/>
  <sheetViews>
    <sheetView topLeftCell="O1" zoomScaleNormal="100" zoomScaleSheetLayoutView="70" workbookViewId="0">
      <selection activeCell="F1" sqref="F1"/>
    </sheetView>
  </sheetViews>
  <sheetFormatPr defaultRowHeight="13.5"/>
  <cols>
    <col min="1" max="1" width="9.625" style="1260" customWidth="1"/>
    <col min="2" max="2" width="16.25" style="1321" customWidth="1"/>
    <col min="3" max="3" width="9.625" style="1260" bestFit="1" customWidth="1"/>
    <col min="4" max="4" width="17.875" style="1321" bestFit="1" customWidth="1"/>
    <col min="5" max="5" width="8" style="1260" bestFit="1" customWidth="1"/>
    <col min="6" max="6" width="19.5" style="1321" customWidth="1"/>
    <col min="7" max="7" width="9" style="1260"/>
    <col min="8" max="8" width="12.5" style="1260" bestFit="1" customWidth="1"/>
    <col min="9" max="9" width="9" style="1259"/>
    <col min="10" max="10" width="11.625" style="1259" bestFit="1" customWidth="1"/>
    <col min="11" max="11" width="9" style="1259"/>
    <col min="12" max="12" width="12.5" style="1259" bestFit="1" customWidth="1"/>
    <col min="13" max="13" width="9" style="1259"/>
    <col min="14" max="14" width="2.75" style="1259" customWidth="1"/>
    <col min="15" max="15" width="3.125" style="1259" customWidth="1"/>
    <col min="16" max="16" width="36.5" style="1259" bestFit="1" customWidth="1"/>
    <col min="17" max="17" width="3.125" style="1259" customWidth="1"/>
    <col min="18" max="18" width="11.375" style="1259" customWidth="1"/>
    <col min="19" max="19" width="3.125" style="1259" customWidth="1"/>
    <col min="20" max="20" width="2.5" style="1259" customWidth="1"/>
    <col min="21" max="21" width="3.125" style="1268" customWidth="1"/>
    <col min="22" max="22" width="36.5" style="1268" bestFit="1" customWidth="1"/>
    <col min="23" max="23" width="3.125" style="1268" customWidth="1"/>
    <col min="24" max="24" width="11.375" style="1268" customWidth="1"/>
    <col min="25" max="25" width="3.125" style="1268" customWidth="1"/>
    <col min="26" max="26" width="2.5" style="1259" customWidth="1"/>
    <col min="27" max="27" width="3.125" style="1259" customWidth="1"/>
    <col min="28" max="28" width="36.5" style="1259" bestFit="1" customWidth="1"/>
    <col min="29" max="29" width="3.125" style="1259" customWidth="1"/>
    <col min="30" max="30" width="11.375" style="1259" customWidth="1"/>
    <col min="31" max="31" width="3.125" style="1259" customWidth="1"/>
    <col min="32" max="32" width="2.5" style="1259" customWidth="1"/>
    <col min="33" max="33" width="9" style="1259" customWidth="1"/>
    <col min="34" max="16384" width="9" style="1259"/>
  </cols>
  <sheetData>
    <row r="1" spans="1:33" ht="21.75" thickBot="1">
      <c r="N1" s="1927" t="s">
        <v>994</v>
      </c>
      <c r="O1" s="1927"/>
      <c r="P1" s="1927"/>
      <c r="Q1" s="1927"/>
      <c r="R1" s="1927"/>
      <c r="S1" s="1927"/>
      <c r="T1" s="1927"/>
      <c r="U1" s="1927"/>
      <c r="V1" s="1927"/>
      <c r="W1" s="1927"/>
      <c r="X1" s="1927"/>
      <c r="Y1" s="1927"/>
      <c r="Z1" s="1927"/>
      <c r="AA1" s="1927"/>
      <c r="AB1" s="1927"/>
      <c r="AC1" s="1927"/>
      <c r="AD1" s="1927"/>
      <c r="AE1" s="1927"/>
    </row>
    <row r="2" spans="1:33" ht="16.5" customHeight="1" thickTop="1" thickBot="1">
      <c r="L2" s="1845" t="str">
        <f>IF(SUM(G56:G57)=0,"OK","チェック")</f>
        <v>OK</v>
      </c>
      <c r="N2" s="1928" t="s">
        <v>1496</v>
      </c>
      <c r="O2" s="1928"/>
      <c r="P2" s="1928"/>
      <c r="Q2" s="1928"/>
      <c r="R2" s="1928"/>
      <c r="S2" s="1928"/>
      <c r="T2" s="1928"/>
      <c r="U2" s="1928"/>
      <c r="V2" s="1928"/>
      <c r="W2" s="1928"/>
      <c r="X2" s="1928"/>
      <c r="Y2" s="1928"/>
      <c r="Z2" s="1928"/>
      <c r="AA2" s="1928"/>
      <c r="AB2" s="1928"/>
      <c r="AC2" s="1928"/>
      <c r="AD2" s="1928"/>
      <c r="AE2" s="1928"/>
    </row>
    <row r="3" spans="1:33" ht="16.5" customHeight="1" thickTop="1">
      <c r="N3" s="1928" t="s">
        <v>1497</v>
      </c>
      <c r="O3" s="1928"/>
      <c r="P3" s="1928"/>
      <c r="Q3" s="1928"/>
      <c r="R3" s="1928"/>
      <c r="S3" s="1928"/>
      <c r="T3" s="1928"/>
      <c r="U3" s="1928"/>
      <c r="V3" s="1928"/>
      <c r="W3" s="1928"/>
      <c r="X3" s="1928"/>
      <c r="Y3" s="1928"/>
      <c r="Z3" s="1928"/>
      <c r="AA3" s="1928"/>
      <c r="AB3" s="1928"/>
      <c r="AC3" s="1928"/>
      <c r="AD3" s="1928"/>
      <c r="AE3" s="1928"/>
    </row>
    <row r="4" spans="1:33" ht="18.75" customHeight="1" thickBot="1">
      <c r="B4" s="1321" t="s">
        <v>1303</v>
      </c>
      <c r="S4" s="1261" t="s">
        <v>966</v>
      </c>
      <c r="Y4" s="1261" t="s">
        <v>966</v>
      </c>
    </row>
    <row r="5" spans="1:33" s="1262" customFormat="1" ht="18.75" customHeight="1" thickBot="1">
      <c r="A5" s="1263"/>
      <c r="B5" s="1335" t="s">
        <v>1193</v>
      </c>
      <c r="C5" s="1263"/>
      <c r="D5" s="1322"/>
      <c r="E5" s="1263"/>
      <c r="F5" s="1322"/>
      <c r="G5" s="1263"/>
      <c r="H5" s="1263"/>
      <c r="O5" s="1311"/>
      <c r="P5" s="1962" t="s">
        <v>995</v>
      </c>
      <c r="Q5" s="1962"/>
      <c r="R5" s="1963"/>
      <c r="S5" s="1312"/>
      <c r="U5" s="1313"/>
      <c r="V5" s="1958" t="s">
        <v>1010</v>
      </c>
      <c r="W5" s="1958"/>
      <c r="X5" s="1959"/>
      <c r="Y5" s="1314"/>
      <c r="AA5" s="1279"/>
      <c r="AB5" s="1279"/>
      <c r="AC5" s="1279"/>
      <c r="AD5" s="1279"/>
      <c r="AE5" s="1279"/>
    </row>
    <row r="6" spans="1:33" s="1262" customFormat="1" ht="18.75" customHeight="1" thickBot="1">
      <c r="A6" s="1263"/>
      <c r="B6" s="1323" t="s">
        <v>1194</v>
      </c>
      <c r="C6" s="1266">
        <v>947386</v>
      </c>
      <c r="D6" s="1323" t="s">
        <v>1481</v>
      </c>
      <c r="E6" s="1266">
        <v>18946</v>
      </c>
      <c r="F6" s="1322"/>
      <c r="G6" s="1263"/>
      <c r="H6" s="1263"/>
      <c r="O6" s="1264"/>
      <c r="P6" s="1265" t="s">
        <v>996</v>
      </c>
      <c r="Q6" s="1265"/>
      <c r="R6" s="1932">
        <f>C6+E6</f>
        <v>966332</v>
      </c>
      <c r="S6" s="1933"/>
      <c r="U6" s="1281"/>
      <c r="V6" s="1282" t="s">
        <v>1011</v>
      </c>
      <c r="W6" s="1282"/>
      <c r="X6" s="1932">
        <f>C27+E27-G27</f>
        <v>339832</v>
      </c>
      <c r="Y6" s="1933"/>
      <c r="AA6" s="1301"/>
      <c r="AB6" s="1302" t="s">
        <v>1162</v>
      </c>
      <c r="AC6" s="1302"/>
      <c r="AD6" s="1944"/>
      <c r="AE6" s="1945"/>
    </row>
    <row r="7" spans="1:33" s="1262" customFormat="1" ht="18.75" customHeight="1">
      <c r="A7" s="1263"/>
      <c r="B7" s="1322"/>
      <c r="C7" s="1263"/>
      <c r="D7" s="1322"/>
      <c r="E7" s="1263"/>
      <c r="F7" s="1322"/>
      <c r="G7" s="1263"/>
      <c r="H7" s="1263"/>
      <c r="O7" s="1267"/>
      <c r="P7" s="1262" t="s">
        <v>997</v>
      </c>
      <c r="R7" s="1934">
        <v>857184</v>
      </c>
      <c r="S7" s="1935"/>
      <c r="U7" s="1283"/>
      <c r="V7" s="1268" t="s">
        <v>1012</v>
      </c>
      <c r="W7" s="1268"/>
      <c r="X7" s="1934">
        <f>SUM(C28,E28,G28)</f>
        <v>10194</v>
      </c>
      <c r="Y7" s="1935"/>
      <c r="AA7" s="1303"/>
      <c r="AB7" s="1304" t="s">
        <v>1022</v>
      </c>
      <c r="AC7" s="1304"/>
      <c r="AD7" s="1950">
        <f>R24+X15+X34+AD6</f>
        <v>-278185</v>
      </c>
      <c r="AE7" s="1951"/>
    </row>
    <row r="8" spans="1:33" s="1262" customFormat="1" ht="18.75" customHeight="1" thickBot="1">
      <c r="A8" s="1263"/>
      <c r="B8" s="1322"/>
      <c r="C8" s="1263"/>
      <c r="D8" s="1322"/>
      <c r="E8" s="1263"/>
      <c r="F8" s="1322"/>
      <c r="G8" s="1263"/>
      <c r="H8" s="1263"/>
      <c r="O8" s="1267"/>
      <c r="P8" s="1268" t="s">
        <v>998</v>
      </c>
      <c r="R8" s="1934">
        <v>405482</v>
      </c>
      <c r="S8" s="1935"/>
      <c r="U8" s="1284"/>
      <c r="V8" s="1285" t="s">
        <v>1071</v>
      </c>
      <c r="W8" s="1286"/>
      <c r="X8" s="1936">
        <f>C29+E29</f>
        <v>61672</v>
      </c>
      <c r="Y8" s="1937"/>
      <c r="AA8" s="1283"/>
      <c r="AB8" s="1268" t="s">
        <v>1023</v>
      </c>
      <c r="AC8" s="1268"/>
      <c r="AD8" s="1934">
        <v>533341</v>
      </c>
      <c r="AE8" s="1935"/>
    </row>
    <row r="9" spans="1:33" s="1262" customFormat="1" ht="18.75" customHeight="1" thickBot="1">
      <c r="A9" s="1263"/>
      <c r="B9" s="1323" t="s">
        <v>1195</v>
      </c>
      <c r="C9" s="1266">
        <v>613410</v>
      </c>
      <c r="D9" s="1323" t="s">
        <v>1196</v>
      </c>
      <c r="E9" s="1266">
        <f>142220+60132</f>
        <v>202352</v>
      </c>
      <c r="F9" s="1322"/>
      <c r="G9" s="1263"/>
      <c r="H9" s="1263"/>
      <c r="O9" s="1267"/>
      <c r="P9" s="1262" t="s">
        <v>999</v>
      </c>
      <c r="R9" s="1934">
        <f>C9-E9</f>
        <v>411058</v>
      </c>
      <c r="S9" s="1935"/>
      <c r="U9" s="1272"/>
      <c r="V9" s="1273" t="s">
        <v>1000</v>
      </c>
      <c r="W9" s="1287"/>
      <c r="X9" s="1946">
        <f>SUM(X6:Y8)</f>
        <v>411698</v>
      </c>
      <c r="Y9" s="1947"/>
      <c r="AA9" s="1348"/>
      <c r="AB9" s="1349" t="s">
        <v>1024</v>
      </c>
      <c r="AC9" s="1350"/>
      <c r="AD9" s="1952">
        <f>AD7+AD8</f>
        <v>255156</v>
      </c>
      <c r="AE9" s="1953"/>
      <c r="AG9" s="1263" t="s">
        <v>1410</v>
      </c>
    </row>
    <row r="10" spans="1:33" s="1262" customFormat="1" ht="18.75" customHeight="1">
      <c r="A10" s="1263"/>
      <c r="B10" s="1323" t="s">
        <v>1494</v>
      </c>
      <c r="C10" s="1266">
        <v>37234</v>
      </c>
      <c r="D10" s="1323" t="s">
        <v>1480</v>
      </c>
      <c r="E10" s="1266">
        <v>0</v>
      </c>
      <c r="F10" s="1322"/>
      <c r="G10" s="1263"/>
      <c r="H10" s="1263"/>
      <c r="O10" s="1267"/>
      <c r="P10" s="1328" t="s">
        <v>1230</v>
      </c>
      <c r="R10" s="1934">
        <f>C10+E10</f>
        <v>37234</v>
      </c>
      <c r="S10" s="1935"/>
      <c r="U10" s="1281"/>
      <c r="V10" s="1262" t="s">
        <v>1001</v>
      </c>
      <c r="W10" s="1288"/>
      <c r="X10" s="1932">
        <f>C31+E31</f>
        <v>33074</v>
      </c>
      <c r="Y10" s="1933"/>
      <c r="AA10" s="1279"/>
      <c r="AB10" s="1279"/>
      <c r="AC10" s="1279"/>
      <c r="AD10" s="1279"/>
      <c r="AE10" s="1279"/>
    </row>
    <row r="11" spans="1:33" s="1262" customFormat="1" ht="18.75" customHeight="1">
      <c r="A11" s="1263"/>
      <c r="B11" s="1336" t="s">
        <v>1197</v>
      </c>
      <c r="C11" s="1266">
        <f>0+299830+50149+75268</f>
        <v>425247</v>
      </c>
      <c r="D11" s="1323" t="s">
        <v>1198</v>
      </c>
      <c r="E11" s="1266">
        <v>120</v>
      </c>
      <c r="F11" s="1336" t="s">
        <v>1199</v>
      </c>
      <c r="G11" s="1266">
        <f>0+175690+0+0</f>
        <v>175690</v>
      </c>
      <c r="H11" s="1263"/>
      <c r="O11" s="1267"/>
      <c r="P11" s="1269" t="s">
        <v>1073</v>
      </c>
      <c r="R11" s="1934">
        <f>C11-E11+G11</f>
        <v>600817</v>
      </c>
      <c r="S11" s="1935"/>
      <c r="U11" s="1283"/>
      <c r="V11" s="1268" t="s">
        <v>1005</v>
      </c>
      <c r="W11" s="1289"/>
      <c r="X11" s="1934">
        <v>11500</v>
      </c>
      <c r="Y11" s="1935"/>
      <c r="AA11" s="1279" t="s">
        <v>1025</v>
      </c>
      <c r="AB11" s="1279"/>
      <c r="AC11" s="1279"/>
      <c r="AD11" s="1279"/>
      <c r="AE11" s="1279"/>
    </row>
    <row r="12" spans="1:33" s="1262" customFormat="1" ht="18.75" customHeight="1">
      <c r="A12" s="1263"/>
      <c r="B12" s="1323" t="s">
        <v>1201</v>
      </c>
      <c r="C12" s="1266">
        <v>76780</v>
      </c>
      <c r="D12" s="1323" t="s">
        <v>1202</v>
      </c>
      <c r="E12" s="1266">
        <v>719683</v>
      </c>
      <c r="F12" s="1323" t="s">
        <v>1203</v>
      </c>
      <c r="G12" s="1266">
        <v>0</v>
      </c>
      <c r="H12" s="1263"/>
      <c r="O12" s="1270"/>
      <c r="P12" s="1319" t="s">
        <v>1200</v>
      </c>
      <c r="Q12" s="1271"/>
      <c r="R12" s="1936">
        <f>C12+E12+G12</f>
        <v>796463</v>
      </c>
      <c r="S12" s="1937"/>
      <c r="U12" s="1283"/>
      <c r="V12" s="1268" t="s">
        <v>1006</v>
      </c>
      <c r="W12" s="1289"/>
      <c r="X12" s="1934">
        <v>0</v>
      </c>
      <c r="Y12" s="1935"/>
      <c r="AA12" s="1305" t="s">
        <v>1026</v>
      </c>
      <c r="AB12" s="1279" t="s">
        <v>1027</v>
      </c>
      <c r="AC12" s="1279"/>
      <c r="AD12" s="1279"/>
      <c r="AE12" s="1279"/>
    </row>
    <row r="13" spans="1:33" s="1268" customFormat="1" ht="18.75" customHeight="1">
      <c r="A13" s="1275"/>
      <c r="B13" s="1324"/>
      <c r="C13" s="1275"/>
      <c r="D13" s="1324"/>
      <c r="E13" s="1275"/>
      <c r="F13" s="1324"/>
      <c r="G13" s="1275"/>
      <c r="H13" s="1275"/>
      <c r="O13" s="1272"/>
      <c r="P13" s="1273" t="s">
        <v>1000</v>
      </c>
      <c r="Q13" s="1274"/>
      <c r="R13" s="1946">
        <f>SUM(R6:S12)</f>
        <v>4074570</v>
      </c>
      <c r="S13" s="1947"/>
      <c r="U13" s="1284"/>
      <c r="V13" s="1334" t="s">
        <v>1253</v>
      </c>
      <c r="W13" s="1290"/>
      <c r="X13" s="1936">
        <f>C34+E34+G34+I34</f>
        <v>12640</v>
      </c>
      <c r="Y13" s="1937"/>
      <c r="AA13" s="1305" t="s">
        <v>1028</v>
      </c>
      <c r="AB13" s="1306" t="s">
        <v>1498</v>
      </c>
      <c r="AC13" s="1279"/>
      <c r="AD13" s="1279"/>
      <c r="AE13" s="1279"/>
    </row>
    <row r="14" spans="1:33" ht="18.75" customHeight="1">
      <c r="O14" s="1264"/>
      <c r="P14" s="1265" t="s">
        <v>975</v>
      </c>
      <c r="Q14" s="1265"/>
      <c r="R14" s="1932">
        <v>894211</v>
      </c>
      <c r="S14" s="1933"/>
      <c r="U14" s="1291"/>
      <c r="V14" s="1292" t="s">
        <v>1008</v>
      </c>
      <c r="W14" s="1293"/>
      <c r="X14" s="1938">
        <f>SUM(X10:Y13)</f>
        <v>57214</v>
      </c>
      <c r="Y14" s="1939"/>
      <c r="AA14" s="1305" t="s">
        <v>1029</v>
      </c>
      <c r="AB14" s="1306" t="s">
        <v>1240</v>
      </c>
      <c r="AC14" s="1279"/>
      <c r="AD14" s="1279"/>
      <c r="AE14" s="1279"/>
    </row>
    <row r="15" spans="1:33" ht="18.75" customHeight="1" thickBot="1">
      <c r="O15" s="1267"/>
      <c r="P15" s="1262" t="s">
        <v>976</v>
      </c>
      <c r="Q15" s="1262"/>
      <c r="R15" s="1934">
        <v>2576328</v>
      </c>
      <c r="S15" s="1935"/>
      <c r="U15" s="1294"/>
      <c r="V15" s="1295" t="s">
        <v>1013</v>
      </c>
      <c r="W15" s="1296"/>
      <c r="X15" s="1948">
        <f>X14-X9</f>
        <v>-354484</v>
      </c>
      <c r="Y15" s="1949"/>
      <c r="AA15" s="1494"/>
      <c r="AB15" s="1494"/>
      <c r="AC15" s="1494"/>
      <c r="AD15" s="1495"/>
      <c r="AE15" s="1495"/>
    </row>
    <row r="16" spans="1:33" ht="18.75" customHeight="1">
      <c r="B16" s="1323" t="s">
        <v>1204</v>
      </c>
      <c r="C16" s="1266">
        <v>656376</v>
      </c>
      <c r="D16" s="1323" t="s">
        <v>1205</v>
      </c>
      <c r="E16" s="1266">
        <v>298004</v>
      </c>
      <c r="O16" s="1267"/>
      <c r="P16" s="1262" t="s">
        <v>1001</v>
      </c>
      <c r="Q16" s="1262"/>
      <c r="R16" s="1934">
        <f>C16+E16-X10</f>
        <v>921306</v>
      </c>
      <c r="S16" s="1935"/>
      <c r="X16" s="1931"/>
      <c r="Y16" s="1931"/>
      <c r="AA16" s="1306" t="s">
        <v>1030</v>
      </c>
      <c r="AB16" s="1307"/>
      <c r="AC16" s="1307"/>
      <c r="AD16" s="1307"/>
      <c r="AE16" s="1307"/>
    </row>
    <row r="17" spans="1:35" ht="18.75" customHeight="1" thickBot="1">
      <c r="O17" s="1267"/>
      <c r="P17" s="1262" t="s">
        <v>1002</v>
      </c>
      <c r="Q17" s="1262"/>
      <c r="R17" s="1934">
        <f>66250+22218-C34</f>
        <v>88468</v>
      </c>
      <c r="S17" s="1935"/>
      <c r="Y17" s="1261" t="s">
        <v>966</v>
      </c>
      <c r="AA17" s="1306"/>
      <c r="AB17" s="1846" t="s">
        <v>1031</v>
      </c>
      <c r="AC17" s="1307"/>
      <c r="AD17" s="1942">
        <f>$C$56</f>
        <v>5462650</v>
      </c>
      <c r="AE17" s="1943"/>
    </row>
    <row r="18" spans="1:35" ht="18.75" customHeight="1">
      <c r="O18" s="1267"/>
      <c r="P18" s="1262" t="s">
        <v>1003</v>
      </c>
      <c r="Q18" s="1262"/>
      <c r="R18" s="1934">
        <f>17531+30612-E34</f>
        <v>47648</v>
      </c>
      <c r="S18" s="1935"/>
      <c r="U18" s="1317"/>
      <c r="V18" s="1960" t="s">
        <v>1014</v>
      </c>
      <c r="W18" s="1960"/>
      <c r="X18" s="1961"/>
      <c r="Y18" s="1318"/>
      <c r="AA18" s="1308"/>
      <c r="AB18" s="1847" t="s">
        <v>1032</v>
      </c>
      <c r="AC18" s="1309" t="s">
        <v>1131</v>
      </c>
      <c r="AD18" s="1955"/>
      <c r="AE18" s="1955"/>
    </row>
    <row r="19" spans="1:35" ht="18.75" customHeight="1">
      <c r="O19" s="1267"/>
      <c r="P19" s="1262" t="s">
        <v>1004</v>
      </c>
      <c r="Q19" s="1262"/>
      <c r="R19" s="1934">
        <f>117851-G34</f>
        <v>117851</v>
      </c>
      <c r="S19" s="1935"/>
      <c r="U19" s="1281"/>
      <c r="V19" s="1282" t="s">
        <v>1015</v>
      </c>
      <c r="W19" s="1282"/>
      <c r="X19" s="1932">
        <f>C39-E39</f>
        <v>0</v>
      </c>
      <c r="Y19" s="1933"/>
      <c r="AA19" s="1306"/>
      <c r="AB19" s="1846" t="s">
        <v>1033</v>
      </c>
      <c r="AC19" s="1310" t="s">
        <v>1074</v>
      </c>
      <c r="AD19" s="1942">
        <f>+R20+X11+X30</f>
        <v>111500</v>
      </c>
      <c r="AE19" s="1943"/>
    </row>
    <row r="20" spans="1:35" ht="18.75" customHeight="1">
      <c r="O20" s="1267"/>
      <c r="P20" s="1262" t="s">
        <v>1005</v>
      </c>
      <c r="Q20" s="1262"/>
      <c r="R20" s="1934">
        <f>111500-X11-X30</f>
        <v>100000</v>
      </c>
      <c r="S20" s="1935"/>
      <c r="U20" s="1283"/>
      <c r="V20" s="1268" t="s">
        <v>1016</v>
      </c>
      <c r="X20" s="1934">
        <f>C40-E40</f>
        <v>14000</v>
      </c>
      <c r="Y20" s="1935"/>
      <c r="AA20" s="1306"/>
      <c r="AB20" s="1846" t="s">
        <v>1034</v>
      </c>
      <c r="AC20" s="1310" t="s">
        <v>1074</v>
      </c>
      <c r="AD20" s="1942">
        <f>C69+E69</f>
        <v>0</v>
      </c>
      <c r="AE20" s="1943"/>
    </row>
    <row r="21" spans="1:35" ht="18.75" customHeight="1">
      <c r="O21" s="1267"/>
      <c r="P21" s="1262" t="s">
        <v>1006</v>
      </c>
      <c r="Q21" s="1262"/>
      <c r="R21" s="1934">
        <v>17447</v>
      </c>
      <c r="S21" s="1935"/>
      <c r="U21" s="1283"/>
      <c r="V21" s="1268" t="s">
        <v>1017</v>
      </c>
      <c r="X21" s="1934">
        <f>C41+E41</f>
        <v>151744</v>
      </c>
      <c r="Y21" s="1935"/>
      <c r="AA21" s="1306"/>
      <c r="AB21" s="1846" t="s">
        <v>1035</v>
      </c>
      <c r="AC21" s="1310" t="s">
        <v>1074</v>
      </c>
      <c r="AD21" s="1942">
        <f t="shared" ref="AD21" si="0">$C$57</f>
        <v>5207494</v>
      </c>
      <c r="AE21" s="1943"/>
    </row>
    <row r="22" spans="1:35" ht="18.75" customHeight="1">
      <c r="B22" s="1323" t="s">
        <v>1206</v>
      </c>
      <c r="C22" s="1266">
        <v>5462650</v>
      </c>
      <c r="D22" s="1323" t="s">
        <v>1249</v>
      </c>
      <c r="E22" s="1266">
        <v>423341</v>
      </c>
      <c r="O22" s="1270"/>
      <c r="P22" s="1319" t="s">
        <v>1250</v>
      </c>
      <c r="Q22" s="1271"/>
      <c r="R22" s="1936">
        <f>C22-E22-SUM(R14:S21)-X14-X33</f>
        <v>201977</v>
      </c>
      <c r="S22" s="1937"/>
      <c r="U22" s="1283"/>
      <c r="V22" s="1268" t="s">
        <v>1018</v>
      </c>
      <c r="X22" s="1934">
        <f t="shared" ref="X22" si="1">$C$42</f>
        <v>120</v>
      </c>
      <c r="Y22" s="1935"/>
      <c r="AA22" s="1306"/>
      <c r="AB22" s="1846" t="s">
        <v>1036</v>
      </c>
      <c r="AC22" s="1825" t="s">
        <v>1411</v>
      </c>
      <c r="AD22" s="1942">
        <f>C10+C44</f>
        <v>385331</v>
      </c>
      <c r="AE22" s="1943"/>
    </row>
    <row r="23" spans="1:35" s="1279" customFormat="1" ht="18.75" customHeight="1">
      <c r="A23" s="1280"/>
      <c r="B23" s="1325"/>
      <c r="C23" s="1280"/>
      <c r="D23" s="1325"/>
      <c r="E23" s="1280"/>
      <c r="F23" s="1325"/>
      <c r="G23" s="1280"/>
      <c r="H23" s="1280"/>
      <c r="O23" s="1276"/>
      <c r="P23" s="1277" t="s">
        <v>1008</v>
      </c>
      <c r="Q23" s="1278"/>
      <c r="R23" s="1938">
        <f>SUM(R14:S22)</f>
        <v>4965236</v>
      </c>
      <c r="S23" s="1939"/>
      <c r="U23" s="1283"/>
      <c r="V23" s="1269" t="s">
        <v>1072</v>
      </c>
      <c r="W23" s="1268"/>
      <c r="X23" s="1934">
        <f>C43+E43</f>
        <v>317265</v>
      </c>
      <c r="Y23" s="1935"/>
      <c r="AA23" s="1306"/>
      <c r="AB23" s="1846" t="s">
        <v>1037</v>
      </c>
      <c r="AC23" s="1825" t="s">
        <v>1411</v>
      </c>
      <c r="AD23" s="1942">
        <f>C72+E72+G72+I72</f>
        <v>110690</v>
      </c>
      <c r="AE23" s="1943"/>
      <c r="AG23" s="1280" t="s">
        <v>1412</v>
      </c>
      <c r="AH23" s="1279">
        <f>+C44+C10-C68+C58+C72+E72+G72+I72</f>
        <v>639677</v>
      </c>
      <c r="AI23" s="1325" t="str">
        <f>IF(AD24=AH23,"OK","ERR")</f>
        <v>OK</v>
      </c>
    </row>
    <row r="24" spans="1:35" s="1279" customFormat="1" ht="18.75" customHeight="1" thickBot="1">
      <c r="A24" s="1280"/>
      <c r="B24" s="1325"/>
      <c r="C24" s="1280"/>
      <c r="D24" s="1325"/>
      <c r="E24" s="1280"/>
      <c r="F24" s="1325"/>
      <c r="G24" s="1280"/>
      <c r="H24" s="1280"/>
      <c r="O24" s="1315"/>
      <c r="P24" s="1316" t="s">
        <v>1009</v>
      </c>
      <c r="Q24" s="1316"/>
      <c r="R24" s="1956">
        <f>R23-R13</f>
        <v>890666</v>
      </c>
      <c r="S24" s="1957"/>
      <c r="U24" s="1283"/>
      <c r="V24" s="1269" t="s">
        <v>1229</v>
      </c>
      <c r="W24" s="1268"/>
      <c r="X24" s="1934">
        <f t="shared" ref="X24" si="2">$C$44</f>
        <v>348097</v>
      </c>
      <c r="Y24" s="1935"/>
      <c r="AA24" s="1306"/>
      <c r="AB24" s="1848" t="s">
        <v>1413</v>
      </c>
      <c r="AC24" s="1307"/>
      <c r="AD24" s="1954">
        <f>AD17-AD18-AD19-AD20-AD21+AD22+AD23</f>
        <v>639677</v>
      </c>
      <c r="AE24" s="1954"/>
    </row>
    <row r="25" spans="1:35" s="1279" customFormat="1" ht="18.75" customHeight="1">
      <c r="A25" s="1280"/>
      <c r="B25" s="1325"/>
      <c r="C25" s="1280"/>
      <c r="D25" s="1325"/>
      <c r="E25" s="1280"/>
      <c r="F25" s="1325"/>
      <c r="G25" s="1280"/>
      <c r="H25" s="1280"/>
      <c r="U25" s="1329"/>
      <c r="V25" s="1330" t="s">
        <v>1161</v>
      </c>
      <c r="W25" s="1330"/>
      <c r="X25" s="1331"/>
      <c r="Y25" s="1332"/>
      <c r="AA25" s="1268"/>
      <c r="AB25" s="1268"/>
      <c r="AC25" s="1268"/>
      <c r="AD25" s="1931"/>
      <c r="AE25" s="1931"/>
    </row>
    <row r="26" spans="1:35" s="1279" customFormat="1" ht="18.75" customHeight="1">
      <c r="A26" s="1280"/>
      <c r="B26" s="1325"/>
      <c r="C26" s="1280"/>
      <c r="D26" s="1325"/>
      <c r="E26" s="1280"/>
      <c r="F26" s="1325"/>
      <c r="G26" s="1280"/>
      <c r="H26" s="1280"/>
      <c r="U26" s="1272"/>
      <c r="V26" s="1273" t="s">
        <v>1000</v>
      </c>
      <c r="W26" s="1274"/>
      <c r="X26" s="1946">
        <f>SUM(X19:Y25)</f>
        <v>831226</v>
      </c>
      <c r="Y26" s="1947"/>
      <c r="AA26" s="1306" t="s">
        <v>1268</v>
      </c>
      <c r="AB26" s="1307"/>
      <c r="AC26" s="1268"/>
      <c r="AD26" s="1931"/>
      <c r="AE26" s="1931"/>
    </row>
    <row r="27" spans="1:35" s="1279" customFormat="1" ht="18.75" customHeight="1">
      <c r="A27" s="1280"/>
      <c r="B27" s="1326" t="s">
        <v>1207</v>
      </c>
      <c r="C27" s="1320">
        <v>42699</v>
      </c>
      <c r="D27" s="1326" t="s">
        <v>1208</v>
      </c>
      <c r="E27" s="1320">
        <v>316079</v>
      </c>
      <c r="F27" s="1326" t="s">
        <v>1482</v>
      </c>
      <c r="G27" s="1320">
        <v>18946</v>
      </c>
      <c r="H27" s="1280"/>
      <c r="K27" s="1297"/>
      <c r="U27" s="1281"/>
      <c r="V27" s="1262" t="s">
        <v>1001</v>
      </c>
      <c r="W27" s="1288"/>
      <c r="X27" s="1932">
        <f>C47+E47+G47+I47+K47+M47</f>
        <v>0</v>
      </c>
      <c r="Y27" s="1933"/>
      <c r="AA27" s="1824"/>
      <c r="AB27" s="1307"/>
      <c r="AC27" s="1268"/>
      <c r="AD27" s="1931"/>
      <c r="AE27" s="1931"/>
    </row>
    <row r="28" spans="1:35" s="1279" customFormat="1" ht="18.75" customHeight="1">
      <c r="A28" s="1280"/>
      <c r="B28" s="1326" t="s">
        <v>1246</v>
      </c>
      <c r="C28" s="1320">
        <v>2816</v>
      </c>
      <c r="D28" s="1326" t="s">
        <v>1247</v>
      </c>
      <c r="E28" s="1320">
        <v>7378</v>
      </c>
      <c r="F28" s="1326" t="s">
        <v>1248</v>
      </c>
      <c r="G28" s="1320">
        <v>0</v>
      </c>
      <c r="H28" s="1280"/>
      <c r="U28" s="1283"/>
      <c r="V28" s="1268" t="s">
        <v>1019</v>
      </c>
      <c r="W28" s="1289"/>
      <c r="X28" s="1934">
        <f t="shared" ref="X28" si="3">$C$48</f>
        <v>14000</v>
      </c>
      <c r="Y28" s="1935"/>
      <c r="AA28" s="1268"/>
      <c r="AB28" s="1269"/>
      <c r="AC28" s="1268"/>
      <c r="AD28" s="1931"/>
      <c r="AE28" s="1931"/>
    </row>
    <row r="29" spans="1:35" s="1279" customFormat="1" ht="18.75" customHeight="1">
      <c r="A29" s="1280"/>
      <c r="B29" s="1326" t="s">
        <v>1209</v>
      </c>
      <c r="C29" s="1320">
        <v>30124</v>
      </c>
      <c r="D29" s="1326" t="s">
        <v>1210</v>
      </c>
      <c r="E29" s="1320">
        <v>31548</v>
      </c>
      <c r="F29" s="1325"/>
      <c r="G29" s="1280"/>
      <c r="H29" s="1280"/>
      <c r="U29" s="1283"/>
      <c r="V29" s="1268" t="s">
        <v>1006</v>
      </c>
      <c r="W29" s="1289"/>
      <c r="X29" s="1934"/>
      <c r="Y29" s="1935"/>
      <c r="AA29" s="1268"/>
      <c r="AB29" s="1493"/>
      <c r="AC29" s="1268"/>
      <c r="AD29" s="1931"/>
      <c r="AE29" s="1931"/>
    </row>
    <row r="30" spans="1:35" s="1279" customFormat="1" ht="18.75" customHeight="1">
      <c r="A30" s="1280"/>
      <c r="B30" s="1325"/>
      <c r="C30" s="1280"/>
      <c r="D30" s="1325"/>
      <c r="E30" s="1280"/>
      <c r="F30" s="1325"/>
      <c r="G30" s="1280"/>
      <c r="H30" s="1280"/>
      <c r="U30" s="1283"/>
      <c r="V30" s="1269" t="s">
        <v>1005</v>
      </c>
      <c r="W30" s="1289"/>
      <c r="X30" s="1934">
        <v>0</v>
      </c>
      <c r="Y30" s="1935"/>
      <c r="AA30" s="1268"/>
      <c r="AB30" s="1268"/>
      <c r="AC30" s="1268"/>
      <c r="AD30" s="1931"/>
      <c r="AE30" s="1931"/>
    </row>
    <row r="31" spans="1:35" s="1279" customFormat="1" ht="18.75" customHeight="1">
      <c r="A31" s="1280"/>
      <c r="B31" s="1326" t="s">
        <v>1211</v>
      </c>
      <c r="C31" s="1320">
        <v>21629</v>
      </c>
      <c r="D31" s="1326" t="s">
        <v>1212</v>
      </c>
      <c r="E31" s="1320">
        <v>11445</v>
      </c>
      <c r="F31" s="1327" t="s">
        <v>1213</v>
      </c>
      <c r="G31" s="1320">
        <f>30124+31548</f>
        <v>61672</v>
      </c>
      <c r="H31" s="1280"/>
      <c r="U31" s="1283"/>
      <c r="V31" s="1268" t="s">
        <v>1020</v>
      </c>
      <c r="W31" s="1289"/>
      <c r="X31" s="1934">
        <f t="shared" ref="X31" si="4">$C$51</f>
        <v>2859</v>
      </c>
      <c r="Y31" s="1935"/>
      <c r="AA31" s="1268"/>
      <c r="AB31" s="1268"/>
      <c r="AC31" s="1268"/>
      <c r="AD31" s="1931"/>
      <c r="AE31" s="1931"/>
    </row>
    <row r="32" spans="1:35" s="1279" customFormat="1" ht="18.75" customHeight="1">
      <c r="A32" s="1280"/>
      <c r="B32" s="1325"/>
      <c r="C32" s="1280"/>
      <c r="D32" s="1325"/>
      <c r="E32" s="1280"/>
      <c r="F32" s="1325"/>
      <c r="G32" s="1280"/>
      <c r="H32" s="1280"/>
      <c r="U32" s="1284"/>
      <c r="V32" s="1286" t="s">
        <v>1007</v>
      </c>
      <c r="W32" s="1290"/>
      <c r="X32" s="1936"/>
      <c r="Y32" s="1937"/>
      <c r="AA32" s="1268"/>
      <c r="AB32" s="1268"/>
      <c r="AC32" s="1268"/>
      <c r="AD32" s="1931"/>
      <c r="AE32" s="1931"/>
    </row>
    <row r="33" spans="1:31" s="1279" customFormat="1" ht="18.75" customHeight="1">
      <c r="A33" s="1280"/>
      <c r="B33" s="1326" t="s">
        <v>1214</v>
      </c>
      <c r="C33" s="1320">
        <v>0</v>
      </c>
      <c r="D33" s="1325"/>
      <c r="E33" s="1280"/>
      <c r="F33" s="1325"/>
      <c r="G33" s="1280"/>
      <c r="H33" s="1280"/>
      <c r="U33" s="1291"/>
      <c r="V33" s="1292" t="s">
        <v>1008</v>
      </c>
      <c r="W33" s="1293"/>
      <c r="X33" s="1938">
        <f>SUM(X27:Y32)</f>
        <v>16859</v>
      </c>
      <c r="Y33" s="1939"/>
      <c r="AA33" s="1268"/>
      <c r="AB33" s="1269"/>
      <c r="AC33" s="1268"/>
      <c r="AD33" s="1931"/>
      <c r="AE33" s="1931"/>
    </row>
    <row r="34" spans="1:31" s="1279" customFormat="1" ht="18.75" customHeight="1" thickBot="1">
      <c r="A34" s="1280"/>
      <c r="B34" s="1326" t="s">
        <v>1215</v>
      </c>
      <c r="C34" s="1320">
        <v>0</v>
      </c>
      <c r="D34" s="1326" t="s">
        <v>1216</v>
      </c>
      <c r="E34" s="1320">
        <v>495</v>
      </c>
      <c r="F34" s="1326" t="s">
        <v>1217</v>
      </c>
      <c r="G34" s="1320">
        <v>0</v>
      </c>
      <c r="H34" s="1320" t="s">
        <v>1218</v>
      </c>
      <c r="I34" s="1320">
        <v>12145</v>
      </c>
      <c r="U34" s="1298"/>
      <c r="V34" s="1299" t="s">
        <v>1021</v>
      </c>
      <c r="W34" s="1300"/>
      <c r="X34" s="1940">
        <f>X33-X26</f>
        <v>-814367</v>
      </c>
      <c r="Y34" s="1941"/>
      <c r="AA34" s="1268"/>
      <c r="AB34" s="1268"/>
      <c r="AC34" s="1268"/>
      <c r="AD34" s="1931"/>
      <c r="AE34" s="1931"/>
    </row>
    <row r="35" spans="1:31" s="1279" customFormat="1" ht="18.75" customHeight="1">
      <c r="A35" s="1280"/>
      <c r="B35" s="1325"/>
      <c r="C35" s="1280"/>
      <c r="D35" s="1325"/>
      <c r="E35" s="1280"/>
      <c r="F35" s="1325"/>
      <c r="G35" s="1280"/>
      <c r="H35" s="1280"/>
      <c r="U35" s="1268"/>
      <c r="V35" s="1493"/>
      <c r="W35" s="1268"/>
      <c r="X35" s="1931"/>
      <c r="Y35" s="1931"/>
      <c r="AA35" s="1268"/>
      <c r="AB35" s="1268"/>
      <c r="AC35" s="1268"/>
      <c r="AD35" s="1931"/>
      <c r="AE35" s="1931"/>
    </row>
    <row r="36" spans="1:31" s="1279" customFormat="1" ht="18.75" customHeight="1">
      <c r="A36" s="1280"/>
      <c r="B36" s="1325"/>
      <c r="C36" s="1280"/>
      <c r="D36" s="1325"/>
      <c r="E36" s="1280"/>
      <c r="F36" s="1325"/>
      <c r="G36" s="1280"/>
      <c r="H36" s="1280"/>
      <c r="U36" s="1268"/>
      <c r="V36" s="1493"/>
      <c r="W36" s="1493"/>
      <c r="X36" s="1931"/>
      <c r="Y36" s="1931"/>
      <c r="AA36" s="1268"/>
      <c r="AB36" s="1493"/>
      <c r="AC36" s="1268"/>
      <c r="AD36" s="1931"/>
      <c r="AE36" s="1931"/>
    </row>
    <row r="37" spans="1:31" s="1279" customFormat="1" ht="18.75" customHeight="1">
      <c r="A37" s="1280"/>
      <c r="B37" s="1325"/>
      <c r="C37" s="1280"/>
      <c r="D37" s="1325"/>
      <c r="E37" s="1280"/>
      <c r="F37" s="1325"/>
      <c r="G37" s="1280"/>
      <c r="H37" s="1280"/>
      <c r="U37" s="1268"/>
      <c r="V37" s="1268"/>
      <c r="W37" s="1268"/>
      <c r="X37" s="1268"/>
      <c r="Y37" s="1268"/>
      <c r="AA37" s="1268"/>
      <c r="AB37" s="1493"/>
      <c r="AC37" s="1493"/>
      <c r="AD37" s="1931"/>
      <c r="AE37" s="1931"/>
    </row>
    <row r="38" spans="1:31" s="1279" customFormat="1" ht="18.75" customHeight="1">
      <c r="A38" s="1280"/>
      <c r="B38" s="1325"/>
      <c r="C38" s="1280"/>
      <c r="D38" s="1325"/>
      <c r="E38" s="1280"/>
      <c r="F38" s="1325"/>
      <c r="G38" s="1280"/>
      <c r="H38" s="1280"/>
      <c r="U38" s="1268"/>
      <c r="V38" s="1268"/>
      <c r="W38" s="1268"/>
      <c r="X38" s="1268"/>
      <c r="Y38" s="1268"/>
      <c r="AA38" s="1268"/>
      <c r="AB38" s="1268"/>
      <c r="AC38" s="1268"/>
      <c r="AD38" s="1931"/>
      <c r="AE38" s="1931"/>
    </row>
    <row r="39" spans="1:31" s="1279" customFormat="1" ht="18.75" customHeight="1">
      <c r="A39" s="1280"/>
      <c r="B39" s="1326" t="s">
        <v>1219</v>
      </c>
      <c r="C39" s="1320">
        <v>76051</v>
      </c>
      <c r="D39" s="1326" t="s">
        <v>1220</v>
      </c>
      <c r="E39" s="1320">
        <v>76051</v>
      </c>
      <c r="F39" s="1325"/>
      <c r="G39" s="1280"/>
      <c r="H39" s="1280"/>
      <c r="U39" s="1268"/>
      <c r="V39" s="1268"/>
      <c r="W39" s="1268"/>
      <c r="X39" s="1268"/>
      <c r="Y39" s="1268"/>
      <c r="AA39" s="1494"/>
      <c r="AB39" s="1494"/>
      <c r="AC39" s="1494"/>
      <c r="AD39" s="1931"/>
      <c r="AE39" s="1931"/>
    </row>
    <row r="40" spans="1:31" s="1279" customFormat="1" ht="18.75" customHeight="1">
      <c r="A40" s="1280"/>
      <c r="B40" s="1326" t="s">
        <v>1222</v>
      </c>
      <c r="C40" s="1320">
        <v>14000</v>
      </c>
      <c r="D40" s="1326" t="s">
        <v>1223</v>
      </c>
      <c r="E40" s="1320">
        <v>0</v>
      </c>
      <c r="F40" s="1325"/>
      <c r="G40" s="1280"/>
      <c r="H40" s="1280"/>
      <c r="U40" s="1268"/>
      <c r="V40" s="1268"/>
      <c r="W40" s="1268"/>
      <c r="X40" s="1268"/>
      <c r="Y40" s="1268"/>
      <c r="AA40" s="1268"/>
      <c r="AB40" s="1268"/>
      <c r="AC40" s="1268"/>
      <c r="AD40" s="1931"/>
      <c r="AE40" s="1931"/>
    </row>
    <row r="41" spans="1:31" s="1279" customFormat="1" ht="18.75" customHeight="1">
      <c r="A41" s="1280"/>
      <c r="B41" s="1326" t="s">
        <v>1224</v>
      </c>
      <c r="C41" s="1320">
        <v>41744</v>
      </c>
      <c r="D41" s="1326" t="s">
        <v>1225</v>
      </c>
      <c r="E41" s="1320">
        <v>110000</v>
      </c>
      <c r="F41" s="1325"/>
      <c r="G41" s="1280"/>
      <c r="H41" s="1280"/>
      <c r="U41" s="1268"/>
      <c r="V41" s="1268"/>
      <c r="W41" s="1268"/>
      <c r="X41" s="1268"/>
      <c r="Y41" s="1268"/>
      <c r="AA41" s="1268"/>
      <c r="AB41" s="1268"/>
      <c r="AC41" s="1268"/>
      <c r="AD41" s="1931"/>
      <c r="AE41" s="1931"/>
    </row>
    <row r="42" spans="1:31" s="1279" customFormat="1" ht="18.75" customHeight="1">
      <c r="A42" s="1280"/>
      <c r="B42" s="1325" t="s">
        <v>1226</v>
      </c>
      <c r="C42" s="1280">
        <v>120</v>
      </c>
      <c r="D42" s="1325"/>
      <c r="E42" s="1280"/>
      <c r="F42" s="1325"/>
      <c r="G42" s="1280"/>
      <c r="H42" s="1280"/>
      <c r="U42" s="1268"/>
      <c r="V42" s="1268"/>
      <c r="W42" s="1268"/>
      <c r="X42" s="1268"/>
      <c r="Y42" s="1268"/>
      <c r="AA42" s="1268"/>
      <c r="AB42" s="1268"/>
      <c r="AC42" s="1268"/>
      <c r="AD42" s="1931"/>
      <c r="AE42" s="1931"/>
    </row>
    <row r="43" spans="1:31" s="1279" customFormat="1" ht="18.75" customHeight="1">
      <c r="A43" s="1280"/>
      <c r="B43" s="1326" t="s">
        <v>1227</v>
      </c>
      <c r="C43" s="1320">
        <v>246100</v>
      </c>
      <c r="D43" s="1326" t="s">
        <v>1228</v>
      </c>
      <c r="E43" s="1320">
        <v>71165</v>
      </c>
      <c r="F43" s="1325"/>
      <c r="G43" s="1280"/>
      <c r="H43" s="1280"/>
      <c r="U43" s="1268"/>
      <c r="V43" s="1268"/>
      <c r="W43" s="1268"/>
      <c r="X43" s="1268"/>
      <c r="Y43" s="1268"/>
      <c r="AA43" s="1268"/>
      <c r="AB43" s="1268"/>
      <c r="AC43" s="1268"/>
      <c r="AD43" s="1268"/>
      <c r="AE43" s="1268"/>
    </row>
    <row r="44" spans="1:31" s="1279" customFormat="1" ht="18.75" customHeight="1">
      <c r="A44" s="1280"/>
      <c r="B44" s="1325" t="s">
        <v>1495</v>
      </c>
      <c r="C44" s="1280">
        <v>348097</v>
      </c>
      <c r="D44" s="1325"/>
      <c r="E44" s="1280"/>
      <c r="F44" s="1325"/>
      <c r="G44" s="1280"/>
      <c r="H44" s="1280"/>
      <c r="U44" s="1268"/>
      <c r="V44" s="1268"/>
      <c r="W44" s="1268"/>
      <c r="X44" s="1268"/>
      <c r="Y44" s="1268"/>
      <c r="AA44" s="1268"/>
      <c r="AB44" s="1268"/>
      <c r="AC44" s="1268"/>
      <c r="AD44" s="1268"/>
      <c r="AE44" s="1268"/>
    </row>
    <row r="45" spans="1:31" s="1297" customFormat="1" ht="18.75" customHeight="1">
      <c r="A45" s="1280"/>
      <c r="B45" s="1325"/>
      <c r="C45" s="1280"/>
      <c r="D45" s="1325"/>
      <c r="E45" s="1280"/>
      <c r="F45" s="1325"/>
      <c r="G45" s="1280"/>
      <c r="H45" s="1280"/>
      <c r="U45" s="1494"/>
      <c r="V45" s="1494"/>
      <c r="W45" s="1494"/>
      <c r="X45" s="1494"/>
      <c r="Y45" s="1494"/>
      <c r="AA45" s="1492"/>
      <c r="AB45" s="1268"/>
      <c r="AC45" s="1268"/>
      <c r="AD45" s="1268"/>
      <c r="AE45" s="1268"/>
    </row>
    <row r="46" spans="1:31" s="1279" customFormat="1" ht="18.75" customHeight="1">
      <c r="A46" s="1280"/>
      <c r="B46" s="1325"/>
      <c r="C46" s="1280"/>
      <c r="D46" s="1325"/>
      <c r="E46" s="1280"/>
      <c r="F46" s="1325"/>
      <c r="G46" s="1280"/>
      <c r="H46" s="1280"/>
      <c r="U46" s="1268"/>
      <c r="V46" s="1268"/>
      <c r="W46" s="1268"/>
      <c r="X46" s="1268"/>
      <c r="Y46" s="1268"/>
      <c r="AA46" s="1492"/>
      <c r="AB46" s="1269"/>
      <c r="AC46" s="1268"/>
      <c r="AD46" s="1268"/>
      <c r="AE46" s="1268"/>
    </row>
    <row r="47" spans="1:31" s="1279" customFormat="1" ht="18.75" customHeight="1">
      <c r="A47" s="1280"/>
      <c r="B47" s="1326" t="s">
        <v>1221</v>
      </c>
      <c r="C47" s="1320">
        <v>0</v>
      </c>
      <c r="D47" s="1326" t="s">
        <v>1231</v>
      </c>
      <c r="E47" s="1320">
        <v>0</v>
      </c>
      <c r="F47" s="1326" t="s">
        <v>1232</v>
      </c>
      <c r="G47" s="1320">
        <v>0</v>
      </c>
      <c r="H47" s="1326" t="s">
        <v>1233</v>
      </c>
      <c r="I47" s="1320">
        <v>0</v>
      </c>
      <c r="J47" s="1326" t="s">
        <v>1234</v>
      </c>
      <c r="K47" s="1320">
        <v>0</v>
      </c>
      <c r="L47" s="1326" t="s">
        <v>1235</v>
      </c>
      <c r="M47" s="1320">
        <v>0</v>
      </c>
      <c r="U47" s="1268"/>
      <c r="V47" s="1268"/>
      <c r="W47" s="1268"/>
      <c r="X47" s="1268"/>
      <c r="Y47" s="1268"/>
      <c r="AA47" s="1492"/>
      <c r="AB47" s="1269"/>
      <c r="AC47" s="1268"/>
      <c r="AD47" s="1268"/>
      <c r="AE47" s="1268"/>
    </row>
    <row r="48" spans="1:31" s="1279" customFormat="1" ht="18.75" customHeight="1">
      <c r="A48" s="1280"/>
      <c r="B48" s="1325" t="s">
        <v>1236</v>
      </c>
      <c r="C48" s="1280">
        <v>14000</v>
      </c>
      <c r="D48" s="1325"/>
      <c r="E48" s="1280"/>
      <c r="F48" s="1325"/>
      <c r="G48" s="1280"/>
      <c r="H48" s="1280"/>
      <c r="U48" s="1268"/>
      <c r="V48" s="1268"/>
      <c r="W48" s="1268"/>
      <c r="X48" s="1268"/>
      <c r="Y48" s="1268"/>
      <c r="AA48" s="1269"/>
      <c r="AB48" s="1269"/>
      <c r="AC48" s="1269"/>
      <c r="AD48" s="1269"/>
      <c r="AE48" s="1269"/>
    </row>
    <row r="49" spans="1:31" s="1279" customFormat="1" ht="18.75" customHeight="1">
      <c r="A49" s="1280"/>
      <c r="B49" s="1333" t="s">
        <v>1237</v>
      </c>
      <c r="C49" s="1280"/>
      <c r="D49" s="1325"/>
      <c r="E49" s="1280"/>
      <c r="F49" s="1325"/>
      <c r="G49" s="1280"/>
      <c r="H49" s="1280"/>
      <c r="U49" s="1268"/>
      <c r="V49" s="1268"/>
      <c r="W49" s="1268"/>
      <c r="X49" s="1268"/>
      <c r="Y49" s="1268"/>
      <c r="AA49" s="1826"/>
      <c r="AB49" s="1269"/>
      <c r="AC49" s="1269"/>
      <c r="AD49" s="1929"/>
      <c r="AE49" s="1929"/>
    </row>
    <row r="50" spans="1:31" s="1279" customFormat="1" ht="18.75" customHeight="1">
      <c r="A50" s="1280"/>
      <c r="B50" s="1333" t="s">
        <v>1238</v>
      </c>
      <c r="C50" s="1280"/>
      <c r="D50" s="1325"/>
      <c r="E50" s="1280"/>
      <c r="F50" s="1325"/>
      <c r="G50" s="1280"/>
      <c r="H50" s="1280"/>
      <c r="U50" s="1268"/>
      <c r="V50" s="1268"/>
      <c r="W50" s="1268"/>
      <c r="X50" s="1268"/>
      <c r="Y50" s="1268"/>
      <c r="AA50" s="1826"/>
      <c r="AB50" s="1496"/>
      <c r="AC50" s="1497"/>
      <c r="AD50" s="1930"/>
      <c r="AE50" s="1930"/>
    </row>
    <row r="51" spans="1:31" s="1279" customFormat="1" ht="18.75" customHeight="1">
      <c r="A51" s="1280"/>
      <c r="B51" s="1325" t="s">
        <v>1239</v>
      </c>
      <c r="C51" s="1280">
        <v>2859</v>
      </c>
      <c r="D51" s="1325"/>
      <c r="E51" s="1280"/>
      <c r="F51" s="1325"/>
      <c r="G51" s="1280"/>
      <c r="H51" s="1280"/>
      <c r="U51" s="1268"/>
      <c r="V51" s="1268"/>
      <c r="W51" s="1268"/>
      <c r="X51" s="1268"/>
      <c r="Y51" s="1268"/>
      <c r="AA51" s="1826"/>
      <c r="AB51" s="1269"/>
      <c r="AC51" s="1498"/>
      <c r="AD51" s="1929"/>
      <c r="AE51" s="1929"/>
    </row>
    <row r="52" spans="1:31" s="1279" customFormat="1" ht="18.75" customHeight="1">
      <c r="A52" s="1280"/>
      <c r="B52" s="1325"/>
      <c r="C52" s="1280"/>
      <c r="D52" s="1325"/>
      <c r="E52" s="1280"/>
      <c r="F52" s="1325"/>
      <c r="G52" s="1280"/>
      <c r="H52" s="1280"/>
      <c r="U52" s="1268"/>
      <c r="V52" s="1268"/>
      <c r="W52" s="1268"/>
      <c r="X52" s="1268"/>
      <c r="Y52" s="1268"/>
      <c r="AA52" s="1826"/>
      <c r="AB52" s="1269"/>
      <c r="AC52" s="1498"/>
      <c r="AD52" s="1929"/>
      <c r="AE52" s="1929"/>
    </row>
    <row r="53" spans="1:31" s="1279" customFormat="1" ht="18.75" customHeight="1">
      <c r="A53" s="1280"/>
      <c r="B53" s="1325"/>
      <c r="C53" s="1280"/>
      <c r="D53" s="1325"/>
      <c r="E53" s="1280"/>
      <c r="F53" s="1325"/>
      <c r="G53" s="1280"/>
      <c r="H53" s="1280"/>
      <c r="U53" s="1268"/>
      <c r="V53" s="1268"/>
      <c r="W53" s="1268"/>
      <c r="X53" s="1268"/>
      <c r="Y53" s="1268"/>
      <c r="AA53" s="1826"/>
      <c r="AB53" s="1269"/>
      <c r="AC53" s="1498"/>
      <c r="AD53" s="1929"/>
      <c r="AE53" s="1929"/>
    </row>
    <row r="54" spans="1:31" s="1279" customFormat="1" ht="18.75" customHeight="1">
      <c r="A54" s="1280"/>
      <c r="B54" s="1325"/>
      <c r="C54" s="1280"/>
      <c r="D54" s="1325"/>
      <c r="E54" s="1280"/>
      <c r="F54" s="1325"/>
      <c r="G54" s="1280"/>
      <c r="H54" s="1280"/>
      <c r="U54" s="1268"/>
      <c r="V54" s="1268"/>
      <c r="W54" s="1268"/>
      <c r="X54" s="1268"/>
      <c r="Y54" s="1268"/>
      <c r="AA54" s="1269"/>
      <c r="AB54" s="1269"/>
      <c r="AC54" s="1269"/>
      <c r="AD54" s="1929"/>
      <c r="AE54" s="1929"/>
    </row>
    <row r="55" spans="1:31" s="1279" customFormat="1" ht="18.75" customHeight="1" thickBot="1">
      <c r="A55" s="1280" t="s">
        <v>1241</v>
      </c>
      <c r="B55" s="1325"/>
      <c r="C55" s="1280" t="s">
        <v>1244</v>
      </c>
      <c r="D55" s="1325" t="s">
        <v>1245</v>
      </c>
      <c r="E55" s="1280"/>
      <c r="F55" s="1325"/>
      <c r="G55" s="1280"/>
      <c r="H55" s="1280"/>
      <c r="U55" s="1268"/>
      <c r="V55" s="1268"/>
      <c r="W55" s="1268"/>
      <c r="X55" s="1268"/>
      <c r="Y55" s="1268"/>
      <c r="AA55" s="1269"/>
      <c r="AB55" s="1269"/>
      <c r="AC55" s="1269"/>
      <c r="AD55" s="1929"/>
      <c r="AE55" s="1929"/>
    </row>
    <row r="56" spans="1:31" s="1297" customFormat="1" ht="18.75" customHeight="1" thickBot="1">
      <c r="A56" s="1280" t="s">
        <v>1242</v>
      </c>
      <c r="B56" s="1325">
        <f>SUM(R23,X14,X33)</f>
        <v>5039309</v>
      </c>
      <c r="C56" s="1280">
        <v>5462650</v>
      </c>
      <c r="D56" s="1325">
        <f>B56-C56</f>
        <v>-423341</v>
      </c>
      <c r="E56" s="1351" t="str">
        <f>IF(-D56=E22,"OK","ERR")</f>
        <v>OK</v>
      </c>
      <c r="F56" s="1333" t="s">
        <v>1252</v>
      </c>
      <c r="G56" s="1280">
        <f>+D56+E22</f>
        <v>0</v>
      </c>
      <c r="H56" s="1280"/>
      <c r="U56" s="1494"/>
      <c r="V56" s="1494"/>
      <c r="W56" s="1494"/>
      <c r="X56" s="1494"/>
      <c r="Y56" s="1494"/>
      <c r="AA56" s="1269"/>
      <c r="AB56" s="1269"/>
      <c r="AC56" s="1269"/>
      <c r="AD56" s="1929"/>
      <c r="AE56" s="1929"/>
    </row>
    <row r="57" spans="1:31" s="1279" customFormat="1" ht="18.75" customHeight="1" thickBot="1">
      <c r="A57" s="1280" t="s">
        <v>1243</v>
      </c>
      <c r="B57" s="1325">
        <f>SUM(R13,X9,X26)</f>
        <v>5317494</v>
      </c>
      <c r="C57" s="1280">
        <v>5207494</v>
      </c>
      <c r="D57" s="1325">
        <f>B57-C57</f>
        <v>110000</v>
      </c>
      <c r="E57" s="1351" t="str">
        <f>IF(D57=E41,"OK","ERR")</f>
        <v>OK</v>
      </c>
      <c r="F57" s="1280" t="s">
        <v>1251</v>
      </c>
      <c r="G57" s="1280">
        <f>+D57-E41</f>
        <v>0</v>
      </c>
      <c r="H57" s="1280"/>
      <c r="U57" s="1268"/>
      <c r="V57" s="1268"/>
      <c r="W57" s="1268"/>
      <c r="X57" s="1268"/>
      <c r="Y57" s="1268"/>
      <c r="AA57" s="1269"/>
      <c r="AB57" s="1269"/>
      <c r="AC57" s="1269"/>
      <c r="AD57" s="1269"/>
      <c r="AE57" s="1269"/>
    </row>
    <row r="58" spans="1:31" s="1279" customFormat="1" ht="18.75" customHeight="1">
      <c r="A58" s="1280"/>
      <c r="B58" s="1325"/>
      <c r="C58" s="1280">
        <f>+C56-C57</f>
        <v>255156</v>
      </c>
      <c r="D58" s="1325"/>
      <c r="E58" s="1280"/>
      <c r="F58" s="1325"/>
      <c r="G58" s="1280"/>
      <c r="H58" s="1280"/>
      <c r="U58" s="1268"/>
      <c r="V58" s="1268"/>
      <c r="W58" s="1268"/>
      <c r="X58" s="1268"/>
      <c r="Y58" s="1268"/>
      <c r="AA58" s="1269"/>
      <c r="AB58" s="1269"/>
      <c r="AC58" s="1269"/>
      <c r="AD58" s="1269"/>
      <c r="AE58" s="1269"/>
    </row>
    <row r="59" spans="1:31" s="1279" customFormat="1" ht="18.75" customHeight="1">
      <c r="A59" s="1280"/>
      <c r="B59" s="1325"/>
      <c r="C59" s="1280"/>
      <c r="D59" s="1325"/>
      <c r="E59" s="1280"/>
      <c r="F59" s="1325"/>
      <c r="G59" s="1280"/>
      <c r="H59" s="1280"/>
      <c r="U59" s="1268"/>
      <c r="V59" s="1268"/>
      <c r="W59" s="1268"/>
      <c r="X59" s="1268"/>
      <c r="Y59" s="1268"/>
      <c r="AA59" s="1259"/>
      <c r="AB59" s="1259"/>
      <c r="AC59" s="1259"/>
      <c r="AD59" s="1259"/>
      <c r="AE59" s="1259"/>
    </row>
    <row r="60" spans="1:31" s="1279" customFormat="1" ht="10.5" customHeight="1">
      <c r="A60" s="1280"/>
      <c r="B60" s="1325"/>
      <c r="C60" s="1280"/>
      <c r="D60" s="1325"/>
      <c r="E60" s="1280"/>
      <c r="F60" s="1325"/>
      <c r="G60" s="1280"/>
      <c r="H60" s="1280"/>
      <c r="U60" s="1268"/>
      <c r="V60" s="1268"/>
      <c r="W60" s="1268"/>
      <c r="X60" s="1268"/>
      <c r="Y60" s="1268"/>
      <c r="AA60" s="1259"/>
      <c r="AB60" s="1259"/>
      <c r="AC60" s="1259"/>
      <c r="AD60" s="1259"/>
      <c r="AE60" s="1259"/>
    </row>
    <row r="61" spans="1:31" s="1279" customFormat="1">
      <c r="A61" s="1280"/>
      <c r="B61" s="1325"/>
      <c r="C61" s="1280"/>
      <c r="D61" s="1325"/>
      <c r="E61" s="1280"/>
      <c r="F61" s="1325"/>
      <c r="G61" s="1280"/>
      <c r="H61" s="1280"/>
      <c r="U61" s="1268"/>
      <c r="V61" s="1268"/>
      <c r="W61" s="1268"/>
      <c r="X61" s="1268"/>
      <c r="Y61" s="1268"/>
      <c r="AA61" s="1259"/>
      <c r="AB61" s="1259"/>
      <c r="AC61" s="1259"/>
      <c r="AD61" s="1259"/>
      <c r="AE61" s="1259"/>
    </row>
    <row r="62" spans="1:31" s="1279" customFormat="1">
      <c r="A62" s="1280"/>
      <c r="B62" s="1325"/>
      <c r="C62" s="1280"/>
      <c r="D62" s="1325"/>
      <c r="E62" s="1280"/>
      <c r="F62" s="1325"/>
      <c r="G62" s="1280"/>
      <c r="H62" s="1280"/>
      <c r="U62" s="1268"/>
      <c r="V62" s="1268"/>
      <c r="W62" s="1268"/>
      <c r="X62" s="1268"/>
      <c r="Y62" s="1268"/>
      <c r="AA62" s="1259"/>
      <c r="AB62" s="1259"/>
      <c r="AC62" s="1259"/>
      <c r="AD62" s="1259"/>
      <c r="AE62" s="1259"/>
    </row>
    <row r="63" spans="1:31" s="1279" customFormat="1">
      <c r="A63" s="1280"/>
      <c r="B63" s="1325"/>
      <c r="C63" s="1280"/>
      <c r="D63" s="1325"/>
      <c r="E63" s="1280"/>
      <c r="F63" s="1325"/>
      <c r="G63" s="1280"/>
      <c r="H63" s="1280"/>
      <c r="U63" s="1268"/>
      <c r="V63" s="1268"/>
      <c r="W63" s="1268"/>
      <c r="X63" s="1268"/>
      <c r="Y63" s="1268"/>
      <c r="AA63" s="1259"/>
      <c r="AB63" s="1259"/>
      <c r="AC63" s="1259"/>
      <c r="AD63" s="1259"/>
      <c r="AE63" s="1259"/>
    </row>
    <row r="64" spans="1:31" s="1279" customFormat="1">
      <c r="A64" s="1280"/>
      <c r="B64" s="1325"/>
      <c r="C64" s="1280"/>
      <c r="D64" s="1325"/>
      <c r="E64" s="1280"/>
      <c r="F64" s="1325"/>
      <c r="G64" s="1280"/>
      <c r="H64" s="1280"/>
      <c r="U64" s="1268"/>
      <c r="V64" s="1268"/>
      <c r="W64" s="1268"/>
      <c r="X64" s="1268"/>
      <c r="Y64" s="1268"/>
      <c r="AA64" s="1259"/>
      <c r="AB64" s="1259"/>
      <c r="AC64" s="1259"/>
      <c r="AD64" s="1259"/>
      <c r="AE64" s="1259"/>
    </row>
    <row r="66" spans="2:25">
      <c r="B66" s="1321" t="s">
        <v>1257</v>
      </c>
    </row>
    <row r="68" spans="2:25">
      <c r="B68" s="1321" t="s">
        <v>1258</v>
      </c>
      <c r="C68" s="1260">
        <v>111500</v>
      </c>
    </row>
    <row r="69" spans="2:25">
      <c r="B69" s="1326" t="s">
        <v>1254</v>
      </c>
      <c r="C69" s="1320">
        <v>0</v>
      </c>
      <c r="D69" s="1326" t="s">
        <v>1255</v>
      </c>
      <c r="E69" s="1320">
        <v>0</v>
      </c>
    </row>
    <row r="70" spans="2:25">
      <c r="B70" s="1321" t="s">
        <v>1256</v>
      </c>
      <c r="C70" s="1260">
        <v>4676920</v>
      </c>
    </row>
    <row r="71" spans="2:25">
      <c r="B71" s="1321" t="s">
        <v>1259</v>
      </c>
      <c r="C71" s="1260">
        <v>453397</v>
      </c>
    </row>
    <row r="72" spans="2:25">
      <c r="B72" s="1326" t="s">
        <v>1260</v>
      </c>
      <c r="C72" s="1320">
        <v>500</v>
      </c>
      <c r="D72" s="1326" t="s">
        <v>1261</v>
      </c>
      <c r="E72" s="1320">
        <v>190</v>
      </c>
      <c r="F72" s="1326" t="s">
        <v>1262</v>
      </c>
      <c r="G72" s="1320">
        <f>$E$41</f>
        <v>110000</v>
      </c>
      <c r="H72" s="1326" t="s">
        <v>1263</v>
      </c>
      <c r="I72" s="1320">
        <v>0</v>
      </c>
    </row>
    <row r="74" spans="2:25">
      <c r="Q74" s="1307"/>
      <c r="R74" s="1307"/>
      <c r="S74" s="1307"/>
      <c r="U74" s="1269"/>
      <c r="V74" s="1269"/>
      <c r="W74" s="1269"/>
      <c r="X74" s="1269"/>
      <c r="Y74" s="1269"/>
    </row>
    <row r="75" spans="2:25">
      <c r="Q75" s="1307"/>
      <c r="R75" s="1307"/>
      <c r="S75" s="1307"/>
      <c r="U75" s="1269"/>
      <c r="V75" s="1269"/>
      <c r="W75" s="1269"/>
      <c r="X75" s="1269"/>
      <c r="Y75" s="1269"/>
    </row>
  </sheetData>
  <mergeCells count="91">
    <mergeCell ref="R12:S12"/>
    <mergeCell ref="R14:S14"/>
    <mergeCell ref="R13:S13"/>
    <mergeCell ref="P5:R5"/>
    <mergeCell ref="R6:S6"/>
    <mergeCell ref="R7:S7"/>
    <mergeCell ref="R8:S8"/>
    <mergeCell ref="R9:S9"/>
    <mergeCell ref="R10:S10"/>
    <mergeCell ref="R11:S11"/>
    <mergeCell ref="R23:S23"/>
    <mergeCell ref="R15:S15"/>
    <mergeCell ref="R16:S16"/>
    <mergeCell ref="R17:S17"/>
    <mergeCell ref="R18:S18"/>
    <mergeCell ref="R24:S24"/>
    <mergeCell ref="V5:X5"/>
    <mergeCell ref="X20:Y20"/>
    <mergeCell ref="X21:Y21"/>
    <mergeCell ref="X22:Y22"/>
    <mergeCell ref="V18:X18"/>
    <mergeCell ref="X19:Y19"/>
    <mergeCell ref="X6:Y6"/>
    <mergeCell ref="X7:Y7"/>
    <mergeCell ref="X8:Y8"/>
    <mergeCell ref="X9:Y9"/>
    <mergeCell ref="X10:Y10"/>
    <mergeCell ref="R19:S19"/>
    <mergeCell ref="R20:S20"/>
    <mergeCell ref="R21:S21"/>
    <mergeCell ref="R22:S22"/>
    <mergeCell ref="AD6:AE6"/>
    <mergeCell ref="X26:Y26"/>
    <mergeCell ref="X12:Y12"/>
    <mergeCell ref="X13:Y13"/>
    <mergeCell ref="X14:Y14"/>
    <mergeCell ref="X15:Y15"/>
    <mergeCell ref="X23:Y23"/>
    <mergeCell ref="AD7:AE7"/>
    <mergeCell ref="X24:Y24"/>
    <mergeCell ref="X11:Y11"/>
    <mergeCell ref="AD8:AE8"/>
    <mergeCell ref="AD9:AE9"/>
    <mergeCell ref="X16:Y16"/>
    <mergeCell ref="AD24:AE24"/>
    <mergeCell ref="AD18:AE18"/>
    <mergeCell ref="AD19:AE19"/>
    <mergeCell ref="AD20:AE20"/>
    <mergeCell ref="AD21:AE21"/>
    <mergeCell ref="AD22:AE22"/>
    <mergeCell ref="AD23:AE23"/>
    <mergeCell ref="AD17:AE17"/>
    <mergeCell ref="AD25:AE25"/>
    <mergeCell ref="AD26:AE26"/>
    <mergeCell ref="AD27:AE27"/>
    <mergeCell ref="AD38:AE38"/>
    <mergeCell ref="X35:Y35"/>
    <mergeCell ref="X36:Y36"/>
    <mergeCell ref="X27:Y27"/>
    <mergeCell ref="X28:Y28"/>
    <mergeCell ref="X29:Y29"/>
    <mergeCell ref="X30:Y30"/>
    <mergeCell ref="X31:Y31"/>
    <mergeCell ref="X32:Y32"/>
    <mergeCell ref="X33:Y33"/>
    <mergeCell ref="X34:Y34"/>
    <mergeCell ref="AD34:AE34"/>
    <mergeCell ref="AD35:AE35"/>
    <mergeCell ref="AD36:AE36"/>
    <mergeCell ref="AD37:AE37"/>
    <mergeCell ref="AD28:AE28"/>
    <mergeCell ref="AD29:AE29"/>
    <mergeCell ref="AD30:AE30"/>
    <mergeCell ref="AD31:AE31"/>
    <mergeCell ref="AD32:AE32"/>
    <mergeCell ref="N1:AE1"/>
    <mergeCell ref="N2:AE2"/>
    <mergeCell ref="N3:AE3"/>
    <mergeCell ref="AD55:AE55"/>
    <mergeCell ref="AD56:AE56"/>
    <mergeCell ref="AD50:AE50"/>
    <mergeCell ref="AD51:AE51"/>
    <mergeCell ref="AD52:AE52"/>
    <mergeCell ref="AD53:AE53"/>
    <mergeCell ref="AD54:AE54"/>
    <mergeCell ref="AD39:AE39"/>
    <mergeCell ref="AD40:AE40"/>
    <mergeCell ref="AD41:AE41"/>
    <mergeCell ref="AD42:AE42"/>
    <mergeCell ref="AD49:AE49"/>
    <mergeCell ref="AD33:AE33"/>
  </mergeCells>
  <phoneticPr fontId="5"/>
  <pageMargins left="0.70866141732283472" right="0.70866141732283472" top="0.78740157480314965" bottom="0.39370078740157483" header="0.31496062992125984" footer="0.31496062992125984"/>
  <pageSetup paperSize="9" scale="75" orientation="landscape" horizontalDpi="300" verticalDpi="300" r:id="rId1"/>
  <drawing r:id="rId2"/>
  <legacyDrawing r:id="rId3"/>
</worksheet>
</file>

<file path=xl/worksheets/sheet50.xml><?xml version="1.0" encoding="utf-8"?>
<worksheet xmlns="http://schemas.openxmlformats.org/spreadsheetml/2006/main" xmlns:r="http://schemas.openxmlformats.org/officeDocument/2006/relationships">
  <dimension ref="A1:AM245"/>
  <sheetViews>
    <sheetView topLeftCell="AA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657</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457014</v>
      </c>
      <c r="B8" s="555">
        <v>457014</v>
      </c>
      <c r="C8" s="555">
        <v>387666</v>
      </c>
      <c r="D8" s="555">
        <v>69348</v>
      </c>
      <c r="E8" s="555">
        <v>20400</v>
      </c>
      <c r="F8" s="555">
        <v>290377</v>
      </c>
      <c r="G8" s="555">
        <v>918</v>
      </c>
      <c r="H8" s="556">
        <v>85000</v>
      </c>
      <c r="I8" s="558"/>
      <c r="K8" s="188"/>
      <c r="L8" s="189" t="s">
        <v>8</v>
      </c>
      <c r="M8" s="190"/>
      <c r="N8" s="190"/>
      <c r="O8" s="191" t="s">
        <v>9</v>
      </c>
      <c r="P8" s="192">
        <f>'Ｓ５６（1981）'!A9</f>
        <v>0</v>
      </c>
      <c r="Q8" s="258">
        <f>'Ｓ５６（1981）'!C9</f>
        <v>0</v>
      </c>
      <c r="R8" s="258">
        <f>'Ｓ５６（1981）'!E9</f>
        <v>0</v>
      </c>
      <c r="S8" s="260">
        <f>'Ｓ５６（1981）'!F9</f>
        <v>0</v>
      </c>
      <c r="T8" s="261">
        <f>'Ｓ５６（1981）'!H9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'Ｓ５６（1981）'!A10</f>
        <v>0</v>
      </c>
      <c r="Q9" s="205">
        <f>'Ｓ５６（1981）'!C10</f>
        <v>0</v>
      </c>
      <c r="R9" s="205">
        <f>'Ｓ５６（1981）'!E10</f>
        <v>0</v>
      </c>
      <c r="S9" s="267">
        <f>'Ｓ５６（1981）'!F10</f>
        <v>0</v>
      </c>
      <c r="T9" s="268">
        <f>'Ｓ５６（1981）'!H10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'Ｓ５６（1981）'!A11</f>
        <v>0</v>
      </c>
      <c r="Q11" s="218">
        <f>'Ｓ５６（1981）'!C11</f>
        <v>0</v>
      </c>
      <c r="R11" s="218">
        <f>'Ｓ５６（1981）'!E11</f>
        <v>0</v>
      </c>
      <c r="S11" s="283">
        <f>'Ｓ５６（1981）'!F11</f>
        <v>0</v>
      </c>
      <c r="T11" s="268">
        <f>'Ｓ５６（1981）'!H11</f>
        <v>0</v>
      </c>
      <c r="U11" s="207"/>
      <c r="V11" s="200"/>
      <c r="W11" s="172"/>
      <c r="X11" s="172"/>
      <c r="Y11" s="208"/>
      <c r="Z11" s="209"/>
      <c r="AA11" s="210"/>
      <c r="AB11" s="210"/>
      <c r="AC11" s="211"/>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'Ｓ５６（1981）'!A12</f>
        <v>0</v>
      </c>
      <c r="Q12" s="205">
        <f>'Ｓ５６（1981）'!C12</f>
        <v>0</v>
      </c>
      <c r="R12" s="205">
        <f>'Ｓ５６（1981）'!E12</f>
        <v>0</v>
      </c>
      <c r="S12" s="267">
        <f>'Ｓ５６（1981）'!F12</f>
        <v>0</v>
      </c>
      <c r="T12" s="268">
        <f>'Ｓ５６（1981）'!H12</f>
        <v>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'Ｓ５６（1981）'!A14</f>
        <v>0</v>
      </c>
      <c r="Q14" s="205">
        <f>'Ｓ５６（1981）'!C14</f>
        <v>0</v>
      </c>
      <c r="R14" s="205">
        <f>'Ｓ５６（1981）'!E14</f>
        <v>0</v>
      </c>
      <c r="S14" s="267">
        <f>'Ｓ５６（1981）'!F14</f>
        <v>0</v>
      </c>
      <c r="T14" s="268">
        <f>'Ｓ５６（1981）'!H14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'Ｓ５６（1981）'!A15</f>
        <v>0</v>
      </c>
      <c r="Q15" s="205">
        <f>'Ｓ５６（1981）'!C15</f>
        <v>0</v>
      </c>
      <c r="R15" s="205">
        <f>'Ｓ５６（1981）'!E15</f>
        <v>0</v>
      </c>
      <c r="S15" s="267">
        <f>'Ｓ５６（1981）'!F15</f>
        <v>0</v>
      </c>
      <c r="T15" s="268">
        <f>'Ｓ５６（1981）'!H15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'Ｓ５６（1981）'!A16</f>
        <v>0</v>
      </c>
      <c r="Q16" s="205">
        <f>'Ｓ５６（1981）'!C16</f>
        <v>0</v>
      </c>
      <c r="R16" s="205">
        <f>'Ｓ５６（1981）'!E16</f>
        <v>0</v>
      </c>
      <c r="S16" s="267">
        <f>'Ｓ５６（1981）'!F16</f>
        <v>0</v>
      </c>
      <c r="T16" s="268">
        <f>'Ｓ５６（1981）'!H16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'Ｓ５６（1981）'!A17</f>
        <v>0</v>
      </c>
      <c r="Q18" s="205">
        <f>'Ｓ５６（1981）'!C17</f>
        <v>0</v>
      </c>
      <c r="R18" s="205">
        <f>'Ｓ５６（1981）'!E17</f>
        <v>0</v>
      </c>
      <c r="S18" s="267">
        <f>'Ｓ５６（1981）'!F17</f>
        <v>0</v>
      </c>
      <c r="T18" s="268">
        <f>'Ｓ５６（1981）'!H17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'Ｓ５６（1981）'!A18</f>
        <v>0</v>
      </c>
      <c r="Q19" s="205">
        <f>'Ｓ５６（1981）'!C18</f>
        <v>0</v>
      </c>
      <c r="R19" s="205">
        <f>'Ｓ５６（1981）'!E18</f>
        <v>0</v>
      </c>
      <c r="S19" s="267">
        <f>'Ｓ５６（1981）'!F18</f>
        <v>0</v>
      </c>
      <c r="T19" s="268">
        <f>'Ｓ５６（1981）'!H18</f>
        <v>0</v>
      </c>
      <c r="U19" s="207"/>
      <c r="V19" s="200"/>
      <c r="W19" s="172"/>
      <c r="X19" s="172"/>
      <c r="Y19" s="212"/>
      <c r="Z19" s="209"/>
      <c r="AA19" s="210"/>
      <c r="AB19" s="210"/>
      <c r="AC19" s="211"/>
      <c r="AD19" s="165"/>
      <c r="AE19" s="165"/>
      <c r="AF19" s="165"/>
      <c r="AG19" s="165"/>
      <c r="AH19" s="165"/>
    </row>
    <row r="20" spans="1:34" ht="14.45" customHeight="1">
      <c r="A20" s="557">
        <v>424414</v>
      </c>
      <c r="B20" s="558">
        <v>424414</v>
      </c>
      <c r="C20" s="558">
        <v>355066</v>
      </c>
      <c r="D20" s="558">
        <v>69348</v>
      </c>
      <c r="E20" s="558">
        <v>0</v>
      </c>
      <c r="F20" s="558">
        <v>290377</v>
      </c>
      <c r="G20" s="558">
        <v>918</v>
      </c>
      <c r="H20" s="559">
        <v>76200</v>
      </c>
      <c r="I20" s="558"/>
      <c r="K20" s="199"/>
      <c r="L20" s="201" t="s">
        <v>19</v>
      </c>
      <c r="M20" s="202"/>
      <c r="N20" s="202"/>
      <c r="O20" s="203" t="s">
        <v>20</v>
      </c>
      <c r="P20" s="204">
        <f>'Ｓ５６（1981）'!A19</f>
        <v>0</v>
      </c>
      <c r="Q20" s="205">
        <f>'Ｓ５６（1981）'!C19</f>
        <v>0</v>
      </c>
      <c r="R20" s="449">
        <f>'Ｓ５６（1981）'!E19</f>
        <v>0</v>
      </c>
      <c r="S20" s="267">
        <f>'Ｓ５６（1981）'!F19</f>
        <v>0</v>
      </c>
      <c r="T20" s="268">
        <f>'Ｓ５６（1981）'!H19</f>
        <v>0</v>
      </c>
      <c r="U20" s="207" t="s">
        <v>4</v>
      </c>
      <c r="V20" s="200"/>
      <c r="W20" s="172"/>
      <c r="X20" s="172"/>
      <c r="Y20" s="212"/>
      <c r="Z20" s="209"/>
      <c r="AA20" s="210"/>
      <c r="AB20" s="210"/>
      <c r="AC20" s="211"/>
      <c r="AD20" s="165"/>
      <c r="AE20" s="165"/>
      <c r="AF20" s="165"/>
      <c r="AG20" s="165"/>
      <c r="AH20" s="165"/>
    </row>
    <row r="21" spans="1:34" ht="14.45" customHeight="1">
      <c r="A21" s="557">
        <v>6001</v>
      </c>
      <c r="B21" s="558">
        <v>6001</v>
      </c>
      <c r="C21" s="558">
        <v>439</v>
      </c>
      <c r="D21" s="558">
        <v>5562</v>
      </c>
      <c r="E21" s="558">
        <v>0</v>
      </c>
      <c r="F21" s="558">
        <v>4636</v>
      </c>
      <c r="G21" s="558">
        <v>0</v>
      </c>
      <c r="H21" s="559">
        <v>0</v>
      </c>
      <c r="I21" s="558"/>
      <c r="K21" s="199" t="s">
        <v>21</v>
      </c>
      <c r="L21" s="200"/>
      <c r="M21" s="201" t="s">
        <v>22</v>
      </c>
      <c r="N21" s="202"/>
      <c r="O21" s="203" t="s">
        <v>23</v>
      </c>
      <c r="P21" s="204">
        <f>'Ｓ５６（1981）'!A21</f>
        <v>6001</v>
      </c>
      <c r="Q21" s="205">
        <f>'Ｓ５６（1981）'!C21</f>
        <v>439</v>
      </c>
      <c r="R21" s="205">
        <f>'Ｓ５６（1981）'!E21</f>
        <v>0</v>
      </c>
      <c r="S21" s="267">
        <f>'Ｓ５６（1981）'!F21</f>
        <v>4636</v>
      </c>
      <c r="T21" s="268">
        <f>'Ｓ５６（1981）'!H21</f>
        <v>0</v>
      </c>
      <c r="U21" s="207" t="s">
        <v>24</v>
      </c>
      <c r="V21" s="200"/>
      <c r="W21" s="212"/>
      <c r="X21" s="212"/>
      <c r="Y21" s="212"/>
      <c r="Z21" s="209"/>
      <c r="AA21" s="210"/>
      <c r="AB21" s="210"/>
      <c r="AC21" s="211"/>
      <c r="AD21" s="165"/>
      <c r="AE21" s="165"/>
      <c r="AF21" s="165"/>
      <c r="AG21" s="165"/>
      <c r="AH21" s="165"/>
    </row>
    <row r="22" spans="1:34" ht="14.45" customHeight="1">
      <c r="A22" s="557">
        <v>53992</v>
      </c>
      <c r="B22" s="558">
        <v>53992</v>
      </c>
      <c r="C22" s="558">
        <v>53992</v>
      </c>
      <c r="D22" s="558">
        <v>0</v>
      </c>
      <c r="E22" s="558">
        <v>0</v>
      </c>
      <c r="F22" s="558">
        <v>32382</v>
      </c>
      <c r="G22" s="558">
        <v>0</v>
      </c>
      <c r="H22" s="559">
        <v>11900</v>
      </c>
      <c r="I22" s="558"/>
      <c r="K22" s="199"/>
      <c r="L22" s="200" t="s">
        <v>25</v>
      </c>
      <c r="M22" s="201" t="s">
        <v>26</v>
      </c>
      <c r="N22" s="202"/>
      <c r="O22" s="203" t="s">
        <v>27</v>
      </c>
      <c r="P22" s="204">
        <f>'Ｓ５６（1981）'!A22</f>
        <v>53992</v>
      </c>
      <c r="Q22" s="205">
        <f>'Ｓ５６（1981）'!C22</f>
        <v>53992</v>
      </c>
      <c r="R22" s="205">
        <f>'Ｓ５６（1981）'!E22</f>
        <v>0</v>
      </c>
      <c r="S22" s="267">
        <f>'Ｓ５６（1981）'!F22</f>
        <v>32382</v>
      </c>
      <c r="T22" s="268">
        <f>'Ｓ５６（1981）'!H22</f>
        <v>11900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'Ｓ５６（1981）'!A23</f>
        <v>0</v>
      </c>
      <c r="Q23" s="205">
        <f>'Ｓ５６（1981）'!C23</f>
        <v>0</v>
      </c>
      <c r="R23" s="205">
        <f>'Ｓ５６（1981）'!E23</f>
        <v>0</v>
      </c>
      <c r="S23" s="267">
        <f>'Ｓ５６（1981）'!F23</f>
        <v>0</v>
      </c>
      <c r="T23" s="268">
        <f>'Ｓ５６（1981）'!H23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'Ｓ５６（1981）'!A24</f>
        <v>0</v>
      </c>
      <c r="Q24" s="205">
        <f>'Ｓ５６（1981）'!C24</f>
        <v>0</v>
      </c>
      <c r="R24" s="205">
        <f>'Ｓ５６（1981）'!E24</f>
        <v>0</v>
      </c>
      <c r="S24" s="267">
        <f>'Ｓ５６（1981）'!F24</f>
        <v>0</v>
      </c>
      <c r="T24" s="268">
        <f>'Ｓ５６（1981）'!H24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'Ｓ５６（1981）'!A25</f>
        <v>0</v>
      </c>
      <c r="Q25" s="205">
        <f>'Ｓ５６（1981）'!C25</f>
        <v>0</v>
      </c>
      <c r="R25" s="205">
        <f>'Ｓ５６（1981）'!E25</f>
        <v>0</v>
      </c>
      <c r="S25" s="267">
        <f>'Ｓ５６（1981）'!F25</f>
        <v>0</v>
      </c>
      <c r="T25" s="268">
        <f>'Ｓ５６（1981）'!H25</f>
        <v>0</v>
      </c>
      <c r="U25" s="207"/>
      <c r="V25" s="200"/>
      <c r="W25" s="172"/>
      <c r="X25" s="172"/>
      <c r="Y25" s="212"/>
      <c r="Z25" s="209"/>
      <c r="AA25" s="210"/>
      <c r="AB25" s="210"/>
      <c r="AC25" s="211"/>
      <c r="AD25" s="165"/>
      <c r="AE25" s="165"/>
      <c r="AF25" s="165"/>
      <c r="AG25" s="165"/>
      <c r="AH25" s="165"/>
    </row>
    <row r="26" spans="1:34" ht="14.45" customHeight="1">
      <c r="A26" s="557">
        <v>102204</v>
      </c>
      <c r="B26" s="558">
        <v>102204</v>
      </c>
      <c r="C26" s="558">
        <v>102204</v>
      </c>
      <c r="D26" s="558">
        <v>0</v>
      </c>
      <c r="E26" s="558">
        <v>0</v>
      </c>
      <c r="F26" s="558">
        <v>69137</v>
      </c>
      <c r="G26" s="558">
        <v>918</v>
      </c>
      <c r="H26" s="559">
        <v>22100</v>
      </c>
      <c r="I26" s="558"/>
      <c r="K26" s="199"/>
      <c r="L26" s="200" t="s">
        <v>38</v>
      </c>
      <c r="M26" s="201" t="s">
        <v>39</v>
      </c>
      <c r="N26" s="202"/>
      <c r="O26" s="203" t="s">
        <v>40</v>
      </c>
      <c r="P26" s="204">
        <f>'Ｓ５６（1981）'!A26</f>
        <v>102204</v>
      </c>
      <c r="Q26" s="205">
        <f>'Ｓ５６（1981）'!C26</f>
        <v>102204</v>
      </c>
      <c r="R26" s="205">
        <f>'Ｓ５６（1981）'!E26</f>
        <v>0</v>
      </c>
      <c r="S26" s="267">
        <f>'Ｓ５６（1981）'!F26</f>
        <v>69137</v>
      </c>
      <c r="T26" s="268">
        <f>'Ｓ５６（1981）'!H26</f>
        <v>22100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'Ｓ５６（1981）'!A27</f>
        <v>0</v>
      </c>
      <c r="Q27" s="205">
        <f>'Ｓ５６（1981）'!C27</f>
        <v>0</v>
      </c>
      <c r="R27" s="205">
        <f>'Ｓ５６（1981）'!E27</f>
        <v>0</v>
      </c>
      <c r="S27" s="267">
        <f>'Ｓ５６（1981）'!F27</f>
        <v>0</v>
      </c>
      <c r="T27" s="268">
        <f>'Ｓ５６（1981）'!H27</f>
        <v>0</v>
      </c>
      <c r="U27" s="207"/>
      <c r="V27" s="200"/>
      <c r="W27" s="172"/>
      <c r="X27" s="172"/>
      <c r="Y27" s="172"/>
      <c r="Z27" s="209"/>
      <c r="AA27" s="210"/>
      <c r="AB27" s="210"/>
      <c r="AC27" s="211"/>
      <c r="AD27" s="165"/>
      <c r="AE27" s="165"/>
      <c r="AF27" s="165"/>
      <c r="AG27" s="165"/>
      <c r="AH27" s="165"/>
    </row>
    <row r="28" spans="1:34" ht="14.45" customHeight="1">
      <c r="A28" s="557">
        <v>262217</v>
      </c>
      <c r="B28" s="558">
        <v>262217</v>
      </c>
      <c r="C28" s="558">
        <v>198431</v>
      </c>
      <c r="D28" s="558">
        <v>63786</v>
      </c>
      <c r="E28" s="558">
        <v>0</v>
      </c>
      <c r="F28" s="558">
        <v>184222</v>
      </c>
      <c r="G28" s="558">
        <v>0</v>
      </c>
      <c r="H28" s="559">
        <v>42200</v>
      </c>
      <c r="I28" s="558"/>
      <c r="K28" s="199" t="s">
        <v>128</v>
      </c>
      <c r="L28" s="221"/>
      <c r="M28" s="201" t="s">
        <v>13</v>
      </c>
      <c r="N28" s="202"/>
      <c r="O28" s="203" t="s">
        <v>44</v>
      </c>
      <c r="P28" s="204">
        <f>'Ｓ５６（1981）'!A28</f>
        <v>262217</v>
      </c>
      <c r="Q28" s="205">
        <f>'Ｓ５６（1981）'!C28</f>
        <v>198431</v>
      </c>
      <c r="R28" s="205">
        <f>'Ｓ５６（1981）'!E28</f>
        <v>0</v>
      </c>
      <c r="S28" s="267">
        <f>'Ｓ５６（1981）'!F28</f>
        <v>184222</v>
      </c>
      <c r="T28" s="268">
        <f>'Ｓ５６（1981）'!H28</f>
        <v>42200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'Ｓ５６（1981）'!A29</f>
        <v>0</v>
      </c>
      <c r="Q29" s="205">
        <f>'Ｓ５６（1981）'!C29</f>
        <v>0</v>
      </c>
      <c r="R29" s="205">
        <f>'Ｓ５６（1981）'!E29</f>
        <v>0</v>
      </c>
      <c r="S29" s="267">
        <f>'Ｓ５６（1981）'!F29</f>
        <v>0</v>
      </c>
      <c r="T29" s="268">
        <f>'Ｓ５６（1981）'!H29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'Ｓ５６（1981）'!A30</f>
        <v>0</v>
      </c>
      <c r="Q30" s="205">
        <f>'Ｓ５６（1981）'!C30</f>
        <v>0</v>
      </c>
      <c r="R30" s="205">
        <f>'Ｓ５６（1981）'!E30</f>
        <v>0</v>
      </c>
      <c r="S30" s="267">
        <f>'Ｓ５６（1981）'!F30</f>
        <v>0</v>
      </c>
      <c r="T30" s="268">
        <f>'Ｓ５６（1981）'!H30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'Ｓ５６（1981）'!A31</f>
        <v>0</v>
      </c>
      <c r="Q31" s="205">
        <f>'Ｓ５６（1981）'!C31</f>
        <v>0</v>
      </c>
      <c r="R31" s="205">
        <f>'Ｓ５６（1981）'!E31</f>
        <v>0</v>
      </c>
      <c r="S31" s="267">
        <f>'Ｓ５６（1981）'!F31</f>
        <v>0</v>
      </c>
      <c r="T31" s="268">
        <f>'Ｓ５６（1981）'!H31</f>
        <v>0</v>
      </c>
      <c r="U31" s="207"/>
      <c r="V31" s="200"/>
      <c r="W31" s="172"/>
      <c r="X31" s="172"/>
      <c r="Y31" s="212"/>
      <c r="Z31" s="209"/>
      <c r="AA31" s="210"/>
      <c r="AB31" s="210"/>
      <c r="AC31" s="211"/>
      <c r="AD31" s="165"/>
      <c r="AE31" s="165"/>
      <c r="AF31" s="165"/>
      <c r="AG31" s="165"/>
      <c r="AH31" s="165"/>
    </row>
    <row r="32" spans="1:34" ht="14.45" customHeight="1">
      <c r="A32" s="557">
        <v>32600</v>
      </c>
      <c r="B32" s="558">
        <v>32600</v>
      </c>
      <c r="C32" s="558">
        <v>32600</v>
      </c>
      <c r="D32" s="558">
        <v>0</v>
      </c>
      <c r="E32" s="558">
        <v>20400</v>
      </c>
      <c r="F32" s="558">
        <v>0</v>
      </c>
      <c r="G32" s="558">
        <v>0</v>
      </c>
      <c r="H32" s="559">
        <v>8800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27500</v>
      </c>
      <c r="B33" s="558">
        <v>27500</v>
      </c>
      <c r="C33" s="558">
        <v>27500</v>
      </c>
      <c r="D33" s="558">
        <v>0</v>
      </c>
      <c r="E33" s="558">
        <v>17000</v>
      </c>
      <c r="F33" s="558">
        <v>0</v>
      </c>
      <c r="G33" s="558">
        <v>0</v>
      </c>
      <c r="H33" s="559">
        <v>7600</v>
      </c>
      <c r="I33" s="558"/>
      <c r="K33" s="199"/>
      <c r="L33" s="178"/>
      <c r="M33" s="201" t="s">
        <v>47</v>
      </c>
      <c r="N33" s="202"/>
      <c r="O33" s="203" t="s">
        <v>48</v>
      </c>
      <c r="P33" s="204">
        <f>'Ｓ５６（1981）'!A33</f>
        <v>27500</v>
      </c>
      <c r="Q33" s="205">
        <f>'Ｓ５６（1981）'!C33</f>
        <v>27500</v>
      </c>
      <c r="R33" s="205">
        <f>'Ｓ５６（1981）'!E33</f>
        <v>17000</v>
      </c>
      <c r="S33" s="267">
        <f>'Ｓ５６（1981）'!F33</f>
        <v>0</v>
      </c>
      <c r="T33" s="268">
        <f>'Ｓ５６（1981）'!H33</f>
        <v>7600</v>
      </c>
      <c r="U33" s="207" t="s">
        <v>4</v>
      </c>
      <c r="V33" s="201" t="s">
        <v>49</v>
      </c>
      <c r="W33" s="202"/>
      <c r="X33" s="202"/>
      <c r="Y33" s="203" t="s">
        <v>17</v>
      </c>
      <c r="Z33" s="204">
        <f>+A174</f>
        <v>7522</v>
      </c>
      <c r="AA33" s="205">
        <f>+B174</f>
        <v>2622</v>
      </c>
      <c r="AB33" s="205">
        <f>+C174</f>
        <v>0</v>
      </c>
      <c r="AC33" s="548">
        <f>+E174</f>
        <v>2814</v>
      </c>
      <c r="AD33" s="165"/>
      <c r="AE33" s="165"/>
      <c r="AF33" s="165"/>
      <c r="AG33" s="165"/>
      <c r="AH33" s="165"/>
    </row>
    <row r="34" spans="1:34" ht="14.45" customHeight="1">
      <c r="A34" s="557">
        <v>5100</v>
      </c>
      <c r="B34" s="558">
        <v>5100</v>
      </c>
      <c r="C34" s="558">
        <v>5100</v>
      </c>
      <c r="D34" s="558">
        <v>0</v>
      </c>
      <c r="E34" s="558">
        <v>3400</v>
      </c>
      <c r="F34" s="558">
        <v>0</v>
      </c>
      <c r="G34" s="558">
        <v>0</v>
      </c>
      <c r="H34" s="559">
        <v>1200</v>
      </c>
      <c r="I34" s="558"/>
      <c r="K34" s="199"/>
      <c r="L34" s="200"/>
      <c r="M34" s="201" t="s">
        <v>50</v>
      </c>
      <c r="N34" s="202"/>
      <c r="O34" s="203" t="s">
        <v>51</v>
      </c>
      <c r="P34" s="204">
        <f>'Ｓ５６（1981）'!A34</f>
        <v>5100</v>
      </c>
      <c r="Q34" s="205">
        <f>'Ｓ５６（1981）'!C34</f>
        <v>5100</v>
      </c>
      <c r="R34" s="205">
        <f>'Ｓ５６（1981）'!E34</f>
        <v>3400</v>
      </c>
      <c r="S34" s="267">
        <f>'Ｓ５６（1981）'!F34</f>
        <v>0</v>
      </c>
      <c r="T34" s="268">
        <f>'Ｓ５６（1981）'!H34</f>
        <v>1200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'Ｓ５６（1981）'!A35</f>
        <v>0</v>
      </c>
      <c r="Q35" s="205">
        <f>'Ｓ５６（1981）'!C35</f>
        <v>0</v>
      </c>
      <c r="R35" s="205">
        <f>'Ｓ５６（1981）'!E35</f>
        <v>0</v>
      </c>
      <c r="S35" s="267">
        <f>'Ｓ５６（1981）'!F35</f>
        <v>0</v>
      </c>
      <c r="T35" s="268">
        <f>'Ｓ５６（1981）'!H35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'Ｓ５６（1981）'!A36</f>
        <v>0</v>
      </c>
      <c r="Q36" s="205">
        <f>'Ｓ５６（1981）'!C36</f>
        <v>0</v>
      </c>
      <c r="R36" s="205">
        <f>'Ｓ５６（1981）'!E36</f>
        <v>0</v>
      </c>
      <c r="S36" s="267">
        <f>'Ｓ５６（1981）'!F36</f>
        <v>0</v>
      </c>
      <c r="T36" s="268">
        <f>'Ｓ５６（1981）'!H36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'Ｓ５６（1981）'!A37</f>
        <v>0</v>
      </c>
      <c r="Q37" s="205">
        <f>'Ｓ５６（1981）'!C37</f>
        <v>0</v>
      </c>
      <c r="R37" s="205">
        <f>'Ｓ５６（1981）'!E37</f>
        <v>0</v>
      </c>
      <c r="S37" s="267">
        <f>'Ｓ５６（1981）'!F37</f>
        <v>0</v>
      </c>
      <c r="T37" s="268">
        <f>'Ｓ５６（1981）'!H37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'Ｓ５６（1981）'!A38</f>
        <v>0</v>
      </c>
      <c r="Q38" s="205">
        <f>'Ｓ５６（1981）'!C38</f>
        <v>0</v>
      </c>
      <c r="R38" s="205">
        <f>'Ｓ５６（1981）'!E38</f>
        <v>0</v>
      </c>
      <c r="S38" s="267">
        <f>'Ｓ５６（1981）'!F38</f>
        <v>0</v>
      </c>
      <c r="T38" s="268">
        <f>'Ｓ５６（1981）'!H38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'Ｓ５６（1981）'!A39</f>
        <v>0</v>
      </c>
      <c r="Q39" s="205">
        <f>'Ｓ５６（1981）'!C39</f>
        <v>0</v>
      </c>
      <c r="R39" s="205">
        <f>'Ｓ５６（1981）'!E39</f>
        <v>0</v>
      </c>
      <c r="S39" s="267">
        <f>'Ｓ５６（1981）'!F39</f>
        <v>0</v>
      </c>
      <c r="T39" s="268">
        <f>'Ｓ５６（1981）'!H39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'Ｓ５６（1981）'!A40</f>
        <v>0</v>
      </c>
      <c r="Q40" s="205">
        <f>'Ｓ５６（1981）'!C40</f>
        <v>0</v>
      </c>
      <c r="R40" s="205">
        <f>'Ｓ５６（1981）'!E40</f>
        <v>0</v>
      </c>
      <c r="S40" s="267">
        <f>'Ｓ５６（1981）'!F40</f>
        <v>0</v>
      </c>
      <c r="T40" s="268">
        <f>'Ｓ５６（1981）'!H40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'Ｓ５６（1981）'!A41</f>
        <v>0</v>
      </c>
      <c r="Q41" s="205">
        <f>'Ｓ５６（1981）'!C41</f>
        <v>0</v>
      </c>
      <c r="R41" s="205">
        <f>'Ｓ５６（1981）'!E41</f>
        <v>0</v>
      </c>
      <c r="S41" s="267">
        <f>'Ｓ５６（1981）'!F41</f>
        <v>0</v>
      </c>
      <c r="T41" s="268">
        <f>'Ｓ５６（1981）'!H41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'Ｓ５６（1981）'!A42</f>
        <v>0</v>
      </c>
      <c r="Q42" s="205">
        <f>'Ｓ５６（1981）'!C42</f>
        <v>0</v>
      </c>
      <c r="R42" s="205">
        <f>'Ｓ５６（1981）'!E42</f>
        <v>0</v>
      </c>
      <c r="S42" s="267">
        <f>'Ｓ５６（1981）'!F42</f>
        <v>0</v>
      </c>
      <c r="T42" s="268">
        <f>'Ｓ５６（1981）'!H42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'Ｓ５６（1981）'!A43</f>
        <v>0</v>
      </c>
      <c r="Q43" s="205">
        <f>'Ｓ５６（1981）'!C43</f>
        <v>0</v>
      </c>
      <c r="R43" s="205">
        <f>'Ｓ５６（1981）'!E43</f>
        <v>0</v>
      </c>
      <c r="S43" s="267">
        <f>'Ｓ５６（1981）'!F43</f>
        <v>0</v>
      </c>
      <c r="T43" s="268">
        <f>'Ｓ５６（1981）'!H43</f>
        <v>0</v>
      </c>
      <c r="U43" s="207"/>
      <c r="V43" s="200"/>
      <c r="W43" s="172"/>
      <c r="X43" s="172"/>
      <c r="Y43" s="212"/>
      <c r="Z43" s="209"/>
      <c r="AA43" s="210"/>
      <c r="AB43" s="210"/>
      <c r="AC43" s="211"/>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'Ｓ５６（1981）'!A44</f>
        <v>0</v>
      </c>
      <c r="Q45" s="205">
        <f>'Ｓ５６（1981）'!C44</f>
        <v>0</v>
      </c>
      <c r="R45" s="205">
        <f>'Ｓ５６（1981）'!E44</f>
        <v>0</v>
      </c>
      <c r="S45" s="267">
        <f>'Ｓ５６（1981）'!F44</f>
        <v>0</v>
      </c>
      <c r="T45" s="268">
        <f>'Ｓ５６（1981）'!H44</f>
        <v>0</v>
      </c>
      <c r="U45" s="207" t="s">
        <v>72</v>
      </c>
      <c r="V45" s="201" t="s">
        <v>87</v>
      </c>
      <c r="W45" s="202"/>
      <c r="X45" s="202"/>
      <c r="Y45" s="203" t="s">
        <v>93</v>
      </c>
      <c r="Z45" s="204">
        <f>+A176</f>
        <v>1738</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'Ｓ５６（1981）'!A45</f>
        <v>0</v>
      </c>
      <c r="Q46" s="205">
        <f>'Ｓ５６（1981）'!C45</f>
        <v>0</v>
      </c>
      <c r="R46" s="205">
        <f>'Ｓ５６（1981）'!E45</f>
        <v>0</v>
      </c>
      <c r="S46" s="267">
        <f>'Ｓ５６（1981）'!F45</f>
        <v>0</v>
      </c>
      <c r="T46" s="268">
        <f>'Ｓ５６（1981）'!H45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'Ｓ５６（1981）'!A46</f>
        <v>0</v>
      </c>
      <c r="Q47" s="205">
        <f>'Ｓ５６（1981）'!C46</f>
        <v>0</v>
      </c>
      <c r="R47" s="205">
        <f>'Ｓ５６（1981）'!E46</f>
        <v>0</v>
      </c>
      <c r="S47" s="267">
        <f>'Ｓ５６（1981）'!F46</f>
        <v>0</v>
      </c>
      <c r="T47" s="268">
        <f>'Ｓ５６（1981）'!H46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'Ｓ５６（1981）'!A47</f>
        <v>0</v>
      </c>
      <c r="Q48" s="205">
        <f>'Ｓ５６（1981）'!C47</f>
        <v>0</v>
      </c>
      <c r="R48" s="205">
        <f>'Ｓ５６（1981）'!E47</f>
        <v>0</v>
      </c>
      <c r="S48" s="267">
        <f>'Ｓ５６（1981）'!F47</f>
        <v>0</v>
      </c>
      <c r="T48" s="268">
        <f>'Ｓ５６（1981）'!H47</f>
        <v>0</v>
      </c>
      <c r="U48" s="207" t="s">
        <v>4</v>
      </c>
      <c r="V48" s="200"/>
      <c r="W48" s="172"/>
      <c r="X48" s="172"/>
      <c r="Y48" s="212"/>
      <c r="Z48" s="209"/>
      <c r="AA48" s="210"/>
      <c r="AB48" s="210"/>
      <c r="AC48" s="211"/>
      <c r="AD48" s="165"/>
      <c r="AE48" s="165"/>
      <c r="AF48" s="165"/>
      <c r="AG48" s="165"/>
      <c r="AH48" s="165"/>
    </row>
    <row r="49" spans="1:38" ht="14.45" customHeight="1">
      <c r="A49" s="557">
        <v>0</v>
      </c>
      <c r="B49" s="558">
        <v>0</v>
      </c>
      <c r="C49" s="558">
        <v>0</v>
      </c>
      <c r="D49" s="558">
        <v>0</v>
      </c>
      <c r="E49" s="558">
        <v>0</v>
      </c>
      <c r="F49" s="558">
        <v>0</v>
      </c>
      <c r="G49" s="558">
        <v>0</v>
      </c>
      <c r="H49" s="559">
        <v>0</v>
      </c>
      <c r="I49" s="558"/>
      <c r="K49" s="199"/>
      <c r="L49" s="200"/>
      <c r="M49" s="201" t="s">
        <v>11</v>
      </c>
      <c r="N49" s="202"/>
      <c r="O49" s="203" t="s">
        <v>80</v>
      </c>
      <c r="P49" s="204">
        <f>'Ｓ５６（1981）'!A48</f>
        <v>0</v>
      </c>
      <c r="Q49" s="205">
        <f>'Ｓ５６（1981）'!C48</f>
        <v>0</v>
      </c>
      <c r="R49" s="205">
        <f>'Ｓ５６（1981）'!E48</f>
        <v>0</v>
      </c>
      <c r="S49" s="267">
        <f>'Ｓ５６（1981）'!F48</f>
        <v>0</v>
      </c>
      <c r="T49" s="268">
        <f>'Ｓ５６（1981）'!H48</f>
        <v>0</v>
      </c>
      <c r="U49" s="207"/>
      <c r="V49" s="200"/>
      <c r="W49" s="172"/>
      <c r="X49" s="172"/>
      <c r="Y49" s="212"/>
      <c r="Z49" s="209"/>
      <c r="AA49" s="210"/>
      <c r="AB49" s="210"/>
      <c r="AC49" s="211"/>
      <c r="AD49" s="165"/>
      <c r="AE49" s="165"/>
      <c r="AF49" s="165"/>
      <c r="AG49" s="165"/>
      <c r="AH49" s="165"/>
    </row>
    <row r="50" spans="1:38" ht="14.45" customHeight="1">
      <c r="A50" s="557">
        <v>0</v>
      </c>
      <c r="B50" s="558">
        <v>0</v>
      </c>
      <c r="C50" s="558">
        <v>0</v>
      </c>
      <c r="D50" s="558">
        <v>0</v>
      </c>
      <c r="E50" s="558">
        <v>0</v>
      </c>
      <c r="F50" s="558">
        <v>0</v>
      </c>
      <c r="G50" s="558">
        <v>0</v>
      </c>
      <c r="H50" s="559">
        <v>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'Ｓ５６（1981）'!A50</f>
        <v>0</v>
      </c>
      <c r="Q51" s="205">
        <f>'Ｓ５６（1981）'!C50</f>
        <v>0</v>
      </c>
      <c r="R51" s="205">
        <f>'Ｓ５６（1981）'!E50</f>
        <v>0</v>
      </c>
      <c r="S51" s="267">
        <f>'Ｓ５６（1981）'!F50</f>
        <v>0</v>
      </c>
      <c r="T51" s="268">
        <f>'Ｓ５６（1981）'!H50</f>
        <v>0</v>
      </c>
      <c r="U51" s="207"/>
      <c r="V51" s="201" t="s">
        <v>88</v>
      </c>
      <c r="W51" s="222"/>
      <c r="X51" s="222"/>
      <c r="Y51" s="223" t="s">
        <v>10</v>
      </c>
      <c r="Z51" s="231">
        <f t="shared" ref="Z51:AB52" si="0">+A170</f>
        <v>2362</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'Ｓ５６（1981）'!A51</f>
        <v>0</v>
      </c>
      <c r="Q52" s="205">
        <f>'Ｓ５６（1981）'!C51</f>
        <v>0</v>
      </c>
      <c r="R52" s="205">
        <f>'Ｓ５６（1981）'!E51</f>
        <v>0</v>
      </c>
      <c r="S52" s="267">
        <f>'Ｓ５６（1981）'!F51</f>
        <v>0</v>
      </c>
      <c r="T52" s="268">
        <f>'Ｓ５６（1981）'!H51</f>
        <v>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'Ｓ５６（1981）'!A52</f>
        <v>0</v>
      </c>
      <c r="Q53" s="205">
        <f>'Ｓ５６（1981）'!C52</f>
        <v>0</v>
      </c>
      <c r="R53" s="205">
        <f>'Ｓ５６（1981）'!E52</f>
        <v>0</v>
      </c>
      <c r="S53" s="267">
        <f>'Ｓ５６（1981）'!F52</f>
        <v>0</v>
      </c>
      <c r="T53" s="268">
        <f>'Ｓ５６（1981）'!H52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'Ｓ５６（1981）'!A53</f>
        <v>0</v>
      </c>
      <c r="Q54" s="205">
        <f>'Ｓ５６（1981）'!C53</f>
        <v>0</v>
      </c>
      <c r="R54" s="205">
        <f>'Ｓ５６（1981）'!E53</f>
        <v>0</v>
      </c>
      <c r="S54" s="267">
        <f>'Ｓ５６（1981）'!F53</f>
        <v>0</v>
      </c>
      <c r="T54" s="268">
        <f>'Ｓ５６（1981）'!H53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'Ｓ５６（1981）'!A54</f>
        <v>0</v>
      </c>
      <c r="Q55" s="205">
        <f>'Ｓ５６（1981）'!C54</f>
        <v>0</v>
      </c>
      <c r="R55" s="205">
        <f>'Ｓ５６（1981）'!E54</f>
        <v>0</v>
      </c>
      <c r="S55" s="267">
        <f>'Ｓ５６（1981）'!F54</f>
        <v>0</v>
      </c>
      <c r="T55" s="268">
        <f>'Ｓ５６（1981）'!H54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'Ｓ５６（1981）'!A55</f>
        <v>0</v>
      </c>
      <c r="Q56" s="205">
        <f>'Ｓ５６（1981）'!C55</f>
        <v>0</v>
      </c>
      <c r="R56" s="205">
        <f>'Ｓ５６（1981）'!E55</f>
        <v>0</v>
      </c>
      <c r="S56" s="267">
        <f>'Ｓ５６（1981）'!F55</f>
        <v>0</v>
      </c>
      <c r="T56" s="268">
        <f>'Ｓ５６（1981）'!H55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'Ｓ５６（1981）'!A56</f>
        <v>0</v>
      </c>
      <c r="Q57" s="205">
        <f>'Ｓ５６（1981）'!C56</f>
        <v>0</v>
      </c>
      <c r="R57" s="205">
        <f>'Ｓ５６（1981）'!E56</f>
        <v>0</v>
      </c>
      <c r="S57" s="267">
        <f>'Ｓ５６（1981）'!F56</f>
        <v>0</v>
      </c>
      <c r="T57" s="268">
        <f>'Ｓ５６（1981）'!H56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'Ｓ５６（1981）'!A57</f>
        <v>0</v>
      </c>
      <c r="Q58" s="205">
        <f>'Ｓ５６（1981）'!C57</f>
        <v>0</v>
      </c>
      <c r="R58" s="205">
        <f>'Ｓ５６（1981）'!E57</f>
        <v>0</v>
      </c>
      <c r="S58" s="267">
        <f>'Ｓ５６（1981）'!F57</f>
        <v>0</v>
      </c>
      <c r="T58" s="268">
        <f>'Ｓ５６（1981）'!H57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'Ｓ５６（1981）'!A58</f>
        <v>0</v>
      </c>
      <c r="Q59" s="205">
        <f>'Ｓ５６（1981）'!C58</f>
        <v>0</v>
      </c>
      <c r="R59" s="205">
        <f>'Ｓ５６（1981）'!E58</f>
        <v>0</v>
      </c>
      <c r="S59" s="267">
        <f>'Ｓ５６（1981）'!F58</f>
        <v>0</v>
      </c>
      <c r="T59" s="268">
        <f>'Ｓ５６（1981）'!H58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'Ｓ５６（1981）'!A59</f>
        <v>0</v>
      </c>
      <c r="Q60" s="205">
        <f>'Ｓ５６（1981）'!C59</f>
        <v>0</v>
      </c>
      <c r="R60" s="205">
        <f>'Ｓ５６（1981）'!E59</f>
        <v>0</v>
      </c>
      <c r="S60" s="267">
        <f>'Ｓ５６（1981）'!F59</f>
        <v>0</v>
      </c>
      <c r="T60" s="268">
        <f>'Ｓ５６（1981）'!H59</f>
        <v>0</v>
      </c>
      <c r="U60" s="207"/>
      <c r="V60" s="221" t="s">
        <v>13</v>
      </c>
      <c r="W60" s="222"/>
      <c r="X60" s="222"/>
      <c r="Y60" s="223"/>
      <c r="Z60" s="444">
        <f>Z61-Z12-Z14-Z33-Z40-Z45-Z51-Z52-Z54-Z57</f>
        <v>33549</v>
      </c>
      <c r="AA60" s="225">
        <f>AA61-AA12-AA14-AA33-AA40-AA45-AA51-AA52-AA54-AA57</f>
        <v>0</v>
      </c>
      <c r="AB60" s="297">
        <f>AB61-AB12-AB14-AB33-AB40-AB45-AB51-AB52-AB54-AB57</f>
        <v>8807</v>
      </c>
      <c r="AC60" s="371">
        <f>AC61-AC12-AC14-AC33-AC40-AC45-AC51-AC52-AC54-AC57</f>
        <v>2776</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457014</v>
      </c>
      <c r="Q61" s="247">
        <f>SUM(Q8:Q60)-Q9-Q10-Q12-Q13-Q15-Q16-Q17-Q30-Q31-Q32-Q40-Q41-Q42-Q43-Q44-Q49-Q50</f>
        <v>387666</v>
      </c>
      <c r="R61" s="247">
        <f>SUM(R8:R60)-R9-R10-R12-R13-R15-R16-R17-R30-R31-R32-R40-R41-R42-R43-R44-R49-R50</f>
        <v>20400</v>
      </c>
      <c r="S61" s="336">
        <f>SUM(S8:S60)-S9-S10-S12-S13-S15-S16-S17-S30-S31-S32-S40-S41-S42-S43-S44-S49-S50</f>
        <v>290377</v>
      </c>
      <c r="T61" s="337">
        <f>SUM(T8:T60)-T9-T10-T12-T13-T15-T16-T17-T30-T31-T32-T40-T41-T42-T43-T44-T49-T50</f>
        <v>85000</v>
      </c>
      <c r="U61" s="249"/>
      <c r="V61" s="243" t="s">
        <v>82</v>
      </c>
      <c r="W61" s="244"/>
      <c r="X61" s="244"/>
      <c r="Y61" s="245" t="s">
        <v>554</v>
      </c>
      <c r="Z61" s="445">
        <f>+A181</f>
        <v>45171</v>
      </c>
      <c r="AA61" s="446">
        <f>+B181</f>
        <v>2622</v>
      </c>
      <c r="AB61" s="446">
        <f>+C181</f>
        <v>8807</v>
      </c>
      <c r="AC61" s="567">
        <f>+E181</f>
        <v>5590</v>
      </c>
      <c r="AD61" s="1056"/>
      <c r="AE61" s="1056"/>
      <c r="AF61" s="1056"/>
      <c r="AG61" s="1011"/>
      <c r="AH61" s="1011"/>
      <c r="AI61" s="1012" t="s">
        <v>5</v>
      </c>
      <c r="AJ61" s="1009" t="s">
        <v>6</v>
      </c>
      <c r="AK61" s="1009" t="s">
        <v>7</v>
      </c>
      <c r="AL61" s="1013" t="s">
        <v>398</v>
      </c>
    </row>
    <row r="62" spans="1:38" ht="14.45" customHeight="1">
      <c r="A62" s="554">
        <v>449788</v>
      </c>
      <c r="B62" s="555">
        <v>425166</v>
      </c>
      <c r="C62" s="555">
        <v>24622</v>
      </c>
      <c r="D62" s="555">
        <v>20739</v>
      </c>
      <c r="E62" s="555">
        <v>2561</v>
      </c>
      <c r="F62" s="556">
        <v>204900</v>
      </c>
      <c r="K62" s="188"/>
      <c r="L62" s="189" t="s">
        <v>8</v>
      </c>
      <c r="M62" s="190"/>
      <c r="N62" s="190"/>
      <c r="O62" s="191" t="s">
        <v>9</v>
      </c>
      <c r="P62" s="257">
        <f>'Ｓ５６（1981）'!A63</f>
        <v>15544</v>
      </c>
      <c r="Q62" s="258">
        <f>'Ｓ５６（1981）'!B63</f>
        <v>15544</v>
      </c>
      <c r="R62" s="259"/>
      <c r="S62" s="260">
        <f>'Ｓ５６（1981）'!D63</f>
        <v>0</v>
      </c>
      <c r="T62" s="261">
        <f>'Ｓ５６（1981）'!F63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15544</v>
      </c>
      <c r="B63" s="558">
        <v>15544</v>
      </c>
      <c r="C63" s="558">
        <v>0</v>
      </c>
      <c r="D63" s="558">
        <v>0</v>
      </c>
      <c r="E63" s="558">
        <v>0</v>
      </c>
      <c r="F63" s="559">
        <v>0</v>
      </c>
      <c r="K63" s="199"/>
      <c r="L63" s="200"/>
      <c r="M63" s="201" t="s">
        <v>643</v>
      </c>
      <c r="N63" s="202"/>
      <c r="O63" s="203" t="s">
        <v>12</v>
      </c>
      <c r="P63" s="204">
        <f>'Ｓ５６（1981）'!A64</f>
        <v>7298</v>
      </c>
      <c r="Q63" s="205">
        <f>'Ｓ５６（1981）'!B64</f>
        <v>7298</v>
      </c>
      <c r="R63" s="225"/>
      <c r="S63" s="267">
        <f>'Ｓ５６（1981）'!D64</f>
        <v>0</v>
      </c>
      <c r="T63" s="268">
        <f>'Ｓ５６（1981）'!F64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7298</v>
      </c>
      <c r="B64" s="558">
        <v>7298</v>
      </c>
      <c r="C64" s="558">
        <v>0</v>
      </c>
      <c r="D64" s="558">
        <v>0</v>
      </c>
      <c r="E64" s="558">
        <v>0</v>
      </c>
      <c r="F64" s="559">
        <v>0</v>
      </c>
      <c r="K64" s="199"/>
      <c r="L64" s="200"/>
      <c r="M64" s="201" t="s">
        <v>13</v>
      </c>
      <c r="N64" s="172"/>
      <c r="O64" s="212"/>
      <c r="P64" s="213">
        <f>P62-P63</f>
        <v>8246</v>
      </c>
      <c r="Q64" s="214">
        <f>Q62-Q63</f>
        <v>8246</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2504</v>
      </c>
      <c r="B65" s="558">
        <v>2504</v>
      </c>
      <c r="C65" s="558">
        <v>0</v>
      </c>
      <c r="D65" s="558">
        <v>0</v>
      </c>
      <c r="E65" s="558">
        <v>0</v>
      </c>
      <c r="F65" s="559">
        <v>0</v>
      </c>
      <c r="K65" s="199" t="s">
        <v>4</v>
      </c>
      <c r="L65" s="178" t="s">
        <v>14</v>
      </c>
      <c r="M65" s="175"/>
      <c r="N65" s="175"/>
      <c r="O65" s="216" t="s">
        <v>15</v>
      </c>
      <c r="P65" s="217">
        <f>'Ｓ５６（1981）'!A65</f>
        <v>2504</v>
      </c>
      <c r="Q65" s="218">
        <f>'Ｓ５６（1981）'!B65</f>
        <v>2504</v>
      </c>
      <c r="R65" s="282"/>
      <c r="S65" s="283">
        <f>'Ｓ５６（1981）'!D65</f>
        <v>0</v>
      </c>
      <c r="T65" s="268">
        <f>'Ｓ５６（1981）'!F65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2504</v>
      </c>
      <c r="B66" s="558">
        <v>2504</v>
      </c>
      <c r="C66" s="558">
        <v>0</v>
      </c>
      <c r="D66" s="558">
        <v>0</v>
      </c>
      <c r="E66" s="558">
        <v>0</v>
      </c>
      <c r="F66" s="559">
        <v>0</v>
      </c>
      <c r="K66" s="199"/>
      <c r="L66" s="200"/>
      <c r="M66" s="201" t="s">
        <v>16</v>
      </c>
      <c r="N66" s="202"/>
      <c r="O66" s="203" t="s">
        <v>17</v>
      </c>
      <c r="P66" s="204">
        <f>'Ｓ５６（1981）'!A66</f>
        <v>2504</v>
      </c>
      <c r="Q66" s="205">
        <f>'Ｓ５６（1981）'!B66</f>
        <v>2504</v>
      </c>
      <c r="R66" s="225"/>
      <c r="S66" s="267">
        <f>'Ｓ５６（1981）'!D66</f>
        <v>0</v>
      </c>
      <c r="T66" s="268">
        <f>'Ｓ５６（1981）'!F66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271</v>
      </c>
      <c r="B67" s="558">
        <v>0</v>
      </c>
      <c r="C67" s="558">
        <v>271</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'Ｓ５６（1981）'!A68</f>
        <v>0</v>
      </c>
      <c r="Q68" s="205">
        <f>'Ｓ５６（1981）'!B68</f>
        <v>0</v>
      </c>
      <c r="R68" s="225"/>
      <c r="S68" s="267">
        <f>'Ｓ５６（1981）'!D68</f>
        <v>0</v>
      </c>
      <c r="T68" s="268">
        <f>'Ｓ５６（1981）'!F68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'Ｓ５６（1981）'!A69</f>
        <v>0</v>
      </c>
      <c r="Q69" s="205">
        <f>'Ｓ５６（1981）'!B69</f>
        <v>0</v>
      </c>
      <c r="R69" s="225"/>
      <c r="S69" s="267">
        <f>'Ｓ５６（1981）'!D69</f>
        <v>0</v>
      </c>
      <c r="T69" s="268">
        <f>'Ｓ５６（1981）'!F69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'Ｓ５６（1981）'!A70</f>
        <v>0</v>
      </c>
      <c r="Q70" s="205">
        <f>'Ｓ５６（1981）'!B70</f>
        <v>0</v>
      </c>
      <c r="R70" s="225"/>
      <c r="S70" s="267">
        <f>'Ｓ５６（1981）'!D70</f>
        <v>0</v>
      </c>
      <c r="T70" s="268">
        <f>'Ｓ５６（1981）'!F70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271</v>
      </c>
      <c r="B72" s="558">
        <v>0</v>
      </c>
      <c r="C72" s="558">
        <v>271</v>
      </c>
      <c r="D72" s="558">
        <v>0</v>
      </c>
      <c r="E72" s="558">
        <v>0</v>
      </c>
      <c r="F72" s="559">
        <v>0</v>
      </c>
      <c r="K72" s="199"/>
      <c r="L72" s="181"/>
      <c r="M72" s="201" t="s">
        <v>95</v>
      </c>
      <c r="N72" s="202"/>
      <c r="O72" s="203" t="s">
        <v>98</v>
      </c>
      <c r="P72" s="204">
        <f>'Ｓ５６（1981）'!A71</f>
        <v>0</v>
      </c>
      <c r="Q72" s="205">
        <f>'Ｓ５６（1981）'!B71</f>
        <v>0</v>
      </c>
      <c r="R72" s="225"/>
      <c r="S72" s="267">
        <f>'Ｓ５６（1981）'!D71</f>
        <v>0</v>
      </c>
      <c r="T72" s="268">
        <f>'Ｓ５６（1981）'!F71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'Ｓ５６（1981）'!A72</f>
        <v>271</v>
      </c>
      <c r="Q73" s="205">
        <f>'Ｓ５６（1981）'!B72</f>
        <v>0</v>
      </c>
      <c r="R73" s="225"/>
      <c r="S73" s="267">
        <f>'Ｓ５６（1981）'!D72</f>
        <v>0</v>
      </c>
      <c r="T73" s="268">
        <f>'Ｓ５６（1981）'!F72</f>
        <v>0</v>
      </c>
      <c r="U73" s="269"/>
      <c r="V73" s="221"/>
      <c r="W73" s="201" t="s">
        <v>13</v>
      </c>
      <c r="X73" s="202"/>
      <c r="Y73" s="216" t="s">
        <v>15</v>
      </c>
      <c r="Z73" s="307">
        <f>+A119</f>
        <v>0</v>
      </c>
      <c r="AA73" s="277">
        <f t="shared" ref="AA73:AB75" si="1">+B119</f>
        <v>0</v>
      </c>
      <c r="AB73" s="277">
        <f t="shared" si="1"/>
        <v>0</v>
      </c>
      <c r="AC73" s="549">
        <f>+E119</f>
        <v>0</v>
      </c>
      <c r="AD73" s="269"/>
      <c r="AE73" s="221"/>
      <c r="AF73" s="201" t="s">
        <v>13</v>
      </c>
      <c r="AG73" s="202"/>
      <c r="AH73" s="216" t="s">
        <v>402</v>
      </c>
      <c r="AI73" s="307">
        <f>+A142</f>
        <v>0</v>
      </c>
      <c r="AJ73" s="277">
        <f t="shared" ref="AJ73:AK75" si="2">+B142</f>
        <v>0</v>
      </c>
      <c r="AK73" s="277">
        <f t="shared" si="2"/>
        <v>0</v>
      </c>
      <c r="AL73" s="553">
        <f>+E142</f>
        <v>0</v>
      </c>
    </row>
    <row r="74" spans="1:38" ht="14.45" customHeight="1">
      <c r="A74" s="557">
        <v>140692</v>
      </c>
      <c r="B74" s="558">
        <v>118272</v>
      </c>
      <c r="C74" s="558">
        <v>22420</v>
      </c>
      <c r="D74" s="558">
        <v>11749</v>
      </c>
      <c r="E74" s="558">
        <v>2061</v>
      </c>
      <c r="F74" s="559">
        <v>54000</v>
      </c>
      <c r="K74" s="199"/>
      <c r="L74" s="201" t="s">
        <v>19</v>
      </c>
      <c r="M74" s="202"/>
      <c r="N74" s="202"/>
      <c r="O74" s="203" t="s">
        <v>20</v>
      </c>
      <c r="P74" s="204">
        <f>'Ｓ５６（1981）'!A73</f>
        <v>0</v>
      </c>
      <c r="Q74" s="205">
        <f>'Ｓ５６（1981）'!B73</f>
        <v>0</v>
      </c>
      <c r="R74" s="225"/>
      <c r="S74" s="267">
        <f>'Ｓ５６（1981）'!D73</f>
        <v>0</v>
      </c>
      <c r="T74" s="268">
        <f>'Ｓ５６（1981）'!F73</f>
        <v>0</v>
      </c>
      <c r="U74" s="269"/>
      <c r="V74" s="201" t="s">
        <v>19</v>
      </c>
      <c r="W74" s="202"/>
      <c r="X74" s="202"/>
      <c r="Y74" s="216" t="s">
        <v>749</v>
      </c>
      <c r="Z74" s="307">
        <f>+A120</f>
        <v>0</v>
      </c>
      <c r="AA74" s="277">
        <f t="shared" si="1"/>
        <v>0</v>
      </c>
      <c r="AB74" s="277">
        <f t="shared" si="1"/>
        <v>0</v>
      </c>
      <c r="AC74" s="549">
        <f>+E120</f>
        <v>0</v>
      </c>
      <c r="AD74" s="269"/>
      <c r="AE74" s="201" t="s">
        <v>19</v>
      </c>
      <c r="AF74" s="202"/>
      <c r="AG74" s="202"/>
      <c r="AH74" s="216" t="s">
        <v>403</v>
      </c>
      <c r="AI74" s="307">
        <f>+A143</f>
        <v>0</v>
      </c>
      <c r="AJ74" s="277">
        <f t="shared" si="2"/>
        <v>0</v>
      </c>
      <c r="AK74" s="277">
        <f t="shared" si="2"/>
        <v>0</v>
      </c>
      <c r="AL74" s="553">
        <f>+E143</f>
        <v>0</v>
      </c>
    </row>
    <row r="75" spans="1:38" ht="14.45" customHeight="1">
      <c r="A75" s="557">
        <v>16758</v>
      </c>
      <c r="B75" s="558">
        <v>14301</v>
      </c>
      <c r="C75" s="558">
        <v>2457</v>
      </c>
      <c r="D75" s="558">
        <v>839</v>
      </c>
      <c r="E75" s="558">
        <v>0</v>
      </c>
      <c r="F75" s="559">
        <v>8900</v>
      </c>
      <c r="K75" s="199" t="s">
        <v>83</v>
      </c>
      <c r="L75" s="200"/>
      <c r="M75" s="201" t="s">
        <v>22</v>
      </c>
      <c r="N75" s="202"/>
      <c r="O75" s="203" t="s">
        <v>23</v>
      </c>
      <c r="P75" s="204">
        <f>'Ｓ５６（1981）'!A75</f>
        <v>16758</v>
      </c>
      <c r="Q75" s="205">
        <f>'Ｓ５６（1981）'!B75</f>
        <v>14301</v>
      </c>
      <c r="R75" s="225"/>
      <c r="S75" s="267">
        <f>'Ｓ５６（1981）'!D75</f>
        <v>839</v>
      </c>
      <c r="T75" s="268">
        <f>'Ｓ５６（1981）'!F75</f>
        <v>8900</v>
      </c>
      <c r="U75" s="269" t="s">
        <v>404</v>
      </c>
      <c r="V75" s="200"/>
      <c r="W75" s="201" t="s">
        <v>405</v>
      </c>
      <c r="X75" s="202"/>
      <c r="Y75" s="216" t="s">
        <v>750</v>
      </c>
      <c r="Z75" s="307">
        <f>+A121</f>
        <v>15941</v>
      </c>
      <c r="AA75" s="277">
        <f t="shared" si="1"/>
        <v>0</v>
      </c>
      <c r="AB75" s="277">
        <f t="shared" si="1"/>
        <v>0</v>
      </c>
      <c r="AC75" s="549">
        <f>+E121</f>
        <v>9600</v>
      </c>
      <c r="AD75" s="269" t="s">
        <v>407</v>
      </c>
      <c r="AE75" s="200"/>
      <c r="AF75" s="201" t="s">
        <v>405</v>
      </c>
      <c r="AG75" s="202"/>
      <c r="AH75" s="216" t="s">
        <v>408</v>
      </c>
      <c r="AI75" s="307">
        <f>+A144</f>
        <v>0</v>
      </c>
      <c r="AJ75" s="277">
        <f t="shared" si="2"/>
        <v>0</v>
      </c>
      <c r="AK75" s="277">
        <f t="shared" si="2"/>
        <v>0</v>
      </c>
      <c r="AL75" s="553">
        <f>+E144</f>
        <v>0</v>
      </c>
    </row>
    <row r="76" spans="1:38" ht="14.45" customHeight="1">
      <c r="A76" s="557">
        <v>1416</v>
      </c>
      <c r="B76" s="558">
        <v>1416</v>
      </c>
      <c r="C76" s="558">
        <v>0</v>
      </c>
      <c r="D76" s="558">
        <v>0</v>
      </c>
      <c r="E76" s="558">
        <v>0</v>
      </c>
      <c r="F76" s="559">
        <v>0</v>
      </c>
      <c r="K76" s="199"/>
      <c r="L76" s="200" t="s">
        <v>25</v>
      </c>
      <c r="M76" s="201" t="s">
        <v>26</v>
      </c>
      <c r="N76" s="202"/>
      <c r="O76" s="203" t="s">
        <v>27</v>
      </c>
      <c r="P76" s="204">
        <f>'Ｓ５６（1981）'!A76</f>
        <v>1416</v>
      </c>
      <c r="Q76" s="205">
        <f>'Ｓ５６（1981）'!B76</f>
        <v>1416</v>
      </c>
      <c r="R76" s="225"/>
      <c r="S76" s="267">
        <f>'Ｓ５６（1981）'!D76</f>
        <v>0</v>
      </c>
      <c r="T76" s="268">
        <f>'Ｓ５６（1981）'!F76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9">
        <v>0</v>
      </c>
      <c r="K77" s="199"/>
      <c r="L77" s="200" t="s">
        <v>28</v>
      </c>
      <c r="M77" s="201" t="s">
        <v>29</v>
      </c>
      <c r="N77" s="202"/>
      <c r="O77" s="203" t="s">
        <v>30</v>
      </c>
      <c r="P77" s="204">
        <f>'Ｓ５６（1981）'!A77</f>
        <v>0</v>
      </c>
      <c r="Q77" s="205">
        <f>'Ｓ５６（1981）'!B77</f>
        <v>0</v>
      </c>
      <c r="R77" s="225"/>
      <c r="S77" s="267">
        <f>'Ｓ５６（1981）'!D77</f>
        <v>0</v>
      </c>
      <c r="T77" s="268">
        <f>'Ｓ５６（1981）'!F77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'Ｓ５６（1981）'!A78</f>
        <v>0</v>
      </c>
      <c r="Q78" s="205">
        <f>'Ｓ５６（1981）'!B78</f>
        <v>0</v>
      </c>
      <c r="R78" s="225"/>
      <c r="S78" s="267">
        <f>'Ｓ５６（1981）'!D78</f>
        <v>0</v>
      </c>
      <c r="T78" s="268">
        <f>'Ｓ５６（1981）'!F78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'Ｓ５６（1981）'!A79</f>
        <v>0</v>
      </c>
      <c r="Q79" s="205">
        <f>'Ｓ５６（1981）'!B79</f>
        <v>0</v>
      </c>
      <c r="R79" s="225"/>
      <c r="S79" s="267">
        <f>'Ｓ５６（1981）'!D79</f>
        <v>0</v>
      </c>
      <c r="T79" s="268">
        <f>'Ｓ５６（1981）'!F79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57423</v>
      </c>
      <c r="B80" s="558">
        <v>39626</v>
      </c>
      <c r="C80" s="558">
        <v>17797</v>
      </c>
      <c r="D80" s="558">
        <v>10410</v>
      </c>
      <c r="E80" s="558">
        <v>2061</v>
      </c>
      <c r="F80" s="559">
        <v>32300</v>
      </c>
      <c r="K80" s="199"/>
      <c r="L80" s="200" t="s">
        <v>38</v>
      </c>
      <c r="M80" s="201" t="s">
        <v>39</v>
      </c>
      <c r="N80" s="202"/>
      <c r="O80" s="203" t="s">
        <v>40</v>
      </c>
      <c r="P80" s="204">
        <f>'Ｓ５６（1981）'!A80</f>
        <v>57423</v>
      </c>
      <c r="Q80" s="205">
        <f>'Ｓ５６（1981）'!B80</f>
        <v>39626</v>
      </c>
      <c r="R80" s="225"/>
      <c r="S80" s="267">
        <f>'Ｓ５６（1981）'!D80</f>
        <v>10410</v>
      </c>
      <c r="T80" s="268">
        <f>'Ｓ５６（1981）'!F80</f>
        <v>32300</v>
      </c>
      <c r="U80" s="269"/>
      <c r="V80" s="200" t="s">
        <v>38</v>
      </c>
      <c r="W80" s="201" t="s">
        <v>149</v>
      </c>
      <c r="X80" s="202"/>
      <c r="Y80" s="203" t="s">
        <v>751</v>
      </c>
      <c r="Z80" s="307">
        <f>+A122</f>
        <v>15941</v>
      </c>
      <c r="AA80" s="277">
        <f>+B122</f>
        <v>0</v>
      </c>
      <c r="AB80" s="277">
        <f>+C122</f>
        <v>0</v>
      </c>
      <c r="AC80" s="549">
        <f>+E122</f>
        <v>9600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'Ｓ５６（1981）'!A81</f>
        <v>0</v>
      </c>
      <c r="Q81" s="205">
        <f>'Ｓ５６（1981）'!B81</f>
        <v>0</v>
      </c>
      <c r="R81" s="225"/>
      <c r="S81" s="267">
        <f>'Ｓ５６（1981）'!D81</f>
        <v>0</v>
      </c>
      <c r="T81" s="268">
        <f>'Ｓ５６（1981）'!F81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65095</v>
      </c>
      <c r="B82" s="558">
        <v>62929</v>
      </c>
      <c r="C82" s="558">
        <v>2166</v>
      </c>
      <c r="D82" s="558">
        <v>500</v>
      </c>
      <c r="E82" s="558">
        <v>0</v>
      </c>
      <c r="F82" s="559">
        <v>12800</v>
      </c>
      <c r="K82" s="199" t="s">
        <v>131</v>
      </c>
      <c r="L82" s="221"/>
      <c r="M82" s="201" t="s">
        <v>13</v>
      </c>
      <c r="N82" s="202"/>
      <c r="O82" s="203" t="s">
        <v>44</v>
      </c>
      <c r="P82" s="204">
        <f>'Ｓ５６（1981）'!A82</f>
        <v>65095</v>
      </c>
      <c r="Q82" s="205">
        <f>'Ｓ５６（1981）'!B82</f>
        <v>62929</v>
      </c>
      <c r="R82" s="225"/>
      <c r="S82" s="267">
        <f>'Ｓ５６（1981）'!D82</f>
        <v>500</v>
      </c>
      <c r="T82" s="268">
        <f>'Ｓ５６（1981）'!F82</f>
        <v>12800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3283</v>
      </c>
      <c r="B83" s="558">
        <v>1803</v>
      </c>
      <c r="C83" s="558">
        <v>1480</v>
      </c>
      <c r="D83" s="558">
        <v>490</v>
      </c>
      <c r="E83" s="558">
        <v>0</v>
      </c>
      <c r="F83" s="559">
        <v>0</v>
      </c>
      <c r="K83" s="199" t="s">
        <v>4</v>
      </c>
      <c r="L83" s="178" t="s">
        <v>45</v>
      </c>
      <c r="M83" s="202"/>
      <c r="N83" s="202"/>
      <c r="O83" s="203" t="s">
        <v>46</v>
      </c>
      <c r="P83" s="204">
        <f>'Ｓ５６（1981）'!A83</f>
        <v>3283</v>
      </c>
      <c r="Q83" s="205">
        <f>'Ｓ５６（1981）'!B83</f>
        <v>1803</v>
      </c>
      <c r="R83" s="225"/>
      <c r="S83" s="267">
        <f>'Ｓ５６（1981）'!D83</f>
        <v>490</v>
      </c>
      <c r="T83" s="268">
        <f>'Ｓ５６（1981）'!F83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'Ｓ５６（1981）'!A84</f>
        <v>0</v>
      </c>
      <c r="Q84" s="205">
        <f>'Ｓ５６（1981）'!B84</f>
        <v>0</v>
      </c>
      <c r="R84" s="225"/>
      <c r="S84" s="267">
        <f>'Ｓ５６（1981）'!D84</f>
        <v>0</v>
      </c>
      <c r="T84" s="268">
        <f>'Ｓ５６（1981）'!F84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1803</v>
      </c>
      <c r="B85" s="558">
        <v>1803</v>
      </c>
      <c r="C85" s="558">
        <v>0</v>
      </c>
      <c r="D85" s="558">
        <v>0</v>
      </c>
      <c r="E85" s="558">
        <v>0</v>
      </c>
      <c r="F85" s="559">
        <v>0</v>
      </c>
      <c r="K85" s="199"/>
      <c r="L85" s="200"/>
      <c r="M85" s="201" t="s">
        <v>101</v>
      </c>
      <c r="N85" s="202"/>
      <c r="O85" s="203" t="s">
        <v>77</v>
      </c>
      <c r="P85" s="204">
        <f>'Ｓ５６（1981）'!A85</f>
        <v>1803</v>
      </c>
      <c r="Q85" s="205">
        <f>'Ｓ５６（1981）'!B85</f>
        <v>1803</v>
      </c>
      <c r="R85" s="225"/>
      <c r="S85" s="267">
        <f>'Ｓ５６（1981）'!D85</f>
        <v>0</v>
      </c>
      <c r="T85" s="268">
        <f>'Ｓ５６（1981）'!F85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216627</v>
      </c>
      <c r="B86" s="558">
        <v>216627</v>
      </c>
      <c r="C86" s="558">
        <v>0</v>
      </c>
      <c r="D86" s="558">
        <v>4400</v>
      </c>
      <c r="E86" s="558">
        <v>500</v>
      </c>
      <c r="F86" s="559">
        <v>143900</v>
      </c>
      <c r="K86" s="199"/>
      <c r="L86" s="200"/>
      <c r="M86" s="201" t="s">
        <v>13</v>
      </c>
      <c r="N86" s="202"/>
      <c r="O86" s="203"/>
      <c r="P86" s="224">
        <f>P83-P84-P85</f>
        <v>1480</v>
      </c>
      <c r="Q86" s="225">
        <f>Q83-Q84-Q85</f>
        <v>0</v>
      </c>
      <c r="R86" s="225"/>
      <c r="S86" s="297">
        <f>S83-S84-S85</f>
        <v>490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203149</v>
      </c>
      <c r="B87" s="558">
        <v>203149</v>
      </c>
      <c r="C87" s="558">
        <v>0</v>
      </c>
      <c r="D87" s="558">
        <v>0</v>
      </c>
      <c r="E87" s="558">
        <v>500</v>
      </c>
      <c r="F87" s="559">
        <v>143900</v>
      </c>
      <c r="K87" s="199"/>
      <c r="L87" s="178"/>
      <c r="M87" s="201" t="s">
        <v>47</v>
      </c>
      <c r="N87" s="202"/>
      <c r="O87" s="203" t="s">
        <v>48</v>
      </c>
      <c r="P87" s="204">
        <f>'Ｓ５６（1981）'!A87</f>
        <v>203149</v>
      </c>
      <c r="Q87" s="205">
        <f>'Ｓ５６（1981）'!B87</f>
        <v>203149</v>
      </c>
      <c r="R87" s="225"/>
      <c r="S87" s="267">
        <f>'Ｓ５６（1981）'!D87</f>
        <v>0</v>
      </c>
      <c r="T87" s="268">
        <f>'Ｓ５６（1981）'!F87</f>
        <v>143900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2298</v>
      </c>
      <c r="B88" s="558">
        <v>2298</v>
      </c>
      <c r="C88" s="558">
        <v>0</v>
      </c>
      <c r="D88" s="558">
        <v>0</v>
      </c>
      <c r="E88" s="558">
        <v>0</v>
      </c>
      <c r="F88" s="559">
        <v>0</v>
      </c>
      <c r="K88" s="199"/>
      <c r="L88" s="200"/>
      <c r="M88" s="201" t="s">
        <v>50</v>
      </c>
      <c r="N88" s="202"/>
      <c r="O88" s="203" t="s">
        <v>51</v>
      </c>
      <c r="P88" s="204">
        <f>'Ｓ５６（1981）'!A88</f>
        <v>2298</v>
      </c>
      <c r="Q88" s="205">
        <f>'Ｓ５６（1981）'!B88</f>
        <v>2298</v>
      </c>
      <c r="R88" s="225"/>
      <c r="S88" s="267">
        <f>'Ｓ５６（1981）'!D88</f>
        <v>0</v>
      </c>
      <c r="T88" s="268">
        <f>'Ｓ５６（1981）'!F88</f>
        <v>0</v>
      </c>
      <c r="U88" s="269"/>
      <c r="V88" s="200"/>
      <c r="W88" s="201" t="s">
        <v>426</v>
      </c>
      <c r="X88" s="202"/>
      <c r="Y88" s="203" t="s">
        <v>753</v>
      </c>
      <c r="Z88" s="307">
        <f t="shared" ref="Z88:AB89" si="3">+A125</f>
        <v>7540</v>
      </c>
      <c r="AA88" s="277">
        <f t="shared" si="3"/>
        <v>0</v>
      </c>
      <c r="AB88" s="277">
        <f t="shared" si="3"/>
        <v>0</v>
      </c>
      <c r="AC88" s="549">
        <f>+E125</f>
        <v>7500</v>
      </c>
      <c r="AD88" s="269"/>
      <c r="AE88" s="200"/>
      <c r="AF88" s="201" t="s">
        <v>426</v>
      </c>
      <c r="AG88" s="202"/>
      <c r="AH88" s="203" t="s">
        <v>428</v>
      </c>
      <c r="AI88" s="307">
        <f t="shared" ref="AI88:AK89" si="4">+A148</f>
        <v>0</v>
      </c>
      <c r="AJ88" s="277">
        <f t="shared" si="4"/>
        <v>0</v>
      </c>
      <c r="AK88" s="277">
        <f t="shared" si="4"/>
        <v>0</v>
      </c>
      <c r="AL88" s="553">
        <f>+E148</f>
        <v>0</v>
      </c>
    </row>
    <row r="89" spans="1:38" ht="14.45" customHeight="1">
      <c r="A89" s="557">
        <v>2900</v>
      </c>
      <c r="B89" s="558">
        <v>2900</v>
      </c>
      <c r="C89" s="558">
        <v>0</v>
      </c>
      <c r="D89" s="558">
        <v>2900</v>
      </c>
      <c r="E89" s="558">
        <v>0</v>
      </c>
      <c r="F89" s="559">
        <v>0</v>
      </c>
      <c r="K89" s="199" t="s">
        <v>129</v>
      </c>
      <c r="L89" s="200"/>
      <c r="M89" s="201" t="s">
        <v>52</v>
      </c>
      <c r="N89" s="202"/>
      <c r="O89" s="203" t="s">
        <v>53</v>
      </c>
      <c r="P89" s="204">
        <f>'Ｓ５６（1981）'!A89</f>
        <v>2900</v>
      </c>
      <c r="Q89" s="205">
        <f>'Ｓ５６（1981）'!B89</f>
        <v>2900</v>
      </c>
      <c r="R89" s="225"/>
      <c r="S89" s="267">
        <f>'Ｓ５６（1981）'!D89</f>
        <v>2900</v>
      </c>
      <c r="T89" s="268">
        <f>'Ｓ５６（1981）'!F89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431</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'Ｓ５６（1981）'!A90</f>
        <v>0</v>
      </c>
      <c r="Q90" s="205">
        <f>'Ｓ５６（1981）'!B90</f>
        <v>0</v>
      </c>
      <c r="R90" s="225"/>
      <c r="S90" s="267">
        <f>'Ｓ５６（1981）'!D90</f>
        <v>0</v>
      </c>
      <c r="T90" s="268">
        <f>'Ｓ５６（1981）'!F90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'Ｓ５６（1981）'!A91</f>
        <v>0</v>
      </c>
      <c r="Q91" s="205">
        <f>'Ｓ５６（1981）'!B91</f>
        <v>0</v>
      </c>
      <c r="R91" s="225"/>
      <c r="S91" s="267">
        <f>'Ｓ５６（1981）'!D91</f>
        <v>0</v>
      </c>
      <c r="T91" s="268">
        <f>'Ｓ５６（1981）'!F91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'Ｓ５６（1981）'!A92</f>
        <v>0</v>
      </c>
      <c r="Q92" s="205">
        <f>'Ｓ５６（1981）'!B92</f>
        <v>0</v>
      </c>
      <c r="R92" s="225"/>
      <c r="S92" s="267">
        <f>'Ｓ５６（1981）'!D92</f>
        <v>0</v>
      </c>
      <c r="T92" s="268">
        <f>'Ｓ５６（1981）'!F92</f>
        <v>0</v>
      </c>
      <c r="U92" s="269"/>
      <c r="V92" s="200"/>
      <c r="W92" s="201" t="s">
        <v>57</v>
      </c>
      <c r="X92" s="202"/>
      <c r="Y92" s="203" t="s">
        <v>755</v>
      </c>
      <c r="Z92" s="307">
        <f>+A127</f>
        <v>0</v>
      </c>
      <c r="AA92" s="277">
        <f t="shared" ref="AA92:AC96" si="5">+B127</f>
        <v>0</v>
      </c>
      <c r="AB92" s="277">
        <f t="shared" si="5"/>
        <v>0</v>
      </c>
      <c r="AC92" s="549">
        <f>+E127</f>
        <v>0</v>
      </c>
      <c r="AD92" s="269"/>
      <c r="AE92" s="200"/>
      <c r="AF92" s="201" t="s">
        <v>57</v>
      </c>
      <c r="AG92" s="202"/>
      <c r="AH92" s="203" t="s">
        <v>433</v>
      </c>
      <c r="AI92" s="307">
        <f>+A150</f>
        <v>0</v>
      </c>
      <c r="AJ92" s="277">
        <f t="shared" ref="AJ92:AK96" si="6">+B150</f>
        <v>0</v>
      </c>
      <c r="AK92" s="277">
        <f t="shared" si="6"/>
        <v>0</v>
      </c>
      <c r="AL92" s="553">
        <f>+E150</f>
        <v>0</v>
      </c>
    </row>
    <row r="93" spans="1:38" ht="14.45" customHeight="1">
      <c r="A93" s="557">
        <v>4844</v>
      </c>
      <c r="B93" s="558">
        <v>4844</v>
      </c>
      <c r="C93" s="558">
        <v>0</v>
      </c>
      <c r="D93" s="558">
        <v>1500</v>
      </c>
      <c r="E93" s="558">
        <v>0</v>
      </c>
      <c r="F93" s="559">
        <v>0</v>
      </c>
      <c r="K93" s="199"/>
      <c r="L93" s="200"/>
      <c r="M93" s="178" t="s">
        <v>60</v>
      </c>
      <c r="N93" s="202"/>
      <c r="O93" s="203" t="s">
        <v>61</v>
      </c>
      <c r="P93" s="204">
        <f>'Ｓ５６（1981）'!A93</f>
        <v>4844</v>
      </c>
      <c r="Q93" s="205">
        <f>'Ｓ５６（1981）'!B93</f>
        <v>4844</v>
      </c>
      <c r="R93" s="225"/>
      <c r="S93" s="267">
        <f>'Ｓ５６（1981）'!D93</f>
        <v>1500</v>
      </c>
      <c r="T93" s="268">
        <f>'Ｓ５６（1981）'!F93</f>
        <v>0</v>
      </c>
      <c r="U93" s="269" t="s">
        <v>434</v>
      </c>
      <c r="V93" s="200"/>
      <c r="W93" s="178" t="s">
        <v>60</v>
      </c>
      <c r="X93" s="202"/>
      <c r="Y93" s="203" t="s">
        <v>756</v>
      </c>
      <c r="Z93" s="307">
        <f>+A128</f>
        <v>67</v>
      </c>
      <c r="AA93" s="277">
        <f t="shared" si="5"/>
        <v>0</v>
      </c>
      <c r="AB93" s="277">
        <f t="shared" si="5"/>
        <v>0</v>
      </c>
      <c r="AC93" s="549">
        <f>+E128</f>
        <v>0</v>
      </c>
      <c r="AD93" s="269"/>
      <c r="AE93" s="200"/>
      <c r="AF93" s="178" t="s">
        <v>60</v>
      </c>
      <c r="AG93" s="202"/>
      <c r="AH93" s="203" t="s">
        <v>436</v>
      </c>
      <c r="AI93" s="307">
        <f>+A151</f>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'Ｓ５６（1981）'!A94</f>
        <v>0</v>
      </c>
      <c r="Q94" s="205">
        <f>'Ｓ５６（1981）'!B94</f>
        <v>0</v>
      </c>
      <c r="R94" s="225"/>
      <c r="S94" s="267">
        <f>'Ｓ５６（1981）'!D94</f>
        <v>0</v>
      </c>
      <c r="T94" s="268">
        <f>'Ｓ５６（1981）'!F94</f>
        <v>0</v>
      </c>
      <c r="U94" s="269"/>
      <c r="V94" s="200" t="s">
        <v>59</v>
      </c>
      <c r="W94" s="200"/>
      <c r="X94" s="201" t="s">
        <v>62</v>
      </c>
      <c r="Y94" s="203" t="s">
        <v>757</v>
      </c>
      <c r="Z94" s="307">
        <f>+A129</f>
        <v>0</v>
      </c>
      <c r="AA94" s="277">
        <f t="shared" si="5"/>
        <v>0</v>
      </c>
      <c r="AB94" s="277">
        <f t="shared" si="5"/>
        <v>0</v>
      </c>
      <c r="AC94" s="549">
        <f t="shared" si="5"/>
        <v>0</v>
      </c>
      <c r="AD94" s="269"/>
      <c r="AE94" s="200" t="s">
        <v>59</v>
      </c>
      <c r="AF94" s="200"/>
      <c r="AG94" s="201" t="s">
        <v>62</v>
      </c>
      <c r="AH94" s="203" t="s">
        <v>438</v>
      </c>
      <c r="AI94" s="307">
        <f>+A152</f>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'Ｓ５６（1981）'!A95</f>
        <v>0</v>
      </c>
      <c r="Q95" s="205">
        <f>'Ｓ５６（1981）'!B95</f>
        <v>0</v>
      </c>
      <c r="R95" s="225"/>
      <c r="S95" s="267">
        <f>'Ｓ５６（1981）'!D95</f>
        <v>0</v>
      </c>
      <c r="T95" s="268">
        <f>'Ｓ５６（1981）'!F95</f>
        <v>0</v>
      </c>
      <c r="U95" s="269"/>
      <c r="V95" s="200"/>
      <c r="W95" s="200"/>
      <c r="X95" s="201" t="s">
        <v>64</v>
      </c>
      <c r="Y95" s="203" t="s">
        <v>758</v>
      </c>
      <c r="Z95" s="307">
        <f>+A130</f>
        <v>0</v>
      </c>
      <c r="AA95" s="277">
        <f t="shared" si="5"/>
        <v>0</v>
      </c>
      <c r="AB95" s="277">
        <f t="shared" si="5"/>
        <v>0</v>
      </c>
      <c r="AC95" s="549">
        <f>+E130</f>
        <v>0</v>
      </c>
      <c r="AD95" s="269"/>
      <c r="AE95" s="200"/>
      <c r="AF95" s="200"/>
      <c r="AG95" s="201" t="s">
        <v>64</v>
      </c>
      <c r="AH95" s="203" t="s">
        <v>440</v>
      </c>
      <c r="AI95" s="307">
        <f>+A153</f>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'Ｓ５６（1981）'!A96</f>
        <v>0</v>
      </c>
      <c r="Q96" s="205">
        <f>'Ｓ５６（1981）'!B96</f>
        <v>0</v>
      </c>
      <c r="R96" s="225"/>
      <c r="S96" s="267">
        <f>'Ｓ５６（1981）'!D96</f>
        <v>0</v>
      </c>
      <c r="T96" s="268">
        <f>'Ｓ５６（1981）'!F96</f>
        <v>0</v>
      </c>
      <c r="U96" s="269"/>
      <c r="V96" s="200"/>
      <c r="W96" s="200"/>
      <c r="X96" s="201" t="s">
        <v>66</v>
      </c>
      <c r="Y96" s="203" t="s">
        <v>759</v>
      </c>
      <c r="Z96" s="307">
        <f>+A131</f>
        <v>0</v>
      </c>
      <c r="AA96" s="277">
        <f t="shared" si="5"/>
        <v>0</v>
      </c>
      <c r="AB96" s="277">
        <f t="shared" si="5"/>
        <v>0</v>
      </c>
      <c r="AC96" s="549">
        <f>+E131</f>
        <v>0</v>
      </c>
      <c r="AD96" s="269"/>
      <c r="AE96" s="200"/>
      <c r="AF96" s="200"/>
      <c r="AG96" s="201" t="s">
        <v>66</v>
      </c>
      <c r="AH96" s="203" t="s">
        <v>442</v>
      </c>
      <c r="AI96" s="307">
        <f>+A154</f>
        <v>0</v>
      </c>
      <c r="AJ96" s="277">
        <f t="shared" si="6"/>
        <v>0</v>
      </c>
      <c r="AK96" s="277">
        <f t="shared" si="6"/>
        <v>0</v>
      </c>
      <c r="AL96" s="553">
        <f>+E154</f>
        <v>0</v>
      </c>
    </row>
    <row r="97" spans="1:38" ht="14.45" customHeight="1">
      <c r="A97" s="557">
        <v>4844</v>
      </c>
      <c r="B97" s="558">
        <v>4844</v>
      </c>
      <c r="C97" s="558">
        <v>0</v>
      </c>
      <c r="D97" s="558">
        <v>1500</v>
      </c>
      <c r="E97" s="558">
        <v>0</v>
      </c>
      <c r="F97" s="559">
        <v>0</v>
      </c>
      <c r="K97" s="199"/>
      <c r="L97" s="200"/>
      <c r="M97" s="200"/>
      <c r="N97" s="201" t="s">
        <v>68</v>
      </c>
      <c r="O97" s="203" t="s">
        <v>69</v>
      </c>
      <c r="P97" s="204">
        <f>'Ｓ５６（1981）'!A97</f>
        <v>4844</v>
      </c>
      <c r="Q97" s="205">
        <f>'Ｓ５６（1981）'!B97</f>
        <v>4844</v>
      </c>
      <c r="R97" s="225"/>
      <c r="S97" s="267">
        <f>'Ｓ５６（1981）'!D97</f>
        <v>1500</v>
      </c>
      <c r="T97" s="268">
        <f>'Ｓ５６（1981）'!F97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3436</v>
      </c>
      <c r="B98" s="558">
        <v>3436</v>
      </c>
      <c r="C98" s="558">
        <v>0</v>
      </c>
      <c r="D98" s="558">
        <v>0</v>
      </c>
      <c r="E98" s="558">
        <v>0</v>
      </c>
      <c r="F98" s="55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67</v>
      </c>
      <c r="AA98" s="277">
        <f t="shared" si="7"/>
        <v>0</v>
      </c>
      <c r="AB98" s="277">
        <f t="shared" si="7"/>
        <v>0</v>
      </c>
      <c r="AC98" s="549">
        <f>+E132</f>
        <v>0</v>
      </c>
      <c r="AD98" s="269"/>
      <c r="AE98" s="200" t="s">
        <v>41</v>
      </c>
      <c r="AF98" s="221"/>
      <c r="AG98" s="201" t="s">
        <v>13</v>
      </c>
      <c r="AH98" s="203" t="s">
        <v>444</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'Ｓ５６（1981）'!A98</f>
        <v>3436</v>
      </c>
      <c r="Q99" s="205">
        <f>'Ｓ５６（1981）'!B98</f>
        <v>3436</v>
      </c>
      <c r="R99" s="225"/>
      <c r="S99" s="267">
        <f>'Ｓ５６（1981）'!D98</f>
        <v>0</v>
      </c>
      <c r="T99" s="268">
        <f>'Ｓ５６（1981）'!F98</f>
        <v>0</v>
      </c>
      <c r="U99" s="315" t="s">
        <v>761</v>
      </c>
      <c r="V99" s="200"/>
      <c r="W99" s="201" t="s">
        <v>70</v>
      </c>
      <c r="X99" s="202"/>
      <c r="Y99" s="203" t="s">
        <v>762</v>
      </c>
      <c r="Z99" s="307">
        <f t="shared" si="7"/>
        <v>0</v>
      </c>
      <c r="AA99" s="277">
        <f t="shared" si="7"/>
        <v>0</v>
      </c>
      <c r="AB99" s="277">
        <f t="shared" si="7"/>
        <v>0</v>
      </c>
      <c r="AC99" s="549">
        <f>+E133</f>
        <v>0</v>
      </c>
      <c r="AD99" s="315" t="s">
        <v>446</v>
      </c>
      <c r="AE99" s="200"/>
      <c r="AF99" s="201" t="s">
        <v>70</v>
      </c>
      <c r="AG99" s="202"/>
      <c r="AH99" s="203" t="s">
        <v>447</v>
      </c>
      <c r="AI99" s="307">
        <f t="shared" si="8"/>
        <v>0</v>
      </c>
      <c r="AJ99" s="277">
        <f t="shared" si="8"/>
        <v>0</v>
      </c>
      <c r="AK99" s="277">
        <f t="shared" si="8"/>
        <v>0</v>
      </c>
      <c r="AL99" s="553">
        <f>+E156</f>
        <v>0</v>
      </c>
    </row>
    <row r="100" spans="1:38" ht="14.45" customHeight="1">
      <c r="A100" s="557">
        <v>0</v>
      </c>
      <c r="B100" s="558">
        <v>0</v>
      </c>
      <c r="C100" s="558">
        <v>0</v>
      </c>
      <c r="D100" s="558">
        <v>0</v>
      </c>
      <c r="E100" s="558">
        <v>0</v>
      </c>
      <c r="F100" s="559">
        <v>0</v>
      </c>
      <c r="K100" s="199" t="s">
        <v>130</v>
      </c>
      <c r="L100" s="200"/>
      <c r="M100" s="201" t="s">
        <v>73</v>
      </c>
      <c r="N100" s="202"/>
      <c r="O100" s="203" t="s">
        <v>74</v>
      </c>
      <c r="P100" s="204">
        <f>'Ｓ５６（1981）'!A99</f>
        <v>0</v>
      </c>
      <c r="Q100" s="205">
        <f>'Ｓ５６（1981）'!B99</f>
        <v>0</v>
      </c>
      <c r="R100" s="225"/>
      <c r="S100" s="267">
        <f>'Ｓ５６（1981）'!D99</f>
        <v>0</v>
      </c>
      <c r="T100" s="268">
        <f>'Ｓ５６（1981）'!F99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26747</v>
      </c>
      <c r="B101" s="558">
        <v>26747</v>
      </c>
      <c r="C101" s="558">
        <v>0</v>
      </c>
      <c r="D101" s="558">
        <v>4100</v>
      </c>
      <c r="E101" s="558">
        <v>0</v>
      </c>
      <c r="F101" s="559">
        <v>0</v>
      </c>
      <c r="K101" s="199"/>
      <c r="L101" s="221"/>
      <c r="M101" s="201" t="s">
        <v>13</v>
      </c>
      <c r="N101" s="202"/>
      <c r="O101" s="203" t="s">
        <v>76</v>
      </c>
      <c r="P101" s="204">
        <f>'Ｓ５６（1981）'!A100</f>
        <v>0</v>
      </c>
      <c r="Q101" s="205">
        <f>'Ｓ５６（1981）'!B100</f>
        <v>0</v>
      </c>
      <c r="R101" s="225"/>
      <c r="S101" s="267">
        <f>'Ｓ５６（1981）'!D100</f>
        <v>0</v>
      </c>
      <c r="T101" s="268">
        <f>'Ｓ５６（1981）'!F100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'Ｓ５６（1981）'!A101</f>
        <v>26747</v>
      </c>
      <c r="Q102" s="205">
        <f>'Ｓ５６（1981）'!B101</f>
        <v>26747</v>
      </c>
      <c r="R102" s="225"/>
      <c r="S102" s="267">
        <f>'Ｓ５６（1981）'!D101</f>
        <v>4100</v>
      </c>
      <c r="T102" s="268">
        <f>'Ｓ５６（1981）'!F101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44120</v>
      </c>
      <c r="B103" s="558">
        <v>43669</v>
      </c>
      <c r="C103" s="558">
        <v>451</v>
      </c>
      <c r="D103" s="558">
        <v>0</v>
      </c>
      <c r="E103" s="558">
        <v>0</v>
      </c>
      <c r="F103" s="559">
        <v>7000</v>
      </c>
      <c r="K103" s="199"/>
      <c r="L103" s="200"/>
      <c r="M103" s="201" t="s">
        <v>11</v>
      </c>
      <c r="N103" s="202"/>
      <c r="O103" s="203" t="s">
        <v>80</v>
      </c>
      <c r="P103" s="204">
        <f>'Ｓ５６（1981）'!A102</f>
        <v>0</v>
      </c>
      <c r="Q103" s="205">
        <f>'Ｓ５６（1981）'!B102</f>
        <v>0</v>
      </c>
      <c r="R103" s="225"/>
      <c r="S103" s="267">
        <f>'Ｓ５６（1981）'!D102</f>
        <v>0</v>
      </c>
      <c r="T103" s="268">
        <f>'Ｓ５６（1981）'!F102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28089</v>
      </c>
      <c r="B104" s="558">
        <v>28089</v>
      </c>
      <c r="C104" s="558">
        <v>0</v>
      </c>
      <c r="D104" s="558">
        <v>0</v>
      </c>
      <c r="E104" s="558">
        <v>0</v>
      </c>
      <c r="F104" s="559">
        <v>7000</v>
      </c>
      <c r="K104" s="199"/>
      <c r="L104" s="221"/>
      <c r="M104" s="201" t="s">
        <v>13</v>
      </c>
      <c r="N104" s="202"/>
      <c r="O104" s="203"/>
      <c r="P104" s="224">
        <f>P102-P103</f>
        <v>26747</v>
      </c>
      <c r="Q104" s="297">
        <f>Q102-Q103</f>
        <v>26747</v>
      </c>
      <c r="R104" s="225"/>
      <c r="S104" s="297">
        <f>S102-S103</f>
        <v>4100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451</v>
      </c>
      <c r="AI104" s="307">
        <f t="shared" ref="AI104:AK105" si="10">+A158</f>
        <v>0</v>
      </c>
      <c r="AJ104" s="277">
        <f t="shared" si="10"/>
        <v>0</v>
      </c>
      <c r="AK104" s="277">
        <f t="shared" si="10"/>
        <v>0</v>
      </c>
      <c r="AL104" s="553">
        <f>+E158</f>
        <v>0</v>
      </c>
    </row>
    <row r="105" spans="1:38" ht="14.45" customHeight="1">
      <c r="A105" s="557">
        <v>8115</v>
      </c>
      <c r="B105" s="558">
        <v>8115</v>
      </c>
      <c r="C105" s="558">
        <v>0</v>
      </c>
      <c r="D105" s="558">
        <v>0</v>
      </c>
      <c r="E105" s="558">
        <v>0</v>
      </c>
      <c r="F105" s="559">
        <v>0</v>
      </c>
      <c r="K105" s="199"/>
      <c r="L105" s="174"/>
      <c r="M105" s="201" t="s">
        <v>88</v>
      </c>
      <c r="N105" s="202"/>
      <c r="O105" s="203" t="s">
        <v>109</v>
      </c>
      <c r="P105" s="204">
        <f>'Ｓ５６（1981）'!A104</f>
        <v>28089</v>
      </c>
      <c r="Q105" s="205">
        <f>'Ｓ５６（1981）'!B104</f>
        <v>28089</v>
      </c>
      <c r="R105" s="225"/>
      <c r="S105" s="267">
        <f>'Ｓ５６（1981）'!D104</f>
        <v>0</v>
      </c>
      <c r="T105" s="268">
        <f>'Ｓ５６（1981）'!F104</f>
        <v>7000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'Ｓ５６（1981）'!A105</f>
        <v>8115</v>
      </c>
      <c r="Q106" s="205">
        <f>'Ｓ５６（1981）'!B105</f>
        <v>8115</v>
      </c>
      <c r="R106" s="225"/>
      <c r="S106" s="267">
        <f>'Ｓ５６（1981）'!D105</f>
        <v>0</v>
      </c>
      <c r="T106" s="268">
        <f>'Ｓ５６（1981）'!F105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6268</v>
      </c>
      <c r="B107" s="558">
        <v>6268</v>
      </c>
      <c r="C107" s="558">
        <v>0</v>
      </c>
      <c r="D107" s="558">
        <v>0</v>
      </c>
      <c r="E107" s="558">
        <v>0</v>
      </c>
      <c r="F107" s="559">
        <v>0</v>
      </c>
      <c r="K107" s="199"/>
      <c r="L107" s="181"/>
      <c r="M107" s="201" t="s">
        <v>104</v>
      </c>
      <c r="N107" s="202"/>
      <c r="O107" s="203" t="s">
        <v>111</v>
      </c>
      <c r="P107" s="204">
        <f>'Ｓ５６（1981）'!A106</f>
        <v>0</v>
      </c>
      <c r="Q107" s="205">
        <f>'Ｓ５６（1981）'!B106</f>
        <v>0</v>
      </c>
      <c r="R107" s="225"/>
      <c r="S107" s="267">
        <f>'Ｓ５６（1981）'!D106</f>
        <v>0</v>
      </c>
      <c r="T107" s="268">
        <f>'Ｓ５６（1981）'!F106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'Ｓ５６（1981）'!A107</f>
        <v>6268</v>
      </c>
      <c r="Q108" s="205">
        <f>'Ｓ５６（1981）'!B107</f>
        <v>6268</v>
      </c>
      <c r="R108" s="225"/>
      <c r="S108" s="267">
        <f>'Ｓ５６（1981）'!D107</f>
        <v>0</v>
      </c>
      <c r="T108" s="268">
        <f>'Ｓ５６（1981）'!F107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'Ｓ５６（1981）'!A108</f>
        <v>0</v>
      </c>
      <c r="Q109" s="205">
        <f>'Ｓ５６（1981）'!B108</f>
        <v>0</v>
      </c>
      <c r="R109" s="225"/>
      <c r="S109" s="267">
        <f>'Ｓ５６（1981）'!D108</f>
        <v>0</v>
      </c>
      <c r="T109" s="268">
        <f>'Ｓ５６（1981）'!F108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'Ｓ５６（1981）'!A109</f>
        <v>0</v>
      </c>
      <c r="Q110" s="205">
        <f>'Ｓ５６（1981）'!B109</f>
        <v>0</v>
      </c>
      <c r="R110" s="225"/>
      <c r="S110" s="267">
        <f>'Ｓ５６（1981）'!D109</f>
        <v>0</v>
      </c>
      <c r="T110" s="268">
        <f>'Ｓ５６（1981）'!F109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451</v>
      </c>
      <c r="B111" s="558">
        <v>0</v>
      </c>
      <c r="C111" s="558">
        <v>451</v>
      </c>
      <c r="D111" s="558">
        <v>0</v>
      </c>
      <c r="E111" s="558">
        <v>0</v>
      </c>
      <c r="F111" s="559">
        <v>0</v>
      </c>
      <c r="K111" s="199"/>
      <c r="L111" s="181"/>
      <c r="M111" s="201" t="s">
        <v>107</v>
      </c>
      <c r="N111" s="202"/>
      <c r="O111" s="203" t="s">
        <v>115</v>
      </c>
      <c r="P111" s="204">
        <f>'Ｓ５６（1981）'!A110</f>
        <v>0</v>
      </c>
      <c r="Q111" s="205">
        <f>'Ｓ５６（1981）'!B110</f>
        <v>0</v>
      </c>
      <c r="R111" s="225"/>
      <c r="S111" s="267">
        <f>'Ｓ５６（1981）'!D110</f>
        <v>0</v>
      </c>
      <c r="T111" s="268">
        <f>'Ｓ５６（1981）'!F110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1197</v>
      </c>
      <c r="B112" s="558">
        <v>1197</v>
      </c>
      <c r="C112" s="558">
        <v>0</v>
      </c>
      <c r="D112" s="558">
        <v>0</v>
      </c>
      <c r="E112" s="558">
        <v>0</v>
      </c>
      <c r="F112" s="559">
        <v>0</v>
      </c>
      <c r="K112" s="199"/>
      <c r="L112" s="181" t="s">
        <v>41</v>
      </c>
      <c r="M112" s="201" t="s">
        <v>108</v>
      </c>
      <c r="N112" s="202"/>
      <c r="O112" s="203" t="s">
        <v>116</v>
      </c>
      <c r="P112" s="204">
        <f>'Ｓ５６（1981）'!A111</f>
        <v>451</v>
      </c>
      <c r="Q112" s="205">
        <f>'Ｓ５６（1981）'!B111</f>
        <v>0</v>
      </c>
      <c r="R112" s="225"/>
      <c r="S112" s="267">
        <f>'Ｓ５６（1981）'!D111</f>
        <v>0</v>
      </c>
      <c r="T112" s="268">
        <f>'Ｓ５６（1981）'!F111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'Ｓ５６（1981）'!A112</f>
        <v>1197</v>
      </c>
      <c r="Q113" s="205">
        <f>'Ｓ５６（1981）'!B112</f>
        <v>1197</v>
      </c>
      <c r="R113" s="225"/>
      <c r="S113" s="267">
        <f>'Ｓ５６（1981）'!D112</f>
        <v>0</v>
      </c>
      <c r="T113" s="268">
        <f>'Ｓ５６（1981）'!F112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'Ｓ５６（1981）'!A113</f>
        <v>0</v>
      </c>
      <c r="Q114" s="205">
        <f>'Ｓ５６（1981）'!B113</f>
        <v>0</v>
      </c>
      <c r="R114" s="225"/>
      <c r="S114" s="267">
        <f>'Ｓ５６（1981）'!D113</f>
        <v>0</v>
      </c>
      <c r="T114" s="268">
        <f>'Ｓ５６（1981）'!F113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449788</v>
      </c>
      <c r="Q115" s="321">
        <f>SUM(Q62:Q114)-Q63-Q64-Q66-Q67-Q69-Q70-Q71-Q84-Q85-Q86-Q94-Q95-Q96-Q97-Q98-Q103-Q104</f>
        <v>425166</v>
      </c>
      <c r="R115" s="321"/>
      <c r="S115" s="322">
        <f>SUM(S62:S114)-S63-S64-S66-S67-S69-S70-S71-S84-S85-S86-S94-S95-S96-S97-S98-S103-S104</f>
        <v>20739</v>
      </c>
      <c r="T115" s="323">
        <f>SUM(T62:T114)-T63-T64-T66-T67-T69-T70-T71-T84-T85-T86-T94-T95-T96-T97-T98-T103-T104</f>
        <v>204900</v>
      </c>
      <c r="U115" s="324"/>
      <c r="V115" s="317" t="s">
        <v>82</v>
      </c>
      <c r="W115" s="318"/>
      <c r="X115" s="318"/>
      <c r="Y115" s="319"/>
      <c r="Z115" s="325">
        <f>Z64+Z67+Z73+Z74+Z75+Z86+Z88+Z89+Z92+Z93+Z99+Z101+Z104+Z105+Z114</f>
        <v>23548</v>
      </c>
      <c r="AA115" s="326">
        <f>AA64+AA67+AA73+AA74+AA75+AA86+AA88+AA89+AA92+AA93+AA99+AA101+AA104+AA105+AA114</f>
        <v>0</v>
      </c>
      <c r="AB115" s="327">
        <f>AB64+AB67+AB73+AB74+AB75+AB86+AB88+AB89+AB92+AB93+AB99+AB101+AB104+AB105+AB114</f>
        <v>0</v>
      </c>
      <c r="AC115" s="563">
        <f>AC64+AC67+AC73+AC74+AC75+AC86+AC88+AC89+AC92+AC93+AC99+AC101+AC104+AC105+AC114</f>
        <v>17100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23548</v>
      </c>
      <c r="B116" s="555">
        <v>0</v>
      </c>
      <c r="C116" s="555">
        <v>0</v>
      </c>
      <c r="D116" s="555">
        <v>0</v>
      </c>
      <c r="E116" s="556">
        <v>17100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794</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15941</v>
      </c>
      <c r="B121" s="558">
        <v>0</v>
      </c>
      <c r="C121" s="558">
        <v>0</v>
      </c>
      <c r="D121" s="558">
        <v>0</v>
      </c>
      <c r="E121" s="559">
        <v>9600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15941</v>
      </c>
      <c r="B122" s="558">
        <v>0</v>
      </c>
      <c r="C122" s="558">
        <v>0</v>
      </c>
      <c r="D122" s="558">
        <v>0</v>
      </c>
      <c r="E122" s="559">
        <v>9600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1272</v>
      </c>
      <c r="AM122" s="1339"/>
    </row>
    <row r="123" spans="1:39" ht="14.45" customHeight="1">
      <c r="A123" s="557">
        <v>0</v>
      </c>
      <c r="B123" s="558">
        <v>0</v>
      </c>
      <c r="C123" s="558">
        <v>0</v>
      </c>
      <c r="D123" s="558">
        <v>0</v>
      </c>
      <c r="E123" s="559">
        <v>0</v>
      </c>
      <c r="K123" s="188"/>
      <c r="L123" s="189" t="s">
        <v>8</v>
      </c>
      <c r="M123" s="190"/>
      <c r="N123" s="190"/>
      <c r="O123" s="191"/>
      <c r="P123" s="365">
        <f t="shared" ref="P123:T132" si="11">P8+P62</f>
        <v>15544</v>
      </c>
      <c r="Q123" s="259">
        <f t="shared" si="11"/>
        <v>15544</v>
      </c>
      <c r="R123" s="259">
        <f t="shared" si="11"/>
        <v>0</v>
      </c>
      <c r="S123" s="333">
        <f t="shared" si="11"/>
        <v>0</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991</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0</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 t="shared" ref="AI123:AI176" si="12">Q123-Z123</f>
        <v>14553</v>
      </c>
      <c r="AJ123" s="259">
        <f>SUM(AJ124:AJ125)</f>
        <v>0</v>
      </c>
      <c r="AK123" s="370">
        <f>SUM(AK124:AK125)</f>
        <v>0</v>
      </c>
      <c r="AL123" s="1383">
        <f>P123-Q123</f>
        <v>0</v>
      </c>
      <c r="AM123" s="1339"/>
    </row>
    <row r="124" spans="1:39" ht="14.45" customHeight="1">
      <c r="A124" s="557">
        <v>7607</v>
      </c>
      <c r="B124" s="558">
        <v>0</v>
      </c>
      <c r="C124" s="558">
        <v>0</v>
      </c>
      <c r="D124" s="558">
        <v>0</v>
      </c>
      <c r="E124" s="559">
        <v>7500</v>
      </c>
      <c r="K124" s="199"/>
      <c r="L124" s="200"/>
      <c r="M124" s="201" t="s">
        <v>146</v>
      </c>
      <c r="N124" s="202"/>
      <c r="O124" s="203"/>
      <c r="P124" s="224">
        <f t="shared" si="11"/>
        <v>7298</v>
      </c>
      <c r="Q124" s="225">
        <f t="shared" si="11"/>
        <v>7298</v>
      </c>
      <c r="R124" s="225">
        <f t="shared" si="11"/>
        <v>0</v>
      </c>
      <c r="S124" s="226">
        <f t="shared" si="11"/>
        <v>0</v>
      </c>
      <c r="T124" s="275">
        <f t="shared" si="11"/>
        <v>0</v>
      </c>
      <c r="U124" s="207"/>
      <c r="V124" s="200"/>
      <c r="W124" s="201" t="s">
        <v>146</v>
      </c>
      <c r="X124" s="202"/>
      <c r="Y124" s="203" t="s">
        <v>156</v>
      </c>
      <c r="Z124" s="224">
        <f>IF(ISERROR(Z123*(Q124/Q123)),0,ROUND(Z123*(Q124/Q123),0))</f>
        <v>465</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2"/>
        <v>6833</v>
      </c>
      <c r="AJ124" s="225">
        <f>IF($P124-$Z124=0,0,ROUND((R124-AA124)*$AI124/($P124-$Z124),0))</f>
        <v>0</v>
      </c>
      <c r="AK124" s="371">
        <f>IF(P124-Z124=0,0,ROUND((S124-AB124)*AI124/(P124-Z124),0))</f>
        <v>0</v>
      </c>
      <c r="AL124" s="1383">
        <f t="shared" ref="AL124:AL175" si="13">P124-Q124</f>
        <v>0</v>
      </c>
      <c r="AM124" s="1339"/>
    </row>
    <row r="125" spans="1:39" ht="14.45" customHeight="1">
      <c r="A125" s="557">
        <v>7540</v>
      </c>
      <c r="B125" s="558">
        <v>0</v>
      </c>
      <c r="C125" s="558">
        <v>0</v>
      </c>
      <c r="D125" s="558">
        <v>0</v>
      </c>
      <c r="E125" s="559">
        <v>7500</v>
      </c>
      <c r="K125" s="199"/>
      <c r="L125" s="200"/>
      <c r="M125" s="201" t="s">
        <v>13</v>
      </c>
      <c r="N125" s="172"/>
      <c r="O125" s="212"/>
      <c r="P125" s="224">
        <f t="shared" si="11"/>
        <v>8246</v>
      </c>
      <c r="Q125" s="225">
        <f t="shared" si="11"/>
        <v>8246</v>
      </c>
      <c r="R125" s="225">
        <f t="shared" si="11"/>
        <v>0</v>
      </c>
      <c r="S125" s="226">
        <f t="shared" si="11"/>
        <v>0</v>
      </c>
      <c r="T125" s="275">
        <f t="shared" si="11"/>
        <v>0</v>
      </c>
      <c r="U125" s="207"/>
      <c r="V125" s="200"/>
      <c r="W125" s="201" t="s">
        <v>13</v>
      </c>
      <c r="X125" s="172"/>
      <c r="Y125" s="212" t="s">
        <v>156</v>
      </c>
      <c r="Z125" s="224">
        <f>Z123-Z124</f>
        <v>526</v>
      </c>
      <c r="AA125" s="225">
        <f>AA123-AA124</f>
        <v>0</v>
      </c>
      <c r="AB125" s="297">
        <f>AB123-AB124</f>
        <v>0</v>
      </c>
      <c r="AC125" s="371">
        <f>AC123-AC124</f>
        <v>0</v>
      </c>
      <c r="AE125" s="199"/>
      <c r="AF125" s="200"/>
      <c r="AG125" s="201" t="s">
        <v>13</v>
      </c>
      <c r="AH125" s="172"/>
      <c r="AI125" s="224">
        <f t="shared" si="12"/>
        <v>7720</v>
      </c>
      <c r="AJ125" s="225">
        <f>IF($P125-$Z125=0,0,ROUND((R125-AA125)*$AI125/($P125-$Z125),0))</f>
        <v>0</v>
      </c>
      <c r="AK125" s="371">
        <f>IF(P125-Z125=0,0,ROUND((S125-AB125)*AI125/(P125-Z125),0))</f>
        <v>0</v>
      </c>
      <c r="AL125" s="1383">
        <f t="shared" si="13"/>
        <v>0</v>
      </c>
      <c r="AM125" s="1339"/>
    </row>
    <row r="126" spans="1:39" ht="14.45" customHeight="1">
      <c r="A126" s="557">
        <v>0</v>
      </c>
      <c r="B126" s="558">
        <v>0</v>
      </c>
      <c r="C126" s="558">
        <v>0</v>
      </c>
      <c r="D126" s="558">
        <v>0</v>
      </c>
      <c r="E126" s="559">
        <v>0</v>
      </c>
      <c r="K126" s="199" t="s">
        <v>4</v>
      </c>
      <c r="L126" s="178" t="s">
        <v>14</v>
      </c>
      <c r="M126" s="175"/>
      <c r="N126" s="175"/>
      <c r="O126" s="216"/>
      <c r="P126" s="224">
        <f t="shared" si="11"/>
        <v>2504</v>
      </c>
      <c r="Q126" s="225">
        <f t="shared" si="11"/>
        <v>2504</v>
      </c>
      <c r="R126" s="225">
        <f t="shared" si="11"/>
        <v>0</v>
      </c>
      <c r="S126" s="226">
        <f t="shared" si="11"/>
        <v>0</v>
      </c>
      <c r="T126" s="275">
        <f t="shared" si="11"/>
        <v>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2"/>
        <v>2504</v>
      </c>
      <c r="AJ126" s="225">
        <f>SUM(AJ127:AJ128)</f>
        <v>0</v>
      </c>
      <c r="AK126" s="371">
        <f>SUM(AK127:AK128)</f>
        <v>0</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2504</v>
      </c>
      <c r="Q127" s="225">
        <f t="shared" si="11"/>
        <v>2504</v>
      </c>
      <c r="R127" s="225">
        <f t="shared" si="11"/>
        <v>0</v>
      </c>
      <c r="S127" s="226">
        <f t="shared" si="11"/>
        <v>0</v>
      </c>
      <c r="T127" s="275">
        <f t="shared" si="11"/>
        <v>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2504</v>
      </c>
      <c r="AJ127" s="225">
        <f>IF($P127-$Z127=0,0,ROUND((R127-AA127)*$AI127/($P127-$Z127),0))</f>
        <v>0</v>
      </c>
      <c r="AK127" s="371">
        <f>IF(P127-Z127=0,0,ROUND((S127-AB127)*AI127/(P127-Z127),0))</f>
        <v>0</v>
      </c>
      <c r="AL127" s="1383">
        <f t="shared" si="13"/>
        <v>0</v>
      </c>
      <c r="AM127" s="1339"/>
    </row>
    <row r="128" spans="1:39" ht="14.45" customHeight="1">
      <c r="A128" s="557">
        <v>67</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67</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271</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8"/>
        <v>0</v>
      </c>
      <c r="AB134" s="297">
        <f t="shared" si="18"/>
        <v>0</v>
      </c>
      <c r="AC134" s="371">
        <f t="shared" si="18"/>
        <v>0</v>
      </c>
      <c r="AE134" s="199"/>
      <c r="AF134" s="221"/>
      <c r="AG134" s="201" t="s">
        <v>13</v>
      </c>
      <c r="AH134" s="202"/>
      <c r="AI134" s="224">
        <f t="shared" si="12"/>
        <v>0</v>
      </c>
      <c r="AJ134" s="225">
        <f t="shared" si="15"/>
        <v>0</v>
      </c>
      <c r="AK134" s="371">
        <f t="shared" si="16"/>
        <v>0</v>
      </c>
      <c r="AL134" s="1383">
        <f t="shared" si="13"/>
        <v>271</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22759</v>
      </c>
      <c r="Q136" s="225">
        <f t="shared" si="17"/>
        <v>14740</v>
      </c>
      <c r="R136" s="225">
        <f t="shared" si="17"/>
        <v>0</v>
      </c>
      <c r="S136" s="226">
        <f t="shared" si="17"/>
        <v>5475</v>
      </c>
      <c r="T136" s="275">
        <f t="shared" si="17"/>
        <v>8900</v>
      </c>
      <c r="U136" s="207" t="s">
        <v>86</v>
      </c>
      <c r="V136" s="200"/>
      <c r="W136" s="201" t="s">
        <v>22</v>
      </c>
      <c r="X136" s="202"/>
      <c r="Y136" s="203" t="s">
        <v>156</v>
      </c>
      <c r="Z136" s="224">
        <f t="shared" si="18"/>
        <v>939</v>
      </c>
      <c r="AA136" s="225">
        <f t="shared" si="18"/>
        <v>0</v>
      </c>
      <c r="AB136" s="297">
        <f t="shared" si="18"/>
        <v>155</v>
      </c>
      <c r="AC136" s="371">
        <f t="shared" si="18"/>
        <v>190</v>
      </c>
      <c r="AE136" s="199"/>
      <c r="AF136" s="200"/>
      <c r="AG136" s="201" t="s">
        <v>22</v>
      </c>
      <c r="AH136" s="202"/>
      <c r="AI136" s="224">
        <f t="shared" si="12"/>
        <v>13801</v>
      </c>
      <c r="AJ136" s="225">
        <f t="shared" si="15"/>
        <v>0</v>
      </c>
      <c r="AK136" s="371">
        <f t="shared" si="16"/>
        <v>3365</v>
      </c>
      <c r="AL136" s="1383">
        <f t="shared" si="13"/>
        <v>8019</v>
      </c>
      <c r="AM136" s="1339"/>
    </row>
    <row r="137" spans="1:39" ht="14.45" customHeight="1">
      <c r="A137" s="557">
        <v>0</v>
      </c>
      <c r="B137" s="558">
        <v>0</v>
      </c>
      <c r="C137" s="558">
        <v>0</v>
      </c>
      <c r="D137" s="558">
        <v>0</v>
      </c>
      <c r="E137" s="559">
        <v>0</v>
      </c>
      <c r="K137" s="199"/>
      <c r="L137" s="200" t="s">
        <v>25</v>
      </c>
      <c r="M137" s="201" t="s">
        <v>26</v>
      </c>
      <c r="N137" s="202"/>
      <c r="O137" s="203"/>
      <c r="P137" s="224">
        <f t="shared" si="17"/>
        <v>55408</v>
      </c>
      <c r="Q137" s="225">
        <f t="shared" si="17"/>
        <v>55408</v>
      </c>
      <c r="R137" s="225">
        <f t="shared" si="17"/>
        <v>0</v>
      </c>
      <c r="S137" s="226">
        <f t="shared" si="17"/>
        <v>32382</v>
      </c>
      <c r="T137" s="275">
        <f t="shared" si="17"/>
        <v>11900</v>
      </c>
      <c r="U137" s="207"/>
      <c r="V137" s="200" t="s">
        <v>25</v>
      </c>
      <c r="W137" s="201" t="s">
        <v>26</v>
      </c>
      <c r="X137" s="202"/>
      <c r="Y137" s="203" t="s">
        <v>156</v>
      </c>
      <c r="Z137" s="224">
        <f t="shared" si="18"/>
        <v>3531</v>
      </c>
      <c r="AA137" s="225">
        <f t="shared" si="18"/>
        <v>0</v>
      </c>
      <c r="AB137" s="297">
        <f t="shared" si="18"/>
        <v>917</v>
      </c>
      <c r="AC137" s="371">
        <f t="shared" si="18"/>
        <v>254</v>
      </c>
      <c r="AE137" s="199"/>
      <c r="AF137" s="200" t="s">
        <v>25</v>
      </c>
      <c r="AG137" s="201" t="s">
        <v>26</v>
      </c>
      <c r="AH137" s="202"/>
      <c r="AI137" s="224">
        <f t="shared" si="12"/>
        <v>51877</v>
      </c>
      <c r="AJ137" s="225">
        <f t="shared" si="15"/>
        <v>0</v>
      </c>
      <c r="AK137" s="371">
        <f t="shared" si="16"/>
        <v>31465</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0</v>
      </c>
      <c r="Q138" s="225">
        <f t="shared" si="17"/>
        <v>0</v>
      </c>
      <c r="R138" s="225">
        <f t="shared" si="17"/>
        <v>0</v>
      </c>
      <c r="S138" s="226">
        <f t="shared" si="17"/>
        <v>0</v>
      </c>
      <c r="T138" s="275">
        <f t="shared" si="17"/>
        <v>0</v>
      </c>
      <c r="U138" s="207"/>
      <c r="V138" s="200" t="s">
        <v>28</v>
      </c>
      <c r="W138" s="201" t="s">
        <v>29</v>
      </c>
      <c r="X138" s="202"/>
      <c r="Y138" s="203" t="s">
        <v>156</v>
      </c>
      <c r="Z138" s="224">
        <f t="shared" si="18"/>
        <v>0</v>
      </c>
      <c r="AA138" s="225">
        <f t="shared" si="18"/>
        <v>0</v>
      </c>
      <c r="AB138" s="297">
        <f t="shared" si="18"/>
        <v>0</v>
      </c>
      <c r="AC138" s="371">
        <f t="shared" si="18"/>
        <v>0</v>
      </c>
      <c r="AE138" s="199"/>
      <c r="AF138" s="200" t="s">
        <v>28</v>
      </c>
      <c r="AG138" s="201" t="s">
        <v>29</v>
      </c>
      <c r="AH138" s="202"/>
      <c r="AI138" s="224">
        <f t="shared" si="12"/>
        <v>0</v>
      </c>
      <c r="AJ138" s="225">
        <f t="shared" si="15"/>
        <v>0</v>
      </c>
      <c r="AK138" s="371">
        <f t="shared" si="16"/>
        <v>0</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159627</v>
      </c>
      <c r="Q141" s="225">
        <f t="shared" si="17"/>
        <v>141830</v>
      </c>
      <c r="R141" s="225">
        <f t="shared" si="17"/>
        <v>0</v>
      </c>
      <c r="S141" s="226">
        <f t="shared" si="17"/>
        <v>79547</v>
      </c>
      <c r="T141" s="275">
        <f t="shared" si="17"/>
        <v>54400</v>
      </c>
      <c r="U141" s="207"/>
      <c r="V141" s="200" t="s">
        <v>38</v>
      </c>
      <c r="W141" s="201" t="s">
        <v>149</v>
      </c>
      <c r="X141" s="202"/>
      <c r="Y141" s="203" t="s">
        <v>156</v>
      </c>
      <c r="Z141" s="224">
        <f t="shared" si="18"/>
        <v>9040</v>
      </c>
      <c r="AA141" s="225">
        <f t="shared" si="18"/>
        <v>0</v>
      </c>
      <c r="AB141" s="297">
        <f t="shared" si="18"/>
        <v>2252</v>
      </c>
      <c r="AC141" s="371">
        <f t="shared" si="18"/>
        <v>1160</v>
      </c>
      <c r="AE141" s="199"/>
      <c r="AF141" s="200" t="s">
        <v>38</v>
      </c>
      <c r="AG141" s="201" t="s">
        <v>149</v>
      </c>
      <c r="AH141" s="202"/>
      <c r="AI141" s="224">
        <f t="shared" si="12"/>
        <v>132790</v>
      </c>
      <c r="AJ141" s="225">
        <f t="shared" si="15"/>
        <v>0</v>
      </c>
      <c r="AK141" s="371">
        <f t="shared" si="16"/>
        <v>68160</v>
      </c>
      <c r="AL141" s="1383">
        <f t="shared" si="13"/>
        <v>17797</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327312</v>
      </c>
      <c r="Q143" s="225">
        <f t="shared" si="19"/>
        <v>261360</v>
      </c>
      <c r="R143" s="225">
        <f t="shared" si="19"/>
        <v>0</v>
      </c>
      <c r="S143" s="226">
        <f t="shared" si="19"/>
        <v>184722</v>
      </c>
      <c r="T143" s="275">
        <f t="shared" si="19"/>
        <v>55000</v>
      </c>
      <c r="U143" s="207"/>
      <c r="V143" s="221"/>
      <c r="W143" s="201" t="s">
        <v>13</v>
      </c>
      <c r="X143" s="202"/>
      <c r="Y143" s="203" t="s">
        <v>156</v>
      </c>
      <c r="Z143" s="224">
        <f t="shared" si="18"/>
        <v>16658</v>
      </c>
      <c r="AA143" s="225">
        <f t="shared" si="18"/>
        <v>0</v>
      </c>
      <c r="AB143" s="297">
        <f t="shared" si="18"/>
        <v>5229</v>
      </c>
      <c r="AC143" s="371">
        <f t="shared" si="18"/>
        <v>1173</v>
      </c>
      <c r="AE143" s="199" t="s">
        <v>158</v>
      </c>
      <c r="AF143" s="221"/>
      <c r="AG143" s="201" t="s">
        <v>13</v>
      </c>
      <c r="AH143" s="202"/>
      <c r="AI143" s="224">
        <f t="shared" si="12"/>
        <v>244702</v>
      </c>
      <c r="AJ143" s="225">
        <f t="shared" si="15"/>
        <v>0</v>
      </c>
      <c r="AK143" s="371">
        <f t="shared" si="16"/>
        <v>141387</v>
      </c>
      <c r="AL143" s="1383">
        <f t="shared" si="13"/>
        <v>65952</v>
      </c>
      <c r="AM143" s="1339"/>
    </row>
    <row r="144" spans="1:39" ht="14.45" customHeight="1">
      <c r="A144" s="557">
        <v>0</v>
      </c>
      <c r="B144" s="558">
        <v>0</v>
      </c>
      <c r="C144" s="558">
        <v>0</v>
      </c>
      <c r="D144" s="558">
        <v>0</v>
      </c>
      <c r="E144" s="559">
        <v>0</v>
      </c>
      <c r="K144" s="199" t="s">
        <v>4</v>
      </c>
      <c r="L144" s="178" t="s">
        <v>45</v>
      </c>
      <c r="M144" s="202"/>
      <c r="N144" s="202"/>
      <c r="O144" s="203"/>
      <c r="P144" s="224">
        <f t="shared" si="19"/>
        <v>3283</v>
      </c>
      <c r="Q144" s="225">
        <f t="shared" si="19"/>
        <v>1803</v>
      </c>
      <c r="R144" s="225">
        <f t="shared" si="19"/>
        <v>0</v>
      </c>
      <c r="S144" s="226">
        <f t="shared" si="19"/>
        <v>490</v>
      </c>
      <c r="T144" s="275">
        <f t="shared" si="19"/>
        <v>0</v>
      </c>
      <c r="U144" s="207" t="s">
        <v>4</v>
      </c>
      <c r="V144" s="178" t="s">
        <v>45</v>
      </c>
      <c r="W144" s="202"/>
      <c r="X144" s="202"/>
      <c r="Y144" s="203" t="s">
        <v>156</v>
      </c>
      <c r="Z144" s="224">
        <f t="shared" si="18"/>
        <v>115</v>
      </c>
      <c r="AA144" s="225">
        <f t="shared" si="18"/>
        <v>0</v>
      </c>
      <c r="AB144" s="297">
        <f t="shared" si="18"/>
        <v>14</v>
      </c>
      <c r="AC144" s="371">
        <f t="shared" si="18"/>
        <v>0</v>
      </c>
      <c r="AE144" s="199" t="s">
        <v>159</v>
      </c>
      <c r="AF144" s="178" t="s">
        <v>45</v>
      </c>
      <c r="AG144" s="202"/>
      <c r="AH144" s="202"/>
      <c r="AI144" s="224">
        <f t="shared" si="12"/>
        <v>1688</v>
      </c>
      <c r="AJ144" s="225">
        <f>SUM(AJ145:AJ147)</f>
        <v>0</v>
      </c>
      <c r="AK144" s="371">
        <f>SUM(AK145:AK147)</f>
        <v>0</v>
      </c>
      <c r="AL144" s="1383">
        <f t="shared" si="13"/>
        <v>1480</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1803</v>
      </c>
      <c r="Q146" s="225">
        <f t="shared" si="19"/>
        <v>1803</v>
      </c>
      <c r="R146" s="225">
        <f t="shared" si="19"/>
        <v>0</v>
      </c>
      <c r="S146" s="226">
        <f t="shared" si="19"/>
        <v>0</v>
      </c>
      <c r="T146" s="275">
        <f t="shared" si="19"/>
        <v>0</v>
      </c>
      <c r="U146" s="207"/>
      <c r="V146" s="200"/>
      <c r="W146" s="201" t="s">
        <v>101</v>
      </c>
      <c r="X146" s="202"/>
      <c r="Y146" s="203" t="s">
        <v>156</v>
      </c>
      <c r="Z146" s="224">
        <f t="shared" si="20"/>
        <v>115</v>
      </c>
      <c r="AA146" s="225">
        <f t="shared" si="20"/>
        <v>0</v>
      </c>
      <c r="AB146" s="297">
        <f t="shared" si="20"/>
        <v>0</v>
      </c>
      <c r="AC146" s="371">
        <f t="shared" si="20"/>
        <v>0</v>
      </c>
      <c r="AE146" s="199" t="s">
        <v>41</v>
      </c>
      <c r="AF146" s="200"/>
      <c r="AG146" s="201" t="s">
        <v>101</v>
      </c>
      <c r="AH146" s="202"/>
      <c r="AI146" s="224">
        <f t="shared" si="12"/>
        <v>1688</v>
      </c>
      <c r="AJ146" s="225">
        <f t="shared" si="21"/>
        <v>0</v>
      </c>
      <c r="AK146" s="371">
        <f t="shared" si="22"/>
        <v>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1480</v>
      </c>
      <c r="Q147" s="225">
        <f t="shared" si="19"/>
        <v>0</v>
      </c>
      <c r="R147" s="225">
        <f t="shared" si="19"/>
        <v>0</v>
      </c>
      <c r="S147" s="226">
        <f t="shared" si="19"/>
        <v>490</v>
      </c>
      <c r="T147" s="275">
        <f t="shared" si="19"/>
        <v>0</v>
      </c>
      <c r="U147" s="207"/>
      <c r="V147" s="200"/>
      <c r="W147" s="201" t="s">
        <v>13</v>
      </c>
      <c r="X147" s="202"/>
      <c r="Y147" s="203" t="s">
        <v>156</v>
      </c>
      <c r="Z147" s="224">
        <f t="shared" si="20"/>
        <v>0</v>
      </c>
      <c r="AA147" s="225">
        <f t="shared" si="20"/>
        <v>0</v>
      </c>
      <c r="AB147" s="297">
        <f t="shared" si="20"/>
        <v>14</v>
      </c>
      <c r="AC147" s="371">
        <f t="shared" si="20"/>
        <v>0</v>
      </c>
      <c r="AE147" s="199" t="s">
        <v>162</v>
      </c>
      <c r="AF147" s="200"/>
      <c r="AG147" s="201" t="s">
        <v>13</v>
      </c>
      <c r="AH147" s="202"/>
      <c r="AI147" s="224">
        <f t="shared" si="12"/>
        <v>0</v>
      </c>
      <c r="AJ147" s="225">
        <f t="shared" si="21"/>
        <v>0</v>
      </c>
      <c r="AK147" s="371">
        <f t="shared" si="22"/>
        <v>0</v>
      </c>
      <c r="AL147" s="1383">
        <f t="shared" si="13"/>
        <v>1480</v>
      </c>
      <c r="AM147" s="1339"/>
    </row>
    <row r="148" spans="1:39" ht="14.45" customHeight="1">
      <c r="A148" s="557">
        <v>0</v>
      </c>
      <c r="B148" s="558">
        <v>0</v>
      </c>
      <c r="C148" s="558">
        <v>0</v>
      </c>
      <c r="D148" s="558">
        <v>0</v>
      </c>
      <c r="E148" s="559">
        <v>0</v>
      </c>
      <c r="K148" s="199" t="s">
        <v>83</v>
      </c>
      <c r="L148" s="178"/>
      <c r="M148" s="201" t="s">
        <v>47</v>
      </c>
      <c r="N148" s="202"/>
      <c r="O148" s="203"/>
      <c r="P148" s="224">
        <f t="shared" si="19"/>
        <v>230649</v>
      </c>
      <c r="Q148" s="225">
        <f t="shared" si="19"/>
        <v>230649</v>
      </c>
      <c r="R148" s="225">
        <f t="shared" si="19"/>
        <v>17000</v>
      </c>
      <c r="S148" s="226">
        <f t="shared" si="19"/>
        <v>0</v>
      </c>
      <c r="T148" s="275">
        <f t="shared" si="19"/>
        <v>151500</v>
      </c>
      <c r="U148" s="207" t="s">
        <v>4</v>
      </c>
      <c r="V148" s="178"/>
      <c r="W148" s="201" t="s">
        <v>47</v>
      </c>
      <c r="X148" s="202"/>
      <c r="Y148" s="203" t="s">
        <v>156</v>
      </c>
      <c r="Z148" s="224">
        <f>IF(ISERROR(Z$33*(Q148/(Q148+Q149))),0,ROUND(Z$33*(Q148/(Q148+Q149)),0))</f>
        <v>7288</v>
      </c>
      <c r="AA148" s="225">
        <f>IF(ISERROR(AA$33*(R148/(R148+R149))),0,ROUND(AA$33*(R148/(R148+R149)),0))</f>
        <v>2185</v>
      </c>
      <c r="AB148" s="297">
        <f>IF(ISERROR(AB$33*(S148/(S148+S149))),0,ROUND(AB$33*(S148/(S148+S149)),0))</f>
        <v>0</v>
      </c>
      <c r="AC148" s="371">
        <f>IF(ISERROR(AC$33*(T148/(T148+T149))),0,ROUND(AC$33*(T148/(T148+T149)),0))</f>
        <v>2792</v>
      </c>
      <c r="AE148" s="199" t="s">
        <v>163</v>
      </c>
      <c r="AF148" s="178"/>
      <c r="AG148" s="201" t="s">
        <v>47</v>
      </c>
      <c r="AH148" s="202"/>
      <c r="AI148" s="224">
        <f t="shared" si="12"/>
        <v>223361</v>
      </c>
      <c r="AJ148" s="225">
        <f t="shared" si="21"/>
        <v>14815</v>
      </c>
      <c r="AK148" s="371">
        <f t="shared" si="22"/>
        <v>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7398</v>
      </c>
      <c r="Q149" s="225">
        <f t="shared" si="19"/>
        <v>7398</v>
      </c>
      <c r="R149" s="225">
        <f t="shared" si="19"/>
        <v>3400</v>
      </c>
      <c r="S149" s="226">
        <f t="shared" si="19"/>
        <v>0</v>
      </c>
      <c r="T149" s="275">
        <f t="shared" si="19"/>
        <v>1200</v>
      </c>
      <c r="U149" s="207"/>
      <c r="V149" s="200"/>
      <c r="W149" s="201" t="s">
        <v>50</v>
      </c>
      <c r="X149" s="202"/>
      <c r="Y149" s="203" t="s">
        <v>156</v>
      </c>
      <c r="Z149" s="224">
        <f>Z33-Z148</f>
        <v>234</v>
      </c>
      <c r="AA149" s="225">
        <f>AA33-AA148</f>
        <v>437</v>
      </c>
      <c r="AB149" s="297">
        <f>AB33-AB148</f>
        <v>0</v>
      </c>
      <c r="AC149" s="371">
        <f>AC33-AC148</f>
        <v>22</v>
      </c>
      <c r="AE149" s="199" t="s">
        <v>164</v>
      </c>
      <c r="AF149" s="200"/>
      <c r="AG149" s="201" t="s">
        <v>50</v>
      </c>
      <c r="AH149" s="202"/>
      <c r="AI149" s="224">
        <f t="shared" si="12"/>
        <v>7164</v>
      </c>
      <c r="AJ149" s="225">
        <f t="shared" si="21"/>
        <v>2963</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2900</v>
      </c>
      <c r="Q150" s="225">
        <f t="shared" si="19"/>
        <v>2900</v>
      </c>
      <c r="R150" s="225">
        <f t="shared" si="19"/>
        <v>0</v>
      </c>
      <c r="S150" s="226">
        <f t="shared" si="19"/>
        <v>2900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185</v>
      </c>
      <c r="AA150" s="225">
        <f t="shared" si="23"/>
        <v>0</v>
      </c>
      <c r="AB150" s="297">
        <f t="shared" si="23"/>
        <v>82</v>
      </c>
      <c r="AC150" s="371">
        <f t="shared" si="23"/>
        <v>0</v>
      </c>
      <c r="AE150" s="199" t="s">
        <v>165</v>
      </c>
      <c r="AF150" s="200"/>
      <c r="AG150" s="201" t="s">
        <v>52</v>
      </c>
      <c r="AH150" s="202"/>
      <c r="AI150" s="224">
        <f t="shared" si="12"/>
        <v>2715</v>
      </c>
      <c r="AJ150" s="225">
        <f t="shared" si="21"/>
        <v>0</v>
      </c>
      <c r="AK150" s="371">
        <f t="shared" si="22"/>
        <v>2818</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4844</v>
      </c>
      <c r="Q154" s="225">
        <f t="shared" si="24"/>
        <v>4844</v>
      </c>
      <c r="R154" s="225">
        <f t="shared" si="24"/>
        <v>0</v>
      </c>
      <c r="S154" s="226">
        <f t="shared" si="24"/>
        <v>1500</v>
      </c>
      <c r="T154" s="275">
        <f t="shared" si="24"/>
        <v>0</v>
      </c>
      <c r="U154" s="207"/>
      <c r="V154" s="200"/>
      <c r="W154" s="178" t="s">
        <v>60</v>
      </c>
      <c r="X154" s="202"/>
      <c r="Y154" s="203" t="s">
        <v>156</v>
      </c>
      <c r="Z154" s="224">
        <f>SUM(Z155:Z159)</f>
        <v>309</v>
      </c>
      <c r="AA154" s="225">
        <f>SUM(AA155:AA159)</f>
        <v>0</v>
      </c>
      <c r="AB154" s="297">
        <f>SUM(AB155:AB159)</f>
        <v>42</v>
      </c>
      <c r="AC154" s="371">
        <f>SUM(AC155:AC159)</f>
        <v>0</v>
      </c>
      <c r="AE154" s="199" t="s">
        <v>169</v>
      </c>
      <c r="AF154" s="200"/>
      <c r="AG154" s="178" t="s">
        <v>60</v>
      </c>
      <c r="AH154" s="202"/>
      <c r="AI154" s="224">
        <f t="shared" si="12"/>
        <v>4535</v>
      </c>
      <c r="AJ154" s="225">
        <f>SUM(AJ155:AJ159)</f>
        <v>0</v>
      </c>
      <c r="AK154" s="371">
        <f>SUM(AK155:AK159)</f>
        <v>1458</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4844</v>
      </c>
      <c r="Q158" s="225">
        <f t="shared" si="24"/>
        <v>4844</v>
      </c>
      <c r="R158" s="225">
        <f t="shared" si="24"/>
        <v>0</v>
      </c>
      <c r="S158" s="226">
        <f t="shared" si="24"/>
        <v>1500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309</v>
      </c>
      <c r="AA158" s="225">
        <f t="shared" si="27"/>
        <v>0</v>
      </c>
      <c r="AB158" s="297">
        <f t="shared" si="27"/>
        <v>42</v>
      </c>
      <c r="AC158" s="371">
        <f t="shared" si="27"/>
        <v>0</v>
      </c>
      <c r="AE158" s="199"/>
      <c r="AF158" s="200"/>
      <c r="AG158" s="200"/>
      <c r="AH158" s="201" t="s">
        <v>150</v>
      </c>
      <c r="AI158" s="224">
        <f t="shared" si="12"/>
        <v>4535</v>
      </c>
      <c r="AJ158" s="225">
        <f t="shared" si="25"/>
        <v>0</v>
      </c>
      <c r="AK158" s="371">
        <f t="shared" si="26"/>
        <v>1458</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3436</v>
      </c>
      <c r="Q160" s="225">
        <f t="shared" si="24"/>
        <v>3436</v>
      </c>
      <c r="R160" s="225">
        <f t="shared" si="24"/>
        <v>0</v>
      </c>
      <c r="S160" s="226">
        <f t="shared" si="24"/>
        <v>0</v>
      </c>
      <c r="T160" s="275">
        <f t="shared" si="24"/>
        <v>0</v>
      </c>
      <c r="U160" s="207" t="s">
        <v>72</v>
      </c>
      <c r="V160" s="200"/>
      <c r="W160" s="201" t="s">
        <v>70</v>
      </c>
      <c r="X160" s="202"/>
      <c r="Y160" s="203"/>
      <c r="Z160" s="224">
        <f>Z45</f>
        <v>1738</v>
      </c>
      <c r="AA160" s="225">
        <f>AA45</f>
        <v>0</v>
      </c>
      <c r="AB160" s="297">
        <f>AB45</f>
        <v>0</v>
      </c>
      <c r="AC160" s="371">
        <f>AC45</f>
        <v>0</v>
      </c>
      <c r="AE160" s="199"/>
      <c r="AF160" s="200"/>
      <c r="AG160" s="201" t="s">
        <v>70</v>
      </c>
      <c r="AH160" s="202"/>
      <c r="AI160" s="224">
        <f t="shared" si="12"/>
        <v>1698</v>
      </c>
      <c r="AJ160" s="225">
        <f t="shared" si="25"/>
        <v>0</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0</v>
      </c>
      <c r="Q162" s="225">
        <f t="shared" si="24"/>
        <v>0</v>
      </c>
      <c r="R162" s="225">
        <f t="shared" si="24"/>
        <v>0</v>
      </c>
      <c r="S162" s="226">
        <f t="shared" si="24"/>
        <v>0</v>
      </c>
      <c r="T162" s="275">
        <f t="shared" si="24"/>
        <v>0</v>
      </c>
      <c r="U162" s="207"/>
      <c r="V162" s="221"/>
      <c r="W162" s="201" t="s">
        <v>13</v>
      </c>
      <c r="X162" s="202"/>
      <c r="Y162" s="203" t="s">
        <v>156</v>
      </c>
      <c r="Z162" s="224">
        <f t="shared" si="28"/>
        <v>0</v>
      </c>
      <c r="AA162" s="225">
        <f t="shared" si="28"/>
        <v>0</v>
      </c>
      <c r="AB162" s="297">
        <f t="shared" si="28"/>
        <v>0</v>
      </c>
      <c r="AC162" s="371">
        <f t="shared" si="28"/>
        <v>0</v>
      </c>
      <c r="AE162" s="199"/>
      <c r="AF162" s="221"/>
      <c r="AG162" s="201" t="s">
        <v>13</v>
      </c>
      <c r="AH162" s="202"/>
      <c r="AI162" s="224">
        <f t="shared" si="12"/>
        <v>0</v>
      </c>
      <c r="AJ162" s="225">
        <f t="shared" si="25"/>
        <v>0</v>
      </c>
      <c r="AK162" s="371">
        <f t="shared" si="26"/>
        <v>0</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26747</v>
      </c>
      <c r="Q163" s="225">
        <f t="shared" si="29"/>
        <v>26747</v>
      </c>
      <c r="R163" s="225">
        <f t="shared" si="29"/>
        <v>0</v>
      </c>
      <c r="S163" s="226">
        <f t="shared" si="29"/>
        <v>4100</v>
      </c>
      <c r="T163" s="275">
        <f t="shared" si="29"/>
        <v>0</v>
      </c>
      <c r="U163" s="207" t="s">
        <v>4</v>
      </c>
      <c r="V163" s="178" t="s">
        <v>78</v>
      </c>
      <c r="W163" s="202"/>
      <c r="X163" s="202"/>
      <c r="Y163" s="203" t="s">
        <v>156</v>
      </c>
      <c r="Z163" s="224">
        <f t="shared" si="28"/>
        <v>1705</v>
      </c>
      <c r="AA163" s="225">
        <f t="shared" si="28"/>
        <v>0</v>
      </c>
      <c r="AB163" s="297">
        <f t="shared" si="28"/>
        <v>116</v>
      </c>
      <c r="AC163" s="371">
        <f t="shared" si="28"/>
        <v>0</v>
      </c>
      <c r="AE163" s="199" t="s">
        <v>4</v>
      </c>
      <c r="AF163" s="178" t="s">
        <v>78</v>
      </c>
      <c r="AG163" s="202"/>
      <c r="AH163" s="202"/>
      <c r="AI163" s="224">
        <f t="shared" si="12"/>
        <v>25042</v>
      </c>
      <c r="AJ163" s="225">
        <f>SUM(AJ164:AJ165)</f>
        <v>0</v>
      </c>
      <c r="AK163" s="371">
        <f>SUM(AK164:AK165)</f>
        <v>3984</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26747</v>
      </c>
      <c r="Q165" s="225">
        <f t="shared" si="29"/>
        <v>26747</v>
      </c>
      <c r="R165" s="225">
        <f t="shared" si="29"/>
        <v>0</v>
      </c>
      <c r="S165" s="226">
        <f t="shared" si="29"/>
        <v>4100</v>
      </c>
      <c r="T165" s="275">
        <f t="shared" si="29"/>
        <v>0</v>
      </c>
      <c r="U165" s="207"/>
      <c r="V165" s="221"/>
      <c r="W165" s="201" t="s">
        <v>13</v>
      </c>
      <c r="X165" s="202"/>
      <c r="Y165" s="203" t="s">
        <v>156</v>
      </c>
      <c r="Z165" s="224">
        <f>Z163-Z164</f>
        <v>1705</v>
      </c>
      <c r="AA165" s="225">
        <f>AA163-AA164</f>
        <v>0</v>
      </c>
      <c r="AB165" s="297">
        <f>AB163-AB164</f>
        <v>116</v>
      </c>
      <c r="AC165" s="371">
        <f>AC163-AC164</f>
        <v>0</v>
      </c>
      <c r="AE165" s="199"/>
      <c r="AF165" s="221"/>
      <c r="AG165" s="201" t="s">
        <v>13</v>
      </c>
      <c r="AH165" s="202"/>
      <c r="AI165" s="224">
        <f t="shared" si="12"/>
        <v>25042</v>
      </c>
      <c r="AJ165" s="225">
        <f t="shared" si="30"/>
        <v>0</v>
      </c>
      <c r="AK165" s="371">
        <f t="shared" si="31"/>
        <v>3984</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28089</v>
      </c>
      <c r="Q166" s="225">
        <f t="shared" si="29"/>
        <v>28089</v>
      </c>
      <c r="R166" s="225">
        <f t="shared" si="29"/>
        <v>0</v>
      </c>
      <c r="S166" s="226">
        <f t="shared" si="29"/>
        <v>0</v>
      </c>
      <c r="T166" s="275">
        <f t="shared" si="29"/>
        <v>7000</v>
      </c>
      <c r="U166" s="207"/>
      <c r="V166" s="174"/>
      <c r="W166" s="201" t="s">
        <v>88</v>
      </c>
      <c r="X166" s="202"/>
      <c r="Y166" s="203"/>
      <c r="Z166" s="224">
        <f t="shared" ref="Z166:AC167" si="32">Z51</f>
        <v>2362</v>
      </c>
      <c r="AA166" s="225">
        <f t="shared" si="32"/>
        <v>0</v>
      </c>
      <c r="AB166" s="297">
        <f t="shared" si="32"/>
        <v>0</v>
      </c>
      <c r="AC166" s="371">
        <f t="shared" si="32"/>
        <v>0</v>
      </c>
      <c r="AE166" s="199"/>
      <c r="AF166" s="174"/>
      <c r="AG166" s="201" t="s">
        <v>88</v>
      </c>
      <c r="AH166" s="202"/>
      <c r="AI166" s="224">
        <f t="shared" si="12"/>
        <v>25727</v>
      </c>
      <c r="AJ166" s="225">
        <f t="shared" si="30"/>
        <v>0</v>
      </c>
      <c r="AK166" s="371">
        <f t="shared" si="31"/>
        <v>0</v>
      </c>
      <c r="AL166" s="1383">
        <f t="shared" si="13"/>
        <v>0</v>
      </c>
      <c r="AM166" s="1339"/>
    </row>
    <row r="167" spans="1:39" ht="14.45" customHeight="1" thickBot="1">
      <c r="A167" s="560"/>
      <c r="B167" s="561"/>
      <c r="C167" s="561"/>
      <c r="D167" s="561"/>
      <c r="E167" s="562"/>
      <c r="K167" s="199"/>
      <c r="L167" s="181" t="s">
        <v>91</v>
      </c>
      <c r="M167" s="201" t="s">
        <v>89</v>
      </c>
      <c r="N167" s="202"/>
      <c r="O167" s="203"/>
      <c r="P167" s="224">
        <f t="shared" si="29"/>
        <v>8115</v>
      </c>
      <c r="Q167" s="225">
        <f t="shared" si="29"/>
        <v>8115</v>
      </c>
      <c r="R167" s="225">
        <f t="shared" si="29"/>
        <v>0</v>
      </c>
      <c r="S167" s="226">
        <f t="shared" si="29"/>
        <v>0</v>
      </c>
      <c r="T167" s="275">
        <f t="shared" si="29"/>
        <v>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8115</v>
      </c>
      <c r="AJ167" s="225">
        <f t="shared" si="30"/>
        <v>0</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6268</v>
      </c>
      <c r="Q169" s="225">
        <f t="shared" si="29"/>
        <v>6268</v>
      </c>
      <c r="R169" s="225">
        <f t="shared" si="29"/>
        <v>0</v>
      </c>
      <c r="S169" s="226">
        <f t="shared" si="29"/>
        <v>0</v>
      </c>
      <c r="T169" s="275">
        <f t="shared" si="29"/>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6268</v>
      </c>
      <c r="AJ169" s="225">
        <f t="shared" si="30"/>
        <v>0</v>
      </c>
      <c r="AK169" s="371">
        <f t="shared" si="31"/>
        <v>0</v>
      </c>
      <c r="AL169" s="1383">
        <f t="shared" si="13"/>
        <v>0</v>
      </c>
      <c r="AM169" s="1339"/>
    </row>
    <row r="170" spans="1:39" ht="14.45" customHeight="1">
      <c r="A170" s="554">
        <v>2362</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36">P58+P112</f>
        <v>451</v>
      </c>
      <c r="Q173" s="225">
        <f t="shared" si="36"/>
        <v>0</v>
      </c>
      <c r="R173" s="225">
        <f t="shared" si="36"/>
        <v>0</v>
      </c>
      <c r="S173" s="226">
        <f t="shared" si="36"/>
        <v>0</v>
      </c>
      <c r="T173" s="275">
        <f t="shared" si="36"/>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0</v>
      </c>
      <c r="AJ173" s="225">
        <f t="shared" si="34"/>
        <v>0</v>
      </c>
      <c r="AK173" s="371">
        <f t="shared" si="35"/>
        <v>0</v>
      </c>
      <c r="AL173" s="1383">
        <f t="shared" si="13"/>
        <v>451</v>
      </c>
      <c r="AM173" s="1339"/>
    </row>
    <row r="174" spans="1:39" ht="14.45" customHeight="1">
      <c r="A174" s="557">
        <v>7522</v>
      </c>
      <c r="B174" s="558">
        <v>2622</v>
      </c>
      <c r="C174" s="558">
        <v>0</v>
      </c>
      <c r="D174" s="558">
        <v>10</v>
      </c>
      <c r="E174" s="559">
        <v>2814</v>
      </c>
      <c r="K174" s="199"/>
      <c r="L174" s="221"/>
      <c r="M174" s="201" t="s">
        <v>13</v>
      </c>
      <c r="N174" s="202"/>
      <c r="O174" s="203"/>
      <c r="P174" s="224">
        <f t="shared" si="36"/>
        <v>1197</v>
      </c>
      <c r="Q174" s="225">
        <f t="shared" si="36"/>
        <v>1197</v>
      </c>
      <c r="R174" s="225">
        <f t="shared" si="36"/>
        <v>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76</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1121</v>
      </c>
      <c r="AJ174" s="225">
        <f t="shared" si="34"/>
        <v>0</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-1</v>
      </c>
      <c r="AE175" s="199"/>
      <c r="AF175" s="201" t="s">
        <v>13</v>
      </c>
      <c r="AG175" s="202"/>
      <c r="AH175" s="202"/>
      <c r="AI175" s="224">
        <f t="shared" si="12"/>
        <v>0</v>
      </c>
      <c r="AJ175" s="225">
        <f t="shared" si="34"/>
        <v>0</v>
      </c>
      <c r="AK175" s="371">
        <f t="shared" si="35"/>
        <v>0</v>
      </c>
      <c r="AL175" s="1383">
        <f t="shared" si="13"/>
        <v>0</v>
      </c>
      <c r="AM175" s="1387" t="s">
        <v>1277</v>
      </c>
    </row>
    <row r="176" spans="1:39" ht="14.45" customHeight="1" thickBot="1">
      <c r="A176" s="557">
        <v>1738</v>
      </c>
      <c r="B176" s="558">
        <v>0</v>
      </c>
      <c r="C176" s="558">
        <v>0</v>
      </c>
      <c r="D176" s="558">
        <v>0</v>
      </c>
      <c r="E176" s="559">
        <v>0</v>
      </c>
      <c r="K176" s="316"/>
      <c r="L176" s="317" t="s">
        <v>82</v>
      </c>
      <c r="M176" s="318"/>
      <c r="N176" s="318"/>
      <c r="O176" s="319"/>
      <c r="P176" s="320">
        <f t="shared" si="36"/>
        <v>906802</v>
      </c>
      <c r="Q176" s="321">
        <f t="shared" si="36"/>
        <v>812832</v>
      </c>
      <c r="R176" s="321">
        <f t="shared" si="36"/>
        <v>20400</v>
      </c>
      <c r="S176" s="322">
        <f t="shared" si="36"/>
        <v>311116</v>
      </c>
      <c r="T176" s="323">
        <f t="shared" si="36"/>
        <v>289900</v>
      </c>
      <c r="U176" s="372"/>
      <c r="V176" s="317" t="s">
        <v>82</v>
      </c>
      <c r="W176" s="318"/>
      <c r="X176" s="318"/>
      <c r="Y176" s="319"/>
      <c r="Z176" s="320">
        <f>Z61</f>
        <v>45171</v>
      </c>
      <c r="AA176" s="321">
        <f>AA61</f>
        <v>2622</v>
      </c>
      <c r="AB176" s="500">
        <f>AB61</f>
        <v>8807</v>
      </c>
      <c r="AC176" s="373">
        <f>AC61</f>
        <v>5590</v>
      </c>
      <c r="AE176" s="374"/>
      <c r="AF176" s="317" t="s">
        <v>82</v>
      </c>
      <c r="AG176" s="318"/>
      <c r="AH176" s="318"/>
      <c r="AI176" s="375">
        <f t="shared" si="12"/>
        <v>767661</v>
      </c>
      <c r="AJ176" s="321">
        <f>SUM(AJ123,AJ126,AJ129,AJ133:AJ144,AJ148:AJ154,AJ160:AJ163,AJ166:AJ175)</f>
        <v>17778</v>
      </c>
      <c r="AK176" s="373">
        <f>SUM(AK123,AK126,AK129,AK133:AK144,AK148:AK154,AK160:AK163,AK166:AK175)</f>
        <v>252637</v>
      </c>
      <c r="AL176" s="1340">
        <f>SUM(AL123,AL126,AL129,AL133:AL144,AL148:AL154,AL160:AL163,AL166:AL175)</f>
        <v>93970</v>
      </c>
      <c r="AM176" s="1388">
        <f>P176-Q176</f>
        <v>93970</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33549</v>
      </c>
      <c r="B180" s="558">
        <v>0</v>
      </c>
      <c r="C180" s="558">
        <v>8807</v>
      </c>
      <c r="D180" s="558">
        <v>0</v>
      </c>
      <c r="E180" s="559">
        <v>2776</v>
      </c>
      <c r="AC180" s="442"/>
    </row>
    <row r="181" spans="1:29" ht="14.25" thickBot="1">
      <c r="A181" s="557">
        <v>45171</v>
      </c>
      <c r="B181" s="558">
        <v>2622</v>
      </c>
      <c r="C181" s="558">
        <v>8807</v>
      </c>
      <c r="D181" s="558">
        <v>10</v>
      </c>
      <c r="E181" s="559">
        <v>5590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1.xml><?xml version="1.0" encoding="utf-8"?>
<worksheet xmlns="http://schemas.openxmlformats.org/spreadsheetml/2006/main" xmlns:r="http://schemas.openxmlformats.org/officeDocument/2006/relationships">
  <dimension ref="A1:AM245"/>
  <sheetViews>
    <sheetView topLeftCell="AA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656</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251886</v>
      </c>
      <c r="B8" s="555">
        <v>235464</v>
      </c>
      <c r="C8" s="555">
        <v>236381</v>
      </c>
      <c r="D8" s="555">
        <v>15505</v>
      </c>
      <c r="E8" s="555">
        <v>45474</v>
      </c>
      <c r="F8" s="555">
        <v>94605</v>
      </c>
      <c r="G8" s="555">
        <v>0</v>
      </c>
      <c r="H8" s="556">
        <v>87200</v>
      </c>
      <c r="I8" s="558"/>
      <c r="K8" s="188"/>
      <c r="L8" s="189" t="s">
        <v>8</v>
      </c>
      <c r="M8" s="190"/>
      <c r="N8" s="190"/>
      <c r="O8" s="191" t="s">
        <v>9</v>
      </c>
      <c r="P8" s="192">
        <f>'Ｓ５５（1980）'!A9</f>
        <v>0</v>
      </c>
      <c r="Q8" s="258">
        <f>'Ｓ５５（1980）'!C9</f>
        <v>0</v>
      </c>
      <c r="R8" s="258">
        <f>'Ｓ５５（1980）'!E9</f>
        <v>0</v>
      </c>
      <c r="S8" s="260">
        <f>'Ｓ５５（1980）'!F9</f>
        <v>0</v>
      </c>
      <c r="T8" s="261">
        <f>'Ｓ５５（1980）'!H9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'Ｓ５５（1980）'!A10</f>
        <v>0</v>
      </c>
      <c r="Q9" s="205">
        <f>'Ｓ５５（1980）'!C10</f>
        <v>0</v>
      </c>
      <c r="R9" s="205">
        <f>'Ｓ５５（1980）'!E10</f>
        <v>0</v>
      </c>
      <c r="S9" s="267">
        <f>'Ｓ５５（1980）'!F10</f>
        <v>0</v>
      </c>
      <c r="T9" s="268">
        <f>'Ｓ５５（1980）'!H10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'Ｓ５５（1980）'!A11</f>
        <v>0</v>
      </c>
      <c r="Q11" s="218">
        <f>'Ｓ５５（1980）'!C11</f>
        <v>0</v>
      </c>
      <c r="R11" s="218">
        <f>'Ｓ５５（1980）'!E11</f>
        <v>0</v>
      </c>
      <c r="S11" s="283">
        <f>'Ｓ５５（1980）'!F11</f>
        <v>0</v>
      </c>
      <c r="T11" s="268">
        <f>'Ｓ５５（1980）'!H11</f>
        <v>0</v>
      </c>
      <c r="U11" s="207"/>
      <c r="V11" s="200"/>
      <c r="W11" s="172"/>
      <c r="X11" s="172"/>
      <c r="Y11" s="208"/>
      <c r="Z11" s="209"/>
      <c r="AA11" s="210"/>
      <c r="AB11" s="210"/>
      <c r="AC11" s="211"/>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'Ｓ５５（1980）'!A12</f>
        <v>0</v>
      </c>
      <c r="Q12" s="205">
        <f>'Ｓ５５（1980）'!C12</f>
        <v>0</v>
      </c>
      <c r="R12" s="205">
        <f>'Ｓ５５（1980）'!E12</f>
        <v>0</v>
      </c>
      <c r="S12" s="267">
        <f>'Ｓ５５（1980）'!F12</f>
        <v>0</v>
      </c>
      <c r="T12" s="268">
        <f>'Ｓ５５（1980）'!H12</f>
        <v>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'Ｓ５５（1980）'!A14</f>
        <v>0</v>
      </c>
      <c r="Q14" s="205">
        <f>'Ｓ５５（1980）'!C14</f>
        <v>0</v>
      </c>
      <c r="R14" s="205">
        <f>'Ｓ５５（1980）'!E14</f>
        <v>0</v>
      </c>
      <c r="S14" s="267">
        <f>'Ｓ５５（1980）'!F14</f>
        <v>0</v>
      </c>
      <c r="T14" s="268">
        <f>'Ｓ５５（1980）'!H14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'Ｓ５５（1980）'!A15</f>
        <v>0</v>
      </c>
      <c r="Q15" s="205">
        <f>'Ｓ５５（1980）'!C15</f>
        <v>0</v>
      </c>
      <c r="R15" s="205">
        <f>'Ｓ５５（1980）'!E15</f>
        <v>0</v>
      </c>
      <c r="S15" s="267">
        <f>'Ｓ５５（1980）'!F15</f>
        <v>0</v>
      </c>
      <c r="T15" s="268">
        <f>'Ｓ５５（1980）'!H15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'Ｓ５５（1980）'!A16</f>
        <v>0</v>
      </c>
      <c r="Q16" s="205">
        <f>'Ｓ５５（1980）'!C16</f>
        <v>0</v>
      </c>
      <c r="R16" s="205">
        <f>'Ｓ５５（1980）'!E16</f>
        <v>0</v>
      </c>
      <c r="S16" s="267">
        <f>'Ｓ５５（1980）'!F16</f>
        <v>0</v>
      </c>
      <c r="T16" s="268">
        <f>'Ｓ５５（1980）'!H16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'Ｓ５５（1980）'!A17</f>
        <v>0</v>
      </c>
      <c r="Q18" s="205">
        <f>'Ｓ５５（1980）'!C17</f>
        <v>0</v>
      </c>
      <c r="R18" s="205">
        <f>'Ｓ５５（1980）'!E17</f>
        <v>0</v>
      </c>
      <c r="S18" s="267">
        <f>'Ｓ５５（1980）'!F17</f>
        <v>0</v>
      </c>
      <c r="T18" s="268">
        <f>'Ｓ５５（1980）'!H17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'Ｓ５５（1980）'!A18</f>
        <v>0</v>
      </c>
      <c r="Q19" s="205">
        <f>'Ｓ５５（1980）'!C18</f>
        <v>0</v>
      </c>
      <c r="R19" s="205">
        <f>'Ｓ５５（1980）'!E18</f>
        <v>0</v>
      </c>
      <c r="S19" s="267">
        <f>'Ｓ５５（1980）'!F18</f>
        <v>0</v>
      </c>
      <c r="T19" s="268">
        <f>'Ｓ５５（1980）'!H18</f>
        <v>0</v>
      </c>
      <c r="U19" s="207"/>
      <c r="V19" s="200"/>
      <c r="W19" s="172"/>
      <c r="X19" s="172"/>
      <c r="Y19" s="212"/>
      <c r="Z19" s="209"/>
      <c r="AA19" s="210"/>
      <c r="AB19" s="210"/>
      <c r="AC19" s="211"/>
      <c r="AD19" s="165"/>
      <c r="AE19" s="165"/>
      <c r="AF19" s="165"/>
      <c r="AG19" s="165"/>
      <c r="AH19" s="165"/>
    </row>
    <row r="20" spans="1:34" ht="14.45" customHeight="1">
      <c r="A20" s="557">
        <v>147116</v>
      </c>
      <c r="B20" s="558">
        <v>143391</v>
      </c>
      <c r="C20" s="558">
        <v>131611</v>
      </c>
      <c r="D20" s="558">
        <v>15505</v>
      </c>
      <c r="E20" s="558">
        <v>0</v>
      </c>
      <c r="F20" s="558">
        <v>94605</v>
      </c>
      <c r="G20" s="558">
        <v>0</v>
      </c>
      <c r="H20" s="559">
        <v>42700</v>
      </c>
      <c r="I20" s="558"/>
      <c r="K20" s="199"/>
      <c r="L20" s="201" t="s">
        <v>19</v>
      </c>
      <c r="M20" s="202"/>
      <c r="N20" s="202"/>
      <c r="O20" s="203" t="s">
        <v>20</v>
      </c>
      <c r="P20" s="204">
        <f>'Ｓ５５（1980）'!A19</f>
        <v>0</v>
      </c>
      <c r="Q20" s="205">
        <f>'Ｓ５５（1980）'!C19</f>
        <v>0</v>
      </c>
      <c r="R20" s="449">
        <f>'Ｓ５５（1980）'!E19</f>
        <v>0</v>
      </c>
      <c r="S20" s="267">
        <f>'Ｓ５５（1980）'!F19</f>
        <v>0</v>
      </c>
      <c r="T20" s="268">
        <f>'Ｓ５５（1980）'!H19</f>
        <v>0</v>
      </c>
      <c r="U20" s="207" t="s">
        <v>4</v>
      </c>
      <c r="V20" s="200"/>
      <c r="W20" s="172"/>
      <c r="X20" s="172"/>
      <c r="Y20" s="212"/>
      <c r="Z20" s="209"/>
      <c r="AA20" s="210"/>
      <c r="AB20" s="210"/>
      <c r="AC20" s="211"/>
      <c r="AD20" s="165"/>
      <c r="AE20" s="165"/>
      <c r="AF20" s="165"/>
      <c r="AG20" s="165"/>
      <c r="AH20" s="165"/>
    </row>
    <row r="21" spans="1:34" ht="14.45" customHeight="1">
      <c r="A21" s="557">
        <v>0</v>
      </c>
      <c r="B21" s="558">
        <v>0</v>
      </c>
      <c r="C21" s="558">
        <v>0</v>
      </c>
      <c r="D21" s="558">
        <v>0</v>
      </c>
      <c r="E21" s="558">
        <v>0</v>
      </c>
      <c r="F21" s="558">
        <v>0</v>
      </c>
      <c r="G21" s="558">
        <v>0</v>
      </c>
      <c r="H21" s="559">
        <v>0</v>
      </c>
      <c r="I21" s="558"/>
      <c r="K21" s="199" t="s">
        <v>21</v>
      </c>
      <c r="L21" s="200"/>
      <c r="M21" s="201" t="s">
        <v>22</v>
      </c>
      <c r="N21" s="202"/>
      <c r="O21" s="203" t="s">
        <v>23</v>
      </c>
      <c r="P21" s="204">
        <f>'Ｓ５５（1980）'!A21</f>
        <v>0</v>
      </c>
      <c r="Q21" s="205">
        <f>'Ｓ５５（1980）'!C21</f>
        <v>0</v>
      </c>
      <c r="R21" s="205">
        <f>'Ｓ５５（1980）'!E21</f>
        <v>0</v>
      </c>
      <c r="S21" s="267">
        <f>'Ｓ５５（1980）'!F21</f>
        <v>0</v>
      </c>
      <c r="T21" s="268">
        <f>'Ｓ５５（1980）'!H21</f>
        <v>0</v>
      </c>
      <c r="U21" s="207" t="s">
        <v>24</v>
      </c>
      <c r="V21" s="200"/>
      <c r="W21" s="212"/>
      <c r="X21" s="212"/>
      <c r="Y21" s="212"/>
      <c r="Z21" s="209"/>
      <c r="AA21" s="210"/>
      <c r="AB21" s="210"/>
      <c r="AC21" s="211"/>
      <c r="AD21" s="165"/>
      <c r="AE21" s="165"/>
      <c r="AF21" s="165"/>
      <c r="AG21" s="165"/>
      <c r="AH21" s="165"/>
    </row>
    <row r="22" spans="1:34" ht="14.45" customHeight="1">
      <c r="A22" s="557">
        <v>33748</v>
      </c>
      <c r="B22" s="558">
        <v>32608</v>
      </c>
      <c r="C22" s="558">
        <v>33748</v>
      </c>
      <c r="D22" s="558">
        <v>0</v>
      </c>
      <c r="E22" s="558">
        <v>0</v>
      </c>
      <c r="F22" s="558">
        <v>19239</v>
      </c>
      <c r="G22" s="558">
        <v>0</v>
      </c>
      <c r="H22" s="559">
        <v>12000</v>
      </c>
      <c r="I22" s="558"/>
      <c r="K22" s="199"/>
      <c r="L22" s="200" t="s">
        <v>25</v>
      </c>
      <c r="M22" s="201" t="s">
        <v>26</v>
      </c>
      <c r="N22" s="202"/>
      <c r="O22" s="203" t="s">
        <v>27</v>
      </c>
      <c r="P22" s="204">
        <f>'Ｓ５５（1980）'!A22</f>
        <v>33748</v>
      </c>
      <c r="Q22" s="205">
        <f>'Ｓ５５（1980）'!C22</f>
        <v>33748</v>
      </c>
      <c r="R22" s="205">
        <f>'Ｓ５５（1980）'!E22</f>
        <v>0</v>
      </c>
      <c r="S22" s="267">
        <f>'Ｓ５５（1980）'!F22</f>
        <v>19239</v>
      </c>
      <c r="T22" s="268">
        <f>'Ｓ５５（1980）'!H22</f>
        <v>12000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'Ｓ５５（1980）'!A23</f>
        <v>0</v>
      </c>
      <c r="Q23" s="205">
        <f>'Ｓ５５（1980）'!C23</f>
        <v>0</v>
      </c>
      <c r="R23" s="205">
        <f>'Ｓ５５（1980）'!E23</f>
        <v>0</v>
      </c>
      <c r="S23" s="267">
        <f>'Ｓ５５（1980）'!F23</f>
        <v>0</v>
      </c>
      <c r="T23" s="268">
        <f>'Ｓ５５（1980）'!H23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'Ｓ５５（1980）'!A24</f>
        <v>0</v>
      </c>
      <c r="Q24" s="205">
        <f>'Ｓ５５（1980）'!C24</f>
        <v>0</v>
      </c>
      <c r="R24" s="205">
        <f>'Ｓ５５（1980）'!E24</f>
        <v>0</v>
      </c>
      <c r="S24" s="267">
        <f>'Ｓ５５（1980）'!F24</f>
        <v>0</v>
      </c>
      <c r="T24" s="268">
        <f>'Ｓ５５（1980）'!H24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'Ｓ５５（1980）'!A25</f>
        <v>0</v>
      </c>
      <c r="Q25" s="205">
        <f>'Ｓ５５（1980）'!C25</f>
        <v>0</v>
      </c>
      <c r="R25" s="205">
        <f>'Ｓ５５（1980）'!E25</f>
        <v>0</v>
      </c>
      <c r="S25" s="267">
        <f>'Ｓ５５（1980）'!F25</f>
        <v>0</v>
      </c>
      <c r="T25" s="268">
        <f>'Ｓ５５（1980）'!H25</f>
        <v>0</v>
      </c>
      <c r="U25" s="207"/>
      <c r="V25" s="200"/>
      <c r="W25" s="172"/>
      <c r="X25" s="172"/>
      <c r="Y25" s="212"/>
      <c r="Z25" s="209"/>
      <c r="AA25" s="210"/>
      <c r="AB25" s="210"/>
      <c r="AC25" s="211"/>
      <c r="AD25" s="165"/>
      <c r="AE25" s="165"/>
      <c r="AF25" s="165"/>
      <c r="AG25" s="165"/>
      <c r="AH25" s="165"/>
    </row>
    <row r="26" spans="1:34" ht="14.45" customHeight="1">
      <c r="A26" s="557">
        <v>48166</v>
      </c>
      <c r="B26" s="558">
        <v>47168</v>
      </c>
      <c r="C26" s="558">
        <v>48166</v>
      </c>
      <c r="D26" s="558">
        <v>0</v>
      </c>
      <c r="E26" s="558">
        <v>0</v>
      </c>
      <c r="F26" s="558">
        <v>31070</v>
      </c>
      <c r="G26" s="558">
        <v>0</v>
      </c>
      <c r="H26" s="559">
        <v>13300</v>
      </c>
      <c r="I26" s="558"/>
      <c r="K26" s="199"/>
      <c r="L26" s="200" t="s">
        <v>38</v>
      </c>
      <c r="M26" s="201" t="s">
        <v>39</v>
      </c>
      <c r="N26" s="202"/>
      <c r="O26" s="203" t="s">
        <v>40</v>
      </c>
      <c r="P26" s="204">
        <f>'Ｓ５５（1980）'!A26</f>
        <v>48166</v>
      </c>
      <c r="Q26" s="205">
        <f>'Ｓ５５（1980）'!C26</f>
        <v>48166</v>
      </c>
      <c r="R26" s="205">
        <f>'Ｓ５５（1980）'!E26</f>
        <v>0</v>
      </c>
      <c r="S26" s="267">
        <f>'Ｓ５５（1980）'!F26</f>
        <v>31070</v>
      </c>
      <c r="T26" s="268">
        <f>'Ｓ５５（1980）'!H26</f>
        <v>13300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'Ｓ５５（1980）'!A27</f>
        <v>0</v>
      </c>
      <c r="Q27" s="205">
        <f>'Ｓ５５（1980）'!C27</f>
        <v>0</v>
      </c>
      <c r="R27" s="205">
        <f>'Ｓ５５（1980）'!E27</f>
        <v>0</v>
      </c>
      <c r="S27" s="267">
        <f>'Ｓ５５（1980）'!F27</f>
        <v>0</v>
      </c>
      <c r="T27" s="268">
        <f>'Ｓ５５（1980）'!H27</f>
        <v>0</v>
      </c>
      <c r="U27" s="207"/>
      <c r="V27" s="200"/>
      <c r="W27" s="172"/>
      <c r="X27" s="172"/>
      <c r="Y27" s="172"/>
      <c r="Z27" s="209"/>
      <c r="AA27" s="210"/>
      <c r="AB27" s="210"/>
      <c r="AC27" s="211"/>
      <c r="AD27" s="165"/>
      <c r="AE27" s="165"/>
      <c r="AF27" s="165"/>
      <c r="AG27" s="165"/>
      <c r="AH27" s="165"/>
    </row>
    <row r="28" spans="1:34" ht="14.45" customHeight="1">
      <c r="A28" s="557">
        <v>65202</v>
      </c>
      <c r="B28" s="558">
        <v>63615</v>
      </c>
      <c r="C28" s="558">
        <v>49697</v>
      </c>
      <c r="D28" s="558">
        <v>15505</v>
      </c>
      <c r="E28" s="558">
        <v>0</v>
      </c>
      <c r="F28" s="558">
        <v>44296</v>
      </c>
      <c r="G28" s="558">
        <v>0</v>
      </c>
      <c r="H28" s="559">
        <v>17400</v>
      </c>
      <c r="I28" s="558"/>
      <c r="K28" s="199" t="s">
        <v>128</v>
      </c>
      <c r="L28" s="221"/>
      <c r="M28" s="201" t="s">
        <v>13</v>
      </c>
      <c r="N28" s="202"/>
      <c r="O28" s="203" t="s">
        <v>44</v>
      </c>
      <c r="P28" s="204">
        <f>'Ｓ５５（1980）'!A28</f>
        <v>65202</v>
      </c>
      <c r="Q28" s="205">
        <f>'Ｓ５５（1980）'!C28</f>
        <v>49697</v>
      </c>
      <c r="R28" s="205">
        <f>'Ｓ５５（1980）'!E28</f>
        <v>0</v>
      </c>
      <c r="S28" s="267">
        <f>'Ｓ５５（1980）'!F28</f>
        <v>44296</v>
      </c>
      <c r="T28" s="268">
        <f>'Ｓ５５（1980）'!H28</f>
        <v>17400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'Ｓ５５（1980）'!A29</f>
        <v>0</v>
      </c>
      <c r="Q29" s="205">
        <f>'Ｓ５５（1980）'!C29</f>
        <v>0</v>
      </c>
      <c r="R29" s="205">
        <f>'Ｓ５５（1980）'!E29</f>
        <v>0</v>
      </c>
      <c r="S29" s="267">
        <f>'Ｓ５５（1980）'!F29</f>
        <v>0</v>
      </c>
      <c r="T29" s="268">
        <f>'Ｓ５５（1980）'!H29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'Ｓ５５（1980）'!A30</f>
        <v>0</v>
      </c>
      <c r="Q30" s="205">
        <f>'Ｓ５５（1980）'!C30</f>
        <v>0</v>
      </c>
      <c r="R30" s="205">
        <f>'Ｓ５５（1980）'!E30</f>
        <v>0</v>
      </c>
      <c r="S30" s="267">
        <f>'Ｓ５５（1980）'!F30</f>
        <v>0</v>
      </c>
      <c r="T30" s="268">
        <f>'Ｓ５５（1980）'!H30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'Ｓ５５（1980）'!A31</f>
        <v>0</v>
      </c>
      <c r="Q31" s="205">
        <f>'Ｓ５５（1980）'!C31</f>
        <v>0</v>
      </c>
      <c r="R31" s="205">
        <f>'Ｓ５５（1980）'!E31</f>
        <v>0</v>
      </c>
      <c r="S31" s="267">
        <f>'Ｓ５５（1980）'!F31</f>
        <v>0</v>
      </c>
      <c r="T31" s="268">
        <f>'Ｓ５５（1980）'!H31</f>
        <v>0</v>
      </c>
      <c r="U31" s="207"/>
      <c r="V31" s="200"/>
      <c r="W31" s="172"/>
      <c r="X31" s="172"/>
      <c r="Y31" s="212"/>
      <c r="Z31" s="209"/>
      <c r="AA31" s="210"/>
      <c r="AB31" s="210"/>
      <c r="AC31" s="211"/>
      <c r="AD31" s="165"/>
      <c r="AE31" s="165"/>
      <c r="AF31" s="165"/>
      <c r="AG31" s="165"/>
      <c r="AH31" s="165"/>
    </row>
    <row r="32" spans="1:34" ht="14.45" customHeight="1">
      <c r="A32" s="557">
        <v>60500</v>
      </c>
      <c r="B32" s="558">
        <v>60500</v>
      </c>
      <c r="C32" s="558">
        <v>60500</v>
      </c>
      <c r="D32" s="558">
        <v>0</v>
      </c>
      <c r="E32" s="558">
        <v>34750</v>
      </c>
      <c r="F32" s="558">
        <v>0</v>
      </c>
      <c r="G32" s="558">
        <v>0</v>
      </c>
      <c r="H32" s="559">
        <v>19900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60500</v>
      </c>
      <c r="B33" s="558">
        <v>60500</v>
      </c>
      <c r="C33" s="558">
        <v>60500</v>
      </c>
      <c r="D33" s="558">
        <v>0</v>
      </c>
      <c r="E33" s="558">
        <v>34750</v>
      </c>
      <c r="F33" s="558">
        <v>0</v>
      </c>
      <c r="G33" s="558">
        <v>0</v>
      </c>
      <c r="H33" s="559">
        <v>19900</v>
      </c>
      <c r="I33" s="558"/>
      <c r="K33" s="199"/>
      <c r="L33" s="178"/>
      <c r="M33" s="201" t="s">
        <v>47</v>
      </c>
      <c r="N33" s="202"/>
      <c r="O33" s="203" t="s">
        <v>48</v>
      </c>
      <c r="P33" s="204">
        <f>'Ｓ５５（1980）'!A33</f>
        <v>60500</v>
      </c>
      <c r="Q33" s="205">
        <f>'Ｓ５５（1980）'!C33</f>
        <v>60500</v>
      </c>
      <c r="R33" s="205">
        <f>'Ｓ５５（1980）'!E33</f>
        <v>34750</v>
      </c>
      <c r="S33" s="267">
        <f>'Ｓ５５（1980）'!F33</f>
        <v>0</v>
      </c>
      <c r="T33" s="268">
        <f>'Ｓ５５（1980）'!H33</f>
        <v>19900</v>
      </c>
      <c r="U33" s="207" t="s">
        <v>4</v>
      </c>
      <c r="V33" s="201" t="s">
        <v>49</v>
      </c>
      <c r="W33" s="202"/>
      <c r="X33" s="202"/>
      <c r="Y33" s="203" t="s">
        <v>17</v>
      </c>
      <c r="Z33" s="204">
        <f>+A174</f>
        <v>595</v>
      </c>
      <c r="AA33" s="205">
        <f>+B174</f>
        <v>0</v>
      </c>
      <c r="AB33" s="205">
        <f>+C174</f>
        <v>0</v>
      </c>
      <c r="AC33" s="548">
        <f>+E174</f>
        <v>400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'Ｓ５５（1980）'!A34</f>
        <v>0</v>
      </c>
      <c r="Q34" s="205">
        <f>'Ｓ５５（1980）'!C34</f>
        <v>0</v>
      </c>
      <c r="R34" s="205">
        <f>'Ｓ５５（1980）'!E34</f>
        <v>0</v>
      </c>
      <c r="S34" s="267">
        <f>'Ｓ５５（1980）'!F34</f>
        <v>0</v>
      </c>
      <c r="T34" s="268">
        <f>'Ｓ５５（1980）'!H34</f>
        <v>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'Ｓ５５（1980）'!A35</f>
        <v>0</v>
      </c>
      <c r="Q35" s="205">
        <f>'Ｓ５５（1980）'!C35</f>
        <v>0</v>
      </c>
      <c r="R35" s="205">
        <f>'Ｓ５５（1980）'!E35</f>
        <v>0</v>
      </c>
      <c r="S35" s="267">
        <f>'Ｓ５５（1980）'!F35</f>
        <v>0</v>
      </c>
      <c r="T35" s="268">
        <f>'Ｓ５５（1980）'!H35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'Ｓ５５（1980）'!A36</f>
        <v>0</v>
      </c>
      <c r="Q36" s="205">
        <f>'Ｓ５５（1980）'!C36</f>
        <v>0</v>
      </c>
      <c r="R36" s="205">
        <f>'Ｓ５５（1980）'!E36</f>
        <v>0</v>
      </c>
      <c r="S36" s="267">
        <f>'Ｓ５５（1980）'!F36</f>
        <v>0</v>
      </c>
      <c r="T36" s="268">
        <f>'Ｓ５５（1980）'!H36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'Ｓ５５（1980）'!A37</f>
        <v>0</v>
      </c>
      <c r="Q37" s="205">
        <f>'Ｓ５５（1980）'!C37</f>
        <v>0</v>
      </c>
      <c r="R37" s="205">
        <f>'Ｓ５５（1980）'!E37</f>
        <v>0</v>
      </c>
      <c r="S37" s="267">
        <f>'Ｓ５５（1980）'!F37</f>
        <v>0</v>
      </c>
      <c r="T37" s="268">
        <f>'Ｓ５５（1980）'!H37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'Ｓ５５（1980）'!A38</f>
        <v>0</v>
      </c>
      <c r="Q38" s="205">
        <f>'Ｓ５５（1980）'!C38</f>
        <v>0</v>
      </c>
      <c r="R38" s="205">
        <f>'Ｓ５５（1980）'!E38</f>
        <v>0</v>
      </c>
      <c r="S38" s="267">
        <f>'Ｓ５５（1980）'!F38</f>
        <v>0</v>
      </c>
      <c r="T38" s="268">
        <f>'Ｓ５５（1980）'!H38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'Ｓ５５（1980）'!A39</f>
        <v>0</v>
      </c>
      <c r="Q39" s="205">
        <f>'Ｓ５５（1980）'!C39</f>
        <v>0</v>
      </c>
      <c r="R39" s="205">
        <f>'Ｓ５５（1980）'!E39</f>
        <v>0</v>
      </c>
      <c r="S39" s="267">
        <f>'Ｓ５５（1980）'!F39</f>
        <v>0</v>
      </c>
      <c r="T39" s="268">
        <f>'Ｓ５５（1980）'!H39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'Ｓ５５（1980）'!A40</f>
        <v>0</v>
      </c>
      <c r="Q40" s="205">
        <f>'Ｓ５５（1980）'!C40</f>
        <v>0</v>
      </c>
      <c r="R40" s="205">
        <f>'Ｓ５５（1980）'!E40</f>
        <v>0</v>
      </c>
      <c r="S40" s="267">
        <f>'Ｓ５５（1980）'!F40</f>
        <v>0</v>
      </c>
      <c r="T40" s="268">
        <f>'Ｓ５５（1980）'!H40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'Ｓ５５（1980）'!A41</f>
        <v>0</v>
      </c>
      <c r="Q41" s="205">
        <f>'Ｓ５５（1980）'!C41</f>
        <v>0</v>
      </c>
      <c r="R41" s="205">
        <f>'Ｓ５５（1980）'!E41</f>
        <v>0</v>
      </c>
      <c r="S41" s="267">
        <f>'Ｓ５５（1980）'!F41</f>
        <v>0</v>
      </c>
      <c r="T41" s="268">
        <f>'Ｓ５５（1980）'!H41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'Ｓ５５（1980）'!A42</f>
        <v>0</v>
      </c>
      <c r="Q42" s="205">
        <f>'Ｓ５５（1980）'!C42</f>
        <v>0</v>
      </c>
      <c r="R42" s="205">
        <f>'Ｓ５５（1980）'!E42</f>
        <v>0</v>
      </c>
      <c r="S42" s="267">
        <f>'Ｓ５５（1980）'!F42</f>
        <v>0</v>
      </c>
      <c r="T42" s="268">
        <f>'Ｓ５５（1980）'!H42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'Ｓ５５（1980）'!A43</f>
        <v>0</v>
      </c>
      <c r="Q43" s="205">
        <f>'Ｓ５５（1980）'!C43</f>
        <v>0</v>
      </c>
      <c r="R43" s="205">
        <f>'Ｓ５５（1980）'!E43</f>
        <v>0</v>
      </c>
      <c r="S43" s="267">
        <f>'Ｓ５５（1980）'!F43</f>
        <v>0</v>
      </c>
      <c r="T43" s="268">
        <f>'Ｓ５５（1980）'!H43</f>
        <v>0</v>
      </c>
      <c r="U43" s="207"/>
      <c r="V43" s="200"/>
      <c r="W43" s="172"/>
      <c r="X43" s="172"/>
      <c r="Y43" s="212"/>
      <c r="Z43" s="209"/>
      <c r="AA43" s="210"/>
      <c r="AB43" s="210"/>
      <c r="AC43" s="211"/>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'Ｓ５５（1980）'!A44</f>
        <v>0</v>
      </c>
      <c r="Q45" s="205">
        <f>'Ｓ５５（1980）'!C44</f>
        <v>0</v>
      </c>
      <c r="R45" s="205">
        <f>'Ｓ５５（1980）'!E44</f>
        <v>0</v>
      </c>
      <c r="S45" s="267">
        <f>'Ｓ５５（1980）'!F44</f>
        <v>0</v>
      </c>
      <c r="T45" s="268">
        <f>'Ｓ５５（1980）'!H44</f>
        <v>0</v>
      </c>
      <c r="U45" s="207" t="s">
        <v>72</v>
      </c>
      <c r="V45" s="201" t="s">
        <v>87</v>
      </c>
      <c r="W45" s="202"/>
      <c r="X45" s="202"/>
      <c r="Y45" s="203" t="s">
        <v>93</v>
      </c>
      <c r="Z45" s="204">
        <f>+A176</f>
        <v>8358</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'Ｓ５５（1980）'!A45</f>
        <v>0</v>
      </c>
      <c r="Q46" s="205">
        <f>'Ｓ５５（1980）'!C45</f>
        <v>0</v>
      </c>
      <c r="R46" s="205">
        <f>'Ｓ５５（1980）'!E45</f>
        <v>0</v>
      </c>
      <c r="S46" s="267">
        <f>'Ｓ５５（1980）'!F45</f>
        <v>0</v>
      </c>
      <c r="T46" s="268">
        <f>'Ｓ５５（1980）'!H45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'Ｓ５５（1980）'!A46</f>
        <v>0</v>
      </c>
      <c r="Q47" s="205">
        <f>'Ｓ５５（1980）'!C46</f>
        <v>0</v>
      </c>
      <c r="R47" s="205">
        <f>'Ｓ５５（1980）'!E46</f>
        <v>0</v>
      </c>
      <c r="S47" s="267">
        <f>'Ｓ５５（1980）'!F46</f>
        <v>0</v>
      </c>
      <c r="T47" s="268">
        <f>'Ｓ５５（1980）'!H46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'Ｓ５５（1980）'!A47</f>
        <v>0</v>
      </c>
      <c r="Q48" s="205">
        <f>'Ｓ５５（1980）'!C47</f>
        <v>0</v>
      </c>
      <c r="R48" s="205">
        <f>'Ｓ５５（1980）'!E47</f>
        <v>0</v>
      </c>
      <c r="S48" s="267">
        <f>'Ｓ５５（1980）'!F47</f>
        <v>0</v>
      </c>
      <c r="T48" s="268">
        <f>'Ｓ５５（1980）'!H47</f>
        <v>0</v>
      </c>
      <c r="U48" s="207" t="s">
        <v>4</v>
      </c>
      <c r="V48" s="200"/>
      <c r="W48" s="172"/>
      <c r="X48" s="172"/>
      <c r="Y48" s="212"/>
      <c r="Z48" s="209"/>
      <c r="AA48" s="210"/>
      <c r="AB48" s="210"/>
      <c r="AC48" s="211"/>
      <c r="AD48" s="165"/>
      <c r="AE48" s="165"/>
      <c r="AF48" s="165"/>
      <c r="AG48" s="165"/>
      <c r="AH48" s="165"/>
    </row>
    <row r="49" spans="1:38" ht="14.45" customHeight="1">
      <c r="A49" s="557">
        <v>44270</v>
      </c>
      <c r="B49" s="558">
        <v>31573</v>
      </c>
      <c r="C49" s="558">
        <v>44270</v>
      </c>
      <c r="D49" s="558">
        <v>0</v>
      </c>
      <c r="E49" s="558">
        <v>10724</v>
      </c>
      <c r="F49" s="558">
        <v>0</v>
      </c>
      <c r="G49" s="558">
        <v>0</v>
      </c>
      <c r="H49" s="559">
        <v>24600</v>
      </c>
      <c r="I49" s="558"/>
      <c r="K49" s="199"/>
      <c r="L49" s="200"/>
      <c r="M49" s="201" t="s">
        <v>11</v>
      </c>
      <c r="N49" s="202"/>
      <c r="O49" s="203" t="s">
        <v>80</v>
      </c>
      <c r="P49" s="204">
        <f>'Ｓ５５（1980）'!A48</f>
        <v>0</v>
      </c>
      <c r="Q49" s="205">
        <f>'Ｓ５５（1980）'!C48</f>
        <v>0</v>
      </c>
      <c r="R49" s="205">
        <f>'Ｓ５５（1980）'!E48</f>
        <v>0</v>
      </c>
      <c r="S49" s="267">
        <f>'Ｓ５５（1980）'!F48</f>
        <v>0</v>
      </c>
      <c r="T49" s="268">
        <f>'Ｓ５５（1980）'!H48</f>
        <v>0</v>
      </c>
      <c r="U49" s="207"/>
      <c r="V49" s="200"/>
      <c r="W49" s="172"/>
      <c r="X49" s="172"/>
      <c r="Y49" s="212"/>
      <c r="Z49" s="209"/>
      <c r="AA49" s="210"/>
      <c r="AB49" s="210"/>
      <c r="AC49" s="211"/>
      <c r="AD49" s="165"/>
      <c r="AE49" s="165"/>
      <c r="AF49" s="165"/>
      <c r="AG49" s="165"/>
      <c r="AH49" s="165"/>
    </row>
    <row r="50" spans="1:38" ht="14.45" customHeight="1">
      <c r="A50" s="557">
        <v>0</v>
      </c>
      <c r="B50" s="558">
        <v>0</v>
      </c>
      <c r="C50" s="558">
        <v>0</v>
      </c>
      <c r="D50" s="558">
        <v>0</v>
      </c>
      <c r="E50" s="558">
        <v>0</v>
      </c>
      <c r="F50" s="558">
        <v>0</v>
      </c>
      <c r="G50" s="558">
        <v>0</v>
      </c>
      <c r="H50" s="559">
        <v>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'Ｓ５５（1980）'!A50</f>
        <v>0</v>
      </c>
      <c r="Q51" s="205">
        <f>'Ｓ５５（1980）'!C50</f>
        <v>0</v>
      </c>
      <c r="R51" s="205">
        <f>'Ｓ５５（1980）'!E50</f>
        <v>0</v>
      </c>
      <c r="S51" s="267">
        <f>'Ｓ５５（1980）'!F50</f>
        <v>0</v>
      </c>
      <c r="T51" s="268">
        <f>'Ｓ５５（1980）'!H50</f>
        <v>0</v>
      </c>
      <c r="U51" s="207"/>
      <c r="V51" s="201" t="s">
        <v>88</v>
      </c>
      <c r="W51" s="222"/>
      <c r="X51" s="222"/>
      <c r="Y51" s="223" t="s">
        <v>10</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'Ｓ５５（1980）'!A51</f>
        <v>0</v>
      </c>
      <c r="Q52" s="205">
        <f>'Ｓ５５（1980）'!C51</f>
        <v>0</v>
      </c>
      <c r="R52" s="205">
        <f>'Ｓ５５（1980）'!E51</f>
        <v>0</v>
      </c>
      <c r="S52" s="267">
        <f>'Ｓ５５（1980）'!F51</f>
        <v>0</v>
      </c>
      <c r="T52" s="268">
        <f>'Ｓ５５（1980）'!H51</f>
        <v>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44270</v>
      </c>
      <c r="B53" s="558">
        <v>31573</v>
      </c>
      <c r="C53" s="558">
        <v>44270</v>
      </c>
      <c r="D53" s="558">
        <v>0</v>
      </c>
      <c r="E53" s="558">
        <v>10724</v>
      </c>
      <c r="F53" s="558">
        <v>0</v>
      </c>
      <c r="G53" s="558">
        <v>0</v>
      </c>
      <c r="H53" s="559">
        <v>24600</v>
      </c>
      <c r="I53" s="558"/>
      <c r="K53" s="199"/>
      <c r="L53" s="181"/>
      <c r="M53" s="201" t="s">
        <v>104</v>
      </c>
      <c r="N53" s="202"/>
      <c r="O53" s="203" t="s">
        <v>111</v>
      </c>
      <c r="P53" s="204">
        <f>'Ｓ５５（1980）'!A52</f>
        <v>0</v>
      </c>
      <c r="Q53" s="205">
        <f>'Ｓ５５（1980）'!C52</f>
        <v>0</v>
      </c>
      <c r="R53" s="205">
        <f>'Ｓ５５（1980）'!E52</f>
        <v>0</v>
      </c>
      <c r="S53" s="267">
        <f>'Ｓ５５（1980）'!F52</f>
        <v>0</v>
      </c>
      <c r="T53" s="268">
        <f>'Ｓ５５（1980）'!H52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'Ｓ５５（1980）'!A53</f>
        <v>44270</v>
      </c>
      <c r="Q54" s="205">
        <f>'Ｓ５５（1980）'!C53</f>
        <v>44270</v>
      </c>
      <c r="R54" s="205">
        <f>'Ｓ５５（1980）'!E53</f>
        <v>10724</v>
      </c>
      <c r="S54" s="267">
        <f>'Ｓ５５（1980）'!F53</f>
        <v>0</v>
      </c>
      <c r="T54" s="268">
        <f>'Ｓ５５（1980）'!H53</f>
        <v>24600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'Ｓ５５（1980）'!A54</f>
        <v>0</v>
      </c>
      <c r="Q55" s="205">
        <f>'Ｓ５５（1980）'!C54</f>
        <v>0</v>
      </c>
      <c r="R55" s="205">
        <f>'Ｓ５５（1980）'!E54</f>
        <v>0</v>
      </c>
      <c r="S55" s="267">
        <f>'Ｓ５５（1980）'!F54</f>
        <v>0</v>
      </c>
      <c r="T55" s="268">
        <f>'Ｓ５５（1980）'!H54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'Ｓ５５（1980）'!A55</f>
        <v>0</v>
      </c>
      <c r="Q56" s="205">
        <f>'Ｓ５５（1980）'!C55</f>
        <v>0</v>
      </c>
      <c r="R56" s="205">
        <f>'Ｓ５５（1980）'!E55</f>
        <v>0</v>
      </c>
      <c r="S56" s="267">
        <f>'Ｓ５５（1980）'!F55</f>
        <v>0</v>
      </c>
      <c r="T56" s="268">
        <f>'Ｓ５５（1980）'!H55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'Ｓ５５（1980）'!A56</f>
        <v>0</v>
      </c>
      <c r="Q57" s="205">
        <f>'Ｓ５５（1980）'!C56</f>
        <v>0</v>
      </c>
      <c r="R57" s="205">
        <f>'Ｓ５５（1980）'!E56</f>
        <v>0</v>
      </c>
      <c r="S57" s="267">
        <f>'Ｓ５５（1980）'!F56</f>
        <v>0</v>
      </c>
      <c r="T57" s="268">
        <f>'Ｓ５５（1980）'!H56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'Ｓ５５（1980）'!A57</f>
        <v>0</v>
      </c>
      <c r="Q58" s="205">
        <f>'Ｓ５５（1980）'!C57</f>
        <v>0</v>
      </c>
      <c r="R58" s="205">
        <f>'Ｓ５５（1980）'!E57</f>
        <v>0</v>
      </c>
      <c r="S58" s="267">
        <f>'Ｓ５５（1980）'!F57</f>
        <v>0</v>
      </c>
      <c r="T58" s="268">
        <f>'Ｓ５５（1980）'!H57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'Ｓ５５（1980）'!A58</f>
        <v>0</v>
      </c>
      <c r="Q59" s="205">
        <f>'Ｓ５５（1980）'!C58</f>
        <v>0</v>
      </c>
      <c r="R59" s="205">
        <f>'Ｓ５５（1980）'!E58</f>
        <v>0</v>
      </c>
      <c r="S59" s="267">
        <f>'Ｓ５５（1980）'!F58</f>
        <v>0</v>
      </c>
      <c r="T59" s="268">
        <f>'Ｓ５５（1980）'!H58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'Ｓ５５（1980）'!A59</f>
        <v>0</v>
      </c>
      <c r="Q60" s="205">
        <f>'Ｓ５５（1980）'!C59</f>
        <v>0</v>
      </c>
      <c r="R60" s="205">
        <f>'Ｓ５５（1980）'!E59</f>
        <v>0</v>
      </c>
      <c r="S60" s="267">
        <f>'Ｓ５５（1980）'!F59</f>
        <v>0</v>
      </c>
      <c r="T60" s="268">
        <f>'Ｓ５５（1980）'!H59</f>
        <v>0</v>
      </c>
      <c r="U60" s="207"/>
      <c r="V60" s="221" t="s">
        <v>13</v>
      </c>
      <c r="W60" s="222"/>
      <c r="X60" s="222"/>
      <c r="Y60" s="223"/>
      <c r="Z60" s="444">
        <f>Z61-Z12-Z14-Z33-Z40-Z45-Z51-Z52-Z54-Z57</f>
        <v>10647</v>
      </c>
      <c r="AA60" s="225">
        <f>AA61-AA12-AA14-AA33-AA40-AA45-AA51-AA52-AA54-AA57</f>
        <v>0</v>
      </c>
      <c r="AB60" s="297">
        <f>AB61-AB12-AB14-AB33-AB40-AB45-AB51-AB52-AB54-AB57</f>
        <v>2187</v>
      </c>
      <c r="AC60" s="371">
        <f>AC61-AC12-AC14-AC33-AC40-AC45-AC51-AC52-AC54-AC57</f>
        <v>800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251886</v>
      </c>
      <c r="Q61" s="247">
        <f>SUM(Q8:Q60)-Q9-Q10-Q12-Q13-Q15-Q16-Q17-Q30-Q31-Q32-Q40-Q41-Q42-Q43-Q44-Q49-Q50</f>
        <v>236381</v>
      </c>
      <c r="R61" s="247">
        <f>SUM(R8:R60)-R9-R10-R12-R13-R15-R16-R17-R30-R31-R32-R40-R41-R42-R43-R44-R49-R50</f>
        <v>45474</v>
      </c>
      <c r="S61" s="336">
        <f>SUM(S8:S60)-S9-S10-S12-S13-S15-S16-S17-S30-S31-S32-S40-S41-S42-S43-S44-S49-S50</f>
        <v>94605</v>
      </c>
      <c r="T61" s="337">
        <f>SUM(T8:T60)-T9-T10-T12-T13-T15-T16-T17-T30-T31-T32-T40-T41-T42-T43-T44-T49-T50</f>
        <v>87200</v>
      </c>
      <c r="U61" s="249"/>
      <c r="V61" s="243" t="s">
        <v>82</v>
      </c>
      <c r="W61" s="244"/>
      <c r="X61" s="244"/>
      <c r="Y61" s="245" t="s">
        <v>554</v>
      </c>
      <c r="Z61" s="445">
        <f>+A181</f>
        <v>19600</v>
      </c>
      <c r="AA61" s="446">
        <f>+B181</f>
        <v>0</v>
      </c>
      <c r="AB61" s="446">
        <f>+C181</f>
        <v>2187</v>
      </c>
      <c r="AC61" s="567">
        <f>+E181</f>
        <v>1200</v>
      </c>
      <c r="AD61" s="1056"/>
      <c r="AE61" s="1056"/>
      <c r="AF61" s="1056"/>
      <c r="AG61" s="1011"/>
      <c r="AH61" s="1011"/>
      <c r="AI61" s="1012" t="s">
        <v>5</v>
      </c>
      <c r="AJ61" s="1009" t="s">
        <v>6</v>
      </c>
      <c r="AK61" s="1009" t="s">
        <v>7</v>
      </c>
      <c r="AL61" s="1013" t="s">
        <v>398</v>
      </c>
    </row>
    <row r="62" spans="1:38" ht="14.45" customHeight="1">
      <c r="A62" s="554">
        <v>347396</v>
      </c>
      <c r="B62" s="555">
        <v>322963</v>
      </c>
      <c r="C62" s="555">
        <v>24433</v>
      </c>
      <c r="D62" s="555">
        <v>9377</v>
      </c>
      <c r="E62" s="555">
        <v>2054</v>
      </c>
      <c r="F62" s="556">
        <v>155300</v>
      </c>
      <c r="K62" s="188"/>
      <c r="L62" s="189" t="s">
        <v>8</v>
      </c>
      <c r="M62" s="190"/>
      <c r="N62" s="190"/>
      <c r="O62" s="191" t="s">
        <v>9</v>
      </c>
      <c r="P62" s="257">
        <f>'Ｓ５５（1980）'!A63</f>
        <v>16570</v>
      </c>
      <c r="Q62" s="258">
        <f>'Ｓ５５（1980）'!B63</f>
        <v>14860</v>
      </c>
      <c r="R62" s="259"/>
      <c r="S62" s="260">
        <f>'Ｓ５５（1980）'!D63</f>
        <v>700</v>
      </c>
      <c r="T62" s="261">
        <f>'Ｓ５５（1980）'!F63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16570</v>
      </c>
      <c r="B63" s="558">
        <v>14860</v>
      </c>
      <c r="C63" s="558">
        <v>1710</v>
      </c>
      <c r="D63" s="558">
        <v>700</v>
      </c>
      <c r="E63" s="558">
        <v>0</v>
      </c>
      <c r="F63" s="559">
        <v>0</v>
      </c>
      <c r="K63" s="199"/>
      <c r="L63" s="200"/>
      <c r="M63" s="201" t="s">
        <v>643</v>
      </c>
      <c r="N63" s="202"/>
      <c r="O63" s="203" t="s">
        <v>12</v>
      </c>
      <c r="P63" s="204">
        <f>'Ｓ５５（1980）'!A64</f>
        <v>4693</v>
      </c>
      <c r="Q63" s="205">
        <f>'Ｓ５５（1980）'!B64</f>
        <v>4693</v>
      </c>
      <c r="R63" s="225"/>
      <c r="S63" s="267">
        <f>'Ｓ５５（1980）'!D64</f>
        <v>0</v>
      </c>
      <c r="T63" s="268">
        <f>'Ｓ５５（1980）'!F64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4693</v>
      </c>
      <c r="B64" s="558">
        <v>4693</v>
      </c>
      <c r="C64" s="558">
        <v>0</v>
      </c>
      <c r="D64" s="558">
        <v>0</v>
      </c>
      <c r="E64" s="558">
        <v>0</v>
      </c>
      <c r="F64" s="559">
        <v>0</v>
      </c>
      <c r="K64" s="199"/>
      <c r="L64" s="200"/>
      <c r="M64" s="201" t="s">
        <v>13</v>
      </c>
      <c r="N64" s="172"/>
      <c r="O64" s="212"/>
      <c r="P64" s="213">
        <f>P62-P63</f>
        <v>11877</v>
      </c>
      <c r="Q64" s="214">
        <f>Q62-Q63</f>
        <v>10167</v>
      </c>
      <c r="R64" s="214"/>
      <c r="S64" s="274">
        <f>S62-S63</f>
        <v>700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4698</v>
      </c>
      <c r="B65" s="558">
        <v>4698</v>
      </c>
      <c r="C65" s="558">
        <v>0</v>
      </c>
      <c r="D65" s="558">
        <v>0</v>
      </c>
      <c r="E65" s="558">
        <v>0</v>
      </c>
      <c r="F65" s="559">
        <v>0</v>
      </c>
      <c r="K65" s="199" t="s">
        <v>4</v>
      </c>
      <c r="L65" s="178" t="s">
        <v>14</v>
      </c>
      <c r="M65" s="175"/>
      <c r="N65" s="175"/>
      <c r="O65" s="216" t="s">
        <v>15</v>
      </c>
      <c r="P65" s="217">
        <f>'Ｓ５５（1980）'!A65</f>
        <v>4698</v>
      </c>
      <c r="Q65" s="218">
        <f>'Ｓ５５（1980）'!B65</f>
        <v>4698</v>
      </c>
      <c r="R65" s="282"/>
      <c r="S65" s="283">
        <f>'Ｓ５５（1980）'!D65</f>
        <v>0</v>
      </c>
      <c r="T65" s="268">
        <f>'Ｓ５５（1980）'!F65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4698</v>
      </c>
      <c r="B66" s="558">
        <v>4698</v>
      </c>
      <c r="C66" s="558">
        <v>0</v>
      </c>
      <c r="D66" s="558">
        <v>0</v>
      </c>
      <c r="E66" s="558">
        <v>0</v>
      </c>
      <c r="F66" s="559">
        <v>0</v>
      </c>
      <c r="K66" s="199"/>
      <c r="L66" s="200"/>
      <c r="M66" s="201" t="s">
        <v>16</v>
      </c>
      <c r="N66" s="202"/>
      <c r="O66" s="203" t="s">
        <v>17</v>
      </c>
      <c r="P66" s="204">
        <f>'Ｓ５５（1980）'!A66</f>
        <v>4698</v>
      </c>
      <c r="Q66" s="205">
        <f>'Ｓ５５（1980）'!B66</f>
        <v>4698</v>
      </c>
      <c r="R66" s="225"/>
      <c r="S66" s="267">
        <f>'Ｓ５５（1980）'!D66</f>
        <v>0</v>
      </c>
      <c r="T66" s="268">
        <f>'Ｓ５５（1980）'!F66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'Ｓ５５（1980）'!A68</f>
        <v>0</v>
      </c>
      <c r="Q68" s="205">
        <f>'Ｓ５５（1980）'!B68</f>
        <v>0</v>
      </c>
      <c r="R68" s="225"/>
      <c r="S68" s="267">
        <f>'Ｓ５５（1980）'!D68</f>
        <v>0</v>
      </c>
      <c r="T68" s="268">
        <f>'Ｓ５５（1980）'!F68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'Ｓ５５（1980）'!A69</f>
        <v>0</v>
      </c>
      <c r="Q69" s="205">
        <f>'Ｓ５５（1980）'!B69</f>
        <v>0</v>
      </c>
      <c r="R69" s="225"/>
      <c r="S69" s="267">
        <f>'Ｓ５５（1980）'!D69</f>
        <v>0</v>
      </c>
      <c r="T69" s="268">
        <f>'Ｓ５５（1980）'!F69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'Ｓ５５（1980）'!A70</f>
        <v>0</v>
      </c>
      <c r="Q70" s="205">
        <f>'Ｓ５５（1980）'!B70</f>
        <v>0</v>
      </c>
      <c r="R70" s="225"/>
      <c r="S70" s="267">
        <f>'Ｓ５５（1980）'!D70</f>
        <v>0</v>
      </c>
      <c r="T70" s="268">
        <f>'Ｓ５５（1980）'!F70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'Ｓ５５（1980）'!A71</f>
        <v>0</v>
      </c>
      <c r="Q72" s="205">
        <f>'Ｓ５５（1980）'!B71</f>
        <v>0</v>
      </c>
      <c r="R72" s="225"/>
      <c r="S72" s="267">
        <f>'Ｓ５５（1980）'!D71</f>
        <v>0</v>
      </c>
      <c r="T72" s="268">
        <f>'Ｓ５５（1980）'!F71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'Ｓ５５（1980）'!A72</f>
        <v>0</v>
      </c>
      <c r="Q73" s="205">
        <f>'Ｓ５５（1980）'!B72</f>
        <v>0</v>
      </c>
      <c r="R73" s="225"/>
      <c r="S73" s="267">
        <f>'Ｓ５５（1980）'!D72</f>
        <v>0</v>
      </c>
      <c r="T73" s="268">
        <f>'Ｓ５５（1980）'!F72</f>
        <v>0</v>
      </c>
      <c r="U73" s="269"/>
      <c r="V73" s="221"/>
      <c r="W73" s="201" t="s">
        <v>13</v>
      </c>
      <c r="X73" s="202"/>
      <c r="Y73" s="216" t="s">
        <v>15</v>
      </c>
      <c r="Z73" s="307">
        <f>+A119</f>
        <v>0</v>
      </c>
      <c r="AA73" s="277">
        <f t="shared" ref="AA73:AB75" si="1">+B119</f>
        <v>0</v>
      </c>
      <c r="AB73" s="277">
        <f t="shared" si="1"/>
        <v>0</v>
      </c>
      <c r="AC73" s="549">
        <f>+E119</f>
        <v>0</v>
      </c>
      <c r="AD73" s="269"/>
      <c r="AE73" s="221"/>
      <c r="AF73" s="201" t="s">
        <v>13</v>
      </c>
      <c r="AG73" s="202"/>
      <c r="AH73" s="216" t="s">
        <v>402</v>
      </c>
      <c r="AI73" s="307">
        <f>+A142</f>
        <v>0</v>
      </c>
      <c r="AJ73" s="277">
        <f t="shared" ref="AJ73:AK75" si="2">+B142</f>
        <v>0</v>
      </c>
      <c r="AK73" s="277">
        <f t="shared" si="2"/>
        <v>0</v>
      </c>
      <c r="AL73" s="553">
        <f>+E142</f>
        <v>0</v>
      </c>
    </row>
    <row r="74" spans="1:38" ht="14.45" customHeight="1">
      <c r="A74" s="557">
        <v>75951</v>
      </c>
      <c r="B74" s="558">
        <v>53228</v>
      </c>
      <c r="C74" s="558">
        <v>22723</v>
      </c>
      <c r="D74" s="558">
        <v>7177</v>
      </c>
      <c r="E74" s="558">
        <v>554</v>
      </c>
      <c r="F74" s="559">
        <v>31100</v>
      </c>
      <c r="K74" s="199"/>
      <c r="L74" s="201" t="s">
        <v>19</v>
      </c>
      <c r="M74" s="202"/>
      <c r="N74" s="202"/>
      <c r="O74" s="203" t="s">
        <v>20</v>
      </c>
      <c r="P74" s="204">
        <f>'Ｓ５５（1980）'!A73</f>
        <v>0</v>
      </c>
      <c r="Q74" s="205">
        <f>'Ｓ５５（1980）'!B73</f>
        <v>0</v>
      </c>
      <c r="R74" s="225"/>
      <c r="S74" s="267">
        <f>'Ｓ５５（1980）'!D73</f>
        <v>0</v>
      </c>
      <c r="T74" s="268">
        <f>'Ｓ５５（1980）'!F73</f>
        <v>0</v>
      </c>
      <c r="U74" s="269"/>
      <c r="V74" s="201" t="s">
        <v>19</v>
      </c>
      <c r="W74" s="202"/>
      <c r="X74" s="202"/>
      <c r="Y74" s="216" t="s">
        <v>749</v>
      </c>
      <c r="Z74" s="307">
        <f>+A120</f>
        <v>0</v>
      </c>
      <c r="AA74" s="277">
        <f t="shared" si="1"/>
        <v>0</v>
      </c>
      <c r="AB74" s="277">
        <f t="shared" si="1"/>
        <v>0</v>
      </c>
      <c r="AC74" s="549">
        <f>+E120</f>
        <v>0</v>
      </c>
      <c r="AD74" s="269"/>
      <c r="AE74" s="201" t="s">
        <v>19</v>
      </c>
      <c r="AF74" s="202"/>
      <c r="AG74" s="202"/>
      <c r="AH74" s="216" t="s">
        <v>403</v>
      </c>
      <c r="AI74" s="307">
        <f>+A143</f>
        <v>0</v>
      </c>
      <c r="AJ74" s="277">
        <f t="shared" si="2"/>
        <v>0</v>
      </c>
      <c r="AK74" s="277">
        <f t="shared" si="2"/>
        <v>0</v>
      </c>
      <c r="AL74" s="553">
        <f>+E143</f>
        <v>0</v>
      </c>
    </row>
    <row r="75" spans="1:38" ht="14.45" customHeight="1">
      <c r="A75" s="557">
        <v>15416</v>
      </c>
      <c r="B75" s="558">
        <v>14483</v>
      </c>
      <c r="C75" s="558">
        <v>933</v>
      </c>
      <c r="D75" s="558">
        <v>852</v>
      </c>
      <c r="E75" s="558">
        <v>0</v>
      </c>
      <c r="F75" s="559">
        <v>9600</v>
      </c>
      <c r="K75" s="199" t="s">
        <v>83</v>
      </c>
      <c r="L75" s="200"/>
      <c r="M75" s="201" t="s">
        <v>22</v>
      </c>
      <c r="N75" s="202"/>
      <c r="O75" s="203" t="s">
        <v>23</v>
      </c>
      <c r="P75" s="204">
        <f>'Ｓ５５（1980）'!A75</f>
        <v>15416</v>
      </c>
      <c r="Q75" s="205">
        <f>'Ｓ５５（1980）'!B75</f>
        <v>14483</v>
      </c>
      <c r="R75" s="225"/>
      <c r="S75" s="267">
        <f>'Ｓ５５（1980）'!D75</f>
        <v>852</v>
      </c>
      <c r="T75" s="268">
        <f>'Ｓ５５（1980）'!F75</f>
        <v>9600</v>
      </c>
      <c r="U75" s="269" t="s">
        <v>404</v>
      </c>
      <c r="V75" s="200"/>
      <c r="W75" s="201" t="s">
        <v>405</v>
      </c>
      <c r="X75" s="202"/>
      <c r="Y75" s="216" t="s">
        <v>750</v>
      </c>
      <c r="Z75" s="307">
        <f>+A121</f>
        <v>14107</v>
      </c>
      <c r="AA75" s="277">
        <f t="shared" si="1"/>
        <v>0</v>
      </c>
      <c r="AB75" s="277">
        <f t="shared" si="1"/>
        <v>0</v>
      </c>
      <c r="AC75" s="549">
        <f>+E121</f>
        <v>12700</v>
      </c>
      <c r="AD75" s="269" t="s">
        <v>407</v>
      </c>
      <c r="AE75" s="200"/>
      <c r="AF75" s="201" t="s">
        <v>405</v>
      </c>
      <c r="AG75" s="202"/>
      <c r="AH75" s="216" t="s">
        <v>408</v>
      </c>
      <c r="AI75" s="307">
        <f>+A144</f>
        <v>0</v>
      </c>
      <c r="AJ75" s="277">
        <f t="shared" si="2"/>
        <v>0</v>
      </c>
      <c r="AK75" s="277">
        <f t="shared" si="2"/>
        <v>0</v>
      </c>
      <c r="AL75" s="553">
        <f>+E144</f>
        <v>0</v>
      </c>
    </row>
    <row r="76" spans="1:38" ht="14.45" customHeight="1">
      <c r="A76" s="557">
        <v>1403</v>
      </c>
      <c r="B76" s="558">
        <v>1403</v>
      </c>
      <c r="C76" s="558">
        <v>0</v>
      </c>
      <c r="D76" s="558">
        <v>0</v>
      </c>
      <c r="E76" s="558">
        <v>0</v>
      </c>
      <c r="F76" s="559">
        <v>0</v>
      </c>
      <c r="K76" s="199"/>
      <c r="L76" s="200" t="s">
        <v>25</v>
      </c>
      <c r="M76" s="201" t="s">
        <v>26</v>
      </c>
      <c r="N76" s="202"/>
      <c r="O76" s="203" t="s">
        <v>27</v>
      </c>
      <c r="P76" s="204">
        <f>'Ｓ５５（1980）'!A76</f>
        <v>1403</v>
      </c>
      <c r="Q76" s="205">
        <f>'Ｓ５５（1980）'!B76</f>
        <v>1403</v>
      </c>
      <c r="R76" s="225"/>
      <c r="S76" s="267">
        <f>'Ｓ５５（1980）'!D76</f>
        <v>0</v>
      </c>
      <c r="T76" s="268">
        <f>'Ｓ５５（1980）'!F76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9">
        <v>0</v>
      </c>
      <c r="K77" s="199"/>
      <c r="L77" s="200" t="s">
        <v>28</v>
      </c>
      <c r="M77" s="201" t="s">
        <v>29</v>
      </c>
      <c r="N77" s="202"/>
      <c r="O77" s="203" t="s">
        <v>30</v>
      </c>
      <c r="P77" s="204">
        <f>'Ｓ５５（1980）'!A77</f>
        <v>0</v>
      </c>
      <c r="Q77" s="205">
        <f>'Ｓ５５（1980）'!B77</f>
        <v>0</v>
      </c>
      <c r="R77" s="225"/>
      <c r="S77" s="267">
        <f>'Ｓ５５（1980）'!D77</f>
        <v>0</v>
      </c>
      <c r="T77" s="268">
        <f>'Ｓ５５（1980）'!F77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'Ｓ５５（1980）'!A78</f>
        <v>0</v>
      </c>
      <c r="Q78" s="205">
        <f>'Ｓ５５（1980）'!B78</f>
        <v>0</v>
      </c>
      <c r="R78" s="225"/>
      <c r="S78" s="267">
        <f>'Ｓ５５（1980）'!D78</f>
        <v>0</v>
      </c>
      <c r="T78" s="268">
        <f>'Ｓ５５（1980）'!F78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'Ｓ５５（1980）'!A79</f>
        <v>0</v>
      </c>
      <c r="Q79" s="205">
        <f>'Ｓ５５（1980）'!B79</f>
        <v>0</v>
      </c>
      <c r="R79" s="225"/>
      <c r="S79" s="267">
        <f>'Ｓ５５（1980）'!D79</f>
        <v>0</v>
      </c>
      <c r="T79" s="268">
        <f>'Ｓ５５（1980）'!F79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43816</v>
      </c>
      <c r="B80" s="558">
        <v>32026</v>
      </c>
      <c r="C80" s="558">
        <v>11790</v>
      </c>
      <c r="D80" s="558">
        <v>3825</v>
      </c>
      <c r="E80" s="558">
        <v>554</v>
      </c>
      <c r="F80" s="559">
        <v>21500</v>
      </c>
      <c r="K80" s="199"/>
      <c r="L80" s="200" t="s">
        <v>38</v>
      </c>
      <c r="M80" s="201" t="s">
        <v>39</v>
      </c>
      <c r="N80" s="202"/>
      <c r="O80" s="203" t="s">
        <v>40</v>
      </c>
      <c r="P80" s="204">
        <f>'Ｓ５５（1980）'!A80</f>
        <v>43816</v>
      </c>
      <c r="Q80" s="205">
        <f>'Ｓ５５（1980）'!B80</f>
        <v>32026</v>
      </c>
      <c r="R80" s="225"/>
      <c r="S80" s="267">
        <f>'Ｓ５５（1980）'!D80</f>
        <v>3825</v>
      </c>
      <c r="T80" s="268">
        <f>'Ｓ５５（1980）'!F80</f>
        <v>21500</v>
      </c>
      <c r="U80" s="269"/>
      <c r="V80" s="200" t="s">
        <v>38</v>
      </c>
      <c r="W80" s="201" t="s">
        <v>149</v>
      </c>
      <c r="X80" s="202"/>
      <c r="Y80" s="203" t="s">
        <v>751</v>
      </c>
      <c r="Z80" s="307">
        <f>+A122</f>
        <v>14107</v>
      </c>
      <c r="AA80" s="277">
        <f>+B122</f>
        <v>0</v>
      </c>
      <c r="AB80" s="277">
        <f>+C122</f>
        <v>0</v>
      </c>
      <c r="AC80" s="549">
        <f>+E122</f>
        <v>12700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'Ｓ５５（1980）'!A81</f>
        <v>0</v>
      </c>
      <c r="Q81" s="205">
        <f>'Ｓ５５（1980）'!B81</f>
        <v>0</v>
      </c>
      <c r="R81" s="225"/>
      <c r="S81" s="267">
        <f>'Ｓ５５（1980）'!D81</f>
        <v>0</v>
      </c>
      <c r="T81" s="268">
        <f>'Ｓ５５（1980）'!F81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15316</v>
      </c>
      <c r="B82" s="558">
        <v>5316</v>
      </c>
      <c r="C82" s="558">
        <v>10000</v>
      </c>
      <c r="D82" s="558">
        <v>2500</v>
      </c>
      <c r="E82" s="558">
        <v>0</v>
      </c>
      <c r="F82" s="559">
        <v>0</v>
      </c>
      <c r="K82" s="199" t="s">
        <v>131</v>
      </c>
      <c r="L82" s="221"/>
      <c r="M82" s="201" t="s">
        <v>13</v>
      </c>
      <c r="N82" s="202"/>
      <c r="O82" s="203" t="s">
        <v>44</v>
      </c>
      <c r="P82" s="204">
        <f>'Ｓ５５（1980）'!A82</f>
        <v>15316</v>
      </c>
      <c r="Q82" s="205">
        <f>'Ｓ５５（1980）'!B82</f>
        <v>5316</v>
      </c>
      <c r="R82" s="225"/>
      <c r="S82" s="267">
        <f>'Ｓ５５（1980）'!D82</f>
        <v>2500</v>
      </c>
      <c r="T82" s="268">
        <f>'Ｓ５５（1980）'!F82</f>
        <v>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0</v>
      </c>
      <c r="B83" s="558">
        <v>0</v>
      </c>
      <c r="C83" s="558">
        <v>0</v>
      </c>
      <c r="D83" s="558">
        <v>0</v>
      </c>
      <c r="E83" s="558">
        <v>0</v>
      </c>
      <c r="F83" s="559">
        <v>0</v>
      </c>
      <c r="K83" s="199" t="s">
        <v>4</v>
      </c>
      <c r="L83" s="178" t="s">
        <v>45</v>
      </c>
      <c r="M83" s="202"/>
      <c r="N83" s="202"/>
      <c r="O83" s="203" t="s">
        <v>46</v>
      </c>
      <c r="P83" s="204">
        <f>'Ｓ５５（1980）'!A83</f>
        <v>0</v>
      </c>
      <c r="Q83" s="205">
        <f>'Ｓ５５（1980）'!B83</f>
        <v>0</v>
      </c>
      <c r="R83" s="225"/>
      <c r="S83" s="267">
        <f>'Ｓ５５（1980）'!D83</f>
        <v>0</v>
      </c>
      <c r="T83" s="268">
        <f>'Ｓ５５（1980）'!F83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'Ｓ５５（1980）'!A84</f>
        <v>0</v>
      </c>
      <c r="Q84" s="205">
        <f>'Ｓ５５（1980）'!B84</f>
        <v>0</v>
      </c>
      <c r="R84" s="225"/>
      <c r="S84" s="267">
        <f>'Ｓ５５（1980）'!D84</f>
        <v>0</v>
      </c>
      <c r="T84" s="268">
        <f>'Ｓ５５（1980）'!F84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0</v>
      </c>
      <c r="B85" s="558">
        <v>0</v>
      </c>
      <c r="C85" s="558">
        <v>0</v>
      </c>
      <c r="D85" s="558">
        <v>0</v>
      </c>
      <c r="E85" s="558">
        <v>0</v>
      </c>
      <c r="F85" s="559">
        <v>0</v>
      </c>
      <c r="K85" s="199"/>
      <c r="L85" s="200"/>
      <c r="M85" s="201" t="s">
        <v>101</v>
      </c>
      <c r="N85" s="202"/>
      <c r="O85" s="203" t="s">
        <v>77</v>
      </c>
      <c r="P85" s="204">
        <f>'Ｓ５５（1980）'!A85</f>
        <v>0</v>
      </c>
      <c r="Q85" s="205">
        <f>'Ｓ５５（1980）'!B85</f>
        <v>0</v>
      </c>
      <c r="R85" s="225"/>
      <c r="S85" s="267">
        <f>'Ｓ５５（1980）'!D85</f>
        <v>0</v>
      </c>
      <c r="T85" s="268">
        <f>'Ｓ５５（1980）'!F85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194632</v>
      </c>
      <c r="B86" s="558">
        <v>194632</v>
      </c>
      <c r="C86" s="558">
        <v>0</v>
      </c>
      <c r="D86" s="558">
        <v>1500</v>
      </c>
      <c r="E86" s="558">
        <v>500</v>
      </c>
      <c r="F86" s="559">
        <v>117200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156757</v>
      </c>
      <c r="B87" s="558">
        <v>156757</v>
      </c>
      <c r="C87" s="558">
        <v>0</v>
      </c>
      <c r="D87" s="558">
        <v>0</v>
      </c>
      <c r="E87" s="558">
        <v>500</v>
      </c>
      <c r="F87" s="559">
        <v>117200</v>
      </c>
      <c r="K87" s="199"/>
      <c r="L87" s="178"/>
      <c r="M87" s="201" t="s">
        <v>47</v>
      </c>
      <c r="N87" s="202"/>
      <c r="O87" s="203" t="s">
        <v>48</v>
      </c>
      <c r="P87" s="204">
        <f>'Ｓ５５（1980）'!A87</f>
        <v>156757</v>
      </c>
      <c r="Q87" s="205">
        <f>'Ｓ５５（1980）'!B87</f>
        <v>156757</v>
      </c>
      <c r="R87" s="225"/>
      <c r="S87" s="267">
        <f>'Ｓ５５（1980）'!D87</f>
        <v>0</v>
      </c>
      <c r="T87" s="268">
        <f>'Ｓ５５（1980）'!F87</f>
        <v>117200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'Ｓ５５（1980）'!A88</f>
        <v>0</v>
      </c>
      <c r="Q88" s="205">
        <f>'Ｓ５５（1980）'!B88</f>
        <v>0</v>
      </c>
      <c r="R88" s="225"/>
      <c r="S88" s="267">
        <f>'Ｓ５５（1980）'!D88</f>
        <v>0</v>
      </c>
      <c r="T88" s="268">
        <f>'Ｓ５５（1980）'!F88</f>
        <v>0</v>
      </c>
      <c r="U88" s="269"/>
      <c r="V88" s="200"/>
      <c r="W88" s="201" t="s">
        <v>426</v>
      </c>
      <c r="X88" s="202"/>
      <c r="Y88" s="203" t="s">
        <v>753</v>
      </c>
      <c r="Z88" s="307">
        <f t="shared" ref="Z88:AB89" si="3">+A125</f>
        <v>4580</v>
      </c>
      <c r="AA88" s="277">
        <f t="shared" si="3"/>
        <v>0</v>
      </c>
      <c r="AB88" s="277">
        <f t="shared" si="3"/>
        <v>0</v>
      </c>
      <c r="AC88" s="549">
        <f>+E125</f>
        <v>4500</v>
      </c>
      <c r="AD88" s="269"/>
      <c r="AE88" s="200"/>
      <c r="AF88" s="201" t="s">
        <v>426</v>
      </c>
      <c r="AG88" s="202"/>
      <c r="AH88" s="203" t="s">
        <v>428</v>
      </c>
      <c r="AI88" s="307">
        <f t="shared" ref="AI88:AK89" si="4">+A148</f>
        <v>0</v>
      </c>
      <c r="AJ88" s="277">
        <f t="shared" si="4"/>
        <v>0</v>
      </c>
      <c r="AK88" s="277">
        <f t="shared" si="4"/>
        <v>0</v>
      </c>
      <c r="AL88" s="553">
        <f>+E148</f>
        <v>0</v>
      </c>
    </row>
    <row r="89" spans="1:38" ht="14.45" customHeight="1">
      <c r="A89" s="557">
        <v>0</v>
      </c>
      <c r="B89" s="558">
        <v>0</v>
      </c>
      <c r="C89" s="558">
        <v>0</v>
      </c>
      <c r="D89" s="558">
        <v>0</v>
      </c>
      <c r="E89" s="558">
        <v>0</v>
      </c>
      <c r="F89" s="559">
        <v>0</v>
      </c>
      <c r="K89" s="199" t="s">
        <v>129</v>
      </c>
      <c r="L89" s="200"/>
      <c r="M89" s="201" t="s">
        <v>52</v>
      </c>
      <c r="N89" s="202"/>
      <c r="O89" s="203" t="s">
        <v>53</v>
      </c>
      <c r="P89" s="204">
        <f>'Ｓ５５（1980）'!A89</f>
        <v>0</v>
      </c>
      <c r="Q89" s="205">
        <f>'Ｓ５５（1980）'!B89</f>
        <v>0</v>
      </c>
      <c r="R89" s="225"/>
      <c r="S89" s="267">
        <f>'Ｓ５５（1980）'!D89</f>
        <v>0</v>
      </c>
      <c r="T89" s="268">
        <f>'Ｓ５５（1980）'!F89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431</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'Ｓ５５（1980）'!A90</f>
        <v>0</v>
      </c>
      <c r="Q90" s="205">
        <f>'Ｓ５５（1980）'!B90</f>
        <v>0</v>
      </c>
      <c r="R90" s="225"/>
      <c r="S90" s="267">
        <f>'Ｓ５５（1980）'!D90</f>
        <v>0</v>
      </c>
      <c r="T90" s="268">
        <f>'Ｓ５５（1980）'!F90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'Ｓ５５（1980）'!A91</f>
        <v>0</v>
      </c>
      <c r="Q91" s="205">
        <f>'Ｓ５５（1980）'!B91</f>
        <v>0</v>
      </c>
      <c r="R91" s="225"/>
      <c r="S91" s="267">
        <f>'Ｓ５５（1980）'!D91</f>
        <v>0</v>
      </c>
      <c r="T91" s="268">
        <f>'Ｓ５５（1980）'!F91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'Ｓ５５（1980）'!A92</f>
        <v>0</v>
      </c>
      <c r="Q92" s="205">
        <f>'Ｓ５５（1980）'!B92</f>
        <v>0</v>
      </c>
      <c r="R92" s="225"/>
      <c r="S92" s="267">
        <f>'Ｓ５５（1980）'!D92</f>
        <v>0</v>
      </c>
      <c r="T92" s="268">
        <f>'Ｓ５５（1980）'!F92</f>
        <v>0</v>
      </c>
      <c r="U92" s="269"/>
      <c r="V92" s="200"/>
      <c r="W92" s="201" t="s">
        <v>57</v>
      </c>
      <c r="X92" s="202"/>
      <c r="Y92" s="203" t="s">
        <v>755</v>
      </c>
      <c r="Z92" s="307">
        <f>+A127</f>
        <v>0</v>
      </c>
      <c r="AA92" s="277">
        <f t="shared" ref="AA92:AC96" si="5">+B127</f>
        <v>0</v>
      </c>
      <c r="AB92" s="277">
        <f t="shared" si="5"/>
        <v>0</v>
      </c>
      <c r="AC92" s="549">
        <f>+E127</f>
        <v>0</v>
      </c>
      <c r="AD92" s="269"/>
      <c r="AE92" s="200"/>
      <c r="AF92" s="201" t="s">
        <v>57</v>
      </c>
      <c r="AG92" s="202"/>
      <c r="AH92" s="203" t="s">
        <v>433</v>
      </c>
      <c r="AI92" s="307">
        <f>+A150</f>
        <v>0</v>
      </c>
      <c r="AJ92" s="277">
        <f t="shared" ref="AJ92:AK96" si="6">+B150</f>
        <v>0</v>
      </c>
      <c r="AK92" s="277">
        <f t="shared" si="6"/>
        <v>0</v>
      </c>
      <c r="AL92" s="553">
        <f>+E150</f>
        <v>0</v>
      </c>
    </row>
    <row r="93" spans="1:38" ht="14.45" customHeight="1">
      <c r="A93" s="557">
        <v>5397</v>
      </c>
      <c r="B93" s="558">
        <v>5397</v>
      </c>
      <c r="C93" s="558">
        <v>0</v>
      </c>
      <c r="D93" s="558">
        <v>1500</v>
      </c>
      <c r="E93" s="558">
        <v>0</v>
      </c>
      <c r="F93" s="559">
        <v>0</v>
      </c>
      <c r="K93" s="199"/>
      <c r="L93" s="200"/>
      <c r="M93" s="178" t="s">
        <v>60</v>
      </c>
      <c r="N93" s="202"/>
      <c r="O93" s="203" t="s">
        <v>61</v>
      </c>
      <c r="P93" s="204">
        <f>'Ｓ５５（1980）'!A93</f>
        <v>5397</v>
      </c>
      <c r="Q93" s="205">
        <f>'Ｓ５５（1980）'!B93</f>
        <v>5397</v>
      </c>
      <c r="R93" s="225"/>
      <c r="S93" s="267">
        <f>'Ｓ５５（1980）'!D93</f>
        <v>1500</v>
      </c>
      <c r="T93" s="268">
        <f>'Ｓ５５（1980）'!F93</f>
        <v>0</v>
      </c>
      <c r="U93" s="269" t="s">
        <v>434</v>
      </c>
      <c r="V93" s="200"/>
      <c r="W93" s="178" t="s">
        <v>60</v>
      </c>
      <c r="X93" s="202"/>
      <c r="Y93" s="203" t="s">
        <v>756</v>
      </c>
      <c r="Z93" s="307">
        <f>+A128</f>
        <v>0</v>
      </c>
      <c r="AA93" s="277">
        <f t="shared" si="5"/>
        <v>0</v>
      </c>
      <c r="AB93" s="277">
        <f t="shared" si="5"/>
        <v>0</v>
      </c>
      <c r="AC93" s="549">
        <f>+E128</f>
        <v>0</v>
      </c>
      <c r="AD93" s="269"/>
      <c r="AE93" s="200"/>
      <c r="AF93" s="178" t="s">
        <v>60</v>
      </c>
      <c r="AG93" s="202"/>
      <c r="AH93" s="203" t="s">
        <v>436</v>
      </c>
      <c r="AI93" s="307">
        <f>+A151</f>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'Ｓ５５（1980）'!A94</f>
        <v>0</v>
      </c>
      <c r="Q94" s="205">
        <f>'Ｓ５５（1980）'!B94</f>
        <v>0</v>
      </c>
      <c r="R94" s="225"/>
      <c r="S94" s="267">
        <f>'Ｓ５５（1980）'!D94</f>
        <v>0</v>
      </c>
      <c r="T94" s="268">
        <f>'Ｓ５５（1980）'!F94</f>
        <v>0</v>
      </c>
      <c r="U94" s="269"/>
      <c r="V94" s="200" t="s">
        <v>59</v>
      </c>
      <c r="W94" s="200"/>
      <c r="X94" s="201" t="s">
        <v>62</v>
      </c>
      <c r="Y94" s="203" t="s">
        <v>757</v>
      </c>
      <c r="Z94" s="307">
        <f>+A129</f>
        <v>0</v>
      </c>
      <c r="AA94" s="277">
        <f t="shared" si="5"/>
        <v>0</v>
      </c>
      <c r="AB94" s="277">
        <f t="shared" si="5"/>
        <v>0</v>
      </c>
      <c r="AC94" s="549">
        <f t="shared" si="5"/>
        <v>0</v>
      </c>
      <c r="AD94" s="269"/>
      <c r="AE94" s="200" t="s">
        <v>59</v>
      </c>
      <c r="AF94" s="200"/>
      <c r="AG94" s="201" t="s">
        <v>62</v>
      </c>
      <c r="AH94" s="203" t="s">
        <v>438</v>
      </c>
      <c r="AI94" s="307">
        <f>+A152</f>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'Ｓ５５（1980）'!A95</f>
        <v>0</v>
      </c>
      <c r="Q95" s="205">
        <f>'Ｓ５５（1980）'!B95</f>
        <v>0</v>
      </c>
      <c r="R95" s="225"/>
      <c r="S95" s="267">
        <f>'Ｓ５５（1980）'!D95</f>
        <v>0</v>
      </c>
      <c r="T95" s="268">
        <f>'Ｓ５５（1980）'!F95</f>
        <v>0</v>
      </c>
      <c r="U95" s="269"/>
      <c r="V95" s="200"/>
      <c r="W95" s="200"/>
      <c r="X95" s="201" t="s">
        <v>64</v>
      </c>
      <c r="Y95" s="203" t="s">
        <v>758</v>
      </c>
      <c r="Z95" s="307">
        <f>+A130</f>
        <v>0</v>
      </c>
      <c r="AA95" s="277">
        <f t="shared" si="5"/>
        <v>0</v>
      </c>
      <c r="AB95" s="277">
        <f t="shared" si="5"/>
        <v>0</v>
      </c>
      <c r="AC95" s="549">
        <f>+E130</f>
        <v>0</v>
      </c>
      <c r="AD95" s="269"/>
      <c r="AE95" s="200"/>
      <c r="AF95" s="200"/>
      <c r="AG95" s="201" t="s">
        <v>64</v>
      </c>
      <c r="AH95" s="203" t="s">
        <v>440</v>
      </c>
      <c r="AI95" s="307">
        <f>+A153</f>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'Ｓ５５（1980）'!A96</f>
        <v>0</v>
      </c>
      <c r="Q96" s="205">
        <f>'Ｓ５５（1980）'!B96</f>
        <v>0</v>
      </c>
      <c r="R96" s="225"/>
      <c r="S96" s="267">
        <f>'Ｓ５５（1980）'!D96</f>
        <v>0</v>
      </c>
      <c r="T96" s="268">
        <f>'Ｓ５５（1980）'!F96</f>
        <v>0</v>
      </c>
      <c r="U96" s="269"/>
      <c r="V96" s="200"/>
      <c r="W96" s="200"/>
      <c r="X96" s="201" t="s">
        <v>66</v>
      </c>
      <c r="Y96" s="203" t="s">
        <v>759</v>
      </c>
      <c r="Z96" s="307">
        <f>+A131</f>
        <v>0</v>
      </c>
      <c r="AA96" s="277">
        <f t="shared" si="5"/>
        <v>0</v>
      </c>
      <c r="AB96" s="277">
        <f t="shared" si="5"/>
        <v>0</v>
      </c>
      <c r="AC96" s="549">
        <f>+E131</f>
        <v>0</v>
      </c>
      <c r="AD96" s="269"/>
      <c r="AE96" s="200"/>
      <c r="AF96" s="200"/>
      <c r="AG96" s="201" t="s">
        <v>66</v>
      </c>
      <c r="AH96" s="203" t="s">
        <v>442</v>
      </c>
      <c r="AI96" s="307">
        <f>+A154</f>
        <v>0</v>
      </c>
      <c r="AJ96" s="277">
        <f t="shared" si="6"/>
        <v>0</v>
      </c>
      <c r="AK96" s="277">
        <f t="shared" si="6"/>
        <v>0</v>
      </c>
      <c r="AL96" s="553">
        <f>+E154</f>
        <v>0</v>
      </c>
    </row>
    <row r="97" spans="1:38" ht="14.45" customHeight="1">
      <c r="A97" s="557">
        <v>5397</v>
      </c>
      <c r="B97" s="558">
        <v>5397</v>
      </c>
      <c r="C97" s="558">
        <v>0</v>
      </c>
      <c r="D97" s="558">
        <v>1500</v>
      </c>
      <c r="E97" s="558">
        <v>0</v>
      </c>
      <c r="F97" s="559">
        <v>0</v>
      </c>
      <c r="K97" s="199"/>
      <c r="L97" s="200"/>
      <c r="M97" s="200"/>
      <c r="N97" s="201" t="s">
        <v>68</v>
      </c>
      <c r="O97" s="203" t="s">
        <v>69</v>
      </c>
      <c r="P97" s="204">
        <f>'Ｓ５５（1980）'!A97</f>
        <v>5397</v>
      </c>
      <c r="Q97" s="205">
        <f>'Ｓ５５（1980）'!B97</f>
        <v>5397</v>
      </c>
      <c r="R97" s="225"/>
      <c r="S97" s="267">
        <f>'Ｓ５５（1980）'!D97</f>
        <v>1500</v>
      </c>
      <c r="T97" s="268">
        <f>'Ｓ５５（1980）'!F97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8358</v>
      </c>
      <c r="B98" s="558">
        <v>8358</v>
      </c>
      <c r="C98" s="558">
        <v>0</v>
      </c>
      <c r="D98" s="558">
        <v>0</v>
      </c>
      <c r="E98" s="558">
        <v>0</v>
      </c>
      <c r="F98" s="55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0</v>
      </c>
      <c r="AA98" s="277">
        <f t="shared" si="7"/>
        <v>0</v>
      </c>
      <c r="AB98" s="277">
        <f t="shared" si="7"/>
        <v>0</v>
      </c>
      <c r="AC98" s="549">
        <f>+E132</f>
        <v>0</v>
      </c>
      <c r="AD98" s="269"/>
      <c r="AE98" s="200" t="s">
        <v>41</v>
      </c>
      <c r="AF98" s="221"/>
      <c r="AG98" s="201" t="s">
        <v>13</v>
      </c>
      <c r="AH98" s="203" t="s">
        <v>444</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'Ｓ５５（1980）'!A98</f>
        <v>8358</v>
      </c>
      <c r="Q99" s="205">
        <f>'Ｓ５５（1980）'!B98</f>
        <v>8358</v>
      </c>
      <c r="R99" s="225"/>
      <c r="S99" s="267">
        <f>'Ｓ５５（1980）'!D98</f>
        <v>0</v>
      </c>
      <c r="T99" s="268">
        <f>'Ｓ５５（1980）'!F98</f>
        <v>0</v>
      </c>
      <c r="U99" s="315" t="s">
        <v>761</v>
      </c>
      <c r="V99" s="200"/>
      <c r="W99" s="201" t="s">
        <v>70</v>
      </c>
      <c r="X99" s="202"/>
      <c r="Y99" s="203" t="s">
        <v>762</v>
      </c>
      <c r="Z99" s="307">
        <f t="shared" si="7"/>
        <v>0</v>
      </c>
      <c r="AA99" s="277">
        <f t="shared" si="7"/>
        <v>0</v>
      </c>
      <c r="AB99" s="277">
        <f t="shared" si="7"/>
        <v>0</v>
      </c>
      <c r="AC99" s="549">
        <f>+E133</f>
        <v>0</v>
      </c>
      <c r="AD99" s="315" t="s">
        <v>446</v>
      </c>
      <c r="AE99" s="200"/>
      <c r="AF99" s="201" t="s">
        <v>70</v>
      </c>
      <c r="AG99" s="202"/>
      <c r="AH99" s="203" t="s">
        <v>447</v>
      </c>
      <c r="AI99" s="307">
        <f t="shared" si="8"/>
        <v>0</v>
      </c>
      <c r="AJ99" s="277">
        <f t="shared" si="8"/>
        <v>0</v>
      </c>
      <c r="AK99" s="277">
        <f t="shared" si="8"/>
        <v>0</v>
      </c>
      <c r="AL99" s="553">
        <f>+E156</f>
        <v>0</v>
      </c>
    </row>
    <row r="100" spans="1:38" ht="14.45" customHeight="1">
      <c r="A100" s="557">
        <v>24120</v>
      </c>
      <c r="B100" s="558">
        <v>24120</v>
      </c>
      <c r="C100" s="558">
        <v>0</v>
      </c>
      <c r="D100" s="558">
        <v>0</v>
      </c>
      <c r="E100" s="558">
        <v>0</v>
      </c>
      <c r="F100" s="559">
        <v>0</v>
      </c>
      <c r="K100" s="199" t="s">
        <v>130</v>
      </c>
      <c r="L100" s="200"/>
      <c r="M100" s="201" t="s">
        <v>73</v>
      </c>
      <c r="N100" s="202"/>
      <c r="O100" s="203" t="s">
        <v>74</v>
      </c>
      <c r="P100" s="204">
        <f>'Ｓ５５（1980）'!A99</f>
        <v>0</v>
      </c>
      <c r="Q100" s="205">
        <f>'Ｓ５５（1980）'!B99</f>
        <v>0</v>
      </c>
      <c r="R100" s="225"/>
      <c r="S100" s="267">
        <f>'Ｓ５５（1980）'!D99</f>
        <v>0</v>
      </c>
      <c r="T100" s="268">
        <f>'Ｓ５５（1980）'!F99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9302</v>
      </c>
      <c r="B101" s="558">
        <v>9302</v>
      </c>
      <c r="C101" s="558">
        <v>0</v>
      </c>
      <c r="D101" s="558">
        <v>0</v>
      </c>
      <c r="E101" s="558">
        <v>0</v>
      </c>
      <c r="F101" s="559">
        <v>0</v>
      </c>
      <c r="K101" s="199"/>
      <c r="L101" s="221"/>
      <c r="M101" s="201" t="s">
        <v>13</v>
      </c>
      <c r="N101" s="202"/>
      <c r="O101" s="203" t="s">
        <v>76</v>
      </c>
      <c r="P101" s="204">
        <f>'Ｓ５５（1980）'!A100</f>
        <v>24120</v>
      </c>
      <c r="Q101" s="205">
        <f>'Ｓ５５（1980）'!B100</f>
        <v>24120</v>
      </c>
      <c r="R101" s="225"/>
      <c r="S101" s="267">
        <f>'Ｓ５５（1980）'!D100</f>
        <v>0</v>
      </c>
      <c r="T101" s="268">
        <f>'Ｓ５５（1980）'!F100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'Ｓ５５（1980）'!A101</f>
        <v>9302</v>
      </c>
      <c r="Q102" s="205">
        <f>'Ｓ５５（1980）'!B101</f>
        <v>9302</v>
      </c>
      <c r="R102" s="225"/>
      <c r="S102" s="267">
        <f>'Ｓ５５（1980）'!D101</f>
        <v>0</v>
      </c>
      <c r="T102" s="268">
        <f>'Ｓ５５（1980）'!F101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46243</v>
      </c>
      <c r="B103" s="558">
        <v>46243</v>
      </c>
      <c r="C103" s="558">
        <v>0</v>
      </c>
      <c r="D103" s="558">
        <v>0</v>
      </c>
      <c r="E103" s="558">
        <v>1000</v>
      </c>
      <c r="F103" s="559">
        <v>7000</v>
      </c>
      <c r="K103" s="199"/>
      <c r="L103" s="200"/>
      <c r="M103" s="201" t="s">
        <v>11</v>
      </c>
      <c r="N103" s="202"/>
      <c r="O103" s="203" t="s">
        <v>80</v>
      </c>
      <c r="P103" s="204">
        <f>'Ｓ５５（1980）'!A102</f>
        <v>0</v>
      </c>
      <c r="Q103" s="205">
        <f>'Ｓ５５（1980）'!B102</f>
        <v>0</v>
      </c>
      <c r="R103" s="225"/>
      <c r="S103" s="267">
        <f>'Ｓ５５（1980）'!D102</f>
        <v>0</v>
      </c>
      <c r="T103" s="268">
        <f>'Ｓ５５（1980）'!F102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13240</v>
      </c>
      <c r="B104" s="558">
        <v>13240</v>
      </c>
      <c r="C104" s="558">
        <v>0</v>
      </c>
      <c r="D104" s="558">
        <v>0</v>
      </c>
      <c r="E104" s="558">
        <v>0</v>
      </c>
      <c r="F104" s="559">
        <v>0</v>
      </c>
      <c r="K104" s="199"/>
      <c r="L104" s="221"/>
      <c r="M104" s="201" t="s">
        <v>13</v>
      </c>
      <c r="N104" s="202"/>
      <c r="O104" s="203"/>
      <c r="P104" s="224">
        <f>P102-P103</f>
        <v>9302</v>
      </c>
      <c r="Q104" s="297">
        <f>Q102-Q103</f>
        <v>9302</v>
      </c>
      <c r="R104" s="225"/>
      <c r="S104" s="297">
        <f>S102-S103</f>
        <v>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451</v>
      </c>
      <c r="AI104" s="307">
        <f t="shared" ref="AI104:AK105" si="10">+A158</f>
        <v>0</v>
      </c>
      <c r="AJ104" s="277">
        <f t="shared" si="10"/>
        <v>0</v>
      </c>
      <c r="AK104" s="277">
        <f t="shared" si="10"/>
        <v>0</v>
      </c>
      <c r="AL104" s="553">
        <f>+E158</f>
        <v>0</v>
      </c>
    </row>
    <row r="105" spans="1:38" ht="14.45" customHeight="1">
      <c r="A105" s="557">
        <v>8410</v>
      </c>
      <c r="B105" s="558">
        <v>8410</v>
      </c>
      <c r="C105" s="558">
        <v>0</v>
      </c>
      <c r="D105" s="558">
        <v>0</v>
      </c>
      <c r="E105" s="558">
        <v>0</v>
      </c>
      <c r="F105" s="559">
        <v>0</v>
      </c>
      <c r="K105" s="199"/>
      <c r="L105" s="174"/>
      <c r="M105" s="201" t="s">
        <v>88</v>
      </c>
      <c r="N105" s="202"/>
      <c r="O105" s="203" t="s">
        <v>109</v>
      </c>
      <c r="P105" s="204">
        <f>'Ｓ５５（1980）'!A104</f>
        <v>13240</v>
      </c>
      <c r="Q105" s="205">
        <f>'Ｓ５５（1980）'!B104</f>
        <v>13240</v>
      </c>
      <c r="R105" s="225"/>
      <c r="S105" s="267">
        <f>'Ｓ５５（1980）'!D104</f>
        <v>0</v>
      </c>
      <c r="T105" s="268">
        <f>'Ｓ５５（1980）'!F104</f>
        <v>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'Ｓ５５（1980）'!A105</f>
        <v>8410</v>
      </c>
      <c r="Q106" s="205">
        <f>'Ｓ５５（1980）'!B105</f>
        <v>8410</v>
      </c>
      <c r="R106" s="225"/>
      <c r="S106" s="267">
        <f>'Ｓ５５（1980）'!D105</f>
        <v>0</v>
      </c>
      <c r="T106" s="268">
        <f>'Ｓ５５（1980）'!F105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16176</v>
      </c>
      <c r="B107" s="558">
        <v>16176</v>
      </c>
      <c r="C107" s="558">
        <v>0</v>
      </c>
      <c r="D107" s="558">
        <v>0</v>
      </c>
      <c r="E107" s="558">
        <v>1000</v>
      </c>
      <c r="F107" s="559">
        <v>7000</v>
      </c>
      <c r="K107" s="199"/>
      <c r="L107" s="181"/>
      <c r="M107" s="201" t="s">
        <v>104</v>
      </c>
      <c r="N107" s="202"/>
      <c r="O107" s="203" t="s">
        <v>111</v>
      </c>
      <c r="P107" s="204">
        <f>'Ｓ５５（1980）'!A106</f>
        <v>0</v>
      </c>
      <c r="Q107" s="205">
        <f>'Ｓ５５（1980）'!B106</f>
        <v>0</v>
      </c>
      <c r="R107" s="225"/>
      <c r="S107" s="267">
        <f>'Ｓ５５（1980）'!D106</f>
        <v>0</v>
      </c>
      <c r="T107" s="268">
        <f>'Ｓ５５（1980）'!F106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'Ｓ５５（1980）'!A107</f>
        <v>16176</v>
      </c>
      <c r="Q108" s="205">
        <f>'Ｓ５５（1980）'!B107</f>
        <v>16176</v>
      </c>
      <c r="R108" s="225"/>
      <c r="S108" s="267">
        <f>'Ｓ５５（1980）'!D107</f>
        <v>0</v>
      </c>
      <c r="T108" s="268">
        <f>'Ｓ５５（1980）'!F107</f>
        <v>7000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'Ｓ５５（1980）'!A108</f>
        <v>0</v>
      </c>
      <c r="Q109" s="205">
        <f>'Ｓ５５（1980）'!B108</f>
        <v>0</v>
      </c>
      <c r="R109" s="225"/>
      <c r="S109" s="267">
        <f>'Ｓ５５（1980）'!D108</f>
        <v>0</v>
      </c>
      <c r="T109" s="268">
        <f>'Ｓ５５（1980）'!F108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'Ｓ５５（1980）'!A109</f>
        <v>0</v>
      </c>
      <c r="Q110" s="205">
        <f>'Ｓ５５（1980）'!B109</f>
        <v>0</v>
      </c>
      <c r="R110" s="225"/>
      <c r="S110" s="267">
        <f>'Ｓ５５（1980）'!D109</f>
        <v>0</v>
      </c>
      <c r="T110" s="268">
        <f>'Ｓ５５（1980）'!F109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3677</v>
      </c>
      <c r="B111" s="558">
        <v>3677</v>
      </c>
      <c r="C111" s="558">
        <v>0</v>
      </c>
      <c r="D111" s="558">
        <v>0</v>
      </c>
      <c r="E111" s="558">
        <v>0</v>
      </c>
      <c r="F111" s="559">
        <v>0</v>
      </c>
      <c r="K111" s="199"/>
      <c r="L111" s="181"/>
      <c r="M111" s="201" t="s">
        <v>107</v>
      </c>
      <c r="N111" s="202"/>
      <c r="O111" s="203" t="s">
        <v>115</v>
      </c>
      <c r="P111" s="204">
        <f>'Ｓ５５（1980）'!A110</f>
        <v>0</v>
      </c>
      <c r="Q111" s="205">
        <f>'Ｓ５５（1980）'!B110</f>
        <v>0</v>
      </c>
      <c r="R111" s="225"/>
      <c r="S111" s="267">
        <f>'Ｓ５５（1980）'!D110</f>
        <v>0</v>
      </c>
      <c r="T111" s="268">
        <f>'Ｓ５５（1980）'!F110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4740</v>
      </c>
      <c r="B112" s="558">
        <v>4740</v>
      </c>
      <c r="C112" s="558">
        <v>0</v>
      </c>
      <c r="D112" s="558">
        <v>0</v>
      </c>
      <c r="E112" s="558">
        <v>0</v>
      </c>
      <c r="F112" s="559">
        <v>0</v>
      </c>
      <c r="K112" s="199"/>
      <c r="L112" s="181" t="s">
        <v>41</v>
      </c>
      <c r="M112" s="201" t="s">
        <v>108</v>
      </c>
      <c r="N112" s="202"/>
      <c r="O112" s="203" t="s">
        <v>116</v>
      </c>
      <c r="P112" s="204">
        <f>'Ｓ５５（1980）'!A111</f>
        <v>3677</v>
      </c>
      <c r="Q112" s="205">
        <f>'Ｓ５５（1980）'!B111</f>
        <v>3677</v>
      </c>
      <c r="R112" s="225"/>
      <c r="S112" s="267">
        <f>'Ｓ５５（1980）'!D111</f>
        <v>0</v>
      </c>
      <c r="T112" s="268">
        <f>'Ｓ５５（1980）'!F111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'Ｓ５５（1980）'!A112</f>
        <v>4740</v>
      </c>
      <c r="Q113" s="205">
        <f>'Ｓ５５（1980）'!B112</f>
        <v>4740</v>
      </c>
      <c r="R113" s="225"/>
      <c r="S113" s="267">
        <f>'Ｓ５５（1980）'!D112</f>
        <v>0</v>
      </c>
      <c r="T113" s="268">
        <f>'Ｓ５５（1980）'!F112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'Ｓ５５（1980）'!A113</f>
        <v>0</v>
      </c>
      <c r="Q114" s="205">
        <f>'Ｓ５５（1980）'!B113</f>
        <v>0</v>
      </c>
      <c r="R114" s="225"/>
      <c r="S114" s="267">
        <f>'Ｓ５５（1980）'!D113</f>
        <v>0</v>
      </c>
      <c r="T114" s="268">
        <f>'Ｓ５５（1980）'!F113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347396</v>
      </c>
      <c r="Q115" s="321">
        <f>SUM(Q62:Q114)-Q63-Q64-Q66-Q67-Q69-Q70-Q71-Q84-Q85-Q86-Q94-Q95-Q96-Q97-Q98-Q103-Q104</f>
        <v>322963</v>
      </c>
      <c r="R115" s="321"/>
      <c r="S115" s="322">
        <f>SUM(S62:S114)-S63-S64-S66-S67-S69-S70-S71-S84-S85-S86-S94-S95-S96-S97-S98-S103-S104</f>
        <v>9377</v>
      </c>
      <c r="T115" s="323">
        <f>SUM(T62:T114)-T63-T64-T66-T67-T69-T70-T71-T84-T85-T86-T94-T95-T96-T97-T98-T103-T104</f>
        <v>155300</v>
      </c>
      <c r="U115" s="324"/>
      <c r="V115" s="317" t="s">
        <v>82</v>
      </c>
      <c r="W115" s="318"/>
      <c r="X115" s="318"/>
      <c r="Y115" s="319"/>
      <c r="Z115" s="325">
        <f>Z64+Z67+Z73+Z74+Z75+Z86+Z88+Z89+Z92+Z93+Z99+Z101+Z104+Z105+Z114</f>
        <v>18687</v>
      </c>
      <c r="AA115" s="326">
        <f>AA64+AA67+AA73+AA74+AA75+AA86+AA88+AA89+AA92+AA93+AA99+AA101+AA104+AA105+AA114</f>
        <v>0</v>
      </c>
      <c r="AB115" s="327">
        <f>AB64+AB67+AB73+AB74+AB75+AB86+AB88+AB89+AB92+AB93+AB99+AB101+AB104+AB105+AB114</f>
        <v>0</v>
      </c>
      <c r="AC115" s="563">
        <f>AC64+AC67+AC73+AC74+AC75+AC86+AC88+AC89+AC92+AC93+AC99+AC101+AC104+AC105+AC114</f>
        <v>17200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18687</v>
      </c>
      <c r="B116" s="555">
        <v>0</v>
      </c>
      <c r="C116" s="555">
        <v>0</v>
      </c>
      <c r="D116" s="555">
        <v>0</v>
      </c>
      <c r="E116" s="556">
        <v>17200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793</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14107</v>
      </c>
      <c r="B121" s="558">
        <v>0</v>
      </c>
      <c r="C121" s="558">
        <v>0</v>
      </c>
      <c r="D121" s="558">
        <v>0</v>
      </c>
      <c r="E121" s="559">
        <v>12700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14107</v>
      </c>
      <c r="B122" s="558">
        <v>0</v>
      </c>
      <c r="C122" s="558">
        <v>0</v>
      </c>
      <c r="D122" s="558">
        <v>0</v>
      </c>
      <c r="E122" s="559">
        <v>12700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1272</v>
      </c>
      <c r="AM122" s="1339"/>
    </row>
    <row r="123" spans="1:39" ht="14.45" customHeight="1">
      <c r="A123" s="557">
        <v>0</v>
      </c>
      <c r="B123" s="558">
        <v>0</v>
      </c>
      <c r="C123" s="558">
        <v>0</v>
      </c>
      <c r="D123" s="558">
        <v>0</v>
      </c>
      <c r="E123" s="559">
        <v>0</v>
      </c>
      <c r="K123" s="188"/>
      <c r="L123" s="189" t="s">
        <v>8</v>
      </c>
      <c r="M123" s="190"/>
      <c r="N123" s="190"/>
      <c r="O123" s="191"/>
      <c r="P123" s="365">
        <f t="shared" ref="P123:T132" si="11">P8+P62</f>
        <v>16570</v>
      </c>
      <c r="Q123" s="259">
        <f t="shared" si="11"/>
        <v>14860</v>
      </c>
      <c r="R123" s="259">
        <f t="shared" si="11"/>
        <v>0</v>
      </c>
      <c r="S123" s="333">
        <f t="shared" si="11"/>
        <v>700</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650</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15</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 t="shared" ref="AI123:AI176" si="12">Q123-Z123</f>
        <v>14210</v>
      </c>
      <c r="AJ123" s="259">
        <f>SUM(AJ124:AJ125)</f>
        <v>0</v>
      </c>
      <c r="AK123" s="370">
        <f>SUM(AK124:AK125)</f>
        <v>583</v>
      </c>
      <c r="AL123" s="1383">
        <f>P123-Q123</f>
        <v>1710</v>
      </c>
      <c r="AM123" s="1339"/>
    </row>
    <row r="124" spans="1:39" ht="14.45" customHeight="1">
      <c r="A124" s="557">
        <v>4580</v>
      </c>
      <c r="B124" s="558">
        <v>0</v>
      </c>
      <c r="C124" s="558">
        <v>0</v>
      </c>
      <c r="D124" s="558">
        <v>0</v>
      </c>
      <c r="E124" s="559">
        <v>4500</v>
      </c>
      <c r="K124" s="199"/>
      <c r="L124" s="200"/>
      <c r="M124" s="201" t="s">
        <v>146</v>
      </c>
      <c r="N124" s="202"/>
      <c r="O124" s="203"/>
      <c r="P124" s="224">
        <f t="shared" si="11"/>
        <v>4693</v>
      </c>
      <c r="Q124" s="225">
        <f t="shared" si="11"/>
        <v>4693</v>
      </c>
      <c r="R124" s="225">
        <f t="shared" si="11"/>
        <v>0</v>
      </c>
      <c r="S124" s="226">
        <f t="shared" si="11"/>
        <v>0</v>
      </c>
      <c r="T124" s="275">
        <f t="shared" si="11"/>
        <v>0</v>
      </c>
      <c r="U124" s="207"/>
      <c r="V124" s="200"/>
      <c r="W124" s="201" t="s">
        <v>146</v>
      </c>
      <c r="X124" s="202"/>
      <c r="Y124" s="203" t="s">
        <v>156</v>
      </c>
      <c r="Z124" s="224">
        <f>IF(ISERROR(Z123*(Q124/Q123)),0,ROUND(Z123*(Q124/Q123),0))</f>
        <v>205</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2"/>
        <v>4488</v>
      </c>
      <c r="AJ124" s="225">
        <f>IF($P124-$Z124=0,0,ROUND((R124-AA124)*$AI124/($P124-$Z124),0))</f>
        <v>0</v>
      </c>
      <c r="AK124" s="371">
        <f>IF(P124-Z124=0,0,ROUND((S124-AB124)*AI124/(P124-Z124),0))</f>
        <v>0</v>
      </c>
      <c r="AL124" s="1383">
        <f t="shared" ref="AL124:AL175" si="13">P124-Q124</f>
        <v>0</v>
      </c>
      <c r="AM124" s="1339"/>
    </row>
    <row r="125" spans="1:39" ht="14.45" customHeight="1">
      <c r="A125" s="557">
        <v>4580</v>
      </c>
      <c r="B125" s="558">
        <v>0</v>
      </c>
      <c r="C125" s="558">
        <v>0</v>
      </c>
      <c r="D125" s="558">
        <v>0</v>
      </c>
      <c r="E125" s="559">
        <v>4500</v>
      </c>
      <c r="K125" s="199"/>
      <c r="L125" s="200"/>
      <c r="M125" s="201" t="s">
        <v>13</v>
      </c>
      <c r="N125" s="172"/>
      <c r="O125" s="212"/>
      <c r="P125" s="224">
        <f t="shared" si="11"/>
        <v>11877</v>
      </c>
      <c r="Q125" s="225">
        <f t="shared" si="11"/>
        <v>10167</v>
      </c>
      <c r="R125" s="225">
        <f t="shared" si="11"/>
        <v>0</v>
      </c>
      <c r="S125" s="226">
        <f t="shared" si="11"/>
        <v>700</v>
      </c>
      <c r="T125" s="275">
        <f t="shared" si="11"/>
        <v>0</v>
      </c>
      <c r="U125" s="207"/>
      <c r="V125" s="200"/>
      <c r="W125" s="201" t="s">
        <v>13</v>
      </c>
      <c r="X125" s="172"/>
      <c r="Y125" s="212" t="s">
        <v>156</v>
      </c>
      <c r="Z125" s="224">
        <f>Z123-Z124</f>
        <v>445</v>
      </c>
      <c r="AA125" s="225">
        <f>AA123-AA124</f>
        <v>0</v>
      </c>
      <c r="AB125" s="297">
        <f>AB123-AB124</f>
        <v>15</v>
      </c>
      <c r="AC125" s="371">
        <f>AC123-AC124</f>
        <v>0</v>
      </c>
      <c r="AE125" s="199"/>
      <c r="AF125" s="200"/>
      <c r="AG125" s="201" t="s">
        <v>13</v>
      </c>
      <c r="AH125" s="172"/>
      <c r="AI125" s="224">
        <f t="shared" si="12"/>
        <v>9722</v>
      </c>
      <c r="AJ125" s="225">
        <f>IF($P125-$Z125=0,0,ROUND((R125-AA125)*$AI125/($P125-$Z125),0))</f>
        <v>0</v>
      </c>
      <c r="AK125" s="371">
        <f>IF(P125-Z125=0,0,ROUND((S125-AB125)*AI125/(P125-Z125),0))</f>
        <v>583</v>
      </c>
      <c r="AL125" s="1383">
        <f t="shared" si="13"/>
        <v>1710</v>
      </c>
      <c r="AM125" s="1339"/>
    </row>
    <row r="126" spans="1:39" ht="14.45" customHeight="1">
      <c r="A126" s="557">
        <v>0</v>
      </c>
      <c r="B126" s="558">
        <v>0</v>
      </c>
      <c r="C126" s="558">
        <v>0</v>
      </c>
      <c r="D126" s="558">
        <v>0</v>
      </c>
      <c r="E126" s="559">
        <v>0</v>
      </c>
      <c r="K126" s="199" t="s">
        <v>4</v>
      </c>
      <c r="L126" s="178" t="s">
        <v>14</v>
      </c>
      <c r="M126" s="175"/>
      <c r="N126" s="175"/>
      <c r="O126" s="216"/>
      <c r="P126" s="224">
        <f t="shared" si="11"/>
        <v>4698</v>
      </c>
      <c r="Q126" s="225">
        <f t="shared" si="11"/>
        <v>4698</v>
      </c>
      <c r="R126" s="225">
        <f t="shared" si="11"/>
        <v>0</v>
      </c>
      <c r="S126" s="226">
        <f t="shared" si="11"/>
        <v>0</v>
      </c>
      <c r="T126" s="275">
        <f t="shared" si="11"/>
        <v>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2"/>
        <v>4698</v>
      </c>
      <c r="AJ126" s="225">
        <f>SUM(AJ127:AJ128)</f>
        <v>0</v>
      </c>
      <c r="AK126" s="371">
        <f>SUM(AK127:AK128)</f>
        <v>0</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4698</v>
      </c>
      <c r="Q127" s="225">
        <f t="shared" si="11"/>
        <v>4698</v>
      </c>
      <c r="R127" s="225">
        <f t="shared" si="11"/>
        <v>0</v>
      </c>
      <c r="S127" s="226">
        <f t="shared" si="11"/>
        <v>0</v>
      </c>
      <c r="T127" s="275">
        <f t="shared" si="11"/>
        <v>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4698</v>
      </c>
      <c r="AJ127" s="225">
        <f>IF($P127-$Z127=0,0,ROUND((R127-AA127)*$AI127/($P127-$Z127),0))</f>
        <v>0</v>
      </c>
      <c r="AK127" s="371">
        <f>IF(P127-Z127=0,0,ROUND((S127-AB127)*AI127/(P127-Z127),0))</f>
        <v>0</v>
      </c>
      <c r="AL127" s="1383">
        <f t="shared" si="13"/>
        <v>0</v>
      </c>
      <c r="AM127" s="1339"/>
    </row>
    <row r="128" spans="1:39" ht="14.45" customHeight="1">
      <c r="A128" s="557">
        <v>0</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0</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0</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8"/>
        <v>0</v>
      </c>
      <c r="AB134" s="297">
        <f t="shared" si="18"/>
        <v>0</v>
      </c>
      <c r="AC134" s="371">
        <f t="shared" si="18"/>
        <v>0</v>
      </c>
      <c r="AE134" s="199"/>
      <c r="AF134" s="221"/>
      <c r="AG134" s="201" t="s">
        <v>13</v>
      </c>
      <c r="AH134" s="202"/>
      <c r="AI134" s="224">
        <f t="shared" si="12"/>
        <v>0</v>
      </c>
      <c r="AJ134" s="225">
        <f t="shared" si="15"/>
        <v>0</v>
      </c>
      <c r="AK134" s="371">
        <f t="shared" si="16"/>
        <v>0</v>
      </c>
      <c r="AL134" s="1383">
        <f t="shared" si="13"/>
        <v>0</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15416</v>
      </c>
      <c r="Q136" s="225">
        <f t="shared" si="17"/>
        <v>14483</v>
      </c>
      <c r="R136" s="225">
        <f t="shared" si="17"/>
        <v>0</v>
      </c>
      <c r="S136" s="226">
        <f t="shared" si="17"/>
        <v>852</v>
      </c>
      <c r="T136" s="275">
        <f t="shared" si="17"/>
        <v>9600</v>
      </c>
      <c r="U136" s="207" t="s">
        <v>86</v>
      </c>
      <c r="V136" s="200"/>
      <c r="W136" s="201" t="s">
        <v>22</v>
      </c>
      <c r="X136" s="202"/>
      <c r="Y136" s="203" t="s">
        <v>156</v>
      </c>
      <c r="Z136" s="224">
        <f t="shared" si="18"/>
        <v>634</v>
      </c>
      <c r="AA136" s="225">
        <f t="shared" si="18"/>
        <v>0</v>
      </c>
      <c r="AB136" s="297">
        <f t="shared" si="18"/>
        <v>18</v>
      </c>
      <c r="AC136" s="371">
        <f t="shared" si="18"/>
        <v>104</v>
      </c>
      <c r="AE136" s="199"/>
      <c r="AF136" s="200"/>
      <c r="AG136" s="201" t="s">
        <v>22</v>
      </c>
      <c r="AH136" s="202"/>
      <c r="AI136" s="224">
        <f t="shared" si="12"/>
        <v>13849</v>
      </c>
      <c r="AJ136" s="225">
        <f t="shared" si="15"/>
        <v>0</v>
      </c>
      <c r="AK136" s="371">
        <f t="shared" si="16"/>
        <v>781</v>
      </c>
      <c r="AL136" s="1383">
        <f t="shared" si="13"/>
        <v>933</v>
      </c>
      <c r="AM136" s="1339"/>
    </row>
    <row r="137" spans="1:39" ht="14.45" customHeight="1">
      <c r="A137" s="557">
        <v>0</v>
      </c>
      <c r="B137" s="558">
        <v>0</v>
      </c>
      <c r="C137" s="558">
        <v>0</v>
      </c>
      <c r="D137" s="558">
        <v>0</v>
      </c>
      <c r="E137" s="559">
        <v>0</v>
      </c>
      <c r="K137" s="199"/>
      <c r="L137" s="200" t="s">
        <v>25</v>
      </c>
      <c r="M137" s="201" t="s">
        <v>26</v>
      </c>
      <c r="N137" s="202"/>
      <c r="O137" s="203"/>
      <c r="P137" s="224">
        <f t="shared" si="17"/>
        <v>35151</v>
      </c>
      <c r="Q137" s="225">
        <f t="shared" si="17"/>
        <v>35151</v>
      </c>
      <c r="R137" s="225">
        <f t="shared" si="17"/>
        <v>0</v>
      </c>
      <c r="S137" s="226">
        <f t="shared" si="17"/>
        <v>19239</v>
      </c>
      <c r="T137" s="275">
        <f t="shared" si="17"/>
        <v>12000</v>
      </c>
      <c r="U137" s="207"/>
      <c r="V137" s="200" t="s">
        <v>25</v>
      </c>
      <c r="W137" s="201" t="s">
        <v>26</v>
      </c>
      <c r="X137" s="202"/>
      <c r="Y137" s="203" t="s">
        <v>156</v>
      </c>
      <c r="Z137" s="224">
        <f t="shared" si="18"/>
        <v>1539</v>
      </c>
      <c r="AA137" s="225">
        <f t="shared" si="18"/>
        <v>0</v>
      </c>
      <c r="AB137" s="297">
        <f t="shared" si="18"/>
        <v>405</v>
      </c>
      <c r="AC137" s="371">
        <f t="shared" si="18"/>
        <v>130</v>
      </c>
      <c r="AE137" s="199"/>
      <c r="AF137" s="200" t="s">
        <v>25</v>
      </c>
      <c r="AG137" s="201" t="s">
        <v>26</v>
      </c>
      <c r="AH137" s="202"/>
      <c r="AI137" s="224">
        <f t="shared" si="12"/>
        <v>33612</v>
      </c>
      <c r="AJ137" s="225">
        <f t="shared" si="15"/>
        <v>0</v>
      </c>
      <c r="AK137" s="371">
        <f t="shared" si="16"/>
        <v>18834</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0</v>
      </c>
      <c r="Q138" s="225">
        <f t="shared" si="17"/>
        <v>0</v>
      </c>
      <c r="R138" s="225">
        <f t="shared" si="17"/>
        <v>0</v>
      </c>
      <c r="S138" s="226">
        <f t="shared" si="17"/>
        <v>0</v>
      </c>
      <c r="T138" s="275">
        <f t="shared" si="17"/>
        <v>0</v>
      </c>
      <c r="U138" s="207"/>
      <c r="V138" s="200" t="s">
        <v>28</v>
      </c>
      <c r="W138" s="201" t="s">
        <v>29</v>
      </c>
      <c r="X138" s="202"/>
      <c r="Y138" s="203" t="s">
        <v>156</v>
      </c>
      <c r="Z138" s="224">
        <f t="shared" si="18"/>
        <v>0</v>
      </c>
      <c r="AA138" s="225">
        <f t="shared" si="18"/>
        <v>0</v>
      </c>
      <c r="AB138" s="297">
        <f t="shared" si="18"/>
        <v>0</v>
      </c>
      <c r="AC138" s="371">
        <f t="shared" si="18"/>
        <v>0</v>
      </c>
      <c r="AE138" s="199"/>
      <c r="AF138" s="200" t="s">
        <v>28</v>
      </c>
      <c r="AG138" s="201" t="s">
        <v>29</v>
      </c>
      <c r="AH138" s="202"/>
      <c r="AI138" s="224">
        <f t="shared" si="12"/>
        <v>0</v>
      </c>
      <c r="AJ138" s="225">
        <f t="shared" si="15"/>
        <v>0</v>
      </c>
      <c r="AK138" s="371">
        <f t="shared" si="16"/>
        <v>0</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91982</v>
      </c>
      <c r="Q141" s="225">
        <f t="shared" si="17"/>
        <v>80192</v>
      </c>
      <c r="R141" s="225">
        <f t="shared" si="17"/>
        <v>0</v>
      </c>
      <c r="S141" s="226">
        <f t="shared" si="17"/>
        <v>34895</v>
      </c>
      <c r="T141" s="275">
        <f t="shared" si="17"/>
        <v>34800</v>
      </c>
      <c r="U141" s="207"/>
      <c r="V141" s="200" t="s">
        <v>38</v>
      </c>
      <c r="W141" s="201" t="s">
        <v>149</v>
      </c>
      <c r="X141" s="202"/>
      <c r="Y141" s="203" t="s">
        <v>156</v>
      </c>
      <c r="Z141" s="224">
        <f t="shared" si="18"/>
        <v>3510</v>
      </c>
      <c r="AA141" s="225">
        <f t="shared" si="18"/>
        <v>0</v>
      </c>
      <c r="AB141" s="297">
        <f t="shared" si="18"/>
        <v>734</v>
      </c>
      <c r="AC141" s="371">
        <f t="shared" si="18"/>
        <v>377</v>
      </c>
      <c r="AE141" s="199"/>
      <c r="AF141" s="200" t="s">
        <v>38</v>
      </c>
      <c r="AG141" s="201" t="s">
        <v>149</v>
      </c>
      <c r="AH141" s="202"/>
      <c r="AI141" s="224">
        <f t="shared" si="12"/>
        <v>76682</v>
      </c>
      <c r="AJ141" s="225">
        <f t="shared" si="15"/>
        <v>0</v>
      </c>
      <c r="AK141" s="371">
        <f t="shared" si="16"/>
        <v>29609</v>
      </c>
      <c r="AL141" s="1383">
        <f t="shared" si="13"/>
        <v>11790</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80518</v>
      </c>
      <c r="Q143" s="225">
        <f t="shared" si="19"/>
        <v>55013</v>
      </c>
      <c r="R143" s="225">
        <f t="shared" si="19"/>
        <v>0</v>
      </c>
      <c r="S143" s="226">
        <f t="shared" si="19"/>
        <v>46796</v>
      </c>
      <c r="T143" s="275">
        <f t="shared" si="19"/>
        <v>17400</v>
      </c>
      <c r="U143" s="207"/>
      <c r="V143" s="221"/>
      <c r="W143" s="201" t="s">
        <v>13</v>
      </c>
      <c r="X143" s="202"/>
      <c r="Y143" s="203" t="s">
        <v>156</v>
      </c>
      <c r="Z143" s="224">
        <f t="shared" si="18"/>
        <v>2408</v>
      </c>
      <c r="AA143" s="225">
        <f t="shared" si="18"/>
        <v>0</v>
      </c>
      <c r="AB143" s="297">
        <f t="shared" si="18"/>
        <v>984</v>
      </c>
      <c r="AC143" s="371">
        <f t="shared" si="18"/>
        <v>189</v>
      </c>
      <c r="AE143" s="199" t="s">
        <v>158</v>
      </c>
      <c r="AF143" s="221"/>
      <c r="AG143" s="201" t="s">
        <v>13</v>
      </c>
      <c r="AH143" s="202"/>
      <c r="AI143" s="224">
        <f t="shared" si="12"/>
        <v>52605</v>
      </c>
      <c r="AJ143" s="225">
        <f t="shared" si="15"/>
        <v>0</v>
      </c>
      <c r="AK143" s="371">
        <f t="shared" si="16"/>
        <v>30853</v>
      </c>
      <c r="AL143" s="1383">
        <f t="shared" si="13"/>
        <v>25505</v>
      </c>
      <c r="AM143" s="1339"/>
    </row>
    <row r="144" spans="1:39" ht="14.45" customHeight="1">
      <c r="A144" s="557">
        <v>0</v>
      </c>
      <c r="B144" s="558">
        <v>0</v>
      </c>
      <c r="C144" s="558">
        <v>0</v>
      </c>
      <c r="D144" s="558">
        <v>0</v>
      </c>
      <c r="E144" s="559">
        <v>0</v>
      </c>
      <c r="K144" s="199" t="s">
        <v>4</v>
      </c>
      <c r="L144" s="178" t="s">
        <v>45</v>
      </c>
      <c r="M144" s="202"/>
      <c r="N144" s="202"/>
      <c r="O144" s="203"/>
      <c r="P144" s="224">
        <f t="shared" si="19"/>
        <v>0</v>
      </c>
      <c r="Q144" s="225">
        <f t="shared" si="19"/>
        <v>0</v>
      </c>
      <c r="R144" s="225">
        <f t="shared" si="19"/>
        <v>0</v>
      </c>
      <c r="S144" s="226">
        <f t="shared" si="19"/>
        <v>0</v>
      </c>
      <c r="T144" s="275">
        <f t="shared" si="19"/>
        <v>0</v>
      </c>
      <c r="U144" s="207" t="s">
        <v>4</v>
      </c>
      <c r="V144" s="178" t="s">
        <v>45</v>
      </c>
      <c r="W144" s="202"/>
      <c r="X144" s="202"/>
      <c r="Y144" s="203" t="s">
        <v>156</v>
      </c>
      <c r="Z144" s="224">
        <f t="shared" si="18"/>
        <v>0</v>
      </c>
      <c r="AA144" s="225">
        <f t="shared" si="18"/>
        <v>0</v>
      </c>
      <c r="AB144" s="297">
        <f t="shared" si="18"/>
        <v>0</v>
      </c>
      <c r="AC144" s="371">
        <f t="shared" si="18"/>
        <v>0</v>
      </c>
      <c r="AE144" s="199" t="s">
        <v>159</v>
      </c>
      <c r="AF144" s="178" t="s">
        <v>45</v>
      </c>
      <c r="AG144" s="202"/>
      <c r="AH144" s="202"/>
      <c r="AI144" s="224">
        <f t="shared" si="12"/>
        <v>0</v>
      </c>
      <c r="AJ144" s="225">
        <f>SUM(AJ145:AJ147)</f>
        <v>0</v>
      </c>
      <c r="AK144" s="371">
        <f>SUM(AK145:AK147)</f>
        <v>0</v>
      </c>
      <c r="AL144" s="1383">
        <f t="shared" si="13"/>
        <v>0</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0</v>
      </c>
      <c r="Q146" s="225">
        <f t="shared" si="19"/>
        <v>0</v>
      </c>
      <c r="R146" s="225">
        <f t="shared" si="19"/>
        <v>0</v>
      </c>
      <c r="S146" s="226">
        <f t="shared" si="19"/>
        <v>0</v>
      </c>
      <c r="T146" s="275">
        <f t="shared" si="19"/>
        <v>0</v>
      </c>
      <c r="U146" s="207"/>
      <c r="V146" s="200"/>
      <c r="W146" s="201" t="s">
        <v>101</v>
      </c>
      <c r="X146" s="202"/>
      <c r="Y146" s="203" t="s">
        <v>156</v>
      </c>
      <c r="Z146" s="224">
        <f t="shared" si="20"/>
        <v>0</v>
      </c>
      <c r="AA146" s="225">
        <f t="shared" si="20"/>
        <v>0</v>
      </c>
      <c r="AB146" s="297">
        <f t="shared" si="20"/>
        <v>0</v>
      </c>
      <c r="AC146" s="371">
        <f t="shared" si="20"/>
        <v>0</v>
      </c>
      <c r="AE146" s="199" t="s">
        <v>41</v>
      </c>
      <c r="AF146" s="200"/>
      <c r="AG146" s="201" t="s">
        <v>101</v>
      </c>
      <c r="AH146" s="202"/>
      <c r="AI146" s="224">
        <f t="shared" si="12"/>
        <v>0</v>
      </c>
      <c r="AJ146" s="225">
        <f t="shared" si="21"/>
        <v>0</v>
      </c>
      <c r="AK146" s="371">
        <f t="shared" si="22"/>
        <v>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0</v>
      </c>
      <c r="Q147" s="225">
        <f t="shared" si="19"/>
        <v>0</v>
      </c>
      <c r="R147" s="225">
        <f t="shared" si="19"/>
        <v>0</v>
      </c>
      <c r="S147" s="226">
        <f t="shared" si="19"/>
        <v>0</v>
      </c>
      <c r="T147" s="275">
        <f t="shared" si="19"/>
        <v>0</v>
      </c>
      <c r="U147" s="207"/>
      <c r="V147" s="200"/>
      <c r="W147" s="201" t="s">
        <v>13</v>
      </c>
      <c r="X147" s="202"/>
      <c r="Y147" s="203" t="s">
        <v>156</v>
      </c>
      <c r="Z147" s="224">
        <f t="shared" si="20"/>
        <v>0</v>
      </c>
      <c r="AA147" s="225">
        <f t="shared" si="20"/>
        <v>0</v>
      </c>
      <c r="AB147" s="297">
        <f t="shared" si="20"/>
        <v>0</v>
      </c>
      <c r="AC147" s="371">
        <f t="shared" si="20"/>
        <v>0</v>
      </c>
      <c r="AE147" s="199" t="s">
        <v>162</v>
      </c>
      <c r="AF147" s="200"/>
      <c r="AG147" s="201" t="s">
        <v>13</v>
      </c>
      <c r="AH147" s="202"/>
      <c r="AI147" s="224">
        <f t="shared" si="12"/>
        <v>0</v>
      </c>
      <c r="AJ147" s="225">
        <f t="shared" si="21"/>
        <v>0</v>
      </c>
      <c r="AK147" s="371">
        <f t="shared" si="22"/>
        <v>0</v>
      </c>
      <c r="AL147" s="1383">
        <f t="shared" si="13"/>
        <v>0</v>
      </c>
      <c r="AM147" s="1339"/>
    </row>
    <row r="148" spans="1:39" ht="14.45" customHeight="1">
      <c r="A148" s="557">
        <v>0</v>
      </c>
      <c r="B148" s="558">
        <v>0</v>
      </c>
      <c r="C148" s="558">
        <v>0</v>
      </c>
      <c r="D148" s="558">
        <v>0</v>
      </c>
      <c r="E148" s="559">
        <v>0</v>
      </c>
      <c r="K148" s="199" t="s">
        <v>83</v>
      </c>
      <c r="L148" s="178"/>
      <c r="M148" s="201" t="s">
        <v>47</v>
      </c>
      <c r="N148" s="202"/>
      <c r="O148" s="203"/>
      <c r="P148" s="224">
        <f t="shared" si="19"/>
        <v>217257</v>
      </c>
      <c r="Q148" s="225">
        <f t="shared" si="19"/>
        <v>217257</v>
      </c>
      <c r="R148" s="225">
        <f t="shared" si="19"/>
        <v>34750</v>
      </c>
      <c r="S148" s="226">
        <f t="shared" si="19"/>
        <v>0</v>
      </c>
      <c r="T148" s="275">
        <f t="shared" si="19"/>
        <v>137100</v>
      </c>
      <c r="U148" s="207" t="s">
        <v>4</v>
      </c>
      <c r="V148" s="178"/>
      <c r="W148" s="201" t="s">
        <v>47</v>
      </c>
      <c r="X148" s="202"/>
      <c r="Y148" s="203" t="s">
        <v>156</v>
      </c>
      <c r="Z148" s="224">
        <f>IF(ISERROR(Z$33*(Q148/(Q148+Q149))),0,ROUND(Z$33*(Q148/(Q148+Q149)),0))</f>
        <v>595</v>
      </c>
      <c r="AA148" s="225">
        <f>IF(ISERROR(AA$33*(R148/(R148+R149))),0,ROUND(AA$33*(R148/(R148+R149)),0))</f>
        <v>0</v>
      </c>
      <c r="AB148" s="297">
        <f>IF(ISERROR(AB$33*(S148/(S148+S149))),0,ROUND(AB$33*(S148/(S148+S149)),0))</f>
        <v>0</v>
      </c>
      <c r="AC148" s="371">
        <f>IF(ISERROR(AC$33*(T148/(T148+T149))),0,ROUND(AC$33*(T148/(T148+T149)),0))</f>
        <v>400</v>
      </c>
      <c r="AE148" s="199" t="s">
        <v>163</v>
      </c>
      <c r="AF148" s="178"/>
      <c r="AG148" s="201" t="s">
        <v>47</v>
      </c>
      <c r="AH148" s="202"/>
      <c r="AI148" s="224">
        <f t="shared" si="12"/>
        <v>216662</v>
      </c>
      <c r="AJ148" s="225">
        <f t="shared" si="21"/>
        <v>34750</v>
      </c>
      <c r="AK148" s="371">
        <f t="shared" si="22"/>
        <v>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0</v>
      </c>
      <c r="Q149" s="225">
        <f t="shared" si="19"/>
        <v>0</v>
      </c>
      <c r="R149" s="225">
        <f t="shared" si="19"/>
        <v>0</v>
      </c>
      <c r="S149" s="226">
        <f t="shared" si="19"/>
        <v>0</v>
      </c>
      <c r="T149" s="275">
        <f t="shared" si="1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2"/>
        <v>0</v>
      </c>
      <c r="AJ149" s="225">
        <f t="shared" si="21"/>
        <v>0</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0</v>
      </c>
      <c r="Q150" s="225">
        <f t="shared" si="19"/>
        <v>0</v>
      </c>
      <c r="R150" s="225">
        <f t="shared" si="19"/>
        <v>0</v>
      </c>
      <c r="S150" s="226">
        <f t="shared" si="19"/>
        <v>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0</v>
      </c>
      <c r="AA150" s="225">
        <f t="shared" si="23"/>
        <v>0</v>
      </c>
      <c r="AB150" s="297">
        <f t="shared" si="23"/>
        <v>0</v>
      </c>
      <c r="AC150" s="371">
        <f t="shared" si="23"/>
        <v>0</v>
      </c>
      <c r="AE150" s="199" t="s">
        <v>165</v>
      </c>
      <c r="AF150" s="200"/>
      <c r="AG150" s="201" t="s">
        <v>52</v>
      </c>
      <c r="AH150" s="202"/>
      <c r="AI150" s="224">
        <f t="shared" si="12"/>
        <v>0</v>
      </c>
      <c r="AJ150" s="225">
        <f t="shared" si="21"/>
        <v>0</v>
      </c>
      <c r="AK150" s="371">
        <f t="shared" si="22"/>
        <v>0</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5397</v>
      </c>
      <c r="Q154" s="225">
        <f t="shared" si="24"/>
        <v>5397</v>
      </c>
      <c r="R154" s="225">
        <f t="shared" si="24"/>
        <v>0</v>
      </c>
      <c r="S154" s="226">
        <f t="shared" si="24"/>
        <v>1500</v>
      </c>
      <c r="T154" s="275">
        <f t="shared" si="24"/>
        <v>0</v>
      </c>
      <c r="U154" s="207"/>
      <c r="V154" s="200"/>
      <c r="W154" s="178" t="s">
        <v>60</v>
      </c>
      <c r="X154" s="202"/>
      <c r="Y154" s="203" t="s">
        <v>156</v>
      </c>
      <c r="Z154" s="224">
        <f>SUM(Z155:Z159)</f>
        <v>236</v>
      </c>
      <c r="AA154" s="225">
        <f>SUM(AA155:AA159)</f>
        <v>0</v>
      </c>
      <c r="AB154" s="297">
        <f>SUM(AB155:AB159)</f>
        <v>32</v>
      </c>
      <c r="AC154" s="371">
        <f>SUM(AC155:AC159)</f>
        <v>0</v>
      </c>
      <c r="AE154" s="199" t="s">
        <v>169</v>
      </c>
      <c r="AF154" s="200"/>
      <c r="AG154" s="178" t="s">
        <v>60</v>
      </c>
      <c r="AH154" s="202"/>
      <c r="AI154" s="224">
        <f t="shared" si="12"/>
        <v>5161</v>
      </c>
      <c r="AJ154" s="225">
        <f>SUM(AJ155:AJ159)</f>
        <v>0</v>
      </c>
      <c r="AK154" s="371">
        <f>SUM(AK155:AK159)</f>
        <v>1468</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5397</v>
      </c>
      <c r="Q158" s="225">
        <f t="shared" si="24"/>
        <v>5397</v>
      </c>
      <c r="R158" s="225">
        <f t="shared" si="24"/>
        <v>0</v>
      </c>
      <c r="S158" s="226">
        <f t="shared" si="24"/>
        <v>1500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236</v>
      </c>
      <c r="AA158" s="225">
        <f t="shared" si="27"/>
        <v>0</v>
      </c>
      <c r="AB158" s="297">
        <f t="shared" si="27"/>
        <v>32</v>
      </c>
      <c r="AC158" s="371">
        <f t="shared" si="27"/>
        <v>0</v>
      </c>
      <c r="AE158" s="199"/>
      <c r="AF158" s="200"/>
      <c r="AG158" s="200"/>
      <c r="AH158" s="201" t="s">
        <v>150</v>
      </c>
      <c r="AI158" s="224">
        <f t="shared" si="12"/>
        <v>5161</v>
      </c>
      <c r="AJ158" s="225">
        <f t="shared" si="25"/>
        <v>0</v>
      </c>
      <c r="AK158" s="371">
        <f t="shared" si="26"/>
        <v>1468</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8358</v>
      </c>
      <c r="Q160" s="225">
        <f t="shared" si="24"/>
        <v>8358</v>
      </c>
      <c r="R160" s="225">
        <f t="shared" si="24"/>
        <v>0</v>
      </c>
      <c r="S160" s="226">
        <f t="shared" si="24"/>
        <v>0</v>
      </c>
      <c r="T160" s="275">
        <f t="shared" si="24"/>
        <v>0</v>
      </c>
      <c r="U160" s="207" t="s">
        <v>72</v>
      </c>
      <c r="V160" s="200"/>
      <c r="W160" s="201" t="s">
        <v>70</v>
      </c>
      <c r="X160" s="202"/>
      <c r="Y160" s="203"/>
      <c r="Z160" s="224">
        <f>Z45</f>
        <v>8358</v>
      </c>
      <c r="AA160" s="225">
        <f>AA45</f>
        <v>0</v>
      </c>
      <c r="AB160" s="297">
        <f>AB45</f>
        <v>0</v>
      </c>
      <c r="AC160" s="371">
        <f>AC45</f>
        <v>0</v>
      </c>
      <c r="AE160" s="199"/>
      <c r="AF160" s="200"/>
      <c r="AG160" s="201" t="s">
        <v>70</v>
      </c>
      <c r="AH160" s="202"/>
      <c r="AI160" s="224">
        <f t="shared" si="12"/>
        <v>0</v>
      </c>
      <c r="AJ160" s="225">
        <f t="shared" si="25"/>
        <v>0</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24120</v>
      </c>
      <c r="Q162" s="225">
        <f t="shared" si="24"/>
        <v>24120</v>
      </c>
      <c r="R162" s="225">
        <f t="shared" si="24"/>
        <v>0</v>
      </c>
      <c r="S162" s="226">
        <f t="shared" si="24"/>
        <v>0</v>
      </c>
      <c r="T162" s="275">
        <f t="shared" si="24"/>
        <v>0</v>
      </c>
      <c r="U162" s="207"/>
      <c r="V162" s="221"/>
      <c r="W162" s="201" t="s">
        <v>13</v>
      </c>
      <c r="X162" s="202"/>
      <c r="Y162" s="203" t="s">
        <v>156</v>
      </c>
      <c r="Z162" s="224">
        <f t="shared" si="28"/>
        <v>1056</v>
      </c>
      <c r="AA162" s="225">
        <f t="shared" si="28"/>
        <v>0</v>
      </c>
      <c r="AB162" s="297">
        <f t="shared" si="28"/>
        <v>0</v>
      </c>
      <c r="AC162" s="371">
        <f t="shared" si="28"/>
        <v>0</v>
      </c>
      <c r="AE162" s="199"/>
      <c r="AF162" s="221"/>
      <c r="AG162" s="201" t="s">
        <v>13</v>
      </c>
      <c r="AH162" s="202"/>
      <c r="AI162" s="224">
        <f t="shared" si="12"/>
        <v>23064</v>
      </c>
      <c r="AJ162" s="225">
        <f t="shared" si="25"/>
        <v>0</v>
      </c>
      <c r="AK162" s="371">
        <f t="shared" si="26"/>
        <v>0</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9302</v>
      </c>
      <c r="Q163" s="225">
        <f t="shared" si="29"/>
        <v>9302</v>
      </c>
      <c r="R163" s="225">
        <f t="shared" si="29"/>
        <v>0</v>
      </c>
      <c r="S163" s="226">
        <f t="shared" si="29"/>
        <v>0</v>
      </c>
      <c r="T163" s="275">
        <f t="shared" si="29"/>
        <v>0</v>
      </c>
      <c r="U163" s="207" t="s">
        <v>4</v>
      </c>
      <c r="V163" s="178" t="s">
        <v>78</v>
      </c>
      <c r="W163" s="202"/>
      <c r="X163" s="202"/>
      <c r="Y163" s="203" t="s">
        <v>156</v>
      </c>
      <c r="Z163" s="224">
        <f t="shared" si="28"/>
        <v>407</v>
      </c>
      <c r="AA163" s="225">
        <f t="shared" si="28"/>
        <v>0</v>
      </c>
      <c r="AB163" s="297">
        <f t="shared" si="28"/>
        <v>0</v>
      </c>
      <c r="AC163" s="371">
        <f t="shared" si="28"/>
        <v>0</v>
      </c>
      <c r="AE163" s="199" t="s">
        <v>4</v>
      </c>
      <c r="AF163" s="178" t="s">
        <v>78</v>
      </c>
      <c r="AG163" s="202"/>
      <c r="AH163" s="202"/>
      <c r="AI163" s="224">
        <f t="shared" si="12"/>
        <v>8895</v>
      </c>
      <c r="AJ163" s="225">
        <f>SUM(AJ164:AJ165)</f>
        <v>0</v>
      </c>
      <c r="AK163" s="371">
        <f>SUM(AK164:AK165)</f>
        <v>0</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9302</v>
      </c>
      <c r="Q165" s="225">
        <f t="shared" si="29"/>
        <v>9302</v>
      </c>
      <c r="R165" s="225">
        <f t="shared" si="29"/>
        <v>0</v>
      </c>
      <c r="S165" s="226">
        <f t="shared" si="29"/>
        <v>0</v>
      </c>
      <c r="T165" s="275">
        <f t="shared" si="29"/>
        <v>0</v>
      </c>
      <c r="U165" s="207"/>
      <c r="V165" s="221"/>
      <c r="W165" s="201" t="s">
        <v>13</v>
      </c>
      <c r="X165" s="202"/>
      <c r="Y165" s="203" t="s">
        <v>156</v>
      </c>
      <c r="Z165" s="224">
        <f>Z163-Z164</f>
        <v>407</v>
      </c>
      <c r="AA165" s="225">
        <f>AA163-AA164</f>
        <v>0</v>
      </c>
      <c r="AB165" s="297">
        <f>AB163-AB164</f>
        <v>0</v>
      </c>
      <c r="AC165" s="371">
        <f>AC163-AC164</f>
        <v>0</v>
      </c>
      <c r="AE165" s="199"/>
      <c r="AF165" s="221"/>
      <c r="AG165" s="201" t="s">
        <v>13</v>
      </c>
      <c r="AH165" s="202"/>
      <c r="AI165" s="224">
        <f t="shared" si="12"/>
        <v>8895</v>
      </c>
      <c r="AJ165" s="225">
        <f t="shared" si="30"/>
        <v>0</v>
      </c>
      <c r="AK165" s="371">
        <f t="shared" si="31"/>
        <v>0</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13240</v>
      </c>
      <c r="Q166" s="225">
        <f t="shared" si="29"/>
        <v>13240</v>
      </c>
      <c r="R166" s="225">
        <f t="shared" si="29"/>
        <v>0</v>
      </c>
      <c r="S166" s="226">
        <f t="shared" si="29"/>
        <v>0</v>
      </c>
      <c r="T166" s="275">
        <f t="shared" si="29"/>
        <v>0</v>
      </c>
      <c r="U166" s="207"/>
      <c r="V166" s="174"/>
      <c r="W166" s="201" t="s">
        <v>88</v>
      </c>
      <c r="X166" s="202"/>
      <c r="Y166" s="203"/>
      <c r="Z166" s="224">
        <f t="shared" ref="Z166:AC167" si="32">Z51</f>
        <v>0</v>
      </c>
      <c r="AA166" s="225">
        <f t="shared" si="32"/>
        <v>0</v>
      </c>
      <c r="AB166" s="297">
        <f t="shared" si="32"/>
        <v>0</v>
      </c>
      <c r="AC166" s="371">
        <f t="shared" si="32"/>
        <v>0</v>
      </c>
      <c r="AE166" s="199"/>
      <c r="AF166" s="174"/>
      <c r="AG166" s="201" t="s">
        <v>88</v>
      </c>
      <c r="AH166" s="202"/>
      <c r="AI166" s="224">
        <f t="shared" si="12"/>
        <v>13240</v>
      </c>
      <c r="AJ166" s="225">
        <f t="shared" si="30"/>
        <v>0</v>
      </c>
      <c r="AK166" s="371">
        <f t="shared" si="31"/>
        <v>0</v>
      </c>
      <c r="AL166" s="1383">
        <f t="shared" si="13"/>
        <v>0</v>
      </c>
      <c r="AM166" s="1339"/>
    </row>
    <row r="167" spans="1:39" ht="14.45" customHeight="1" thickBot="1">
      <c r="A167" s="560"/>
      <c r="B167" s="561"/>
      <c r="C167" s="561"/>
      <c r="D167" s="561"/>
      <c r="E167" s="562"/>
      <c r="K167" s="199"/>
      <c r="L167" s="181" t="s">
        <v>91</v>
      </c>
      <c r="M167" s="201" t="s">
        <v>89</v>
      </c>
      <c r="N167" s="202"/>
      <c r="O167" s="203"/>
      <c r="P167" s="224">
        <f t="shared" si="29"/>
        <v>8410</v>
      </c>
      <c r="Q167" s="225">
        <f t="shared" si="29"/>
        <v>8410</v>
      </c>
      <c r="R167" s="225">
        <f t="shared" si="29"/>
        <v>0</v>
      </c>
      <c r="S167" s="226">
        <f t="shared" si="29"/>
        <v>0</v>
      </c>
      <c r="T167" s="275">
        <f t="shared" si="29"/>
        <v>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8410</v>
      </c>
      <c r="AJ167" s="225">
        <f t="shared" si="30"/>
        <v>0</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60446</v>
      </c>
      <c r="Q169" s="225">
        <f t="shared" si="29"/>
        <v>60446</v>
      </c>
      <c r="R169" s="225">
        <f t="shared" si="29"/>
        <v>10724</v>
      </c>
      <c r="S169" s="226">
        <f t="shared" si="29"/>
        <v>0</v>
      </c>
      <c r="T169" s="275">
        <f t="shared" si="29"/>
        <v>31600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60446</v>
      </c>
      <c r="AJ169" s="225">
        <f t="shared" si="30"/>
        <v>10724</v>
      </c>
      <c r="AK169" s="371">
        <f t="shared" si="31"/>
        <v>0</v>
      </c>
      <c r="AL169" s="1383">
        <f t="shared" si="13"/>
        <v>0</v>
      </c>
      <c r="AM169" s="1339"/>
    </row>
    <row r="170" spans="1:39" ht="14.45" customHeight="1">
      <c r="A170" s="554">
        <v>0</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36">P58+P112</f>
        <v>3677</v>
      </c>
      <c r="Q173" s="225">
        <f t="shared" si="36"/>
        <v>3677</v>
      </c>
      <c r="R173" s="225">
        <f t="shared" si="36"/>
        <v>0</v>
      </c>
      <c r="S173" s="226">
        <f t="shared" si="36"/>
        <v>0</v>
      </c>
      <c r="T173" s="275">
        <f t="shared" si="36"/>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3677</v>
      </c>
      <c r="AJ173" s="225">
        <f t="shared" si="34"/>
        <v>0</v>
      </c>
      <c r="AK173" s="371">
        <f t="shared" si="35"/>
        <v>0</v>
      </c>
      <c r="AL173" s="1383">
        <f t="shared" si="13"/>
        <v>0</v>
      </c>
      <c r="AM173" s="1339"/>
    </row>
    <row r="174" spans="1:39" ht="14.45" customHeight="1">
      <c r="A174" s="557">
        <v>595</v>
      </c>
      <c r="B174" s="558">
        <v>0</v>
      </c>
      <c r="C174" s="558">
        <v>0</v>
      </c>
      <c r="D174" s="558">
        <v>0</v>
      </c>
      <c r="E174" s="559">
        <v>400</v>
      </c>
      <c r="K174" s="199"/>
      <c r="L174" s="221"/>
      <c r="M174" s="201" t="s">
        <v>13</v>
      </c>
      <c r="N174" s="202"/>
      <c r="O174" s="203"/>
      <c r="P174" s="224">
        <f t="shared" si="36"/>
        <v>4740</v>
      </c>
      <c r="Q174" s="225">
        <f t="shared" si="36"/>
        <v>4740</v>
      </c>
      <c r="R174" s="225">
        <f t="shared" si="36"/>
        <v>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207</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4533</v>
      </c>
      <c r="AJ174" s="225">
        <f t="shared" si="34"/>
        <v>0</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-1</v>
      </c>
      <c r="AC175" s="371">
        <f>AC61-SUM(AC123,AC126,AC129,AC133:AC144,AC148:AC154,AC160:AC163,AC166:AC174)</f>
        <v>0</v>
      </c>
      <c r="AE175" s="199"/>
      <c r="AF175" s="201" t="s">
        <v>13</v>
      </c>
      <c r="AG175" s="202"/>
      <c r="AH175" s="202"/>
      <c r="AI175" s="224">
        <f t="shared" si="12"/>
        <v>0</v>
      </c>
      <c r="AJ175" s="225">
        <f t="shared" si="34"/>
        <v>0</v>
      </c>
      <c r="AK175" s="371">
        <f t="shared" si="35"/>
        <v>0</v>
      </c>
      <c r="AL175" s="1383">
        <f t="shared" si="13"/>
        <v>0</v>
      </c>
      <c r="AM175" s="1387" t="s">
        <v>1277</v>
      </c>
    </row>
    <row r="176" spans="1:39" ht="14.45" customHeight="1" thickBot="1">
      <c r="A176" s="557">
        <v>8358</v>
      </c>
      <c r="B176" s="558">
        <v>0</v>
      </c>
      <c r="C176" s="558">
        <v>0</v>
      </c>
      <c r="D176" s="558">
        <v>0</v>
      </c>
      <c r="E176" s="559">
        <v>0</v>
      </c>
      <c r="K176" s="316"/>
      <c r="L176" s="317" t="s">
        <v>82</v>
      </c>
      <c r="M176" s="318"/>
      <c r="N176" s="318"/>
      <c r="O176" s="319"/>
      <c r="P176" s="320">
        <f t="shared" si="36"/>
        <v>599282</v>
      </c>
      <c r="Q176" s="321">
        <f t="shared" si="36"/>
        <v>559344</v>
      </c>
      <c r="R176" s="321">
        <f t="shared" si="36"/>
        <v>45474</v>
      </c>
      <c r="S176" s="322">
        <f t="shared" si="36"/>
        <v>103982</v>
      </c>
      <c r="T176" s="323">
        <f t="shared" si="36"/>
        <v>242500</v>
      </c>
      <c r="U176" s="372"/>
      <c r="V176" s="317" t="s">
        <v>82</v>
      </c>
      <c r="W176" s="318"/>
      <c r="X176" s="318"/>
      <c r="Y176" s="319"/>
      <c r="Z176" s="320">
        <f>Z61</f>
        <v>19600</v>
      </c>
      <c r="AA176" s="321">
        <f>AA61</f>
        <v>0</v>
      </c>
      <c r="AB176" s="500">
        <f>AB61</f>
        <v>2187</v>
      </c>
      <c r="AC176" s="373">
        <f>AC61</f>
        <v>1200</v>
      </c>
      <c r="AE176" s="374"/>
      <c r="AF176" s="317" t="s">
        <v>82</v>
      </c>
      <c r="AG176" s="318"/>
      <c r="AH176" s="318"/>
      <c r="AI176" s="375">
        <f t="shared" si="12"/>
        <v>539744</v>
      </c>
      <c r="AJ176" s="321">
        <f>SUM(AJ123,AJ126,AJ129,AJ133:AJ144,AJ148:AJ154,AJ160:AJ163,AJ166:AJ175)</f>
        <v>45474</v>
      </c>
      <c r="AK176" s="373">
        <f>SUM(AK123,AK126,AK129,AK133:AK144,AK148:AK154,AK160:AK163,AK166:AK175)</f>
        <v>82128</v>
      </c>
      <c r="AL176" s="1340">
        <f>SUM(AL123,AL126,AL129,AL133:AL144,AL148:AL154,AL160:AL163,AL166:AL175)</f>
        <v>39938</v>
      </c>
      <c r="AM176" s="1388">
        <f>P176-Q176</f>
        <v>39938</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10647</v>
      </c>
      <c r="B180" s="558">
        <v>0</v>
      </c>
      <c r="C180" s="558">
        <v>2187</v>
      </c>
      <c r="D180" s="558">
        <v>0</v>
      </c>
      <c r="E180" s="559">
        <v>800</v>
      </c>
      <c r="AC180" s="442"/>
    </row>
    <row r="181" spans="1:29" ht="14.25" thickBot="1">
      <c r="A181" s="557">
        <v>19600</v>
      </c>
      <c r="B181" s="558">
        <v>0</v>
      </c>
      <c r="C181" s="558">
        <v>2187</v>
      </c>
      <c r="D181" s="558">
        <v>0</v>
      </c>
      <c r="E181" s="559">
        <v>1200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2.xml><?xml version="1.0" encoding="utf-8"?>
<worksheet xmlns="http://schemas.openxmlformats.org/spreadsheetml/2006/main" xmlns:r="http://schemas.openxmlformats.org/officeDocument/2006/relationships">
  <dimension ref="A1:AM245"/>
  <sheetViews>
    <sheetView topLeftCell="AA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655</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606110</v>
      </c>
      <c r="B8" s="555">
        <v>601165</v>
      </c>
      <c r="C8" s="555">
        <v>391872</v>
      </c>
      <c r="D8" s="555">
        <v>214238</v>
      </c>
      <c r="E8" s="555">
        <v>94265</v>
      </c>
      <c r="F8" s="555">
        <v>355704</v>
      </c>
      <c r="G8" s="555">
        <v>2061</v>
      </c>
      <c r="H8" s="556">
        <v>124300</v>
      </c>
      <c r="I8" s="558"/>
      <c r="K8" s="188"/>
      <c r="L8" s="189" t="s">
        <v>8</v>
      </c>
      <c r="M8" s="190"/>
      <c r="N8" s="190"/>
      <c r="O8" s="191" t="s">
        <v>9</v>
      </c>
      <c r="P8" s="192">
        <f>'Ｓ５４（1979）'!A9</f>
        <v>0</v>
      </c>
      <c r="Q8" s="258">
        <f>'Ｓ５４（1979）'!C9</f>
        <v>0</v>
      </c>
      <c r="R8" s="258">
        <f>'Ｓ５４（1979）'!E9</f>
        <v>0</v>
      </c>
      <c r="S8" s="260">
        <f>'Ｓ５４（1979）'!F9</f>
        <v>0</v>
      </c>
      <c r="T8" s="261">
        <f>'Ｓ５４（1979）'!H9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'Ｓ５４（1979）'!A10</f>
        <v>0</v>
      </c>
      <c r="Q9" s="205">
        <f>'Ｓ５４（1979）'!C10</f>
        <v>0</v>
      </c>
      <c r="R9" s="205">
        <f>'Ｓ５４（1979）'!E10</f>
        <v>0</v>
      </c>
      <c r="S9" s="267">
        <f>'Ｓ５４（1979）'!F10</f>
        <v>0</v>
      </c>
      <c r="T9" s="268">
        <f>'Ｓ５４（1979）'!H10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24298</v>
      </c>
      <c r="B11" s="558">
        <v>24298</v>
      </c>
      <c r="C11" s="558">
        <v>24298</v>
      </c>
      <c r="D11" s="558">
        <v>0</v>
      </c>
      <c r="E11" s="558">
        <v>16198</v>
      </c>
      <c r="F11" s="558">
        <v>6072</v>
      </c>
      <c r="G11" s="558">
        <v>0</v>
      </c>
      <c r="H11" s="559">
        <v>1800</v>
      </c>
      <c r="I11" s="558"/>
      <c r="K11" s="199" t="s">
        <v>4</v>
      </c>
      <c r="L11" s="178" t="s">
        <v>14</v>
      </c>
      <c r="M11" s="175"/>
      <c r="N11" s="175"/>
      <c r="O11" s="216" t="s">
        <v>15</v>
      </c>
      <c r="P11" s="217">
        <f>'Ｓ５４（1979）'!A11</f>
        <v>24298</v>
      </c>
      <c r="Q11" s="218">
        <f>'Ｓ５４（1979）'!C11</f>
        <v>24298</v>
      </c>
      <c r="R11" s="218">
        <f>'Ｓ５４（1979）'!E11</f>
        <v>16198</v>
      </c>
      <c r="S11" s="283">
        <f>'Ｓ５４（1979）'!F11</f>
        <v>6072</v>
      </c>
      <c r="T11" s="268">
        <f>'Ｓ５４（1979）'!H11</f>
        <v>1800</v>
      </c>
      <c r="U11" s="207"/>
      <c r="V11" s="200"/>
      <c r="W11" s="172"/>
      <c r="X11" s="172"/>
      <c r="Y11" s="208"/>
      <c r="Z11" s="209"/>
      <c r="AA11" s="210"/>
      <c r="AB11" s="210"/>
      <c r="AC11" s="211"/>
      <c r="AD11" s="165"/>
      <c r="AE11" s="165"/>
      <c r="AF11" s="165"/>
      <c r="AG11" s="165"/>
      <c r="AH11" s="165"/>
    </row>
    <row r="12" spans="1:34" ht="14.45" customHeight="1">
      <c r="A12" s="557">
        <v>24298</v>
      </c>
      <c r="B12" s="558">
        <v>24298</v>
      </c>
      <c r="C12" s="558">
        <v>24298</v>
      </c>
      <c r="D12" s="558">
        <v>0</v>
      </c>
      <c r="E12" s="558">
        <v>16198</v>
      </c>
      <c r="F12" s="558">
        <v>6072</v>
      </c>
      <c r="G12" s="558">
        <v>0</v>
      </c>
      <c r="H12" s="559">
        <v>1800</v>
      </c>
      <c r="I12" s="558"/>
      <c r="K12" s="199"/>
      <c r="L12" s="200"/>
      <c r="M12" s="201" t="s">
        <v>16</v>
      </c>
      <c r="N12" s="202"/>
      <c r="O12" s="203" t="s">
        <v>17</v>
      </c>
      <c r="P12" s="204">
        <f>'Ｓ５４（1979）'!A12</f>
        <v>24298</v>
      </c>
      <c r="Q12" s="205">
        <f>'Ｓ５４（1979）'!C12</f>
        <v>24298</v>
      </c>
      <c r="R12" s="205">
        <f>'Ｓ５４（1979）'!E12</f>
        <v>16198</v>
      </c>
      <c r="S12" s="267">
        <f>'Ｓ５４（1979）'!F12</f>
        <v>6072</v>
      </c>
      <c r="T12" s="268">
        <f>'Ｓ５４（1979）'!H12</f>
        <v>1800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557">
        <v>3600</v>
      </c>
      <c r="B13" s="558">
        <v>1200</v>
      </c>
      <c r="C13" s="558">
        <v>3600</v>
      </c>
      <c r="D13" s="558">
        <v>0</v>
      </c>
      <c r="E13" s="558">
        <v>600</v>
      </c>
      <c r="F13" s="558">
        <v>0</v>
      </c>
      <c r="G13" s="558">
        <v>0</v>
      </c>
      <c r="H13" s="559">
        <v>2800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'Ｓ５４（1979）'!A14</f>
        <v>0</v>
      </c>
      <c r="Q14" s="205">
        <f>'Ｓ５４（1979）'!C14</f>
        <v>0</v>
      </c>
      <c r="R14" s="205">
        <f>'Ｓ５４（1979）'!E14</f>
        <v>0</v>
      </c>
      <c r="S14" s="267">
        <f>'Ｓ５４（1979）'!F14</f>
        <v>0</v>
      </c>
      <c r="T14" s="268">
        <f>'Ｓ５４（1979）'!H14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'Ｓ５４（1979）'!A15</f>
        <v>0</v>
      </c>
      <c r="Q15" s="205">
        <f>'Ｓ５４（1979）'!C15</f>
        <v>0</v>
      </c>
      <c r="R15" s="205">
        <f>'Ｓ５４（1979）'!E15</f>
        <v>0</v>
      </c>
      <c r="S15" s="267">
        <f>'Ｓ５４（1979）'!F15</f>
        <v>0</v>
      </c>
      <c r="T15" s="268">
        <f>'Ｓ５４（1979）'!H15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'Ｓ５４（1979）'!A16</f>
        <v>0</v>
      </c>
      <c r="Q16" s="205">
        <f>'Ｓ５４（1979）'!C16</f>
        <v>0</v>
      </c>
      <c r="R16" s="205">
        <f>'Ｓ５４（1979）'!E16</f>
        <v>0</v>
      </c>
      <c r="S16" s="267">
        <f>'Ｓ５４（1979）'!F16</f>
        <v>0</v>
      </c>
      <c r="T16" s="268">
        <f>'Ｓ５４（1979）'!H16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3600</v>
      </c>
      <c r="B18" s="558">
        <v>1200</v>
      </c>
      <c r="C18" s="558">
        <v>3600</v>
      </c>
      <c r="D18" s="558">
        <v>0</v>
      </c>
      <c r="E18" s="558">
        <v>600</v>
      </c>
      <c r="F18" s="558">
        <v>0</v>
      </c>
      <c r="G18" s="558">
        <v>0</v>
      </c>
      <c r="H18" s="559">
        <v>2800</v>
      </c>
      <c r="I18" s="558"/>
      <c r="K18" s="199"/>
      <c r="L18" s="181"/>
      <c r="M18" s="201" t="s">
        <v>95</v>
      </c>
      <c r="N18" s="202"/>
      <c r="O18" s="203" t="s">
        <v>98</v>
      </c>
      <c r="P18" s="204">
        <f>'Ｓ５４（1979）'!A17</f>
        <v>0</v>
      </c>
      <c r="Q18" s="205">
        <f>'Ｓ５４（1979）'!C17</f>
        <v>0</v>
      </c>
      <c r="R18" s="205">
        <f>'Ｓ５４（1979）'!E17</f>
        <v>0</v>
      </c>
      <c r="S18" s="267">
        <f>'Ｓ５４（1979）'!F17</f>
        <v>0</v>
      </c>
      <c r="T18" s="268">
        <f>'Ｓ５４（1979）'!H17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'Ｓ５４（1979）'!A18</f>
        <v>3600</v>
      </c>
      <c r="Q19" s="205">
        <f>'Ｓ５４（1979）'!C18</f>
        <v>3600</v>
      </c>
      <c r="R19" s="205">
        <f>'Ｓ５４（1979）'!E18</f>
        <v>600</v>
      </c>
      <c r="S19" s="267">
        <f>'Ｓ５４（1979）'!F18</f>
        <v>0</v>
      </c>
      <c r="T19" s="268">
        <f>'Ｓ５４（1979）'!H18</f>
        <v>2800</v>
      </c>
      <c r="U19" s="207"/>
      <c r="V19" s="200"/>
      <c r="W19" s="172"/>
      <c r="X19" s="172"/>
      <c r="Y19" s="212"/>
      <c r="Z19" s="209"/>
      <c r="AA19" s="210"/>
      <c r="AB19" s="210"/>
      <c r="AC19" s="211"/>
      <c r="AD19" s="165"/>
      <c r="AE19" s="165"/>
      <c r="AF19" s="165"/>
      <c r="AG19" s="165"/>
      <c r="AH19" s="165"/>
    </row>
    <row r="20" spans="1:34" ht="14.45" customHeight="1">
      <c r="A20" s="557">
        <v>471068</v>
      </c>
      <c r="B20" s="558">
        <v>468523</v>
      </c>
      <c r="C20" s="558">
        <v>256830</v>
      </c>
      <c r="D20" s="558">
        <v>214238</v>
      </c>
      <c r="E20" s="558">
        <v>11091</v>
      </c>
      <c r="F20" s="558">
        <v>348782</v>
      </c>
      <c r="G20" s="558">
        <v>2061</v>
      </c>
      <c r="H20" s="559">
        <v>85400</v>
      </c>
      <c r="I20" s="558"/>
      <c r="K20" s="199"/>
      <c r="L20" s="201" t="s">
        <v>19</v>
      </c>
      <c r="M20" s="202"/>
      <c r="N20" s="202"/>
      <c r="O20" s="203" t="s">
        <v>20</v>
      </c>
      <c r="P20" s="204">
        <f>'Ｓ５４（1979）'!A19</f>
        <v>0</v>
      </c>
      <c r="Q20" s="205">
        <f>'Ｓ５４（1979）'!C19</f>
        <v>0</v>
      </c>
      <c r="R20" s="449">
        <f>'Ｓ５４（1979）'!E19</f>
        <v>0</v>
      </c>
      <c r="S20" s="267">
        <f>'Ｓ５４（1979）'!F19</f>
        <v>0</v>
      </c>
      <c r="T20" s="268">
        <f>'Ｓ５４（1979）'!H19</f>
        <v>0</v>
      </c>
      <c r="U20" s="207" t="s">
        <v>4</v>
      </c>
      <c r="V20" s="200"/>
      <c r="W20" s="172"/>
      <c r="X20" s="172"/>
      <c r="Y20" s="212"/>
      <c r="Z20" s="209"/>
      <c r="AA20" s="210"/>
      <c r="AB20" s="210"/>
      <c r="AC20" s="211"/>
      <c r="AD20" s="165"/>
      <c r="AE20" s="165"/>
      <c r="AF20" s="165"/>
      <c r="AG20" s="165"/>
      <c r="AH20" s="165"/>
    </row>
    <row r="21" spans="1:34" ht="14.45" customHeight="1">
      <c r="A21" s="557">
        <v>2034</v>
      </c>
      <c r="B21" s="558">
        <v>2034</v>
      </c>
      <c r="C21" s="558">
        <v>0</v>
      </c>
      <c r="D21" s="558">
        <v>2034</v>
      </c>
      <c r="E21" s="558">
        <v>0</v>
      </c>
      <c r="F21" s="558">
        <v>2024</v>
      </c>
      <c r="G21" s="558">
        <v>0</v>
      </c>
      <c r="H21" s="559">
        <v>0</v>
      </c>
      <c r="I21" s="558"/>
      <c r="K21" s="199" t="s">
        <v>21</v>
      </c>
      <c r="L21" s="200"/>
      <c r="M21" s="201" t="s">
        <v>22</v>
      </c>
      <c r="N21" s="202"/>
      <c r="O21" s="203" t="s">
        <v>23</v>
      </c>
      <c r="P21" s="204">
        <f>'Ｓ５４（1979）'!A21</f>
        <v>2034</v>
      </c>
      <c r="Q21" s="205">
        <f>'Ｓ５４（1979）'!C21</f>
        <v>0</v>
      </c>
      <c r="R21" s="205">
        <f>'Ｓ５４（1979）'!E21</f>
        <v>0</v>
      </c>
      <c r="S21" s="267">
        <f>'Ｓ５４（1979）'!F21</f>
        <v>2024</v>
      </c>
      <c r="T21" s="268">
        <f>'Ｓ５４（1979）'!H21</f>
        <v>0</v>
      </c>
      <c r="U21" s="207" t="s">
        <v>24</v>
      </c>
      <c r="V21" s="200"/>
      <c r="W21" s="212"/>
      <c r="X21" s="212"/>
      <c r="Y21" s="212"/>
      <c r="Z21" s="209"/>
      <c r="AA21" s="210"/>
      <c r="AB21" s="210"/>
      <c r="AC21" s="211"/>
      <c r="AD21" s="165"/>
      <c r="AE21" s="165"/>
      <c r="AF21" s="165"/>
      <c r="AG21" s="165"/>
      <c r="AH21" s="165"/>
    </row>
    <row r="22" spans="1:34" ht="14.45" customHeight="1">
      <c r="A22" s="557">
        <v>86264</v>
      </c>
      <c r="B22" s="558">
        <v>84010</v>
      </c>
      <c r="C22" s="558">
        <v>86264</v>
      </c>
      <c r="D22" s="558">
        <v>0</v>
      </c>
      <c r="E22" s="558">
        <v>0</v>
      </c>
      <c r="F22" s="558">
        <v>54936</v>
      </c>
      <c r="G22" s="558">
        <v>0</v>
      </c>
      <c r="H22" s="559">
        <v>24000</v>
      </c>
      <c r="I22" s="558"/>
      <c r="K22" s="199"/>
      <c r="L22" s="200" t="s">
        <v>25</v>
      </c>
      <c r="M22" s="201" t="s">
        <v>26</v>
      </c>
      <c r="N22" s="202"/>
      <c r="O22" s="203" t="s">
        <v>27</v>
      </c>
      <c r="P22" s="204">
        <f>'Ｓ５４（1979）'!A22</f>
        <v>86264</v>
      </c>
      <c r="Q22" s="205">
        <f>'Ｓ５４（1979）'!C22</f>
        <v>86264</v>
      </c>
      <c r="R22" s="205">
        <f>'Ｓ５４（1979）'!E22</f>
        <v>0</v>
      </c>
      <c r="S22" s="267">
        <f>'Ｓ５４（1979）'!F22</f>
        <v>54936</v>
      </c>
      <c r="T22" s="268">
        <f>'Ｓ５４（1979）'!H22</f>
        <v>24000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'Ｓ５４（1979）'!A23</f>
        <v>0</v>
      </c>
      <c r="Q23" s="205">
        <f>'Ｓ５４（1979）'!C23</f>
        <v>0</v>
      </c>
      <c r="R23" s="205">
        <f>'Ｓ５４（1979）'!E23</f>
        <v>0</v>
      </c>
      <c r="S23" s="267">
        <f>'Ｓ５４（1979）'!F23</f>
        <v>0</v>
      </c>
      <c r="T23" s="268">
        <f>'Ｓ５４（1979）'!H23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'Ｓ５４（1979）'!A24</f>
        <v>0</v>
      </c>
      <c r="Q24" s="205">
        <f>'Ｓ５４（1979）'!C24</f>
        <v>0</v>
      </c>
      <c r="R24" s="205">
        <f>'Ｓ５４（1979）'!E24</f>
        <v>0</v>
      </c>
      <c r="S24" s="267">
        <f>'Ｓ５４（1979）'!F24</f>
        <v>0</v>
      </c>
      <c r="T24" s="268">
        <f>'Ｓ５４（1979）'!H24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'Ｓ５４（1979）'!A25</f>
        <v>0</v>
      </c>
      <c r="Q25" s="205">
        <f>'Ｓ５４（1979）'!C25</f>
        <v>0</v>
      </c>
      <c r="R25" s="205">
        <f>'Ｓ５４（1979）'!E25</f>
        <v>0</v>
      </c>
      <c r="S25" s="267">
        <f>'Ｓ５４（1979）'!F25</f>
        <v>0</v>
      </c>
      <c r="T25" s="268">
        <f>'Ｓ５４（1979）'!H25</f>
        <v>0</v>
      </c>
      <c r="U25" s="207"/>
      <c r="V25" s="200"/>
      <c r="W25" s="172"/>
      <c r="X25" s="172"/>
      <c r="Y25" s="212"/>
      <c r="Z25" s="209"/>
      <c r="AA25" s="210"/>
      <c r="AB25" s="210"/>
      <c r="AC25" s="211"/>
      <c r="AD25" s="165"/>
      <c r="AE25" s="165"/>
      <c r="AF25" s="165"/>
      <c r="AG25" s="165"/>
      <c r="AH25" s="165"/>
    </row>
    <row r="26" spans="1:34" ht="14.45" customHeight="1">
      <c r="A26" s="557">
        <v>184790</v>
      </c>
      <c r="B26" s="558">
        <v>184729</v>
      </c>
      <c r="C26" s="558">
        <v>101501</v>
      </c>
      <c r="D26" s="558">
        <v>83289</v>
      </c>
      <c r="E26" s="558">
        <v>0</v>
      </c>
      <c r="F26" s="558">
        <v>149922</v>
      </c>
      <c r="G26" s="558">
        <v>894</v>
      </c>
      <c r="H26" s="559">
        <v>29700</v>
      </c>
      <c r="I26" s="558"/>
      <c r="K26" s="199"/>
      <c r="L26" s="200" t="s">
        <v>38</v>
      </c>
      <c r="M26" s="201" t="s">
        <v>39</v>
      </c>
      <c r="N26" s="202"/>
      <c r="O26" s="203" t="s">
        <v>40</v>
      </c>
      <c r="P26" s="204">
        <f>'Ｓ５４（1979）'!A26</f>
        <v>184790</v>
      </c>
      <c r="Q26" s="205">
        <f>'Ｓ５４（1979）'!C26</f>
        <v>101501</v>
      </c>
      <c r="R26" s="205">
        <f>'Ｓ５４（1979）'!E26</f>
        <v>0</v>
      </c>
      <c r="S26" s="267">
        <f>'Ｓ５４（1979）'!F26</f>
        <v>149922</v>
      </c>
      <c r="T26" s="268">
        <f>'Ｓ５４（1979）'!H26</f>
        <v>29700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'Ｓ５４（1979）'!A27</f>
        <v>0</v>
      </c>
      <c r="Q27" s="205">
        <f>'Ｓ５４（1979）'!C27</f>
        <v>0</v>
      </c>
      <c r="R27" s="205">
        <f>'Ｓ５４（1979）'!E27</f>
        <v>0</v>
      </c>
      <c r="S27" s="267">
        <f>'Ｓ５４（1979）'!F27</f>
        <v>0</v>
      </c>
      <c r="T27" s="268">
        <f>'Ｓ５４（1979）'!H27</f>
        <v>0</v>
      </c>
      <c r="U27" s="207"/>
      <c r="V27" s="200"/>
      <c r="W27" s="172"/>
      <c r="X27" s="172"/>
      <c r="Y27" s="172"/>
      <c r="Z27" s="209"/>
      <c r="AA27" s="210"/>
      <c r="AB27" s="210"/>
      <c r="AC27" s="211"/>
      <c r="AD27" s="165"/>
      <c r="AE27" s="165"/>
      <c r="AF27" s="165"/>
      <c r="AG27" s="165"/>
      <c r="AH27" s="165"/>
    </row>
    <row r="28" spans="1:34" ht="14.45" customHeight="1">
      <c r="A28" s="557">
        <v>197980</v>
      </c>
      <c r="B28" s="558">
        <v>197750</v>
      </c>
      <c r="C28" s="558">
        <v>69065</v>
      </c>
      <c r="D28" s="558">
        <v>128915</v>
      </c>
      <c r="E28" s="558">
        <v>11091</v>
      </c>
      <c r="F28" s="558">
        <v>141900</v>
      </c>
      <c r="G28" s="558">
        <v>1167</v>
      </c>
      <c r="H28" s="559">
        <v>31700</v>
      </c>
      <c r="I28" s="558"/>
      <c r="K28" s="199" t="s">
        <v>128</v>
      </c>
      <c r="L28" s="221"/>
      <c r="M28" s="201" t="s">
        <v>13</v>
      </c>
      <c r="N28" s="202"/>
      <c r="O28" s="203" t="s">
        <v>44</v>
      </c>
      <c r="P28" s="204">
        <f>'Ｓ５４（1979）'!A28</f>
        <v>197980</v>
      </c>
      <c r="Q28" s="205">
        <f>'Ｓ５４（1979）'!C28</f>
        <v>69065</v>
      </c>
      <c r="R28" s="205">
        <f>'Ｓ５４（1979）'!E28</f>
        <v>11091</v>
      </c>
      <c r="S28" s="267">
        <f>'Ｓ５４（1979）'!F28</f>
        <v>141900</v>
      </c>
      <c r="T28" s="268">
        <f>'Ｓ５４（1979）'!H28</f>
        <v>31700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'Ｓ５４（1979）'!A29</f>
        <v>0</v>
      </c>
      <c r="Q29" s="205">
        <f>'Ｓ５４（1979）'!C29</f>
        <v>0</v>
      </c>
      <c r="R29" s="205">
        <f>'Ｓ５４（1979）'!E29</f>
        <v>0</v>
      </c>
      <c r="S29" s="267">
        <f>'Ｓ５４（1979）'!F29</f>
        <v>0</v>
      </c>
      <c r="T29" s="268">
        <f>'Ｓ５４（1979）'!H29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'Ｓ５４（1979）'!A30</f>
        <v>0</v>
      </c>
      <c r="Q30" s="205">
        <f>'Ｓ５４（1979）'!C30</f>
        <v>0</v>
      </c>
      <c r="R30" s="205">
        <f>'Ｓ５４（1979）'!E30</f>
        <v>0</v>
      </c>
      <c r="S30" s="267">
        <f>'Ｓ５４（1979）'!F30</f>
        <v>0</v>
      </c>
      <c r="T30" s="268">
        <f>'Ｓ５４（1979）'!H30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'Ｓ５４（1979）'!A31</f>
        <v>0</v>
      </c>
      <c r="Q31" s="205">
        <f>'Ｓ５４（1979）'!C31</f>
        <v>0</v>
      </c>
      <c r="R31" s="205">
        <f>'Ｓ５４（1979）'!E31</f>
        <v>0</v>
      </c>
      <c r="S31" s="267">
        <f>'Ｓ５４（1979）'!F31</f>
        <v>0</v>
      </c>
      <c r="T31" s="268">
        <f>'Ｓ５４（1979）'!H31</f>
        <v>0</v>
      </c>
      <c r="U31" s="207"/>
      <c r="V31" s="200"/>
      <c r="W31" s="172"/>
      <c r="X31" s="172"/>
      <c r="Y31" s="212"/>
      <c r="Z31" s="209"/>
      <c r="AA31" s="210"/>
      <c r="AB31" s="210"/>
      <c r="AC31" s="211"/>
      <c r="AD31" s="165"/>
      <c r="AE31" s="165"/>
      <c r="AF31" s="165"/>
      <c r="AG31" s="165"/>
      <c r="AH31" s="165"/>
    </row>
    <row r="32" spans="1:34" ht="14.45" customHeight="1">
      <c r="A32" s="557">
        <v>106144</v>
      </c>
      <c r="B32" s="558">
        <v>106144</v>
      </c>
      <c r="C32" s="558">
        <v>106144</v>
      </c>
      <c r="D32" s="558">
        <v>0</v>
      </c>
      <c r="E32" s="558">
        <v>65876</v>
      </c>
      <c r="F32" s="558">
        <v>850</v>
      </c>
      <c r="G32" s="558">
        <v>0</v>
      </c>
      <c r="H32" s="559">
        <v>34300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51930</v>
      </c>
      <c r="B33" s="558">
        <v>51930</v>
      </c>
      <c r="C33" s="558">
        <v>51930</v>
      </c>
      <c r="D33" s="558">
        <v>0</v>
      </c>
      <c r="E33" s="558">
        <v>31320</v>
      </c>
      <c r="F33" s="558">
        <v>0</v>
      </c>
      <c r="G33" s="558">
        <v>0</v>
      </c>
      <c r="H33" s="559">
        <v>17900</v>
      </c>
      <c r="I33" s="558"/>
      <c r="K33" s="199"/>
      <c r="L33" s="178"/>
      <c r="M33" s="201" t="s">
        <v>47</v>
      </c>
      <c r="N33" s="202"/>
      <c r="O33" s="203" t="s">
        <v>48</v>
      </c>
      <c r="P33" s="204">
        <f>'Ｓ５４（1979）'!A33</f>
        <v>51930</v>
      </c>
      <c r="Q33" s="205">
        <f>'Ｓ５４（1979）'!C33</f>
        <v>51930</v>
      </c>
      <c r="R33" s="205">
        <f>'Ｓ５４（1979）'!E33</f>
        <v>31320</v>
      </c>
      <c r="S33" s="267">
        <f>'Ｓ５４（1979）'!F33</f>
        <v>0</v>
      </c>
      <c r="T33" s="268">
        <f>'Ｓ５４（1979）'!H33</f>
        <v>17900</v>
      </c>
      <c r="U33" s="207" t="s">
        <v>4</v>
      </c>
      <c r="V33" s="201" t="s">
        <v>49</v>
      </c>
      <c r="W33" s="202"/>
      <c r="X33" s="202"/>
      <c r="Y33" s="203" t="s">
        <v>17</v>
      </c>
      <c r="Z33" s="204">
        <f>+A174</f>
        <v>2783</v>
      </c>
      <c r="AA33" s="205">
        <f>+B174</f>
        <v>1077</v>
      </c>
      <c r="AB33" s="205">
        <f>+C174</f>
        <v>0</v>
      </c>
      <c r="AC33" s="548">
        <f>+E174</f>
        <v>500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'Ｓ５４（1979）'!A34</f>
        <v>0</v>
      </c>
      <c r="Q34" s="205">
        <f>'Ｓ５４（1979）'!C34</f>
        <v>0</v>
      </c>
      <c r="R34" s="205">
        <f>'Ｓ５４（1979）'!E34</f>
        <v>0</v>
      </c>
      <c r="S34" s="267">
        <f>'Ｓ５４（1979）'!F34</f>
        <v>0</v>
      </c>
      <c r="T34" s="268">
        <f>'Ｓ５４（1979）'!H34</f>
        <v>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'Ｓ５４（1979）'!A35</f>
        <v>0</v>
      </c>
      <c r="Q35" s="205">
        <f>'Ｓ５４（1979）'!C35</f>
        <v>0</v>
      </c>
      <c r="R35" s="205">
        <f>'Ｓ５４（1979）'!E35</f>
        <v>0</v>
      </c>
      <c r="S35" s="267">
        <f>'Ｓ５４（1979）'!F35</f>
        <v>0</v>
      </c>
      <c r="T35" s="268">
        <f>'Ｓ５４（1979）'!H35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'Ｓ５４（1979）'!A36</f>
        <v>0</v>
      </c>
      <c r="Q36" s="205">
        <f>'Ｓ５４（1979）'!C36</f>
        <v>0</v>
      </c>
      <c r="R36" s="205">
        <f>'Ｓ５４（1979）'!E36</f>
        <v>0</v>
      </c>
      <c r="S36" s="267">
        <f>'Ｓ５４（1979）'!F36</f>
        <v>0</v>
      </c>
      <c r="T36" s="268">
        <f>'Ｓ５４（1979）'!H36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'Ｓ５４（1979）'!A37</f>
        <v>0</v>
      </c>
      <c r="Q37" s="205">
        <f>'Ｓ５４（1979）'!C37</f>
        <v>0</v>
      </c>
      <c r="R37" s="205">
        <f>'Ｓ５４（1979）'!E37</f>
        <v>0</v>
      </c>
      <c r="S37" s="267">
        <f>'Ｓ５４（1979）'!F37</f>
        <v>0</v>
      </c>
      <c r="T37" s="268">
        <f>'Ｓ５４（1979）'!H37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'Ｓ５４（1979）'!A38</f>
        <v>0</v>
      </c>
      <c r="Q38" s="205">
        <f>'Ｓ５４（1979）'!C38</f>
        <v>0</v>
      </c>
      <c r="R38" s="205">
        <f>'Ｓ５４（1979）'!E38</f>
        <v>0</v>
      </c>
      <c r="S38" s="267">
        <f>'Ｓ５４（1979）'!F38</f>
        <v>0</v>
      </c>
      <c r="T38" s="268">
        <f>'Ｓ５４（1979）'!H38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'Ｓ５４（1979）'!A39</f>
        <v>0</v>
      </c>
      <c r="Q39" s="205">
        <f>'Ｓ５４（1979）'!C39</f>
        <v>0</v>
      </c>
      <c r="R39" s="205">
        <f>'Ｓ５４（1979）'!E39</f>
        <v>0</v>
      </c>
      <c r="S39" s="267">
        <f>'Ｓ５４（1979）'!F39</f>
        <v>0</v>
      </c>
      <c r="T39" s="268">
        <f>'Ｓ５４（1979）'!H39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'Ｓ５４（1979）'!A40</f>
        <v>0</v>
      </c>
      <c r="Q40" s="205">
        <f>'Ｓ５４（1979）'!C40</f>
        <v>0</v>
      </c>
      <c r="R40" s="205">
        <f>'Ｓ５４（1979）'!E40</f>
        <v>0</v>
      </c>
      <c r="S40" s="267">
        <f>'Ｓ５４（1979）'!F40</f>
        <v>0</v>
      </c>
      <c r="T40" s="268">
        <f>'Ｓ５４（1979）'!H40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'Ｓ５４（1979）'!A41</f>
        <v>0</v>
      </c>
      <c r="Q41" s="205">
        <f>'Ｓ５４（1979）'!C41</f>
        <v>0</v>
      </c>
      <c r="R41" s="205">
        <f>'Ｓ５４（1979）'!E41</f>
        <v>0</v>
      </c>
      <c r="S41" s="267">
        <f>'Ｓ５４（1979）'!F41</f>
        <v>0</v>
      </c>
      <c r="T41" s="268">
        <f>'Ｓ５４（1979）'!H41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'Ｓ５４（1979）'!A42</f>
        <v>0</v>
      </c>
      <c r="Q42" s="205">
        <f>'Ｓ５４（1979）'!C42</f>
        <v>0</v>
      </c>
      <c r="R42" s="205">
        <f>'Ｓ５４（1979）'!E42</f>
        <v>0</v>
      </c>
      <c r="S42" s="267">
        <f>'Ｓ５４（1979）'!F42</f>
        <v>0</v>
      </c>
      <c r="T42" s="268">
        <f>'Ｓ５４（1979）'!H42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'Ｓ５４（1979）'!A43</f>
        <v>0</v>
      </c>
      <c r="Q43" s="205">
        <f>'Ｓ５４（1979）'!C43</f>
        <v>0</v>
      </c>
      <c r="R43" s="205">
        <f>'Ｓ５４（1979）'!E43</f>
        <v>0</v>
      </c>
      <c r="S43" s="267">
        <f>'Ｓ５４（1979）'!F43</f>
        <v>0</v>
      </c>
      <c r="T43" s="268">
        <f>'Ｓ５４（1979）'!H43</f>
        <v>0</v>
      </c>
      <c r="U43" s="207"/>
      <c r="V43" s="200"/>
      <c r="W43" s="172"/>
      <c r="X43" s="172"/>
      <c r="Y43" s="212"/>
      <c r="Z43" s="209"/>
      <c r="AA43" s="210"/>
      <c r="AB43" s="210"/>
      <c r="AC43" s="211"/>
      <c r="AD43" s="165"/>
      <c r="AE43" s="165"/>
      <c r="AF43" s="165"/>
      <c r="AG43" s="165"/>
      <c r="AH43" s="165"/>
    </row>
    <row r="44" spans="1:34" ht="14.45" customHeight="1">
      <c r="A44" s="557">
        <v>51834</v>
      </c>
      <c r="B44" s="558">
        <v>51834</v>
      </c>
      <c r="C44" s="558">
        <v>51834</v>
      </c>
      <c r="D44" s="558">
        <v>0</v>
      </c>
      <c r="E44" s="558">
        <v>34556</v>
      </c>
      <c r="F44" s="558">
        <v>0</v>
      </c>
      <c r="G44" s="558">
        <v>0</v>
      </c>
      <c r="H44" s="559">
        <v>16400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'Ｓ５４（1979）'!A44</f>
        <v>51834</v>
      </c>
      <c r="Q45" s="205">
        <f>'Ｓ５４（1979）'!C44</f>
        <v>51834</v>
      </c>
      <c r="R45" s="205">
        <f>'Ｓ５４（1979）'!E44</f>
        <v>34556</v>
      </c>
      <c r="S45" s="267">
        <f>'Ｓ５４（1979）'!F44</f>
        <v>0</v>
      </c>
      <c r="T45" s="268">
        <f>'Ｓ５４（1979）'!H44</f>
        <v>16400</v>
      </c>
      <c r="U45" s="207" t="s">
        <v>72</v>
      </c>
      <c r="V45" s="201" t="s">
        <v>87</v>
      </c>
      <c r="W45" s="202"/>
      <c r="X45" s="202"/>
      <c r="Y45" s="203" t="s">
        <v>93</v>
      </c>
      <c r="Z45" s="204">
        <f>+A176</f>
        <v>8999</v>
      </c>
      <c r="AA45" s="205">
        <f>+B176</f>
        <v>0</v>
      </c>
      <c r="AB45" s="205">
        <f>+C176</f>
        <v>0</v>
      </c>
      <c r="AC45" s="548">
        <f>+E176</f>
        <v>8500</v>
      </c>
      <c r="AD45" s="165"/>
      <c r="AE45" s="165"/>
      <c r="AF45" s="165"/>
      <c r="AG45" s="165"/>
      <c r="AH45" s="165"/>
    </row>
    <row r="46" spans="1:34" ht="14.45" customHeight="1">
      <c r="A46" s="557">
        <v>2380</v>
      </c>
      <c r="B46" s="558">
        <v>2380</v>
      </c>
      <c r="C46" s="558">
        <v>2380</v>
      </c>
      <c r="D46" s="558">
        <v>0</v>
      </c>
      <c r="E46" s="558">
        <v>0</v>
      </c>
      <c r="F46" s="558">
        <v>850</v>
      </c>
      <c r="G46" s="558">
        <v>0</v>
      </c>
      <c r="H46" s="559">
        <v>0</v>
      </c>
      <c r="I46" s="558"/>
      <c r="K46" s="199" t="s">
        <v>130</v>
      </c>
      <c r="L46" s="200"/>
      <c r="M46" s="201" t="s">
        <v>73</v>
      </c>
      <c r="N46" s="202"/>
      <c r="O46" s="203" t="s">
        <v>74</v>
      </c>
      <c r="P46" s="204">
        <f>'Ｓ５４（1979）'!A45</f>
        <v>0</v>
      </c>
      <c r="Q46" s="205">
        <f>'Ｓ５４（1979）'!C45</f>
        <v>0</v>
      </c>
      <c r="R46" s="205">
        <f>'Ｓ５４（1979）'!E45</f>
        <v>0</v>
      </c>
      <c r="S46" s="267">
        <f>'Ｓ５４（1979）'!F45</f>
        <v>0</v>
      </c>
      <c r="T46" s="268">
        <f>'Ｓ５４（1979）'!H45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'Ｓ５４（1979）'!A46</f>
        <v>2380</v>
      </c>
      <c r="Q47" s="205">
        <f>'Ｓ５４（1979）'!C46</f>
        <v>2380</v>
      </c>
      <c r="R47" s="205">
        <f>'Ｓ５４（1979）'!E46</f>
        <v>0</v>
      </c>
      <c r="S47" s="267">
        <f>'Ｓ５４（1979）'!F46</f>
        <v>850</v>
      </c>
      <c r="T47" s="268">
        <f>'Ｓ５４（1979）'!H46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'Ｓ５４（1979）'!A47</f>
        <v>0</v>
      </c>
      <c r="Q48" s="205">
        <f>'Ｓ５４（1979）'!C47</f>
        <v>0</v>
      </c>
      <c r="R48" s="205">
        <f>'Ｓ５４（1979）'!E47</f>
        <v>0</v>
      </c>
      <c r="S48" s="267">
        <f>'Ｓ５４（1979）'!F47</f>
        <v>0</v>
      </c>
      <c r="T48" s="268">
        <f>'Ｓ５４（1979）'!H47</f>
        <v>0</v>
      </c>
      <c r="U48" s="207" t="s">
        <v>4</v>
      </c>
      <c r="V48" s="200"/>
      <c r="W48" s="172"/>
      <c r="X48" s="172"/>
      <c r="Y48" s="212"/>
      <c r="Z48" s="209"/>
      <c r="AA48" s="210"/>
      <c r="AB48" s="210"/>
      <c r="AC48" s="211"/>
      <c r="AD48" s="165"/>
      <c r="AE48" s="165"/>
      <c r="AF48" s="165"/>
      <c r="AG48" s="165"/>
      <c r="AH48" s="165"/>
    </row>
    <row r="49" spans="1:38" ht="14.45" customHeight="1">
      <c r="A49" s="557">
        <v>1000</v>
      </c>
      <c r="B49" s="558">
        <v>1000</v>
      </c>
      <c r="C49" s="558">
        <v>1000</v>
      </c>
      <c r="D49" s="558">
        <v>0</v>
      </c>
      <c r="E49" s="558">
        <v>500</v>
      </c>
      <c r="F49" s="558">
        <v>0</v>
      </c>
      <c r="G49" s="558">
        <v>0</v>
      </c>
      <c r="H49" s="559">
        <v>0</v>
      </c>
      <c r="I49" s="558"/>
      <c r="K49" s="199"/>
      <c r="L49" s="200"/>
      <c r="M49" s="201" t="s">
        <v>11</v>
      </c>
      <c r="N49" s="202"/>
      <c r="O49" s="203" t="s">
        <v>80</v>
      </c>
      <c r="P49" s="204">
        <f>'Ｓ５４（1979）'!A48</f>
        <v>0</v>
      </c>
      <c r="Q49" s="205">
        <f>'Ｓ５４（1979）'!C48</f>
        <v>0</v>
      </c>
      <c r="R49" s="205">
        <f>'Ｓ５４（1979）'!E48</f>
        <v>0</v>
      </c>
      <c r="S49" s="267">
        <f>'Ｓ５４（1979）'!F48</f>
        <v>0</v>
      </c>
      <c r="T49" s="268">
        <f>'Ｓ５４（1979）'!H48</f>
        <v>0</v>
      </c>
      <c r="U49" s="207"/>
      <c r="V49" s="200"/>
      <c r="W49" s="172"/>
      <c r="X49" s="172"/>
      <c r="Y49" s="212"/>
      <c r="Z49" s="209"/>
      <c r="AA49" s="210"/>
      <c r="AB49" s="210"/>
      <c r="AC49" s="211"/>
      <c r="AD49" s="165"/>
      <c r="AE49" s="165"/>
      <c r="AF49" s="165"/>
      <c r="AG49" s="165"/>
      <c r="AH49" s="165"/>
    </row>
    <row r="50" spans="1:38" ht="14.45" customHeight="1">
      <c r="A50" s="557">
        <v>0</v>
      </c>
      <c r="B50" s="558">
        <v>0</v>
      </c>
      <c r="C50" s="558">
        <v>0</v>
      </c>
      <c r="D50" s="558">
        <v>0</v>
      </c>
      <c r="E50" s="558">
        <v>0</v>
      </c>
      <c r="F50" s="558">
        <v>0</v>
      </c>
      <c r="G50" s="558">
        <v>0</v>
      </c>
      <c r="H50" s="559">
        <v>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'Ｓ５４（1979）'!A50</f>
        <v>0</v>
      </c>
      <c r="Q51" s="205">
        <f>'Ｓ５４（1979）'!C50</f>
        <v>0</v>
      </c>
      <c r="R51" s="205">
        <f>'Ｓ５４（1979）'!E50</f>
        <v>0</v>
      </c>
      <c r="S51" s="267">
        <f>'Ｓ５４（1979）'!F50</f>
        <v>0</v>
      </c>
      <c r="T51" s="268">
        <f>'Ｓ５４（1979）'!H50</f>
        <v>0</v>
      </c>
      <c r="U51" s="207"/>
      <c r="V51" s="201" t="s">
        <v>88</v>
      </c>
      <c r="W51" s="222"/>
      <c r="X51" s="222"/>
      <c r="Y51" s="223" t="s">
        <v>10</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'Ｓ５４（1979）'!A51</f>
        <v>0</v>
      </c>
      <c r="Q52" s="205">
        <f>'Ｓ５４（1979）'!C51</f>
        <v>0</v>
      </c>
      <c r="R52" s="205">
        <f>'Ｓ５４（1979）'!E51</f>
        <v>0</v>
      </c>
      <c r="S52" s="267">
        <f>'Ｓ５４（1979）'!F51</f>
        <v>0</v>
      </c>
      <c r="T52" s="268">
        <f>'Ｓ５４（1979）'!H51</f>
        <v>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'Ｓ５４（1979）'!A52</f>
        <v>0</v>
      </c>
      <c r="Q53" s="205">
        <f>'Ｓ５４（1979）'!C52</f>
        <v>0</v>
      </c>
      <c r="R53" s="205">
        <f>'Ｓ５４（1979）'!E52</f>
        <v>0</v>
      </c>
      <c r="S53" s="267">
        <f>'Ｓ５４（1979）'!F52</f>
        <v>0</v>
      </c>
      <c r="T53" s="268">
        <f>'Ｓ５４（1979）'!H52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'Ｓ５４（1979）'!A53</f>
        <v>0</v>
      </c>
      <c r="Q54" s="205">
        <f>'Ｓ５４（1979）'!C53</f>
        <v>0</v>
      </c>
      <c r="R54" s="205">
        <f>'Ｓ５４（1979）'!E53</f>
        <v>0</v>
      </c>
      <c r="S54" s="267">
        <f>'Ｓ５４（1979）'!F53</f>
        <v>0</v>
      </c>
      <c r="T54" s="268">
        <f>'Ｓ５４（1979）'!H53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'Ｓ５４（1979）'!A54</f>
        <v>0</v>
      </c>
      <c r="Q55" s="205">
        <f>'Ｓ５４（1979）'!C54</f>
        <v>0</v>
      </c>
      <c r="R55" s="205">
        <f>'Ｓ５４（1979）'!E54</f>
        <v>0</v>
      </c>
      <c r="S55" s="267">
        <f>'Ｓ５４（1979）'!F54</f>
        <v>0</v>
      </c>
      <c r="T55" s="268">
        <f>'Ｓ５４（1979）'!H54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'Ｓ５４（1979）'!A55</f>
        <v>0</v>
      </c>
      <c r="Q56" s="205">
        <f>'Ｓ５４（1979）'!C55</f>
        <v>0</v>
      </c>
      <c r="R56" s="205">
        <f>'Ｓ５４（1979）'!E55</f>
        <v>0</v>
      </c>
      <c r="S56" s="267">
        <f>'Ｓ５４（1979）'!F55</f>
        <v>0</v>
      </c>
      <c r="T56" s="268">
        <f>'Ｓ５４（1979）'!H55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'Ｓ５４（1979）'!A56</f>
        <v>0</v>
      </c>
      <c r="Q57" s="205">
        <f>'Ｓ５４（1979）'!C56</f>
        <v>0</v>
      </c>
      <c r="R57" s="205">
        <f>'Ｓ５４（1979）'!E56</f>
        <v>0</v>
      </c>
      <c r="S57" s="267">
        <f>'Ｓ５４（1979）'!F56</f>
        <v>0</v>
      </c>
      <c r="T57" s="268">
        <f>'Ｓ５４（1979）'!H56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1000</v>
      </c>
      <c r="B58" s="558">
        <v>1000</v>
      </c>
      <c r="C58" s="558">
        <v>1000</v>
      </c>
      <c r="D58" s="558">
        <v>0</v>
      </c>
      <c r="E58" s="558">
        <v>500</v>
      </c>
      <c r="F58" s="558">
        <v>0</v>
      </c>
      <c r="G58" s="558">
        <v>0</v>
      </c>
      <c r="H58" s="559">
        <v>0</v>
      </c>
      <c r="I58" s="558"/>
      <c r="K58" s="199"/>
      <c r="L58" s="181" t="s">
        <v>41</v>
      </c>
      <c r="M58" s="201" t="s">
        <v>108</v>
      </c>
      <c r="N58" s="202"/>
      <c r="O58" s="203" t="s">
        <v>116</v>
      </c>
      <c r="P58" s="204">
        <f>'Ｓ５４（1979）'!A57</f>
        <v>0</v>
      </c>
      <c r="Q58" s="205">
        <f>'Ｓ５４（1979）'!C57</f>
        <v>0</v>
      </c>
      <c r="R58" s="205">
        <f>'Ｓ５４（1979）'!E57</f>
        <v>0</v>
      </c>
      <c r="S58" s="267">
        <f>'Ｓ５４（1979）'!F57</f>
        <v>0</v>
      </c>
      <c r="T58" s="268">
        <f>'Ｓ５４（1979）'!H57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'Ｓ５４（1979）'!A58</f>
        <v>1000</v>
      </c>
      <c r="Q59" s="205">
        <f>'Ｓ５４（1979）'!C58</f>
        <v>1000</v>
      </c>
      <c r="R59" s="205">
        <f>'Ｓ５４（1979）'!E58</f>
        <v>500</v>
      </c>
      <c r="S59" s="267">
        <f>'Ｓ５４（1979）'!F58</f>
        <v>0</v>
      </c>
      <c r="T59" s="268">
        <f>'Ｓ５４（1979）'!H58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'Ｓ５４（1979）'!A59</f>
        <v>0</v>
      </c>
      <c r="Q60" s="205">
        <f>'Ｓ５４（1979）'!C59</f>
        <v>0</v>
      </c>
      <c r="R60" s="205">
        <f>'Ｓ５４（1979）'!E59</f>
        <v>0</v>
      </c>
      <c r="S60" s="267">
        <f>'Ｓ５４（1979）'!F59</f>
        <v>0</v>
      </c>
      <c r="T60" s="268">
        <f>'Ｓ５４（1979）'!H59</f>
        <v>0</v>
      </c>
      <c r="U60" s="207"/>
      <c r="V60" s="221" t="s">
        <v>13</v>
      </c>
      <c r="W60" s="222"/>
      <c r="X60" s="222"/>
      <c r="Y60" s="223"/>
      <c r="Z60" s="444">
        <f>Z61-Z12-Z14-Z33-Z40-Z45-Z51-Z52-Z54-Z57</f>
        <v>10504</v>
      </c>
      <c r="AA60" s="225">
        <f>AA61-AA12-AA14-AA33-AA40-AA45-AA51-AA52-AA54-AA57</f>
        <v>2048</v>
      </c>
      <c r="AB60" s="297">
        <f>AB61-AB12-AB14-AB33-AB40-AB45-AB51-AB52-AB54-AB57</f>
        <v>737</v>
      </c>
      <c r="AC60" s="371">
        <f>AC61-AC12-AC14-AC33-AC40-AC45-AC51-AC52-AC54-AC57</f>
        <v>1300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606110</v>
      </c>
      <c r="Q61" s="247">
        <f>SUM(Q8:Q60)-Q9-Q10-Q12-Q13-Q15-Q16-Q17-Q30-Q31-Q32-Q40-Q41-Q42-Q43-Q44-Q49-Q50</f>
        <v>391872</v>
      </c>
      <c r="R61" s="247">
        <f>SUM(R8:R60)-R9-R10-R12-R13-R15-R16-R17-R30-R31-R32-R40-R41-R42-R43-R44-R49-R50</f>
        <v>94265</v>
      </c>
      <c r="S61" s="336">
        <f>SUM(S8:S60)-S9-S10-S12-S13-S15-S16-S17-S30-S31-S32-S40-S41-S42-S43-S44-S49-S50</f>
        <v>355704</v>
      </c>
      <c r="T61" s="337">
        <f>SUM(T8:T60)-T9-T10-T12-T13-T15-T16-T17-T30-T31-T32-T40-T41-T42-T43-T44-T49-T50</f>
        <v>124300</v>
      </c>
      <c r="U61" s="249"/>
      <c r="V61" s="243" t="s">
        <v>82</v>
      </c>
      <c r="W61" s="244"/>
      <c r="X61" s="244"/>
      <c r="Y61" s="245" t="s">
        <v>554</v>
      </c>
      <c r="Z61" s="445">
        <f>+A181</f>
        <v>22286</v>
      </c>
      <c r="AA61" s="446">
        <f>+B181</f>
        <v>3125</v>
      </c>
      <c r="AB61" s="446">
        <f>+C181</f>
        <v>737</v>
      </c>
      <c r="AC61" s="567">
        <f>+E181</f>
        <v>10300</v>
      </c>
      <c r="AD61" s="1056"/>
      <c r="AE61" s="1056"/>
      <c r="AF61" s="1056"/>
      <c r="AG61" s="1011"/>
      <c r="AH61" s="1011"/>
      <c r="AI61" s="1012" t="s">
        <v>5</v>
      </c>
      <c r="AJ61" s="1009" t="s">
        <v>6</v>
      </c>
      <c r="AK61" s="1009" t="s">
        <v>7</v>
      </c>
      <c r="AL61" s="1013" t="s">
        <v>398</v>
      </c>
    </row>
    <row r="62" spans="1:38" ht="14.45" customHeight="1">
      <c r="A62" s="554">
        <v>369843</v>
      </c>
      <c r="B62" s="555">
        <v>349976</v>
      </c>
      <c r="C62" s="555">
        <v>19867</v>
      </c>
      <c r="D62" s="555">
        <v>5644</v>
      </c>
      <c r="E62" s="555">
        <v>1220</v>
      </c>
      <c r="F62" s="556">
        <v>189300</v>
      </c>
      <c r="K62" s="188"/>
      <c r="L62" s="189" t="s">
        <v>8</v>
      </c>
      <c r="M62" s="190"/>
      <c r="N62" s="190"/>
      <c r="O62" s="191" t="s">
        <v>9</v>
      </c>
      <c r="P62" s="257">
        <f>'Ｓ５４（1979）'!A63</f>
        <v>12850</v>
      </c>
      <c r="Q62" s="258">
        <f>'Ｓ５４（1979）'!B63</f>
        <v>12083</v>
      </c>
      <c r="R62" s="259"/>
      <c r="S62" s="260">
        <f>'Ｓ５４（1979）'!D63</f>
        <v>783</v>
      </c>
      <c r="T62" s="261">
        <f>'Ｓ５４（1979）'!F63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12850</v>
      </c>
      <c r="B63" s="558">
        <v>12083</v>
      </c>
      <c r="C63" s="558">
        <v>767</v>
      </c>
      <c r="D63" s="558">
        <v>783</v>
      </c>
      <c r="E63" s="558">
        <v>0</v>
      </c>
      <c r="F63" s="559">
        <v>0</v>
      </c>
      <c r="K63" s="199"/>
      <c r="L63" s="200"/>
      <c r="M63" s="201" t="s">
        <v>643</v>
      </c>
      <c r="N63" s="202"/>
      <c r="O63" s="203" t="s">
        <v>12</v>
      </c>
      <c r="P63" s="204">
        <f>'Ｓ５４（1979）'!A64</f>
        <v>2639</v>
      </c>
      <c r="Q63" s="205">
        <f>'Ｓ５４（1979）'!B64</f>
        <v>2639</v>
      </c>
      <c r="R63" s="225"/>
      <c r="S63" s="267">
        <f>'Ｓ５４（1979）'!D64</f>
        <v>0</v>
      </c>
      <c r="T63" s="268">
        <f>'Ｓ５４（1979）'!F64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2639</v>
      </c>
      <c r="B64" s="558">
        <v>2639</v>
      </c>
      <c r="C64" s="558">
        <v>0</v>
      </c>
      <c r="D64" s="558">
        <v>0</v>
      </c>
      <c r="E64" s="558">
        <v>0</v>
      </c>
      <c r="F64" s="559">
        <v>0</v>
      </c>
      <c r="K64" s="199"/>
      <c r="L64" s="200"/>
      <c r="M64" s="201" t="s">
        <v>13</v>
      </c>
      <c r="N64" s="172"/>
      <c r="O64" s="212"/>
      <c r="P64" s="213">
        <f>P62-P63</f>
        <v>10211</v>
      </c>
      <c r="Q64" s="214">
        <f>Q62-Q63</f>
        <v>9444</v>
      </c>
      <c r="R64" s="214"/>
      <c r="S64" s="274">
        <f>S62-S63</f>
        <v>783</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36727</v>
      </c>
      <c r="B65" s="558">
        <v>36727</v>
      </c>
      <c r="C65" s="558">
        <v>0</v>
      </c>
      <c r="D65" s="558">
        <v>0</v>
      </c>
      <c r="E65" s="558">
        <v>0</v>
      </c>
      <c r="F65" s="559">
        <v>20700</v>
      </c>
      <c r="K65" s="199" t="s">
        <v>4</v>
      </c>
      <c r="L65" s="178" t="s">
        <v>14</v>
      </c>
      <c r="M65" s="175"/>
      <c r="N65" s="175"/>
      <c r="O65" s="216" t="s">
        <v>15</v>
      </c>
      <c r="P65" s="217">
        <f>'Ｓ５４（1979）'!A65</f>
        <v>36727</v>
      </c>
      <c r="Q65" s="218">
        <f>'Ｓ５４（1979）'!B65</f>
        <v>36727</v>
      </c>
      <c r="R65" s="282"/>
      <c r="S65" s="283">
        <f>'Ｓ５４（1979）'!D65</f>
        <v>0</v>
      </c>
      <c r="T65" s="268">
        <f>'Ｓ５４（1979）'!F65</f>
        <v>20700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36727</v>
      </c>
      <c r="B66" s="558">
        <v>36727</v>
      </c>
      <c r="C66" s="558">
        <v>0</v>
      </c>
      <c r="D66" s="558">
        <v>0</v>
      </c>
      <c r="E66" s="558">
        <v>0</v>
      </c>
      <c r="F66" s="559">
        <v>20700</v>
      </c>
      <c r="K66" s="199"/>
      <c r="L66" s="200"/>
      <c r="M66" s="201" t="s">
        <v>16</v>
      </c>
      <c r="N66" s="202"/>
      <c r="O66" s="203" t="s">
        <v>17</v>
      </c>
      <c r="P66" s="204">
        <f>'Ｓ５４（1979）'!A66</f>
        <v>36727</v>
      </c>
      <c r="Q66" s="205">
        <f>'Ｓ５４（1979）'!B66</f>
        <v>36727</v>
      </c>
      <c r="R66" s="225"/>
      <c r="S66" s="267">
        <f>'Ｓ５４（1979）'!D66</f>
        <v>0</v>
      </c>
      <c r="T66" s="268">
        <f>'Ｓ５４（1979）'!F66</f>
        <v>20700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'Ｓ５４（1979）'!A68</f>
        <v>0</v>
      </c>
      <c r="Q68" s="205">
        <f>'Ｓ５４（1979）'!B68</f>
        <v>0</v>
      </c>
      <c r="R68" s="225"/>
      <c r="S68" s="267">
        <f>'Ｓ５４（1979）'!D68</f>
        <v>0</v>
      </c>
      <c r="T68" s="268">
        <f>'Ｓ５４（1979）'!F68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'Ｓ５４（1979）'!A69</f>
        <v>0</v>
      </c>
      <c r="Q69" s="205">
        <f>'Ｓ５４（1979）'!B69</f>
        <v>0</v>
      </c>
      <c r="R69" s="225"/>
      <c r="S69" s="267">
        <f>'Ｓ５４（1979）'!D69</f>
        <v>0</v>
      </c>
      <c r="T69" s="268">
        <f>'Ｓ５４（1979）'!F69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'Ｓ５４（1979）'!A70</f>
        <v>0</v>
      </c>
      <c r="Q70" s="205">
        <f>'Ｓ５４（1979）'!B70</f>
        <v>0</v>
      </c>
      <c r="R70" s="225"/>
      <c r="S70" s="267">
        <f>'Ｓ５４（1979）'!D70</f>
        <v>0</v>
      </c>
      <c r="T70" s="268">
        <f>'Ｓ５４（1979）'!F70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'Ｓ５４（1979）'!A71</f>
        <v>0</v>
      </c>
      <c r="Q72" s="205">
        <f>'Ｓ５４（1979）'!B71</f>
        <v>0</v>
      </c>
      <c r="R72" s="225"/>
      <c r="S72" s="267">
        <f>'Ｓ５４（1979）'!D71</f>
        <v>0</v>
      </c>
      <c r="T72" s="268">
        <f>'Ｓ５４（1979）'!F71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'Ｓ５４（1979）'!A72</f>
        <v>0</v>
      </c>
      <c r="Q73" s="205">
        <f>'Ｓ５４（1979）'!B72</f>
        <v>0</v>
      </c>
      <c r="R73" s="225"/>
      <c r="S73" s="267">
        <f>'Ｓ５４（1979）'!D72</f>
        <v>0</v>
      </c>
      <c r="T73" s="268">
        <f>'Ｓ５４（1979）'!F72</f>
        <v>0</v>
      </c>
      <c r="U73" s="269"/>
      <c r="V73" s="221"/>
      <c r="W73" s="201" t="s">
        <v>13</v>
      </c>
      <c r="X73" s="202"/>
      <c r="Y73" s="216" t="s">
        <v>15</v>
      </c>
      <c r="Z73" s="307">
        <f>+A119</f>
        <v>0</v>
      </c>
      <c r="AA73" s="277">
        <f t="shared" ref="AA73:AB75" si="1">+B119</f>
        <v>0</v>
      </c>
      <c r="AB73" s="277">
        <f t="shared" si="1"/>
        <v>0</v>
      </c>
      <c r="AC73" s="549">
        <f>+E119</f>
        <v>0</v>
      </c>
      <c r="AD73" s="269"/>
      <c r="AE73" s="221"/>
      <c r="AF73" s="201" t="s">
        <v>13</v>
      </c>
      <c r="AG73" s="202"/>
      <c r="AH73" s="216" t="s">
        <v>402</v>
      </c>
      <c r="AI73" s="307">
        <f>+A142</f>
        <v>0</v>
      </c>
      <c r="AJ73" s="277">
        <f t="shared" ref="AJ73:AK75" si="2">+B142</f>
        <v>0</v>
      </c>
      <c r="AK73" s="277">
        <f t="shared" si="2"/>
        <v>0</v>
      </c>
      <c r="AL73" s="553">
        <f>+E142</f>
        <v>0</v>
      </c>
    </row>
    <row r="74" spans="1:38" ht="14.45" customHeight="1">
      <c r="A74" s="557">
        <v>59831</v>
      </c>
      <c r="B74" s="558">
        <v>40731</v>
      </c>
      <c r="C74" s="558">
        <v>19100</v>
      </c>
      <c r="D74" s="558">
        <v>3361</v>
      </c>
      <c r="E74" s="558">
        <v>520</v>
      </c>
      <c r="F74" s="559">
        <v>16500</v>
      </c>
      <c r="K74" s="199"/>
      <c r="L74" s="201" t="s">
        <v>19</v>
      </c>
      <c r="M74" s="202"/>
      <c r="N74" s="202"/>
      <c r="O74" s="203" t="s">
        <v>20</v>
      </c>
      <c r="P74" s="204">
        <f>'Ｓ５４（1979）'!A73</f>
        <v>0</v>
      </c>
      <c r="Q74" s="205">
        <f>'Ｓ５４（1979）'!B73</f>
        <v>0</v>
      </c>
      <c r="R74" s="225"/>
      <c r="S74" s="267">
        <f>'Ｓ５４（1979）'!D73</f>
        <v>0</v>
      </c>
      <c r="T74" s="268">
        <f>'Ｓ５４（1979）'!F73</f>
        <v>0</v>
      </c>
      <c r="U74" s="269"/>
      <c r="V74" s="201" t="s">
        <v>19</v>
      </c>
      <c r="W74" s="202"/>
      <c r="X74" s="202"/>
      <c r="Y74" s="216" t="s">
        <v>749</v>
      </c>
      <c r="Z74" s="307">
        <f>+A120</f>
        <v>0</v>
      </c>
      <c r="AA74" s="277">
        <f t="shared" si="1"/>
        <v>0</v>
      </c>
      <c r="AB74" s="277">
        <f t="shared" si="1"/>
        <v>0</v>
      </c>
      <c r="AC74" s="549">
        <f>+E120</f>
        <v>0</v>
      </c>
      <c r="AD74" s="269"/>
      <c r="AE74" s="201" t="s">
        <v>19</v>
      </c>
      <c r="AF74" s="202"/>
      <c r="AG74" s="202"/>
      <c r="AH74" s="216" t="s">
        <v>403</v>
      </c>
      <c r="AI74" s="307">
        <f>+A143</f>
        <v>0</v>
      </c>
      <c r="AJ74" s="277">
        <f t="shared" si="2"/>
        <v>0</v>
      </c>
      <c r="AK74" s="277">
        <f t="shared" si="2"/>
        <v>0</v>
      </c>
      <c r="AL74" s="553">
        <f>+E143</f>
        <v>0</v>
      </c>
    </row>
    <row r="75" spans="1:38" ht="14.45" customHeight="1">
      <c r="A75" s="557">
        <v>19446</v>
      </c>
      <c r="B75" s="558">
        <v>17606</v>
      </c>
      <c r="C75" s="558">
        <v>1840</v>
      </c>
      <c r="D75" s="558">
        <v>653</v>
      </c>
      <c r="E75" s="558">
        <v>0</v>
      </c>
      <c r="F75" s="559">
        <v>13900</v>
      </c>
      <c r="K75" s="199" t="s">
        <v>83</v>
      </c>
      <c r="L75" s="200"/>
      <c r="M75" s="201" t="s">
        <v>22</v>
      </c>
      <c r="N75" s="202"/>
      <c r="O75" s="203" t="s">
        <v>23</v>
      </c>
      <c r="P75" s="204">
        <f>'Ｓ５４（1979）'!A75</f>
        <v>19446</v>
      </c>
      <c r="Q75" s="205">
        <f>'Ｓ５４（1979）'!B75</f>
        <v>17606</v>
      </c>
      <c r="R75" s="225"/>
      <c r="S75" s="267">
        <f>'Ｓ５４（1979）'!D75</f>
        <v>653</v>
      </c>
      <c r="T75" s="268">
        <f>'Ｓ５４（1979）'!F75</f>
        <v>13900</v>
      </c>
      <c r="U75" s="269" t="s">
        <v>404</v>
      </c>
      <c r="V75" s="200"/>
      <c r="W75" s="201" t="s">
        <v>405</v>
      </c>
      <c r="X75" s="202"/>
      <c r="Y75" s="216" t="s">
        <v>750</v>
      </c>
      <c r="Z75" s="307">
        <f>+A121</f>
        <v>9283</v>
      </c>
      <c r="AA75" s="277">
        <f t="shared" si="1"/>
        <v>0</v>
      </c>
      <c r="AB75" s="277">
        <f t="shared" si="1"/>
        <v>0</v>
      </c>
      <c r="AC75" s="549">
        <f>+E121</f>
        <v>9200</v>
      </c>
      <c r="AD75" s="269" t="s">
        <v>407</v>
      </c>
      <c r="AE75" s="200"/>
      <c r="AF75" s="201" t="s">
        <v>405</v>
      </c>
      <c r="AG75" s="202"/>
      <c r="AH75" s="216" t="s">
        <v>408</v>
      </c>
      <c r="AI75" s="307">
        <f>+A144</f>
        <v>0</v>
      </c>
      <c r="AJ75" s="277">
        <f t="shared" si="2"/>
        <v>0</v>
      </c>
      <c r="AK75" s="277">
        <f t="shared" si="2"/>
        <v>0</v>
      </c>
      <c r="AL75" s="553">
        <f>+E144</f>
        <v>0</v>
      </c>
    </row>
    <row r="76" spans="1:38" ht="14.45" customHeight="1">
      <c r="A76" s="557">
        <v>0</v>
      </c>
      <c r="B76" s="558">
        <v>0</v>
      </c>
      <c r="C76" s="558">
        <v>0</v>
      </c>
      <c r="D76" s="558">
        <v>0</v>
      </c>
      <c r="E76" s="558">
        <v>0</v>
      </c>
      <c r="F76" s="559">
        <v>0</v>
      </c>
      <c r="K76" s="199"/>
      <c r="L76" s="200" t="s">
        <v>25</v>
      </c>
      <c r="M76" s="201" t="s">
        <v>26</v>
      </c>
      <c r="N76" s="202"/>
      <c r="O76" s="203" t="s">
        <v>27</v>
      </c>
      <c r="P76" s="204">
        <f>'Ｓ５４（1979）'!A76</f>
        <v>0</v>
      </c>
      <c r="Q76" s="205">
        <f>'Ｓ５４（1979）'!B76</f>
        <v>0</v>
      </c>
      <c r="R76" s="225"/>
      <c r="S76" s="267">
        <f>'Ｓ５４（1979）'!D76</f>
        <v>0</v>
      </c>
      <c r="T76" s="268">
        <f>'Ｓ５４（1979）'!F76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9">
        <v>0</v>
      </c>
      <c r="K77" s="199"/>
      <c r="L77" s="200" t="s">
        <v>28</v>
      </c>
      <c r="M77" s="201" t="s">
        <v>29</v>
      </c>
      <c r="N77" s="202"/>
      <c r="O77" s="203" t="s">
        <v>30</v>
      </c>
      <c r="P77" s="204">
        <f>'Ｓ５４（1979）'!A77</f>
        <v>0</v>
      </c>
      <c r="Q77" s="205">
        <f>'Ｓ５４（1979）'!B77</f>
        <v>0</v>
      </c>
      <c r="R77" s="225"/>
      <c r="S77" s="267">
        <f>'Ｓ５４（1979）'!D77</f>
        <v>0</v>
      </c>
      <c r="T77" s="268">
        <f>'Ｓ５４（1979）'!F77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'Ｓ５４（1979）'!A78</f>
        <v>0</v>
      </c>
      <c r="Q78" s="205">
        <f>'Ｓ５４（1979）'!B78</f>
        <v>0</v>
      </c>
      <c r="R78" s="225"/>
      <c r="S78" s="267">
        <f>'Ｓ５４（1979）'!D78</f>
        <v>0</v>
      </c>
      <c r="T78" s="268">
        <f>'Ｓ５４（1979）'!F78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'Ｓ５４（1979）'!A79</f>
        <v>0</v>
      </c>
      <c r="Q79" s="205">
        <f>'Ｓ５４（1979）'!B79</f>
        <v>0</v>
      </c>
      <c r="R79" s="225"/>
      <c r="S79" s="267">
        <f>'Ｓ５４（1979）'!D79</f>
        <v>0</v>
      </c>
      <c r="T79" s="268">
        <f>'Ｓ５４（1979）'!F79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26257</v>
      </c>
      <c r="B80" s="558">
        <v>23125</v>
      </c>
      <c r="C80" s="558">
        <v>3132</v>
      </c>
      <c r="D80" s="558">
        <v>1170</v>
      </c>
      <c r="E80" s="558">
        <v>520</v>
      </c>
      <c r="F80" s="559">
        <v>2600</v>
      </c>
      <c r="K80" s="199"/>
      <c r="L80" s="200" t="s">
        <v>38</v>
      </c>
      <c r="M80" s="201" t="s">
        <v>39</v>
      </c>
      <c r="N80" s="202"/>
      <c r="O80" s="203" t="s">
        <v>40</v>
      </c>
      <c r="P80" s="204">
        <f>'Ｓ５４（1979）'!A80</f>
        <v>26257</v>
      </c>
      <c r="Q80" s="205">
        <f>'Ｓ５４（1979）'!B80</f>
        <v>23125</v>
      </c>
      <c r="R80" s="225"/>
      <c r="S80" s="267">
        <f>'Ｓ５４（1979）'!D80</f>
        <v>1170</v>
      </c>
      <c r="T80" s="268">
        <f>'Ｓ５４（1979）'!F80</f>
        <v>2600</v>
      </c>
      <c r="U80" s="269"/>
      <c r="V80" s="200" t="s">
        <v>38</v>
      </c>
      <c r="W80" s="201" t="s">
        <v>149</v>
      </c>
      <c r="X80" s="202"/>
      <c r="Y80" s="203" t="s">
        <v>751</v>
      </c>
      <c r="Z80" s="307">
        <f>+A122</f>
        <v>9283</v>
      </c>
      <c r="AA80" s="277">
        <f>+B122</f>
        <v>0</v>
      </c>
      <c r="AB80" s="277">
        <f>+C122</f>
        <v>0</v>
      </c>
      <c r="AC80" s="549">
        <f>+E122</f>
        <v>9200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'Ｓ５４（1979）'!A81</f>
        <v>0</v>
      </c>
      <c r="Q81" s="205">
        <f>'Ｓ５４（1979）'!B81</f>
        <v>0</v>
      </c>
      <c r="R81" s="225"/>
      <c r="S81" s="267">
        <f>'Ｓ５４（1979）'!D81</f>
        <v>0</v>
      </c>
      <c r="T81" s="268">
        <f>'Ｓ５４（1979）'!F81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14128</v>
      </c>
      <c r="B82" s="558">
        <v>0</v>
      </c>
      <c r="C82" s="558">
        <v>14128</v>
      </c>
      <c r="D82" s="558">
        <v>1538</v>
      </c>
      <c r="E82" s="558">
        <v>0</v>
      </c>
      <c r="F82" s="559">
        <v>0</v>
      </c>
      <c r="K82" s="199" t="s">
        <v>131</v>
      </c>
      <c r="L82" s="221"/>
      <c r="M82" s="201" t="s">
        <v>13</v>
      </c>
      <c r="N82" s="202"/>
      <c r="O82" s="203" t="s">
        <v>44</v>
      </c>
      <c r="P82" s="204">
        <f>'Ｓ５４（1979）'!A82</f>
        <v>14128</v>
      </c>
      <c r="Q82" s="205">
        <f>'Ｓ５４（1979）'!B82</f>
        <v>0</v>
      </c>
      <c r="R82" s="225"/>
      <c r="S82" s="267">
        <f>'Ｓ５４（1979）'!D82</f>
        <v>1538</v>
      </c>
      <c r="T82" s="268">
        <f>'Ｓ５４（1979）'!F82</f>
        <v>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0</v>
      </c>
      <c r="B83" s="558">
        <v>0</v>
      </c>
      <c r="C83" s="558">
        <v>0</v>
      </c>
      <c r="D83" s="558">
        <v>0</v>
      </c>
      <c r="E83" s="558">
        <v>0</v>
      </c>
      <c r="F83" s="559">
        <v>0</v>
      </c>
      <c r="K83" s="199" t="s">
        <v>4</v>
      </c>
      <c r="L83" s="178" t="s">
        <v>45</v>
      </c>
      <c r="M83" s="202"/>
      <c r="N83" s="202"/>
      <c r="O83" s="203" t="s">
        <v>46</v>
      </c>
      <c r="P83" s="204">
        <f>'Ｓ５４（1979）'!A83</f>
        <v>0</v>
      </c>
      <c r="Q83" s="205">
        <f>'Ｓ５４（1979）'!B83</f>
        <v>0</v>
      </c>
      <c r="R83" s="225"/>
      <c r="S83" s="267">
        <f>'Ｓ５４（1979）'!D83</f>
        <v>0</v>
      </c>
      <c r="T83" s="268">
        <f>'Ｓ５４（1979）'!F83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'Ｓ５４（1979）'!A84</f>
        <v>0</v>
      </c>
      <c r="Q84" s="205">
        <f>'Ｓ５４（1979）'!B84</f>
        <v>0</v>
      </c>
      <c r="R84" s="225"/>
      <c r="S84" s="267">
        <f>'Ｓ５４（1979）'!D84</f>
        <v>0</v>
      </c>
      <c r="T84" s="268">
        <f>'Ｓ５４（1979）'!F84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0</v>
      </c>
      <c r="B85" s="558">
        <v>0</v>
      </c>
      <c r="C85" s="558">
        <v>0</v>
      </c>
      <c r="D85" s="558">
        <v>0</v>
      </c>
      <c r="E85" s="558">
        <v>0</v>
      </c>
      <c r="F85" s="559">
        <v>0</v>
      </c>
      <c r="K85" s="199"/>
      <c r="L85" s="200"/>
      <c r="M85" s="201" t="s">
        <v>101</v>
      </c>
      <c r="N85" s="202"/>
      <c r="O85" s="203" t="s">
        <v>77</v>
      </c>
      <c r="P85" s="204">
        <f>'Ｓ５４（1979）'!A85</f>
        <v>0</v>
      </c>
      <c r="Q85" s="205">
        <f>'Ｓ５４（1979）'!B85</f>
        <v>0</v>
      </c>
      <c r="R85" s="225"/>
      <c r="S85" s="267">
        <f>'Ｓ５４（1979）'!D85</f>
        <v>0</v>
      </c>
      <c r="T85" s="268">
        <f>'Ｓ５４（1979）'!F85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194719</v>
      </c>
      <c r="B86" s="558">
        <v>194719</v>
      </c>
      <c r="C86" s="558">
        <v>0</v>
      </c>
      <c r="D86" s="558">
        <v>1500</v>
      </c>
      <c r="E86" s="558">
        <v>0</v>
      </c>
      <c r="F86" s="559">
        <v>138000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170687</v>
      </c>
      <c r="B87" s="558">
        <v>170687</v>
      </c>
      <c r="C87" s="558">
        <v>0</v>
      </c>
      <c r="D87" s="558">
        <v>0</v>
      </c>
      <c r="E87" s="558">
        <v>0</v>
      </c>
      <c r="F87" s="559">
        <v>129500</v>
      </c>
      <c r="K87" s="199"/>
      <c r="L87" s="178"/>
      <c r="M87" s="201" t="s">
        <v>47</v>
      </c>
      <c r="N87" s="202"/>
      <c r="O87" s="203" t="s">
        <v>48</v>
      </c>
      <c r="P87" s="204">
        <f>'Ｓ５４（1979）'!A87</f>
        <v>170687</v>
      </c>
      <c r="Q87" s="205">
        <f>'Ｓ５４（1979）'!B87</f>
        <v>170687</v>
      </c>
      <c r="R87" s="225"/>
      <c r="S87" s="267">
        <f>'Ｓ５４（1979）'!D87</f>
        <v>0</v>
      </c>
      <c r="T87" s="268">
        <f>'Ｓ５４（1979）'!F87</f>
        <v>129500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'Ｓ５４（1979）'!A88</f>
        <v>0</v>
      </c>
      <c r="Q88" s="205">
        <f>'Ｓ５４（1979）'!B88</f>
        <v>0</v>
      </c>
      <c r="R88" s="225"/>
      <c r="S88" s="267">
        <f>'Ｓ５４（1979）'!D88</f>
        <v>0</v>
      </c>
      <c r="T88" s="268">
        <f>'Ｓ５４（1979）'!F88</f>
        <v>0</v>
      </c>
      <c r="U88" s="269"/>
      <c r="V88" s="200"/>
      <c r="W88" s="201" t="s">
        <v>426</v>
      </c>
      <c r="X88" s="202"/>
      <c r="Y88" s="203" t="s">
        <v>753</v>
      </c>
      <c r="Z88" s="307">
        <f t="shared" ref="Z88:AB89" si="3">+A125</f>
        <v>4776</v>
      </c>
      <c r="AA88" s="277">
        <f t="shared" si="3"/>
        <v>0</v>
      </c>
      <c r="AB88" s="277">
        <f t="shared" si="3"/>
        <v>0</v>
      </c>
      <c r="AC88" s="549">
        <f>+E125</f>
        <v>3600</v>
      </c>
      <c r="AD88" s="269"/>
      <c r="AE88" s="200"/>
      <c r="AF88" s="201" t="s">
        <v>426</v>
      </c>
      <c r="AG88" s="202"/>
      <c r="AH88" s="203" t="s">
        <v>428</v>
      </c>
      <c r="AI88" s="307">
        <f t="shared" ref="AI88:AK89" si="4">+A148</f>
        <v>0</v>
      </c>
      <c r="AJ88" s="277">
        <f t="shared" si="4"/>
        <v>0</v>
      </c>
      <c r="AK88" s="277">
        <f t="shared" si="4"/>
        <v>0</v>
      </c>
      <c r="AL88" s="553">
        <f>+E148</f>
        <v>0</v>
      </c>
    </row>
    <row r="89" spans="1:38" ht="14.45" customHeight="1">
      <c r="A89" s="557">
        <v>0</v>
      </c>
      <c r="B89" s="558">
        <v>0</v>
      </c>
      <c r="C89" s="558">
        <v>0</v>
      </c>
      <c r="D89" s="558">
        <v>0</v>
      </c>
      <c r="E89" s="558">
        <v>0</v>
      </c>
      <c r="F89" s="559">
        <v>0</v>
      </c>
      <c r="K89" s="199" t="s">
        <v>129</v>
      </c>
      <c r="L89" s="200"/>
      <c r="M89" s="201" t="s">
        <v>52</v>
      </c>
      <c r="N89" s="202"/>
      <c r="O89" s="203" t="s">
        <v>53</v>
      </c>
      <c r="P89" s="204">
        <f>'Ｓ５４（1979）'!A89</f>
        <v>0</v>
      </c>
      <c r="Q89" s="205">
        <f>'Ｓ５４（1979）'!B89</f>
        <v>0</v>
      </c>
      <c r="R89" s="225"/>
      <c r="S89" s="267">
        <f>'Ｓ５４（1979）'!D89</f>
        <v>0</v>
      </c>
      <c r="T89" s="268">
        <f>'Ｓ５４（1979）'!F89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431</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'Ｓ５４（1979）'!A90</f>
        <v>0</v>
      </c>
      <c r="Q90" s="205">
        <f>'Ｓ５４（1979）'!B90</f>
        <v>0</v>
      </c>
      <c r="R90" s="225"/>
      <c r="S90" s="267">
        <f>'Ｓ５４（1979）'!D90</f>
        <v>0</v>
      </c>
      <c r="T90" s="268">
        <f>'Ｓ５４（1979）'!F90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'Ｓ５４（1979）'!A91</f>
        <v>0</v>
      </c>
      <c r="Q91" s="205">
        <f>'Ｓ５４（1979）'!B91</f>
        <v>0</v>
      </c>
      <c r="R91" s="225"/>
      <c r="S91" s="267">
        <f>'Ｓ５４（1979）'!D91</f>
        <v>0</v>
      </c>
      <c r="T91" s="268">
        <f>'Ｓ５４（1979）'!F91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'Ｓ５４（1979）'!A92</f>
        <v>0</v>
      </c>
      <c r="Q92" s="205">
        <f>'Ｓ５４（1979）'!B92</f>
        <v>0</v>
      </c>
      <c r="R92" s="225"/>
      <c r="S92" s="267">
        <f>'Ｓ５４（1979）'!D92</f>
        <v>0</v>
      </c>
      <c r="T92" s="268">
        <f>'Ｓ５４（1979）'!F92</f>
        <v>0</v>
      </c>
      <c r="U92" s="269"/>
      <c r="V92" s="200"/>
      <c r="W92" s="201" t="s">
        <v>57</v>
      </c>
      <c r="X92" s="202"/>
      <c r="Y92" s="203" t="s">
        <v>755</v>
      </c>
      <c r="Z92" s="307">
        <f>+A127</f>
        <v>0</v>
      </c>
      <c r="AA92" s="277">
        <f t="shared" ref="AA92:AC96" si="5">+B127</f>
        <v>0</v>
      </c>
      <c r="AB92" s="277">
        <f t="shared" si="5"/>
        <v>0</v>
      </c>
      <c r="AC92" s="549">
        <f>+E127</f>
        <v>0</v>
      </c>
      <c r="AD92" s="269"/>
      <c r="AE92" s="200"/>
      <c r="AF92" s="201" t="s">
        <v>57</v>
      </c>
      <c r="AG92" s="202"/>
      <c r="AH92" s="203" t="s">
        <v>433</v>
      </c>
      <c r="AI92" s="307">
        <f>+A150</f>
        <v>0</v>
      </c>
      <c r="AJ92" s="277">
        <f t="shared" ref="AJ92:AK96" si="6">+B150</f>
        <v>0</v>
      </c>
      <c r="AK92" s="277">
        <f t="shared" si="6"/>
        <v>0</v>
      </c>
      <c r="AL92" s="553">
        <f>+E150</f>
        <v>0</v>
      </c>
    </row>
    <row r="93" spans="1:38" ht="14.45" customHeight="1">
      <c r="A93" s="557">
        <v>3509</v>
      </c>
      <c r="B93" s="558">
        <v>3509</v>
      </c>
      <c r="C93" s="558">
        <v>0</v>
      </c>
      <c r="D93" s="558">
        <v>1500</v>
      </c>
      <c r="E93" s="558">
        <v>0</v>
      </c>
      <c r="F93" s="559">
        <v>0</v>
      </c>
      <c r="K93" s="199"/>
      <c r="L93" s="200"/>
      <c r="M93" s="178" t="s">
        <v>60</v>
      </c>
      <c r="N93" s="202"/>
      <c r="O93" s="203" t="s">
        <v>61</v>
      </c>
      <c r="P93" s="204">
        <f>'Ｓ５４（1979）'!A93</f>
        <v>3509</v>
      </c>
      <c r="Q93" s="205">
        <f>'Ｓ５４（1979）'!B93</f>
        <v>3509</v>
      </c>
      <c r="R93" s="225"/>
      <c r="S93" s="267">
        <f>'Ｓ５４（1979）'!D93</f>
        <v>1500</v>
      </c>
      <c r="T93" s="268">
        <f>'Ｓ５４（1979）'!F93</f>
        <v>0</v>
      </c>
      <c r="U93" s="269" t="s">
        <v>434</v>
      </c>
      <c r="V93" s="200"/>
      <c r="W93" s="178" t="s">
        <v>60</v>
      </c>
      <c r="X93" s="202"/>
      <c r="Y93" s="203" t="s">
        <v>756</v>
      </c>
      <c r="Z93" s="307">
        <f>+A128</f>
        <v>0</v>
      </c>
      <c r="AA93" s="277">
        <f t="shared" si="5"/>
        <v>0</v>
      </c>
      <c r="AB93" s="277">
        <f t="shared" si="5"/>
        <v>0</v>
      </c>
      <c r="AC93" s="549">
        <f>+E128</f>
        <v>0</v>
      </c>
      <c r="AD93" s="269"/>
      <c r="AE93" s="200"/>
      <c r="AF93" s="178" t="s">
        <v>60</v>
      </c>
      <c r="AG93" s="202"/>
      <c r="AH93" s="203" t="s">
        <v>436</v>
      </c>
      <c r="AI93" s="307">
        <f>+A151</f>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'Ｓ５４（1979）'!A94</f>
        <v>0</v>
      </c>
      <c r="Q94" s="205">
        <f>'Ｓ５４（1979）'!B94</f>
        <v>0</v>
      </c>
      <c r="R94" s="225"/>
      <c r="S94" s="267">
        <f>'Ｓ５４（1979）'!D94</f>
        <v>0</v>
      </c>
      <c r="T94" s="268">
        <f>'Ｓ５４（1979）'!F94</f>
        <v>0</v>
      </c>
      <c r="U94" s="269"/>
      <c r="V94" s="200" t="s">
        <v>59</v>
      </c>
      <c r="W94" s="200"/>
      <c r="X94" s="201" t="s">
        <v>62</v>
      </c>
      <c r="Y94" s="203" t="s">
        <v>757</v>
      </c>
      <c r="Z94" s="307">
        <f>+A129</f>
        <v>0</v>
      </c>
      <c r="AA94" s="277">
        <f t="shared" si="5"/>
        <v>0</v>
      </c>
      <c r="AB94" s="277">
        <f t="shared" si="5"/>
        <v>0</v>
      </c>
      <c r="AC94" s="549">
        <f t="shared" si="5"/>
        <v>0</v>
      </c>
      <c r="AD94" s="269"/>
      <c r="AE94" s="200" t="s">
        <v>59</v>
      </c>
      <c r="AF94" s="200"/>
      <c r="AG94" s="201" t="s">
        <v>62</v>
      </c>
      <c r="AH94" s="203" t="s">
        <v>438</v>
      </c>
      <c r="AI94" s="307">
        <f>+A152</f>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'Ｓ５４（1979）'!A95</f>
        <v>0</v>
      </c>
      <c r="Q95" s="205">
        <f>'Ｓ５４（1979）'!B95</f>
        <v>0</v>
      </c>
      <c r="R95" s="225"/>
      <c r="S95" s="267">
        <f>'Ｓ５４（1979）'!D95</f>
        <v>0</v>
      </c>
      <c r="T95" s="268">
        <f>'Ｓ５４（1979）'!F95</f>
        <v>0</v>
      </c>
      <c r="U95" s="269"/>
      <c r="V95" s="200"/>
      <c r="W95" s="200"/>
      <c r="X95" s="201" t="s">
        <v>64</v>
      </c>
      <c r="Y95" s="203" t="s">
        <v>758</v>
      </c>
      <c r="Z95" s="307">
        <f>+A130</f>
        <v>0</v>
      </c>
      <c r="AA95" s="277">
        <f t="shared" si="5"/>
        <v>0</v>
      </c>
      <c r="AB95" s="277">
        <f t="shared" si="5"/>
        <v>0</v>
      </c>
      <c r="AC95" s="549">
        <f>+E130</f>
        <v>0</v>
      </c>
      <c r="AD95" s="269"/>
      <c r="AE95" s="200"/>
      <c r="AF95" s="200"/>
      <c r="AG95" s="201" t="s">
        <v>64</v>
      </c>
      <c r="AH95" s="203" t="s">
        <v>440</v>
      </c>
      <c r="AI95" s="307">
        <f>+A153</f>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'Ｓ５４（1979）'!A96</f>
        <v>0</v>
      </c>
      <c r="Q96" s="205">
        <f>'Ｓ５４（1979）'!B96</f>
        <v>0</v>
      </c>
      <c r="R96" s="225"/>
      <c r="S96" s="267">
        <f>'Ｓ５４（1979）'!D96</f>
        <v>0</v>
      </c>
      <c r="T96" s="268">
        <f>'Ｓ５４（1979）'!F96</f>
        <v>0</v>
      </c>
      <c r="U96" s="269"/>
      <c r="V96" s="200"/>
      <c r="W96" s="200"/>
      <c r="X96" s="201" t="s">
        <v>66</v>
      </c>
      <c r="Y96" s="203" t="s">
        <v>759</v>
      </c>
      <c r="Z96" s="307">
        <f>+A131</f>
        <v>0</v>
      </c>
      <c r="AA96" s="277">
        <f t="shared" si="5"/>
        <v>0</v>
      </c>
      <c r="AB96" s="277">
        <f t="shared" si="5"/>
        <v>0</v>
      </c>
      <c r="AC96" s="549">
        <f>+E131</f>
        <v>0</v>
      </c>
      <c r="AD96" s="269"/>
      <c r="AE96" s="200"/>
      <c r="AF96" s="200"/>
      <c r="AG96" s="201" t="s">
        <v>66</v>
      </c>
      <c r="AH96" s="203" t="s">
        <v>442</v>
      </c>
      <c r="AI96" s="307">
        <f>+A154</f>
        <v>0</v>
      </c>
      <c r="AJ96" s="277">
        <f t="shared" si="6"/>
        <v>0</v>
      </c>
      <c r="AK96" s="277">
        <f t="shared" si="6"/>
        <v>0</v>
      </c>
      <c r="AL96" s="553">
        <f>+E154</f>
        <v>0</v>
      </c>
    </row>
    <row r="97" spans="1:38" ht="14.45" customHeight="1">
      <c r="A97" s="557">
        <v>3509</v>
      </c>
      <c r="B97" s="558">
        <v>3509</v>
      </c>
      <c r="C97" s="558">
        <v>0</v>
      </c>
      <c r="D97" s="558">
        <v>1500</v>
      </c>
      <c r="E97" s="558">
        <v>0</v>
      </c>
      <c r="F97" s="559">
        <v>0</v>
      </c>
      <c r="K97" s="199"/>
      <c r="L97" s="200"/>
      <c r="M97" s="200"/>
      <c r="N97" s="201" t="s">
        <v>68</v>
      </c>
      <c r="O97" s="203" t="s">
        <v>69</v>
      </c>
      <c r="P97" s="204">
        <f>'Ｓ５４（1979）'!A97</f>
        <v>3509</v>
      </c>
      <c r="Q97" s="205">
        <f>'Ｓ５４（1979）'!B97</f>
        <v>3509</v>
      </c>
      <c r="R97" s="225"/>
      <c r="S97" s="267">
        <f>'Ｓ５４（1979）'!D97</f>
        <v>1500</v>
      </c>
      <c r="T97" s="268">
        <f>'Ｓ５４（1979）'!F97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18393</v>
      </c>
      <c r="B98" s="558">
        <v>18393</v>
      </c>
      <c r="C98" s="558">
        <v>0</v>
      </c>
      <c r="D98" s="558">
        <v>0</v>
      </c>
      <c r="E98" s="558">
        <v>0</v>
      </c>
      <c r="F98" s="559">
        <v>8500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0</v>
      </c>
      <c r="AA98" s="277">
        <f t="shared" si="7"/>
        <v>0</v>
      </c>
      <c r="AB98" s="277">
        <f t="shared" si="7"/>
        <v>0</v>
      </c>
      <c r="AC98" s="549">
        <f>+E132</f>
        <v>0</v>
      </c>
      <c r="AD98" s="269"/>
      <c r="AE98" s="200" t="s">
        <v>41</v>
      </c>
      <c r="AF98" s="221"/>
      <c r="AG98" s="201" t="s">
        <v>13</v>
      </c>
      <c r="AH98" s="203" t="s">
        <v>444</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'Ｓ５４（1979）'!A98</f>
        <v>18393</v>
      </c>
      <c r="Q99" s="205">
        <f>'Ｓ５４（1979）'!B98</f>
        <v>18393</v>
      </c>
      <c r="R99" s="225"/>
      <c r="S99" s="267">
        <f>'Ｓ５４（1979）'!D98</f>
        <v>0</v>
      </c>
      <c r="T99" s="268">
        <f>'Ｓ５４（1979）'!F98</f>
        <v>8500</v>
      </c>
      <c r="U99" s="315" t="s">
        <v>761</v>
      </c>
      <c r="V99" s="200"/>
      <c r="W99" s="201" t="s">
        <v>70</v>
      </c>
      <c r="X99" s="202"/>
      <c r="Y99" s="203" t="s">
        <v>762</v>
      </c>
      <c r="Z99" s="307">
        <f t="shared" si="7"/>
        <v>0</v>
      </c>
      <c r="AA99" s="277">
        <f t="shared" si="7"/>
        <v>0</v>
      </c>
      <c r="AB99" s="277">
        <f t="shared" si="7"/>
        <v>0</v>
      </c>
      <c r="AC99" s="549">
        <f>+E133</f>
        <v>0</v>
      </c>
      <c r="AD99" s="315" t="s">
        <v>446</v>
      </c>
      <c r="AE99" s="200"/>
      <c r="AF99" s="201" t="s">
        <v>70</v>
      </c>
      <c r="AG99" s="202"/>
      <c r="AH99" s="203" t="s">
        <v>447</v>
      </c>
      <c r="AI99" s="307">
        <f t="shared" si="8"/>
        <v>0</v>
      </c>
      <c r="AJ99" s="277">
        <f t="shared" si="8"/>
        <v>0</v>
      </c>
      <c r="AK99" s="277">
        <f t="shared" si="8"/>
        <v>0</v>
      </c>
      <c r="AL99" s="553">
        <f>+E156</f>
        <v>0</v>
      </c>
    </row>
    <row r="100" spans="1:38" ht="14.45" customHeight="1">
      <c r="A100" s="557">
        <v>2130</v>
      </c>
      <c r="B100" s="558">
        <v>2130</v>
      </c>
      <c r="C100" s="558">
        <v>0</v>
      </c>
      <c r="D100" s="558">
        <v>0</v>
      </c>
      <c r="E100" s="558">
        <v>0</v>
      </c>
      <c r="F100" s="559">
        <v>0</v>
      </c>
      <c r="K100" s="199" t="s">
        <v>130</v>
      </c>
      <c r="L100" s="200"/>
      <c r="M100" s="201" t="s">
        <v>73</v>
      </c>
      <c r="N100" s="202"/>
      <c r="O100" s="203" t="s">
        <v>74</v>
      </c>
      <c r="P100" s="204">
        <f>'Ｓ５４（1979）'!A99</f>
        <v>0</v>
      </c>
      <c r="Q100" s="205">
        <f>'Ｓ５４（1979）'!B99</f>
        <v>0</v>
      </c>
      <c r="R100" s="225"/>
      <c r="S100" s="267">
        <f>'Ｓ５４（1979）'!D99</f>
        <v>0</v>
      </c>
      <c r="T100" s="268">
        <f>'Ｓ５４（1979）'!F99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10567</v>
      </c>
      <c r="B101" s="558">
        <v>10567</v>
      </c>
      <c r="C101" s="558">
        <v>0</v>
      </c>
      <c r="D101" s="558">
        <v>0</v>
      </c>
      <c r="E101" s="558">
        <v>200</v>
      </c>
      <c r="F101" s="559">
        <v>0</v>
      </c>
      <c r="K101" s="199"/>
      <c r="L101" s="221"/>
      <c r="M101" s="201" t="s">
        <v>13</v>
      </c>
      <c r="N101" s="202"/>
      <c r="O101" s="203" t="s">
        <v>76</v>
      </c>
      <c r="P101" s="204">
        <f>'Ｓ５４（1979）'!A100</f>
        <v>2130</v>
      </c>
      <c r="Q101" s="205">
        <f>'Ｓ５４（1979）'!B100</f>
        <v>2130</v>
      </c>
      <c r="R101" s="225"/>
      <c r="S101" s="267">
        <f>'Ｓ５４（1979）'!D100</f>
        <v>0</v>
      </c>
      <c r="T101" s="268">
        <f>'Ｓ５４（1979）'!F100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'Ｓ５４（1979）'!A101</f>
        <v>10567</v>
      </c>
      <c r="Q102" s="205">
        <f>'Ｓ５４（1979）'!B101</f>
        <v>10567</v>
      </c>
      <c r="R102" s="225"/>
      <c r="S102" s="267">
        <f>'Ｓ５４（1979）'!D101</f>
        <v>0</v>
      </c>
      <c r="T102" s="268">
        <f>'Ｓ５４（1979）'!F101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55149</v>
      </c>
      <c r="B103" s="558">
        <v>55149</v>
      </c>
      <c r="C103" s="558">
        <v>0</v>
      </c>
      <c r="D103" s="558">
        <v>0</v>
      </c>
      <c r="E103" s="558">
        <v>500</v>
      </c>
      <c r="F103" s="559">
        <v>14100</v>
      </c>
      <c r="K103" s="199"/>
      <c r="L103" s="200"/>
      <c r="M103" s="201" t="s">
        <v>11</v>
      </c>
      <c r="N103" s="202"/>
      <c r="O103" s="203" t="s">
        <v>80</v>
      </c>
      <c r="P103" s="204">
        <f>'Ｓ５４（1979）'!A102</f>
        <v>0</v>
      </c>
      <c r="Q103" s="205">
        <f>'Ｓ５４（1979）'!B102</f>
        <v>0</v>
      </c>
      <c r="R103" s="225"/>
      <c r="S103" s="267">
        <f>'Ｓ５４（1979）'!D102</f>
        <v>0</v>
      </c>
      <c r="T103" s="268">
        <f>'Ｓ５４（1979）'!F102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22686</v>
      </c>
      <c r="B104" s="558">
        <v>22686</v>
      </c>
      <c r="C104" s="558">
        <v>0</v>
      </c>
      <c r="D104" s="558">
        <v>0</v>
      </c>
      <c r="E104" s="558">
        <v>500</v>
      </c>
      <c r="F104" s="559">
        <v>0</v>
      </c>
      <c r="K104" s="199"/>
      <c r="L104" s="221"/>
      <c r="M104" s="201" t="s">
        <v>13</v>
      </c>
      <c r="N104" s="202"/>
      <c r="O104" s="203"/>
      <c r="P104" s="224">
        <f>P102-P103</f>
        <v>10567</v>
      </c>
      <c r="Q104" s="297">
        <f>Q102-Q103</f>
        <v>10567</v>
      </c>
      <c r="R104" s="225"/>
      <c r="S104" s="297">
        <f>S102-S103</f>
        <v>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451</v>
      </c>
      <c r="AI104" s="307">
        <f t="shared" ref="AI104:AK105" si="10">+A158</f>
        <v>0</v>
      </c>
      <c r="AJ104" s="277">
        <f t="shared" si="10"/>
        <v>0</v>
      </c>
      <c r="AK104" s="277">
        <f t="shared" si="10"/>
        <v>0</v>
      </c>
      <c r="AL104" s="553">
        <f>+E158</f>
        <v>0</v>
      </c>
    </row>
    <row r="105" spans="1:38" ht="14.45" customHeight="1">
      <c r="A105" s="557">
        <v>5319</v>
      </c>
      <c r="B105" s="558">
        <v>5319</v>
      </c>
      <c r="C105" s="558">
        <v>0</v>
      </c>
      <c r="D105" s="558">
        <v>0</v>
      </c>
      <c r="E105" s="558">
        <v>0</v>
      </c>
      <c r="F105" s="559">
        <v>0</v>
      </c>
      <c r="K105" s="199"/>
      <c r="L105" s="174"/>
      <c r="M105" s="201" t="s">
        <v>88</v>
      </c>
      <c r="N105" s="202"/>
      <c r="O105" s="203" t="s">
        <v>109</v>
      </c>
      <c r="P105" s="204">
        <f>'Ｓ５４（1979）'!A104</f>
        <v>22686</v>
      </c>
      <c r="Q105" s="205">
        <f>'Ｓ５４（1979）'!B104</f>
        <v>22686</v>
      </c>
      <c r="R105" s="225"/>
      <c r="S105" s="267">
        <f>'Ｓ５４（1979）'!D104</f>
        <v>0</v>
      </c>
      <c r="T105" s="268">
        <f>'Ｓ５４（1979）'!F104</f>
        <v>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'Ｓ５４（1979）'!A105</f>
        <v>5319</v>
      </c>
      <c r="Q106" s="205">
        <f>'Ｓ５４（1979）'!B105</f>
        <v>5319</v>
      </c>
      <c r="R106" s="225"/>
      <c r="S106" s="267">
        <f>'Ｓ５４（1979）'!D105</f>
        <v>0</v>
      </c>
      <c r="T106" s="268">
        <f>'Ｓ５４（1979）'!F105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9">
        <v>0</v>
      </c>
      <c r="K107" s="199"/>
      <c r="L107" s="181"/>
      <c r="M107" s="201" t="s">
        <v>104</v>
      </c>
      <c r="N107" s="202"/>
      <c r="O107" s="203" t="s">
        <v>111</v>
      </c>
      <c r="P107" s="204">
        <f>'Ｓ５４（1979）'!A106</f>
        <v>0</v>
      </c>
      <c r="Q107" s="205">
        <f>'Ｓ５４（1979）'!B106</f>
        <v>0</v>
      </c>
      <c r="R107" s="225"/>
      <c r="S107" s="267">
        <f>'Ｓ５４（1979）'!D106</f>
        <v>0</v>
      </c>
      <c r="T107" s="268">
        <f>'Ｓ５４（1979）'!F106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'Ｓ５４（1979）'!A107</f>
        <v>0</v>
      </c>
      <c r="Q108" s="205">
        <f>'Ｓ５４（1979）'!B107</f>
        <v>0</v>
      </c>
      <c r="R108" s="225"/>
      <c r="S108" s="267">
        <f>'Ｓ５４（1979）'!D107</f>
        <v>0</v>
      </c>
      <c r="T108" s="268">
        <f>'Ｓ５４（1979）'!F107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'Ｓ５４（1979）'!A108</f>
        <v>0</v>
      </c>
      <c r="Q109" s="205">
        <f>'Ｓ５４（1979）'!B108</f>
        <v>0</v>
      </c>
      <c r="R109" s="225"/>
      <c r="S109" s="267">
        <f>'Ｓ５４（1979）'!D108</f>
        <v>0</v>
      </c>
      <c r="T109" s="268">
        <f>'Ｓ５４（1979）'!F108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'Ｓ５４（1979）'!A109</f>
        <v>0</v>
      </c>
      <c r="Q110" s="205">
        <f>'Ｓ５４（1979）'!B109</f>
        <v>0</v>
      </c>
      <c r="R110" s="225"/>
      <c r="S110" s="267">
        <f>'Ｓ５４（1979）'!D109</f>
        <v>0</v>
      </c>
      <c r="T110" s="268">
        <f>'Ｓ５４（1979）'!F109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23196</v>
      </c>
      <c r="B111" s="558">
        <v>23196</v>
      </c>
      <c r="C111" s="558">
        <v>0</v>
      </c>
      <c r="D111" s="558">
        <v>0</v>
      </c>
      <c r="E111" s="558">
        <v>0</v>
      </c>
      <c r="F111" s="559">
        <v>14100</v>
      </c>
      <c r="K111" s="199"/>
      <c r="L111" s="181"/>
      <c r="M111" s="201" t="s">
        <v>107</v>
      </c>
      <c r="N111" s="202"/>
      <c r="O111" s="203" t="s">
        <v>115</v>
      </c>
      <c r="P111" s="204">
        <f>'Ｓ５４（1979）'!A110</f>
        <v>0</v>
      </c>
      <c r="Q111" s="205">
        <f>'Ｓ５４（1979）'!B110</f>
        <v>0</v>
      </c>
      <c r="R111" s="225"/>
      <c r="S111" s="267">
        <f>'Ｓ５４（1979）'!D110</f>
        <v>0</v>
      </c>
      <c r="T111" s="268">
        <f>'Ｓ５４（1979）'!F110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3948</v>
      </c>
      <c r="B112" s="558">
        <v>3948</v>
      </c>
      <c r="C112" s="558">
        <v>0</v>
      </c>
      <c r="D112" s="558">
        <v>0</v>
      </c>
      <c r="E112" s="558">
        <v>0</v>
      </c>
      <c r="F112" s="559">
        <v>0</v>
      </c>
      <c r="K112" s="199"/>
      <c r="L112" s="181" t="s">
        <v>41</v>
      </c>
      <c r="M112" s="201" t="s">
        <v>108</v>
      </c>
      <c r="N112" s="202"/>
      <c r="O112" s="203" t="s">
        <v>116</v>
      </c>
      <c r="P112" s="204">
        <f>'Ｓ５４（1979）'!A111</f>
        <v>23196</v>
      </c>
      <c r="Q112" s="205">
        <f>'Ｓ５４（1979）'!B111</f>
        <v>23196</v>
      </c>
      <c r="R112" s="225"/>
      <c r="S112" s="267">
        <f>'Ｓ５４（1979）'!D111</f>
        <v>0</v>
      </c>
      <c r="T112" s="268">
        <f>'Ｓ５４（1979）'!F111</f>
        <v>14100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'Ｓ５４（1979）'!A112</f>
        <v>3948</v>
      </c>
      <c r="Q113" s="205">
        <f>'Ｓ５４（1979）'!B112</f>
        <v>3948</v>
      </c>
      <c r="R113" s="225"/>
      <c r="S113" s="267">
        <f>'Ｓ５４（1979）'!D112</f>
        <v>0</v>
      </c>
      <c r="T113" s="268">
        <f>'Ｓ５４（1979）'!F112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'Ｓ５４（1979）'!A113</f>
        <v>0</v>
      </c>
      <c r="Q114" s="205">
        <f>'Ｓ５４（1979）'!B113</f>
        <v>0</v>
      </c>
      <c r="R114" s="225"/>
      <c r="S114" s="267">
        <f>'Ｓ５４（1979）'!D113</f>
        <v>0</v>
      </c>
      <c r="T114" s="268">
        <f>'Ｓ５４（1979）'!F113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369843</v>
      </c>
      <c r="Q115" s="321">
        <f>SUM(Q62:Q114)-Q63-Q64-Q66-Q67-Q69-Q70-Q71-Q84-Q85-Q86-Q94-Q95-Q96-Q97-Q98-Q103-Q104</f>
        <v>349976</v>
      </c>
      <c r="R115" s="321"/>
      <c r="S115" s="322">
        <f>SUM(S62:S114)-S63-S64-S66-S67-S69-S70-S71-S84-S85-S86-S94-S95-S96-S97-S98-S103-S104</f>
        <v>5644</v>
      </c>
      <c r="T115" s="323">
        <f>SUM(T62:T114)-T63-T64-T66-T67-T69-T70-T71-T84-T85-T86-T94-T95-T96-T97-T98-T103-T104</f>
        <v>189300</v>
      </c>
      <c r="U115" s="324"/>
      <c r="V115" s="317" t="s">
        <v>82</v>
      </c>
      <c r="W115" s="318"/>
      <c r="X115" s="318"/>
      <c r="Y115" s="319"/>
      <c r="Z115" s="325">
        <f>Z64+Z67+Z73+Z74+Z75+Z86+Z88+Z89+Z92+Z93+Z99+Z101+Z104+Z105+Z114</f>
        <v>14059</v>
      </c>
      <c r="AA115" s="326">
        <f>AA64+AA67+AA73+AA74+AA75+AA86+AA88+AA89+AA92+AA93+AA99+AA101+AA104+AA105+AA114</f>
        <v>0</v>
      </c>
      <c r="AB115" s="327">
        <f>AB64+AB67+AB73+AB74+AB75+AB86+AB88+AB89+AB92+AB93+AB99+AB101+AB104+AB105+AB114</f>
        <v>0</v>
      </c>
      <c r="AC115" s="563">
        <f>AC64+AC67+AC73+AC74+AC75+AC86+AC88+AC89+AC92+AC93+AC99+AC101+AC104+AC105+AC114</f>
        <v>12800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14059</v>
      </c>
      <c r="B116" s="555">
        <v>0</v>
      </c>
      <c r="C116" s="555">
        <v>0</v>
      </c>
      <c r="D116" s="555">
        <v>0</v>
      </c>
      <c r="E116" s="556">
        <v>12800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792</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9283</v>
      </c>
      <c r="B121" s="558">
        <v>0</v>
      </c>
      <c r="C121" s="558">
        <v>0</v>
      </c>
      <c r="D121" s="558">
        <v>0</v>
      </c>
      <c r="E121" s="559">
        <v>9200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9283</v>
      </c>
      <c r="B122" s="558">
        <v>0</v>
      </c>
      <c r="C122" s="558">
        <v>0</v>
      </c>
      <c r="D122" s="558">
        <v>0</v>
      </c>
      <c r="E122" s="559">
        <v>9200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1272</v>
      </c>
      <c r="AM122" s="1339"/>
    </row>
    <row r="123" spans="1:39" ht="14.45" customHeight="1">
      <c r="A123" s="557">
        <v>0</v>
      </c>
      <c r="B123" s="558">
        <v>0</v>
      </c>
      <c r="C123" s="558">
        <v>0</v>
      </c>
      <c r="D123" s="558">
        <v>0</v>
      </c>
      <c r="E123" s="559">
        <v>0</v>
      </c>
      <c r="K123" s="188"/>
      <c r="L123" s="189" t="s">
        <v>8</v>
      </c>
      <c r="M123" s="190"/>
      <c r="N123" s="190"/>
      <c r="O123" s="191"/>
      <c r="P123" s="365">
        <f t="shared" ref="P123:T132" si="11">P8+P62</f>
        <v>12850</v>
      </c>
      <c r="Q123" s="259">
        <f t="shared" si="11"/>
        <v>12083</v>
      </c>
      <c r="R123" s="259">
        <f t="shared" si="11"/>
        <v>0</v>
      </c>
      <c r="S123" s="333">
        <f t="shared" si="11"/>
        <v>783</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377</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2</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 t="shared" ref="AI123:AI176" si="12">Q123-Z123</f>
        <v>11706</v>
      </c>
      <c r="AJ123" s="259">
        <f>SUM(AJ124:AJ125)</f>
        <v>0</v>
      </c>
      <c r="AK123" s="370">
        <f>SUM(AK124:AK125)</f>
        <v>721</v>
      </c>
      <c r="AL123" s="1383">
        <f>P123-Q123</f>
        <v>767</v>
      </c>
      <c r="AM123" s="1339"/>
    </row>
    <row r="124" spans="1:39" ht="14.45" customHeight="1">
      <c r="A124" s="557">
        <v>4776</v>
      </c>
      <c r="B124" s="558">
        <v>0</v>
      </c>
      <c r="C124" s="558">
        <v>0</v>
      </c>
      <c r="D124" s="558">
        <v>0</v>
      </c>
      <c r="E124" s="559">
        <v>3600</v>
      </c>
      <c r="K124" s="199"/>
      <c r="L124" s="200"/>
      <c r="M124" s="201" t="s">
        <v>146</v>
      </c>
      <c r="N124" s="202"/>
      <c r="O124" s="203"/>
      <c r="P124" s="224">
        <f t="shared" si="11"/>
        <v>2639</v>
      </c>
      <c r="Q124" s="225">
        <f t="shared" si="11"/>
        <v>2639</v>
      </c>
      <c r="R124" s="225">
        <f t="shared" si="11"/>
        <v>0</v>
      </c>
      <c r="S124" s="226">
        <f t="shared" si="11"/>
        <v>0</v>
      </c>
      <c r="T124" s="275">
        <f t="shared" si="11"/>
        <v>0</v>
      </c>
      <c r="U124" s="207"/>
      <c r="V124" s="200"/>
      <c r="W124" s="201" t="s">
        <v>146</v>
      </c>
      <c r="X124" s="202"/>
      <c r="Y124" s="203" t="s">
        <v>156</v>
      </c>
      <c r="Z124" s="224">
        <f>IF(ISERROR(Z123*(Q124/Q123)),0,ROUND(Z123*(Q124/Q123),0))</f>
        <v>82</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2"/>
        <v>2557</v>
      </c>
      <c r="AJ124" s="225">
        <f>IF($P124-$Z124=0,0,ROUND((R124-AA124)*$AI124/($P124-$Z124),0))</f>
        <v>0</v>
      </c>
      <c r="AK124" s="371">
        <f>IF(P124-Z124=0,0,ROUND((S124-AB124)*AI124/(P124-Z124),0))</f>
        <v>0</v>
      </c>
      <c r="AL124" s="1383">
        <f t="shared" ref="AL124:AL175" si="13">P124-Q124</f>
        <v>0</v>
      </c>
      <c r="AM124" s="1339"/>
    </row>
    <row r="125" spans="1:39" ht="14.45" customHeight="1">
      <c r="A125" s="557">
        <v>4776</v>
      </c>
      <c r="B125" s="558">
        <v>0</v>
      </c>
      <c r="C125" s="558">
        <v>0</v>
      </c>
      <c r="D125" s="558">
        <v>0</v>
      </c>
      <c r="E125" s="559">
        <v>3600</v>
      </c>
      <c r="K125" s="199"/>
      <c r="L125" s="200"/>
      <c r="M125" s="201" t="s">
        <v>13</v>
      </c>
      <c r="N125" s="172"/>
      <c r="O125" s="212"/>
      <c r="P125" s="224">
        <f t="shared" si="11"/>
        <v>10211</v>
      </c>
      <c r="Q125" s="225">
        <f t="shared" si="11"/>
        <v>9444</v>
      </c>
      <c r="R125" s="225">
        <f t="shared" si="11"/>
        <v>0</v>
      </c>
      <c r="S125" s="226">
        <f t="shared" si="11"/>
        <v>783</v>
      </c>
      <c r="T125" s="275">
        <f t="shared" si="11"/>
        <v>0</v>
      </c>
      <c r="U125" s="207"/>
      <c r="V125" s="200"/>
      <c r="W125" s="201" t="s">
        <v>13</v>
      </c>
      <c r="X125" s="172"/>
      <c r="Y125" s="212" t="s">
        <v>156</v>
      </c>
      <c r="Z125" s="224">
        <f>Z123-Z124</f>
        <v>295</v>
      </c>
      <c r="AA125" s="225">
        <f>AA123-AA124</f>
        <v>0</v>
      </c>
      <c r="AB125" s="297">
        <f>AB123-AB124</f>
        <v>2</v>
      </c>
      <c r="AC125" s="371">
        <f>AC123-AC124</f>
        <v>0</v>
      </c>
      <c r="AE125" s="199"/>
      <c r="AF125" s="200"/>
      <c r="AG125" s="201" t="s">
        <v>13</v>
      </c>
      <c r="AH125" s="172"/>
      <c r="AI125" s="224">
        <f t="shared" si="12"/>
        <v>9149</v>
      </c>
      <c r="AJ125" s="225">
        <f>IF($P125-$Z125=0,0,ROUND((R125-AA125)*$AI125/($P125-$Z125),0))</f>
        <v>0</v>
      </c>
      <c r="AK125" s="371">
        <f>IF(P125-Z125=0,0,ROUND((S125-AB125)*AI125/(P125-Z125),0))</f>
        <v>721</v>
      </c>
      <c r="AL125" s="1383">
        <f t="shared" si="13"/>
        <v>767</v>
      </c>
      <c r="AM125" s="1339"/>
    </row>
    <row r="126" spans="1:39" ht="14.45" customHeight="1">
      <c r="A126" s="557">
        <v>0</v>
      </c>
      <c r="B126" s="558">
        <v>0</v>
      </c>
      <c r="C126" s="558">
        <v>0</v>
      </c>
      <c r="D126" s="558">
        <v>0</v>
      </c>
      <c r="E126" s="559">
        <v>0</v>
      </c>
      <c r="K126" s="199" t="s">
        <v>4</v>
      </c>
      <c r="L126" s="178" t="s">
        <v>14</v>
      </c>
      <c r="M126" s="175"/>
      <c r="N126" s="175"/>
      <c r="O126" s="216"/>
      <c r="P126" s="224">
        <f t="shared" si="11"/>
        <v>61025</v>
      </c>
      <c r="Q126" s="225">
        <f t="shared" si="11"/>
        <v>61025</v>
      </c>
      <c r="R126" s="225">
        <f t="shared" si="11"/>
        <v>16198</v>
      </c>
      <c r="S126" s="226">
        <f t="shared" si="11"/>
        <v>6072</v>
      </c>
      <c r="T126" s="275">
        <f t="shared" si="11"/>
        <v>22500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2"/>
        <v>61025</v>
      </c>
      <c r="AJ126" s="225">
        <f>SUM(AJ127:AJ128)</f>
        <v>16198</v>
      </c>
      <c r="AK126" s="371">
        <f>SUM(AK127:AK128)</f>
        <v>6072</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61025</v>
      </c>
      <c r="Q127" s="225">
        <f t="shared" si="11"/>
        <v>61025</v>
      </c>
      <c r="R127" s="225">
        <f t="shared" si="11"/>
        <v>16198</v>
      </c>
      <c r="S127" s="226">
        <f t="shared" si="11"/>
        <v>6072</v>
      </c>
      <c r="T127" s="275">
        <f t="shared" si="11"/>
        <v>22500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61025</v>
      </c>
      <c r="AJ127" s="225">
        <f>IF($P127-$Z127=0,0,ROUND((R127-AA127)*$AI127/($P127-$Z127),0))</f>
        <v>16198</v>
      </c>
      <c r="AK127" s="371">
        <f>IF(P127-Z127=0,0,ROUND((S127-AB127)*AI127/(P127-Z127),0))</f>
        <v>6072</v>
      </c>
      <c r="AL127" s="1383">
        <f t="shared" si="13"/>
        <v>0</v>
      </c>
      <c r="AM127" s="1339"/>
    </row>
    <row r="128" spans="1:39" ht="14.45" customHeight="1">
      <c r="A128" s="557">
        <v>0</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0</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3600</v>
      </c>
      <c r="Q134" s="225">
        <f t="shared" si="17"/>
        <v>3600</v>
      </c>
      <c r="R134" s="225">
        <f t="shared" si="17"/>
        <v>600</v>
      </c>
      <c r="S134" s="226">
        <f t="shared" si="17"/>
        <v>0</v>
      </c>
      <c r="T134" s="275">
        <f t="shared" si="17"/>
        <v>2800</v>
      </c>
      <c r="U134" s="207"/>
      <c r="V134" s="221"/>
      <c r="W134" s="201" t="s">
        <v>13</v>
      </c>
      <c r="X134" s="202"/>
      <c r="Y134" s="203" t="s">
        <v>156</v>
      </c>
      <c r="Z134" s="224">
        <f t="shared" si="18"/>
        <v>112</v>
      </c>
      <c r="AA134" s="225">
        <f t="shared" si="18"/>
        <v>101</v>
      </c>
      <c r="AB134" s="297">
        <f t="shared" si="18"/>
        <v>0</v>
      </c>
      <c r="AC134" s="371">
        <f t="shared" si="18"/>
        <v>35</v>
      </c>
      <c r="AE134" s="199"/>
      <c r="AF134" s="221"/>
      <c r="AG134" s="201" t="s">
        <v>13</v>
      </c>
      <c r="AH134" s="202"/>
      <c r="AI134" s="224">
        <f t="shared" si="12"/>
        <v>3488</v>
      </c>
      <c r="AJ134" s="225">
        <f t="shared" si="15"/>
        <v>499</v>
      </c>
      <c r="AK134" s="371">
        <f t="shared" si="16"/>
        <v>0</v>
      </c>
      <c r="AL134" s="1383">
        <f t="shared" si="13"/>
        <v>0</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21480</v>
      </c>
      <c r="Q136" s="225">
        <f t="shared" si="17"/>
        <v>17606</v>
      </c>
      <c r="R136" s="225">
        <f t="shared" si="17"/>
        <v>0</v>
      </c>
      <c r="S136" s="226">
        <f t="shared" si="17"/>
        <v>2677</v>
      </c>
      <c r="T136" s="275">
        <f t="shared" si="17"/>
        <v>13900</v>
      </c>
      <c r="U136" s="207" t="s">
        <v>86</v>
      </c>
      <c r="V136" s="200"/>
      <c r="W136" s="201" t="s">
        <v>22</v>
      </c>
      <c r="X136" s="202"/>
      <c r="Y136" s="203" t="s">
        <v>156</v>
      </c>
      <c r="Z136" s="224">
        <f t="shared" si="18"/>
        <v>549</v>
      </c>
      <c r="AA136" s="225">
        <f t="shared" si="18"/>
        <v>0</v>
      </c>
      <c r="AB136" s="297">
        <f t="shared" si="18"/>
        <v>6</v>
      </c>
      <c r="AC136" s="371">
        <f t="shared" si="18"/>
        <v>173</v>
      </c>
      <c r="AE136" s="199"/>
      <c r="AF136" s="200"/>
      <c r="AG136" s="201" t="s">
        <v>22</v>
      </c>
      <c r="AH136" s="202"/>
      <c r="AI136" s="224">
        <f t="shared" si="12"/>
        <v>17057</v>
      </c>
      <c r="AJ136" s="225">
        <f t="shared" si="15"/>
        <v>0</v>
      </c>
      <c r="AK136" s="371">
        <f t="shared" si="16"/>
        <v>2177</v>
      </c>
      <c r="AL136" s="1383">
        <f t="shared" si="13"/>
        <v>3874</v>
      </c>
      <c r="AM136" s="1339"/>
    </row>
    <row r="137" spans="1:39" ht="14.45" customHeight="1">
      <c r="A137" s="557">
        <v>0</v>
      </c>
      <c r="B137" s="558">
        <v>0</v>
      </c>
      <c r="C137" s="558">
        <v>0</v>
      </c>
      <c r="D137" s="558">
        <v>0</v>
      </c>
      <c r="E137" s="559">
        <v>0</v>
      </c>
      <c r="K137" s="199"/>
      <c r="L137" s="200" t="s">
        <v>25</v>
      </c>
      <c r="M137" s="201" t="s">
        <v>26</v>
      </c>
      <c r="N137" s="202"/>
      <c r="O137" s="203"/>
      <c r="P137" s="224">
        <f t="shared" si="17"/>
        <v>86264</v>
      </c>
      <c r="Q137" s="225">
        <f t="shared" si="17"/>
        <v>86264</v>
      </c>
      <c r="R137" s="225">
        <f t="shared" si="17"/>
        <v>0</v>
      </c>
      <c r="S137" s="226">
        <f t="shared" si="17"/>
        <v>54936</v>
      </c>
      <c r="T137" s="275">
        <f t="shared" si="17"/>
        <v>24000</v>
      </c>
      <c r="U137" s="207"/>
      <c r="V137" s="200" t="s">
        <v>25</v>
      </c>
      <c r="W137" s="201" t="s">
        <v>26</v>
      </c>
      <c r="X137" s="202"/>
      <c r="Y137" s="203" t="s">
        <v>156</v>
      </c>
      <c r="Z137" s="224">
        <f t="shared" si="18"/>
        <v>2691</v>
      </c>
      <c r="AA137" s="225">
        <f t="shared" si="18"/>
        <v>0</v>
      </c>
      <c r="AB137" s="297">
        <f t="shared" si="18"/>
        <v>114</v>
      </c>
      <c r="AC137" s="371">
        <f t="shared" si="18"/>
        <v>298</v>
      </c>
      <c r="AE137" s="199"/>
      <c r="AF137" s="200" t="s">
        <v>25</v>
      </c>
      <c r="AG137" s="201" t="s">
        <v>26</v>
      </c>
      <c r="AH137" s="202"/>
      <c r="AI137" s="224">
        <f t="shared" si="12"/>
        <v>83573</v>
      </c>
      <c r="AJ137" s="225">
        <f t="shared" si="15"/>
        <v>0</v>
      </c>
      <c r="AK137" s="371">
        <f t="shared" si="16"/>
        <v>54822</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0</v>
      </c>
      <c r="Q138" s="225">
        <f t="shared" si="17"/>
        <v>0</v>
      </c>
      <c r="R138" s="225">
        <f t="shared" si="17"/>
        <v>0</v>
      </c>
      <c r="S138" s="226">
        <f t="shared" si="17"/>
        <v>0</v>
      </c>
      <c r="T138" s="275">
        <f t="shared" si="17"/>
        <v>0</v>
      </c>
      <c r="U138" s="207"/>
      <c r="V138" s="200" t="s">
        <v>28</v>
      </c>
      <c r="W138" s="201" t="s">
        <v>29</v>
      </c>
      <c r="X138" s="202"/>
      <c r="Y138" s="203" t="s">
        <v>156</v>
      </c>
      <c r="Z138" s="224">
        <f t="shared" si="18"/>
        <v>0</v>
      </c>
      <c r="AA138" s="225">
        <f t="shared" si="18"/>
        <v>0</v>
      </c>
      <c r="AB138" s="297">
        <f t="shared" si="18"/>
        <v>0</v>
      </c>
      <c r="AC138" s="371">
        <f t="shared" si="18"/>
        <v>0</v>
      </c>
      <c r="AE138" s="199"/>
      <c r="AF138" s="200" t="s">
        <v>28</v>
      </c>
      <c r="AG138" s="201" t="s">
        <v>29</v>
      </c>
      <c r="AH138" s="202"/>
      <c r="AI138" s="224">
        <f t="shared" si="12"/>
        <v>0</v>
      </c>
      <c r="AJ138" s="225">
        <f t="shared" si="15"/>
        <v>0</v>
      </c>
      <c r="AK138" s="371">
        <f t="shared" si="16"/>
        <v>0</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211047</v>
      </c>
      <c r="Q141" s="225">
        <f t="shared" si="17"/>
        <v>124626</v>
      </c>
      <c r="R141" s="225">
        <f t="shared" si="17"/>
        <v>0</v>
      </c>
      <c r="S141" s="226">
        <f t="shared" si="17"/>
        <v>151092</v>
      </c>
      <c r="T141" s="275">
        <f t="shared" si="17"/>
        <v>32300</v>
      </c>
      <c r="U141" s="207"/>
      <c r="V141" s="200" t="s">
        <v>38</v>
      </c>
      <c r="W141" s="201" t="s">
        <v>149</v>
      </c>
      <c r="X141" s="202"/>
      <c r="Y141" s="203" t="s">
        <v>156</v>
      </c>
      <c r="Z141" s="224">
        <f t="shared" si="18"/>
        <v>3887</v>
      </c>
      <c r="AA141" s="225">
        <f t="shared" si="18"/>
        <v>0</v>
      </c>
      <c r="AB141" s="297">
        <f t="shared" si="18"/>
        <v>313</v>
      </c>
      <c r="AC141" s="371">
        <f t="shared" si="18"/>
        <v>401</v>
      </c>
      <c r="AE141" s="199"/>
      <c r="AF141" s="200" t="s">
        <v>38</v>
      </c>
      <c r="AG141" s="201" t="s">
        <v>149</v>
      </c>
      <c r="AH141" s="202"/>
      <c r="AI141" s="224">
        <f t="shared" si="12"/>
        <v>120739</v>
      </c>
      <c r="AJ141" s="225">
        <f t="shared" si="15"/>
        <v>0</v>
      </c>
      <c r="AK141" s="371">
        <f t="shared" si="16"/>
        <v>87878</v>
      </c>
      <c r="AL141" s="1383">
        <f t="shared" si="13"/>
        <v>86421</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212108</v>
      </c>
      <c r="Q143" s="225">
        <f t="shared" si="19"/>
        <v>69065</v>
      </c>
      <c r="R143" s="225">
        <f t="shared" si="19"/>
        <v>11091</v>
      </c>
      <c r="S143" s="226">
        <f t="shared" si="19"/>
        <v>143438</v>
      </c>
      <c r="T143" s="275">
        <f t="shared" si="19"/>
        <v>31700</v>
      </c>
      <c r="U143" s="207"/>
      <c r="V143" s="221"/>
      <c r="W143" s="201" t="s">
        <v>13</v>
      </c>
      <c r="X143" s="202"/>
      <c r="Y143" s="203" t="s">
        <v>156</v>
      </c>
      <c r="Z143" s="224">
        <f t="shared" si="18"/>
        <v>2154</v>
      </c>
      <c r="AA143" s="225">
        <f t="shared" si="18"/>
        <v>1863</v>
      </c>
      <c r="AB143" s="297">
        <f t="shared" si="18"/>
        <v>298</v>
      </c>
      <c r="AC143" s="371">
        <f t="shared" si="18"/>
        <v>394</v>
      </c>
      <c r="AE143" s="199" t="s">
        <v>158</v>
      </c>
      <c r="AF143" s="221"/>
      <c r="AG143" s="201" t="s">
        <v>13</v>
      </c>
      <c r="AH143" s="202"/>
      <c r="AI143" s="224">
        <f t="shared" si="12"/>
        <v>66911</v>
      </c>
      <c r="AJ143" s="225">
        <f t="shared" si="15"/>
        <v>2941</v>
      </c>
      <c r="AK143" s="371">
        <f t="shared" si="16"/>
        <v>45618</v>
      </c>
      <c r="AL143" s="1383">
        <f t="shared" si="13"/>
        <v>143043</v>
      </c>
      <c r="AM143" s="1339"/>
    </row>
    <row r="144" spans="1:39" ht="14.45" customHeight="1">
      <c r="A144" s="557">
        <v>0</v>
      </c>
      <c r="B144" s="558">
        <v>0</v>
      </c>
      <c r="C144" s="558">
        <v>0</v>
      </c>
      <c r="D144" s="558">
        <v>0</v>
      </c>
      <c r="E144" s="559">
        <v>0</v>
      </c>
      <c r="K144" s="199" t="s">
        <v>4</v>
      </c>
      <c r="L144" s="178" t="s">
        <v>45</v>
      </c>
      <c r="M144" s="202"/>
      <c r="N144" s="202"/>
      <c r="O144" s="203"/>
      <c r="P144" s="224">
        <f t="shared" si="19"/>
        <v>0</v>
      </c>
      <c r="Q144" s="225">
        <f t="shared" si="19"/>
        <v>0</v>
      </c>
      <c r="R144" s="225">
        <f t="shared" si="19"/>
        <v>0</v>
      </c>
      <c r="S144" s="226">
        <f t="shared" si="19"/>
        <v>0</v>
      </c>
      <c r="T144" s="275">
        <f t="shared" si="19"/>
        <v>0</v>
      </c>
      <c r="U144" s="207" t="s">
        <v>4</v>
      </c>
      <c r="V144" s="178" t="s">
        <v>45</v>
      </c>
      <c r="W144" s="202"/>
      <c r="X144" s="202"/>
      <c r="Y144" s="203" t="s">
        <v>156</v>
      </c>
      <c r="Z144" s="224">
        <f t="shared" si="18"/>
        <v>0</v>
      </c>
      <c r="AA144" s="225">
        <f t="shared" si="18"/>
        <v>0</v>
      </c>
      <c r="AB144" s="297">
        <f t="shared" si="18"/>
        <v>0</v>
      </c>
      <c r="AC144" s="371">
        <f t="shared" si="18"/>
        <v>0</v>
      </c>
      <c r="AE144" s="199" t="s">
        <v>159</v>
      </c>
      <c r="AF144" s="178" t="s">
        <v>45</v>
      </c>
      <c r="AG144" s="202"/>
      <c r="AH144" s="202"/>
      <c r="AI144" s="224">
        <f t="shared" si="12"/>
        <v>0</v>
      </c>
      <c r="AJ144" s="225">
        <f>SUM(AJ145:AJ147)</f>
        <v>0</v>
      </c>
      <c r="AK144" s="371">
        <f>SUM(AK145:AK147)</f>
        <v>0</v>
      </c>
      <c r="AL144" s="1383">
        <f t="shared" si="13"/>
        <v>0</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0</v>
      </c>
      <c r="Q146" s="225">
        <f t="shared" si="19"/>
        <v>0</v>
      </c>
      <c r="R146" s="225">
        <f t="shared" si="19"/>
        <v>0</v>
      </c>
      <c r="S146" s="226">
        <f t="shared" si="19"/>
        <v>0</v>
      </c>
      <c r="T146" s="275">
        <f t="shared" si="19"/>
        <v>0</v>
      </c>
      <c r="U146" s="207"/>
      <c r="V146" s="200"/>
      <c r="W146" s="201" t="s">
        <v>101</v>
      </c>
      <c r="X146" s="202"/>
      <c r="Y146" s="203" t="s">
        <v>156</v>
      </c>
      <c r="Z146" s="224">
        <f t="shared" si="20"/>
        <v>0</v>
      </c>
      <c r="AA146" s="225">
        <f t="shared" si="20"/>
        <v>0</v>
      </c>
      <c r="AB146" s="297">
        <f t="shared" si="20"/>
        <v>0</v>
      </c>
      <c r="AC146" s="371">
        <f t="shared" si="20"/>
        <v>0</v>
      </c>
      <c r="AE146" s="199" t="s">
        <v>41</v>
      </c>
      <c r="AF146" s="200"/>
      <c r="AG146" s="201" t="s">
        <v>101</v>
      </c>
      <c r="AH146" s="202"/>
      <c r="AI146" s="224">
        <f t="shared" si="12"/>
        <v>0</v>
      </c>
      <c r="AJ146" s="225">
        <f t="shared" si="21"/>
        <v>0</v>
      </c>
      <c r="AK146" s="371">
        <f t="shared" si="22"/>
        <v>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0</v>
      </c>
      <c r="Q147" s="225">
        <f t="shared" si="19"/>
        <v>0</v>
      </c>
      <c r="R147" s="225">
        <f t="shared" si="19"/>
        <v>0</v>
      </c>
      <c r="S147" s="226">
        <f t="shared" si="19"/>
        <v>0</v>
      </c>
      <c r="T147" s="275">
        <f t="shared" si="19"/>
        <v>0</v>
      </c>
      <c r="U147" s="207"/>
      <c r="V147" s="200"/>
      <c r="W147" s="201" t="s">
        <v>13</v>
      </c>
      <c r="X147" s="202"/>
      <c r="Y147" s="203" t="s">
        <v>156</v>
      </c>
      <c r="Z147" s="224">
        <f t="shared" si="20"/>
        <v>0</v>
      </c>
      <c r="AA147" s="225">
        <f t="shared" si="20"/>
        <v>0</v>
      </c>
      <c r="AB147" s="297">
        <f t="shared" si="20"/>
        <v>0</v>
      </c>
      <c r="AC147" s="371">
        <f t="shared" si="20"/>
        <v>0</v>
      </c>
      <c r="AE147" s="199" t="s">
        <v>162</v>
      </c>
      <c r="AF147" s="200"/>
      <c r="AG147" s="201" t="s">
        <v>13</v>
      </c>
      <c r="AH147" s="202"/>
      <c r="AI147" s="224">
        <f t="shared" si="12"/>
        <v>0</v>
      </c>
      <c r="AJ147" s="225">
        <f t="shared" si="21"/>
        <v>0</v>
      </c>
      <c r="AK147" s="371">
        <f t="shared" si="22"/>
        <v>0</v>
      </c>
      <c r="AL147" s="1383">
        <f t="shared" si="13"/>
        <v>0</v>
      </c>
      <c r="AM147" s="1339"/>
    </row>
    <row r="148" spans="1:39" ht="14.45" customHeight="1">
      <c r="A148" s="557">
        <v>0</v>
      </c>
      <c r="B148" s="558">
        <v>0</v>
      </c>
      <c r="C148" s="558">
        <v>0</v>
      </c>
      <c r="D148" s="558">
        <v>0</v>
      </c>
      <c r="E148" s="559">
        <v>0</v>
      </c>
      <c r="K148" s="199" t="s">
        <v>83</v>
      </c>
      <c r="L148" s="178"/>
      <c r="M148" s="201" t="s">
        <v>47</v>
      </c>
      <c r="N148" s="202"/>
      <c r="O148" s="203"/>
      <c r="P148" s="224">
        <f t="shared" si="19"/>
        <v>222617</v>
      </c>
      <c r="Q148" s="225">
        <f t="shared" si="19"/>
        <v>222617</v>
      </c>
      <c r="R148" s="225">
        <f t="shared" si="19"/>
        <v>31320</v>
      </c>
      <c r="S148" s="226">
        <f t="shared" si="19"/>
        <v>0</v>
      </c>
      <c r="T148" s="275">
        <f t="shared" si="19"/>
        <v>147400</v>
      </c>
      <c r="U148" s="207" t="s">
        <v>4</v>
      </c>
      <c r="V148" s="178"/>
      <c r="W148" s="201" t="s">
        <v>47</v>
      </c>
      <c r="X148" s="202"/>
      <c r="Y148" s="203" t="s">
        <v>156</v>
      </c>
      <c r="Z148" s="224">
        <f>IF(ISERROR(Z$33*(Q148/(Q148+Q149))),0,ROUND(Z$33*(Q148/(Q148+Q149)),0))</f>
        <v>2783</v>
      </c>
      <c r="AA148" s="225">
        <f>IF(ISERROR(AA$33*(R148/(R148+R149))),0,ROUND(AA$33*(R148/(R148+R149)),0))</f>
        <v>1077</v>
      </c>
      <c r="AB148" s="297">
        <f>IF(ISERROR(AB$33*(S148/(S148+S149))),0,ROUND(AB$33*(S148/(S148+S149)),0))</f>
        <v>0</v>
      </c>
      <c r="AC148" s="371">
        <f>IF(ISERROR(AC$33*(T148/(T148+T149))),0,ROUND(AC$33*(T148/(T148+T149)),0))</f>
        <v>500</v>
      </c>
      <c r="AE148" s="199" t="s">
        <v>163</v>
      </c>
      <c r="AF148" s="178"/>
      <c r="AG148" s="201" t="s">
        <v>47</v>
      </c>
      <c r="AH148" s="202"/>
      <c r="AI148" s="224">
        <f t="shared" si="12"/>
        <v>219834</v>
      </c>
      <c r="AJ148" s="225">
        <f t="shared" si="21"/>
        <v>30243</v>
      </c>
      <c r="AK148" s="371">
        <f t="shared" si="22"/>
        <v>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0</v>
      </c>
      <c r="Q149" s="225">
        <f t="shared" si="19"/>
        <v>0</v>
      </c>
      <c r="R149" s="225">
        <f t="shared" si="19"/>
        <v>0</v>
      </c>
      <c r="S149" s="226">
        <f t="shared" si="19"/>
        <v>0</v>
      </c>
      <c r="T149" s="275">
        <f t="shared" si="1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2"/>
        <v>0</v>
      </c>
      <c r="AJ149" s="225">
        <f t="shared" si="21"/>
        <v>0</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0</v>
      </c>
      <c r="Q150" s="225">
        <f t="shared" si="19"/>
        <v>0</v>
      </c>
      <c r="R150" s="225">
        <f t="shared" si="19"/>
        <v>0</v>
      </c>
      <c r="S150" s="226">
        <f t="shared" si="19"/>
        <v>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0</v>
      </c>
      <c r="AA150" s="225">
        <f t="shared" si="23"/>
        <v>0</v>
      </c>
      <c r="AB150" s="297">
        <f t="shared" si="23"/>
        <v>0</v>
      </c>
      <c r="AC150" s="371">
        <f t="shared" si="23"/>
        <v>0</v>
      </c>
      <c r="AE150" s="199" t="s">
        <v>165</v>
      </c>
      <c r="AF150" s="200"/>
      <c r="AG150" s="201" t="s">
        <v>52</v>
      </c>
      <c r="AH150" s="202"/>
      <c r="AI150" s="224">
        <f t="shared" si="12"/>
        <v>0</v>
      </c>
      <c r="AJ150" s="225">
        <f t="shared" si="21"/>
        <v>0</v>
      </c>
      <c r="AK150" s="371">
        <f t="shared" si="22"/>
        <v>0</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3509</v>
      </c>
      <c r="Q154" s="225">
        <f t="shared" si="24"/>
        <v>3509</v>
      </c>
      <c r="R154" s="225">
        <f t="shared" si="24"/>
        <v>0</v>
      </c>
      <c r="S154" s="226">
        <f t="shared" si="24"/>
        <v>1500</v>
      </c>
      <c r="T154" s="275">
        <f t="shared" si="24"/>
        <v>0</v>
      </c>
      <c r="U154" s="207"/>
      <c r="V154" s="200"/>
      <c r="W154" s="178" t="s">
        <v>60</v>
      </c>
      <c r="X154" s="202"/>
      <c r="Y154" s="203" t="s">
        <v>156</v>
      </c>
      <c r="Z154" s="224">
        <f>SUM(Z155:Z159)</f>
        <v>109</v>
      </c>
      <c r="AA154" s="225">
        <f>SUM(AA155:AA159)</f>
        <v>0</v>
      </c>
      <c r="AB154" s="297">
        <f>SUM(AB155:AB159)</f>
        <v>3</v>
      </c>
      <c r="AC154" s="371">
        <f>SUM(AC155:AC159)</f>
        <v>0</v>
      </c>
      <c r="AE154" s="199" t="s">
        <v>169</v>
      </c>
      <c r="AF154" s="200"/>
      <c r="AG154" s="178" t="s">
        <v>60</v>
      </c>
      <c r="AH154" s="202"/>
      <c r="AI154" s="224">
        <f t="shared" si="12"/>
        <v>3400</v>
      </c>
      <c r="AJ154" s="225">
        <f>SUM(AJ155:AJ159)</f>
        <v>0</v>
      </c>
      <c r="AK154" s="371">
        <f>SUM(AK155:AK159)</f>
        <v>1497</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3509</v>
      </c>
      <c r="Q158" s="225">
        <f t="shared" si="24"/>
        <v>3509</v>
      </c>
      <c r="R158" s="225">
        <f t="shared" si="24"/>
        <v>0</v>
      </c>
      <c r="S158" s="226">
        <f t="shared" si="24"/>
        <v>1500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109</v>
      </c>
      <c r="AA158" s="225">
        <f t="shared" si="27"/>
        <v>0</v>
      </c>
      <c r="AB158" s="297">
        <f t="shared" si="27"/>
        <v>3</v>
      </c>
      <c r="AC158" s="371">
        <f t="shared" si="27"/>
        <v>0</v>
      </c>
      <c r="AE158" s="199"/>
      <c r="AF158" s="200"/>
      <c r="AG158" s="200"/>
      <c r="AH158" s="201" t="s">
        <v>150</v>
      </c>
      <c r="AI158" s="224">
        <f t="shared" si="12"/>
        <v>3400</v>
      </c>
      <c r="AJ158" s="225">
        <f t="shared" si="25"/>
        <v>0</v>
      </c>
      <c r="AK158" s="371">
        <f t="shared" si="26"/>
        <v>1497</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70227</v>
      </c>
      <c r="Q160" s="225">
        <f t="shared" si="24"/>
        <v>70227</v>
      </c>
      <c r="R160" s="225">
        <f t="shared" si="24"/>
        <v>34556</v>
      </c>
      <c r="S160" s="226">
        <f t="shared" si="24"/>
        <v>0</v>
      </c>
      <c r="T160" s="275">
        <f t="shared" si="24"/>
        <v>24900</v>
      </c>
      <c r="U160" s="207" t="s">
        <v>72</v>
      </c>
      <c r="V160" s="200"/>
      <c r="W160" s="201" t="s">
        <v>70</v>
      </c>
      <c r="X160" s="202"/>
      <c r="Y160" s="203"/>
      <c r="Z160" s="224">
        <f>Z45</f>
        <v>8999</v>
      </c>
      <c r="AA160" s="225">
        <f>AA45</f>
        <v>0</v>
      </c>
      <c r="AB160" s="297">
        <f>AB45</f>
        <v>0</v>
      </c>
      <c r="AC160" s="371">
        <f>AC45</f>
        <v>8500</v>
      </c>
      <c r="AE160" s="199"/>
      <c r="AF160" s="200"/>
      <c r="AG160" s="201" t="s">
        <v>70</v>
      </c>
      <c r="AH160" s="202"/>
      <c r="AI160" s="224">
        <f t="shared" si="12"/>
        <v>61228</v>
      </c>
      <c r="AJ160" s="225">
        <f t="shared" si="25"/>
        <v>34556</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4510</v>
      </c>
      <c r="Q162" s="225">
        <f t="shared" si="24"/>
        <v>4510</v>
      </c>
      <c r="R162" s="225">
        <f t="shared" si="24"/>
        <v>0</v>
      </c>
      <c r="S162" s="226">
        <f t="shared" si="24"/>
        <v>850</v>
      </c>
      <c r="T162" s="275">
        <f t="shared" si="24"/>
        <v>0</v>
      </c>
      <c r="U162" s="207"/>
      <c r="V162" s="221"/>
      <c r="W162" s="201" t="s">
        <v>13</v>
      </c>
      <c r="X162" s="202"/>
      <c r="Y162" s="203" t="s">
        <v>156</v>
      </c>
      <c r="Z162" s="224">
        <f t="shared" si="28"/>
        <v>141</v>
      </c>
      <c r="AA162" s="225">
        <f t="shared" si="28"/>
        <v>0</v>
      </c>
      <c r="AB162" s="297">
        <f t="shared" si="28"/>
        <v>2</v>
      </c>
      <c r="AC162" s="371">
        <f t="shared" si="28"/>
        <v>0</v>
      </c>
      <c r="AE162" s="199"/>
      <c r="AF162" s="221"/>
      <c r="AG162" s="201" t="s">
        <v>13</v>
      </c>
      <c r="AH162" s="202"/>
      <c r="AI162" s="224">
        <f t="shared" si="12"/>
        <v>4369</v>
      </c>
      <c r="AJ162" s="225">
        <f t="shared" si="25"/>
        <v>0</v>
      </c>
      <c r="AK162" s="371">
        <f t="shared" si="26"/>
        <v>848</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10567</v>
      </c>
      <c r="Q163" s="225">
        <f t="shared" si="29"/>
        <v>10567</v>
      </c>
      <c r="R163" s="225">
        <f t="shared" si="29"/>
        <v>0</v>
      </c>
      <c r="S163" s="226">
        <f t="shared" si="29"/>
        <v>0</v>
      </c>
      <c r="T163" s="275">
        <f t="shared" si="29"/>
        <v>0</v>
      </c>
      <c r="U163" s="207" t="s">
        <v>4</v>
      </c>
      <c r="V163" s="178" t="s">
        <v>78</v>
      </c>
      <c r="W163" s="202"/>
      <c r="X163" s="202"/>
      <c r="Y163" s="203" t="s">
        <v>156</v>
      </c>
      <c r="Z163" s="224">
        <f t="shared" si="28"/>
        <v>330</v>
      </c>
      <c r="AA163" s="225">
        <f t="shared" si="28"/>
        <v>0</v>
      </c>
      <c r="AB163" s="297">
        <f t="shared" si="28"/>
        <v>0</v>
      </c>
      <c r="AC163" s="371">
        <f t="shared" si="28"/>
        <v>0</v>
      </c>
      <c r="AE163" s="199" t="s">
        <v>4</v>
      </c>
      <c r="AF163" s="178" t="s">
        <v>78</v>
      </c>
      <c r="AG163" s="202"/>
      <c r="AH163" s="202"/>
      <c r="AI163" s="224">
        <f t="shared" si="12"/>
        <v>10237</v>
      </c>
      <c r="AJ163" s="225">
        <f>SUM(AJ164:AJ165)</f>
        <v>0</v>
      </c>
      <c r="AK163" s="371">
        <f>SUM(AK164:AK165)</f>
        <v>0</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10567</v>
      </c>
      <c r="Q165" s="225">
        <f t="shared" si="29"/>
        <v>10567</v>
      </c>
      <c r="R165" s="225">
        <f t="shared" si="29"/>
        <v>0</v>
      </c>
      <c r="S165" s="226">
        <f t="shared" si="29"/>
        <v>0</v>
      </c>
      <c r="T165" s="275">
        <f t="shared" si="29"/>
        <v>0</v>
      </c>
      <c r="U165" s="207"/>
      <c r="V165" s="221"/>
      <c r="W165" s="201" t="s">
        <v>13</v>
      </c>
      <c r="X165" s="202"/>
      <c r="Y165" s="203" t="s">
        <v>156</v>
      </c>
      <c r="Z165" s="224">
        <f>Z163-Z164</f>
        <v>330</v>
      </c>
      <c r="AA165" s="225">
        <f>AA163-AA164</f>
        <v>0</v>
      </c>
      <c r="AB165" s="297">
        <f>AB163-AB164</f>
        <v>0</v>
      </c>
      <c r="AC165" s="371">
        <f>AC163-AC164</f>
        <v>0</v>
      </c>
      <c r="AE165" s="199"/>
      <c r="AF165" s="221"/>
      <c r="AG165" s="201" t="s">
        <v>13</v>
      </c>
      <c r="AH165" s="202"/>
      <c r="AI165" s="224">
        <f t="shared" si="12"/>
        <v>10237</v>
      </c>
      <c r="AJ165" s="225">
        <f t="shared" si="30"/>
        <v>0</v>
      </c>
      <c r="AK165" s="371">
        <f t="shared" si="31"/>
        <v>0</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22686</v>
      </c>
      <c r="Q166" s="225">
        <f t="shared" si="29"/>
        <v>22686</v>
      </c>
      <c r="R166" s="225">
        <f t="shared" si="29"/>
        <v>0</v>
      </c>
      <c r="S166" s="226">
        <f t="shared" si="29"/>
        <v>0</v>
      </c>
      <c r="T166" s="275">
        <f t="shared" si="29"/>
        <v>0</v>
      </c>
      <c r="U166" s="207"/>
      <c r="V166" s="174"/>
      <c r="W166" s="201" t="s">
        <v>88</v>
      </c>
      <c r="X166" s="202"/>
      <c r="Y166" s="203"/>
      <c r="Z166" s="224">
        <f t="shared" ref="Z166:AC167" si="32">Z51</f>
        <v>0</v>
      </c>
      <c r="AA166" s="225">
        <f t="shared" si="32"/>
        <v>0</v>
      </c>
      <c r="AB166" s="297">
        <f t="shared" si="32"/>
        <v>0</v>
      </c>
      <c r="AC166" s="371">
        <f t="shared" si="32"/>
        <v>0</v>
      </c>
      <c r="AE166" s="199"/>
      <c r="AF166" s="174"/>
      <c r="AG166" s="201" t="s">
        <v>88</v>
      </c>
      <c r="AH166" s="202"/>
      <c r="AI166" s="224">
        <f t="shared" si="12"/>
        <v>22686</v>
      </c>
      <c r="AJ166" s="225">
        <f t="shared" si="30"/>
        <v>0</v>
      </c>
      <c r="AK166" s="371">
        <f t="shared" si="31"/>
        <v>0</v>
      </c>
      <c r="AL166" s="1383">
        <f t="shared" si="13"/>
        <v>0</v>
      </c>
      <c r="AM166" s="1339"/>
    </row>
    <row r="167" spans="1:39" ht="14.45" customHeight="1" thickBot="1">
      <c r="A167" s="560"/>
      <c r="B167" s="561"/>
      <c r="C167" s="561"/>
      <c r="D167" s="561"/>
      <c r="E167" s="562"/>
      <c r="K167" s="199"/>
      <c r="L167" s="181" t="s">
        <v>91</v>
      </c>
      <c r="M167" s="201" t="s">
        <v>89</v>
      </c>
      <c r="N167" s="202"/>
      <c r="O167" s="203"/>
      <c r="P167" s="224">
        <f t="shared" si="29"/>
        <v>5319</v>
      </c>
      <c r="Q167" s="225">
        <f t="shared" si="29"/>
        <v>5319</v>
      </c>
      <c r="R167" s="225">
        <f t="shared" si="29"/>
        <v>0</v>
      </c>
      <c r="S167" s="226">
        <f t="shared" si="29"/>
        <v>0</v>
      </c>
      <c r="T167" s="275">
        <f t="shared" si="29"/>
        <v>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5319</v>
      </c>
      <c r="AJ167" s="225">
        <f t="shared" si="30"/>
        <v>0</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0</v>
      </c>
      <c r="Q169" s="225">
        <f t="shared" si="29"/>
        <v>0</v>
      </c>
      <c r="R169" s="225">
        <f t="shared" si="29"/>
        <v>0</v>
      </c>
      <c r="S169" s="226">
        <f t="shared" si="29"/>
        <v>0</v>
      </c>
      <c r="T169" s="275">
        <f t="shared" si="29"/>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0</v>
      </c>
      <c r="AJ169" s="225">
        <f t="shared" si="30"/>
        <v>0</v>
      </c>
      <c r="AK169" s="371">
        <f t="shared" si="31"/>
        <v>0</v>
      </c>
      <c r="AL169" s="1383">
        <f t="shared" si="13"/>
        <v>0</v>
      </c>
      <c r="AM169" s="1339"/>
    </row>
    <row r="170" spans="1:39" ht="14.45" customHeight="1">
      <c r="A170" s="554">
        <v>0</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36">P58+P112</f>
        <v>23196</v>
      </c>
      <c r="Q173" s="225">
        <f t="shared" si="36"/>
        <v>23196</v>
      </c>
      <c r="R173" s="225">
        <f t="shared" si="36"/>
        <v>0</v>
      </c>
      <c r="S173" s="226">
        <f t="shared" si="36"/>
        <v>0</v>
      </c>
      <c r="T173" s="275">
        <f t="shared" si="36"/>
        <v>14100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23196</v>
      </c>
      <c r="AJ173" s="225">
        <f t="shared" si="34"/>
        <v>0</v>
      </c>
      <c r="AK173" s="371">
        <f t="shared" si="35"/>
        <v>0</v>
      </c>
      <c r="AL173" s="1383">
        <f t="shared" si="13"/>
        <v>0</v>
      </c>
      <c r="AM173" s="1339"/>
    </row>
    <row r="174" spans="1:39" ht="14.45" customHeight="1">
      <c r="A174" s="557">
        <v>2783</v>
      </c>
      <c r="B174" s="558">
        <v>1077</v>
      </c>
      <c r="C174" s="558">
        <v>0</v>
      </c>
      <c r="D174" s="558">
        <v>0</v>
      </c>
      <c r="E174" s="559">
        <v>500</v>
      </c>
      <c r="K174" s="199"/>
      <c r="L174" s="221"/>
      <c r="M174" s="201" t="s">
        <v>13</v>
      </c>
      <c r="N174" s="202"/>
      <c r="O174" s="203"/>
      <c r="P174" s="224">
        <f t="shared" si="36"/>
        <v>4948</v>
      </c>
      <c r="Q174" s="225">
        <f t="shared" si="36"/>
        <v>4948</v>
      </c>
      <c r="R174" s="225">
        <f t="shared" si="36"/>
        <v>500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154</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84</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4794</v>
      </c>
      <c r="AJ174" s="225">
        <f t="shared" si="34"/>
        <v>416</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-1</v>
      </c>
      <c r="AC175" s="371">
        <f>AC61-SUM(AC123,AC126,AC129,AC133:AC144,AC148:AC154,AC160:AC163,AC166:AC174)</f>
        <v>-1</v>
      </c>
      <c r="AE175" s="199"/>
      <c r="AF175" s="201" t="s">
        <v>13</v>
      </c>
      <c r="AG175" s="202"/>
      <c r="AH175" s="202"/>
      <c r="AI175" s="224">
        <f t="shared" si="12"/>
        <v>0</v>
      </c>
      <c r="AJ175" s="225">
        <f t="shared" si="34"/>
        <v>0</v>
      </c>
      <c r="AK175" s="371">
        <f t="shared" si="35"/>
        <v>0</v>
      </c>
      <c r="AL175" s="1383">
        <f t="shared" si="13"/>
        <v>0</v>
      </c>
      <c r="AM175" s="1387" t="s">
        <v>1277</v>
      </c>
    </row>
    <row r="176" spans="1:39" ht="14.45" customHeight="1" thickBot="1">
      <c r="A176" s="557">
        <v>8999</v>
      </c>
      <c r="B176" s="558">
        <v>0</v>
      </c>
      <c r="C176" s="558">
        <v>0</v>
      </c>
      <c r="D176" s="558">
        <v>0</v>
      </c>
      <c r="E176" s="559">
        <v>8500</v>
      </c>
      <c r="K176" s="316"/>
      <c r="L176" s="317" t="s">
        <v>82</v>
      </c>
      <c r="M176" s="318"/>
      <c r="N176" s="318"/>
      <c r="O176" s="319"/>
      <c r="P176" s="320">
        <f t="shared" si="36"/>
        <v>975953</v>
      </c>
      <c r="Q176" s="321">
        <f t="shared" si="36"/>
        <v>741848</v>
      </c>
      <c r="R176" s="321">
        <f t="shared" si="36"/>
        <v>94265</v>
      </c>
      <c r="S176" s="322">
        <f t="shared" si="36"/>
        <v>361348</v>
      </c>
      <c r="T176" s="323">
        <f t="shared" si="36"/>
        <v>313600</v>
      </c>
      <c r="U176" s="372"/>
      <c r="V176" s="317" t="s">
        <v>82</v>
      </c>
      <c r="W176" s="318"/>
      <c r="X176" s="318"/>
      <c r="Y176" s="319"/>
      <c r="Z176" s="320">
        <f>Z61</f>
        <v>22286</v>
      </c>
      <c r="AA176" s="321">
        <f>AA61</f>
        <v>3125</v>
      </c>
      <c r="AB176" s="500">
        <f>AB61</f>
        <v>737</v>
      </c>
      <c r="AC176" s="373">
        <f>AC61</f>
        <v>10300</v>
      </c>
      <c r="AE176" s="374"/>
      <c r="AF176" s="317" t="s">
        <v>82</v>
      </c>
      <c r="AG176" s="318"/>
      <c r="AH176" s="318"/>
      <c r="AI176" s="375">
        <f t="shared" si="12"/>
        <v>719562</v>
      </c>
      <c r="AJ176" s="321">
        <f>SUM(AJ123,AJ126,AJ129,AJ133:AJ144,AJ148:AJ154,AJ160:AJ163,AJ166:AJ175)</f>
        <v>84853</v>
      </c>
      <c r="AK176" s="373">
        <f>SUM(AK123,AK126,AK129,AK133:AK144,AK148:AK154,AK160:AK163,AK166:AK175)</f>
        <v>199633</v>
      </c>
      <c r="AL176" s="1340">
        <f>SUM(AL123,AL126,AL129,AL133:AL144,AL148:AL154,AL160:AL163,AL166:AL175)</f>
        <v>234105</v>
      </c>
      <c r="AM176" s="1388">
        <f>P176-Q176</f>
        <v>234105</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10504</v>
      </c>
      <c r="B180" s="558">
        <v>2048</v>
      </c>
      <c r="C180" s="558">
        <v>737</v>
      </c>
      <c r="D180" s="558">
        <v>0</v>
      </c>
      <c r="E180" s="559">
        <v>1300</v>
      </c>
      <c r="AC180" s="442"/>
    </row>
    <row r="181" spans="1:29" ht="14.25" thickBot="1">
      <c r="A181" s="557">
        <v>22286</v>
      </c>
      <c r="B181" s="558">
        <v>3125</v>
      </c>
      <c r="C181" s="558">
        <v>737</v>
      </c>
      <c r="D181" s="558">
        <v>0</v>
      </c>
      <c r="E181" s="559">
        <v>10300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3.xml><?xml version="1.0" encoding="utf-8"?>
<worksheet xmlns="http://schemas.openxmlformats.org/spreadsheetml/2006/main" xmlns:r="http://schemas.openxmlformats.org/officeDocument/2006/relationships">
  <dimension ref="A1:AM245"/>
  <sheetViews>
    <sheetView topLeftCell="AA112"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654</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443412</v>
      </c>
      <c r="B8" s="555">
        <v>443412</v>
      </c>
      <c r="C8" s="555">
        <v>353250</v>
      </c>
      <c r="D8" s="555">
        <v>90162</v>
      </c>
      <c r="E8" s="555">
        <v>118245</v>
      </c>
      <c r="F8" s="555">
        <v>189952</v>
      </c>
      <c r="G8" s="555">
        <v>975</v>
      </c>
      <c r="H8" s="556">
        <v>115600</v>
      </c>
      <c r="I8" s="558"/>
      <c r="K8" s="188"/>
      <c r="L8" s="189" t="s">
        <v>8</v>
      </c>
      <c r="M8" s="190"/>
      <c r="N8" s="190"/>
      <c r="O8" s="191" t="s">
        <v>9</v>
      </c>
      <c r="P8" s="192">
        <f>'Ｓ５３（1978）'!A9</f>
        <v>0</v>
      </c>
      <c r="Q8" s="258">
        <f>'Ｓ５３（1978）'!C9</f>
        <v>0</v>
      </c>
      <c r="R8" s="258">
        <f>'Ｓ５３（1978）'!E9</f>
        <v>0</v>
      </c>
      <c r="S8" s="260">
        <f>'Ｓ５３（1978）'!F9</f>
        <v>0</v>
      </c>
      <c r="T8" s="261">
        <f>'Ｓ５３（1978）'!H9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'Ｓ５３（1978）'!A10</f>
        <v>0</v>
      </c>
      <c r="Q9" s="205">
        <f>'Ｓ５３（1978）'!C10</f>
        <v>0</v>
      </c>
      <c r="R9" s="205">
        <f>'Ｓ５３（1978）'!E10</f>
        <v>0</v>
      </c>
      <c r="S9" s="267">
        <f>'Ｓ５３（1978）'!F10</f>
        <v>0</v>
      </c>
      <c r="T9" s="268">
        <f>'Ｓ５３（1978）'!H10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'Ｓ５３（1978）'!A11</f>
        <v>0</v>
      </c>
      <c r="Q11" s="218">
        <f>'Ｓ５３（1978）'!C11</f>
        <v>0</v>
      </c>
      <c r="R11" s="218">
        <f>'Ｓ５３（1978）'!E11</f>
        <v>0</v>
      </c>
      <c r="S11" s="283">
        <f>'Ｓ５３（1978）'!F11</f>
        <v>0</v>
      </c>
      <c r="T11" s="268">
        <f>'Ｓ５３（1978）'!H11</f>
        <v>0</v>
      </c>
      <c r="U11" s="207"/>
      <c r="V11" s="200"/>
      <c r="W11" s="172"/>
      <c r="X11" s="172"/>
      <c r="Y11" s="208"/>
      <c r="Z11" s="209"/>
      <c r="AA11" s="210"/>
      <c r="AB11" s="210"/>
      <c r="AC11" s="211"/>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'Ｓ５３（1978）'!A12</f>
        <v>0</v>
      </c>
      <c r="Q12" s="205">
        <f>'Ｓ５３（1978）'!C12</f>
        <v>0</v>
      </c>
      <c r="R12" s="205">
        <f>'Ｓ５３（1978）'!E12</f>
        <v>0</v>
      </c>
      <c r="S12" s="267">
        <f>'Ｓ５３（1978）'!F12</f>
        <v>0</v>
      </c>
      <c r="T12" s="268">
        <f>'Ｓ５３（1978）'!H12</f>
        <v>0</v>
      </c>
      <c r="U12" s="207"/>
      <c r="V12" s="201" t="s">
        <v>16</v>
      </c>
      <c r="W12" s="202"/>
      <c r="X12" s="202"/>
      <c r="Y12" s="220" t="s">
        <v>15</v>
      </c>
      <c r="Z12" s="204">
        <f>+A173</f>
        <v>6000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'Ｓ５３（1978）'!A14</f>
        <v>0</v>
      </c>
      <c r="Q14" s="205">
        <f>'Ｓ５３（1978）'!C14</f>
        <v>0</v>
      </c>
      <c r="R14" s="205">
        <f>'Ｓ５３（1978）'!E14</f>
        <v>0</v>
      </c>
      <c r="S14" s="267">
        <f>'Ｓ５３（1978）'!F14</f>
        <v>0</v>
      </c>
      <c r="T14" s="268">
        <f>'Ｓ５３（1978）'!H14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'Ｓ５３（1978）'!A15</f>
        <v>0</v>
      </c>
      <c r="Q15" s="205">
        <f>'Ｓ５３（1978）'!C15</f>
        <v>0</v>
      </c>
      <c r="R15" s="205">
        <f>'Ｓ５３（1978）'!E15</f>
        <v>0</v>
      </c>
      <c r="S15" s="267">
        <f>'Ｓ５３（1978）'!F15</f>
        <v>0</v>
      </c>
      <c r="T15" s="268">
        <f>'Ｓ５３（1978）'!H15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'Ｓ５３（1978）'!A16</f>
        <v>0</v>
      </c>
      <c r="Q16" s="205">
        <f>'Ｓ５３（1978）'!C16</f>
        <v>0</v>
      </c>
      <c r="R16" s="205">
        <f>'Ｓ５３（1978）'!E16</f>
        <v>0</v>
      </c>
      <c r="S16" s="267">
        <f>'Ｓ５３（1978）'!F16</f>
        <v>0</v>
      </c>
      <c r="T16" s="268">
        <f>'Ｓ５３（1978）'!H16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'Ｓ５３（1978）'!A17</f>
        <v>0</v>
      </c>
      <c r="Q18" s="205">
        <f>'Ｓ５３（1978）'!C17</f>
        <v>0</v>
      </c>
      <c r="R18" s="205">
        <f>'Ｓ５３（1978）'!E17</f>
        <v>0</v>
      </c>
      <c r="S18" s="267">
        <f>'Ｓ５３（1978）'!F17</f>
        <v>0</v>
      </c>
      <c r="T18" s="268">
        <f>'Ｓ５３（1978）'!H17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'Ｓ５３（1978）'!A18</f>
        <v>0</v>
      </c>
      <c r="Q19" s="205">
        <f>'Ｓ５３（1978）'!C18</f>
        <v>0</v>
      </c>
      <c r="R19" s="205">
        <f>'Ｓ５３（1978）'!E18</f>
        <v>0</v>
      </c>
      <c r="S19" s="267">
        <f>'Ｓ５３（1978）'!F18</f>
        <v>0</v>
      </c>
      <c r="T19" s="268">
        <f>'Ｓ５３（1978）'!H18</f>
        <v>0</v>
      </c>
      <c r="U19" s="207"/>
      <c r="V19" s="200"/>
      <c r="W19" s="172"/>
      <c r="X19" s="172"/>
      <c r="Y19" s="212"/>
      <c r="Z19" s="209"/>
      <c r="AA19" s="210"/>
      <c r="AB19" s="210"/>
      <c r="AC19" s="211"/>
      <c r="AD19" s="165"/>
      <c r="AE19" s="165"/>
      <c r="AF19" s="165"/>
      <c r="AG19" s="165"/>
      <c r="AH19" s="165"/>
    </row>
    <row r="20" spans="1:34" ht="14.45" customHeight="1">
      <c r="A20" s="557">
        <v>248873</v>
      </c>
      <c r="B20" s="558">
        <v>248873</v>
      </c>
      <c r="C20" s="558">
        <v>158711</v>
      </c>
      <c r="D20" s="558">
        <v>90162</v>
      </c>
      <c r="E20" s="558">
        <v>0</v>
      </c>
      <c r="F20" s="558">
        <v>189952</v>
      </c>
      <c r="G20" s="558">
        <v>975</v>
      </c>
      <c r="H20" s="559">
        <v>43300</v>
      </c>
      <c r="I20" s="558"/>
      <c r="K20" s="199"/>
      <c r="L20" s="201" t="s">
        <v>19</v>
      </c>
      <c r="M20" s="202"/>
      <c r="N20" s="202"/>
      <c r="O20" s="203" t="s">
        <v>20</v>
      </c>
      <c r="P20" s="204">
        <f>'Ｓ５３（1978）'!A19</f>
        <v>0</v>
      </c>
      <c r="Q20" s="205">
        <f>'Ｓ５３（1978）'!C19</f>
        <v>0</v>
      </c>
      <c r="R20" s="449">
        <f>'Ｓ５３（1978）'!E19</f>
        <v>0</v>
      </c>
      <c r="S20" s="267">
        <f>'Ｓ５３（1978）'!F19</f>
        <v>0</v>
      </c>
      <c r="T20" s="268">
        <f>'Ｓ５３（1978）'!H19</f>
        <v>0</v>
      </c>
      <c r="U20" s="207" t="s">
        <v>4</v>
      </c>
      <c r="V20" s="200"/>
      <c r="W20" s="172"/>
      <c r="X20" s="172"/>
      <c r="Y20" s="212"/>
      <c r="Z20" s="209"/>
      <c r="AA20" s="210"/>
      <c r="AB20" s="210"/>
      <c r="AC20" s="211"/>
      <c r="AD20" s="165"/>
      <c r="AE20" s="165"/>
      <c r="AF20" s="165"/>
      <c r="AG20" s="165"/>
      <c r="AH20" s="165"/>
    </row>
    <row r="21" spans="1:34" ht="14.45" customHeight="1">
      <c r="A21" s="557">
        <v>13233</v>
      </c>
      <c r="B21" s="558">
        <v>13233</v>
      </c>
      <c r="C21" s="558">
        <v>1050</v>
      </c>
      <c r="D21" s="558">
        <v>12183</v>
      </c>
      <c r="E21" s="558">
        <v>0</v>
      </c>
      <c r="F21" s="558">
        <v>11907</v>
      </c>
      <c r="G21" s="558">
        <v>0</v>
      </c>
      <c r="H21" s="559">
        <v>0</v>
      </c>
      <c r="I21" s="558"/>
      <c r="K21" s="199" t="s">
        <v>21</v>
      </c>
      <c r="L21" s="200"/>
      <c r="M21" s="201" t="s">
        <v>22</v>
      </c>
      <c r="N21" s="202"/>
      <c r="O21" s="203" t="s">
        <v>23</v>
      </c>
      <c r="P21" s="204">
        <f>'Ｓ５３（1978）'!A21</f>
        <v>13233</v>
      </c>
      <c r="Q21" s="205">
        <f>'Ｓ５３（1978）'!C21</f>
        <v>1050</v>
      </c>
      <c r="R21" s="205">
        <f>'Ｓ５３（1978）'!E21</f>
        <v>0</v>
      </c>
      <c r="S21" s="267">
        <f>'Ｓ５３（1978）'!F21</f>
        <v>11907</v>
      </c>
      <c r="T21" s="268">
        <f>'Ｓ５３（1978）'!H21</f>
        <v>0</v>
      </c>
      <c r="U21" s="207" t="s">
        <v>24</v>
      </c>
      <c r="V21" s="200"/>
      <c r="W21" s="212"/>
      <c r="X21" s="212"/>
      <c r="Y21" s="212"/>
      <c r="Z21" s="209"/>
      <c r="AA21" s="210"/>
      <c r="AB21" s="210"/>
      <c r="AC21" s="211"/>
      <c r="AD21" s="165"/>
      <c r="AE21" s="165"/>
      <c r="AF21" s="165"/>
      <c r="AG21" s="165"/>
      <c r="AH21" s="165"/>
    </row>
    <row r="22" spans="1:34" ht="14.45" customHeight="1">
      <c r="A22" s="557">
        <v>85269</v>
      </c>
      <c r="B22" s="558">
        <v>85269</v>
      </c>
      <c r="C22" s="558">
        <v>85269</v>
      </c>
      <c r="D22" s="558">
        <v>0</v>
      </c>
      <c r="E22" s="558">
        <v>0</v>
      </c>
      <c r="F22" s="558">
        <v>55479</v>
      </c>
      <c r="G22" s="558">
        <v>0</v>
      </c>
      <c r="H22" s="559">
        <v>24300</v>
      </c>
      <c r="I22" s="558"/>
      <c r="K22" s="199"/>
      <c r="L22" s="200" t="s">
        <v>25</v>
      </c>
      <c r="M22" s="201" t="s">
        <v>26</v>
      </c>
      <c r="N22" s="202"/>
      <c r="O22" s="203" t="s">
        <v>27</v>
      </c>
      <c r="P22" s="204">
        <f>'Ｓ５３（1978）'!A22</f>
        <v>85269</v>
      </c>
      <c r="Q22" s="205">
        <f>'Ｓ５３（1978）'!C22</f>
        <v>85269</v>
      </c>
      <c r="R22" s="205">
        <f>'Ｓ５３（1978）'!E22</f>
        <v>0</v>
      </c>
      <c r="S22" s="267">
        <f>'Ｓ５３（1978）'!F22</f>
        <v>55479</v>
      </c>
      <c r="T22" s="268">
        <f>'Ｓ５３（1978）'!H22</f>
        <v>24300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'Ｓ５３（1978）'!A23</f>
        <v>0</v>
      </c>
      <c r="Q23" s="205">
        <f>'Ｓ５３（1978）'!C23</f>
        <v>0</v>
      </c>
      <c r="R23" s="205">
        <f>'Ｓ５３（1978）'!E23</f>
        <v>0</v>
      </c>
      <c r="S23" s="267">
        <f>'Ｓ５３（1978）'!F23</f>
        <v>0</v>
      </c>
      <c r="T23" s="268">
        <f>'Ｓ５３（1978）'!H23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'Ｓ５３（1978）'!A24</f>
        <v>0</v>
      </c>
      <c r="Q24" s="205">
        <f>'Ｓ５３（1978）'!C24</f>
        <v>0</v>
      </c>
      <c r="R24" s="205">
        <f>'Ｓ５３（1978）'!E24</f>
        <v>0</v>
      </c>
      <c r="S24" s="267">
        <f>'Ｓ５３（1978）'!F24</f>
        <v>0</v>
      </c>
      <c r="T24" s="268">
        <f>'Ｓ５３（1978）'!H24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'Ｓ５３（1978）'!A25</f>
        <v>0</v>
      </c>
      <c r="Q25" s="205">
        <f>'Ｓ５３（1978）'!C25</f>
        <v>0</v>
      </c>
      <c r="R25" s="205">
        <f>'Ｓ５３（1978）'!E25</f>
        <v>0</v>
      </c>
      <c r="S25" s="267">
        <f>'Ｓ５３（1978）'!F25</f>
        <v>0</v>
      </c>
      <c r="T25" s="268">
        <f>'Ｓ５３（1978）'!H25</f>
        <v>0</v>
      </c>
      <c r="U25" s="207"/>
      <c r="V25" s="200"/>
      <c r="W25" s="172"/>
      <c r="X25" s="172"/>
      <c r="Y25" s="212"/>
      <c r="Z25" s="209"/>
      <c r="AA25" s="210"/>
      <c r="AB25" s="210"/>
      <c r="AC25" s="211"/>
      <c r="AD25" s="165"/>
      <c r="AE25" s="165"/>
      <c r="AF25" s="165"/>
      <c r="AG25" s="165"/>
      <c r="AH25" s="165"/>
    </row>
    <row r="26" spans="1:34" ht="14.45" customHeight="1">
      <c r="A26" s="557">
        <v>63811</v>
      </c>
      <c r="B26" s="558">
        <v>63811</v>
      </c>
      <c r="C26" s="558">
        <v>63811</v>
      </c>
      <c r="D26" s="558">
        <v>0</v>
      </c>
      <c r="E26" s="558">
        <v>0</v>
      </c>
      <c r="F26" s="558">
        <v>40833</v>
      </c>
      <c r="G26" s="558">
        <v>975</v>
      </c>
      <c r="H26" s="559">
        <v>19000</v>
      </c>
      <c r="I26" s="558"/>
      <c r="K26" s="199"/>
      <c r="L26" s="200" t="s">
        <v>38</v>
      </c>
      <c r="M26" s="201" t="s">
        <v>39</v>
      </c>
      <c r="N26" s="202"/>
      <c r="O26" s="203" t="s">
        <v>40</v>
      </c>
      <c r="P26" s="204">
        <f>'Ｓ５３（1978）'!A26</f>
        <v>63811</v>
      </c>
      <c r="Q26" s="205">
        <f>'Ｓ５３（1978）'!C26</f>
        <v>63811</v>
      </c>
      <c r="R26" s="205">
        <f>'Ｓ５３（1978）'!E26</f>
        <v>0</v>
      </c>
      <c r="S26" s="267">
        <f>'Ｓ５３（1978）'!F26</f>
        <v>40833</v>
      </c>
      <c r="T26" s="268">
        <f>'Ｓ５３（1978）'!H26</f>
        <v>19000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'Ｓ５３（1978）'!A27</f>
        <v>0</v>
      </c>
      <c r="Q27" s="205">
        <f>'Ｓ５３（1978）'!C27</f>
        <v>0</v>
      </c>
      <c r="R27" s="205">
        <f>'Ｓ５３（1978）'!E27</f>
        <v>0</v>
      </c>
      <c r="S27" s="267">
        <f>'Ｓ５３（1978）'!F27</f>
        <v>0</v>
      </c>
      <c r="T27" s="268">
        <f>'Ｓ５３（1978）'!H27</f>
        <v>0</v>
      </c>
      <c r="U27" s="207"/>
      <c r="V27" s="200"/>
      <c r="W27" s="172"/>
      <c r="X27" s="172"/>
      <c r="Y27" s="172"/>
      <c r="Z27" s="209"/>
      <c r="AA27" s="210"/>
      <c r="AB27" s="210"/>
      <c r="AC27" s="211"/>
      <c r="AD27" s="165"/>
      <c r="AE27" s="165"/>
      <c r="AF27" s="165"/>
      <c r="AG27" s="165"/>
      <c r="AH27" s="165"/>
    </row>
    <row r="28" spans="1:34" ht="14.45" customHeight="1">
      <c r="A28" s="557">
        <v>86560</v>
      </c>
      <c r="B28" s="558">
        <v>86560</v>
      </c>
      <c r="C28" s="558">
        <v>8581</v>
      </c>
      <c r="D28" s="558">
        <v>77979</v>
      </c>
      <c r="E28" s="558">
        <v>0</v>
      </c>
      <c r="F28" s="558">
        <v>81733</v>
      </c>
      <c r="G28" s="558">
        <v>0</v>
      </c>
      <c r="H28" s="559">
        <v>0</v>
      </c>
      <c r="I28" s="558"/>
      <c r="K28" s="199" t="s">
        <v>128</v>
      </c>
      <c r="L28" s="221"/>
      <c r="M28" s="201" t="s">
        <v>13</v>
      </c>
      <c r="N28" s="202"/>
      <c r="O28" s="203" t="s">
        <v>44</v>
      </c>
      <c r="P28" s="204">
        <f>'Ｓ５３（1978）'!A28</f>
        <v>86560</v>
      </c>
      <c r="Q28" s="205">
        <f>'Ｓ５３（1978）'!C28</f>
        <v>8581</v>
      </c>
      <c r="R28" s="205">
        <f>'Ｓ５３（1978）'!E28</f>
        <v>0</v>
      </c>
      <c r="S28" s="267">
        <f>'Ｓ５３（1978）'!F28</f>
        <v>81733</v>
      </c>
      <c r="T28" s="268">
        <f>'Ｓ５３（1978）'!H28</f>
        <v>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'Ｓ５３（1978）'!A29</f>
        <v>0</v>
      </c>
      <c r="Q29" s="205">
        <f>'Ｓ５３（1978）'!C29</f>
        <v>0</v>
      </c>
      <c r="R29" s="205">
        <f>'Ｓ５３（1978）'!E29</f>
        <v>0</v>
      </c>
      <c r="S29" s="267">
        <f>'Ｓ５３（1978）'!F29</f>
        <v>0</v>
      </c>
      <c r="T29" s="268">
        <f>'Ｓ５３（1978）'!H29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'Ｓ５３（1978）'!A30</f>
        <v>0</v>
      </c>
      <c r="Q30" s="205">
        <f>'Ｓ５３（1978）'!C30</f>
        <v>0</v>
      </c>
      <c r="R30" s="205">
        <f>'Ｓ５３（1978）'!E30</f>
        <v>0</v>
      </c>
      <c r="S30" s="267">
        <f>'Ｓ５３（1978）'!F30</f>
        <v>0</v>
      </c>
      <c r="T30" s="268">
        <f>'Ｓ５３（1978）'!H30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'Ｓ５３（1978）'!A31</f>
        <v>0</v>
      </c>
      <c r="Q31" s="205">
        <f>'Ｓ５３（1978）'!C31</f>
        <v>0</v>
      </c>
      <c r="R31" s="205">
        <f>'Ｓ５３（1978）'!E31</f>
        <v>0</v>
      </c>
      <c r="S31" s="267">
        <f>'Ｓ５３（1978）'!F31</f>
        <v>0</v>
      </c>
      <c r="T31" s="268">
        <f>'Ｓ５３（1978）'!H31</f>
        <v>0</v>
      </c>
      <c r="U31" s="207"/>
      <c r="V31" s="200"/>
      <c r="W31" s="172"/>
      <c r="X31" s="172"/>
      <c r="Y31" s="212"/>
      <c r="Z31" s="209"/>
      <c r="AA31" s="210"/>
      <c r="AB31" s="210"/>
      <c r="AC31" s="211"/>
      <c r="AD31" s="165"/>
      <c r="AE31" s="165"/>
      <c r="AF31" s="165"/>
      <c r="AG31" s="165"/>
      <c r="AH31" s="165"/>
    </row>
    <row r="32" spans="1:34" ht="14.45" customHeight="1">
      <c r="A32" s="557">
        <v>111114</v>
      </c>
      <c r="B32" s="558">
        <v>111114</v>
      </c>
      <c r="C32" s="558">
        <v>111114</v>
      </c>
      <c r="D32" s="558">
        <v>0</v>
      </c>
      <c r="E32" s="558">
        <v>71076</v>
      </c>
      <c r="F32" s="558">
        <v>0</v>
      </c>
      <c r="G32" s="558">
        <v>0</v>
      </c>
      <c r="H32" s="559">
        <v>37900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53100</v>
      </c>
      <c r="B33" s="558">
        <v>53100</v>
      </c>
      <c r="C33" s="558">
        <v>53100</v>
      </c>
      <c r="D33" s="558">
        <v>0</v>
      </c>
      <c r="E33" s="558">
        <v>32400</v>
      </c>
      <c r="F33" s="558">
        <v>0</v>
      </c>
      <c r="G33" s="558">
        <v>0</v>
      </c>
      <c r="H33" s="559">
        <v>19600</v>
      </c>
      <c r="I33" s="558"/>
      <c r="K33" s="199"/>
      <c r="L33" s="178"/>
      <c r="M33" s="201" t="s">
        <v>47</v>
      </c>
      <c r="N33" s="202"/>
      <c r="O33" s="203" t="s">
        <v>48</v>
      </c>
      <c r="P33" s="204">
        <f>'Ｓ５３（1978）'!A33</f>
        <v>53100</v>
      </c>
      <c r="Q33" s="205">
        <f>'Ｓ５３（1978）'!C33</f>
        <v>53100</v>
      </c>
      <c r="R33" s="205">
        <f>'Ｓ５３（1978）'!E33</f>
        <v>32400</v>
      </c>
      <c r="S33" s="267">
        <f>'Ｓ５３（1978）'!F33</f>
        <v>0</v>
      </c>
      <c r="T33" s="268">
        <f>'Ｓ５３（1978）'!H33</f>
        <v>19600</v>
      </c>
      <c r="U33" s="207" t="s">
        <v>4</v>
      </c>
      <c r="V33" s="201" t="s">
        <v>49</v>
      </c>
      <c r="W33" s="202"/>
      <c r="X33" s="202"/>
      <c r="Y33" s="203" t="s">
        <v>17</v>
      </c>
      <c r="Z33" s="204">
        <f>+A174</f>
        <v>25042</v>
      </c>
      <c r="AA33" s="205">
        <f>+B174</f>
        <v>16000</v>
      </c>
      <c r="AB33" s="205">
        <f>+C174</f>
        <v>0</v>
      </c>
      <c r="AC33" s="548">
        <f>+E174</f>
        <v>7600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'Ｓ５３（1978）'!A34</f>
        <v>0</v>
      </c>
      <c r="Q34" s="205">
        <f>'Ｓ５３（1978）'!C34</f>
        <v>0</v>
      </c>
      <c r="R34" s="205">
        <f>'Ｓ５３（1978）'!E34</f>
        <v>0</v>
      </c>
      <c r="S34" s="267">
        <f>'Ｓ５３（1978）'!F34</f>
        <v>0</v>
      </c>
      <c r="T34" s="268">
        <f>'Ｓ５３（1978）'!H34</f>
        <v>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'Ｓ５３（1978）'!A35</f>
        <v>0</v>
      </c>
      <c r="Q35" s="205">
        <f>'Ｓ５３（1978）'!C35</f>
        <v>0</v>
      </c>
      <c r="R35" s="205">
        <f>'Ｓ５３（1978）'!E35</f>
        <v>0</v>
      </c>
      <c r="S35" s="267">
        <f>'Ｓ５３（1978）'!F35</f>
        <v>0</v>
      </c>
      <c r="T35" s="268">
        <f>'Ｓ５３（1978）'!H35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'Ｓ５３（1978）'!A36</f>
        <v>0</v>
      </c>
      <c r="Q36" s="205">
        <f>'Ｓ５３（1978）'!C36</f>
        <v>0</v>
      </c>
      <c r="R36" s="205">
        <f>'Ｓ５３（1978）'!E36</f>
        <v>0</v>
      </c>
      <c r="S36" s="267">
        <f>'Ｓ５３（1978）'!F36</f>
        <v>0</v>
      </c>
      <c r="T36" s="268">
        <f>'Ｓ５３（1978）'!H36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'Ｓ５３（1978）'!A37</f>
        <v>0</v>
      </c>
      <c r="Q37" s="205">
        <f>'Ｓ５３（1978）'!C37</f>
        <v>0</v>
      </c>
      <c r="R37" s="205">
        <f>'Ｓ５３（1978）'!E37</f>
        <v>0</v>
      </c>
      <c r="S37" s="267">
        <f>'Ｓ５３（1978）'!F37</f>
        <v>0</v>
      </c>
      <c r="T37" s="268">
        <f>'Ｓ５３（1978）'!H37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'Ｓ５３（1978）'!A38</f>
        <v>0</v>
      </c>
      <c r="Q38" s="205">
        <f>'Ｓ５３（1978）'!C38</f>
        <v>0</v>
      </c>
      <c r="R38" s="205">
        <f>'Ｓ５３（1978）'!E38</f>
        <v>0</v>
      </c>
      <c r="S38" s="267">
        <f>'Ｓ５３（1978）'!F38</f>
        <v>0</v>
      </c>
      <c r="T38" s="268">
        <f>'Ｓ５３（1978）'!H38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'Ｓ５３（1978）'!A39</f>
        <v>0</v>
      </c>
      <c r="Q39" s="205">
        <f>'Ｓ５３（1978）'!C39</f>
        <v>0</v>
      </c>
      <c r="R39" s="205">
        <f>'Ｓ５３（1978）'!E39</f>
        <v>0</v>
      </c>
      <c r="S39" s="267">
        <f>'Ｓ５３（1978）'!F39</f>
        <v>0</v>
      </c>
      <c r="T39" s="268">
        <f>'Ｓ５３（1978）'!H39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'Ｓ５３（1978）'!A40</f>
        <v>0</v>
      </c>
      <c r="Q40" s="205">
        <f>'Ｓ５３（1978）'!C40</f>
        <v>0</v>
      </c>
      <c r="R40" s="205">
        <f>'Ｓ５３（1978）'!E40</f>
        <v>0</v>
      </c>
      <c r="S40" s="267">
        <f>'Ｓ５３（1978）'!F40</f>
        <v>0</v>
      </c>
      <c r="T40" s="268">
        <f>'Ｓ５３（1978）'!H40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'Ｓ５３（1978）'!A41</f>
        <v>0</v>
      </c>
      <c r="Q41" s="205">
        <f>'Ｓ５３（1978）'!C41</f>
        <v>0</v>
      </c>
      <c r="R41" s="205">
        <f>'Ｓ５３（1978）'!E41</f>
        <v>0</v>
      </c>
      <c r="S41" s="267">
        <f>'Ｓ５３（1978）'!F41</f>
        <v>0</v>
      </c>
      <c r="T41" s="268">
        <f>'Ｓ５３（1978）'!H41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'Ｓ５３（1978）'!A42</f>
        <v>0</v>
      </c>
      <c r="Q42" s="205">
        <f>'Ｓ５３（1978）'!C42</f>
        <v>0</v>
      </c>
      <c r="R42" s="205">
        <f>'Ｓ５３（1978）'!E42</f>
        <v>0</v>
      </c>
      <c r="S42" s="267">
        <f>'Ｓ５３（1978）'!F42</f>
        <v>0</v>
      </c>
      <c r="T42" s="268">
        <f>'Ｓ５３（1978）'!H42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'Ｓ５３（1978）'!A43</f>
        <v>0</v>
      </c>
      <c r="Q43" s="205">
        <f>'Ｓ５３（1978）'!C43</f>
        <v>0</v>
      </c>
      <c r="R43" s="205">
        <f>'Ｓ５３（1978）'!E43</f>
        <v>0</v>
      </c>
      <c r="S43" s="267">
        <f>'Ｓ５３（1978）'!F43</f>
        <v>0</v>
      </c>
      <c r="T43" s="268">
        <f>'Ｓ５３（1978）'!H43</f>
        <v>0</v>
      </c>
      <c r="U43" s="207"/>
      <c r="V43" s="200"/>
      <c r="W43" s="172"/>
      <c r="X43" s="172"/>
      <c r="Y43" s="212"/>
      <c r="Z43" s="209"/>
      <c r="AA43" s="210"/>
      <c r="AB43" s="210"/>
      <c r="AC43" s="211"/>
      <c r="AD43" s="165"/>
      <c r="AE43" s="165"/>
      <c r="AF43" s="165"/>
      <c r="AG43" s="165"/>
      <c r="AH43" s="165"/>
    </row>
    <row r="44" spans="1:34" ht="14.45" customHeight="1">
      <c r="A44" s="557">
        <v>58014</v>
      </c>
      <c r="B44" s="558">
        <v>58014</v>
      </c>
      <c r="C44" s="558">
        <v>58014</v>
      </c>
      <c r="D44" s="558">
        <v>0</v>
      </c>
      <c r="E44" s="558">
        <v>38676</v>
      </c>
      <c r="F44" s="558">
        <v>0</v>
      </c>
      <c r="G44" s="558">
        <v>0</v>
      </c>
      <c r="H44" s="559">
        <v>18300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'Ｓ５３（1978）'!A44</f>
        <v>58014</v>
      </c>
      <c r="Q45" s="205">
        <f>'Ｓ５３（1978）'!C44</f>
        <v>58014</v>
      </c>
      <c r="R45" s="205">
        <f>'Ｓ５３（1978）'!E44</f>
        <v>38676</v>
      </c>
      <c r="S45" s="267">
        <f>'Ｓ５３（1978）'!F44</f>
        <v>0</v>
      </c>
      <c r="T45" s="268">
        <f>'Ｓ５３（1978）'!H44</f>
        <v>18300</v>
      </c>
      <c r="U45" s="207" t="s">
        <v>72</v>
      </c>
      <c r="V45" s="201" t="s">
        <v>87</v>
      </c>
      <c r="W45" s="202"/>
      <c r="X45" s="202"/>
      <c r="Y45" s="203" t="s">
        <v>93</v>
      </c>
      <c r="Z45" s="204">
        <f>+A176</f>
        <v>9687</v>
      </c>
      <c r="AA45" s="205">
        <f>+B176</f>
        <v>0</v>
      </c>
      <c r="AB45" s="205">
        <f>+C176</f>
        <v>0</v>
      </c>
      <c r="AC45" s="548">
        <f>+E176</f>
        <v>9200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'Ｓ５３（1978）'!A45</f>
        <v>0</v>
      </c>
      <c r="Q46" s="205">
        <f>'Ｓ５３（1978）'!C45</f>
        <v>0</v>
      </c>
      <c r="R46" s="205">
        <f>'Ｓ５３（1978）'!E45</f>
        <v>0</v>
      </c>
      <c r="S46" s="267">
        <f>'Ｓ５３（1978）'!F45</f>
        <v>0</v>
      </c>
      <c r="T46" s="268">
        <f>'Ｓ５３（1978）'!H45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'Ｓ５３（1978）'!A46</f>
        <v>0</v>
      </c>
      <c r="Q47" s="205">
        <f>'Ｓ５３（1978）'!C46</f>
        <v>0</v>
      </c>
      <c r="R47" s="205">
        <f>'Ｓ５３（1978）'!E46</f>
        <v>0</v>
      </c>
      <c r="S47" s="267">
        <f>'Ｓ５３（1978）'!F46</f>
        <v>0</v>
      </c>
      <c r="T47" s="268">
        <f>'Ｓ５３（1978）'!H46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'Ｓ５３（1978）'!A47</f>
        <v>0</v>
      </c>
      <c r="Q48" s="205">
        <f>'Ｓ５３（1978）'!C47</f>
        <v>0</v>
      </c>
      <c r="R48" s="205">
        <f>'Ｓ５３（1978）'!E47</f>
        <v>0</v>
      </c>
      <c r="S48" s="267">
        <f>'Ｓ５３（1978）'!F47</f>
        <v>0</v>
      </c>
      <c r="T48" s="268">
        <f>'Ｓ５３（1978）'!H47</f>
        <v>0</v>
      </c>
      <c r="U48" s="207" t="s">
        <v>4</v>
      </c>
      <c r="V48" s="200"/>
      <c r="W48" s="172"/>
      <c r="X48" s="172"/>
      <c r="Y48" s="212"/>
      <c r="Z48" s="209"/>
      <c r="AA48" s="210"/>
      <c r="AB48" s="210"/>
      <c r="AC48" s="211"/>
      <c r="AD48" s="165"/>
      <c r="AE48" s="165"/>
      <c r="AF48" s="165"/>
      <c r="AG48" s="165"/>
      <c r="AH48" s="165"/>
    </row>
    <row r="49" spans="1:38" ht="14.45" customHeight="1">
      <c r="A49" s="557">
        <v>83425</v>
      </c>
      <c r="B49" s="558">
        <v>83425</v>
      </c>
      <c r="C49" s="558">
        <v>83425</v>
      </c>
      <c r="D49" s="558">
        <v>0</v>
      </c>
      <c r="E49" s="558">
        <v>47169</v>
      </c>
      <c r="F49" s="558">
        <v>0</v>
      </c>
      <c r="G49" s="558">
        <v>0</v>
      </c>
      <c r="H49" s="559">
        <v>34400</v>
      </c>
      <c r="I49" s="558"/>
      <c r="K49" s="199"/>
      <c r="L49" s="200"/>
      <c r="M49" s="201" t="s">
        <v>11</v>
      </c>
      <c r="N49" s="202"/>
      <c r="O49" s="203" t="s">
        <v>80</v>
      </c>
      <c r="P49" s="204">
        <f>'Ｓ５３（1978）'!A48</f>
        <v>0</v>
      </c>
      <c r="Q49" s="205">
        <f>'Ｓ５３（1978）'!C48</f>
        <v>0</v>
      </c>
      <c r="R49" s="205">
        <f>'Ｓ５３（1978）'!E48</f>
        <v>0</v>
      </c>
      <c r="S49" s="267">
        <f>'Ｓ５３（1978）'!F48</f>
        <v>0</v>
      </c>
      <c r="T49" s="268">
        <f>'Ｓ５３（1978）'!H48</f>
        <v>0</v>
      </c>
      <c r="U49" s="207"/>
      <c r="V49" s="200"/>
      <c r="W49" s="172"/>
      <c r="X49" s="172"/>
      <c r="Y49" s="212"/>
      <c r="Z49" s="209"/>
      <c r="AA49" s="210"/>
      <c r="AB49" s="210"/>
      <c r="AC49" s="211"/>
      <c r="AD49" s="165"/>
      <c r="AE49" s="165"/>
      <c r="AF49" s="165"/>
      <c r="AG49" s="165"/>
      <c r="AH49" s="165"/>
    </row>
    <row r="50" spans="1:38" ht="14.45" customHeight="1">
      <c r="A50" s="557">
        <v>83425</v>
      </c>
      <c r="B50" s="558">
        <v>83425</v>
      </c>
      <c r="C50" s="558">
        <v>83425</v>
      </c>
      <c r="D50" s="558">
        <v>0</v>
      </c>
      <c r="E50" s="558">
        <v>47169</v>
      </c>
      <c r="F50" s="558">
        <v>0</v>
      </c>
      <c r="G50" s="558">
        <v>0</v>
      </c>
      <c r="H50" s="559">
        <v>34400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'Ｓ５３（1978）'!A50</f>
        <v>83425</v>
      </c>
      <c r="Q51" s="205">
        <f>'Ｓ５３（1978）'!C50</f>
        <v>83425</v>
      </c>
      <c r="R51" s="205">
        <f>'Ｓ５３（1978）'!E50</f>
        <v>47169</v>
      </c>
      <c r="S51" s="267">
        <f>'Ｓ５３（1978）'!F50</f>
        <v>0</v>
      </c>
      <c r="T51" s="268">
        <f>'Ｓ５３（1978）'!H50</f>
        <v>34400</v>
      </c>
      <c r="U51" s="207"/>
      <c r="V51" s="201" t="s">
        <v>88</v>
      </c>
      <c r="W51" s="222"/>
      <c r="X51" s="222"/>
      <c r="Y51" s="223" t="s">
        <v>10</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'Ｓ５３（1978）'!A51</f>
        <v>0</v>
      </c>
      <c r="Q52" s="205">
        <f>'Ｓ５３（1978）'!C51</f>
        <v>0</v>
      </c>
      <c r="R52" s="205">
        <f>'Ｓ５３（1978）'!E51</f>
        <v>0</v>
      </c>
      <c r="S52" s="267">
        <f>'Ｓ５３（1978）'!F51</f>
        <v>0</v>
      </c>
      <c r="T52" s="268">
        <f>'Ｓ５３（1978）'!H51</f>
        <v>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'Ｓ５３（1978）'!A52</f>
        <v>0</v>
      </c>
      <c r="Q53" s="205">
        <f>'Ｓ５３（1978）'!C52</f>
        <v>0</v>
      </c>
      <c r="R53" s="205">
        <f>'Ｓ５３（1978）'!E52</f>
        <v>0</v>
      </c>
      <c r="S53" s="267">
        <f>'Ｓ５３（1978）'!F52</f>
        <v>0</v>
      </c>
      <c r="T53" s="268">
        <f>'Ｓ５３（1978）'!H52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'Ｓ５３（1978）'!A53</f>
        <v>0</v>
      </c>
      <c r="Q54" s="205">
        <f>'Ｓ５３（1978）'!C53</f>
        <v>0</v>
      </c>
      <c r="R54" s="205">
        <f>'Ｓ５３（1978）'!E53</f>
        <v>0</v>
      </c>
      <c r="S54" s="267">
        <f>'Ｓ５３（1978）'!F53</f>
        <v>0</v>
      </c>
      <c r="T54" s="268">
        <f>'Ｓ５３（1978）'!H53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'Ｓ５３（1978）'!A54</f>
        <v>0</v>
      </c>
      <c r="Q55" s="205">
        <f>'Ｓ５３（1978）'!C54</f>
        <v>0</v>
      </c>
      <c r="R55" s="205">
        <f>'Ｓ５３（1978）'!E54</f>
        <v>0</v>
      </c>
      <c r="S55" s="267">
        <f>'Ｓ５３（1978）'!F54</f>
        <v>0</v>
      </c>
      <c r="T55" s="268">
        <f>'Ｓ５３（1978）'!H54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'Ｓ５３（1978）'!A55</f>
        <v>0</v>
      </c>
      <c r="Q56" s="205">
        <f>'Ｓ５３（1978）'!C55</f>
        <v>0</v>
      </c>
      <c r="R56" s="205">
        <f>'Ｓ５３（1978）'!E55</f>
        <v>0</v>
      </c>
      <c r="S56" s="267">
        <f>'Ｓ５３（1978）'!F55</f>
        <v>0</v>
      </c>
      <c r="T56" s="268">
        <f>'Ｓ５３（1978）'!H55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'Ｓ５３（1978）'!A56</f>
        <v>0</v>
      </c>
      <c r="Q57" s="205">
        <f>'Ｓ５３（1978）'!C56</f>
        <v>0</v>
      </c>
      <c r="R57" s="205">
        <f>'Ｓ５３（1978）'!E56</f>
        <v>0</v>
      </c>
      <c r="S57" s="267">
        <f>'Ｓ５３（1978）'!F56</f>
        <v>0</v>
      </c>
      <c r="T57" s="268">
        <f>'Ｓ５３（1978）'!H56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'Ｓ５３（1978）'!A57</f>
        <v>0</v>
      </c>
      <c r="Q58" s="205">
        <f>'Ｓ５３（1978）'!C57</f>
        <v>0</v>
      </c>
      <c r="R58" s="205">
        <f>'Ｓ５３（1978）'!E57</f>
        <v>0</v>
      </c>
      <c r="S58" s="267">
        <f>'Ｓ５３（1978）'!F57</f>
        <v>0</v>
      </c>
      <c r="T58" s="268">
        <f>'Ｓ５３（1978）'!H57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'Ｓ５３（1978）'!A58</f>
        <v>0</v>
      </c>
      <c r="Q59" s="205">
        <f>'Ｓ５３（1978）'!C58</f>
        <v>0</v>
      </c>
      <c r="R59" s="205">
        <f>'Ｓ５３（1978）'!E58</f>
        <v>0</v>
      </c>
      <c r="S59" s="267">
        <f>'Ｓ５３（1978）'!F58</f>
        <v>0</v>
      </c>
      <c r="T59" s="268">
        <f>'Ｓ５３（1978）'!H58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'Ｓ５３（1978）'!A59</f>
        <v>0</v>
      </c>
      <c r="Q60" s="205">
        <f>'Ｓ５３（1978）'!C59</f>
        <v>0</v>
      </c>
      <c r="R60" s="205">
        <f>'Ｓ５３（1978）'!E59</f>
        <v>0</v>
      </c>
      <c r="S60" s="267">
        <f>'Ｓ５３（1978）'!F59</f>
        <v>0</v>
      </c>
      <c r="T60" s="268">
        <f>'Ｓ５３（1978）'!H59</f>
        <v>0</v>
      </c>
      <c r="U60" s="207"/>
      <c r="V60" s="221" t="s">
        <v>13</v>
      </c>
      <c r="W60" s="222"/>
      <c r="X60" s="222"/>
      <c r="Y60" s="223"/>
      <c r="Z60" s="444">
        <f>Z61-Z12-Z14-Z33-Z40-Z45-Z51-Z52-Z54-Z57</f>
        <v>6890</v>
      </c>
      <c r="AA60" s="225">
        <f>AA61-AA12-AA14-AA33-AA40-AA45-AA51-AA52-AA54-AA57</f>
        <v>0</v>
      </c>
      <c r="AB60" s="297">
        <f>AB61-AB12-AB14-AB33-AB40-AB45-AB51-AB52-AB54-AB57</f>
        <v>0</v>
      </c>
      <c r="AC60" s="371">
        <f>AC61-AC12-AC14-AC33-AC40-AC45-AC51-AC52-AC54-AC57</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443412</v>
      </c>
      <c r="Q61" s="247">
        <f>SUM(Q8:Q60)-Q9-Q10-Q12-Q13-Q15-Q16-Q17-Q30-Q31-Q32-Q40-Q41-Q42-Q43-Q44-Q49-Q50</f>
        <v>353250</v>
      </c>
      <c r="R61" s="247">
        <f>SUM(R8:R60)-R9-R10-R12-R13-R15-R16-R17-R30-R31-R32-R40-R41-R42-R43-R44-R49-R50</f>
        <v>118245</v>
      </c>
      <c r="S61" s="336">
        <f>SUM(S8:S60)-S9-S10-S12-S13-S15-S16-S17-S30-S31-S32-S40-S41-S42-S43-S44-S49-S50</f>
        <v>189952</v>
      </c>
      <c r="T61" s="337">
        <f>SUM(T8:T60)-T9-T10-T12-T13-T15-T16-T17-T30-T31-T32-T40-T41-T42-T43-T44-T49-T50</f>
        <v>115600</v>
      </c>
      <c r="U61" s="249"/>
      <c r="V61" s="243" t="s">
        <v>82</v>
      </c>
      <c r="W61" s="244"/>
      <c r="X61" s="244"/>
      <c r="Y61" s="245" t="s">
        <v>554</v>
      </c>
      <c r="Z61" s="445">
        <f>+A181</f>
        <v>47619</v>
      </c>
      <c r="AA61" s="446">
        <f>+B181</f>
        <v>16000</v>
      </c>
      <c r="AB61" s="446">
        <f>+C181</f>
        <v>0</v>
      </c>
      <c r="AC61" s="567">
        <f>+E181</f>
        <v>16800</v>
      </c>
      <c r="AD61" s="1056"/>
      <c r="AE61" s="1056"/>
      <c r="AF61" s="1056"/>
      <c r="AG61" s="1011"/>
      <c r="AH61" s="1011"/>
      <c r="AI61" s="1012" t="s">
        <v>5</v>
      </c>
      <c r="AJ61" s="1009" t="s">
        <v>6</v>
      </c>
      <c r="AK61" s="1009" t="s">
        <v>7</v>
      </c>
      <c r="AL61" s="1013" t="s">
        <v>398</v>
      </c>
    </row>
    <row r="62" spans="1:38" ht="14.45" customHeight="1">
      <c r="A62" s="554">
        <v>356851</v>
      </c>
      <c r="B62" s="555">
        <v>354775</v>
      </c>
      <c r="C62" s="555">
        <v>2076</v>
      </c>
      <c r="D62" s="555">
        <v>3321</v>
      </c>
      <c r="E62" s="555">
        <v>7393</v>
      </c>
      <c r="F62" s="556">
        <v>166300</v>
      </c>
      <c r="K62" s="188"/>
      <c r="L62" s="189" t="s">
        <v>8</v>
      </c>
      <c r="M62" s="190"/>
      <c r="N62" s="190"/>
      <c r="O62" s="191" t="s">
        <v>9</v>
      </c>
      <c r="P62" s="257">
        <f>'Ｓ５３（1978）'!A63</f>
        <v>15217</v>
      </c>
      <c r="Q62" s="258">
        <f>'Ｓ５３（1978）'!B63</f>
        <v>15007</v>
      </c>
      <c r="R62" s="259"/>
      <c r="S62" s="260">
        <f>'Ｓ５３（1978）'!D63</f>
        <v>0</v>
      </c>
      <c r="T62" s="261">
        <f>'Ｓ５３（1978）'!F63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15217</v>
      </c>
      <c r="B63" s="558">
        <v>15007</v>
      </c>
      <c r="C63" s="558">
        <v>210</v>
      </c>
      <c r="D63" s="558">
        <v>0</v>
      </c>
      <c r="E63" s="558">
        <v>0</v>
      </c>
      <c r="F63" s="559">
        <v>0</v>
      </c>
      <c r="K63" s="199"/>
      <c r="L63" s="200"/>
      <c r="M63" s="201" t="s">
        <v>643</v>
      </c>
      <c r="N63" s="202"/>
      <c r="O63" s="203" t="s">
        <v>12</v>
      </c>
      <c r="P63" s="204">
        <f>'Ｓ５３（1978）'!A64</f>
        <v>2250</v>
      </c>
      <c r="Q63" s="205">
        <f>'Ｓ５３（1978）'!B64</f>
        <v>2250</v>
      </c>
      <c r="R63" s="225"/>
      <c r="S63" s="267">
        <f>'Ｓ５３（1978）'!D64</f>
        <v>0</v>
      </c>
      <c r="T63" s="268">
        <f>'Ｓ５３（1978）'!F64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2250</v>
      </c>
      <c r="B64" s="558">
        <v>2250</v>
      </c>
      <c r="C64" s="558">
        <v>0</v>
      </c>
      <c r="D64" s="558">
        <v>0</v>
      </c>
      <c r="E64" s="558">
        <v>0</v>
      </c>
      <c r="F64" s="559">
        <v>0</v>
      </c>
      <c r="K64" s="199"/>
      <c r="L64" s="200"/>
      <c r="M64" s="201" t="s">
        <v>13</v>
      </c>
      <c r="N64" s="172"/>
      <c r="O64" s="212"/>
      <c r="P64" s="213">
        <f>P62-P63</f>
        <v>12967</v>
      </c>
      <c r="Q64" s="214">
        <f>Q62-Q63</f>
        <v>12757</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6000</v>
      </c>
      <c r="B65" s="558">
        <v>6000</v>
      </c>
      <c r="C65" s="558">
        <v>0</v>
      </c>
      <c r="D65" s="558">
        <v>0</v>
      </c>
      <c r="E65" s="558">
        <v>3000</v>
      </c>
      <c r="F65" s="559">
        <v>0</v>
      </c>
      <c r="K65" s="199" t="s">
        <v>4</v>
      </c>
      <c r="L65" s="178" t="s">
        <v>14</v>
      </c>
      <c r="M65" s="175"/>
      <c r="N65" s="175"/>
      <c r="O65" s="216" t="s">
        <v>15</v>
      </c>
      <c r="P65" s="217">
        <f>'Ｓ５３（1978）'!A65</f>
        <v>6000</v>
      </c>
      <c r="Q65" s="218">
        <f>'Ｓ５３（1978）'!B65</f>
        <v>6000</v>
      </c>
      <c r="R65" s="282"/>
      <c r="S65" s="283">
        <f>'Ｓ５３（1978）'!D65</f>
        <v>0</v>
      </c>
      <c r="T65" s="268">
        <f>'Ｓ５３（1978）'!F65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6000</v>
      </c>
      <c r="B66" s="558">
        <v>6000</v>
      </c>
      <c r="C66" s="558">
        <v>0</v>
      </c>
      <c r="D66" s="558">
        <v>0</v>
      </c>
      <c r="E66" s="558">
        <v>3000</v>
      </c>
      <c r="F66" s="559">
        <v>0</v>
      </c>
      <c r="K66" s="199"/>
      <c r="L66" s="200"/>
      <c r="M66" s="201" t="s">
        <v>16</v>
      </c>
      <c r="N66" s="202"/>
      <c r="O66" s="203" t="s">
        <v>17</v>
      </c>
      <c r="P66" s="204">
        <f>'Ｓ５３（1978）'!A66</f>
        <v>6000</v>
      </c>
      <c r="Q66" s="205">
        <f>'Ｓ５３（1978）'!B66</f>
        <v>6000</v>
      </c>
      <c r="R66" s="225"/>
      <c r="S66" s="267">
        <f>'Ｓ５３（1978）'!D66</f>
        <v>0</v>
      </c>
      <c r="T66" s="268">
        <f>'Ｓ５３（1978）'!F66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'Ｓ５３（1978）'!A68</f>
        <v>0</v>
      </c>
      <c r="Q68" s="205">
        <f>'Ｓ５３（1978）'!B68</f>
        <v>0</v>
      </c>
      <c r="R68" s="225"/>
      <c r="S68" s="267">
        <f>'Ｓ５３（1978）'!D68</f>
        <v>0</v>
      </c>
      <c r="T68" s="268">
        <f>'Ｓ５３（1978）'!F68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'Ｓ５３（1978）'!A69</f>
        <v>0</v>
      </c>
      <c r="Q69" s="205">
        <f>'Ｓ５３（1978）'!B69</f>
        <v>0</v>
      </c>
      <c r="R69" s="225"/>
      <c r="S69" s="267">
        <f>'Ｓ５３（1978）'!D69</f>
        <v>0</v>
      </c>
      <c r="T69" s="268">
        <f>'Ｓ５３（1978）'!F69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'Ｓ５３（1978）'!A70</f>
        <v>0</v>
      </c>
      <c r="Q70" s="205">
        <f>'Ｓ５３（1978）'!B70</f>
        <v>0</v>
      </c>
      <c r="R70" s="225"/>
      <c r="S70" s="267">
        <f>'Ｓ５３（1978）'!D70</f>
        <v>0</v>
      </c>
      <c r="T70" s="268">
        <f>'Ｓ５３（1978）'!F70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'Ｓ５３（1978）'!A71</f>
        <v>0</v>
      </c>
      <c r="Q72" s="205">
        <f>'Ｓ５３（1978）'!B71</f>
        <v>0</v>
      </c>
      <c r="R72" s="225"/>
      <c r="S72" s="267">
        <f>'Ｓ５３（1978）'!D71</f>
        <v>0</v>
      </c>
      <c r="T72" s="268">
        <f>'Ｓ５３（1978）'!F71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'Ｓ５３（1978）'!A72</f>
        <v>0</v>
      </c>
      <c r="Q73" s="205">
        <f>'Ｓ５３（1978）'!B72</f>
        <v>0</v>
      </c>
      <c r="R73" s="225"/>
      <c r="S73" s="267">
        <f>'Ｓ５３（1978）'!D72</f>
        <v>0</v>
      </c>
      <c r="T73" s="268">
        <f>'Ｓ５３（1978）'!F72</f>
        <v>0</v>
      </c>
      <c r="U73" s="269"/>
      <c r="V73" s="221"/>
      <c r="W73" s="201" t="s">
        <v>13</v>
      </c>
      <c r="X73" s="202"/>
      <c r="Y73" s="216" t="s">
        <v>15</v>
      </c>
      <c r="Z73" s="307">
        <f>+A119</f>
        <v>0</v>
      </c>
      <c r="AA73" s="277">
        <f t="shared" ref="AA73:AB75" si="1">+B119</f>
        <v>0</v>
      </c>
      <c r="AB73" s="277">
        <f t="shared" si="1"/>
        <v>0</v>
      </c>
      <c r="AC73" s="549">
        <f>+E119</f>
        <v>0</v>
      </c>
      <c r="AD73" s="269"/>
      <c r="AE73" s="221"/>
      <c r="AF73" s="201" t="s">
        <v>13</v>
      </c>
      <c r="AG73" s="202"/>
      <c r="AH73" s="216" t="s">
        <v>402</v>
      </c>
      <c r="AI73" s="307">
        <f>+A142</f>
        <v>0</v>
      </c>
      <c r="AJ73" s="277">
        <f t="shared" ref="AJ73:AK75" si="2">+B142</f>
        <v>0</v>
      </c>
      <c r="AK73" s="277">
        <f t="shared" si="2"/>
        <v>0</v>
      </c>
      <c r="AL73" s="553">
        <f>+E142</f>
        <v>0</v>
      </c>
    </row>
    <row r="74" spans="1:38" ht="14.45" customHeight="1">
      <c r="A74" s="557">
        <v>57662</v>
      </c>
      <c r="B74" s="558">
        <v>55796</v>
      </c>
      <c r="C74" s="558">
        <v>1866</v>
      </c>
      <c r="D74" s="558">
        <v>1821</v>
      </c>
      <c r="E74" s="558">
        <v>0</v>
      </c>
      <c r="F74" s="559">
        <v>20700</v>
      </c>
      <c r="K74" s="199"/>
      <c r="L74" s="201" t="s">
        <v>19</v>
      </c>
      <c r="M74" s="202"/>
      <c r="N74" s="202"/>
      <c r="O74" s="203" t="s">
        <v>20</v>
      </c>
      <c r="P74" s="204">
        <f>'Ｓ５３（1978）'!A73</f>
        <v>0</v>
      </c>
      <c r="Q74" s="205">
        <f>'Ｓ５３（1978）'!B73</f>
        <v>0</v>
      </c>
      <c r="R74" s="225"/>
      <c r="S74" s="267">
        <f>'Ｓ５３（1978）'!D73</f>
        <v>0</v>
      </c>
      <c r="T74" s="268">
        <f>'Ｓ５３（1978）'!F73</f>
        <v>0</v>
      </c>
      <c r="U74" s="269"/>
      <c r="V74" s="201" t="s">
        <v>19</v>
      </c>
      <c r="W74" s="202"/>
      <c r="X74" s="202"/>
      <c r="Y74" s="216" t="s">
        <v>749</v>
      </c>
      <c r="Z74" s="307">
        <f>+A120</f>
        <v>0</v>
      </c>
      <c r="AA74" s="277">
        <f t="shared" si="1"/>
        <v>0</v>
      </c>
      <c r="AB74" s="277">
        <f t="shared" si="1"/>
        <v>0</v>
      </c>
      <c r="AC74" s="549">
        <f>+E120</f>
        <v>0</v>
      </c>
      <c r="AD74" s="269"/>
      <c r="AE74" s="201" t="s">
        <v>19</v>
      </c>
      <c r="AF74" s="202"/>
      <c r="AG74" s="202"/>
      <c r="AH74" s="216" t="s">
        <v>403</v>
      </c>
      <c r="AI74" s="307">
        <f>+A143</f>
        <v>0</v>
      </c>
      <c r="AJ74" s="277">
        <f t="shared" si="2"/>
        <v>0</v>
      </c>
      <c r="AK74" s="277">
        <f t="shared" si="2"/>
        <v>0</v>
      </c>
      <c r="AL74" s="553">
        <f>+E143</f>
        <v>0</v>
      </c>
    </row>
    <row r="75" spans="1:38" ht="14.45" customHeight="1">
      <c r="A75" s="557">
        <v>16465</v>
      </c>
      <c r="B75" s="558">
        <v>16465</v>
      </c>
      <c r="C75" s="558">
        <v>0</v>
      </c>
      <c r="D75" s="558">
        <v>0</v>
      </c>
      <c r="E75" s="558">
        <v>0</v>
      </c>
      <c r="F75" s="559">
        <v>12800</v>
      </c>
      <c r="K75" s="199" t="s">
        <v>83</v>
      </c>
      <c r="L75" s="200"/>
      <c r="M75" s="201" t="s">
        <v>22</v>
      </c>
      <c r="N75" s="202"/>
      <c r="O75" s="203" t="s">
        <v>23</v>
      </c>
      <c r="P75" s="204">
        <f>'Ｓ５３（1978）'!A75</f>
        <v>16465</v>
      </c>
      <c r="Q75" s="205">
        <f>'Ｓ５３（1978）'!B75</f>
        <v>16465</v>
      </c>
      <c r="R75" s="225"/>
      <c r="S75" s="267">
        <f>'Ｓ５３（1978）'!D75</f>
        <v>0</v>
      </c>
      <c r="T75" s="268">
        <f>'Ｓ５３（1978）'!F75</f>
        <v>12800</v>
      </c>
      <c r="U75" s="269" t="s">
        <v>404</v>
      </c>
      <c r="V75" s="200"/>
      <c r="W75" s="201" t="s">
        <v>405</v>
      </c>
      <c r="X75" s="202"/>
      <c r="Y75" s="216" t="s">
        <v>750</v>
      </c>
      <c r="Z75" s="307">
        <f>+A121</f>
        <v>12692</v>
      </c>
      <c r="AA75" s="277">
        <f t="shared" si="1"/>
        <v>0</v>
      </c>
      <c r="AB75" s="277">
        <f t="shared" si="1"/>
        <v>0</v>
      </c>
      <c r="AC75" s="549">
        <f>+E121</f>
        <v>12000</v>
      </c>
      <c r="AD75" s="269" t="s">
        <v>407</v>
      </c>
      <c r="AE75" s="200"/>
      <c r="AF75" s="201" t="s">
        <v>405</v>
      </c>
      <c r="AG75" s="202"/>
      <c r="AH75" s="216" t="s">
        <v>408</v>
      </c>
      <c r="AI75" s="307">
        <f>+A144</f>
        <v>0</v>
      </c>
      <c r="AJ75" s="277">
        <f t="shared" si="2"/>
        <v>0</v>
      </c>
      <c r="AK75" s="277">
        <f t="shared" si="2"/>
        <v>0</v>
      </c>
      <c r="AL75" s="553">
        <f>+E144</f>
        <v>0</v>
      </c>
    </row>
    <row r="76" spans="1:38" ht="14.45" customHeight="1">
      <c r="A76" s="557">
        <v>0</v>
      </c>
      <c r="B76" s="558">
        <v>0</v>
      </c>
      <c r="C76" s="558">
        <v>0</v>
      </c>
      <c r="D76" s="558">
        <v>0</v>
      </c>
      <c r="E76" s="558">
        <v>0</v>
      </c>
      <c r="F76" s="559">
        <v>0</v>
      </c>
      <c r="K76" s="199"/>
      <c r="L76" s="200" t="s">
        <v>25</v>
      </c>
      <c r="M76" s="201" t="s">
        <v>26</v>
      </c>
      <c r="N76" s="202"/>
      <c r="O76" s="203" t="s">
        <v>27</v>
      </c>
      <c r="P76" s="204">
        <f>'Ｓ５３（1978）'!A76</f>
        <v>0</v>
      </c>
      <c r="Q76" s="205">
        <f>'Ｓ５３（1978）'!B76</f>
        <v>0</v>
      </c>
      <c r="R76" s="225"/>
      <c r="S76" s="267">
        <f>'Ｓ５３（1978）'!D76</f>
        <v>0</v>
      </c>
      <c r="T76" s="268">
        <f>'Ｓ５３（1978）'!F76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1850</v>
      </c>
      <c r="B77" s="558">
        <v>1850</v>
      </c>
      <c r="C77" s="558">
        <v>0</v>
      </c>
      <c r="D77" s="558">
        <v>855</v>
      </c>
      <c r="E77" s="558">
        <v>0</v>
      </c>
      <c r="F77" s="559">
        <v>0</v>
      </c>
      <c r="K77" s="199"/>
      <c r="L77" s="200" t="s">
        <v>28</v>
      </c>
      <c r="M77" s="201" t="s">
        <v>29</v>
      </c>
      <c r="N77" s="202"/>
      <c r="O77" s="203" t="s">
        <v>30</v>
      </c>
      <c r="P77" s="204">
        <f>'Ｓ５３（1978）'!A77</f>
        <v>1850</v>
      </c>
      <c r="Q77" s="205">
        <f>'Ｓ５３（1978）'!B77</f>
        <v>1850</v>
      </c>
      <c r="R77" s="225"/>
      <c r="S77" s="267">
        <f>'Ｓ５３（1978）'!D77</f>
        <v>855</v>
      </c>
      <c r="T77" s="268">
        <f>'Ｓ５３（1978）'!F77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'Ｓ５３（1978）'!A78</f>
        <v>0</v>
      </c>
      <c r="Q78" s="205">
        <f>'Ｓ５３（1978）'!B78</f>
        <v>0</v>
      </c>
      <c r="R78" s="225"/>
      <c r="S78" s="267">
        <f>'Ｓ５３（1978）'!D78</f>
        <v>0</v>
      </c>
      <c r="T78" s="268">
        <f>'Ｓ５３（1978）'!F78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'Ｓ５３（1978）'!A79</f>
        <v>0</v>
      </c>
      <c r="Q79" s="205">
        <f>'Ｓ５３（1978）'!B79</f>
        <v>0</v>
      </c>
      <c r="R79" s="225"/>
      <c r="S79" s="267">
        <f>'Ｓ５３（1978）'!D79</f>
        <v>0</v>
      </c>
      <c r="T79" s="268">
        <f>'Ｓ５３（1978）'!F79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29986</v>
      </c>
      <c r="B80" s="558">
        <v>29986</v>
      </c>
      <c r="C80" s="558">
        <v>0</v>
      </c>
      <c r="D80" s="558">
        <v>0</v>
      </c>
      <c r="E80" s="558">
        <v>0</v>
      </c>
      <c r="F80" s="559">
        <v>7900</v>
      </c>
      <c r="K80" s="199"/>
      <c r="L80" s="200" t="s">
        <v>38</v>
      </c>
      <c r="M80" s="201" t="s">
        <v>39</v>
      </c>
      <c r="N80" s="202"/>
      <c r="O80" s="203" t="s">
        <v>40</v>
      </c>
      <c r="P80" s="204">
        <f>'Ｓ５３（1978）'!A80</f>
        <v>29986</v>
      </c>
      <c r="Q80" s="205">
        <f>'Ｓ５３（1978）'!B80</f>
        <v>29986</v>
      </c>
      <c r="R80" s="225"/>
      <c r="S80" s="267">
        <f>'Ｓ５３（1978）'!D80</f>
        <v>0</v>
      </c>
      <c r="T80" s="268">
        <f>'Ｓ５３（1978）'!F80</f>
        <v>7900</v>
      </c>
      <c r="U80" s="269"/>
      <c r="V80" s="200" t="s">
        <v>38</v>
      </c>
      <c r="W80" s="201" t="s">
        <v>149</v>
      </c>
      <c r="X80" s="202"/>
      <c r="Y80" s="203" t="s">
        <v>751</v>
      </c>
      <c r="Z80" s="307">
        <f>+A122</f>
        <v>12692</v>
      </c>
      <c r="AA80" s="277">
        <f>+B122</f>
        <v>0</v>
      </c>
      <c r="AB80" s="277">
        <f>+C122</f>
        <v>0</v>
      </c>
      <c r="AC80" s="549">
        <f>+E122</f>
        <v>12000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'Ｓ５３（1978）'!A81</f>
        <v>0</v>
      </c>
      <c r="Q81" s="205">
        <f>'Ｓ５３（1978）'!B81</f>
        <v>0</v>
      </c>
      <c r="R81" s="225"/>
      <c r="S81" s="267">
        <f>'Ｓ５３（1978）'!D81</f>
        <v>0</v>
      </c>
      <c r="T81" s="268">
        <f>'Ｓ５３（1978）'!F81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9361</v>
      </c>
      <c r="B82" s="558">
        <v>7495</v>
      </c>
      <c r="C82" s="558">
        <v>1866</v>
      </c>
      <c r="D82" s="558">
        <v>966</v>
      </c>
      <c r="E82" s="558">
        <v>0</v>
      </c>
      <c r="F82" s="559">
        <v>0</v>
      </c>
      <c r="K82" s="199" t="s">
        <v>131</v>
      </c>
      <c r="L82" s="221"/>
      <c r="M82" s="201" t="s">
        <v>13</v>
      </c>
      <c r="N82" s="202"/>
      <c r="O82" s="203" t="s">
        <v>44</v>
      </c>
      <c r="P82" s="204">
        <f>'Ｓ５３（1978）'!A82</f>
        <v>9361</v>
      </c>
      <c r="Q82" s="205">
        <f>'Ｓ５３（1978）'!B82</f>
        <v>7495</v>
      </c>
      <c r="R82" s="225"/>
      <c r="S82" s="267">
        <f>'Ｓ５３（1978）'!D82</f>
        <v>966</v>
      </c>
      <c r="T82" s="268">
        <f>'Ｓ５３（1978）'!F82</f>
        <v>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0</v>
      </c>
      <c r="B83" s="558">
        <v>0</v>
      </c>
      <c r="C83" s="558">
        <v>0</v>
      </c>
      <c r="D83" s="558">
        <v>0</v>
      </c>
      <c r="E83" s="558">
        <v>0</v>
      </c>
      <c r="F83" s="559">
        <v>0</v>
      </c>
      <c r="K83" s="199" t="s">
        <v>4</v>
      </c>
      <c r="L83" s="178" t="s">
        <v>45</v>
      </c>
      <c r="M83" s="202"/>
      <c r="N83" s="202"/>
      <c r="O83" s="203" t="s">
        <v>46</v>
      </c>
      <c r="P83" s="204">
        <f>'Ｓ５３（1978）'!A83</f>
        <v>0</v>
      </c>
      <c r="Q83" s="205">
        <f>'Ｓ５３（1978）'!B83</f>
        <v>0</v>
      </c>
      <c r="R83" s="225"/>
      <c r="S83" s="267">
        <f>'Ｓ５３（1978）'!D83</f>
        <v>0</v>
      </c>
      <c r="T83" s="268">
        <f>'Ｓ５３（1978）'!F83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'Ｓ５３（1978）'!A84</f>
        <v>0</v>
      </c>
      <c r="Q84" s="205">
        <f>'Ｓ５３（1978）'!B84</f>
        <v>0</v>
      </c>
      <c r="R84" s="225"/>
      <c r="S84" s="267">
        <f>'Ｓ５３（1978）'!D84</f>
        <v>0</v>
      </c>
      <c r="T84" s="268">
        <f>'Ｓ５３（1978）'!F84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0</v>
      </c>
      <c r="B85" s="558">
        <v>0</v>
      </c>
      <c r="C85" s="558">
        <v>0</v>
      </c>
      <c r="D85" s="558">
        <v>0</v>
      </c>
      <c r="E85" s="558">
        <v>0</v>
      </c>
      <c r="F85" s="559">
        <v>0</v>
      </c>
      <c r="K85" s="199"/>
      <c r="L85" s="200"/>
      <c r="M85" s="201" t="s">
        <v>101</v>
      </c>
      <c r="N85" s="202"/>
      <c r="O85" s="203" t="s">
        <v>77</v>
      </c>
      <c r="P85" s="204">
        <f>'Ｓ５３（1978）'!A85</f>
        <v>0</v>
      </c>
      <c r="Q85" s="205">
        <f>'Ｓ５３（1978）'!B85</f>
        <v>0</v>
      </c>
      <c r="R85" s="225"/>
      <c r="S85" s="267">
        <f>'Ｓ５３（1978）'!D85</f>
        <v>0</v>
      </c>
      <c r="T85" s="268">
        <f>'Ｓ５３（1978）'!F85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224952</v>
      </c>
      <c r="B86" s="558">
        <v>224952</v>
      </c>
      <c r="C86" s="558">
        <v>0</v>
      </c>
      <c r="D86" s="558">
        <v>1500</v>
      </c>
      <c r="E86" s="558">
        <v>0</v>
      </c>
      <c r="F86" s="559">
        <v>131000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184890</v>
      </c>
      <c r="B87" s="558">
        <v>184890</v>
      </c>
      <c r="C87" s="558">
        <v>0</v>
      </c>
      <c r="D87" s="558">
        <v>0</v>
      </c>
      <c r="E87" s="558">
        <v>0</v>
      </c>
      <c r="F87" s="559">
        <v>121800</v>
      </c>
      <c r="K87" s="199"/>
      <c r="L87" s="178"/>
      <c r="M87" s="201" t="s">
        <v>47</v>
      </c>
      <c r="N87" s="202"/>
      <c r="O87" s="203" t="s">
        <v>48</v>
      </c>
      <c r="P87" s="204">
        <f>'Ｓ５３（1978）'!A87</f>
        <v>184890</v>
      </c>
      <c r="Q87" s="205">
        <f>'Ｓ５３（1978）'!B87</f>
        <v>184890</v>
      </c>
      <c r="R87" s="225"/>
      <c r="S87" s="267">
        <f>'Ｓ５３（1978）'!D87</f>
        <v>0</v>
      </c>
      <c r="T87" s="268">
        <f>'Ｓ５３（1978）'!F87</f>
        <v>121800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'Ｓ５３（1978）'!A88</f>
        <v>0</v>
      </c>
      <c r="Q88" s="205">
        <f>'Ｓ５３（1978）'!B88</f>
        <v>0</v>
      </c>
      <c r="R88" s="225"/>
      <c r="S88" s="267">
        <f>'Ｓ５３（1978）'!D88</f>
        <v>0</v>
      </c>
      <c r="T88" s="268">
        <f>'Ｓ５３（1978）'!F88</f>
        <v>0</v>
      </c>
      <c r="U88" s="269"/>
      <c r="V88" s="200"/>
      <c r="W88" s="201" t="s">
        <v>426</v>
      </c>
      <c r="X88" s="202"/>
      <c r="Y88" s="203" t="s">
        <v>753</v>
      </c>
      <c r="Z88" s="307">
        <f t="shared" ref="Z88:AB89" si="3">+A125</f>
        <v>8836</v>
      </c>
      <c r="AA88" s="277">
        <f t="shared" si="3"/>
        <v>0</v>
      </c>
      <c r="AB88" s="277">
        <f t="shared" si="3"/>
        <v>0</v>
      </c>
      <c r="AC88" s="549">
        <f>+E125</f>
        <v>8800</v>
      </c>
      <c r="AD88" s="269"/>
      <c r="AE88" s="200"/>
      <c r="AF88" s="201" t="s">
        <v>426</v>
      </c>
      <c r="AG88" s="202"/>
      <c r="AH88" s="203" t="s">
        <v>428</v>
      </c>
      <c r="AI88" s="307">
        <f t="shared" ref="AI88:AK89" si="4">+A148</f>
        <v>0</v>
      </c>
      <c r="AJ88" s="277">
        <f t="shared" si="4"/>
        <v>0</v>
      </c>
      <c r="AK88" s="277">
        <f t="shared" si="4"/>
        <v>0</v>
      </c>
      <c r="AL88" s="553">
        <f>+E148</f>
        <v>0</v>
      </c>
    </row>
    <row r="89" spans="1:38" ht="14.45" customHeight="1">
      <c r="A89" s="557">
        <v>0</v>
      </c>
      <c r="B89" s="558">
        <v>0</v>
      </c>
      <c r="C89" s="558">
        <v>0</v>
      </c>
      <c r="D89" s="558">
        <v>0</v>
      </c>
      <c r="E89" s="558">
        <v>0</v>
      </c>
      <c r="F89" s="559">
        <v>0</v>
      </c>
      <c r="K89" s="199" t="s">
        <v>129</v>
      </c>
      <c r="L89" s="200"/>
      <c r="M89" s="201" t="s">
        <v>52</v>
      </c>
      <c r="N89" s="202"/>
      <c r="O89" s="203" t="s">
        <v>53</v>
      </c>
      <c r="P89" s="204">
        <f>'Ｓ５３（1978）'!A89</f>
        <v>0</v>
      </c>
      <c r="Q89" s="205">
        <f>'Ｓ５３（1978）'!B89</f>
        <v>0</v>
      </c>
      <c r="R89" s="225"/>
      <c r="S89" s="267">
        <f>'Ｓ５３（1978）'!D89</f>
        <v>0</v>
      </c>
      <c r="T89" s="268">
        <f>'Ｓ５３（1978）'!F89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431</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'Ｓ５３（1978）'!A90</f>
        <v>0</v>
      </c>
      <c r="Q90" s="205">
        <f>'Ｓ５３（1978）'!B90</f>
        <v>0</v>
      </c>
      <c r="R90" s="225"/>
      <c r="S90" s="267">
        <f>'Ｓ５３（1978）'!D90</f>
        <v>0</v>
      </c>
      <c r="T90" s="268">
        <f>'Ｓ５３（1978）'!F90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'Ｓ５３（1978）'!A91</f>
        <v>0</v>
      </c>
      <c r="Q91" s="205">
        <f>'Ｓ５３（1978）'!B91</f>
        <v>0</v>
      </c>
      <c r="R91" s="225"/>
      <c r="S91" s="267">
        <f>'Ｓ５３（1978）'!D91</f>
        <v>0</v>
      </c>
      <c r="T91" s="268">
        <f>'Ｓ５３（1978）'!F91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'Ｓ５３（1978）'!A92</f>
        <v>0</v>
      </c>
      <c r="Q92" s="205">
        <f>'Ｓ５３（1978）'!B92</f>
        <v>0</v>
      </c>
      <c r="R92" s="225"/>
      <c r="S92" s="267">
        <f>'Ｓ５３（1978）'!D92</f>
        <v>0</v>
      </c>
      <c r="T92" s="268">
        <f>'Ｓ５３（1978）'!F92</f>
        <v>0</v>
      </c>
      <c r="U92" s="269"/>
      <c r="V92" s="200"/>
      <c r="W92" s="201" t="s">
        <v>57</v>
      </c>
      <c r="X92" s="202"/>
      <c r="Y92" s="203" t="s">
        <v>755</v>
      </c>
      <c r="Z92" s="307">
        <f>+A127</f>
        <v>0</v>
      </c>
      <c r="AA92" s="277">
        <f t="shared" ref="AA92:AC96" si="5">+B127</f>
        <v>0</v>
      </c>
      <c r="AB92" s="277">
        <f t="shared" si="5"/>
        <v>0</v>
      </c>
      <c r="AC92" s="549">
        <f>+E127</f>
        <v>0</v>
      </c>
      <c r="AD92" s="269"/>
      <c r="AE92" s="200"/>
      <c r="AF92" s="201" t="s">
        <v>57</v>
      </c>
      <c r="AG92" s="202"/>
      <c r="AH92" s="203" t="s">
        <v>433</v>
      </c>
      <c r="AI92" s="307">
        <f>+A150</f>
        <v>0</v>
      </c>
      <c r="AJ92" s="277">
        <f t="shared" ref="AJ92:AK96" si="6">+B150</f>
        <v>0</v>
      </c>
      <c r="AK92" s="277">
        <f t="shared" si="6"/>
        <v>0</v>
      </c>
      <c r="AL92" s="553">
        <f>+E150</f>
        <v>0</v>
      </c>
    </row>
    <row r="93" spans="1:38" ht="14.45" customHeight="1">
      <c r="A93" s="557">
        <v>4590</v>
      </c>
      <c r="B93" s="558">
        <v>4590</v>
      </c>
      <c r="C93" s="558">
        <v>0</v>
      </c>
      <c r="D93" s="558">
        <v>1500</v>
      </c>
      <c r="E93" s="558">
        <v>0</v>
      </c>
      <c r="F93" s="559">
        <v>0</v>
      </c>
      <c r="K93" s="199"/>
      <c r="L93" s="200"/>
      <c r="M93" s="178" t="s">
        <v>60</v>
      </c>
      <c r="N93" s="202"/>
      <c r="O93" s="203" t="s">
        <v>61</v>
      </c>
      <c r="P93" s="204">
        <f>'Ｓ５３（1978）'!A93</f>
        <v>4590</v>
      </c>
      <c r="Q93" s="205">
        <f>'Ｓ５３（1978）'!B93</f>
        <v>4590</v>
      </c>
      <c r="R93" s="225"/>
      <c r="S93" s="267">
        <f>'Ｓ５３（1978）'!D93</f>
        <v>1500</v>
      </c>
      <c r="T93" s="268">
        <f>'Ｓ５３（1978）'!F93</f>
        <v>0</v>
      </c>
      <c r="U93" s="269" t="s">
        <v>434</v>
      </c>
      <c r="V93" s="200"/>
      <c r="W93" s="178" t="s">
        <v>60</v>
      </c>
      <c r="X93" s="202"/>
      <c r="Y93" s="203" t="s">
        <v>756</v>
      </c>
      <c r="Z93" s="307">
        <f>+A128</f>
        <v>0</v>
      </c>
      <c r="AA93" s="277">
        <f t="shared" si="5"/>
        <v>0</v>
      </c>
      <c r="AB93" s="277">
        <f t="shared" si="5"/>
        <v>0</v>
      </c>
      <c r="AC93" s="549">
        <f>+E128</f>
        <v>0</v>
      </c>
      <c r="AD93" s="269"/>
      <c r="AE93" s="200"/>
      <c r="AF93" s="178" t="s">
        <v>60</v>
      </c>
      <c r="AG93" s="202"/>
      <c r="AH93" s="203" t="s">
        <v>436</v>
      </c>
      <c r="AI93" s="307">
        <f>+A151</f>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'Ｓ５３（1978）'!A94</f>
        <v>0</v>
      </c>
      <c r="Q94" s="205">
        <f>'Ｓ５３（1978）'!B94</f>
        <v>0</v>
      </c>
      <c r="R94" s="225"/>
      <c r="S94" s="267">
        <f>'Ｓ５３（1978）'!D94</f>
        <v>0</v>
      </c>
      <c r="T94" s="268">
        <f>'Ｓ５３（1978）'!F94</f>
        <v>0</v>
      </c>
      <c r="U94" s="269"/>
      <c r="V94" s="200" t="s">
        <v>59</v>
      </c>
      <c r="W94" s="200"/>
      <c r="X94" s="201" t="s">
        <v>62</v>
      </c>
      <c r="Y94" s="203" t="s">
        <v>757</v>
      </c>
      <c r="Z94" s="307">
        <f>+A129</f>
        <v>0</v>
      </c>
      <c r="AA94" s="277">
        <f t="shared" si="5"/>
        <v>0</v>
      </c>
      <c r="AB94" s="277">
        <f t="shared" si="5"/>
        <v>0</v>
      </c>
      <c r="AC94" s="549">
        <f t="shared" si="5"/>
        <v>0</v>
      </c>
      <c r="AD94" s="269"/>
      <c r="AE94" s="200" t="s">
        <v>59</v>
      </c>
      <c r="AF94" s="200"/>
      <c r="AG94" s="201" t="s">
        <v>62</v>
      </c>
      <c r="AH94" s="203" t="s">
        <v>438</v>
      </c>
      <c r="AI94" s="307">
        <f>+A152</f>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'Ｓ５３（1978）'!A95</f>
        <v>0</v>
      </c>
      <c r="Q95" s="205">
        <f>'Ｓ５３（1978）'!B95</f>
        <v>0</v>
      </c>
      <c r="R95" s="225"/>
      <c r="S95" s="267">
        <f>'Ｓ５３（1978）'!D95</f>
        <v>0</v>
      </c>
      <c r="T95" s="268">
        <f>'Ｓ５３（1978）'!F95</f>
        <v>0</v>
      </c>
      <c r="U95" s="269"/>
      <c r="V95" s="200"/>
      <c r="W95" s="200"/>
      <c r="X95" s="201" t="s">
        <v>64</v>
      </c>
      <c r="Y95" s="203" t="s">
        <v>758</v>
      </c>
      <c r="Z95" s="307">
        <f>+A130</f>
        <v>0</v>
      </c>
      <c r="AA95" s="277">
        <f t="shared" si="5"/>
        <v>0</v>
      </c>
      <c r="AB95" s="277">
        <f t="shared" si="5"/>
        <v>0</v>
      </c>
      <c r="AC95" s="549">
        <f>+E130</f>
        <v>0</v>
      </c>
      <c r="AD95" s="269"/>
      <c r="AE95" s="200"/>
      <c r="AF95" s="200"/>
      <c r="AG95" s="201" t="s">
        <v>64</v>
      </c>
      <c r="AH95" s="203" t="s">
        <v>440</v>
      </c>
      <c r="AI95" s="307">
        <f>+A153</f>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'Ｓ５３（1978）'!A96</f>
        <v>0</v>
      </c>
      <c r="Q96" s="205">
        <f>'Ｓ５３（1978）'!B96</f>
        <v>0</v>
      </c>
      <c r="R96" s="225"/>
      <c r="S96" s="267">
        <f>'Ｓ５３（1978）'!D96</f>
        <v>0</v>
      </c>
      <c r="T96" s="268">
        <f>'Ｓ５３（1978）'!F96</f>
        <v>0</v>
      </c>
      <c r="U96" s="269"/>
      <c r="V96" s="200"/>
      <c r="W96" s="200"/>
      <c r="X96" s="201" t="s">
        <v>66</v>
      </c>
      <c r="Y96" s="203" t="s">
        <v>759</v>
      </c>
      <c r="Z96" s="307">
        <f>+A131</f>
        <v>0</v>
      </c>
      <c r="AA96" s="277">
        <f t="shared" si="5"/>
        <v>0</v>
      </c>
      <c r="AB96" s="277">
        <f t="shared" si="5"/>
        <v>0</v>
      </c>
      <c r="AC96" s="549">
        <f>+E131</f>
        <v>0</v>
      </c>
      <c r="AD96" s="269"/>
      <c r="AE96" s="200"/>
      <c r="AF96" s="200"/>
      <c r="AG96" s="201" t="s">
        <v>66</v>
      </c>
      <c r="AH96" s="203" t="s">
        <v>442</v>
      </c>
      <c r="AI96" s="307">
        <f>+A154</f>
        <v>0</v>
      </c>
      <c r="AJ96" s="277">
        <f t="shared" si="6"/>
        <v>0</v>
      </c>
      <c r="AK96" s="277">
        <f t="shared" si="6"/>
        <v>0</v>
      </c>
      <c r="AL96" s="553">
        <f>+E154</f>
        <v>0</v>
      </c>
    </row>
    <row r="97" spans="1:38" ht="14.45" customHeight="1">
      <c r="A97" s="557">
        <v>4590</v>
      </c>
      <c r="B97" s="558">
        <v>4590</v>
      </c>
      <c r="C97" s="558">
        <v>0</v>
      </c>
      <c r="D97" s="558">
        <v>1500</v>
      </c>
      <c r="E97" s="558">
        <v>0</v>
      </c>
      <c r="F97" s="559">
        <v>0</v>
      </c>
      <c r="K97" s="199"/>
      <c r="L97" s="200"/>
      <c r="M97" s="200"/>
      <c r="N97" s="201" t="s">
        <v>68</v>
      </c>
      <c r="O97" s="203" t="s">
        <v>69</v>
      </c>
      <c r="P97" s="204">
        <f>'Ｓ５３（1978）'!A97</f>
        <v>4590</v>
      </c>
      <c r="Q97" s="205">
        <f>'Ｓ５３（1978）'!B97</f>
        <v>4590</v>
      </c>
      <c r="R97" s="225"/>
      <c r="S97" s="267">
        <f>'Ｓ５３（1978）'!D97</f>
        <v>1500</v>
      </c>
      <c r="T97" s="268">
        <f>'Ｓ５３（1978）'!F97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35472</v>
      </c>
      <c r="B98" s="558">
        <v>35472</v>
      </c>
      <c r="C98" s="558">
        <v>0</v>
      </c>
      <c r="D98" s="558">
        <v>0</v>
      </c>
      <c r="E98" s="558">
        <v>0</v>
      </c>
      <c r="F98" s="559">
        <v>9200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0</v>
      </c>
      <c r="AA98" s="277">
        <f t="shared" si="7"/>
        <v>0</v>
      </c>
      <c r="AB98" s="277">
        <f t="shared" si="7"/>
        <v>0</v>
      </c>
      <c r="AC98" s="549">
        <f>+E132</f>
        <v>0</v>
      </c>
      <c r="AD98" s="269"/>
      <c r="AE98" s="200" t="s">
        <v>41</v>
      </c>
      <c r="AF98" s="221"/>
      <c r="AG98" s="201" t="s">
        <v>13</v>
      </c>
      <c r="AH98" s="203" t="s">
        <v>444</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'Ｓ５３（1978）'!A98</f>
        <v>35472</v>
      </c>
      <c r="Q99" s="205">
        <f>'Ｓ５３（1978）'!B98</f>
        <v>35472</v>
      </c>
      <c r="R99" s="225"/>
      <c r="S99" s="267">
        <f>'Ｓ５３（1978）'!D98</f>
        <v>0</v>
      </c>
      <c r="T99" s="268">
        <f>'Ｓ５３（1978）'!F98</f>
        <v>9200</v>
      </c>
      <c r="U99" s="315" t="s">
        <v>761</v>
      </c>
      <c r="V99" s="200"/>
      <c r="W99" s="201" t="s">
        <v>70</v>
      </c>
      <c r="X99" s="202"/>
      <c r="Y99" s="203" t="s">
        <v>762</v>
      </c>
      <c r="Z99" s="307">
        <f t="shared" si="7"/>
        <v>0</v>
      </c>
      <c r="AA99" s="277">
        <f t="shared" si="7"/>
        <v>0</v>
      </c>
      <c r="AB99" s="277">
        <f t="shared" si="7"/>
        <v>0</v>
      </c>
      <c r="AC99" s="549">
        <f>+E133</f>
        <v>0</v>
      </c>
      <c r="AD99" s="315" t="s">
        <v>446</v>
      </c>
      <c r="AE99" s="200"/>
      <c r="AF99" s="201" t="s">
        <v>70</v>
      </c>
      <c r="AG99" s="202"/>
      <c r="AH99" s="203" t="s">
        <v>447</v>
      </c>
      <c r="AI99" s="307">
        <f t="shared" si="8"/>
        <v>0</v>
      </c>
      <c r="AJ99" s="277">
        <f t="shared" si="8"/>
        <v>0</v>
      </c>
      <c r="AK99" s="277">
        <f t="shared" si="8"/>
        <v>0</v>
      </c>
      <c r="AL99" s="553">
        <f>+E156</f>
        <v>0</v>
      </c>
    </row>
    <row r="100" spans="1:38" ht="14.45" customHeight="1">
      <c r="A100" s="557">
        <v>0</v>
      </c>
      <c r="B100" s="558">
        <v>0</v>
      </c>
      <c r="C100" s="558">
        <v>0</v>
      </c>
      <c r="D100" s="558">
        <v>0</v>
      </c>
      <c r="E100" s="558">
        <v>0</v>
      </c>
      <c r="F100" s="559">
        <v>0</v>
      </c>
      <c r="K100" s="199" t="s">
        <v>130</v>
      </c>
      <c r="L100" s="200"/>
      <c r="M100" s="201" t="s">
        <v>73</v>
      </c>
      <c r="N100" s="202"/>
      <c r="O100" s="203" t="s">
        <v>74</v>
      </c>
      <c r="P100" s="204">
        <f>'Ｓ５３（1978）'!A99</f>
        <v>0</v>
      </c>
      <c r="Q100" s="205">
        <f>'Ｓ５３（1978）'!B99</f>
        <v>0</v>
      </c>
      <c r="R100" s="225"/>
      <c r="S100" s="267">
        <f>'Ｓ５３（1978）'!D99</f>
        <v>0</v>
      </c>
      <c r="T100" s="268">
        <f>'Ｓ５３（1978）'!F99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10988</v>
      </c>
      <c r="B101" s="558">
        <v>10988</v>
      </c>
      <c r="C101" s="558">
        <v>0</v>
      </c>
      <c r="D101" s="558">
        <v>0</v>
      </c>
      <c r="E101" s="558">
        <v>0</v>
      </c>
      <c r="F101" s="559">
        <v>0</v>
      </c>
      <c r="K101" s="199"/>
      <c r="L101" s="221"/>
      <c r="M101" s="201" t="s">
        <v>13</v>
      </c>
      <c r="N101" s="202"/>
      <c r="O101" s="203" t="s">
        <v>76</v>
      </c>
      <c r="P101" s="204">
        <f>'Ｓ５３（1978）'!A100</f>
        <v>0</v>
      </c>
      <c r="Q101" s="205">
        <f>'Ｓ５３（1978）'!B100</f>
        <v>0</v>
      </c>
      <c r="R101" s="225"/>
      <c r="S101" s="267">
        <f>'Ｓ５３（1978）'!D100</f>
        <v>0</v>
      </c>
      <c r="T101" s="268">
        <f>'Ｓ５３（1978）'!F100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'Ｓ５３（1978）'!A101</f>
        <v>10988</v>
      </c>
      <c r="Q102" s="205">
        <f>'Ｓ５３（1978）'!B101</f>
        <v>10988</v>
      </c>
      <c r="R102" s="225"/>
      <c r="S102" s="267">
        <f>'Ｓ５３（1978）'!D101</f>
        <v>0</v>
      </c>
      <c r="T102" s="268">
        <f>'Ｓ５３（1978）'!F101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42032</v>
      </c>
      <c r="B103" s="558">
        <v>42032</v>
      </c>
      <c r="C103" s="558">
        <v>0</v>
      </c>
      <c r="D103" s="558">
        <v>0</v>
      </c>
      <c r="E103" s="558">
        <v>4393</v>
      </c>
      <c r="F103" s="559">
        <v>14600</v>
      </c>
      <c r="K103" s="199"/>
      <c r="L103" s="200"/>
      <c r="M103" s="201" t="s">
        <v>11</v>
      </c>
      <c r="N103" s="202"/>
      <c r="O103" s="203" t="s">
        <v>80</v>
      </c>
      <c r="P103" s="204">
        <f>'Ｓ５３（1978）'!A102</f>
        <v>0</v>
      </c>
      <c r="Q103" s="205">
        <f>'Ｓ５３（1978）'!B102</f>
        <v>0</v>
      </c>
      <c r="R103" s="225"/>
      <c r="S103" s="267">
        <f>'Ｓ５３（1978）'!D102</f>
        <v>0</v>
      </c>
      <c r="T103" s="268">
        <f>'Ｓ５３（1978）'!F102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33300</v>
      </c>
      <c r="B104" s="558">
        <v>33300</v>
      </c>
      <c r="C104" s="558">
        <v>0</v>
      </c>
      <c r="D104" s="558">
        <v>0</v>
      </c>
      <c r="E104" s="558">
        <v>500</v>
      </c>
      <c r="F104" s="559">
        <v>14600</v>
      </c>
      <c r="K104" s="199"/>
      <c r="L104" s="221"/>
      <c r="M104" s="201" t="s">
        <v>13</v>
      </c>
      <c r="N104" s="202"/>
      <c r="O104" s="203"/>
      <c r="P104" s="224">
        <f>P102-P103</f>
        <v>10988</v>
      </c>
      <c r="Q104" s="297">
        <f>Q102-Q103</f>
        <v>10988</v>
      </c>
      <c r="R104" s="225"/>
      <c r="S104" s="297">
        <f>S102-S103</f>
        <v>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451</v>
      </c>
      <c r="AI104" s="307">
        <f t="shared" ref="AI104:AK105" si="10">+A158</f>
        <v>0</v>
      </c>
      <c r="AJ104" s="277">
        <f t="shared" si="10"/>
        <v>0</v>
      </c>
      <c r="AK104" s="277">
        <f t="shared" si="10"/>
        <v>0</v>
      </c>
      <c r="AL104" s="553">
        <f>+E158</f>
        <v>0</v>
      </c>
    </row>
    <row r="105" spans="1:38" ht="14.45" customHeight="1">
      <c r="A105" s="557">
        <v>4350</v>
      </c>
      <c r="B105" s="558">
        <v>4350</v>
      </c>
      <c r="C105" s="558">
        <v>0</v>
      </c>
      <c r="D105" s="558">
        <v>0</v>
      </c>
      <c r="E105" s="558">
        <v>3893</v>
      </c>
      <c r="F105" s="559">
        <v>0</v>
      </c>
      <c r="K105" s="199"/>
      <c r="L105" s="174"/>
      <c r="M105" s="201" t="s">
        <v>88</v>
      </c>
      <c r="N105" s="202"/>
      <c r="O105" s="203" t="s">
        <v>109</v>
      </c>
      <c r="P105" s="204">
        <f>'Ｓ５３（1978）'!A104</f>
        <v>33300</v>
      </c>
      <c r="Q105" s="205">
        <f>'Ｓ５３（1978）'!B104</f>
        <v>33300</v>
      </c>
      <c r="R105" s="225"/>
      <c r="S105" s="267">
        <f>'Ｓ５３（1978）'!D104</f>
        <v>0</v>
      </c>
      <c r="T105" s="268">
        <f>'Ｓ５３（1978）'!F104</f>
        <v>14600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'Ｓ５３（1978）'!A105</f>
        <v>4350</v>
      </c>
      <c r="Q106" s="205">
        <f>'Ｓ５３（1978）'!B105</f>
        <v>4350</v>
      </c>
      <c r="R106" s="225"/>
      <c r="S106" s="267">
        <f>'Ｓ５３（1978）'!D105</f>
        <v>0</v>
      </c>
      <c r="T106" s="268">
        <f>'Ｓ５３（1978）'!F105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9">
        <v>0</v>
      </c>
      <c r="K107" s="199"/>
      <c r="L107" s="181"/>
      <c r="M107" s="201" t="s">
        <v>104</v>
      </c>
      <c r="N107" s="202"/>
      <c r="O107" s="203" t="s">
        <v>111</v>
      </c>
      <c r="P107" s="204">
        <f>'Ｓ５３（1978）'!A106</f>
        <v>0</v>
      </c>
      <c r="Q107" s="205">
        <f>'Ｓ５３（1978）'!B106</f>
        <v>0</v>
      </c>
      <c r="R107" s="225"/>
      <c r="S107" s="267">
        <f>'Ｓ５３（1978）'!D106</f>
        <v>0</v>
      </c>
      <c r="T107" s="268">
        <f>'Ｓ５３（1978）'!F106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'Ｓ５３（1978）'!A107</f>
        <v>0</v>
      </c>
      <c r="Q108" s="205">
        <f>'Ｓ５３（1978）'!B107</f>
        <v>0</v>
      </c>
      <c r="R108" s="225"/>
      <c r="S108" s="267">
        <f>'Ｓ５３（1978）'!D107</f>
        <v>0</v>
      </c>
      <c r="T108" s="268">
        <f>'Ｓ５３（1978）'!F107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'Ｓ５３（1978）'!A108</f>
        <v>0</v>
      </c>
      <c r="Q109" s="205">
        <f>'Ｓ５３（1978）'!B108</f>
        <v>0</v>
      </c>
      <c r="R109" s="225"/>
      <c r="S109" s="267">
        <f>'Ｓ５３（1978）'!D108</f>
        <v>0</v>
      </c>
      <c r="T109" s="268">
        <f>'Ｓ５３（1978）'!F108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'Ｓ５３（1978）'!A109</f>
        <v>0</v>
      </c>
      <c r="Q110" s="205">
        <f>'Ｓ５３（1978）'!B109</f>
        <v>0</v>
      </c>
      <c r="R110" s="225"/>
      <c r="S110" s="267">
        <f>'Ｓ５３（1978）'!D109</f>
        <v>0</v>
      </c>
      <c r="T110" s="268">
        <f>'Ｓ５３（1978）'!F109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4382</v>
      </c>
      <c r="B111" s="558">
        <v>4382</v>
      </c>
      <c r="C111" s="558">
        <v>0</v>
      </c>
      <c r="D111" s="558">
        <v>0</v>
      </c>
      <c r="E111" s="558">
        <v>0</v>
      </c>
      <c r="F111" s="559">
        <v>0</v>
      </c>
      <c r="K111" s="199"/>
      <c r="L111" s="181"/>
      <c r="M111" s="201" t="s">
        <v>107</v>
      </c>
      <c r="N111" s="202"/>
      <c r="O111" s="203" t="s">
        <v>115</v>
      </c>
      <c r="P111" s="204">
        <f>'Ｓ５３（1978）'!A110</f>
        <v>0</v>
      </c>
      <c r="Q111" s="205">
        <f>'Ｓ５３（1978）'!B110</f>
        <v>0</v>
      </c>
      <c r="R111" s="225"/>
      <c r="S111" s="267">
        <f>'Ｓ５３（1978）'!D110</f>
        <v>0</v>
      </c>
      <c r="T111" s="268">
        <f>'Ｓ５３（1978）'!F110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0</v>
      </c>
      <c r="B112" s="558">
        <v>0</v>
      </c>
      <c r="C112" s="558">
        <v>0</v>
      </c>
      <c r="D112" s="558">
        <v>0</v>
      </c>
      <c r="E112" s="558">
        <v>0</v>
      </c>
      <c r="F112" s="559">
        <v>0</v>
      </c>
      <c r="K112" s="199"/>
      <c r="L112" s="181" t="s">
        <v>41</v>
      </c>
      <c r="M112" s="201" t="s">
        <v>108</v>
      </c>
      <c r="N112" s="202"/>
      <c r="O112" s="203" t="s">
        <v>116</v>
      </c>
      <c r="P112" s="204">
        <f>'Ｓ５３（1978）'!A111</f>
        <v>4382</v>
      </c>
      <c r="Q112" s="205">
        <f>'Ｓ５３（1978）'!B111</f>
        <v>4382</v>
      </c>
      <c r="R112" s="225"/>
      <c r="S112" s="267">
        <f>'Ｓ５３（1978）'!D111</f>
        <v>0</v>
      </c>
      <c r="T112" s="268">
        <f>'Ｓ５３（1978）'!F111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'Ｓ５３（1978）'!A112</f>
        <v>0</v>
      </c>
      <c r="Q113" s="205">
        <f>'Ｓ５３（1978）'!B112</f>
        <v>0</v>
      </c>
      <c r="R113" s="225"/>
      <c r="S113" s="267">
        <f>'Ｓ５３（1978）'!D112</f>
        <v>0</v>
      </c>
      <c r="T113" s="268">
        <f>'Ｓ５３（1978）'!F112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'Ｓ５３（1978）'!A113</f>
        <v>0</v>
      </c>
      <c r="Q114" s="205">
        <f>'Ｓ５３（1978）'!B113</f>
        <v>0</v>
      </c>
      <c r="R114" s="225"/>
      <c r="S114" s="267">
        <f>'Ｓ５３（1978）'!D113</f>
        <v>0</v>
      </c>
      <c r="T114" s="268">
        <f>'Ｓ５３（1978）'!F113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356851</v>
      </c>
      <c r="Q115" s="321">
        <f>SUM(Q62:Q114)-Q63-Q64-Q66-Q67-Q69-Q70-Q71-Q84-Q85-Q86-Q94-Q95-Q96-Q97-Q98-Q103-Q104</f>
        <v>354775</v>
      </c>
      <c r="R115" s="321"/>
      <c r="S115" s="322">
        <f>SUM(S62:S114)-S63-S64-S66-S67-S69-S70-S71-S84-S85-S86-S94-S95-S96-S97-S98-S103-S104</f>
        <v>3321</v>
      </c>
      <c r="T115" s="323">
        <f>SUM(T62:T114)-T63-T64-T66-T67-T69-T70-T71-T84-T85-T86-T94-T95-T96-T97-T98-T103-T104</f>
        <v>166300</v>
      </c>
      <c r="U115" s="324"/>
      <c r="V115" s="317" t="s">
        <v>82</v>
      </c>
      <c r="W115" s="318"/>
      <c r="X115" s="318"/>
      <c r="Y115" s="319"/>
      <c r="Z115" s="325">
        <f>Z64+Z67+Z73+Z74+Z75+Z86+Z88+Z89+Z92+Z93+Z99+Z101+Z104+Z105+Z114</f>
        <v>21528</v>
      </c>
      <c r="AA115" s="326">
        <f>AA64+AA67+AA73+AA74+AA75+AA86+AA88+AA89+AA92+AA93+AA99+AA101+AA104+AA105+AA114</f>
        <v>0</v>
      </c>
      <c r="AB115" s="327">
        <f>AB64+AB67+AB73+AB74+AB75+AB86+AB88+AB89+AB92+AB93+AB99+AB101+AB104+AB105+AB114</f>
        <v>0</v>
      </c>
      <c r="AC115" s="563">
        <f>AC64+AC67+AC73+AC74+AC75+AC86+AC88+AC89+AC92+AC93+AC99+AC101+AC104+AC105+AC114</f>
        <v>20800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21528</v>
      </c>
      <c r="B116" s="555">
        <v>0</v>
      </c>
      <c r="C116" s="555">
        <v>0</v>
      </c>
      <c r="D116" s="555">
        <v>0</v>
      </c>
      <c r="E116" s="556">
        <v>20800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791</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12692</v>
      </c>
      <c r="B121" s="558">
        <v>0</v>
      </c>
      <c r="C121" s="558">
        <v>0</v>
      </c>
      <c r="D121" s="558">
        <v>0</v>
      </c>
      <c r="E121" s="559">
        <v>12000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12692</v>
      </c>
      <c r="B122" s="558">
        <v>0</v>
      </c>
      <c r="C122" s="558">
        <v>0</v>
      </c>
      <c r="D122" s="558">
        <v>0</v>
      </c>
      <c r="E122" s="559">
        <v>12000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1272</v>
      </c>
      <c r="AM122" s="1339"/>
    </row>
    <row r="123" spans="1:39" ht="14.45" customHeight="1">
      <c r="A123" s="557">
        <v>0</v>
      </c>
      <c r="B123" s="558">
        <v>0</v>
      </c>
      <c r="C123" s="558">
        <v>0</v>
      </c>
      <c r="D123" s="558">
        <v>0</v>
      </c>
      <c r="E123" s="559">
        <v>0</v>
      </c>
      <c r="K123" s="188"/>
      <c r="L123" s="189" t="s">
        <v>8</v>
      </c>
      <c r="M123" s="190"/>
      <c r="N123" s="190"/>
      <c r="O123" s="191"/>
      <c r="P123" s="365">
        <f t="shared" ref="P123:T132" si="11">P8+P62</f>
        <v>15217</v>
      </c>
      <c r="Q123" s="259">
        <f t="shared" si="11"/>
        <v>15007</v>
      </c>
      <c r="R123" s="259">
        <f t="shared" si="11"/>
        <v>0</v>
      </c>
      <c r="S123" s="333">
        <f t="shared" si="11"/>
        <v>0</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422</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0</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 t="shared" ref="AI123:AI176" si="12">Q123-Z123</f>
        <v>14585</v>
      </c>
      <c r="AJ123" s="259">
        <f>SUM(AJ124:AJ125)</f>
        <v>0</v>
      </c>
      <c r="AK123" s="370">
        <f>SUM(AK124:AK125)</f>
        <v>0</v>
      </c>
      <c r="AL123" s="1383">
        <f>P123-Q123</f>
        <v>210</v>
      </c>
      <c r="AM123" s="1339"/>
    </row>
    <row r="124" spans="1:39" ht="14.45" customHeight="1">
      <c r="A124" s="557">
        <v>8836</v>
      </c>
      <c r="B124" s="558">
        <v>0</v>
      </c>
      <c r="C124" s="558">
        <v>0</v>
      </c>
      <c r="D124" s="558">
        <v>0</v>
      </c>
      <c r="E124" s="559">
        <v>8800</v>
      </c>
      <c r="K124" s="199"/>
      <c r="L124" s="200"/>
      <c r="M124" s="201" t="s">
        <v>146</v>
      </c>
      <c r="N124" s="202"/>
      <c r="O124" s="203"/>
      <c r="P124" s="224">
        <f t="shared" si="11"/>
        <v>2250</v>
      </c>
      <c r="Q124" s="225">
        <f t="shared" si="11"/>
        <v>2250</v>
      </c>
      <c r="R124" s="225">
        <f t="shared" si="11"/>
        <v>0</v>
      </c>
      <c r="S124" s="226">
        <f t="shared" si="11"/>
        <v>0</v>
      </c>
      <c r="T124" s="275">
        <f t="shared" si="11"/>
        <v>0</v>
      </c>
      <c r="U124" s="207"/>
      <c r="V124" s="200"/>
      <c r="W124" s="201" t="s">
        <v>146</v>
      </c>
      <c r="X124" s="202"/>
      <c r="Y124" s="203" t="s">
        <v>156</v>
      </c>
      <c r="Z124" s="224">
        <f>IF(ISERROR(Z123*(Q124/Q123)),0,ROUND(Z123*(Q124/Q123),0))</f>
        <v>63</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2"/>
        <v>2187</v>
      </c>
      <c r="AJ124" s="225">
        <f>IF($P124-$Z124=0,0,ROUND((R124-AA124)*$AI124/($P124-$Z124),0))</f>
        <v>0</v>
      </c>
      <c r="AK124" s="371">
        <f>IF(P124-Z124=0,0,ROUND((S124-AB124)*AI124/(P124-Z124),0))</f>
        <v>0</v>
      </c>
      <c r="AL124" s="1383">
        <f t="shared" ref="AL124:AL175" si="13">P124-Q124</f>
        <v>0</v>
      </c>
      <c r="AM124" s="1339"/>
    </row>
    <row r="125" spans="1:39" ht="14.45" customHeight="1">
      <c r="A125" s="557">
        <v>8836</v>
      </c>
      <c r="B125" s="558">
        <v>0</v>
      </c>
      <c r="C125" s="558">
        <v>0</v>
      </c>
      <c r="D125" s="558">
        <v>0</v>
      </c>
      <c r="E125" s="559">
        <v>8800</v>
      </c>
      <c r="K125" s="199"/>
      <c r="L125" s="200"/>
      <c r="M125" s="201" t="s">
        <v>13</v>
      </c>
      <c r="N125" s="172"/>
      <c r="O125" s="212"/>
      <c r="P125" s="224">
        <f t="shared" si="11"/>
        <v>12967</v>
      </c>
      <c r="Q125" s="225">
        <f t="shared" si="11"/>
        <v>12757</v>
      </c>
      <c r="R125" s="225">
        <f t="shared" si="11"/>
        <v>0</v>
      </c>
      <c r="S125" s="226">
        <f t="shared" si="11"/>
        <v>0</v>
      </c>
      <c r="T125" s="275">
        <f t="shared" si="11"/>
        <v>0</v>
      </c>
      <c r="U125" s="207"/>
      <c r="V125" s="200"/>
      <c r="W125" s="201" t="s">
        <v>13</v>
      </c>
      <c r="X125" s="172"/>
      <c r="Y125" s="212" t="s">
        <v>156</v>
      </c>
      <c r="Z125" s="224">
        <f>Z123-Z124</f>
        <v>359</v>
      </c>
      <c r="AA125" s="225">
        <f>AA123-AA124</f>
        <v>0</v>
      </c>
      <c r="AB125" s="297">
        <f>AB123-AB124</f>
        <v>0</v>
      </c>
      <c r="AC125" s="371">
        <f>AC123-AC124</f>
        <v>0</v>
      </c>
      <c r="AE125" s="199"/>
      <c r="AF125" s="200"/>
      <c r="AG125" s="201" t="s">
        <v>13</v>
      </c>
      <c r="AH125" s="172"/>
      <c r="AI125" s="224">
        <f t="shared" si="12"/>
        <v>12398</v>
      </c>
      <c r="AJ125" s="225">
        <f>IF($P125-$Z125=0,0,ROUND((R125-AA125)*$AI125/($P125-$Z125),0))</f>
        <v>0</v>
      </c>
      <c r="AK125" s="371">
        <f>IF(P125-Z125=0,0,ROUND((S125-AB125)*AI125/(P125-Z125),0))</f>
        <v>0</v>
      </c>
      <c r="AL125" s="1383">
        <f t="shared" si="13"/>
        <v>210</v>
      </c>
      <c r="AM125" s="1339"/>
    </row>
    <row r="126" spans="1:39" ht="14.45" customHeight="1">
      <c r="A126" s="557">
        <v>0</v>
      </c>
      <c r="B126" s="558">
        <v>0</v>
      </c>
      <c r="C126" s="558">
        <v>0</v>
      </c>
      <c r="D126" s="558">
        <v>0</v>
      </c>
      <c r="E126" s="559">
        <v>0</v>
      </c>
      <c r="K126" s="199" t="s">
        <v>4</v>
      </c>
      <c r="L126" s="178" t="s">
        <v>14</v>
      </c>
      <c r="M126" s="175"/>
      <c r="N126" s="175"/>
      <c r="O126" s="216"/>
      <c r="P126" s="224">
        <f t="shared" si="11"/>
        <v>6000</v>
      </c>
      <c r="Q126" s="225">
        <f t="shared" si="11"/>
        <v>6000</v>
      </c>
      <c r="R126" s="225">
        <f t="shared" si="11"/>
        <v>0</v>
      </c>
      <c r="S126" s="226">
        <f t="shared" si="11"/>
        <v>0</v>
      </c>
      <c r="T126" s="275">
        <f t="shared" si="11"/>
        <v>0</v>
      </c>
      <c r="U126" s="207"/>
      <c r="V126" s="178" t="s">
        <v>14</v>
      </c>
      <c r="W126" s="175"/>
      <c r="X126" s="175"/>
      <c r="Y126" s="216" t="s">
        <v>647</v>
      </c>
      <c r="Z126" s="224">
        <f>Z127+Z128</f>
        <v>6000</v>
      </c>
      <c r="AA126" s="225">
        <f>AA127+AA128</f>
        <v>0</v>
      </c>
      <c r="AB126" s="297">
        <f>AB127+AB128</f>
        <v>0</v>
      </c>
      <c r="AC126" s="371">
        <f>AC127+AC128</f>
        <v>0</v>
      </c>
      <c r="AE126" s="199"/>
      <c r="AF126" s="178" t="s">
        <v>14</v>
      </c>
      <c r="AG126" s="175"/>
      <c r="AH126" s="175"/>
      <c r="AI126" s="224">
        <f t="shared" si="12"/>
        <v>0</v>
      </c>
      <c r="AJ126" s="225">
        <f>SUM(AJ127:AJ128)</f>
        <v>0</v>
      </c>
      <c r="AK126" s="371">
        <f>SUM(AK127:AK128)</f>
        <v>0</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6000</v>
      </c>
      <c r="Q127" s="225">
        <f t="shared" si="11"/>
        <v>6000</v>
      </c>
      <c r="R127" s="225">
        <f t="shared" si="11"/>
        <v>0</v>
      </c>
      <c r="S127" s="226">
        <f t="shared" si="11"/>
        <v>0</v>
      </c>
      <c r="T127" s="275">
        <f t="shared" si="11"/>
        <v>0</v>
      </c>
      <c r="U127" s="207"/>
      <c r="V127" s="200"/>
      <c r="W127" s="201" t="s">
        <v>16</v>
      </c>
      <c r="X127" s="202"/>
      <c r="Y127" s="203"/>
      <c r="Z127" s="246">
        <f>Z12</f>
        <v>6000</v>
      </c>
      <c r="AA127" s="282">
        <f>AA12</f>
        <v>0</v>
      </c>
      <c r="AB127" s="517">
        <f>AB12</f>
        <v>0</v>
      </c>
      <c r="AC127" s="448">
        <f>AC12</f>
        <v>0</v>
      </c>
      <c r="AE127" s="199"/>
      <c r="AF127" s="200"/>
      <c r="AG127" s="201" t="s">
        <v>16</v>
      </c>
      <c r="AH127" s="202"/>
      <c r="AI127" s="224">
        <f t="shared" si="12"/>
        <v>0</v>
      </c>
      <c r="AJ127" s="225">
        <f>IF($P127-$Z127=0,0,ROUND((R127-AA127)*$AI127/($P127-$Z127),0))</f>
        <v>0</v>
      </c>
      <c r="AK127" s="371">
        <f>IF(P127-Z127=0,0,ROUND((S127-AB127)*AI127/(P127-Z127),0))</f>
        <v>0</v>
      </c>
      <c r="AL127" s="1383">
        <f t="shared" si="13"/>
        <v>0</v>
      </c>
      <c r="AM127" s="1339"/>
    </row>
    <row r="128" spans="1:39" ht="14.45" customHeight="1">
      <c r="A128" s="557">
        <v>0</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0</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0</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8"/>
        <v>0</v>
      </c>
      <c r="AB134" s="297">
        <f t="shared" si="18"/>
        <v>0</v>
      </c>
      <c r="AC134" s="371">
        <f t="shared" si="18"/>
        <v>0</v>
      </c>
      <c r="AE134" s="199"/>
      <c r="AF134" s="221"/>
      <c r="AG134" s="201" t="s">
        <v>13</v>
      </c>
      <c r="AH134" s="202"/>
      <c r="AI134" s="224">
        <f t="shared" si="12"/>
        <v>0</v>
      </c>
      <c r="AJ134" s="225">
        <f t="shared" si="15"/>
        <v>0</v>
      </c>
      <c r="AK134" s="371">
        <f t="shared" si="16"/>
        <v>0</v>
      </c>
      <c r="AL134" s="1383">
        <f t="shared" si="13"/>
        <v>0</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29698</v>
      </c>
      <c r="Q136" s="225">
        <f t="shared" si="17"/>
        <v>17515</v>
      </c>
      <c r="R136" s="225">
        <f t="shared" si="17"/>
        <v>0</v>
      </c>
      <c r="S136" s="226">
        <f t="shared" si="17"/>
        <v>11907</v>
      </c>
      <c r="T136" s="275">
        <f t="shared" si="17"/>
        <v>12800</v>
      </c>
      <c r="U136" s="207" t="s">
        <v>86</v>
      </c>
      <c r="V136" s="200"/>
      <c r="W136" s="201" t="s">
        <v>22</v>
      </c>
      <c r="X136" s="202"/>
      <c r="Y136" s="203" t="s">
        <v>156</v>
      </c>
      <c r="Z136" s="224">
        <f t="shared" si="18"/>
        <v>492</v>
      </c>
      <c r="AA136" s="225">
        <f t="shared" si="18"/>
        <v>0</v>
      </c>
      <c r="AB136" s="297">
        <f t="shared" si="18"/>
        <v>0</v>
      </c>
      <c r="AC136" s="371">
        <f t="shared" si="18"/>
        <v>0</v>
      </c>
      <c r="AE136" s="199"/>
      <c r="AF136" s="200"/>
      <c r="AG136" s="201" t="s">
        <v>22</v>
      </c>
      <c r="AH136" s="202"/>
      <c r="AI136" s="224">
        <f t="shared" si="12"/>
        <v>17023</v>
      </c>
      <c r="AJ136" s="225">
        <f t="shared" si="15"/>
        <v>0</v>
      </c>
      <c r="AK136" s="371">
        <f t="shared" si="16"/>
        <v>6940</v>
      </c>
      <c r="AL136" s="1383">
        <f t="shared" si="13"/>
        <v>12183</v>
      </c>
      <c r="AM136" s="1339"/>
    </row>
    <row r="137" spans="1:39" ht="14.45" customHeight="1">
      <c r="A137" s="557">
        <v>0</v>
      </c>
      <c r="B137" s="558">
        <v>0</v>
      </c>
      <c r="C137" s="558">
        <v>0</v>
      </c>
      <c r="D137" s="558">
        <v>0</v>
      </c>
      <c r="E137" s="559">
        <v>0</v>
      </c>
      <c r="K137" s="199"/>
      <c r="L137" s="200" t="s">
        <v>25</v>
      </c>
      <c r="M137" s="201" t="s">
        <v>26</v>
      </c>
      <c r="N137" s="202"/>
      <c r="O137" s="203"/>
      <c r="P137" s="224">
        <f t="shared" si="17"/>
        <v>85269</v>
      </c>
      <c r="Q137" s="225">
        <f t="shared" si="17"/>
        <v>85269</v>
      </c>
      <c r="R137" s="225">
        <f t="shared" si="17"/>
        <v>0</v>
      </c>
      <c r="S137" s="226">
        <f t="shared" si="17"/>
        <v>55479</v>
      </c>
      <c r="T137" s="275">
        <f t="shared" si="17"/>
        <v>24300</v>
      </c>
      <c r="U137" s="207"/>
      <c r="V137" s="200" t="s">
        <v>25</v>
      </c>
      <c r="W137" s="201" t="s">
        <v>26</v>
      </c>
      <c r="X137" s="202"/>
      <c r="Y137" s="203" t="s">
        <v>156</v>
      </c>
      <c r="Z137" s="224">
        <f t="shared" si="18"/>
        <v>2397</v>
      </c>
      <c r="AA137" s="225">
        <f t="shared" si="18"/>
        <v>0</v>
      </c>
      <c r="AB137" s="297">
        <f t="shared" si="18"/>
        <v>0</v>
      </c>
      <c r="AC137" s="371">
        <f t="shared" si="18"/>
        <v>0</v>
      </c>
      <c r="AE137" s="199"/>
      <c r="AF137" s="200" t="s">
        <v>25</v>
      </c>
      <c r="AG137" s="201" t="s">
        <v>26</v>
      </c>
      <c r="AH137" s="202"/>
      <c r="AI137" s="224">
        <f t="shared" si="12"/>
        <v>82872</v>
      </c>
      <c r="AJ137" s="225">
        <f t="shared" si="15"/>
        <v>0</v>
      </c>
      <c r="AK137" s="371">
        <f t="shared" si="16"/>
        <v>55479</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1850</v>
      </c>
      <c r="Q138" s="225">
        <f t="shared" si="17"/>
        <v>1850</v>
      </c>
      <c r="R138" s="225">
        <f t="shared" si="17"/>
        <v>0</v>
      </c>
      <c r="S138" s="226">
        <f t="shared" si="17"/>
        <v>855</v>
      </c>
      <c r="T138" s="275">
        <f t="shared" si="17"/>
        <v>0</v>
      </c>
      <c r="U138" s="207"/>
      <c r="V138" s="200" t="s">
        <v>28</v>
      </c>
      <c r="W138" s="201" t="s">
        <v>29</v>
      </c>
      <c r="X138" s="202"/>
      <c r="Y138" s="203" t="s">
        <v>156</v>
      </c>
      <c r="Z138" s="224">
        <f t="shared" si="18"/>
        <v>52</v>
      </c>
      <c r="AA138" s="225">
        <f t="shared" si="18"/>
        <v>0</v>
      </c>
      <c r="AB138" s="297">
        <f t="shared" si="18"/>
        <v>0</v>
      </c>
      <c r="AC138" s="371">
        <f t="shared" si="18"/>
        <v>0</v>
      </c>
      <c r="AE138" s="199"/>
      <c r="AF138" s="200" t="s">
        <v>28</v>
      </c>
      <c r="AG138" s="201" t="s">
        <v>29</v>
      </c>
      <c r="AH138" s="202"/>
      <c r="AI138" s="224">
        <f t="shared" si="12"/>
        <v>1798</v>
      </c>
      <c r="AJ138" s="225">
        <f t="shared" si="15"/>
        <v>0</v>
      </c>
      <c r="AK138" s="371">
        <f t="shared" si="16"/>
        <v>855</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93797</v>
      </c>
      <c r="Q141" s="225">
        <f t="shared" si="17"/>
        <v>93797</v>
      </c>
      <c r="R141" s="225">
        <f t="shared" si="17"/>
        <v>0</v>
      </c>
      <c r="S141" s="226">
        <f t="shared" si="17"/>
        <v>40833</v>
      </c>
      <c r="T141" s="275">
        <f t="shared" si="17"/>
        <v>26900</v>
      </c>
      <c r="U141" s="207"/>
      <c r="V141" s="200" t="s">
        <v>38</v>
      </c>
      <c r="W141" s="201" t="s">
        <v>149</v>
      </c>
      <c r="X141" s="202"/>
      <c r="Y141" s="203" t="s">
        <v>156</v>
      </c>
      <c r="Z141" s="224">
        <f t="shared" si="18"/>
        <v>2637</v>
      </c>
      <c r="AA141" s="225">
        <f t="shared" si="18"/>
        <v>0</v>
      </c>
      <c r="AB141" s="297">
        <f t="shared" si="18"/>
        <v>0</v>
      </c>
      <c r="AC141" s="371">
        <f t="shared" si="18"/>
        <v>0</v>
      </c>
      <c r="AE141" s="199"/>
      <c r="AF141" s="200" t="s">
        <v>38</v>
      </c>
      <c r="AG141" s="201" t="s">
        <v>149</v>
      </c>
      <c r="AH141" s="202"/>
      <c r="AI141" s="224">
        <f t="shared" si="12"/>
        <v>91160</v>
      </c>
      <c r="AJ141" s="225">
        <f t="shared" si="15"/>
        <v>0</v>
      </c>
      <c r="AK141" s="371">
        <f t="shared" si="16"/>
        <v>40833</v>
      </c>
      <c r="AL141" s="1383">
        <f t="shared" si="13"/>
        <v>0</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95921</v>
      </c>
      <c r="Q143" s="225">
        <f t="shared" si="19"/>
        <v>16076</v>
      </c>
      <c r="R143" s="225">
        <f t="shared" si="19"/>
        <v>0</v>
      </c>
      <c r="S143" s="226">
        <f t="shared" si="19"/>
        <v>82699</v>
      </c>
      <c r="T143" s="275">
        <f t="shared" si="19"/>
        <v>0</v>
      </c>
      <c r="U143" s="207"/>
      <c r="V143" s="221"/>
      <c r="W143" s="201" t="s">
        <v>13</v>
      </c>
      <c r="X143" s="202"/>
      <c r="Y143" s="203" t="s">
        <v>156</v>
      </c>
      <c r="Z143" s="224">
        <f t="shared" si="18"/>
        <v>452</v>
      </c>
      <c r="AA143" s="225">
        <f t="shared" si="18"/>
        <v>0</v>
      </c>
      <c r="AB143" s="297">
        <f t="shared" si="18"/>
        <v>0</v>
      </c>
      <c r="AC143" s="371">
        <f t="shared" si="18"/>
        <v>0</v>
      </c>
      <c r="AE143" s="199" t="s">
        <v>158</v>
      </c>
      <c r="AF143" s="221"/>
      <c r="AG143" s="201" t="s">
        <v>13</v>
      </c>
      <c r="AH143" s="202"/>
      <c r="AI143" s="224">
        <f t="shared" si="12"/>
        <v>15624</v>
      </c>
      <c r="AJ143" s="225">
        <f t="shared" si="15"/>
        <v>0</v>
      </c>
      <c r="AK143" s="371">
        <f t="shared" si="16"/>
        <v>13534</v>
      </c>
      <c r="AL143" s="1383">
        <f t="shared" si="13"/>
        <v>79845</v>
      </c>
      <c r="AM143" s="1339"/>
    </row>
    <row r="144" spans="1:39" ht="14.45" customHeight="1">
      <c r="A144" s="557">
        <v>0</v>
      </c>
      <c r="B144" s="558">
        <v>0</v>
      </c>
      <c r="C144" s="558">
        <v>0</v>
      </c>
      <c r="D144" s="558">
        <v>0</v>
      </c>
      <c r="E144" s="559">
        <v>0</v>
      </c>
      <c r="K144" s="199" t="s">
        <v>4</v>
      </c>
      <c r="L144" s="178" t="s">
        <v>45</v>
      </c>
      <c r="M144" s="202"/>
      <c r="N144" s="202"/>
      <c r="O144" s="203"/>
      <c r="P144" s="224">
        <f t="shared" si="19"/>
        <v>0</v>
      </c>
      <c r="Q144" s="225">
        <f t="shared" si="19"/>
        <v>0</v>
      </c>
      <c r="R144" s="225">
        <f t="shared" si="19"/>
        <v>0</v>
      </c>
      <c r="S144" s="226">
        <f t="shared" si="19"/>
        <v>0</v>
      </c>
      <c r="T144" s="275">
        <f t="shared" si="19"/>
        <v>0</v>
      </c>
      <c r="U144" s="207" t="s">
        <v>4</v>
      </c>
      <c r="V144" s="178" t="s">
        <v>45</v>
      </c>
      <c r="W144" s="202"/>
      <c r="X144" s="202"/>
      <c r="Y144" s="203" t="s">
        <v>156</v>
      </c>
      <c r="Z144" s="224">
        <f t="shared" si="18"/>
        <v>0</v>
      </c>
      <c r="AA144" s="225">
        <f t="shared" si="18"/>
        <v>0</v>
      </c>
      <c r="AB144" s="297">
        <f t="shared" si="18"/>
        <v>0</v>
      </c>
      <c r="AC144" s="371">
        <f t="shared" si="18"/>
        <v>0</v>
      </c>
      <c r="AE144" s="199" t="s">
        <v>159</v>
      </c>
      <c r="AF144" s="178" t="s">
        <v>45</v>
      </c>
      <c r="AG144" s="202"/>
      <c r="AH144" s="202"/>
      <c r="AI144" s="224">
        <f t="shared" si="12"/>
        <v>0</v>
      </c>
      <c r="AJ144" s="225">
        <f>SUM(AJ145:AJ147)</f>
        <v>0</v>
      </c>
      <c r="AK144" s="371">
        <f>SUM(AK145:AK147)</f>
        <v>0</v>
      </c>
      <c r="AL144" s="1383">
        <f t="shared" si="13"/>
        <v>0</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0</v>
      </c>
      <c r="Q146" s="225">
        <f t="shared" si="19"/>
        <v>0</v>
      </c>
      <c r="R146" s="225">
        <f t="shared" si="19"/>
        <v>0</v>
      </c>
      <c r="S146" s="226">
        <f t="shared" si="19"/>
        <v>0</v>
      </c>
      <c r="T146" s="275">
        <f t="shared" si="19"/>
        <v>0</v>
      </c>
      <c r="U146" s="207"/>
      <c r="V146" s="200"/>
      <c r="W146" s="201" t="s">
        <v>101</v>
      </c>
      <c r="X146" s="202"/>
      <c r="Y146" s="203" t="s">
        <v>156</v>
      </c>
      <c r="Z146" s="224">
        <f t="shared" si="20"/>
        <v>0</v>
      </c>
      <c r="AA146" s="225">
        <f t="shared" si="20"/>
        <v>0</v>
      </c>
      <c r="AB146" s="297">
        <f t="shared" si="20"/>
        <v>0</v>
      </c>
      <c r="AC146" s="371">
        <f t="shared" si="20"/>
        <v>0</v>
      </c>
      <c r="AE146" s="199" t="s">
        <v>41</v>
      </c>
      <c r="AF146" s="200"/>
      <c r="AG146" s="201" t="s">
        <v>101</v>
      </c>
      <c r="AH146" s="202"/>
      <c r="AI146" s="224">
        <f t="shared" si="12"/>
        <v>0</v>
      </c>
      <c r="AJ146" s="225">
        <f t="shared" si="21"/>
        <v>0</v>
      </c>
      <c r="AK146" s="371">
        <f t="shared" si="22"/>
        <v>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0</v>
      </c>
      <c r="Q147" s="225">
        <f t="shared" si="19"/>
        <v>0</v>
      </c>
      <c r="R147" s="225">
        <f t="shared" si="19"/>
        <v>0</v>
      </c>
      <c r="S147" s="226">
        <f t="shared" si="19"/>
        <v>0</v>
      </c>
      <c r="T147" s="275">
        <f t="shared" si="19"/>
        <v>0</v>
      </c>
      <c r="U147" s="207"/>
      <c r="V147" s="200"/>
      <c r="W147" s="201" t="s">
        <v>13</v>
      </c>
      <c r="X147" s="202"/>
      <c r="Y147" s="203" t="s">
        <v>156</v>
      </c>
      <c r="Z147" s="224">
        <f t="shared" si="20"/>
        <v>0</v>
      </c>
      <c r="AA147" s="225">
        <f t="shared" si="20"/>
        <v>0</v>
      </c>
      <c r="AB147" s="297">
        <f t="shared" si="20"/>
        <v>0</v>
      </c>
      <c r="AC147" s="371">
        <f t="shared" si="20"/>
        <v>0</v>
      </c>
      <c r="AE147" s="199" t="s">
        <v>162</v>
      </c>
      <c r="AF147" s="200"/>
      <c r="AG147" s="201" t="s">
        <v>13</v>
      </c>
      <c r="AH147" s="202"/>
      <c r="AI147" s="224">
        <f t="shared" si="12"/>
        <v>0</v>
      </c>
      <c r="AJ147" s="225">
        <f t="shared" si="21"/>
        <v>0</v>
      </c>
      <c r="AK147" s="371">
        <f t="shared" si="22"/>
        <v>0</v>
      </c>
      <c r="AL147" s="1383">
        <f t="shared" si="13"/>
        <v>0</v>
      </c>
      <c r="AM147" s="1339"/>
    </row>
    <row r="148" spans="1:39" ht="14.45" customHeight="1">
      <c r="A148" s="557">
        <v>0</v>
      </c>
      <c r="B148" s="558">
        <v>0</v>
      </c>
      <c r="C148" s="558">
        <v>0</v>
      </c>
      <c r="D148" s="558">
        <v>0</v>
      </c>
      <c r="E148" s="559">
        <v>0</v>
      </c>
      <c r="K148" s="199" t="s">
        <v>83</v>
      </c>
      <c r="L148" s="178"/>
      <c r="M148" s="201" t="s">
        <v>47</v>
      </c>
      <c r="N148" s="202"/>
      <c r="O148" s="203"/>
      <c r="P148" s="224">
        <f t="shared" si="19"/>
        <v>237990</v>
      </c>
      <c r="Q148" s="225">
        <f t="shared" si="19"/>
        <v>237990</v>
      </c>
      <c r="R148" s="225">
        <f t="shared" si="19"/>
        <v>32400</v>
      </c>
      <c r="S148" s="226">
        <f t="shared" si="19"/>
        <v>0</v>
      </c>
      <c r="T148" s="275">
        <f t="shared" si="19"/>
        <v>141400</v>
      </c>
      <c r="U148" s="207" t="s">
        <v>4</v>
      </c>
      <c r="V148" s="178"/>
      <c r="W148" s="201" t="s">
        <v>47</v>
      </c>
      <c r="X148" s="202"/>
      <c r="Y148" s="203" t="s">
        <v>156</v>
      </c>
      <c r="Z148" s="224">
        <f>IF(ISERROR(Z$33*(Q148/(Q148+Q149))),0,ROUND(Z$33*(Q148/(Q148+Q149)),0))</f>
        <v>25042</v>
      </c>
      <c r="AA148" s="225">
        <f>IF(ISERROR(AA$33*(R148/(R148+R149))),0,ROUND(AA$33*(R148/(R148+R149)),0))</f>
        <v>16000</v>
      </c>
      <c r="AB148" s="297">
        <f>IF(ISERROR(AB$33*(S148/(S148+S149))),0,ROUND(AB$33*(S148/(S148+S149)),0))</f>
        <v>0</v>
      </c>
      <c r="AC148" s="371">
        <f>IF(ISERROR(AC$33*(T148/(T148+T149))),0,ROUND(AC$33*(T148/(T148+T149)),0))</f>
        <v>7600</v>
      </c>
      <c r="AE148" s="199" t="s">
        <v>163</v>
      </c>
      <c r="AF148" s="178"/>
      <c r="AG148" s="201" t="s">
        <v>47</v>
      </c>
      <c r="AH148" s="202"/>
      <c r="AI148" s="224">
        <f t="shared" si="12"/>
        <v>212948</v>
      </c>
      <c r="AJ148" s="225">
        <f t="shared" si="21"/>
        <v>16400</v>
      </c>
      <c r="AK148" s="371">
        <f t="shared" si="22"/>
        <v>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0</v>
      </c>
      <c r="Q149" s="225">
        <f t="shared" si="19"/>
        <v>0</v>
      </c>
      <c r="R149" s="225">
        <f t="shared" si="19"/>
        <v>0</v>
      </c>
      <c r="S149" s="226">
        <f t="shared" si="19"/>
        <v>0</v>
      </c>
      <c r="T149" s="275">
        <f t="shared" si="1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2"/>
        <v>0</v>
      </c>
      <c r="AJ149" s="225">
        <f t="shared" si="21"/>
        <v>0</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0</v>
      </c>
      <c r="Q150" s="225">
        <f t="shared" si="19"/>
        <v>0</v>
      </c>
      <c r="R150" s="225">
        <f t="shared" si="19"/>
        <v>0</v>
      </c>
      <c r="S150" s="226">
        <f t="shared" si="19"/>
        <v>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0</v>
      </c>
      <c r="AA150" s="225">
        <f t="shared" si="23"/>
        <v>0</v>
      </c>
      <c r="AB150" s="297">
        <f t="shared" si="23"/>
        <v>0</v>
      </c>
      <c r="AC150" s="371">
        <f t="shared" si="23"/>
        <v>0</v>
      </c>
      <c r="AE150" s="199" t="s">
        <v>165</v>
      </c>
      <c r="AF150" s="200"/>
      <c r="AG150" s="201" t="s">
        <v>52</v>
      </c>
      <c r="AH150" s="202"/>
      <c r="AI150" s="224">
        <f t="shared" si="12"/>
        <v>0</v>
      </c>
      <c r="AJ150" s="225">
        <f t="shared" si="21"/>
        <v>0</v>
      </c>
      <c r="AK150" s="371">
        <f t="shared" si="22"/>
        <v>0</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4590</v>
      </c>
      <c r="Q154" s="225">
        <f t="shared" si="24"/>
        <v>4590</v>
      </c>
      <c r="R154" s="225">
        <f t="shared" si="24"/>
        <v>0</v>
      </c>
      <c r="S154" s="226">
        <f t="shared" si="24"/>
        <v>1500</v>
      </c>
      <c r="T154" s="275">
        <f t="shared" si="24"/>
        <v>0</v>
      </c>
      <c r="U154" s="207"/>
      <c r="V154" s="200"/>
      <c r="W154" s="178" t="s">
        <v>60</v>
      </c>
      <c r="X154" s="202"/>
      <c r="Y154" s="203" t="s">
        <v>156</v>
      </c>
      <c r="Z154" s="224">
        <f>SUM(Z155:Z159)</f>
        <v>129</v>
      </c>
      <c r="AA154" s="225">
        <f>SUM(AA155:AA159)</f>
        <v>0</v>
      </c>
      <c r="AB154" s="297">
        <f>SUM(AB155:AB159)</f>
        <v>0</v>
      </c>
      <c r="AC154" s="371">
        <f>SUM(AC155:AC159)</f>
        <v>0</v>
      </c>
      <c r="AE154" s="199" t="s">
        <v>169</v>
      </c>
      <c r="AF154" s="200"/>
      <c r="AG154" s="178" t="s">
        <v>60</v>
      </c>
      <c r="AH154" s="202"/>
      <c r="AI154" s="224">
        <f t="shared" si="12"/>
        <v>4461</v>
      </c>
      <c r="AJ154" s="225">
        <f>SUM(AJ155:AJ159)</f>
        <v>0</v>
      </c>
      <c r="AK154" s="371">
        <f>SUM(AK155:AK159)</f>
        <v>1500</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4590</v>
      </c>
      <c r="Q158" s="225">
        <f t="shared" si="24"/>
        <v>4590</v>
      </c>
      <c r="R158" s="225">
        <f t="shared" si="24"/>
        <v>0</v>
      </c>
      <c r="S158" s="226">
        <f t="shared" si="24"/>
        <v>1500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129</v>
      </c>
      <c r="AA158" s="225">
        <f t="shared" si="27"/>
        <v>0</v>
      </c>
      <c r="AB158" s="297">
        <f t="shared" si="27"/>
        <v>0</v>
      </c>
      <c r="AC158" s="371">
        <f t="shared" si="27"/>
        <v>0</v>
      </c>
      <c r="AE158" s="199"/>
      <c r="AF158" s="200"/>
      <c r="AG158" s="200"/>
      <c r="AH158" s="201" t="s">
        <v>150</v>
      </c>
      <c r="AI158" s="224">
        <f t="shared" si="12"/>
        <v>4461</v>
      </c>
      <c r="AJ158" s="225">
        <f t="shared" si="25"/>
        <v>0</v>
      </c>
      <c r="AK158" s="371">
        <f t="shared" si="26"/>
        <v>1500</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93486</v>
      </c>
      <c r="Q160" s="225">
        <f t="shared" si="24"/>
        <v>93486</v>
      </c>
      <c r="R160" s="225">
        <f t="shared" si="24"/>
        <v>38676</v>
      </c>
      <c r="S160" s="226">
        <f t="shared" si="24"/>
        <v>0</v>
      </c>
      <c r="T160" s="275">
        <f t="shared" si="24"/>
        <v>27500</v>
      </c>
      <c r="U160" s="207" t="s">
        <v>72</v>
      </c>
      <c r="V160" s="200"/>
      <c r="W160" s="201" t="s">
        <v>70</v>
      </c>
      <c r="X160" s="202"/>
      <c r="Y160" s="203"/>
      <c r="Z160" s="224">
        <f>Z45</f>
        <v>9687</v>
      </c>
      <c r="AA160" s="225">
        <f>AA45</f>
        <v>0</v>
      </c>
      <c r="AB160" s="297">
        <f>AB45</f>
        <v>0</v>
      </c>
      <c r="AC160" s="371">
        <f>AC45</f>
        <v>9200</v>
      </c>
      <c r="AE160" s="199"/>
      <c r="AF160" s="200"/>
      <c r="AG160" s="201" t="s">
        <v>70</v>
      </c>
      <c r="AH160" s="202"/>
      <c r="AI160" s="224">
        <f t="shared" si="12"/>
        <v>83799</v>
      </c>
      <c r="AJ160" s="225">
        <f t="shared" si="25"/>
        <v>38676</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0</v>
      </c>
      <c r="Q162" s="225">
        <f t="shared" si="24"/>
        <v>0</v>
      </c>
      <c r="R162" s="225">
        <f t="shared" si="24"/>
        <v>0</v>
      </c>
      <c r="S162" s="226">
        <f t="shared" si="24"/>
        <v>0</v>
      </c>
      <c r="T162" s="275">
        <f t="shared" si="24"/>
        <v>0</v>
      </c>
      <c r="U162" s="207"/>
      <c r="V162" s="221"/>
      <c r="W162" s="201" t="s">
        <v>13</v>
      </c>
      <c r="X162" s="202"/>
      <c r="Y162" s="203" t="s">
        <v>156</v>
      </c>
      <c r="Z162" s="224">
        <f t="shared" si="28"/>
        <v>0</v>
      </c>
      <c r="AA162" s="225">
        <f t="shared" si="28"/>
        <v>0</v>
      </c>
      <c r="AB162" s="297">
        <f t="shared" si="28"/>
        <v>0</v>
      </c>
      <c r="AC162" s="371">
        <f t="shared" si="28"/>
        <v>0</v>
      </c>
      <c r="AE162" s="199"/>
      <c r="AF162" s="221"/>
      <c r="AG162" s="201" t="s">
        <v>13</v>
      </c>
      <c r="AH162" s="202"/>
      <c r="AI162" s="224">
        <f t="shared" si="12"/>
        <v>0</v>
      </c>
      <c r="AJ162" s="225">
        <f t="shared" si="25"/>
        <v>0</v>
      </c>
      <c r="AK162" s="371">
        <f t="shared" si="26"/>
        <v>0</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10988</v>
      </c>
      <c r="Q163" s="225">
        <f t="shared" si="29"/>
        <v>10988</v>
      </c>
      <c r="R163" s="225">
        <f t="shared" si="29"/>
        <v>0</v>
      </c>
      <c r="S163" s="226">
        <f t="shared" si="29"/>
        <v>0</v>
      </c>
      <c r="T163" s="275">
        <f t="shared" si="29"/>
        <v>0</v>
      </c>
      <c r="U163" s="207" t="s">
        <v>4</v>
      </c>
      <c r="V163" s="178" t="s">
        <v>78</v>
      </c>
      <c r="W163" s="202"/>
      <c r="X163" s="202"/>
      <c r="Y163" s="203" t="s">
        <v>156</v>
      </c>
      <c r="Z163" s="224">
        <f t="shared" si="28"/>
        <v>309</v>
      </c>
      <c r="AA163" s="225">
        <f t="shared" si="28"/>
        <v>0</v>
      </c>
      <c r="AB163" s="297">
        <f t="shared" si="28"/>
        <v>0</v>
      </c>
      <c r="AC163" s="371">
        <f t="shared" si="28"/>
        <v>0</v>
      </c>
      <c r="AE163" s="199" t="s">
        <v>4</v>
      </c>
      <c r="AF163" s="178" t="s">
        <v>78</v>
      </c>
      <c r="AG163" s="202"/>
      <c r="AH163" s="202"/>
      <c r="AI163" s="224">
        <f t="shared" si="12"/>
        <v>10679</v>
      </c>
      <c r="AJ163" s="225">
        <f>SUM(AJ164:AJ165)</f>
        <v>0</v>
      </c>
      <c r="AK163" s="371">
        <f>SUM(AK164:AK165)</f>
        <v>0</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10988</v>
      </c>
      <c r="Q165" s="225">
        <f t="shared" si="29"/>
        <v>10988</v>
      </c>
      <c r="R165" s="225">
        <f t="shared" si="29"/>
        <v>0</v>
      </c>
      <c r="S165" s="226">
        <f t="shared" si="29"/>
        <v>0</v>
      </c>
      <c r="T165" s="275">
        <f t="shared" si="29"/>
        <v>0</v>
      </c>
      <c r="U165" s="207"/>
      <c r="V165" s="221"/>
      <c r="W165" s="201" t="s">
        <v>13</v>
      </c>
      <c r="X165" s="202"/>
      <c r="Y165" s="203" t="s">
        <v>156</v>
      </c>
      <c r="Z165" s="224">
        <f>Z163-Z164</f>
        <v>309</v>
      </c>
      <c r="AA165" s="225">
        <f>AA163-AA164</f>
        <v>0</v>
      </c>
      <c r="AB165" s="297">
        <f>AB163-AB164</f>
        <v>0</v>
      </c>
      <c r="AC165" s="371">
        <f>AC163-AC164</f>
        <v>0</v>
      </c>
      <c r="AE165" s="199"/>
      <c r="AF165" s="221"/>
      <c r="AG165" s="201" t="s">
        <v>13</v>
      </c>
      <c r="AH165" s="202"/>
      <c r="AI165" s="224">
        <f t="shared" si="12"/>
        <v>10679</v>
      </c>
      <c r="AJ165" s="225">
        <f t="shared" si="30"/>
        <v>0</v>
      </c>
      <c r="AK165" s="371">
        <f t="shared" si="31"/>
        <v>0</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116725</v>
      </c>
      <c r="Q166" s="225">
        <f t="shared" si="29"/>
        <v>116725</v>
      </c>
      <c r="R166" s="225">
        <f t="shared" si="29"/>
        <v>47169</v>
      </c>
      <c r="S166" s="226">
        <f t="shared" si="29"/>
        <v>0</v>
      </c>
      <c r="T166" s="275">
        <f t="shared" si="29"/>
        <v>49000</v>
      </c>
      <c r="U166" s="207"/>
      <c r="V166" s="174"/>
      <c r="W166" s="201" t="s">
        <v>88</v>
      </c>
      <c r="X166" s="202"/>
      <c r="Y166" s="203"/>
      <c r="Z166" s="224">
        <f t="shared" ref="Z166:AC167" si="32">Z51</f>
        <v>0</v>
      </c>
      <c r="AA166" s="225">
        <f t="shared" si="32"/>
        <v>0</v>
      </c>
      <c r="AB166" s="297">
        <f t="shared" si="32"/>
        <v>0</v>
      </c>
      <c r="AC166" s="371">
        <f t="shared" si="32"/>
        <v>0</v>
      </c>
      <c r="AE166" s="199"/>
      <c r="AF166" s="174"/>
      <c r="AG166" s="201" t="s">
        <v>88</v>
      </c>
      <c r="AH166" s="202"/>
      <c r="AI166" s="224">
        <f t="shared" si="12"/>
        <v>116725</v>
      </c>
      <c r="AJ166" s="225">
        <f t="shared" si="30"/>
        <v>47169</v>
      </c>
      <c r="AK166" s="371">
        <f t="shared" si="31"/>
        <v>0</v>
      </c>
      <c r="AL166" s="1383">
        <f t="shared" si="13"/>
        <v>0</v>
      </c>
      <c r="AM166" s="1339"/>
    </row>
    <row r="167" spans="1:39" ht="14.45" customHeight="1" thickBot="1">
      <c r="A167" s="560"/>
      <c r="B167" s="561"/>
      <c r="C167" s="561"/>
      <c r="D167" s="561"/>
      <c r="E167" s="562"/>
      <c r="K167" s="199"/>
      <c r="L167" s="181" t="s">
        <v>91</v>
      </c>
      <c r="M167" s="201" t="s">
        <v>89</v>
      </c>
      <c r="N167" s="202"/>
      <c r="O167" s="203"/>
      <c r="P167" s="224">
        <f t="shared" si="29"/>
        <v>4350</v>
      </c>
      <c r="Q167" s="225">
        <f t="shared" si="29"/>
        <v>4350</v>
      </c>
      <c r="R167" s="225">
        <f t="shared" si="29"/>
        <v>0</v>
      </c>
      <c r="S167" s="226">
        <f t="shared" si="29"/>
        <v>0</v>
      </c>
      <c r="T167" s="275">
        <f t="shared" si="29"/>
        <v>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4350</v>
      </c>
      <c r="AJ167" s="225">
        <f t="shared" si="30"/>
        <v>0</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0</v>
      </c>
      <c r="Q169" s="225">
        <f t="shared" si="29"/>
        <v>0</v>
      </c>
      <c r="R169" s="225">
        <f t="shared" si="29"/>
        <v>0</v>
      </c>
      <c r="S169" s="226">
        <f t="shared" si="29"/>
        <v>0</v>
      </c>
      <c r="T169" s="275">
        <f t="shared" si="29"/>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0</v>
      </c>
      <c r="AJ169" s="225">
        <f t="shared" si="30"/>
        <v>0</v>
      </c>
      <c r="AK169" s="371">
        <f t="shared" si="31"/>
        <v>0</v>
      </c>
      <c r="AL169" s="1383">
        <f t="shared" si="13"/>
        <v>0</v>
      </c>
      <c r="AM169" s="1339"/>
    </row>
    <row r="170" spans="1:39" ht="14.45" customHeight="1">
      <c r="A170" s="554">
        <v>0</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6000</v>
      </c>
      <c r="B173" s="558">
        <v>0</v>
      </c>
      <c r="C173" s="558">
        <v>0</v>
      </c>
      <c r="D173" s="558">
        <v>3000</v>
      </c>
      <c r="E173" s="559">
        <v>0</v>
      </c>
      <c r="K173" s="199"/>
      <c r="L173" s="181" t="s">
        <v>41</v>
      </c>
      <c r="M173" s="201" t="s">
        <v>108</v>
      </c>
      <c r="N173" s="202"/>
      <c r="O173" s="203"/>
      <c r="P173" s="224">
        <f t="shared" ref="P173:T176" si="36">P58+P112</f>
        <v>4382</v>
      </c>
      <c r="Q173" s="225">
        <f t="shared" si="36"/>
        <v>4382</v>
      </c>
      <c r="R173" s="225">
        <f t="shared" si="36"/>
        <v>0</v>
      </c>
      <c r="S173" s="226">
        <f t="shared" si="36"/>
        <v>0</v>
      </c>
      <c r="T173" s="275">
        <f t="shared" si="36"/>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4382</v>
      </c>
      <c r="AJ173" s="225">
        <f t="shared" si="34"/>
        <v>0</v>
      </c>
      <c r="AK173" s="371">
        <f t="shared" si="35"/>
        <v>0</v>
      </c>
      <c r="AL173" s="1383">
        <f t="shared" si="13"/>
        <v>0</v>
      </c>
      <c r="AM173" s="1339"/>
    </row>
    <row r="174" spans="1:39" ht="14.45" customHeight="1">
      <c r="A174" s="557">
        <v>25042</v>
      </c>
      <c r="B174" s="558">
        <v>16000</v>
      </c>
      <c r="C174" s="558">
        <v>0</v>
      </c>
      <c r="D174" s="558">
        <v>0</v>
      </c>
      <c r="E174" s="559">
        <v>7600</v>
      </c>
      <c r="K174" s="199"/>
      <c r="L174" s="221"/>
      <c r="M174" s="201" t="s">
        <v>13</v>
      </c>
      <c r="N174" s="202"/>
      <c r="O174" s="203"/>
      <c r="P174" s="224">
        <f t="shared" si="36"/>
        <v>0</v>
      </c>
      <c r="Q174" s="225">
        <f t="shared" si="36"/>
        <v>0</v>
      </c>
      <c r="R174" s="225">
        <f t="shared" si="36"/>
        <v>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0</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0</v>
      </c>
      <c r="AJ174" s="225">
        <f t="shared" si="34"/>
        <v>0</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2"/>
        <v>0</v>
      </c>
      <c r="AJ175" s="225">
        <f t="shared" si="34"/>
        <v>0</v>
      </c>
      <c r="AK175" s="371">
        <f t="shared" si="35"/>
        <v>0</v>
      </c>
      <c r="AL175" s="1383">
        <f t="shared" si="13"/>
        <v>0</v>
      </c>
      <c r="AM175" s="1387" t="s">
        <v>1277</v>
      </c>
    </row>
    <row r="176" spans="1:39" ht="14.45" customHeight="1" thickBot="1">
      <c r="A176" s="557">
        <v>9687</v>
      </c>
      <c r="B176" s="558">
        <v>0</v>
      </c>
      <c r="C176" s="558">
        <v>0</v>
      </c>
      <c r="D176" s="558">
        <v>0</v>
      </c>
      <c r="E176" s="559">
        <v>9200</v>
      </c>
      <c r="K176" s="316"/>
      <c r="L176" s="317" t="s">
        <v>82</v>
      </c>
      <c r="M176" s="318"/>
      <c r="N176" s="318"/>
      <c r="O176" s="319"/>
      <c r="P176" s="320">
        <f t="shared" si="36"/>
        <v>800263</v>
      </c>
      <c r="Q176" s="321">
        <f t="shared" si="36"/>
        <v>708025</v>
      </c>
      <c r="R176" s="321">
        <f t="shared" si="36"/>
        <v>118245</v>
      </c>
      <c r="S176" s="322">
        <f t="shared" si="36"/>
        <v>193273</v>
      </c>
      <c r="T176" s="323">
        <f t="shared" si="36"/>
        <v>281900</v>
      </c>
      <c r="U176" s="372"/>
      <c r="V176" s="317" t="s">
        <v>82</v>
      </c>
      <c r="W176" s="318"/>
      <c r="X176" s="318"/>
      <c r="Y176" s="319"/>
      <c r="Z176" s="320">
        <f>Z61</f>
        <v>47619</v>
      </c>
      <c r="AA176" s="321">
        <f>AA61</f>
        <v>16000</v>
      </c>
      <c r="AB176" s="500">
        <f>AB61</f>
        <v>0</v>
      </c>
      <c r="AC176" s="373">
        <f>AC61</f>
        <v>16800</v>
      </c>
      <c r="AE176" s="374"/>
      <c r="AF176" s="317" t="s">
        <v>82</v>
      </c>
      <c r="AG176" s="318"/>
      <c r="AH176" s="318"/>
      <c r="AI176" s="375">
        <f t="shared" si="12"/>
        <v>660406</v>
      </c>
      <c r="AJ176" s="321">
        <f>SUM(AJ123,AJ126,AJ129,AJ133:AJ144,AJ148:AJ154,AJ160:AJ163,AJ166:AJ175)</f>
        <v>102245</v>
      </c>
      <c r="AK176" s="373">
        <f>SUM(AK123,AK126,AK129,AK133:AK144,AK148:AK154,AK160:AK163,AK166:AK175)</f>
        <v>119141</v>
      </c>
      <c r="AL176" s="1340">
        <f>SUM(AL123,AL126,AL129,AL133:AL144,AL148:AL154,AL160:AL163,AL166:AL175)</f>
        <v>92238</v>
      </c>
      <c r="AM176" s="1388">
        <f>P176-Q176</f>
        <v>92238</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6890</v>
      </c>
      <c r="B180" s="558">
        <v>0</v>
      </c>
      <c r="C180" s="558">
        <v>0</v>
      </c>
      <c r="D180" s="558">
        <v>0</v>
      </c>
      <c r="E180" s="559">
        <v>0</v>
      </c>
      <c r="AC180" s="442"/>
    </row>
    <row r="181" spans="1:29" ht="14.25" thickBot="1">
      <c r="A181" s="557">
        <v>47619</v>
      </c>
      <c r="B181" s="558">
        <v>16000</v>
      </c>
      <c r="C181" s="558">
        <v>0</v>
      </c>
      <c r="D181" s="558">
        <v>3000</v>
      </c>
      <c r="E181" s="559">
        <v>16800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4.xml><?xml version="1.0" encoding="utf-8"?>
<worksheet xmlns="http://schemas.openxmlformats.org/spreadsheetml/2006/main" xmlns:r="http://schemas.openxmlformats.org/officeDocument/2006/relationships">
  <dimension ref="A1:AM245"/>
  <sheetViews>
    <sheetView topLeftCell="AB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653</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195105</v>
      </c>
      <c r="B8" s="555">
        <v>195105</v>
      </c>
      <c r="C8" s="555">
        <v>184061</v>
      </c>
      <c r="D8" s="555">
        <v>11044</v>
      </c>
      <c r="E8" s="555">
        <v>65741</v>
      </c>
      <c r="F8" s="555">
        <v>51861</v>
      </c>
      <c r="G8" s="555">
        <v>878</v>
      </c>
      <c r="H8" s="556">
        <v>70300</v>
      </c>
      <c r="I8" s="558"/>
      <c r="K8" s="188"/>
      <c r="L8" s="189" t="s">
        <v>8</v>
      </c>
      <c r="M8" s="190"/>
      <c r="N8" s="190"/>
      <c r="O8" s="191" t="s">
        <v>9</v>
      </c>
      <c r="P8" s="192">
        <f>'Ｓ５２（1977）'!A9</f>
        <v>0</v>
      </c>
      <c r="Q8" s="258">
        <f>'Ｓ５２（1977）'!C9</f>
        <v>0</v>
      </c>
      <c r="R8" s="258">
        <f>'Ｓ５２（1977）'!E9</f>
        <v>0</v>
      </c>
      <c r="S8" s="260">
        <f>'Ｓ５２（1977）'!F9</f>
        <v>0</v>
      </c>
      <c r="T8" s="261">
        <f>'Ｓ５２（1977）'!H9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'Ｓ５２（1977）'!A10</f>
        <v>0</v>
      </c>
      <c r="Q9" s="205">
        <f>'Ｓ５２（1977）'!C10</f>
        <v>0</v>
      </c>
      <c r="R9" s="205">
        <f>'Ｓ５２（1977）'!E10</f>
        <v>0</v>
      </c>
      <c r="S9" s="267">
        <f>'Ｓ５２（1977）'!F10</f>
        <v>0</v>
      </c>
      <c r="T9" s="268">
        <f>'Ｓ５２（1977）'!H10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'Ｓ５２（1977）'!A11</f>
        <v>0</v>
      </c>
      <c r="Q11" s="218">
        <f>'Ｓ５２（1977）'!C11</f>
        <v>0</v>
      </c>
      <c r="R11" s="218">
        <f>'Ｓ５２（1977）'!E11</f>
        <v>0</v>
      </c>
      <c r="S11" s="283">
        <f>'Ｓ５２（1977）'!F11</f>
        <v>0</v>
      </c>
      <c r="T11" s="268">
        <f>'Ｓ５２（1977）'!H11</f>
        <v>0</v>
      </c>
      <c r="U11" s="207"/>
      <c r="V11" s="200"/>
      <c r="W11" s="172"/>
      <c r="X11" s="172"/>
      <c r="Y11" s="208"/>
      <c r="Z11" s="209"/>
      <c r="AA11" s="210"/>
      <c r="AB11" s="210"/>
      <c r="AC11" s="211"/>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'Ｓ５２（1977）'!A12</f>
        <v>0</v>
      </c>
      <c r="Q12" s="205">
        <f>'Ｓ５２（1977）'!C12</f>
        <v>0</v>
      </c>
      <c r="R12" s="205">
        <f>'Ｓ５２（1977）'!E12</f>
        <v>0</v>
      </c>
      <c r="S12" s="267">
        <f>'Ｓ５２（1977）'!F12</f>
        <v>0</v>
      </c>
      <c r="T12" s="268">
        <f>'Ｓ５２（1977）'!H12</f>
        <v>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'Ｓ５２（1977）'!A14</f>
        <v>0</v>
      </c>
      <c r="Q14" s="205">
        <f>'Ｓ５２（1977）'!C14</f>
        <v>0</v>
      </c>
      <c r="R14" s="205">
        <f>'Ｓ５２（1977）'!E14</f>
        <v>0</v>
      </c>
      <c r="S14" s="267">
        <f>'Ｓ５２（1977）'!F14</f>
        <v>0</v>
      </c>
      <c r="T14" s="268">
        <f>'Ｓ５２（1977）'!H14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'Ｓ５２（1977）'!A15</f>
        <v>0</v>
      </c>
      <c r="Q15" s="205">
        <f>'Ｓ５２（1977）'!C15</f>
        <v>0</v>
      </c>
      <c r="R15" s="205">
        <f>'Ｓ５２（1977）'!E15</f>
        <v>0</v>
      </c>
      <c r="S15" s="267">
        <f>'Ｓ５２（1977）'!F15</f>
        <v>0</v>
      </c>
      <c r="T15" s="268">
        <f>'Ｓ５２（1977）'!H15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'Ｓ５２（1977）'!A16</f>
        <v>0</v>
      </c>
      <c r="Q16" s="205">
        <f>'Ｓ５２（1977）'!C16</f>
        <v>0</v>
      </c>
      <c r="R16" s="205">
        <f>'Ｓ５２（1977）'!E16</f>
        <v>0</v>
      </c>
      <c r="S16" s="267">
        <f>'Ｓ５２（1977）'!F16</f>
        <v>0</v>
      </c>
      <c r="T16" s="268">
        <f>'Ｓ５２（1977）'!H16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'Ｓ５２（1977）'!A17</f>
        <v>0</v>
      </c>
      <c r="Q18" s="205">
        <f>'Ｓ５２（1977）'!C17</f>
        <v>0</v>
      </c>
      <c r="R18" s="205">
        <f>'Ｓ５２（1977）'!E17</f>
        <v>0</v>
      </c>
      <c r="S18" s="267">
        <f>'Ｓ５２（1977）'!F17</f>
        <v>0</v>
      </c>
      <c r="T18" s="268">
        <f>'Ｓ５２（1977）'!H17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'Ｓ５２（1977）'!A18</f>
        <v>0</v>
      </c>
      <c r="Q19" s="205">
        <f>'Ｓ５２（1977）'!C18</f>
        <v>0</v>
      </c>
      <c r="R19" s="205">
        <f>'Ｓ５２（1977）'!E18</f>
        <v>0</v>
      </c>
      <c r="S19" s="267">
        <f>'Ｓ５２（1977）'!F18</f>
        <v>0</v>
      </c>
      <c r="T19" s="268">
        <f>'Ｓ５２（1977）'!H18</f>
        <v>0</v>
      </c>
      <c r="U19" s="207"/>
      <c r="V19" s="200"/>
      <c r="W19" s="172"/>
      <c r="X19" s="172"/>
      <c r="Y19" s="212"/>
      <c r="Z19" s="209"/>
      <c r="AA19" s="210"/>
      <c r="AB19" s="210"/>
      <c r="AC19" s="211"/>
      <c r="AD19" s="165"/>
      <c r="AE19" s="165"/>
      <c r="AF19" s="165"/>
      <c r="AG19" s="165"/>
      <c r="AH19" s="165"/>
    </row>
    <row r="20" spans="1:34" ht="14.45" customHeight="1">
      <c r="A20" s="557">
        <v>81658</v>
      </c>
      <c r="B20" s="558">
        <v>81658</v>
      </c>
      <c r="C20" s="558">
        <v>70614</v>
      </c>
      <c r="D20" s="558">
        <v>11044</v>
      </c>
      <c r="E20" s="558">
        <v>0</v>
      </c>
      <c r="F20" s="558">
        <v>51861</v>
      </c>
      <c r="G20" s="558">
        <v>878</v>
      </c>
      <c r="H20" s="559">
        <v>24400</v>
      </c>
      <c r="I20" s="558"/>
      <c r="K20" s="199"/>
      <c r="L20" s="201" t="s">
        <v>19</v>
      </c>
      <c r="M20" s="202"/>
      <c r="N20" s="202"/>
      <c r="O20" s="203" t="s">
        <v>20</v>
      </c>
      <c r="P20" s="204">
        <f>'Ｓ５２（1977）'!A19</f>
        <v>0</v>
      </c>
      <c r="Q20" s="205">
        <f>'Ｓ５２（1977）'!C19</f>
        <v>0</v>
      </c>
      <c r="R20" s="449">
        <f>'Ｓ５２（1977）'!E19</f>
        <v>0</v>
      </c>
      <c r="S20" s="267">
        <f>'Ｓ５２（1977）'!F19</f>
        <v>0</v>
      </c>
      <c r="T20" s="268">
        <f>'Ｓ５２（1977）'!H19</f>
        <v>0</v>
      </c>
      <c r="U20" s="207" t="s">
        <v>4</v>
      </c>
      <c r="V20" s="200"/>
      <c r="W20" s="172"/>
      <c r="X20" s="172"/>
      <c r="Y20" s="212"/>
      <c r="Z20" s="209"/>
      <c r="AA20" s="210"/>
      <c r="AB20" s="210"/>
      <c r="AC20" s="211"/>
      <c r="AD20" s="165"/>
      <c r="AE20" s="165"/>
      <c r="AF20" s="165"/>
      <c r="AG20" s="165"/>
      <c r="AH20" s="165"/>
    </row>
    <row r="21" spans="1:34" ht="14.45" customHeight="1">
      <c r="A21" s="557">
        <v>0</v>
      </c>
      <c r="B21" s="558">
        <v>0</v>
      </c>
      <c r="C21" s="558">
        <v>0</v>
      </c>
      <c r="D21" s="558">
        <v>0</v>
      </c>
      <c r="E21" s="558">
        <v>0</v>
      </c>
      <c r="F21" s="558">
        <v>0</v>
      </c>
      <c r="G21" s="558">
        <v>0</v>
      </c>
      <c r="H21" s="559">
        <v>0</v>
      </c>
      <c r="I21" s="558"/>
      <c r="K21" s="199" t="s">
        <v>21</v>
      </c>
      <c r="L21" s="200"/>
      <c r="M21" s="201" t="s">
        <v>22</v>
      </c>
      <c r="N21" s="202"/>
      <c r="O21" s="203" t="s">
        <v>23</v>
      </c>
      <c r="P21" s="204">
        <f>'Ｓ５２（1977）'!A21</f>
        <v>0</v>
      </c>
      <c r="Q21" s="205">
        <f>'Ｓ５２（1977）'!C21</f>
        <v>0</v>
      </c>
      <c r="R21" s="205">
        <f>'Ｓ５２（1977）'!E21</f>
        <v>0</v>
      </c>
      <c r="S21" s="267">
        <f>'Ｓ５２（1977）'!F21</f>
        <v>0</v>
      </c>
      <c r="T21" s="268">
        <f>'Ｓ５２（1977）'!H21</f>
        <v>0</v>
      </c>
      <c r="U21" s="207" t="s">
        <v>24</v>
      </c>
      <c r="V21" s="200"/>
      <c r="W21" s="212"/>
      <c r="X21" s="212"/>
      <c r="Y21" s="212"/>
      <c r="Z21" s="209"/>
      <c r="AA21" s="210"/>
      <c r="AB21" s="210"/>
      <c r="AC21" s="211"/>
      <c r="AD21" s="165"/>
      <c r="AE21" s="165"/>
      <c r="AF21" s="165"/>
      <c r="AG21" s="165"/>
      <c r="AH21" s="165"/>
    </row>
    <row r="22" spans="1:34" ht="14.45" customHeight="1">
      <c r="A22" s="557">
        <v>25601</v>
      </c>
      <c r="B22" s="558">
        <v>25601</v>
      </c>
      <c r="C22" s="558">
        <v>25601</v>
      </c>
      <c r="D22" s="558">
        <v>0</v>
      </c>
      <c r="E22" s="558">
        <v>0</v>
      </c>
      <c r="F22" s="558">
        <v>15134</v>
      </c>
      <c r="G22" s="558">
        <v>0</v>
      </c>
      <c r="H22" s="559">
        <v>10400</v>
      </c>
      <c r="I22" s="558"/>
      <c r="K22" s="199"/>
      <c r="L22" s="200" t="s">
        <v>25</v>
      </c>
      <c r="M22" s="201" t="s">
        <v>26</v>
      </c>
      <c r="N22" s="202"/>
      <c r="O22" s="203" t="s">
        <v>27</v>
      </c>
      <c r="P22" s="204">
        <f>'Ｓ５２（1977）'!A22</f>
        <v>25601</v>
      </c>
      <c r="Q22" s="205">
        <f>'Ｓ５２（1977）'!C22</f>
        <v>25601</v>
      </c>
      <c r="R22" s="205">
        <f>'Ｓ５２（1977）'!E22</f>
        <v>0</v>
      </c>
      <c r="S22" s="267">
        <f>'Ｓ５２（1977）'!F22</f>
        <v>15134</v>
      </c>
      <c r="T22" s="268">
        <f>'Ｓ５２（1977）'!H22</f>
        <v>10400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'Ｓ５２（1977）'!A23</f>
        <v>0</v>
      </c>
      <c r="Q23" s="205">
        <f>'Ｓ５２（1977）'!C23</f>
        <v>0</v>
      </c>
      <c r="R23" s="205">
        <f>'Ｓ５２（1977）'!E23</f>
        <v>0</v>
      </c>
      <c r="S23" s="267">
        <f>'Ｓ５２（1977）'!F23</f>
        <v>0</v>
      </c>
      <c r="T23" s="268">
        <f>'Ｓ５２（1977）'!H23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'Ｓ５２（1977）'!A24</f>
        <v>0</v>
      </c>
      <c r="Q24" s="205">
        <f>'Ｓ５２（1977）'!C24</f>
        <v>0</v>
      </c>
      <c r="R24" s="205">
        <f>'Ｓ５２（1977）'!E24</f>
        <v>0</v>
      </c>
      <c r="S24" s="267">
        <f>'Ｓ５２（1977）'!F24</f>
        <v>0</v>
      </c>
      <c r="T24" s="268">
        <f>'Ｓ５２（1977）'!H24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'Ｓ５２（1977）'!A25</f>
        <v>0</v>
      </c>
      <c r="Q25" s="205">
        <f>'Ｓ５２（1977）'!C25</f>
        <v>0</v>
      </c>
      <c r="R25" s="205">
        <f>'Ｓ５２（1977）'!E25</f>
        <v>0</v>
      </c>
      <c r="S25" s="267">
        <f>'Ｓ５２（1977）'!F25</f>
        <v>0</v>
      </c>
      <c r="T25" s="268">
        <f>'Ｓ５２（1977）'!H25</f>
        <v>0</v>
      </c>
      <c r="U25" s="207"/>
      <c r="V25" s="200"/>
      <c r="W25" s="172"/>
      <c r="X25" s="172"/>
      <c r="Y25" s="212"/>
      <c r="Z25" s="209"/>
      <c r="AA25" s="210"/>
      <c r="AB25" s="210"/>
      <c r="AC25" s="211"/>
      <c r="AD25" s="165"/>
      <c r="AE25" s="165"/>
      <c r="AF25" s="165"/>
      <c r="AG25" s="165"/>
      <c r="AH25" s="165"/>
    </row>
    <row r="26" spans="1:34" ht="14.45" customHeight="1">
      <c r="A26" s="557">
        <v>56057</v>
      </c>
      <c r="B26" s="558">
        <v>56057</v>
      </c>
      <c r="C26" s="558">
        <v>45013</v>
      </c>
      <c r="D26" s="558">
        <v>11044</v>
      </c>
      <c r="E26" s="558">
        <v>0</v>
      </c>
      <c r="F26" s="558">
        <v>36727</v>
      </c>
      <c r="G26" s="558">
        <v>878</v>
      </c>
      <c r="H26" s="559">
        <v>14000</v>
      </c>
      <c r="I26" s="558"/>
      <c r="K26" s="199"/>
      <c r="L26" s="200" t="s">
        <v>38</v>
      </c>
      <c r="M26" s="201" t="s">
        <v>39</v>
      </c>
      <c r="N26" s="202"/>
      <c r="O26" s="203" t="s">
        <v>40</v>
      </c>
      <c r="P26" s="204">
        <f>'Ｓ５２（1977）'!A26</f>
        <v>56057</v>
      </c>
      <c r="Q26" s="205">
        <f>'Ｓ５２（1977）'!C26</f>
        <v>45013</v>
      </c>
      <c r="R26" s="205">
        <f>'Ｓ５２（1977）'!E26</f>
        <v>0</v>
      </c>
      <c r="S26" s="267">
        <f>'Ｓ５２（1977）'!F26</f>
        <v>36727</v>
      </c>
      <c r="T26" s="268">
        <f>'Ｓ５２（1977）'!H26</f>
        <v>14000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'Ｓ５２（1977）'!A27</f>
        <v>0</v>
      </c>
      <c r="Q27" s="205">
        <f>'Ｓ５２（1977）'!C27</f>
        <v>0</v>
      </c>
      <c r="R27" s="205">
        <f>'Ｓ５２（1977）'!E27</f>
        <v>0</v>
      </c>
      <c r="S27" s="267">
        <f>'Ｓ５２（1977）'!F27</f>
        <v>0</v>
      </c>
      <c r="T27" s="268">
        <f>'Ｓ５２（1977）'!H27</f>
        <v>0</v>
      </c>
      <c r="U27" s="207"/>
      <c r="V27" s="200"/>
      <c r="W27" s="172"/>
      <c r="X27" s="172"/>
      <c r="Y27" s="172"/>
      <c r="Z27" s="209"/>
      <c r="AA27" s="210"/>
      <c r="AB27" s="210"/>
      <c r="AC27" s="211"/>
      <c r="AD27" s="165"/>
      <c r="AE27" s="165"/>
      <c r="AF27" s="165"/>
      <c r="AG27" s="165"/>
      <c r="AH27" s="165"/>
    </row>
    <row r="28" spans="1:34" ht="14.45" customHeight="1">
      <c r="A28" s="557">
        <v>0</v>
      </c>
      <c r="B28" s="558">
        <v>0</v>
      </c>
      <c r="C28" s="558">
        <v>0</v>
      </c>
      <c r="D28" s="558">
        <v>0</v>
      </c>
      <c r="E28" s="558">
        <v>0</v>
      </c>
      <c r="F28" s="558">
        <v>0</v>
      </c>
      <c r="G28" s="558">
        <v>0</v>
      </c>
      <c r="H28" s="559">
        <v>0</v>
      </c>
      <c r="I28" s="558"/>
      <c r="K28" s="199" t="s">
        <v>128</v>
      </c>
      <c r="L28" s="221"/>
      <c r="M28" s="201" t="s">
        <v>13</v>
      </c>
      <c r="N28" s="202"/>
      <c r="O28" s="203" t="s">
        <v>44</v>
      </c>
      <c r="P28" s="204">
        <f>'Ｓ５２（1977）'!A28</f>
        <v>0</v>
      </c>
      <c r="Q28" s="205">
        <f>'Ｓ５２（1977）'!C28</f>
        <v>0</v>
      </c>
      <c r="R28" s="205">
        <f>'Ｓ５２（1977）'!E28</f>
        <v>0</v>
      </c>
      <c r="S28" s="267">
        <f>'Ｓ５２（1977）'!F28</f>
        <v>0</v>
      </c>
      <c r="T28" s="268">
        <f>'Ｓ５２（1977）'!H28</f>
        <v>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'Ｓ５２（1977）'!A29</f>
        <v>0</v>
      </c>
      <c r="Q29" s="205">
        <f>'Ｓ５２（1977）'!C29</f>
        <v>0</v>
      </c>
      <c r="R29" s="205">
        <f>'Ｓ５２（1977）'!E29</f>
        <v>0</v>
      </c>
      <c r="S29" s="267">
        <f>'Ｓ５２（1977）'!F29</f>
        <v>0</v>
      </c>
      <c r="T29" s="268">
        <f>'Ｓ５２（1977）'!H29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'Ｓ５２（1977）'!A30</f>
        <v>0</v>
      </c>
      <c r="Q30" s="205">
        <f>'Ｓ５２（1977）'!C30</f>
        <v>0</v>
      </c>
      <c r="R30" s="205">
        <f>'Ｓ５２（1977）'!E30</f>
        <v>0</v>
      </c>
      <c r="S30" s="267">
        <f>'Ｓ５２（1977）'!F30</f>
        <v>0</v>
      </c>
      <c r="T30" s="268">
        <f>'Ｓ５２（1977）'!H30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'Ｓ５２（1977）'!A31</f>
        <v>0</v>
      </c>
      <c r="Q31" s="205">
        <f>'Ｓ５２（1977）'!C31</f>
        <v>0</v>
      </c>
      <c r="R31" s="205">
        <f>'Ｓ５２（1977）'!E31</f>
        <v>0</v>
      </c>
      <c r="S31" s="267">
        <f>'Ｓ５２（1977）'!F31</f>
        <v>0</v>
      </c>
      <c r="T31" s="268">
        <f>'Ｓ５２（1977）'!H31</f>
        <v>0</v>
      </c>
      <c r="U31" s="207"/>
      <c r="V31" s="200"/>
      <c r="W31" s="172"/>
      <c r="X31" s="172"/>
      <c r="Y31" s="212"/>
      <c r="Z31" s="209"/>
      <c r="AA31" s="210"/>
      <c r="AB31" s="210"/>
      <c r="AC31" s="211"/>
      <c r="AD31" s="165"/>
      <c r="AE31" s="165"/>
      <c r="AF31" s="165"/>
      <c r="AG31" s="165"/>
      <c r="AH31" s="165"/>
    </row>
    <row r="32" spans="1:34" ht="14.45" customHeight="1">
      <c r="A32" s="557">
        <v>96776</v>
      </c>
      <c r="B32" s="558">
        <v>96776</v>
      </c>
      <c r="C32" s="558">
        <v>96776</v>
      </c>
      <c r="D32" s="558">
        <v>0</v>
      </c>
      <c r="E32" s="558">
        <v>60184</v>
      </c>
      <c r="F32" s="558">
        <v>0</v>
      </c>
      <c r="G32" s="558">
        <v>0</v>
      </c>
      <c r="H32" s="559">
        <v>35400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38300</v>
      </c>
      <c r="B33" s="558">
        <v>38300</v>
      </c>
      <c r="C33" s="558">
        <v>38300</v>
      </c>
      <c r="D33" s="558">
        <v>0</v>
      </c>
      <c r="E33" s="558">
        <v>21200</v>
      </c>
      <c r="F33" s="558">
        <v>0</v>
      </c>
      <c r="G33" s="558">
        <v>0</v>
      </c>
      <c r="H33" s="559">
        <v>16900</v>
      </c>
      <c r="I33" s="558"/>
      <c r="K33" s="199"/>
      <c r="L33" s="178"/>
      <c r="M33" s="201" t="s">
        <v>47</v>
      </c>
      <c r="N33" s="202"/>
      <c r="O33" s="203" t="s">
        <v>48</v>
      </c>
      <c r="P33" s="204">
        <f>'Ｓ５２（1977）'!A33</f>
        <v>38300</v>
      </c>
      <c r="Q33" s="205">
        <f>'Ｓ５２（1977）'!C33</f>
        <v>38300</v>
      </c>
      <c r="R33" s="205">
        <f>'Ｓ５２（1977）'!E33</f>
        <v>21200</v>
      </c>
      <c r="S33" s="267">
        <f>'Ｓ５２（1977）'!F33</f>
        <v>0</v>
      </c>
      <c r="T33" s="268">
        <f>'Ｓ５２（1977）'!H33</f>
        <v>16900</v>
      </c>
      <c r="U33" s="207" t="s">
        <v>4</v>
      </c>
      <c r="V33" s="201" t="s">
        <v>49</v>
      </c>
      <c r="W33" s="202"/>
      <c r="X33" s="202"/>
      <c r="Y33" s="203" t="s">
        <v>17</v>
      </c>
      <c r="Z33" s="204">
        <f>+A174</f>
        <v>3833</v>
      </c>
      <c r="AA33" s="205">
        <f>+B174</f>
        <v>1947</v>
      </c>
      <c r="AB33" s="205">
        <f>+C174</f>
        <v>0</v>
      </c>
      <c r="AC33" s="548">
        <f>+E174</f>
        <v>900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'Ｓ５２（1977）'!A34</f>
        <v>0</v>
      </c>
      <c r="Q34" s="205">
        <f>'Ｓ５２（1977）'!C34</f>
        <v>0</v>
      </c>
      <c r="R34" s="205">
        <f>'Ｓ５２（1977）'!E34</f>
        <v>0</v>
      </c>
      <c r="S34" s="267">
        <f>'Ｓ５２（1977）'!F34</f>
        <v>0</v>
      </c>
      <c r="T34" s="268">
        <f>'Ｓ５２（1977）'!H34</f>
        <v>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'Ｓ５２（1977）'!A35</f>
        <v>0</v>
      </c>
      <c r="Q35" s="205">
        <f>'Ｓ５２（1977）'!C35</f>
        <v>0</v>
      </c>
      <c r="R35" s="205">
        <f>'Ｓ５２（1977）'!E35</f>
        <v>0</v>
      </c>
      <c r="S35" s="267">
        <f>'Ｓ５２（1977）'!F35</f>
        <v>0</v>
      </c>
      <c r="T35" s="268">
        <f>'Ｓ５２（1977）'!H35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'Ｓ５２（1977）'!A36</f>
        <v>0</v>
      </c>
      <c r="Q36" s="205">
        <f>'Ｓ５２（1977）'!C36</f>
        <v>0</v>
      </c>
      <c r="R36" s="205">
        <f>'Ｓ５２（1977）'!E36</f>
        <v>0</v>
      </c>
      <c r="S36" s="267">
        <f>'Ｓ５２（1977）'!F36</f>
        <v>0</v>
      </c>
      <c r="T36" s="268">
        <f>'Ｓ５２（1977）'!H36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'Ｓ５２（1977）'!A37</f>
        <v>0</v>
      </c>
      <c r="Q37" s="205">
        <f>'Ｓ５２（1977）'!C37</f>
        <v>0</v>
      </c>
      <c r="R37" s="205">
        <f>'Ｓ５２（1977）'!E37</f>
        <v>0</v>
      </c>
      <c r="S37" s="267">
        <f>'Ｓ５２（1977）'!F37</f>
        <v>0</v>
      </c>
      <c r="T37" s="268">
        <f>'Ｓ５２（1977）'!H37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'Ｓ５２（1977）'!A38</f>
        <v>0</v>
      </c>
      <c r="Q38" s="205">
        <f>'Ｓ５２（1977）'!C38</f>
        <v>0</v>
      </c>
      <c r="R38" s="205">
        <f>'Ｓ５２（1977）'!E38</f>
        <v>0</v>
      </c>
      <c r="S38" s="267">
        <f>'Ｓ５２（1977）'!F38</f>
        <v>0</v>
      </c>
      <c r="T38" s="268">
        <f>'Ｓ５２（1977）'!H38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'Ｓ５２（1977）'!A39</f>
        <v>0</v>
      </c>
      <c r="Q39" s="205">
        <f>'Ｓ５２（1977）'!C39</f>
        <v>0</v>
      </c>
      <c r="R39" s="205">
        <f>'Ｓ５２（1977）'!E39</f>
        <v>0</v>
      </c>
      <c r="S39" s="267">
        <f>'Ｓ５２（1977）'!F39</f>
        <v>0</v>
      </c>
      <c r="T39" s="268">
        <f>'Ｓ５２（1977）'!H39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'Ｓ５２（1977）'!A40</f>
        <v>0</v>
      </c>
      <c r="Q40" s="205">
        <f>'Ｓ５２（1977）'!C40</f>
        <v>0</v>
      </c>
      <c r="R40" s="205">
        <f>'Ｓ５２（1977）'!E40</f>
        <v>0</v>
      </c>
      <c r="S40" s="267">
        <f>'Ｓ５２（1977）'!F40</f>
        <v>0</v>
      </c>
      <c r="T40" s="268">
        <f>'Ｓ５２（1977）'!H40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'Ｓ５２（1977）'!A41</f>
        <v>0</v>
      </c>
      <c r="Q41" s="205">
        <f>'Ｓ５２（1977）'!C41</f>
        <v>0</v>
      </c>
      <c r="R41" s="205">
        <f>'Ｓ５２（1977）'!E41</f>
        <v>0</v>
      </c>
      <c r="S41" s="267">
        <f>'Ｓ５２（1977）'!F41</f>
        <v>0</v>
      </c>
      <c r="T41" s="268">
        <f>'Ｓ５２（1977）'!H41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'Ｓ５２（1977）'!A42</f>
        <v>0</v>
      </c>
      <c r="Q42" s="205">
        <f>'Ｓ５２（1977）'!C42</f>
        <v>0</v>
      </c>
      <c r="R42" s="205">
        <f>'Ｓ５２（1977）'!E42</f>
        <v>0</v>
      </c>
      <c r="S42" s="267">
        <f>'Ｓ５２（1977）'!F42</f>
        <v>0</v>
      </c>
      <c r="T42" s="268">
        <f>'Ｓ５２（1977）'!H42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'Ｓ５２（1977）'!A43</f>
        <v>0</v>
      </c>
      <c r="Q43" s="205">
        <f>'Ｓ５２（1977）'!C43</f>
        <v>0</v>
      </c>
      <c r="R43" s="205">
        <f>'Ｓ５２（1977）'!E43</f>
        <v>0</v>
      </c>
      <c r="S43" s="267">
        <f>'Ｓ５２（1977）'!F43</f>
        <v>0</v>
      </c>
      <c r="T43" s="268">
        <f>'Ｓ５２（1977）'!H43</f>
        <v>0</v>
      </c>
      <c r="U43" s="207"/>
      <c r="V43" s="200"/>
      <c r="W43" s="172"/>
      <c r="X43" s="172"/>
      <c r="Y43" s="212"/>
      <c r="Z43" s="209"/>
      <c r="AA43" s="210"/>
      <c r="AB43" s="210"/>
      <c r="AC43" s="211"/>
      <c r="AD43" s="165"/>
      <c r="AE43" s="165"/>
      <c r="AF43" s="165"/>
      <c r="AG43" s="165"/>
      <c r="AH43" s="165"/>
    </row>
    <row r="44" spans="1:34" ht="14.45" customHeight="1">
      <c r="A44" s="557">
        <v>58476</v>
      </c>
      <c r="B44" s="558">
        <v>58476</v>
      </c>
      <c r="C44" s="558">
        <v>58476</v>
      </c>
      <c r="D44" s="558">
        <v>0</v>
      </c>
      <c r="E44" s="558">
        <v>38984</v>
      </c>
      <c r="F44" s="558">
        <v>0</v>
      </c>
      <c r="G44" s="558">
        <v>0</v>
      </c>
      <c r="H44" s="559">
        <v>18500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'Ｓ５２（1977）'!A44</f>
        <v>58476</v>
      </c>
      <c r="Q45" s="205">
        <f>'Ｓ５２（1977）'!C44</f>
        <v>58476</v>
      </c>
      <c r="R45" s="205">
        <f>'Ｓ５２（1977）'!E44</f>
        <v>38984</v>
      </c>
      <c r="S45" s="267">
        <f>'Ｓ５２（1977）'!F44</f>
        <v>0</v>
      </c>
      <c r="T45" s="268">
        <f>'Ｓ５２（1977）'!H44</f>
        <v>18500</v>
      </c>
      <c r="U45" s="207" t="s">
        <v>72</v>
      </c>
      <c r="V45" s="201" t="s">
        <v>87</v>
      </c>
      <c r="W45" s="202"/>
      <c r="X45" s="202"/>
      <c r="Y45" s="203" t="s">
        <v>93</v>
      </c>
      <c r="Z45" s="204">
        <f>+A176</f>
        <v>6400</v>
      </c>
      <c r="AA45" s="205">
        <f>+B176</f>
        <v>0</v>
      </c>
      <c r="AB45" s="205">
        <f>+C176</f>
        <v>0</v>
      </c>
      <c r="AC45" s="548">
        <f>+E176</f>
        <v>5900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'Ｓ５２（1977）'!A45</f>
        <v>0</v>
      </c>
      <c r="Q46" s="205">
        <f>'Ｓ５２（1977）'!C45</f>
        <v>0</v>
      </c>
      <c r="R46" s="205">
        <f>'Ｓ５２（1977）'!E45</f>
        <v>0</v>
      </c>
      <c r="S46" s="267">
        <f>'Ｓ５２（1977）'!F45</f>
        <v>0</v>
      </c>
      <c r="T46" s="268">
        <f>'Ｓ５２（1977）'!H45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'Ｓ５２（1977）'!A46</f>
        <v>0</v>
      </c>
      <c r="Q47" s="205">
        <f>'Ｓ５２（1977）'!C46</f>
        <v>0</v>
      </c>
      <c r="R47" s="205">
        <f>'Ｓ５２（1977）'!E46</f>
        <v>0</v>
      </c>
      <c r="S47" s="267">
        <f>'Ｓ５２（1977）'!F46</f>
        <v>0</v>
      </c>
      <c r="T47" s="268">
        <f>'Ｓ５２（1977）'!H46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'Ｓ５２（1977）'!A47</f>
        <v>0</v>
      </c>
      <c r="Q48" s="205">
        <f>'Ｓ５２（1977）'!C47</f>
        <v>0</v>
      </c>
      <c r="R48" s="205">
        <f>'Ｓ５２（1977）'!E47</f>
        <v>0</v>
      </c>
      <c r="S48" s="267">
        <f>'Ｓ５２（1977）'!F47</f>
        <v>0</v>
      </c>
      <c r="T48" s="268">
        <f>'Ｓ５２（1977）'!H47</f>
        <v>0</v>
      </c>
      <c r="U48" s="207" t="s">
        <v>4</v>
      </c>
      <c r="V48" s="200"/>
      <c r="W48" s="172"/>
      <c r="X48" s="172"/>
      <c r="Y48" s="212"/>
      <c r="Z48" s="209"/>
      <c r="AA48" s="210"/>
      <c r="AB48" s="210"/>
      <c r="AC48" s="211"/>
      <c r="AD48" s="165"/>
      <c r="AE48" s="165"/>
      <c r="AF48" s="165"/>
      <c r="AG48" s="165"/>
      <c r="AH48" s="165"/>
    </row>
    <row r="49" spans="1:38" ht="14.45" customHeight="1">
      <c r="A49" s="557">
        <v>16671</v>
      </c>
      <c r="B49" s="558">
        <v>16671</v>
      </c>
      <c r="C49" s="558">
        <v>16671</v>
      </c>
      <c r="D49" s="558">
        <v>0</v>
      </c>
      <c r="E49" s="558">
        <v>5557</v>
      </c>
      <c r="F49" s="558">
        <v>0</v>
      </c>
      <c r="G49" s="558">
        <v>0</v>
      </c>
      <c r="H49" s="559">
        <v>10500</v>
      </c>
      <c r="I49" s="558"/>
      <c r="K49" s="199"/>
      <c r="L49" s="200"/>
      <c r="M49" s="201" t="s">
        <v>11</v>
      </c>
      <c r="N49" s="202"/>
      <c r="O49" s="203" t="s">
        <v>80</v>
      </c>
      <c r="P49" s="204">
        <f>'Ｓ５２（1977）'!A48</f>
        <v>0</v>
      </c>
      <c r="Q49" s="205">
        <f>'Ｓ５２（1977）'!C48</f>
        <v>0</v>
      </c>
      <c r="R49" s="205">
        <f>'Ｓ５２（1977）'!E48</f>
        <v>0</v>
      </c>
      <c r="S49" s="267">
        <f>'Ｓ５２（1977）'!F48</f>
        <v>0</v>
      </c>
      <c r="T49" s="268">
        <f>'Ｓ５２（1977）'!H48</f>
        <v>0</v>
      </c>
      <c r="U49" s="207"/>
      <c r="V49" s="200"/>
      <c r="W49" s="172"/>
      <c r="X49" s="172"/>
      <c r="Y49" s="212"/>
      <c r="Z49" s="209"/>
      <c r="AA49" s="210"/>
      <c r="AB49" s="210"/>
      <c r="AC49" s="211"/>
      <c r="AD49" s="165"/>
      <c r="AE49" s="165"/>
      <c r="AF49" s="165"/>
      <c r="AG49" s="165"/>
      <c r="AH49" s="165"/>
    </row>
    <row r="50" spans="1:38" ht="14.45" customHeight="1">
      <c r="A50" s="557">
        <v>16671</v>
      </c>
      <c r="B50" s="558">
        <v>16671</v>
      </c>
      <c r="C50" s="558">
        <v>16671</v>
      </c>
      <c r="D50" s="558">
        <v>0</v>
      </c>
      <c r="E50" s="558">
        <v>5557</v>
      </c>
      <c r="F50" s="558">
        <v>0</v>
      </c>
      <c r="G50" s="558">
        <v>0</v>
      </c>
      <c r="H50" s="559">
        <v>10500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'Ｓ５２（1977）'!A50</f>
        <v>16671</v>
      </c>
      <c r="Q51" s="205">
        <f>'Ｓ５２（1977）'!C50</f>
        <v>16671</v>
      </c>
      <c r="R51" s="205">
        <f>'Ｓ５２（1977）'!E50</f>
        <v>5557</v>
      </c>
      <c r="S51" s="267">
        <f>'Ｓ５２（1977）'!F50</f>
        <v>0</v>
      </c>
      <c r="T51" s="268">
        <f>'Ｓ５２（1977）'!H50</f>
        <v>10500</v>
      </c>
      <c r="U51" s="207"/>
      <c r="V51" s="201" t="s">
        <v>88</v>
      </c>
      <c r="W51" s="222"/>
      <c r="X51" s="222"/>
      <c r="Y51" s="223" t="s">
        <v>10</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'Ｓ５２（1977）'!A51</f>
        <v>0</v>
      </c>
      <c r="Q52" s="205">
        <f>'Ｓ５２（1977）'!C51</f>
        <v>0</v>
      </c>
      <c r="R52" s="205">
        <f>'Ｓ５２（1977）'!E51</f>
        <v>0</v>
      </c>
      <c r="S52" s="267">
        <f>'Ｓ５２（1977）'!F51</f>
        <v>0</v>
      </c>
      <c r="T52" s="268">
        <f>'Ｓ５２（1977）'!H51</f>
        <v>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'Ｓ５２（1977）'!A52</f>
        <v>0</v>
      </c>
      <c r="Q53" s="205">
        <f>'Ｓ５２（1977）'!C52</f>
        <v>0</v>
      </c>
      <c r="R53" s="205">
        <f>'Ｓ５２（1977）'!E52</f>
        <v>0</v>
      </c>
      <c r="S53" s="267">
        <f>'Ｓ５２（1977）'!F52</f>
        <v>0</v>
      </c>
      <c r="T53" s="268">
        <f>'Ｓ５２（1977）'!H52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'Ｓ５２（1977）'!A53</f>
        <v>0</v>
      </c>
      <c r="Q54" s="205">
        <f>'Ｓ５２（1977）'!C53</f>
        <v>0</v>
      </c>
      <c r="R54" s="205">
        <f>'Ｓ５２（1977）'!E53</f>
        <v>0</v>
      </c>
      <c r="S54" s="267">
        <f>'Ｓ５２（1977）'!F53</f>
        <v>0</v>
      </c>
      <c r="T54" s="268">
        <f>'Ｓ５２（1977）'!H53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'Ｓ５２（1977）'!A54</f>
        <v>0</v>
      </c>
      <c r="Q55" s="205">
        <f>'Ｓ５２（1977）'!C54</f>
        <v>0</v>
      </c>
      <c r="R55" s="205">
        <f>'Ｓ５２（1977）'!E54</f>
        <v>0</v>
      </c>
      <c r="S55" s="267">
        <f>'Ｓ５２（1977）'!F54</f>
        <v>0</v>
      </c>
      <c r="T55" s="268">
        <f>'Ｓ５２（1977）'!H54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'Ｓ５２（1977）'!A55</f>
        <v>0</v>
      </c>
      <c r="Q56" s="205">
        <f>'Ｓ５２（1977）'!C55</f>
        <v>0</v>
      </c>
      <c r="R56" s="205">
        <f>'Ｓ５２（1977）'!E55</f>
        <v>0</v>
      </c>
      <c r="S56" s="267">
        <f>'Ｓ５２（1977）'!F55</f>
        <v>0</v>
      </c>
      <c r="T56" s="268">
        <f>'Ｓ５２（1977）'!H55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'Ｓ５２（1977）'!A56</f>
        <v>0</v>
      </c>
      <c r="Q57" s="205">
        <f>'Ｓ５２（1977）'!C56</f>
        <v>0</v>
      </c>
      <c r="R57" s="205">
        <f>'Ｓ５２（1977）'!E56</f>
        <v>0</v>
      </c>
      <c r="S57" s="267">
        <f>'Ｓ５２（1977）'!F56</f>
        <v>0</v>
      </c>
      <c r="T57" s="268">
        <f>'Ｓ５２（1977）'!H56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'Ｓ５２（1977）'!A57</f>
        <v>0</v>
      </c>
      <c r="Q58" s="205">
        <f>'Ｓ５２（1977）'!C57</f>
        <v>0</v>
      </c>
      <c r="R58" s="205">
        <f>'Ｓ５２（1977）'!E57</f>
        <v>0</v>
      </c>
      <c r="S58" s="267">
        <f>'Ｓ５２（1977）'!F57</f>
        <v>0</v>
      </c>
      <c r="T58" s="268">
        <f>'Ｓ５２（1977）'!H57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'Ｓ５２（1977）'!A58</f>
        <v>0</v>
      </c>
      <c r="Q59" s="205">
        <f>'Ｓ５２（1977）'!C58</f>
        <v>0</v>
      </c>
      <c r="R59" s="205">
        <f>'Ｓ５２（1977）'!E58</f>
        <v>0</v>
      </c>
      <c r="S59" s="267">
        <f>'Ｓ５２（1977）'!F58</f>
        <v>0</v>
      </c>
      <c r="T59" s="268">
        <f>'Ｓ５２（1977）'!H58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'Ｓ５２（1977）'!A59</f>
        <v>0</v>
      </c>
      <c r="Q60" s="205">
        <f>'Ｓ５２（1977）'!C59</f>
        <v>0</v>
      </c>
      <c r="R60" s="205">
        <f>'Ｓ５２（1977）'!E59</f>
        <v>0</v>
      </c>
      <c r="S60" s="267">
        <f>'Ｓ５２（1977）'!F59</f>
        <v>0</v>
      </c>
      <c r="T60" s="268">
        <f>'Ｓ５２（1977）'!H59</f>
        <v>0</v>
      </c>
      <c r="U60" s="207"/>
      <c r="V60" s="221" t="s">
        <v>13</v>
      </c>
      <c r="W60" s="222"/>
      <c r="X60" s="222"/>
      <c r="Y60" s="223"/>
      <c r="Z60" s="444">
        <f>Z61-Z12-Z14-Z33-Z40-Z45-Z51-Z52-Z54-Z57</f>
        <v>13232</v>
      </c>
      <c r="AA60" s="225">
        <f>AA61-AA12-AA14-AA33-AA40-AA45-AA51-AA52-AA54-AA57</f>
        <v>0</v>
      </c>
      <c r="AB60" s="297">
        <f>AB61-AB12-AB14-AB33-AB40-AB45-AB51-AB52-AB54-AB57</f>
        <v>0</v>
      </c>
      <c r="AC60" s="371">
        <f>AC61-AC12-AC14-AC33-AC40-AC45-AC51-AC52-AC54-AC57</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195105</v>
      </c>
      <c r="Q61" s="247">
        <f>SUM(Q8:Q60)-Q9-Q10-Q12-Q13-Q15-Q16-Q17-Q30-Q31-Q32-Q40-Q41-Q42-Q43-Q44-Q49-Q50</f>
        <v>184061</v>
      </c>
      <c r="R61" s="247">
        <f>SUM(R8:R60)-R9-R10-R12-R13-R15-R16-R17-R30-R31-R32-R40-R41-R42-R43-R44-R49-R50</f>
        <v>65741</v>
      </c>
      <c r="S61" s="336">
        <f>SUM(S8:S60)-S9-S10-S12-S13-S15-S16-S17-S30-S31-S32-S40-S41-S42-S43-S44-S49-S50</f>
        <v>51861</v>
      </c>
      <c r="T61" s="337">
        <f>SUM(T8:T60)-T9-T10-T12-T13-T15-T16-T17-T30-T31-T32-T40-T41-T42-T43-T44-T49-T50</f>
        <v>70300</v>
      </c>
      <c r="U61" s="249"/>
      <c r="V61" s="243" t="s">
        <v>82</v>
      </c>
      <c r="W61" s="244"/>
      <c r="X61" s="244"/>
      <c r="Y61" s="245" t="s">
        <v>554</v>
      </c>
      <c r="Z61" s="445">
        <f>+A181</f>
        <v>23465</v>
      </c>
      <c r="AA61" s="446">
        <f>+B181</f>
        <v>1947</v>
      </c>
      <c r="AB61" s="446">
        <f>+C181</f>
        <v>0</v>
      </c>
      <c r="AC61" s="567">
        <f>+E181</f>
        <v>6800</v>
      </c>
      <c r="AD61" s="1056"/>
      <c r="AE61" s="1056"/>
      <c r="AF61" s="1056"/>
      <c r="AG61" s="1011"/>
      <c r="AH61" s="1011"/>
      <c r="AI61" s="1012" t="s">
        <v>5</v>
      </c>
      <c r="AJ61" s="1009" t="s">
        <v>6</v>
      </c>
      <c r="AK61" s="1009" t="s">
        <v>7</v>
      </c>
      <c r="AL61" s="1013" t="s">
        <v>398</v>
      </c>
    </row>
    <row r="62" spans="1:38" ht="14.45" customHeight="1">
      <c r="A62" s="554">
        <v>225061</v>
      </c>
      <c r="B62" s="555">
        <v>217329</v>
      </c>
      <c r="C62" s="555">
        <v>7732</v>
      </c>
      <c r="D62" s="555">
        <v>3783</v>
      </c>
      <c r="E62" s="555">
        <v>5000</v>
      </c>
      <c r="F62" s="556">
        <v>142600</v>
      </c>
      <c r="K62" s="188"/>
      <c r="L62" s="189" t="s">
        <v>8</v>
      </c>
      <c r="M62" s="190"/>
      <c r="N62" s="190"/>
      <c r="O62" s="191" t="s">
        <v>9</v>
      </c>
      <c r="P62" s="257">
        <f>'Ｓ５２（1977）'!A63</f>
        <v>13619</v>
      </c>
      <c r="Q62" s="258">
        <f>'Ｓ５２（1977）'!B63</f>
        <v>13619</v>
      </c>
      <c r="R62" s="259"/>
      <c r="S62" s="260">
        <f>'Ｓ５２（1977）'!D63</f>
        <v>0</v>
      </c>
      <c r="T62" s="261">
        <f>'Ｓ５２（1977）'!F63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13619</v>
      </c>
      <c r="B63" s="558">
        <v>13619</v>
      </c>
      <c r="C63" s="558">
        <v>0</v>
      </c>
      <c r="D63" s="558">
        <v>0</v>
      </c>
      <c r="E63" s="558">
        <v>0</v>
      </c>
      <c r="F63" s="559">
        <v>0</v>
      </c>
      <c r="K63" s="199"/>
      <c r="L63" s="200"/>
      <c r="M63" s="201" t="s">
        <v>643</v>
      </c>
      <c r="N63" s="202"/>
      <c r="O63" s="203" t="s">
        <v>12</v>
      </c>
      <c r="P63" s="204">
        <f>'Ｓ５２（1977）'!A64</f>
        <v>3032</v>
      </c>
      <c r="Q63" s="205">
        <f>'Ｓ５２（1977）'!B64</f>
        <v>3032</v>
      </c>
      <c r="R63" s="225"/>
      <c r="S63" s="267">
        <f>'Ｓ５２（1977）'!D64</f>
        <v>0</v>
      </c>
      <c r="T63" s="268">
        <f>'Ｓ５２（1977）'!F64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3032</v>
      </c>
      <c r="B64" s="558">
        <v>3032</v>
      </c>
      <c r="C64" s="558">
        <v>0</v>
      </c>
      <c r="D64" s="558">
        <v>0</v>
      </c>
      <c r="E64" s="558">
        <v>0</v>
      </c>
      <c r="F64" s="559">
        <v>0</v>
      </c>
      <c r="K64" s="199"/>
      <c r="L64" s="200"/>
      <c r="M64" s="201" t="s">
        <v>13</v>
      </c>
      <c r="N64" s="172"/>
      <c r="O64" s="212"/>
      <c r="P64" s="213">
        <f>P62-P63</f>
        <v>10587</v>
      </c>
      <c r="Q64" s="214">
        <f>Q62-Q63</f>
        <v>10587</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2186</v>
      </c>
      <c r="B65" s="558">
        <v>2186</v>
      </c>
      <c r="C65" s="558">
        <v>0</v>
      </c>
      <c r="D65" s="558">
        <v>0</v>
      </c>
      <c r="E65" s="558">
        <v>0</v>
      </c>
      <c r="F65" s="559">
        <v>0</v>
      </c>
      <c r="K65" s="199" t="s">
        <v>4</v>
      </c>
      <c r="L65" s="178" t="s">
        <v>14</v>
      </c>
      <c r="M65" s="175"/>
      <c r="N65" s="175"/>
      <c r="O65" s="216" t="s">
        <v>15</v>
      </c>
      <c r="P65" s="217">
        <f>'Ｓ５２（1977）'!A65</f>
        <v>2186</v>
      </c>
      <c r="Q65" s="218">
        <f>'Ｓ５２（1977）'!B65</f>
        <v>2186</v>
      </c>
      <c r="R65" s="282"/>
      <c r="S65" s="283">
        <f>'Ｓ５２（1977）'!D65</f>
        <v>0</v>
      </c>
      <c r="T65" s="268">
        <f>'Ｓ５２（1977）'!F65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2186</v>
      </c>
      <c r="B66" s="558">
        <v>2186</v>
      </c>
      <c r="C66" s="558">
        <v>0</v>
      </c>
      <c r="D66" s="558">
        <v>0</v>
      </c>
      <c r="E66" s="558">
        <v>0</v>
      </c>
      <c r="F66" s="559">
        <v>0</v>
      </c>
      <c r="K66" s="199"/>
      <c r="L66" s="200"/>
      <c r="M66" s="201" t="s">
        <v>16</v>
      </c>
      <c r="N66" s="202"/>
      <c r="O66" s="203" t="s">
        <v>17</v>
      </c>
      <c r="P66" s="204">
        <f>'Ｓ５２（1977）'!A66</f>
        <v>2186</v>
      </c>
      <c r="Q66" s="205">
        <f>'Ｓ５２（1977）'!B66</f>
        <v>2186</v>
      </c>
      <c r="R66" s="225"/>
      <c r="S66" s="267">
        <f>'Ｓ５２（1977）'!D66</f>
        <v>0</v>
      </c>
      <c r="T66" s="268">
        <f>'Ｓ５２（1977）'!F66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'Ｓ５２（1977）'!A68</f>
        <v>0</v>
      </c>
      <c r="Q68" s="205">
        <f>'Ｓ５２（1977）'!B68</f>
        <v>0</v>
      </c>
      <c r="R68" s="225"/>
      <c r="S68" s="267">
        <f>'Ｓ５２（1977）'!D68</f>
        <v>0</v>
      </c>
      <c r="T68" s="268">
        <f>'Ｓ５２（1977）'!F68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'Ｓ５２（1977）'!A69</f>
        <v>0</v>
      </c>
      <c r="Q69" s="205">
        <f>'Ｓ５２（1977）'!B69</f>
        <v>0</v>
      </c>
      <c r="R69" s="225"/>
      <c r="S69" s="267">
        <f>'Ｓ５２（1977）'!D69</f>
        <v>0</v>
      </c>
      <c r="T69" s="268">
        <f>'Ｓ５２（1977）'!F69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'Ｓ５２（1977）'!A70</f>
        <v>0</v>
      </c>
      <c r="Q70" s="205">
        <f>'Ｓ５２（1977）'!B70</f>
        <v>0</v>
      </c>
      <c r="R70" s="225"/>
      <c r="S70" s="267">
        <f>'Ｓ５２（1977）'!D70</f>
        <v>0</v>
      </c>
      <c r="T70" s="268">
        <f>'Ｓ５２（1977）'!F70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'Ｓ５２（1977）'!A71</f>
        <v>0</v>
      </c>
      <c r="Q72" s="205">
        <f>'Ｓ５２（1977）'!B71</f>
        <v>0</v>
      </c>
      <c r="R72" s="225"/>
      <c r="S72" s="267">
        <f>'Ｓ５２（1977）'!D71</f>
        <v>0</v>
      </c>
      <c r="T72" s="268">
        <f>'Ｓ５２（1977）'!F71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'Ｓ５２（1977）'!A72</f>
        <v>0</v>
      </c>
      <c r="Q73" s="205">
        <f>'Ｓ５２（1977）'!B72</f>
        <v>0</v>
      </c>
      <c r="R73" s="225"/>
      <c r="S73" s="267">
        <f>'Ｓ５２（1977）'!D72</f>
        <v>0</v>
      </c>
      <c r="T73" s="268">
        <f>'Ｓ５２（1977）'!F72</f>
        <v>0</v>
      </c>
      <c r="U73" s="269"/>
      <c r="V73" s="221"/>
      <c r="W73" s="201" t="s">
        <v>13</v>
      </c>
      <c r="X73" s="202"/>
      <c r="Y73" s="216" t="s">
        <v>15</v>
      </c>
      <c r="Z73" s="307">
        <f>+A119</f>
        <v>0</v>
      </c>
      <c r="AA73" s="277">
        <f t="shared" ref="AA73:AB75" si="1">+B119</f>
        <v>0</v>
      </c>
      <c r="AB73" s="277">
        <f t="shared" si="1"/>
        <v>0</v>
      </c>
      <c r="AC73" s="549">
        <f>+E119</f>
        <v>0</v>
      </c>
      <c r="AD73" s="269"/>
      <c r="AE73" s="221"/>
      <c r="AF73" s="201" t="s">
        <v>13</v>
      </c>
      <c r="AG73" s="202"/>
      <c r="AH73" s="216" t="s">
        <v>402</v>
      </c>
      <c r="AI73" s="307">
        <f>+A142</f>
        <v>0</v>
      </c>
      <c r="AJ73" s="277">
        <f t="shared" ref="AJ73:AK75" si="2">+B142</f>
        <v>0</v>
      </c>
      <c r="AK73" s="277">
        <f t="shared" si="2"/>
        <v>0</v>
      </c>
      <c r="AL73" s="553">
        <f>+E142</f>
        <v>0</v>
      </c>
    </row>
    <row r="74" spans="1:38" ht="14.45" customHeight="1">
      <c r="A74" s="557">
        <v>37485</v>
      </c>
      <c r="B74" s="558">
        <v>29753</v>
      </c>
      <c r="C74" s="558">
        <v>7732</v>
      </c>
      <c r="D74" s="558">
        <v>3783</v>
      </c>
      <c r="E74" s="558">
        <v>0</v>
      </c>
      <c r="F74" s="559">
        <v>23700</v>
      </c>
      <c r="K74" s="199"/>
      <c r="L74" s="201" t="s">
        <v>19</v>
      </c>
      <c r="M74" s="202"/>
      <c r="N74" s="202"/>
      <c r="O74" s="203" t="s">
        <v>20</v>
      </c>
      <c r="P74" s="204">
        <f>'Ｓ５２（1977）'!A73</f>
        <v>0</v>
      </c>
      <c r="Q74" s="205">
        <f>'Ｓ５２（1977）'!B73</f>
        <v>0</v>
      </c>
      <c r="R74" s="225"/>
      <c r="S74" s="267">
        <f>'Ｓ５２（1977）'!D73</f>
        <v>0</v>
      </c>
      <c r="T74" s="268">
        <f>'Ｓ５２（1977）'!F73</f>
        <v>0</v>
      </c>
      <c r="U74" s="269"/>
      <c r="V74" s="201" t="s">
        <v>19</v>
      </c>
      <c r="W74" s="202"/>
      <c r="X74" s="202"/>
      <c r="Y74" s="216" t="s">
        <v>749</v>
      </c>
      <c r="Z74" s="307">
        <f>+A120</f>
        <v>0</v>
      </c>
      <c r="AA74" s="277">
        <f t="shared" si="1"/>
        <v>0</v>
      </c>
      <c r="AB74" s="277">
        <f t="shared" si="1"/>
        <v>0</v>
      </c>
      <c r="AC74" s="549">
        <f>+E120</f>
        <v>0</v>
      </c>
      <c r="AD74" s="269"/>
      <c r="AE74" s="201" t="s">
        <v>19</v>
      </c>
      <c r="AF74" s="202"/>
      <c r="AG74" s="202"/>
      <c r="AH74" s="216" t="s">
        <v>403</v>
      </c>
      <c r="AI74" s="307">
        <f>+A143</f>
        <v>0</v>
      </c>
      <c r="AJ74" s="277">
        <f t="shared" si="2"/>
        <v>0</v>
      </c>
      <c r="AK74" s="277">
        <f t="shared" si="2"/>
        <v>0</v>
      </c>
      <c r="AL74" s="553">
        <f>+E143</f>
        <v>0</v>
      </c>
    </row>
    <row r="75" spans="1:38" ht="14.45" customHeight="1">
      <c r="A75" s="557">
        <v>15578</v>
      </c>
      <c r="B75" s="558">
        <v>15078</v>
      </c>
      <c r="C75" s="558">
        <v>500</v>
      </c>
      <c r="D75" s="558">
        <v>0</v>
      </c>
      <c r="E75" s="558">
        <v>0</v>
      </c>
      <c r="F75" s="559">
        <v>12400</v>
      </c>
      <c r="K75" s="199" t="s">
        <v>83</v>
      </c>
      <c r="L75" s="200"/>
      <c r="M75" s="201" t="s">
        <v>22</v>
      </c>
      <c r="N75" s="202"/>
      <c r="O75" s="203" t="s">
        <v>23</v>
      </c>
      <c r="P75" s="204">
        <f>'Ｓ５２（1977）'!A75</f>
        <v>15578</v>
      </c>
      <c r="Q75" s="205">
        <f>'Ｓ５２（1977）'!B75</f>
        <v>15078</v>
      </c>
      <c r="R75" s="225"/>
      <c r="S75" s="267">
        <f>'Ｓ５２（1977）'!D75</f>
        <v>0</v>
      </c>
      <c r="T75" s="268">
        <f>'Ｓ５２（1977）'!F75</f>
        <v>12400</v>
      </c>
      <c r="U75" s="269" t="s">
        <v>404</v>
      </c>
      <c r="V75" s="200"/>
      <c r="W75" s="201" t="s">
        <v>405</v>
      </c>
      <c r="X75" s="202"/>
      <c r="Y75" s="216" t="s">
        <v>750</v>
      </c>
      <c r="Z75" s="307">
        <f>+A121</f>
        <v>14487</v>
      </c>
      <c r="AA75" s="277">
        <f t="shared" si="1"/>
        <v>0</v>
      </c>
      <c r="AB75" s="277">
        <f t="shared" si="1"/>
        <v>0</v>
      </c>
      <c r="AC75" s="549">
        <f>+E121</f>
        <v>13500</v>
      </c>
      <c r="AD75" s="269" t="s">
        <v>407</v>
      </c>
      <c r="AE75" s="200"/>
      <c r="AF75" s="201" t="s">
        <v>405</v>
      </c>
      <c r="AG75" s="202"/>
      <c r="AH75" s="216" t="s">
        <v>408</v>
      </c>
      <c r="AI75" s="307">
        <f>+A144</f>
        <v>0</v>
      </c>
      <c r="AJ75" s="277">
        <f t="shared" si="2"/>
        <v>0</v>
      </c>
      <c r="AK75" s="277">
        <f t="shared" si="2"/>
        <v>0</v>
      </c>
      <c r="AL75" s="553">
        <f>+E144</f>
        <v>0</v>
      </c>
    </row>
    <row r="76" spans="1:38" ht="14.45" customHeight="1">
      <c r="A76" s="557">
        <v>0</v>
      </c>
      <c r="B76" s="558">
        <v>0</v>
      </c>
      <c r="C76" s="558">
        <v>0</v>
      </c>
      <c r="D76" s="558">
        <v>0</v>
      </c>
      <c r="E76" s="558">
        <v>0</v>
      </c>
      <c r="F76" s="559">
        <v>0</v>
      </c>
      <c r="K76" s="199"/>
      <c r="L76" s="200" t="s">
        <v>25</v>
      </c>
      <c r="M76" s="201" t="s">
        <v>26</v>
      </c>
      <c r="N76" s="202"/>
      <c r="O76" s="203" t="s">
        <v>27</v>
      </c>
      <c r="P76" s="204">
        <f>'Ｓ５２（1977）'!A76</f>
        <v>0</v>
      </c>
      <c r="Q76" s="205">
        <f>'Ｓ５２（1977）'!B76</f>
        <v>0</v>
      </c>
      <c r="R76" s="225"/>
      <c r="S76" s="267">
        <f>'Ｓ５２（1977）'!D76</f>
        <v>0</v>
      </c>
      <c r="T76" s="268">
        <f>'Ｓ５２（1977）'!F76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1200</v>
      </c>
      <c r="B77" s="558">
        <v>1200</v>
      </c>
      <c r="C77" s="558">
        <v>0</v>
      </c>
      <c r="D77" s="558">
        <v>600</v>
      </c>
      <c r="E77" s="558">
        <v>0</v>
      </c>
      <c r="F77" s="559">
        <v>0</v>
      </c>
      <c r="K77" s="199"/>
      <c r="L77" s="200" t="s">
        <v>28</v>
      </c>
      <c r="M77" s="201" t="s">
        <v>29</v>
      </c>
      <c r="N77" s="202"/>
      <c r="O77" s="203" t="s">
        <v>30</v>
      </c>
      <c r="P77" s="204">
        <f>'Ｓ５２（1977）'!A77</f>
        <v>1200</v>
      </c>
      <c r="Q77" s="205">
        <f>'Ｓ５２（1977）'!B77</f>
        <v>1200</v>
      </c>
      <c r="R77" s="225"/>
      <c r="S77" s="267">
        <f>'Ｓ５２（1977）'!D77</f>
        <v>600</v>
      </c>
      <c r="T77" s="268">
        <f>'Ｓ５２（1977）'!F77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'Ｓ５２（1977）'!A78</f>
        <v>0</v>
      </c>
      <c r="Q78" s="205">
        <f>'Ｓ５２（1977）'!B78</f>
        <v>0</v>
      </c>
      <c r="R78" s="225"/>
      <c r="S78" s="267">
        <f>'Ｓ５２（1977）'!D78</f>
        <v>0</v>
      </c>
      <c r="T78" s="268">
        <f>'Ｓ５２（1977）'!F78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'Ｓ５２（1977）'!A79</f>
        <v>0</v>
      </c>
      <c r="Q79" s="205">
        <f>'Ｓ５２（1977）'!B79</f>
        <v>0</v>
      </c>
      <c r="R79" s="225"/>
      <c r="S79" s="267">
        <f>'Ｓ５２（1977）'!D79</f>
        <v>0</v>
      </c>
      <c r="T79" s="268">
        <f>'Ｓ５２（1977）'!F79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20707</v>
      </c>
      <c r="B80" s="558">
        <v>13475</v>
      </c>
      <c r="C80" s="558">
        <v>7232</v>
      </c>
      <c r="D80" s="558">
        <v>3183</v>
      </c>
      <c r="E80" s="558">
        <v>0</v>
      </c>
      <c r="F80" s="559">
        <v>11300</v>
      </c>
      <c r="K80" s="199"/>
      <c r="L80" s="200" t="s">
        <v>38</v>
      </c>
      <c r="M80" s="201" t="s">
        <v>39</v>
      </c>
      <c r="N80" s="202"/>
      <c r="O80" s="203" t="s">
        <v>40</v>
      </c>
      <c r="P80" s="204">
        <f>'Ｓ５２（1977）'!A80</f>
        <v>20707</v>
      </c>
      <c r="Q80" s="205">
        <f>'Ｓ５２（1977）'!B80</f>
        <v>13475</v>
      </c>
      <c r="R80" s="225"/>
      <c r="S80" s="267">
        <f>'Ｓ５２（1977）'!D80</f>
        <v>3183</v>
      </c>
      <c r="T80" s="268">
        <f>'Ｓ５２（1977）'!F80</f>
        <v>11300</v>
      </c>
      <c r="U80" s="269"/>
      <c r="V80" s="200" t="s">
        <v>38</v>
      </c>
      <c r="W80" s="201" t="s">
        <v>149</v>
      </c>
      <c r="X80" s="202"/>
      <c r="Y80" s="203" t="s">
        <v>751</v>
      </c>
      <c r="Z80" s="307">
        <f>+A122</f>
        <v>14487</v>
      </c>
      <c r="AA80" s="277">
        <f>+B122</f>
        <v>0</v>
      </c>
      <c r="AB80" s="277">
        <f>+C122</f>
        <v>0</v>
      </c>
      <c r="AC80" s="549">
        <f>+E122</f>
        <v>13500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'Ｓ５２（1977）'!A81</f>
        <v>0</v>
      </c>
      <c r="Q81" s="205">
        <f>'Ｓ５２（1977）'!B81</f>
        <v>0</v>
      </c>
      <c r="R81" s="225"/>
      <c r="S81" s="267">
        <f>'Ｓ５２（1977）'!D81</f>
        <v>0</v>
      </c>
      <c r="T81" s="268">
        <f>'Ｓ５２（1977）'!F81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0</v>
      </c>
      <c r="B82" s="558">
        <v>0</v>
      </c>
      <c r="C82" s="558">
        <v>0</v>
      </c>
      <c r="D82" s="558">
        <v>0</v>
      </c>
      <c r="E82" s="558">
        <v>0</v>
      </c>
      <c r="F82" s="559">
        <v>0</v>
      </c>
      <c r="K82" s="199" t="s">
        <v>131</v>
      </c>
      <c r="L82" s="221"/>
      <c r="M82" s="201" t="s">
        <v>13</v>
      </c>
      <c r="N82" s="202"/>
      <c r="O82" s="203" t="s">
        <v>44</v>
      </c>
      <c r="P82" s="204">
        <f>'Ｓ５２（1977）'!A82</f>
        <v>0</v>
      </c>
      <c r="Q82" s="205">
        <f>'Ｓ５２（1977）'!B82</f>
        <v>0</v>
      </c>
      <c r="R82" s="225"/>
      <c r="S82" s="267">
        <f>'Ｓ５２（1977）'!D82</f>
        <v>0</v>
      </c>
      <c r="T82" s="268">
        <f>'Ｓ５２（1977）'!F82</f>
        <v>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0</v>
      </c>
      <c r="B83" s="558">
        <v>0</v>
      </c>
      <c r="C83" s="558">
        <v>0</v>
      </c>
      <c r="D83" s="558">
        <v>0</v>
      </c>
      <c r="E83" s="558">
        <v>0</v>
      </c>
      <c r="F83" s="559">
        <v>0</v>
      </c>
      <c r="K83" s="199" t="s">
        <v>4</v>
      </c>
      <c r="L83" s="178" t="s">
        <v>45</v>
      </c>
      <c r="M83" s="202"/>
      <c r="N83" s="202"/>
      <c r="O83" s="203" t="s">
        <v>46</v>
      </c>
      <c r="P83" s="204">
        <f>'Ｓ５２（1977）'!A83</f>
        <v>0</v>
      </c>
      <c r="Q83" s="205">
        <f>'Ｓ５２（1977）'!B83</f>
        <v>0</v>
      </c>
      <c r="R83" s="225"/>
      <c r="S83" s="267">
        <f>'Ｓ５２（1977）'!D83</f>
        <v>0</v>
      </c>
      <c r="T83" s="268">
        <f>'Ｓ５２（1977）'!F83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'Ｓ５２（1977）'!A84</f>
        <v>0</v>
      </c>
      <c r="Q84" s="205">
        <f>'Ｓ５２（1977）'!B84</f>
        <v>0</v>
      </c>
      <c r="R84" s="225"/>
      <c r="S84" s="267">
        <f>'Ｓ５２（1977）'!D84</f>
        <v>0</v>
      </c>
      <c r="T84" s="268">
        <f>'Ｓ５２（1977）'!F84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0</v>
      </c>
      <c r="B85" s="558">
        <v>0</v>
      </c>
      <c r="C85" s="558">
        <v>0</v>
      </c>
      <c r="D85" s="558">
        <v>0</v>
      </c>
      <c r="E85" s="558">
        <v>0</v>
      </c>
      <c r="F85" s="559">
        <v>0</v>
      </c>
      <c r="K85" s="199"/>
      <c r="L85" s="200"/>
      <c r="M85" s="201" t="s">
        <v>101</v>
      </c>
      <c r="N85" s="202"/>
      <c r="O85" s="203" t="s">
        <v>77</v>
      </c>
      <c r="P85" s="204">
        <f>'Ｓ５２（1977）'!A85</f>
        <v>0</v>
      </c>
      <c r="Q85" s="205">
        <f>'Ｓ５２（1977）'!B85</f>
        <v>0</v>
      </c>
      <c r="R85" s="225"/>
      <c r="S85" s="267">
        <f>'Ｓ５２（1977）'!D85</f>
        <v>0</v>
      </c>
      <c r="T85" s="268">
        <f>'Ｓ５２（1977）'!F85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141325</v>
      </c>
      <c r="B86" s="558">
        <v>141325</v>
      </c>
      <c r="C86" s="558">
        <v>0</v>
      </c>
      <c r="D86" s="558">
        <v>0</v>
      </c>
      <c r="E86" s="558">
        <v>5000</v>
      </c>
      <c r="F86" s="559">
        <v>106400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129418</v>
      </c>
      <c r="B87" s="558">
        <v>129418</v>
      </c>
      <c r="C87" s="558">
        <v>0</v>
      </c>
      <c r="D87" s="558">
        <v>0</v>
      </c>
      <c r="E87" s="558">
        <v>5000</v>
      </c>
      <c r="F87" s="559">
        <v>100500</v>
      </c>
      <c r="K87" s="199"/>
      <c r="L87" s="178"/>
      <c r="M87" s="201" t="s">
        <v>47</v>
      </c>
      <c r="N87" s="202"/>
      <c r="O87" s="203" t="s">
        <v>48</v>
      </c>
      <c r="P87" s="204">
        <f>'Ｓ５２（1977）'!A87</f>
        <v>129418</v>
      </c>
      <c r="Q87" s="205">
        <f>'Ｓ５２（1977）'!B87</f>
        <v>129418</v>
      </c>
      <c r="R87" s="225"/>
      <c r="S87" s="267">
        <f>'Ｓ５２（1977）'!D87</f>
        <v>0</v>
      </c>
      <c r="T87" s="268">
        <f>'Ｓ５２（1977）'!F87</f>
        <v>100500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'Ｓ５２（1977）'!A88</f>
        <v>0</v>
      </c>
      <c r="Q88" s="205">
        <f>'Ｓ５２（1977）'!B88</f>
        <v>0</v>
      </c>
      <c r="R88" s="225"/>
      <c r="S88" s="267">
        <f>'Ｓ５２（1977）'!D88</f>
        <v>0</v>
      </c>
      <c r="T88" s="268">
        <f>'Ｓ５２（1977）'!F88</f>
        <v>0</v>
      </c>
      <c r="U88" s="269"/>
      <c r="V88" s="200"/>
      <c r="W88" s="201" t="s">
        <v>426</v>
      </c>
      <c r="X88" s="202"/>
      <c r="Y88" s="203" t="s">
        <v>753</v>
      </c>
      <c r="Z88" s="307">
        <f t="shared" ref="Z88:AB89" si="3">+A125</f>
        <v>4771</v>
      </c>
      <c r="AA88" s="277">
        <f t="shared" si="3"/>
        <v>0</v>
      </c>
      <c r="AB88" s="277">
        <f t="shared" si="3"/>
        <v>0</v>
      </c>
      <c r="AC88" s="549">
        <f>+E125</f>
        <v>4400</v>
      </c>
      <c r="AD88" s="269"/>
      <c r="AE88" s="200"/>
      <c r="AF88" s="201" t="s">
        <v>426</v>
      </c>
      <c r="AG88" s="202"/>
      <c r="AH88" s="203" t="s">
        <v>428</v>
      </c>
      <c r="AI88" s="307">
        <f t="shared" ref="AI88:AK89" si="4">+A148</f>
        <v>0</v>
      </c>
      <c r="AJ88" s="277">
        <f t="shared" si="4"/>
        <v>0</v>
      </c>
      <c r="AK88" s="277">
        <f t="shared" si="4"/>
        <v>0</v>
      </c>
      <c r="AL88" s="553">
        <f>+E148</f>
        <v>0</v>
      </c>
    </row>
    <row r="89" spans="1:38" ht="14.45" customHeight="1">
      <c r="A89" s="557">
        <v>0</v>
      </c>
      <c r="B89" s="558">
        <v>0</v>
      </c>
      <c r="C89" s="558">
        <v>0</v>
      </c>
      <c r="D89" s="558">
        <v>0</v>
      </c>
      <c r="E89" s="558">
        <v>0</v>
      </c>
      <c r="F89" s="559">
        <v>0</v>
      </c>
      <c r="K89" s="199" t="s">
        <v>129</v>
      </c>
      <c r="L89" s="200"/>
      <c r="M89" s="201" t="s">
        <v>52</v>
      </c>
      <c r="N89" s="202"/>
      <c r="O89" s="203" t="s">
        <v>53</v>
      </c>
      <c r="P89" s="204">
        <f>'Ｓ５２（1977）'!A89</f>
        <v>0</v>
      </c>
      <c r="Q89" s="205">
        <f>'Ｓ５２（1977）'!B89</f>
        <v>0</v>
      </c>
      <c r="R89" s="225"/>
      <c r="S89" s="267">
        <f>'Ｓ５２（1977）'!D89</f>
        <v>0</v>
      </c>
      <c r="T89" s="268">
        <f>'Ｓ５２（1977）'!F89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431</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'Ｓ５２（1977）'!A90</f>
        <v>0</v>
      </c>
      <c r="Q90" s="205">
        <f>'Ｓ５２（1977）'!B90</f>
        <v>0</v>
      </c>
      <c r="R90" s="225"/>
      <c r="S90" s="267">
        <f>'Ｓ５２（1977）'!D90</f>
        <v>0</v>
      </c>
      <c r="T90" s="268">
        <f>'Ｓ５２（1977）'!F90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'Ｓ５２（1977）'!A91</f>
        <v>0</v>
      </c>
      <c r="Q91" s="205">
        <f>'Ｓ５２（1977）'!B91</f>
        <v>0</v>
      </c>
      <c r="R91" s="225"/>
      <c r="S91" s="267">
        <f>'Ｓ５２（1977）'!D91</f>
        <v>0</v>
      </c>
      <c r="T91" s="268">
        <f>'Ｓ５２（1977）'!F91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'Ｓ５２（1977）'!A92</f>
        <v>0</v>
      </c>
      <c r="Q92" s="205">
        <f>'Ｓ５２（1977）'!B92</f>
        <v>0</v>
      </c>
      <c r="R92" s="225"/>
      <c r="S92" s="267">
        <f>'Ｓ５２（1977）'!D92</f>
        <v>0</v>
      </c>
      <c r="T92" s="268">
        <f>'Ｓ５２（1977）'!F92</f>
        <v>0</v>
      </c>
      <c r="U92" s="269"/>
      <c r="V92" s="200"/>
      <c r="W92" s="201" t="s">
        <v>57</v>
      </c>
      <c r="X92" s="202"/>
      <c r="Y92" s="203" t="s">
        <v>755</v>
      </c>
      <c r="Z92" s="307">
        <f>+A127</f>
        <v>0</v>
      </c>
      <c r="AA92" s="277">
        <f t="shared" ref="AA92:AC96" si="5">+B127</f>
        <v>0</v>
      </c>
      <c r="AB92" s="277">
        <f t="shared" si="5"/>
        <v>0</v>
      </c>
      <c r="AC92" s="549">
        <f>+E127</f>
        <v>0</v>
      </c>
      <c r="AD92" s="269"/>
      <c r="AE92" s="200"/>
      <c r="AF92" s="201" t="s">
        <v>57</v>
      </c>
      <c r="AG92" s="202"/>
      <c r="AH92" s="203" t="s">
        <v>433</v>
      </c>
      <c r="AI92" s="307">
        <f>+A150</f>
        <v>0</v>
      </c>
      <c r="AJ92" s="277">
        <f t="shared" ref="AJ92:AK96" si="6">+B150</f>
        <v>0</v>
      </c>
      <c r="AK92" s="277">
        <f t="shared" si="6"/>
        <v>0</v>
      </c>
      <c r="AL92" s="553">
        <f>+E150</f>
        <v>0</v>
      </c>
    </row>
    <row r="93" spans="1:38" ht="14.45" customHeight="1">
      <c r="A93" s="557">
        <v>0</v>
      </c>
      <c r="B93" s="558">
        <v>0</v>
      </c>
      <c r="C93" s="558">
        <v>0</v>
      </c>
      <c r="D93" s="558">
        <v>0</v>
      </c>
      <c r="E93" s="558">
        <v>0</v>
      </c>
      <c r="F93" s="559">
        <v>0</v>
      </c>
      <c r="K93" s="199"/>
      <c r="L93" s="200"/>
      <c r="M93" s="178" t="s">
        <v>60</v>
      </c>
      <c r="N93" s="202"/>
      <c r="O93" s="203" t="s">
        <v>61</v>
      </c>
      <c r="P93" s="204">
        <f>'Ｓ５２（1977）'!A93</f>
        <v>0</v>
      </c>
      <c r="Q93" s="205">
        <f>'Ｓ５２（1977）'!B93</f>
        <v>0</v>
      </c>
      <c r="R93" s="225"/>
      <c r="S93" s="267">
        <f>'Ｓ５２（1977）'!D93</f>
        <v>0</v>
      </c>
      <c r="T93" s="268">
        <f>'Ｓ５２（1977）'!F93</f>
        <v>0</v>
      </c>
      <c r="U93" s="269" t="s">
        <v>434</v>
      </c>
      <c r="V93" s="200"/>
      <c r="W93" s="178" t="s">
        <v>60</v>
      </c>
      <c r="X93" s="202"/>
      <c r="Y93" s="203" t="s">
        <v>756</v>
      </c>
      <c r="Z93" s="307">
        <f>+A128</f>
        <v>0</v>
      </c>
      <c r="AA93" s="277">
        <f t="shared" si="5"/>
        <v>0</v>
      </c>
      <c r="AB93" s="277">
        <f t="shared" si="5"/>
        <v>0</v>
      </c>
      <c r="AC93" s="549">
        <f>+E128</f>
        <v>0</v>
      </c>
      <c r="AD93" s="269"/>
      <c r="AE93" s="200"/>
      <c r="AF93" s="178" t="s">
        <v>60</v>
      </c>
      <c r="AG93" s="202"/>
      <c r="AH93" s="203" t="s">
        <v>436</v>
      </c>
      <c r="AI93" s="307">
        <f>+A151</f>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'Ｓ５２（1977）'!A94</f>
        <v>0</v>
      </c>
      <c r="Q94" s="205">
        <f>'Ｓ５２（1977）'!B94</f>
        <v>0</v>
      </c>
      <c r="R94" s="225"/>
      <c r="S94" s="267">
        <f>'Ｓ５２（1977）'!D94</f>
        <v>0</v>
      </c>
      <c r="T94" s="268">
        <f>'Ｓ５２（1977）'!F94</f>
        <v>0</v>
      </c>
      <c r="U94" s="269"/>
      <c r="V94" s="200" t="s">
        <v>59</v>
      </c>
      <c r="W94" s="200"/>
      <c r="X94" s="201" t="s">
        <v>62</v>
      </c>
      <c r="Y94" s="203" t="s">
        <v>757</v>
      </c>
      <c r="Z94" s="307">
        <f>+A129</f>
        <v>0</v>
      </c>
      <c r="AA94" s="277">
        <f t="shared" si="5"/>
        <v>0</v>
      </c>
      <c r="AB94" s="277">
        <f t="shared" si="5"/>
        <v>0</v>
      </c>
      <c r="AC94" s="549">
        <f t="shared" si="5"/>
        <v>0</v>
      </c>
      <c r="AD94" s="269"/>
      <c r="AE94" s="200" t="s">
        <v>59</v>
      </c>
      <c r="AF94" s="200"/>
      <c r="AG94" s="201" t="s">
        <v>62</v>
      </c>
      <c r="AH94" s="203" t="s">
        <v>438</v>
      </c>
      <c r="AI94" s="307">
        <f>+A152</f>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'Ｓ５２（1977）'!A95</f>
        <v>0</v>
      </c>
      <c r="Q95" s="205">
        <f>'Ｓ５２（1977）'!B95</f>
        <v>0</v>
      </c>
      <c r="R95" s="225"/>
      <c r="S95" s="267">
        <f>'Ｓ５２（1977）'!D95</f>
        <v>0</v>
      </c>
      <c r="T95" s="268">
        <f>'Ｓ５２（1977）'!F95</f>
        <v>0</v>
      </c>
      <c r="U95" s="269"/>
      <c r="V95" s="200"/>
      <c r="W95" s="200"/>
      <c r="X95" s="201" t="s">
        <v>64</v>
      </c>
      <c r="Y95" s="203" t="s">
        <v>758</v>
      </c>
      <c r="Z95" s="307">
        <f>+A130</f>
        <v>0</v>
      </c>
      <c r="AA95" s="277">
        <f t="shared" si="5"/>
        <v>0</v>
      </c>
      <c r="AB95" s="277">
        <f t="shared" si="5"/>
        <v>0</v>
      </c>
      <c r="AC95" s="549">
        <f>+E130</f>
        <v>0</v>
      </c>
      <c r="AD95" s="269"/>
      <c r="AE95" s="200"/>
      <c r="AF95" s="200"/>
      <c r="AG95" s="201" t="s">
        <v>64</v>
      </c>
      <c r="AH95" s="203" t="s">
        <v>440</v>
      </c>
      <c r="AI95" s="307">
        <f>+A153</f>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'Ｓ５２（1977）'!A96</f>
        <v>0</v>
      </c>
      <c r="Q96" s="205">
        <f>'Ｓ５２（1977）'!B96</f>
        <v>0</v>
      </c>
      <c r="R96" s="225"/>
      <c r="S96" s="267">
        <f>'Ｓ５２（1977）'!D96</f>
        <v>0</v>
      </c>
      <c r="T96" s="268">
        <f>'Ｓ５２（1977）'!F96</f>
        <v>0</v>
      </c>
      <c r="U96" s="269"/>
      <c r="V96" s="200"/>
      <c r="W96" s="200"/>
      <c r="X96" s="201" t="s">
        <v>66</v>
      </c>
      <c r="Y96" s="203" t="s">
        <v>759</v>
      </c>
      <c r="Z96" s="307">
        <f>+A131</f>
        <v>0</v>
      </c>
      <c r="AA96" s="277">
        <f t="shared" si="5"/>
        <v>0</v>
      </c>
      <c r="AB96" s="277">
        <f t="shared" si="5"/>
        <v>0</v>
      </c>
      <c r="AC96" s="549">
        <f>+E131</f>
        <v>0</v>
      </c>
      <c r="AD96" s="269"/>
      <c r="AE96" s="200"/>
      <c r="AF96" s="200"/>
      <c r="AG96" s="201" t="s">
        <v>66</v>
      </c>
      <c r="AH96" s="203" t="s">
        <v>442</v>
      </c>
      <c r="AI96" s="307">
        <f>+A154</f>
        <v>0</v>
      </c>
      <c r="AJ96" s="277">
        <f t="shared" si="6"/>
        <v>0</v>
      </c>
      <c r="AK96" s="277">
        <f t="shared" si="6"/>
        <v>0</v>
      </c>
      <c r="AL96" s="553">
        <f>+E154</f>
        <v>0</v>
      </c>
    </row>
    <row r="97" spans="1:38" ht="14.45" customHeight="1">
      <c r="A97" s="557">
        <v>0</v>
      </c>
      <c r="B97" s="558">
        <v>0</v>
      </c>
      <c r="C97" s="558">
        <v>0</v>
      </c>
      <c r="D97" s="558">
        <v>0</v>
      </c>
      <c r="E97" s="558">
        <v>0</v>
      </c>
      <c r="F97" s="559">
        <v>0</v>
      </c>
      <c r="K97" s="199"/>
      <c r="L97" s="200"/>
      <c r="M97" s="200"/>
      <c r="N97" s="201" t="s">
        <v>68</v>
      </c>
      <c r="O97" s="203" t="s">
        <v>69</v>
      </c>
      <c r="P97" s="204">
        <f>'Ｓ５２（1977）'!A97</f>
        <v>0</v>
      </c>
      <c r="Q97" s="205">
        <f>'Ｓ５２（1977）'!B97</f>
        <v>0</v>
      </c>
      <c r="R97" s="225"/>
      <c r="S97" s="267">
        <f>'Ｓ５２（1977）'!D97</f>
        <v>0</v>
      </c>
      <c r="T97" s="268">
        <f>'Ｓ５２（1977）'!F97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11907</v>
      </c>
      <c r="B98" s="558">
        <v>11907</v>
      </c>
      <c r="C98" s="558">
        <v>0</v>
      </c>
      <c r="D98" s="558">
        <v>0</v>
      </c>
      <c r="E98" s="558">
        <v>0</v>
      </c>
      <c r="F98" s="559">
        <v>5900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0</v>
      </c>
      <c r="AA98" s="277">
        <f t="shared" si="7"/>
        <v>0</v>
      </c>
      <c r="AB98" s="277">
        <f t="shared" si="7"/>
        <v>0</v>
      </c>
      <c r="AC98" s="549">
        <f>+E132</f>
        <v>0</v>
      </c>
      <c r="AD98" s="269"/>
      <c r="AE98" s="200" t="s">
        <v>41</v>
      </c>
      <c r="AF98" s="221"/>
      <c r="AG98" s="201" t="s">
        <v>13</v>
      </c>
      <c r="AH98" s="203" t="s">
        <v>444</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'Ｓ５２（1977）'!A98</f>
        <v>11907</v>
      </c>
      <c r="Q99" s="205">
        <f>'Ｓ５２（1977）'!B98</f>
        <v>11907</v>
      </c>
      <c r="R99" s="225"/>
      <c r="S99" s="267">
        <f>'Ｓ５２（1977）'!D98</f>
        <v>0</v>
      </c>
      <c r="T99" s="268">
        <f>'Ｓ５２（1977）'!F98</f>
        <v>5900</v>
      </c>
      <c r="U99" s="315" t="s">
        <v>761</v>
      </c>
      <c r="V99" s="200"/>
      <c r="W99" s="201" t="s">
        <v>70</v>
      </c>
      <c r="X99" s="202"/>
      <c r="Y99" s="203" t="s">
        <v>762</v>
      </c>
      <c r="Z99" s="307">
        <f t="shared" si="7"/>
        <v>0</v>
      </c>
      <c r="AA99" s="277">
        <f t="shared" si="7"/>
        <v>0</v>
      </c>
      <c r="AB99" s="277">
        <f t="shared" si="7"/>
        <v>0</v>
      </c>
      <c r="AC99" s="549">
        <f>+E133</f>
        <v>0</v>
      </c>
      <c r="AD99" s="315" t="s">
        <v>446</v>
      </c>
      <c r="AE99" s="200"/>
      <c r="AF99" s="201" t="s">
        <v>70</v>
      </c>
      <c r="AG99" s="202"/>
      <c r="AH99" s="203" t="s">
        <v>447</v>
      </c>
      <c r="AI99" s="307">
        <f t="shared" si="8"/>
        <v>0</v>
      </c>
      <c r="AJ99" s="277">
        <f t="shared" si="8"/>
        <v>0</v>
      </c>
      <c r="AK99" s="277">
        <f t="shared" si="8"/>
        <v>0</v>
      </c>
      <c r="AL99" s="553">
        <f>+E156</f>
        <v>0</v>
      </c>
    </row>
    <row r="100" spans="1:38" ht="14.45" customHeight="1">
      <c r="A100" s="557">
        <v>0</v>
      </c>
      <c r="B100" s="558">
        <v>0</v>
      </c>
      <c r="C100" s="558">
        <v>0</v>
      </c>
      <c r="D100" s="558">
        <v>0</v>
      </c>
      <c r="E100" s="558">
        <v>0</v>
      </c>
      <c r="F100" s="559">
        <v>0</v>
      </c>
      <c r="K100" s="199" t="s">
        <v>130</v>
      </c>
      <c r="L100" s="200"/>
      <c r="M100" s="201" t="s">
        <v>73</v>
      </c>
      <c r="N100" s="202"/>
      <c r="O100" s="203" t="s">
        <v>74</v>
      </c>
      <c r="P100" s="204">
        <f>'Ｓ５２（1977）'!A99</f>
        <v>0</v>
      </c>
      <c r="Q100" s="205">
        <f>'Ｓ５２（1977）'!B99</f>
        <v>0</v>
      </c>
      <c r="R100" s="225"/>
      <c r="S100" s="267">
        <f>'Ｓ５２（1977）'!D99</f>
        <v>0</v>
      </c>
      <c r="T100" s="268">
        <f>'Ｓ５２（1977）'!F99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4533</v>
      </c>
      <c r="B101" s="558">
        <v>4533</v>
      </c>
      <c r="C101" s="558">
        <v>0</v>
      </c>
      <c r="D101" s="558">
        <v>0</v>
      </c>
      <c r="E101" s="558">
        <v>0</v>
      </c>
      <c r="F101" s="559">
        <v>0</v>
      </c>
      <c r="K101" s="199"/>
      <c r="L101" s="221"/>
      <c r="M101" s="201" t="s">
        <v>13</v>
      </c>
      <c r="N101" s="202"/>
      <c r="O101" s="203" t="s">
        <v>76</v>
      </c>
      <c r="P101" s="204">
        <f>'Ｓ５２（1977）'!A100</f>
        <v>0</v>
      </c>
      <c r="Q101" s="205">
        <f>'Ｓ５２（1977）'!B100</f>
        <v>0</v>
      </c>
      <c r="R101" s="225"/>
      <c r="S101" s="267">
        <f>'Ｓ５２（1977）'!D100</f>
        <v>0</v>
      </c>
      <c r="T101" s="268">
        <f>'Ｓ５２（1977）'!F100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'Ｓ５２（1977）'!A101</f>
        <v>4533</v>
      </c>
      <c r="Q102" s="205">
        <f>'Ｓ５２（1977）'!B101</f>
        <v>4533</v>
      </c>
      <c r="R102" s="225"/>
      <c r="S102" s="267">
        <f>'Ｓ５２（1977）'!D101</f>
        <v>0</v>
      </c>
      <c r="T102" s="268">
        <f>'Ｓ５２（1977）'!F101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25913</v>
      </c>
      <c r="B103" s="558">
        <v>25913</v>
      </c>
      <c r="C103" s="558">
        <v>0</v>
      </c>
      <c r="D103" s="558">
        <v>0</v>
      </c>
      <c r="E103" s="558">
        <v>0</v>
      </c>
      <c r="F103" s="559">
        <v>12500</v>
      </c>
      <c r="K103" s="199"/>
      <c r="L103" s="200"/>
      <c r="M103" s="201" t="s">
        <v>11</v>
      </c>
      <c r="N103" s="202"/>
      <c r="O103" s="203" t="s">
        <v>80</v>
      </c>
      <c r="P103" s="204">
        <f>'Ｓ５２（1977）'!A102</f>
        <v>0</v>
      </c>
      <c r="Q103" s="205">
        <f>'Ｓ５２（1977）'!B102</f>
        <v>0</v>
      </c>
      <c r="R103" s="225"/>
      <c r="S103" s="267">
        <f>'Ｓ５２（1977）'!D102</f>
        <v>0</v>
      </c>
      <c r="T103" s="268">
        <f>'Ｓ５２（1977）'!F102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20168</v>
      </c>
      <c r="B104" s="558">
        <v>20168</v>
      </c>
      <c r="C104" s="558">
        <v>0</v>
      </c>
      <c r="D104" s="558">
        <v>0</v>
      </c>
      <c r="E104" s="558">
        <v>0</v>
      </c>
      <c r="F104" s="559">
        <v>12500</v>
      </c>
      <c r="K104" s="199"/>
      <c r="L104" s="221"/>
      <c r="M104" s="201" t="s">
        <v>13</v>
      </c>
      <c r="N104" s="202"/>
      <c r="O104" s="203"/>
      <c r="P104" s="224">
        <f>P102-P103</f>
        <v>4533</v>
      </c>
      <c r="Q104" s="297">
        <f>Q102-Q103</f>
        <v>4533</v>
      </c>
      <c r="R104" s="225"/>
      <c r="S104" s="297">
        <f>S102-S103</f>
        <v>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451</v>
      </c>
      <c r="AI104" s="307">
        <f t="shared" ref="AI104:AK105" si="10">+A158</f>
        <v>0</v>
      </c>
      <c r="AJ104" s="277">
        <f t="shared" si="10"/>
        <v>0</v>
      </c>
      <c r="AK104" s="277">
        <f t="shared" si="10"/>
        <v>0</v>
      </c>
      <c r="AL104" s="553">
        <f>+E158</f>
        <v>0</v>
      </c>
    </row>
    <row r="105" spans="1:38" ht="14.45" customHeight="1">
      <c r="A105" s="557">
        <v>2000</v>
      </c>
      <c r="B105" s="558">
        <v>2000</v>
      </c>
      <c r="C105" s="558">
        <v>0</v>
      </c>
      <c r="D105" s="558">
        <v>0</v>
      </c>
      <c r="E105" s="558">
        <v>0</v>
      </c>
      <c r="F105" s="559">
        <v>0</v>
      </c>
      <c r="K105" s="199"/>
      <c r="L105" s="174"/>
      <c r="M105" s="201" t="s">
        <v>88</v>
      </c>
      <c r="N105" s="202"/>
      <c r="O105" s="203" t="s">
        <v>109</v>
      </c>
      <c r="P105" s="204">
        <f>'Ｓ５２（1977）'!A104</f>
        <v>20168</v>
      </c>
      <c r="Q105" s="205">
        <f>'Ｓ５２（1977）'!B104</f>
        <v>20168</v>
      </c>
      <c r="R105" s="225"/>
      <c r="S105" s="267">
        <f>'Ｓ５２（1977）'!D104</f>
        <v>0</v>
      </c>
      <c r="T105" s="268">
        <f>'Ｓ５２（1977）'!F104</f>
        <v>12500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'Ｓ５２（1977）'!A105</f>
        <v>2000</v>
      </c>
      <c r="Q106" s="205">
        <f>'Ｓ５２（1977）'!B105</f>
        <v>2000</v>
      </c>
      <c r="R106" s="225"/>
      <c r="S106" s="267">
        <f>'Ｓ５２（1977）'!D105</f>
        <v>0</v>
      </c>
      <c r="T106" s="268">
        <f>'Ｓ５２（1977）'!F105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9">
        <v>0</v>
      </c>
      <c r="K107" s="199"/>
      <c r="L107" s="181"/>
      <c r="M107" s="201" t="s">
        <v>104</v>
      </c>
      <c r="N107" s="202"/>
      <c r="O107" s="203" t="s">
        <v>111</v>
      </c>
      <c r="P107" s="204">
        <f>'Ｓ５２（1977）'!A106</f>
        <v>0</v>
      </c>
      <c r="Q107" s="205">
        <f>'Ｓ５２（1977）'!B106</f>
        <v>0</v>
      </c>
      <c r="R107" s="225"/>
      <c r="S107" s="267">
        <f>'Ｓ５２（1977）'!D106</f>
        <v>0</v>
      </c>
      <c r="T107" s="268">
        <f>'Ｓ５２（1977）'!F106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'Ｓ５２（1977）'!A107</f>
        <v>0</v>
      </c>
      <c r="Q108" s="205">
        <f>'Ｓ５２（1977）'!B107</f>
        <v>0</v>
      </c>
      <c r="R108" s="225"/>
      <c r="S108" s="267">
        <f>'Ｓ５２（1977）'!D107</f>
        <v>0</v>
      </c>
      <c r="T108" s="268">
        <f>'Ｓ５２（1977）'!F107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'Ｓ５２（1977）'!A108</f>
        <v>0</v>
      </c>
      <c r="Q109" s="205">
        <f>'Ｓ５２（1977）'!B108</f>
        <v>0</v>
      </c>
      <c r="R109" s="225"/>
      <c r="S109" s="267">
        <f>'Ｓ５２（1977）'!D108</f>
        <v>0</v>
      </c>
      <c r="T109" s="268">
        <f>'Ｓ５２（1977）'!F108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'Ｓ５２（1977）'!A109</f>
        <v>0</v>
      </c>
      <c r="Q110" s="205">
        <f>'Ｓ５２（1977）'!B109</f>
        <v>0</v>
      </c>
      <c r="R110" s="225"/>
      <c r="S110" s="267">
        <f>'Ｓ５２（1977）'!D109</f>
        <v>0</v>
      </c>
      <c r="T110" s="268">
        <f>'Ｓ５２（1977）'!F109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0</v>
      </c>
      <c r="B111" s="558">
        <v>0</v>
      </c>
      <c r="C111" s="558">
        <v>0</v>
      </c>
      <c r="D111" s="558">
        <v>0</v>
      </c>
      <c r="E111" s="558">
        <v>0</v>
      </c>
      <c r="F111" s="559">
        <v>0</v>
      </c>
      <c r="K111" s="199"/>
      <c r="L111" s="181"/>
      <c r="M111" s="201" t="s">
        <v>107</v>
      </c>
      <c r="N111" s="202"/>
      <c r="O111" s="203" t="s">
        <v>115</v>
      </c>
      <c r="P111" s="204">
        <f>'Ｓ５２（1977）'!A110</f>
        <v>0</v>
      </c>
      <c r="Q111" s="205">
        <f>'Ｓ５２（1977）'!B110</f>
        <v>0</v>
      </c>
      <c r="R111" s="225"/>
      <c r="S111" s="267">
        <f>'Ｓ５２（1977）'!D110</f>
        <v>0</v>
      </c>
      <c r="T111" s="268">
        <f>'Ｓ５２（1977）'!F110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3745</v>
      </c>
      <c r="B112" s="558">
        <v>3745</v>
      </c>
      <c r="C112" s="558">
        <v>0</v>
      </c>
      <c r="D112" s="558">
        <v>0</v>
      </c>
      <c r="E112" s="558">
        <v>0</v>
      </c>
      <c r="F112" s="559">
        <v>0</v>
      </c>
      <c r="K112" s="199"/>
      <c r="L112" s="181" t="s">
        <v>41</v>
      </c>
      <c r="M112" s="201" t="s">
        <v>108</v>
      </c>
      <c r="N112" s="202"/>
      <c r="O112" s="203" t="s">
        <v>116</v>
      </c>
      <c r="P112" s="204">
        <f>'Ｓ５２（1977）'!A111</f>
        <v>0</v>
      </c>
      <c r="Q112" s="205">
        <f>'Ｓ５２（1977）'!B111</f>
        <v>0</v>
      </c>
      <c r="R112" s="225"/>
      <c r="S112" s="267">
        <f>'Ｓ５２（1977）'!D111</f>
        <v>0</v>
      </c>
      <c r="T112" s="268">
        <f>'Ｓ５２（1977）'!F111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'Ｓ５２（1977）'!A112</f>
        <v>3745</v>
      </c>
      <c r="Q113" s="205">
        <f>'Ｓ５２（1977）'!B112</f>
        <v>3745</v>
      </c>
      <c r="R113" s="225"/>
      <c r="S113" s="267">
        <f>'Ｓ５２（1977）'!D112</f>
        <v>0</v>
      </c>
      <c r="T113" s="268">
        <f>'Ｓ５２（1977）'!F112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'Ｓ５２（1977）'!A113</f>
        <v>0</v>
      </c>
      <c r="Q114" s="205">
        <f>'Ｓ５２（1977）'!B113</f>
        <v>0</v>
      </c>
      <c r="R114" s="225"/>
      <c r="S114" s="267">
        <f>'Ｓ５２（1977）'!D113</f>
        <v>0</v>
      </c>
      <c r="T114" s="268">
        <f>'Ｓ５２（1977）'!F113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225061</v>
      </c>
      <c r="Q115" s="321">
        <f>SUM(Q62:Q114)-Q63-Q64-Q66-Q67-Q69-Q70-Q71-Q84-Q85-Q86-Q94-Q95-Q96-Q97-Q98-Q103-Q104</f>
        <v>217329</v>
      </c>
      <c r="R115" s="321"/>
      <c r="S115" s="322">
        <f>SUM(S62:S114)-S63-S64-S66-S67-S69-S70-S71-S84-S85-S86-S94-S95-S96-S97-S98-S103-S104</f>
        <v>3783</v>
      </c>
      <c r="T115" s="323">
        <f>SUM(T62:T114)-T63-T64-T66-T67-T69-T70-T71-T84-T85-T86-T94-T95-T96-T97-T98-T103-T104</f>
        <v>142600</v>
      </c>
      <c r="U115" s="324"/>
      <c r="V115" s="317" t="s">
        <v>82</v>
      </c>
      <c r="W115" s="318"/>
      <c r="X115" s="318"/>
      <c r="Y115" s="319"/>
      <c r="Z115" s="325">
        <f>Z64+Z67+Z73+Z74+Z75+Z86+Z88+Z89+Z92+Z93+Z99+Z101+Z104+Z105+Z114</f>
        <v>19258</v>
      </c>
      <c r="AA115" s="326">
        <f>AA64+AA67+AA73+AA74+AA75+AA86+AA88+AA89+AA92+AA93+AA99+AA101+AA104+AA105+AA114</f>
        <v>0</v>
      </c>
      <c r="AB115" s="327">
        <f>AB64+AB67+AB73+AB74+AB75+AB86+AB88+AB89+AB92+AB93+AB99+AB101+AB104+AB105+AB114</f>
        <v>0</v>
      </c>
      <c r="AC115" s="563">
        <f>AC64+AC67+AC73+AC74+AC75+AC86+AC88+AC89+AC92+AC93+AC99+AC101+AC104+AC105+AC114</f>
        <v>17900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19258</v>
      </c>
      <c r="B116" s="555">
        <v>0</v>
      </c>
      <c r="C116" s="555">
        <v>0</v>
      </c>
      <c r="D116" s="555">
        <v>0</v>
      </c>
      <c r="E116" s="556">
        <v>17900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790</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14487</v>
      </c>
      <c r="B121" s="558">
        <v>0</v>
      </c>
      <c r="C121" s="558">
        <v>0</v>
      </c>
      <c r="D121" s="558">
        <v>0</v>
      </c>
      <c r="E121" s="559">
        <v>13500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14487</v>
      </c>
      <c r="B122" s="558">
        <v>0</v>
      </c>
      <c r="C122" s="558">
        <v>0</v>
      </c>
      <c r="D122" s="558">
        <v>0</v>
      </c>
      <c r="E122" s="559">
        <v>13500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1272</v>
      </c>
      <c r="AM122" s="1339"/>
    </row>
    <row r="123" spans="1:39" ht="14.45" customHeight="1">
      <c r="A123" s="557">
        <v>0</v>
      </c>
      <c r="B123" s="558">
        <v>0</v>
      </c>
      <c r="C123" s="558">
        <v>0</v>
      </c>
      <c r="D123" s="558">
        <v>0</v>
      </c>
      <c r="E123" s="559">
        <v>0</v>
      </c>
      <c r="K123" s="188"/>
      <c r="L123" s="189" t="s">
        <v>8</v>
      </c>
      <c r="M123" s="190"/>
      <c r="N123" s="190"/>
      <c r="O123" s="191"/>
      <c r="P123" s="365">
        <f t="shared" ref="P123:T132" si="11">P8+P62</f>
        <v>13619</v>
      </c>
      <c r="Q123" s="259">
        <f t="shared" si="11"/>
        <v>13619</v>
      </c>
      <c r="R123" s="259">
        <f t="shared" si="11"/>
        <v>0</v>
      </c>
      <c r="S123" s="333">
        <f t="shared" si="11"/>
        <v>0</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1474</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0</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 t="shared" ref="AI123:AI176" si="12">Q123-Z123</f>
        <v>12145</v>
      </c>
      <c r="AJ123" s="259">
        <f>SUM(AJ124:AJ125)</f>
        <v>0</v>
      </c>
      <c r="AK123" s="370">
        <f>SUM(AK124:AK125)</f>
        <v>0</v>
      </c>
      <c r="AL123" s="1383">
        <f>P123-Q123</f>
        <v>0</v>
      </c>
      <c r="AM123" s="1339"/>
    </row>
    <row r="124" spans="1:39" ht="14.45" customHeight="1">
      <c r="A124" s="557">
        <v>4771</v>
      </c>
      <c r="B124" s="558">
        <v>0</v>
      </c>
      <c r="C124" s="558">
        <v>0</v>
      </c>
      <c r="D124" s="558">
        <v>0</v>
      </c>
      <c r="E124" s="559">
        <v>4400</v>
      </c>
      <c r="K124" s="199"/>
      <c r="L124" s="200"/>
      <c r="M124" s="201" t="s">
        <v>146</v>
      </c>
      <c r="N124" s="202"/>
      <c r="O124" s="203"/>
      <c r="P124" s="224">
        <f t="shared" si="11"/>
        <v>3032</v>
      </c>
      <c r="Q124" s="225">
        <f t="shared" si="11"/>
        <v>3032</v>
      </c>
      <c r="R124" s="225">
        <f t="shared" si="11"/>
        <v>0</v>
      </c>
      <c r="S124" s="226">
        <f t="shared" si="11"/>
        <v>0</v>
      </c>
      <c r="T124" s="275">
        <f t="shared" si="11"/>
        <v>0</v>
      </c>
      <c r="U124" s="207"/>
      <c r="V124" s="200"/>
      <c r="W124" s="201" t="s">
        <v>146</v>
      </c>
      <c r="X124" s="202"/>
      <c r="Y124" s="203" t="s">
        <v>156</v>
      </c>
      <c r="Z124" s="224">
        <f>IF(ISERROR(Z123*(Q124/Q123)),0,ROUND(Z123*(Q124/Q123),0))</f>
        <v>328</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2"/>
        <v>2704</v>
      </c>
      <c r="AJ124" s="225">
        <f>IF($P124-$Z124=0,0,ROUND((R124-AA124)*$AI124/($P124-$Z124),0))</f>
        <v>0</v>
      </c>
      <c r="AK124" s="371">
        <f>IF(P124-Z124=0,0,ROUND((S124-AB124)*AI124/(P124-Z124),0))</f>
        <v>0</v>
      </c>
      <c r="AL124" s="1383">
        <f t="shared" ref="AL124:AL175" si="13">P124-Q124</f>
        <v>0</v>
      </c>
      <c r="AM124" s="1339"/>
    </row>
    <row r="125" spans="1:39" ht="14.45" customHeight="1">
      <c r="A125" s="557">
        <v>4771</v>
      </c>
      <c r="B125" s="558">
        <v>0</v>
      </c>
      <c r="C125" s="558">
        <v>0</v>
      </c>
      <c r="D125" s="558">
        <v>0</v>
      </c>
      <c r="E125" s="559">
        <v>4400</v>
      </c>
      <c r="K125" s="199"/>
      <c r="L125" s="200"/>
      <c r="M125" s="201" t="s">
        <v>13</v>
      </c>
      <c r="N125" s="172"/>
      <c r="O125" s="212"/>
      <c r="P125" s="224">
        <f t="shared" si="11"/>
        <v>10587</v>
      </c>
      <c r="Q125" s="225">
        <f t="shared" si="11"/>
        <v>10587</v>
      </c>
      <c r="R125" s="225">
        <f t="shared" si="11"/>
        <v>0</v>
      </c>
      <c r="S125" s="226">
        <f t="shared" si="11"/>
        <v>0</v>
      </c>
      <c r="T125" s="275">
        <f t="shared" si="11"/>
        <v>0</v>
      </c>
      <c r="U125" s="207"/>
      <c r="V125" s="200"/>
      <c r="W125" s="201" t="s">
        <v>13</v>
      </c>
      <c r="X125" s="172"/>
      <c r="Y125" s="212" t="s">
        <v>156</v>
      </c>
      <c r="Z125" s="224">
        <f>Z123-Z124</f>
        <v>1146</v>
      </c>
      <c r="AA125" s="225">
        <f>AA123-AA124</f>
        <v>0</v>
      </c>
      <c r="AB125" s="297">
        <f>AB123-AB124</f>
        <v>0</v>
      </c>
      <c r="AC125" s="371">
        <f>AC123-AC124</f>
        <v>0</v>
      </c>
      <c r="AE125" s="199"/>
      <c r="AF125" s="200"/>
      <c r="AG125" s="201" t="s">
        <v>13</v>
      </c>
      <c r="AH125" s="172"/>
      <c r="AI125" s="224">
        <f t="shared" si="12"/>
        <v>9441</v>
      </c>
      <c r="AJ125" s="225">
        <f>IF($P125-$Z125=0,0,ROUND((R125-AA125)*$AI125/($P125-$Z125),0))</f>
        <v>0</v>
      </c>
      <c r="AK125" s="371">
        <f>IF(P125-Z125=0,0,ROUND((S125-AB125)*AI125/(P125-Z125),0))</f>
        <v>0</v>
      </c>
      <c r="AL125" s="1383">
        <f t="shared" si="13"/>
        <v>0</v>
      </c>
      <c r="AM125" s="1339"/>
    </row>
    <row r="126" spans="1:39" ht="14.45" customHeight="1">
      <c r="A126" s="557">
        <v>0</v>
      </c>
      <c r="B126" s="558">
        <v>0</v>
      </c>
      <c r="C126" s="558">
        <v>0</v>
      </c>
      <c r="D126" s="558">
        <v>0</v>
      </c>
      <c r="E126" s="559">
        <v>0</v>
      </c>
      <c r="K126" s="199" t="s">
        <v>4</v>
      </c>
      <c r="L126" s="178" t="s">
        <v>14</v>
      </c>
      <c r="M126" s="175"/>
      <c r="N126" s="175"/>
      <c r="O126" s="216"/>
      <c r="P126" s="224">
        <f t="shared" si="11"/>
        <v>2186</v>
      </c>
      <c r="Q126" s="225">
        <f t="shared" si="11"/>
        <v>2186</v>
      </c>
      <c r="R126" s="225">
        <f t="shared" si="11"/>
        <v>0</v>
      </c>
      <c r="S126" s="226">
        <f t="shared" si="11"/>
        <v>0</v>
      </c>
      <c r="T126" s="275">
        <f t="shared" si="11"/>
        <v>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2"/>
        <v>2186</v>
      </c>
      <c r="AJ126" s="225">
        <f>SUM(AJ127:AJ128)</f>
        <v>0</v>
      </c>
      <c r="AK126" s="371">
        <f>SUM(AK127:AK128)</f>
        <v>0</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2186</v>
      </c>
      <c r="Q127" s="225">
        <f t="shared" si="11"/>
        <v>2186</v>
      </c>
      <c r="R127" s="225">
        <f t="shared" si="11"/>
        <v>0</v>
      </c>
      <c r="S127" s="226">
        <f t="shared" si="11"/>
        <v>0</v>
      </c>
      <c r="T127" s="275">
        <f t="shared" si="11"/>
        <v>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2186</v>
      </c>
      <c r="AJ127" s="225">
        <f>IF($P127-$Z127=0,0,ROUND((R127-AA127)*$AI127/($P127-$Z127),0))</f>
        <v>0</v>
      </c>
      <c r="AK127" s="371">
        <f>IF(P127-Z127=0,0,ROUND((S127-AB127)*AI127/(P127-Z127),0))</f>
        <v>0</v>
      </c>
      <c r="AL127" s="1383">
        <f t="shared" si="13"/>
        <v>0</v>
      </c>
      <c r="AM127" s="1339"/>
    </row>
    <row r="128" spans="1:39" ht="14.45" customHeight="1">
      <c r="A128" s="557">
        <v>0</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0</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0</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8"/>
        <v>0</v>
      </c>
      <c r="AB134" s="297">
        <f t="shared" si="18"/>
        <v>0</v>
      </c>
      <c r="AC134" s="371">
        <f t="shared" si="18"/>
        <v>0</v>
      </c>
      <c r="AE134" s="199"/>
      <c r="AF134" s="221"/>
      <c r="AG134" s="201" t="s">
        <v>13</v>
      </c>
      <c r="AH134" s="202"/>
      <c r="AI134" s="224">
        <f t="shared" si="12"/>
        <v>0</v>
      </c>
      <c r="AJ134" s="225">
        <f t="shared" si="15"/>
        <v>0</v>
      </c>
      <c r="AK134" s="371">
        <f t="shared" si="16"/>
        <v>0</v>
      </c>
      <c r="AL134" s="1383">
        <f t="shared" si="13"/>
        <v>0</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15578</v>
      </c>
      <c r="Q136" s="225">
        <f t="shared" si="17"/>
        <v>15078</v>
      </c>
      <c r="R136" s="225">
        <f t="shared" si="17"/>
        <v>0</v>
      </c>
      <c r="S136" s="226">
        <f t="shared" si="17"/>
        <v>0</v>
      </c>
      <c r="T136" s="275">
        <f t="shared" si="17"/>
        <v>12400</v>
      </c>
      <c r="U136" s="207" t="s">
        <v>86</v>
      </c>
      <c r="V136" s="200"/>
      <c r="W136" s="201" t="s">
        <v>22</v>
      </c>
      <c r="X136" s="202"/>
      <c r="Y136" s="203" t="s">
        <v>156</v>
      </c>
      <c r="Z136" s="224">
        <f t="shared" si="18"/>
        <v>1632</v>
      </c>
      <c r="AA136" s="225">
        <f t="shared" si="18"/>
        <v>0</v>
      </c>
      <c r="AB136" s="297">
        <f t="shared" si="18"/>
        <v>0</v>
      </c>
      <c r="AC136" s="371">
        <f t="shared" si="18"/>
        <v>0</v>
      </c>
      <c r="AE136" s="199"/>
      <c r="AF136" s="200"/>
      <c r="AG136" s="201" t="s">
        <v>22</v>
      </c>
      <c r="AH136" s="202"/>
      <c r="AI136" s="224">
        <f t="shared" si="12"/>
        <v>13446</v>
      </c>
      <c r="AJ136" s="225">
        <f t="shared" si="15"/>
        <v>0</v>
      </c>
      <c r="AK136" s="371">
        <f t="shared" si="16"/>
        <v>0</v>
      </c>
      <c r="AL136" s="1383">
        <f t="shared" si="13"/>
        <v>500</v>
      </c>
      <c r="AM136" s="1339"/>
    </row>
    <row r="137" spans="1:39" ht="14.45" customHeight="1">
      <c r="A137" s="557">
        <v>0</v>
      </c>
      <c r="B137" s="558">
        <v>0</v>
      </c>
      <c r="C137" s="558">
        <v>0</v>
      </c>
      <c r="D137" s="558">
        <v>0</v>
      </c>
      <c r="E137" s="559">
        <v>0</v>
      </c>
      <c r="K137" s="199"/>
      <c r="L137" s="200" t="s">
        <v>25</v>
      </c>
      <c r="M137" s="201" t="s">
        <v>26</v>
      </c>
      <c r="N137" s="202"/>
      <c r="O137" s="203"/>
      <c r="P137" s="224">
        <f t="shared" si="17"/>
        <v>25601</v>
      </c>
      <c r="Q137" s="225">
        <f t="shared" si="17"/>
        <v>25601</v>
      </c>
      <c r="R137" s="225">
        <f t="shared" si="17"/>
        <v>0</v>
      </c>
      <c r="S137" s="226">
        <f t="shared" si="17"/>
        <v>15134</v>
      </c>
      <c r="T137" s="275">
        <f t="shared" si="17"/>
        <v>10400</v>
      </c>
      <c r="U137" s="207"/>
      <c r="V137" s="200" t="s">
        <v>25</v>
      </c>
      <c r="W137" s="201" t="s">
        <v>26</v>
      </c>
      <c r="X137" s="202"/>
      <c r="Y137" s="203" t="s">
        <v>156</v>
      </c>
      <c r="Z137" s="224">
        <f t="shared" si="18"/>
        <v>2771</v>
      </c>
      <c r="AA137" s="225">
        <f t="shared" si="18"/>
        <v>0</v>
      </c>
      <c r="AB137" s="297">
        <f t="shared" si="18"/>
        <v>0</v>
      </c>
      <c r="AC137" s="371">
        <f t="shared" si="18"/>
        <v>0</v>
      </c>
      <c r="AE137" s="199"/>
      <c r="AF137" s="200" t="s">
        <v>25</v>
      </c>
      <c r="AG137" s="201" t="s">
        <v>26</v>
      </c>
      <c r="AH137" s="202"/>
      <c r="AI137" s="224">
        <f t="shared" si="12"/>
        <v>22830</v>
      </c>
      <c r="AJ137" s="225">
        <f t="shared" si="15"/>
        <v>0</v>
      </c>
      <c r="AK137" s="371">
        <f t="shared" si="16"/>
        <v>15134</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1200</v>
      </c>
      <c r="Q138" s="225">
        <f t="shared" si="17"/>
        <v>1200</v>
      </c>
      <c r="R138" s="225">
        <f t="shared" si="17"/>
        <v>0</v>
      </c>
      <c r="S138" s="226">
        <f t="shared" si="17"/>
        <v>600</v>
      </c>
      <c r="T138" s="275">
        <f t="shared" si="17"/>
        <v>0</v>
      </c>
      <c r="U138" s="207"/>
      <c r="V138" s="200" t="s">
        <v>28</v>
      </c>
      <c r="W138" s="201" t="s">
        <v>29</v>
      </c>
      <c r="X138" s="202"/>
      <c r="Y138" s="203" t="s">
        <v>156</v>
      </c>
      <c r="Z138" s="224">
        <f t="shared" si="18"/>
        <v>130</v>
      </c>
      <c r="AA138" s="225">
        <f t="shared" si="18"/>
        <v>0</v>
      </c>
      <c r="AB138" s="297">
        <f t="shared" si="18"/>
        <v>0</v>
      </c>
      <c r="AC138" s="371">
        <f t="shared" si="18"/>
        <v>0</v>
      </c>
      <c r="AE138" s="199"/>
      <c r="AF138" s="200" t="s">
        <v>28</v>
      </c>
      <c r="AG138" s="201" t="s">
        <v>29</v>
      </c>
      <c r="AH138" s="202"/>
      <c r="AI138" s="224">
        <f t="shared" si="12"/>
        <v>1070</v>
      </c>
      <c r="AJ138" s="225">
        <f t="shared" si="15"/>
        <v>0</v>
      </c>
      <c r="AK138" s="371">
        <f t="shared" si="16"/>
        <v>600</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76764</v>
      </c>
      <c r="Q141" s="225">
        <f t="shared" si="17"/>
        <v>58488</v>
      </c>
      <c r="R141" s="225">
        <f t="shared" si="17"/>
        <v>0</v>
      </c>
      <c r="S141" s="226">
        <f t="shared" si="17"/>
        <v>39910</v>
      </c>
      <c r="T141" s="275">
        <f t="shared" si="17"/>
        <v>25300</v>
      </c>
      <c r="U141" s="207"/>
      <c r="V141" s="200" t="s">
        <v>38</v>
      </c>
      <c r="W141" s="201" t="s">
        <v>149</v>
      </c>
      <c r="X141" s="202"/>
      <c r="Y141" s="203" t="s">
        <v>156</v>
      </c>
      <c r="Z141" s="224">
        <f t="shared" si="18"/>
        <v>6330</v>
      </c>
      <c r="AA141" s="225">
        <f t="shared" si="18"/>
        <v>0</v>
      </c>
      <c r="AB141" s="297">
        <f t="shared" si="18"/>
        <v>0</v>
      </c>
      <c r="AC141" s="371">
        <f t="shared" si="18"/>
        <v>0</v>
      </c>
      <c r="AE141" s="199"/>
      <c r="AF141" s="200" t="s">
        <v>38</v>
      </c>
      <c r="AG141" s="201" t="s">
        <v>149</v>
      </c>
      <c r="AH141" s="202"/>
      <c r="AI141" s="224">
        <f t="shared" si="12"/>
        <v>52158</v>
      </c>
      <c r="AJ141" s="225">
        <f t="shared" si="15"/>
        <v>0</v>
      </c>
      <c r="AK141" s="371">
        <f t="shared" si="16"/>
        <v>29554</v>
      </c>
      <c r="AL141" s="1383">
        <f t="shared" si="13"/>
        <v>18276</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0</v>
      </c>
      <c r="Q143" s="225">
        <f t="shared" si="19"/>
        <v>0</v>
      </c>
      <c r="R143" s="225">
        <f t="shared" si="19"/>
        <v>0</v>
      </c>
      <c r="S143" s="226">
        <f t="shared" si="19"/>
        <v>0</v>
      </c>
      <c r="T143" s="275">
        <f t="shared" si="19"/>
        <v>0</v>
      </c>
      <c r="U143" s="207"/>
      <c r="V143" s="221"/>
      <c r="W143" s="201" t="s">
        <v>13</v>
      </c>
      <c r="X143" s="202"/>
      <c r="Y143" s="203" t="s">
        <v>156</v>
      </c>
      <c r="Z143" s="224">
        <f t="shared" si="18"/>
        <v>0</v>
      </c>
      <c r="AA143" s="225">
        <f t="shared" si="18"/>
        <v>0</v>
      </c>
      <c r="AB143" s="297">
        <f t="shared" si="18"/>
        <v>0</v>
      </c>
      <c r="AC143" s="371">
        <f t="shared" si="18"/>
        <v>0</v>
      </c>
      <c r="AE143" s="199" t="s">
        <v>158</v>
      </c>
      <c r="AF143" s="221"/>
      <c r="AG143" s="201" t="s">
        <v>13</v>
      </c>
      <c r="AH143" s="202"/>
      <c r="AI143" s="224">
        <f t="shared" si="12"/>
        <v>0</v>
      </c>
      <c r="AJ143" s="225">
        <f t="shared" si="15"/>
        <v>0</v>
      </c>
      <c r="AK143" s="371">
        <f t="shared" si="16"/>
        <v>0</v>
      </c>
      <c r="AL143" s="1383">
        <f t="shared" si="13"/>
        <v>0</v>
      </c>
      <c r="AM143" s="1339"/>
    </row>
    <row r="144" spans="1:39" ht="14.45" customHeight="1">
      <c r="A144" s="557">
        <v>0</v>
      </c>
      <c r="B144" s="558">
        <v>0</v>
      </c>
      <c r="C144" s="558">
        <v>0</v>
      </c>
      <c r="D144" s="558">
        <v>0</v>
      </c>
      <c r="E144" s="559">
        <v>0</v>
      </c>
      <c r="K144" s="199" t="s">
        <v>4</v>
      </c>
      <c r="L144" s="178" t="s">
        <v>45</v>
      </c>
      <c r="M144" s="202"/>
      <c r="N144" s="202"/>
      <c r="O144" s="203"/>
      <c r="P144" s="224">
        <f t="shared" si="19"/>
        <v>0</v>
      </c>
      <c r="Q144" s="225">
        <f t="shared" si="19"/>
        <v>0</v>
      </c>
      <c r="R144" s="225">
        <f t="shared" si="19"/>
        <v>0</v>
      </c>
      <c r="S144" s="226">
        <f t="shared" si="19"/>
        <v>0</v>
      </c>
      <c r="T144" s="275">
        <f t="shared" si="19"/>
        <v>0</v>
      </c>
      <c r="U144" s="207" t="s">
        <v>4</v>
      </c>
      <c r="V144" s="178" t="s">
        <v>45</v>
      </c>
      <c r="W144" s="202"/>
      <c r="X144" s="202"/>
      <c r="Y144" s="203" t="s">
        <v>156</v>
      </c>
      <c r="Z144" s="224">
        <f t="shared" si="18"/>
        <v>0</v>
      </c>
      <c r="AA144" s="225">
        <f t="shared" si="18"/>
        <v>0</v>
      </c>
      <c r="AB144" s="297">
        <f t="shared" si="18"/>
        <v>0</v>
      </c>
      <c r="AC144" s="371">
        <f t="shared" si="18"/>
        <v>0</v>
      </c>
      <c r="AE144" s="199" t="s">
        <v>159</v>
      </c>
      <c r="AF144" s="178" t="s">
        <v>45</v>
      </c>
      <c r="AG144" s="202"/>
      <c r="AH144" s="202"/>
      <c r="AI144" s="224">
        <f t="shared" si="12"/>
        <v>0</v>
      </c>
      <c r="AJ144" s="225">
        <f>SUM(AJ145:AJ147)</f>
        <v>0</v>
      </c>
      <c r="AK144" s="371">
        <f>SUM(AK145:AK147)</f>
        <v>0</v>
      </c>
      <c r="AL144" s="1383">
        <f t="shared" si="13"/>
        <v>0</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0</v>
      </c>
      <c r="Q146" s="225">
        <f t="shared" si="19"/>
        <v>0</v>
      </c>
      <c r="R146" s="225">
        <f t="shared" si="19"/>
        <v>0</v>
      </c>
      <c r="S146" s="226">
        <f t="shared" si="19"/>
        <v>0</v>
      </c>
      <c r="T146" s="275">
        <f t="shared" si="19"/>
        <v>0</v>
      </c>
      <c r="U146" s="207"/>
      <c r="V146" s="200"/>
      <c r="W146" s="201" t="s">
        <v>101</v>
      </c>
      <c r="X146" s="202"/>
      <c r="Y146" s="203" t="s">
        <v>156</v>
      </c>
      <c r="Z146" s="224">
        <f t="shared" si="20"/>
        <v>0</v>
      </c>
      <c r="AA146" s="225">
        <f t="shared" si="20"/>
        <v>0</v>
      </c>
      <c r="AB146" s="297">
        <f t="shared" si="20"/>
        <v>0</v>
      </c>
      <c r="AC146" s="371">
        <f t="shared" si="20"/>
        <v>0</v>
      </c>
      <c r="AE146" s="199" t="s">
        <v>41</v>
      </c>
      <c r="AF146" s="200"/>
      <c r="AG146" s="201" t="s">
        <v>101</v>
      </c>
      <c r="AH146" s="202"/>
      <c r="AI146" s="224">
        <f t="shared" si="12"/>
        <v>0</v>
      </c>
      <c r="AJ146" s="225">
        <f t="shared" si="21"/>
        <v>0</v>
      </c>
      <c r="AK146" s="371">
        <f t="shared" si="22"/>
        <v>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0</v>
      </c>
      <c r="Q147" s="225">
        <f t="shared" si="19"/>
        <v>0</v>
      </c>
      <c r="R147" s="225">
        <f t="shared" si="19"/>
        <v>0</v>
      </c>
      <c r="S147" s="226">
        <f t="shared" si="19"/>
        <v>0</v>
      </c>
      <c r="T147" s="275">
        <f t="shared" si="19"/>
        <v>0</v>
      </c>
      <c r="U147" s="207"/>
      <c r="V147" s="200"/>
      <c r="W147" s="201" t="s">
        <v>13</v>
      </c>
      <c r="X147" s="202"/>
      <c r="Y147" s="203" t="s">
        <v>156</v>
      </c>
      <c r="Z147" s="224">
        <f t="shared" si="20"/>
        <v>0</v>
      </c>
      <c r="AA147" s="225">
        <f t="shared" si="20"/>
        <v>0</v>
      </c>
      <c r="AB147" s="297">
        <f t="shared" si="20"/>
        <v>0</v>
      </c>
      <c r="AC147" s="371">
        <f t="shared" si="20"/>
        <v>0</v>
      </c>
      <c r="AE147" s="199" t="s">
        <v>162</v>
      </c>
      <c r="AF147" s="200"/>
      <c r="AG147" s="201" t="s">
        <v>13</v>
      </c>
      <c r="AH147" s="202"/>
      <c r="AI147" s="224">
        <f t="shared" si="12"/>
        <v>0</v>
      </c>
      <c r="AJ147" s="225">
        <f t="shared" si="21"/>
        <v>0</v>
      </c>
      <c r="AK147" s="371">
        <f t="shared" si="22"/>
        <v>0</v>
      </c>
      <c r="AL147" s="1383">
        <f t="shared" si="13"/>
        <v>0</v>
      </c>
      <c r="AM147" s="1339"/>
    </row>
    <row r="148" spans="1:39" ht="14.45" customHeight="1">
      <c r="A148" s="557">
        <v>0</v>
      </c>
      <c r="B148" s="558">
        <v>0</v>
      </c>
      <c r="C148" s="558">
        <v>0</v>
      </c>
      <c r="D148" s="558">
        <v>0</v>
      </c>
      <c r="E148" s="559">
        <v>0</v>
      </c>
      <c r="K148" s="199" t="s">
        <v>83</v>
      </c>
      <c r="L148" s="178"/>
      <c r="M148" s="201" t="s">
        <v>47</v>
      </c>
      <c r="N148" s="202"/>
      <c r="O148" s="203"/>
      <c r="P148" s="224">
        <f t="shared" si="19"/>
        <v>167718</v>
      </c>
      <c r="Q148" s="225">
        <f t="shared" si="19"/>
        <v>167718</v>
      </c>
      <c r="R148" s="225">
        <f t="shared" si="19"/>
        <v>21200</v>
      </c>
      <c r="S148" s="226">
        <f t="shared" si="19"/>
        <v>0</v>
      </c>
      <c r="T148" s="275">
        <f t="shared" si="19"/>
        <v>117400</v>
      </c>
      <c r="U148" s="207" t="s">
        <v>4</v>
      </c>
      <c r="V148" s="178"/>
      <c r="W148" s="201" t="s">
        <v>47</v>
      </c>
      <c r="X148" s="202"/>
      <c r="Y148" s="203" t="s">
        <v>156</v>
      </c>
      <c r="Z148" s="224">
        <f>IF(ISERROR(Z$33*(Q148/(Q148+Q149))),0,ROUND(Z$33*(Q148/(Q148+Q149)),0))</f>
        <v>3833</v>
      </c>
      <c r="AA148" s="225">
        <f>IF(ISERROR(AA$33*(R148/(R148+R149))),0,ROUND(AA$33*(R148/(R148+R149)),0))</f>
        <v>1947</v>
      </c>
      <c r="AB148" s="297">
        <f>IF(ISERROR(AB$33*(S148/(S148+S149))),0,ROUND(AB$33*(S148/(S148+S149)),0))</f>
        <v>0</v>
      </c>
      <c r="AC148" s="371">
        <f>IF(ISERROR(AC$33*(T148/(T148+T149))),0,ROUND(AC$33*(T148/(T148+T149)),0))</f>
        <v>900</v>
      </c>
      <c r="AE148" s="199" t="s">
        <v>163</v>
      </c>
      <c r="AF148" s="178"/>
      <c r="AG148" s="201" t="s">
        <v>47</v>
      </c>
      <c r="AH148" s="202"/>
      <c r="AI148" s="224">
        <f t="shared" si="12"/>
        <v>163885</v>
      </c>
      <c r="AJ148" s="225">
        <f t="shared" si="21"/>
        <v>19253</v>
      </c>
      <c r="AK148" s="371">
        <f t="shared" si="22"/>
        <v>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0</v>
      </c>
      <c r="Q149" s="225">
        <f t="shared" si="19"/>
        <v>0</v>
      </c>
      <c r="R149" s="225">
        <f t="shared" si="19"/>
        <v>0</v>
      </c>
      <c r="S149" s="226">
        <f t="shared" si="19"/>
        <v>0</v>
      </c>
      <c r="T149" s="275">
        <f t="shared" si="1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2"/>
        <v>0</v>
      </c>
      <c r="AJ149" s="225">
        <f t="shared" si="21"/>
        <v>0</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0</v>
      </c>
      <c r="Q150" s="225">
        <f t="shared" si="19"/>
        <v>0</v>
      </c>
      <c r="R150" s="225">
        <f t="shared" si="19"/>
        <v>0</v>
      </c>
      <c r="S150" s="226">
        <f t="shared" si="19"/>
        <v>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0</v>
      </c>
      <c r="AA150" s="225">
        <f t="shared" si="23"/>
        <v>0</v>
      </c>
      <c r="AB150" s="297">
        <f t="shared" si="23"/>
        <v>0</v>
      </c>
      <c r="AC150" s="371">
        <f t="shared" si="23"/>
        <v>0</v>
      </c>
      <c r="AE150" s="199" t="s">
        <v>165</v>
      </c>
      <c r="AF150" s="200"/>
      <c r="AG150" s="201" t="s">
        <v>52</v>
      </c>
      <c r="AH150" s="202"/>
      <c r="AI150" s="224">
        <f t="shared" si="12"/>
        <v>0</v>
      </c>
      <c r="AJ150" s="225">
        <f t="shared" si="21"/>
        <v>0</v>
      </c>
      <c r="AK150" s="371">
        <f t="shared" si="22"/>
        <v>0</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0</v>
      </c>
      <c r="Q154" s="225">
        <f t="shared" si="24"/>
        <v>0</v>
      </c>
      <c r="R154" s="225">
        <f t="shared" si="24"/>
        <v>0</v>
      </c>
      <c r="S154" s="226">
        <f t="shared" si="24"/>
        <v>0</v>
      </c>
      <c r="T154" s="275">
        <f t="shared" si="24"/>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2"/>
        <v>0</v>
      </c>
      <c r="AJ154" s="225">
        <f>SUM(AJ155:AJ159)</f>
        <v>0</v>
      </c>
      <c r="AK154" s="371">
        <f>SUM(AK155:AK159)</f>
        <v>0</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0</v>
      </c>
      <c r="Q158" s="225">
        <f t="shared" si="24"/>
        <v>0</v>
      </c>
      <c r="R158" s="225">
        <f t="shared" si="24"/>
        <v>0</v>
      </c>
      <c r="S158" s="226">
        <f t="shared" si="24"/>
        <v>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0</v>
      </c>
      <c r="AA158" s="225">
        <f t="shared" si="27"/>
        <v>0</v>
      </c>
      <c r="AB158" s="297">
        <f t="shared" si="27"/>
        <v>0</v>
      </c>
      <c r="AC158" s="371">
        <f t="shared" si="27"/>
        <v>0</v>
      </c>
      <c r="AE158" s="199"/>
      <c r="AF158" s="200"/>
      <c r="AG158" s="200"/>
      <c r="AH158" s="201" t="s">
        <v>150</v>
      </c>
      <c r="AI158" s="224">
        <f t="shared" si="12"/>
        <v>0</v>
      </c>
      <c r="AJ158" s="225">
        <f t="shared" si="25"/>
        <v>0</v>
      </c>
      <c r="AK158" s="371">
        <f t="shared" si="26"/>
        <v>0</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70383</v>
      </c>
      <c r="Q160" s="225">
        <f t="shared" si="24"/>
        <v>70383</v>
      </c>
      <c r="R160" s="225">
        <f t="shared" si="24"/>
        <v>38984</v>
      </c>
      <c r="S160" s="226">
        <f t="shared" si="24"/>
        <v>0</v>
      </c>
      <c r="T160" s="275">
        <f t="shared" si="24"/>
        <v>24400</v>
      </c>
      <c r="U160" s="207" t="s">
        <v>72</v>
      </c>
      <c r="V160" s="200"/>
      <c r="W160" s="201" t="s">
        <v>70</v>
      </c>
      <c r="X160" s="202"/>
      <c r="Y160" s="203"/>
      <c r="Z160" s="224">
        <f>Z45</f>
        <v>6400</v>
      </c>
      <c r="AA160" s="225">
        <f>AA45</f>
        <v>0</v>
      </c>
      <c r="AB160" s="297">
        <f>AB45</f>
        <v>0</v>
      </c>
      <c r="AC160" s="371">
        <f>AC45</f>
        <v>5900</v>
      </c>
      <c r="AE160" s="199"/>
      <c r="AF160" s="200"/>
      <c r="AG160" s="201" t="s">
        <v>70</v>
      </c>
      <c r="AH160" s="202"/>
      <c r="AI160" s="224">
        <f t="shared" si="12"/>
        <v>63983</v>
      </c>
      <c r="AJ160" s="225">
        <f t="shared" si="25"/>
        <v>38984</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0</v>
      </c>
      <c r="Q162" s="225">
        <f t="shared" si="24"/>
        <v>0</v>
      </c>
      <c r="R162" s="225">
        <f t="shared" si="24"/>
        <v>0</v>
      </c>
      <c r="S162" s="226">
        <f t="shared" si="24"/>
        <v>0</v>
      </c>
      <c r="T162" s="275">
        <f t="shared" si="24"/>
        <v>0</v>
      </c>
      <c r="U162" s="207"/>
      <c r="V162" s="221"/>
      <c r="W162" s="201" t="s">
        <v>13</v>
      </c>
      <c r="X162" s="202"/>
      <c r="Y162" s="203" t="s">
        <v>156</v>
      </c>
      <c r="Z162" s="224">
        <f t="shared" si="28"/>
        <v>0</v>
      </c>
      <c r="AA162" s="225">
        <f t="shared" si="28"/>
        <v>0</v>
      </c>
      <c r="AB162" s="297">
        <f t="shared" si="28"/>
        <v>0</v>
      </c>
      <c r="AC162" s="371">
        <f t="shared" si="28"/>
        <v>0</v>
      </c>
      <c r="AE162" s="199"/>
      <c r="AF162" s="221"/>
      <c r="AG162" s="201" t="s">
        <v>13</v>
      </c>
      <c r="AH162" s="202"/>
      <c r="AI162" s="224">
        <f t="shared" si="12"/>
        <v>0</v>
      </c>
      <c r="AJ162" s="225">
        <f t="shared" si="25"/>
        <v>0</v>
      </c>
      <c r="AK162" s="371">
        <f t="shared" si="26"/>
        <v>0</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4533</v>
      </c>
      <c r="Q163" s="225">
        <f t="shared" si="29"/>
        <v>4533</v>
      </c>
      <c r="R163" s="225">
        <f t="shared" si="29"/>
        <v>0</v>
      </c>
      <c r="S163" s="226">
        <f t="shared" si="29"/>
        <v>0</v>
      </c>
      <c r="T163" s="275">
        <f t="shared" si="29"/>
        <v>0</v>
      </c>
      <c r="U163" s="207" t="s">
        <v>4</v>
      </c>
      <c r="V163" s="178" t="s">
        <v>78</v>
      </c>
      <c r="W163" s="202"/>
      <c r="X163" s="202"/>
      <c r="Y163" s="203" t="s">
        <v>156</v>
      </c>
      <c r="Z163" s="224">
        <f t="shared" si="28"/>
        <v>491</v>
      </c>
      <c r="AA163" s="225">
        <f t="shared" si="28"/>
        <v>0</v>
      </c>
      <c r="AB163" s="297">
        <f t="shared" si="28"/>
        <v>0</v>
      </c>
      <c r="AC163" s="371">
        <f t="shared" si="28"/>
        <v>0</v>
      </c>
      <c r="AE163" s="199" t="s">
        <v>4</v>
      </c>
      <c r="AF163" s="178" t="s">
        <v>78</v>
      </c>
      <c r="AG163" s="202"/>
      <c r="AH163" s="202"/>
      <c r="AI163" s="224">
        <f t="shared" si="12"/>
        <v>4042</v>
      </c>
      <c r="AJ163" s="225">
        <f>SUM(AJ164:AJ165)</f>
        <v>0</v>
      </c>
      <c r="AK163" s="371">
        <f>SUM(AK164:AK165)</f>
        <v>0</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4533</v>
      </c>
      <c r="Q165" s="225">
        <f t="shared" si="29"/>
        <v>4533</v>
      </c>
      <c r="R165" s="225">
        <f t="shared" si="29"/>
        <v>0</v>
      </c>
      <c r="S165" s="226">
        <f t="shared" si="29"/>
        <v>0</v>
      </c>
      <c r="T165" s="275">
        <f t="shared" si="29"/>
        <v>0</v>
      </c>
      <c r="U165" s="207"/>
      <c r="V165" s="221"/>
      <c r="W165" s="201" t="s">
        <v>13</v>
      </c>
      <c r="X165" s="202"/>
      <c r="Y165" s="203" t="s">
        <v>156</v>
      </c>
      <c r="Z165" s="224">
        <f>Z163-Z164</f>
        <v>491</v>
      </c>
      <c r="AA165" s="225">
        <f>AA163-AA164</f>
        <v>0</v>
      </c>
      <c r="AB165" s="297">
        <f>AB163-AB164</f>
        <v>0</v>
      </c>
      <c r="AC165" s="371">
        <f>AC163-AC164</f>
        <v>0</v>
      </c>
      <c r="AE165" s="199"/>
      <c r="AF165" s="221"/>
      <c r="AG165" s="201" t="s">
        <v>13</v>
      </c>
      <c r="AH165" s="202"/>
      <c r="AI165" s="224">
        <f t="shared" si="12"/>
        <v>4042</v>
      </c>
      <c r="AJ165" s="225">
        <f t="shared" si="30"/>
        <v>0</v>
      </c>
      <c r="AK165" s="371">
        <f t="shared" si="31"/>
        <v>0</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36839</v>
      </c>
      <c r="Q166" s="225">
        <f t="shared" si="29"/>
        <v>36839</v>
      </c>
      <c r="R166" s="225">
        <f t="shared" si="29"/>
        <v>5557</v>
      </c>
      <c r="S166" s="226">
        <f t="shared" si="29"/>
        <v>0</v>
      </c>
      <c r="T166" s="275">
        <f t="shared" si="29"/>
        <v>23000</v>
      </c>
      <c r="U166" s="207"/>
      <c r="V166" s="174"/>
      <c r="W166" s="201" t="s">
        <v>88</v>
      </c>
      <c r="X166" s="202"/>
      <c r="Y166" s="203"/>
      <c r="Z166" s="224">
        <f t="shared" ref="Z166:AC167" si="32">Z51</f>
        <v>0</v>
      </c>
      <c r="AA166" s="225">
        <f t="shared" si="32"/>
        <v>0</v>
      </c>
      <c r="AB166" s="297">
        <f t="shared" si="32"/>
        <v>0</v>
      </c>
      <c r="AC166" s="371">
        <f t="shared" si="32"/>
        <v>0</v>
      </c>
      <c r="AE166" s="199"/>
      <c r="AF166" s="174"/>
      <c r="AG166" s="201" t="s">
        <v>88</v>
      </c>
      <c r="AH166" s="202"/>
      <c r="AI166" s="224">
        <f t="shared" si="12"/>
        <v>36839</v>
      </c>
      <c r="AJ166" s="225">
        <f t="shared" si="30"/>
        <v>5557</v>
      </c>
      <c r="AK166" s="371">
        <f t="shared" si="31"/>
        <v>0</v>
      </c>
      <c r="AL166" s="1383">
        <f t="shared" si="13"/>
        <v>0</v>
      </c>
      <c r="AM166" s="1339"/>
    </row>
    <row r="167" spans="1:39" ht="14.45" customHeight="1" thickBot="1">
      <c r="A167" s="560"/>
      <c r="B167" s="561"/>
      <c r="C167" s="561"/>
      <c r="D167" s="561"/>
      <c r="E167" s="562"/>
      <c r="K167" s="199"/>
      <c r="L167" s="181" t="s">
        <v>91</v>
      </c>
      <c r="M167" s="201" t="s">
        <v>89</v>
      </c>
      <c r="N167" s="202"/>
      <c r="O167" s="203"/>
      <c r="P167" s="224">
        <f t="shared" si="29"/>
        <v>2000</v>
      </c>
      <c r="Q167" s="225">
        <f t="shared" si="29"/>
        <v>2000</v>
      </c>
      <c r="R167" s="225">
        <f t="shared" si="29"/>
        <v>0</v>
      </c>
      <c r="S167" s="226">
        <f t="shared" si="29"/>
        <v>0</v>
      </c>
      <c r="T167" s="275">
        <f t="shared" si="29"/>
        <v>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2000</v>
      </c>
      <c r="AJ167" s="225">
        <f t="shared" si="30"/>
        <v>0</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0</v>
      </c>
      <c r="Q169" s="225">
        <f t="shared" si="29"/>
        <v>0</v>
      </c>
      <c r="R169" s="225">
        <f t="shared" si="29"/>
        <v>0</v>
      </c>
      <c r="S169" s="226">
        <f t="shared" si="29"/>
        <v>0</v>
      </c>
      <c r="T169" s="275">
        <f t="shared" si="29"/>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0</v>
      </c>
      <c r="AJ169" s="225">
        <f t="shared" si="30"/>
        <v>0</v>
      </c>
      <c r="AK169" s="371">
        <f t="shared" si="31"/>
        <v>0</v>
      </c>
      <c r="AL169" s="1383">
        <f t="shared" si="13"/>
        <v>0</v>
      </c>
      <c r="AM169" s="1339"/>
    </row>
    <row r="170" spans="1:39" ht="14.45" customHeight="1">
      <c r="A170" s="554">
        <v>0</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36">P58+P112</f>
        <v>0</v>
      </c>
      <c r="Q173" s="225">
        <f t="shared" si="36"/>
        <v>0</v>
      </c>
      <c r="R173" s="225">
        <f t="shared" si="36"/>
        <v>0</v>
      </c>
      <c r="S173" s="226">
        <f t="shared" si="36"/>
        <v>0</v>
      </c>
      <c r="T173" s="275">
        <f t="shared" si="36"/>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0</v>
      </c>
      <c r="AJ173" s="225">
        <f t="shared" si="34"/>
        <v>0</v>
      </c>
      <c r="AK173" s="371">
        <f t="shared" si="35"/>
        <v>0</v>
      </c>
      <c r="AL173" s="1383">
        <f t="shared" si="13"/>
        <v>0</v>
      </c>
      <c r="AM173" s="1339"/>
    </row>
    <row r="174" spans="1:39" ht="14.45" customHeight="1">
      <c r="A174" s="557">
        <v>3833</v>
      </c>
      <c r="B174" s="558">
        <v>1947</v>
      </c>
      <c r="C174" s="558">
        <v>0</v>
      </c>
      <c r="D174" s="558">
        <v>0</v>
      </c>
      <c r="E174" s="559">
        <v>900</v>
      </c>
      <c r="K174" s="199"/>
      <c r="L174" s="221"/>
      <c r="M174" s="201" t="s">
        <v>13</v>
      </c>
      <c r="N174" s="202"/>
      <c r="O174" s="203"/>
      <c r="P174" s="224">
        <f t="shared" si="36"/>
        <v>3745</v>
      </c>
      <c r="Q174" s="225">
        <f t="shared" si="36"/>
        <v>3745</v>
      </c>
      <c r="R174" s="225">
        <f t="shared" si="36"/>
        <v>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405</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3340</v>
      </c>
      <c r="AJ174" s="225">
        <f t="shared" si="34"/>
        <v>0</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-1</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2"/>
        <v>1</v>
      </c>
      <c r="AJ175" s="225">
        <f t="shared" si="34"/>
        <v>0</v>
      </c>
      <c r="AK175" s="371">
        <f t="shared" si="35"/>
        <v>0</v>
      </c>
      <c r="AL175" s="1383">
        <f t="shared" si="13"/>
        <v>0</v>
      </c>
      <c r="AM175" s="1387" t="s">
        <v>1277</v>
      </c>
    </row>
    <row r="176" spans="1:39" ht="14.45" customHeight="1" thickBot="1">
      <c r="A176" s="557">
        <v>6400</v>
      </c>
      <c r="B176" s="558">
        <v>0</v>
      </c>
      <c r="C176" s="558">
        <v>0</v>
      </c>
      <c r="D176" s="558">
        <v>0</v>
      </c>
      <c r="E176" s="559">
        <v>5900</v>
      </c>
      <c r="K176" s="316"/>
      <c r="L176" s="317" t="s">
        <v>82</v>
      </c>
      <c r="M176" s="318"/>
      <c r="N176" s="318"/>
      <c r="O176" s="319"/>
      <c r="P176" s="320">
        <f t="shared" si="36"/>
        <v>420166</v>
      </c>
      <c r="Q176" s="321">
        <f t="shared" si="36"/>
        <v>401390</v>
      </c>
      <c r="R176" s="321">
        <f t="shared" si="36"/>
        <v>65741</v>
      </c>
      <c r="S176" s="322">
        <f t="shared" si="36"/>
        <v>55644</v>
      </c>
      <c r="T176" s="323">
        <f t="shared" si="36"/>
        <v>212900</v>
      </c>
      <c r="U176" s="372"/>
      <c r="V176" s="317" t="s">
        <v>82</v>
      </c>
      <c r="W176" s="318"/>
      <c r="X176" s="318"/>
      <c r="Y176" s="319"/>
      <c r="Z176" s="320">
        <f>Z61</f>
        <v>23465</v>
      </c>
      <c r="AA176" s="321">
        <f>AA61</f>
        <v>1947</v>
      </c>
      <c r="AB176" s="500">
        <f>AB61</f>
        <v>0</v>
      </c>
      <c r="AC176" s="373">
        <f>AC61</f>
        <v>6800</v>
      </c>
      <c r="AE176" s="374"/>
      <c r="AF176" s="317" t="s">
        <v>82</v>
      </c>
      <c r="AG176" s="318"/>
      <c r="AH176" s="318"/>
      <c r="AI176" s="375">
        <f t="shared" si="12"/>
        <v>377925</v>
      </c>
      <c r="AJ176" s="321">
        <f>SUM(AJ123,AJ126,AJ129,AJ133:AJ144,AJ148:AJ154,AJ160:AJ163,AJ166:AJ175)</f>
        <v>63794</v>
      </c>
      <c r="AK176" s="373">
        <f>SUM(AK123,AK126,AK129,AK133:AK144,AK148:AK154,AK160:AK163,AK166:AK175)</f>
        <v>45288</v>
      </c>
      <c r="AL176" s="1340">
        <f>SUM(AL123,AL126,AL129,AL133:AL144,AL148:AL154,AL160:AL163,AL166:AL175)</f>
        <v>18776</v>
      </c>
      <c r="AM176" s="1388">
        <f>P176-Q176</f>
        <v>18776</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13232</v>
      </c>
      <c r="B180" s="558">
        <v>0</v>
      </c>
      <c r="C180" s="558">
        <v>0</v>
      </c>
      <c r="D180" s="558">
        <v>0</v>
      </c>
      <c r="E180" s="559">
        <v>0</v>
      </c>
      <c r="AC180" s="442"/>
    </row>
    <row r="181" spans="1:29" ht="14.25" thickBot="1">
      <c r="A181" s="557">
        <v>23465</v>
      </c>
      <c r="B181" s="558">
        <v>1947</v>
      </c>
      <c r="C181" s="558">
        <v>0</v>
      </c>
      <c r="D181" s="558">
        <v>0</v>
      </c>
      <c r="E181" s="559">
        <v>6800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rowBreaks count="2" manualBreakCount="2">
    <brk id="116" max="16383" man="1"/>
    <brk id="231" max="16383" man="1"/>
  </rowBreaks>
  <drawing r:id="rId2"/>
</worksheet>
</file>

<file path=xl/worksheets/sheet55.xml><?xml version="1.0" encoding="utf-8"?>
<worksheet xmlns="http://schemas.openxmlformats.org/spreadsheetml/2006/main" xmlns:r="http://schemas.openxmlformats.org/officeDocument/2006/relationships">
  <dimension ref="A1:AM245"/>
  <sheetViews>
    <sheetView topLeftCell="AA100"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652</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112691</v>
      </c>
      <c r="B8" s="555">
        <v>112691</v>
      </c>
      <c r="C8" s="555">
        <v>95860</v>
      </c>
      <c r="D8" s="555">
        <v>16831</v>
      </c>
      <c r="E8" s="555">
        <v>6000</v>
      </c>
      <c r="F8" s="555">
        <v>66032</v>
      </c>
      <c r="G8" s="555">
        <v>3129</v>
      </c>
      <c r="H8" s="556">
        <v>31200</v>
      </c>
      <c r="I8" s="558"/>
      <c r="K8" s="188"/>
      <c r="L8" s="189" t="s">
        <v>8</v>
      </c>
      <c r="M8" s="190"/>
      <c r="N8" s="190"/>
      <c r="O8" s="191" t="s">
        <v>9</v>
      </c>
      <c r="P8" s="192">
        <f>'Ｓ５１（1976）'!A9</f>
        <v>0</v>
      </c>
      <c r="Q8" s="258">
        <f>'Ｓ５１（1976）'!C9</f>
        <v>0</v>
      </c>
      <c r="R8" s="258">
        <f>'Ｓ５１（1976）'!E9</f>
        <v>0</v>
      </c>
      <c r="S8" s="260">
        <f>'Ｓ５１（1976）'!F9</f>
        <v>0</v>
      </c>
      <c r="T8" s="261">
        <f>'Ｓ５１（1976）'!H9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'Ｓ５１（1976）'!A10</f>
        <v>0</v>
      </c>
      <c r="Q9" s="205">
        <f>'Ｓ５１（1976）'!C10</f>
        <v>0</v>
      </c>
      <c r="R9" s="205">
        <f>'Ｓ５１（1976）'!E10</f>
        <v>0</v>
      </c>
      <c r="S9" s="267">
        <f>'Ｓ５１（1976）'!F10</f>
        <v>0</v>
      </c>
      <c r="T9" s="268">
        <f>'Ｓ５１（1976）'!H10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'Ｓ５１（1976）'!A11</f>
        <v>0</v>
      </c>
      <c r="Q11" s="218">
        <f>'Ｓ５１（1976）'!C11</f>
        <v>0</v>
      </c>
      <c r="R11" s="218">
        <f>'Ｓ５１（1976）'!E11</f>
        <v>0</v>
      </c>
      <c r="S11" s="283">
        <f>'Ｓ５１（1976）'!F11</f>
        <v>0</v>
      </c>
      <c r="T11" s="268">
        <f>'Ｓ５１（1976）'!H11</f>
        <v>0</v>
      </c>
      <c r="U11" s="207"/>
      <c r="V11" s="200"/>
      <c r="W11" s="172"/>
      <c r="X11" s="172"/>
      <c r="Y11" s="208"/>
      <c r="Z11" s="209"/>
      <c r="AA11" s="210"/>
      <c r="AB11" s="210"/>
      <c r="AC11" s="211"/>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'Ｓ５１（1976）'!A12</f>
        <v>0</v>
      </c>
      <c r="Q12" s="205">
        <f>'Ｓ５１（1976）'!C12</f>
        <v>0</v>
      </c>
      <c r="R12" s="205">
        <f>'Ｓ５１（1976）'!E12</f>
        <v>0</v>
      </c>
      <c r="S12" s="267">
        <f>'Ｓ５１（1976）'!F12</f>
        <v>0</v>
      </c>
      <c r="T12" s="268">
        <f>'Ｓ５１（1976）'!H12</f>
        <v>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'Ｓ５１（1976）'!A14</f>
        <v>0</v>
      </c>
      <c r="Q14" s="205">
        <f>'Ｓ５１（1976）'!C14</f>
        <v>0</v>
      </c>
      <c r="R14" s="205">
        <f>'Ｓ５１（1976）'!E14</f>
        <v>0</v>
      </c>
      <c r="S14" s="267">
        <f>'Ｓ５１（1976）'!F14</f>
        <v>0</v>
      </c>
      <c r="T14" s="268">
        <f>'Ｓ５１（1976）'!H14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'Ｓ５１（1976）'!A15</f>
        <v>0</v>
      </c>
      <c r="Q15" s="205">
        <f>'Ｓ５１（1976）'!C15</f>
        <v>0</v>
      </c>
      <c r="R15" s="205">
        <f>'Ｓ５１（1976）'!E15</f>
        <v>0</v>
      </c>
      <c r="S15" s="267">
        <f>'Ｓ５１（1976）'!F15</f>
        <v>0</v>
      </c>
      <c r="T15" s="268">
        <f>'Ｓ５１（1976）'!H15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'Ｓ５１（1976）'!A16</f>
        <v>0</v>
      </c>
      <c r="Q16" s="205">
        <f>'Ｓ５１（1976）'!C16</f>
        <v>0</v>
      </c>
      <c r="R16" s="205">
        <f>'Ｓ５１（1976）'!E16</f>
        <v>0</v>
      </c>
      <c r="S16" s="267">
        <f>'Ｓ５１（1976）'!F16</f>
        <v>0</v>
      </c>
      <c r="T16" s="268">
        <f>'Ｓ５１（1976）'!H16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'Ｓ５１（1976）'!A17</f>
        <v>0</v>
      </c>
      <c r="Q18" s="205">
        <f>'Ｓ５１（1976）'!C17</f>
        <v>0</v>
      </c>
      <c r="R18" s="205">
        <f>'Ｓ５１（1976）'!E17</f>
        <v>0</v>
      </c>
      <c r="S18" s="267">
        <f>'Ｓ５１（1976）'!F17</f>
        <v>0</v>
      </c>
      <c r="T18" s="268">
        <f>'Ｓ５１（1976）'!H17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'Ｓ５１（1976）'!A18</f>
        <v>0</v>
      </c>
      <c r="Q19" s="205">
        <f>'Ｓ５１（1976）'!C18</f>
        <v>0</v>
      </c>
      <c r="R19" s="205">
        <f>'Ｓ５１（1976）'!E18</f>
        <v>0</v>
      </c>
      <c r="S19" s="267">
        <f>'Ｓ５１（1976）'!F18</f>
        <v>0</v>
      </c>
      <c r="T19" s="268">
        <f>'Ｓ５１（1976）'!H18</f>
        <v>0</v>
      </c>
      <c r="U19" s="207"/>
      <c r="V19" s="200"/>
      <c r="W19" s="172"/>
      <c r="X19" s="172"/>
      <c r="Y19" s="212"/>
      <c r="Z19" s="209"/>
      <c r="AA19" s="210"/>
      <c r="AB19" s="210"/>
      <c r="AC19" s="211"/>
      <c r="AD19" s="165"/>
      <c r="AE19" s="165"/>
      <c r="AF19" s="165"/>
      <c r="AG19" s="165"/>
      <c r="AH19" s="165"/>
    </row>
    <row r="20" spans="1:34" ht="14.45" customHeight="1">
      <c r="A20" s="557">
        <v>100691</v>
      </c>
      <c r="B20" s="558">
        <v>100691</v>
      </c>
      <c r="C20" s="558">
        <v>83860</v>
      </c>
      <c r="D20" s="558">
        <v>16831</v>
      </c>
      <c r="E20" s="558">
        <v>0</v>
      </c>
      <c r="F20" s="558">
        <v>66032</v>
      </c>
      <c r="G20" s="558">
        <v>3129</v>
      </c>
      <c r="H20" s="559">
        <v>25200</v>
      </c>
      <c r="I20" s="558"/>
      <c r="K20" s="199"/>
      <c r="L20" s="201" t="s">
        <v>19</v>
      </c>
      <c r="M20" s="202"/>
      <c r="N20" s="202"/>
      <c r="O20" s="203" t="s">
        <v>20</v>
      </c>
      <c r="P20" s="204">
        <f>'Ｓ５１（1976）'!A19</f>
        <v>0</v>
      </c>
      <c r="Q20" s="205">
        <f>'Ｓ５１（1976）'!C19</f>
        <v>0</v>
      </c>
      <c r="R20" s="449">
        <f>'Ｓ５１（1976）'!E19</f>
        <v>0</v>
      </c>
      <c r="S20" s="267">
        <f>'Ｓ５１（1976）'!F19</f>
        <v>0</v>
      </c>
      <c r="T20" s="268">
        <f>'Ｓ５１（1976）'!H19</f>
        <v>0</v>
      </c>
      <c r="U20" s="207" t="s">
        <v>4</v>
      </c>
      <c r="V20" s="200"/>
      <c r="W20" s="172"/>
      <c r="X20" s="172"/>
      <c r="Y20" s="212"/>
      <c r="Z20" s="209"/>
      <c r="AA20" s="210"/>
      <c r="AB20" s="210"/>
      <c r="AC20" s="211"/>
      <c r="AD20" s="165"/>
      <c r="AE20" s="165"/>
      <c r="AF20" s="165"/>
      <c r="AG20" s="165"/>
      <c r="AH20" s="165"/>
    </row>
    <row r="21" spans="1:34" ht="14.45" customHeight="1">
      <c r="A21" s="557">
        <v>0</v>
      </c>
      <c r="B21" s="558">
        <v>0</v>
      </c>
      <c r="C21" s="558">
        <v>0</v>
      </c>
      <c r="D21" s="558">
        <v>0</v>
      </c>
      <c r="E21" s="558">
        <v>0</v>
      </c>
      <c r="F21" s="558">
        <v>0</v>
      </c>
      <c r="G21" s="558">
        <v>0</v>
      </c>
      <c r="H21" s="559">
        <v>0</v>
      </c>
      <c r="I21" s="558"/>
      <c r="K21" s="199" t="s">
        <v>21</v>
      </c>
      <c r="L21" s="200"/>
      <c r="M21" s="201" t="s">
        <v>22</v>
      </c>
      <c r="N21" s="202"/>
      <c r="O21" s="203" t="s">
        <v>23</v>
      </c>
      <c r="P21" s="204">
        <f>'Ｓ５１（1976）'!A21</f>
        <v>0</v>
      </c>
      <c r="Q21" s="205">
        <f>'Ｓ５１（1976）'!C21</f>
        <v>0</v>
      </c>
      <c r="R21" s="205">
        <f>'Ｓ５１（1976）'!E21</f>
        <v>0</v>
      </c>
      <c r="S21" s="267">
        <f>'Ｓ５１（1976）'!F21</f>
        <v>0</v>
      </c>
      <c r="T21" s="268">
        <f>'Ｓ５１（1976）'!H21</f>
        <v>0</v>
      </c>
      <c r="U21" s="207" t="s">
        <v>24</v>
      </c>
      <c r="V21" s="200"/>
      <c r="W21" s="212"/>
      <c r="X21" s="212"/>
      <c r="Y21" s="212"/>
      <c r="Z21" s="209"/>
      <c r="AA21" s="210"/>
      <c r="AB21" s="210"/>
      <c r="AC21" s="211"/>
      <c r="AD21" s="165"/>
      <c r="AE21" s="165"/>
      <c r="AF21" s="165"/>
      <c r="AG21" s="165"/>
      <c r="AH21" s="165"/>
    </row>
    <row r="22" spans="1:34" ht="14.45" customHeight="1">
      <c r="A22" s="557">
        <v>43828</v>
      </c>
      <c r="B22" s="558">
        <v>43828</v>
      </c>
      <c r="C22" s="558">
        <v>43828</v>
      </c>
      <c r="D22" s="558">
        <v>0</v>
      </c>
      <c r="E22" s="558">
        <v>0</v>
      </c>
      <c r="F22" s="558">
        <v>29024</v>
      </c>
      <c r="G22" s="558">
        <v>0</v>
      </c>
      <c r="H22" s="559">
        <v>10800</v>
      </c>
      <c r="I22" s="558"/>
      <c r="K22" s="199"/>
      <c r="L22" s="200" t="s">
        <v>25</v>
      </c>
      <c r="M22" s="201" t="s">
        <v>26</v>
      </c>
      <c r="N22" s="202"/>
      <c r="O22" s="203" t="s">
        <v>27</v>
      </c>
      <c r="P22" s="204">
        <f>'Ｓ５１（1976）'!A22</f>
        <v>43828</v>
      </c>
      <c r="Q22" s="205">
        <f>'Ｓ５１（1976）'!C22</f>
        <v>43828</v>
      </c>
      <c r="R22" s="205">
        <f>'Ｓ５１（1976）'!E22</f>
        <v>0</v>
      </c>
      <c r="S22" s="267">
        <f>'Ｓ５１（1976）'!F22</f>
        <v>29024</v>
      </c>
      <c r="T22" s="268">
        <f>'Ｓ５１（1976）'!H22</f>
        <v>10800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'Ｓ５１（1976）'!A23</f>
        <v>0</v>
      </c>
      <c r="Q23" s="205">
        <f>'Ｓ５１（1976）'!C23</f>
        <v>0</v>
      </c>
      <c r="R23" s="205">
        <f>'Ｓ５１（1976）'!E23</f>
        <v>0</v>
      </c>
      <c r="S23" s="267">
        <f>'Ｓ５１（1976）'!F23</f>
        <v>0</v>
      </c>
      <c r="T23" s="268">
        <f>'Ｓ５１（1976）'!H23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'Ｓ５１（1976）'!A24</f>
        <v>0</v>
      </c>
      <c r="Q24" s="205">
        <f>'Ｓ５１（1976）'!C24</f>
        <v>0</v>
      </c>
      <c r="R24" s="205">
        <f>'Ｓ５１（1976）'!E24</f>
        <v>0</v>
      </c>
      <c r="S24" s="267">
        <f>'Ｓ５１（1976）'!F24</f>
        <v>0</v>
      </c>
      <c r="T24" s="268">
        <f>'Ｓ５１（1976）'!H24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'Ｓ５１（1976）'!A25</f>
        <v>0</v>
      </c>
      <c r="Q25" s="205">
        <f>'Ｓ５１（1976）'!C25</f>
        <v>0</v>
      </c>
      <c r="R25" s="205">
        <f>'Ｓ５１（1976）'!E25</f>
        <v>0</v>
      </c>
      <c r="S25" s="267">
        <f>'Ｓ５１（1976）'!F25</f>
        <v>0</v>
      </c>
      <c r="T25" s="268">
        <f>'Ｓ５１（1976）'!H25</f>
        <v>0</v>
      </c>
      <c r="U25" s="207"/>
      <c r="V25" s="200"/>
      <c r="W25" s="172"/>
      <c r="X25" s="172"/>
      <c r="Y25" s="212"/>
      <c r="Z25" s="209"/>
      <c r="AA25" s="210"/>
      <c r="AB25" s="210"/>
      <c r="AC25" s="211"/>
      <c r="AD25" s="165"/>
      <c r="AE25" s="165"/>
      <c r="AF25" s="165"/>
      <c r="AG25" s="165"/>
      <c r="AH25" s="165"/>
    </row>
    <row r="26" spans="1:34" ht="14.45" customHeight="1">
      <c r="A26" s="557">
        <v>45931</v>
      </c>
      <c r="B26" s="558">
        <v>45931</v>
      </c>
      <c r="C26" s="558">
        <v>29700</v>
      </c>
      <c r="D26" s="558">
        <v>16231</v>
      </c>
      <c r="E26" s="558">
        <v>0</v>
      </c>
      <c r="F26" s="558">
        <v>29876</v>
      </c>
      <c r="G26" s="558">
        <v>3129</v>
      </c>
      <c r="H26" s="559">
        <v>11900</v>
      </c>
      <c r="I26" s="558"/>
      <c r="K26" s="199"/>
      <c r="L26" s="200" t="s">
        <v>38</v>
      </c>
      <c r="M26" s="201" t="s">
        <v>39</v>
      </c>
      <c r="N26" s="202"/>
      <c r="O26" s="203" t="s">
        <v>40</v>
      </c>
      <c r="P26" s="204">
        <f>'Ｓ５１（1976）'!A26</f>
        <v>45931</v>
      </c>
      <c r="Q26" s="205">
        <f>'Ｓ５１（1976）'!C26</f>
        <v>29700</v>
      </c>
      <c r="R26" s="205">
        <f>'Ｓ５１（1976）'!E26</f>
        <v>0</v>
      </c>
      <c r="S26" s="267">
        <f>'Ｓ５１（1976）'!F26</f>
        <v>29876</v>
      </c>
      <c r="T26" s="268">
        <f>'Ｓ５１（1976）'!H26</f>
        <v>11900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'Ｓ５１（1976）'!A27</f>
        <v>0</v>
      </c>
      <c r="Q27" s="205">
        <f>'Ｓ５１（1976）'!C27</f>
        <v>0</v>
      </c>
      <c r="R27" s="205">
        <f>'Ｓ５１（1976）'!E27</f>
        <v>0</v>
      </c>
      <c r="S27" s="267">
        <f>'Ｓ５１（1976）'!F27</f>
        <v>0</v>
      </c>
      <c r="T27" s="268">
        <f>'Ｓ５１（1976）'!H27</f>
        <v>0</v>
      </c>
      <c r="U27" s="207"/>
      <c r="V27" s="200"/>
      <c r="W27" s="172"/>
      <c r="X27" s="172"/>
      <c r="Y27" s="172"/>
      <c r="Z27" s="209"/>
      <c r="AA27" s="210"/>
      <c r="AB27" s="210"/>
      <c r="AC27" s="211"/>
      <c r="AD27" s="165"/>
      <c r="AE27" s="165"/>
      <c r="AF27" s="165"/>
      <c r="AG27" s="165"/>
      <c r="AH27" s="165"/>
    </row>
    <row r="28" spans="1:34" ht="14.45" customHeight="1">
      <c r="A28" s="557">
        <v>10932</v>
      </c>
      <c r="B28" s="558">
        <v>10932</v>
      </c>
      <c r="C28" s="558">
        <v>10332</v>
      </c>
      <c r="D28" s="558">
        <v>600</v>
      </c>
      <c r="E28" s="558">
        <v>0</v>
      </c>
      <c r="F28" s="558">
        <v>7132</v>
      </c>
      <c r="G28" s="558">
        <v>0</v>
      </c>
      <c r="H28" s="559">
        <v>2500</v>
      </c>
      <c r="I28" s="558"/>
      <c r="K28" s="199" t="s">
        <v>128</v>
      </c>
      <c r="L28" s="221"/>
      <c r="M28" s="201" t="s">
        <v>13</v>
      </c>
      <c r="N28" s="202"/>
      <c r="O28" s="203" t="s">
        <v>44</v>
      </c>
      <c r="P28" s="204">
        <f>'Ｓ５１（1976）'!A28</f>
        <v>10932</v>
      </c>
      <c r="Q28" s="205">
        <f>'Ｓ５１（1976）'!C28</f>
        <v>10332</v>
      </c>
      <c r="R28" s="205">
        <f>'Ｓ５１（1976）'!E28</f>
        <v>0</v>
      </c>
      <c r="S28" s="267">
        <f>'Ｓ５１（1976）'!F28</f>
        <v>7132</v>
      </c>
      <c r="T28" s="268">
        <f>'Ｓ５１（1976）'!H28</f>
        <v>2500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'Ｓ５１（1976）'!A29</f>
        <v>0</v>
      </c>
      <c r="Q29" s="205">
        <f>'Ｓ５１（1976）'!C29</f>
        <v>0</v>
      </c>
      <c r="R29" s="205">
        <f>'Ｓ５１（1976）'!E29</f>
        <v>0</v>
      </c>
      <c r="S29" s="267">
        <f>'Ｓ５１（1976）'!F29</f>
        <v>0</v>
      </c>
      <c r="T29" s="268">
        <f>'Ｓ５１（1976）'!H29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'Ｓ５１（1976）'!A30</f>
        <v>0</v>
      </c>
      <c r="Q30" s="205">
        <f>'Ｓ５１（1976）'!C30</f>
        <v>0</v>
      </c>
      <c r="R30" s="205">
        <f>'Ｓ５１（1976）'!E30</f>
        <v>0</v>
      </c>
      <c r="S30" s="267">
        <f>'Ｓ５１（1976）'!F30</f>
        <v>0</v>
      </c>
      <c r="T30" s="268">
        <f>'Ｓ５１（1976）'!H30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'Ｓ５１（1976）'!A31</f>
        <v>0</v>
      </c>
      <c r="Q31" s="205">
        <f>'Ｓ５１（1976）'!C31</f>
        <v>0</v>
      </c>
      <c r="R31" s="205">
        <f>'Ｓ５１（1976）'!E31</f>
        <v>0</v>
      </c>
      <c r="S31" s="267">
        <f>'Ｓ５１（1976）'!F31</f>
        <v>0</v>
      </c>
      <c r="T31" s="268">
        <f>'Ｓ５１（1976）'!H31</f>
        <v>0</v>
      </c>
      <c r="U31" s="207"/>
      <c r="V31" s="200"/>
      <c r="W31" s="172"/>
      <c r="X31" s="172"/>
      <c r="Y31" s="212"/>
      <c r="Z31" s="209"/>
      <c r="AA31" s="210"/>
      <c r="AB31" s="210"/>
      <c r="AC31" s="211"/>
      <c r="AD31" s="165"/>
      <c r="AE31" s="165"/>
      <c r="AF31" s="165"/>
      <c r="AG31" s="165"/>
      <c r="AH31" s="165"/>
    </row>
    <row r="32" spans="1:34" ht="14.45" customHeight="1">
      <c r="A32" s="557">
        <v>12000</v>
      </c>
      <c r="B32" s="558">
        <v>12000</v>
      </c>
      <c r="C32" s="558">
        <v>12000</v>
      </c>
      <c r="D32" s="558">
        <v>0</v>
      </c>
      <c r="E32" s="558">
        <v>6000</v>
      </c>
      <c r="F32" s="558">
        <v>0</v>
      </c>
      <c r="G32" s="558">
        <v>0</v>
      </c>
      <c r="H32" s="559">
        <v>6000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12000</v>
      </c>
      <c r="B33" s="558">
        <v>12000</v>
      </c>
      <c r="C33" s="558">
        <v>12000</v>
      </c>
      <c r="D33" s="558">
        <v>0</v>
      </c>
      <c r="E33" s="558">
        <v>6000</v>
      </c>
      <c r="F33" s="558">
        <v>0</v>
      </c>
      <c r="G33" s="558">
        <v>0</v>
      </c>
      <c r="H33" s="559">
        <v>6000</v>
      </c>
      <c r="I33" s="558"/>
      <c r="K33" s="199"/>
      <c r="L33" s="178"/>
      <c r="M33" s="201" t="s">
        <v>47</v>
      </c>
      <c r="N33" s="202"/>
      <c r="O33" s="203" t="s">
        <v>48</v>
      </c>
      <c r="P33" s="204">
        <f>'Ｓ５１（1976）'!A33</f>
        <v>12000</v>
      </c>
      <c r="Q33" s="205">
        <f>'Ｓ５１（1976）'!C33</f>
        <v>12000</v>
      </c>
      <c r="R33" s="205">
        <f>'Ｓ５１（1976）'!E33</f>
        <v>6000</v>
      </c>
      <c r="S33" s="267">
        <f>'Ｓ５１（1976）'!F33</f>
        <v>0</v>
      </c>
      <c r="T33" s="268">
        <f>'Ｓ５１（1976）'!H33</f>
        <v>6000</v>
      </c>
      <c r="U33" s="207" t="s">
        <v>4</v>
      </c>
      <c r="V33" s="201" t="s">
        <v>49</v>
      </c>
      <c r="W33" s="202"/>
      <c r="X33" s="202"/>
      <c r="Y33" s="203" t="s">
        <v>17</v>
      </c>
      <c r="Z33" s="204">
        <f>+A174</f>
        <v>0</v>
      </c>
      <c r="AA33" s="205">
        <f>+B174</f>
        <v>0</v>
      </c>
      <c r="AB33" s="205">
        <f>+C174</f>
        <v>0</v>
      </c>
      <c r="AC33" s="548">
        <f>+E174</f>
        <v>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'Ｓ５１（1976）'!A34</f>
        <v>0</v>
      </c>
      <c r="Q34" s="205">
        <f>'Ｓ５１（1976）'!C34</f>
        <v>0</v>
      </c>
      <c r="R34" s="205">
        <f>'Ｓ５１（1976）'!E34</f>
        <v>0</v>
      </c>
      <c r="S34" s="267">
        <f>'Ｓ５１（1976）'!F34</f>
        <v>0</v>
      </c>
      <c r="T34" s="268">
        <f>'Ｓ５１（1976）'!H34</f>
        <v>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'Ｓ５１（1976）'!A35</f>
        <v>0</v>
      </c>
      <c r="Q35" s="205">
        <f>'Ｓ５１（1976）'!C35</f>
        <v>0</v>
      </c>
      <c r="R35" s="205">
        <f>'Ｓ５１（1976）'!E35</f>
        <v>0</v>
      </c>
      <c r="S35" s="267">
        <f>'Ｓ５１（1976）'!F35</f>
        <v>0</v>
      </c>
      <c r="T35" s="268">
        <f>'Ｓ５１（1976）'!H35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'Ｓ５１（1976）'!A36</f>
        <v>0</v>
      </c>
      <c r="Q36" s="205">
        <f>'Ｓ５１（1976）'!C36</f>
        <v>0</v>
      </c>
      <c r="R36" s="205">
        <f>'Ｓ５１（1976）'!E36</f>
        <v>0</v>
      </c>
      <c r="S36" s="267">
        <f>'Ｓ５１（1976）'!F36</f>
        <v>0</v>
      </c>
      <c r="T36" s="268">
        <f>'Ｓ５１（1976）'!H36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'Ｓ５１（1976）'!A37</f>
        <v>0</v>
      </c>
      <c r="Q37" s="205">
        <f>'Ｓ５１（1976）'!C37</f>
        <v>0</v>
      </c>
      <c r="R37" s="205">
        <f>'Ｓ５１（1976）'!E37</f>
        <v>0</v>
      </c>
      <c r="S37" s="267">
        <f>'Ｓ５１（1976）'!F37</f>
        <v>0</v>
      </c>
      <c r="T37" s="268">
        <f>'Ｓ５１（1976）'!H37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'Ｓ５１（1976）'!A38</f>
        <v>0</v>
      </c>
      <c r="Q38" s="205">
        <f>'Ｓ５１（1976）'!C38</f>
        <v>0</v>
      </c>
      <c r="R38" s="205">
        <f>'Ｓ５１（1976）'!E38</f>
        <v>0</v>
      </c>
      <c r="S38" s="267">
        <f>'Ｓ５１（1976）'!F38</f>
        <v>0</v>
      </c>
      <c r="T38" s="268">
        <f>'Ｓ５１（1976）'!H38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'Ｓ５１（1976）'!A39</f>
        <v>0</v>
      </c>
      <c r="Q39" s="205">
        <f>'Ｓ５１（1976）'!C39</f>
        <v>0</v>
      </c>
      <c r="R39" s="205">
        <f>'Ｓ５１（1976）'!E39</f>
        <v>0</v>
      </c>
      <c r="S39" s="267">
        <f>'Ｓ５１（1976）'!F39</f>
        <v>0</v>
      </c>
      <c r="T39" s="268">
        <f>'Ｓ５１（1976）'!H39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'Ｓ５１（1976）'!A40</f>
        <v>0</v>
      </c>
      <c r="Q40" s="205">
        <f>'Ｓ５１（1976）'!C40</f>
        <v>0</v>
      </c>
      <c r="R40" s="205">
        <f>'Ｓ５１（1976）'!E40</f>
        <v>0</v>
      </c>
      <c r="S40" s="267">
        <f>'Ｓ５１（1976）'!F40</f>
        <v>0</v>
      </c>
      <c r="T40" s="268">
        <f>'Ｓ５１（1976）'!H40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'Ｓ５１（1976）'!A41</f>
        <v>0</v>
      </c>
      <c r="Q41" s="205">
        <f>'Ｓ５１（1976）'!C41</f>
        <v>0</v>
      </c>
      <c r="R41" s="205">
        <f>'Ｓ５１（1976）'!E41</f>
        <v>0</v>
      </c>
      <c r="S41" s="267">
        <f>'Ｓ５１（1976）'!F41</f>
        <v>0</v>
      </c>
      <c r="T41" s="268">
        <f>'Ｓ５１（1976）'!H41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'Ｓ５１（1976）'!A42</f>
        <v>0</v>
      </c>
      <c r="Q42" s="205">
        <f>'Ｓ５１（1976）'!C42</f>
        <v>0</v>
      </c>
      <c r="R42" s="205">
        <f>'Ｓ５１（1976）'!E42</f>
        <v>0</v>
      </c>
      <c r="S42" s="267">
        <f>'Ｓ５１（1976）'!F42</f>
        <v>0</v>
      </c>
      <c r="T42" s="268">
        <f>'Ｓ５１（1976）'!H42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'Ｓ５１（1976）'!A43</f>
        <v>0</v>
      </c>
      <c r="Q43" s="205">
        <f>'Ｓ５１（1976）'!C43</f>
        <v>0</v>
      </c>
      <c r="R43" s="205">
        <f>'Ｓ５１（1976）'!E43</f>
        <v>0</v>
      </c>
      <c r="S43" s="267">
        <f>'Ｓ５１（1976）'!F43</f>
        <v>0</v>
      </c>
      <c r="T43" s="268">
        <f>'Ｓ５１（1976）'!H43</f>
        <v>0</v>
      </c>
      <c r="U43" s="207"/>
      <c r="V43" s="200"/>
      <c r="W43" s="172"/>
      <c r="X43" s="172"/>
      <c r="Y43" s="212"/>
      <c r="Z43" s="209"/>
      <c r="AA43" s="210"/>
      <c r="AB43" s="210"/>
      <c r="AC43" s="211"/>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'Ｓ５１（1976）'!A44</f>
        <v>0</v>
      </c>
      <c r="Q45" s="205">
        <f>'Ｓ５１（1976）'!C44</f>
        <v>0</v>
      </c>
      <c r="R45" s="205">
        <f>'Ｓ５１（1976）'!E44</f>
        <v>0</v>
      </c>
      <c r="S45" s="267">
        <f>'Ｓ５１（1976）'!F44</f>
        <v>0</v>
      </c>
      <c r="T45" s="268">
        <f>'Ｓ５１（1976）'!H44</f>
        <v>0</v>
      </c>
      <c r="U45" s="207" t="s">
        <v>72</v>
      </c>
      <c r="V45" s="201" t="s">
        <v>87</v>
      </c>
      <c r="W45" s="202"/>
      <c r="X45" s="202"/>
      <c r="Y45" s="203" t="s">
        <v>93</v>
      </c>
      <c r="Z45" s="204">
        <f>+A176</f>
        <v>0</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'Ｓ５１（1976）'!A45</f>
        <v>0</v>
      </c>
      <c r="Q46" s="205">
        <f>'Ｓ５１（1976）'!C45</f>
        <v>0</v>
      </c>
      <c r="R46" s="205">
        <f>'Ｓ５１（1976）'!E45</f>
        <v>0</v>
      </c>
      <c r="S46" s="267">
        <f>'Ｓ５１（1976）'!F45</f>
        <v>0</v>
      </c>
      <c r="T46" s="268">
        <f>'Ｓ５１（1976）'!H45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'Ｓ５１（1976）'!A46</f>
        <v>0</v>
      </c>
      <c r="Q47" s="205">
        <f>'Ｓ５１（1976）'!C46</f>
        <v>0</v>
      </c>
      <c r="R47" s="205">
        <f>'Ｓ５１（1976）'!E46</f>
        <v>0</v>
      </c>
      <c r="S47" s="267">
        <f>'Ｓ５１（1976）'!F46</f>
        <v>0</v>
      </c>
      <c r="T47" s="268">
        <f>'Ｓ５１（1976）'!H46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'Ｓ５１（1976）'!A47</f>
        <v>0</v>
      </c>
      <c r="Q48" s="205">
        <f>'Ｓ５１（1976）'!C47</f>
        <v>0</v>
      </c>
      <c r="R48" s="205">
        <f>'Ｓ５１（1976）'!E47</f>
        <v>0</v>
      </c>
      <c r="S48" s="267">
        <f>'Ｓ５１（1976）'!F47</f>
        <v>0</v>
      </c>
      <c r="T48" s="268">
        <f>'Ｓ５１（1976）'!H47</f>
        <v>0</v>
      </c>
      <c r="U48" s="207" t="s">
        <v>4</v>
      </c>
      <c r="V48" s="200"/>
      <c r="W48" s="172"/>
      <c r="X48" s="172"/>
      <c r="Y48" s="212"/>
      <c r="Z48" s="209"/>
      <c r="AA48" s="210"/>
      <c r="AB48" s="210"/>
      <c r="AC48" s="211"/>
      <c r="AD48" s="165"/>
      <c r="AE48" s="165"/>
      <c r="AF48" s="165"/>
      <c r="AG48" s="165"/>
      <c r="AH48" s="165"/>
    </row>
    <row r="49" spans="1:38" ht="14.45" customHeight="1">
      <c r="A49" s="557">
        <v>0</v>
      </c>
      <c r="B49" s="558">
        <v>0</v>
      </c>
      <c r="C49" s="558">
        <v>0</v>
      </c>
      <c r="D49" s="558">
        <v>0</v>
      </c>
      <c r="E49" s="558">
        <v>0</v>
      </c>
      <c r="F49" s="558">
        <v>0</v>
      </c>
      <c r="G49" s="558">
        <v>0</v>
      </c>
      <c r="H49" s="559">
        <v>0</v>
      </c>
      <c r="I49" s="558"/>
      <c r="K49" s="199"/>
      <c r="L49" s="200"/>
      <c r="M49" s="201" t="s">
        <v>11</v>
      </c>
      <c r="N49" s="202"/>
      <c r="O49" s="203" t="s">
        <v>80</v>
      </c>
      <c r="P49" s="204">
        <f>'Ｓ５１（1976）'!A48</f>
        <v>0</v>
      </c>
      <c r="Q49" s="205">
        <f>'Ｓ５１（1976）'!C48</f>
        <v>0</v>
      </c>
      <c r="R49" s="205">
        <f>'Ｓ５１（1976）'!E48</f>
        <v>0</v>
      </c>
      <c r="S49" s="267">
        <f>'Ｓ５１（1976）'!F48</f>
        <v>0</v>
      </c>
      <c r="T49" s="268">
        <f>'Ｓ５１（1976）'!H48</f>
        <v>0</v>
      </c>
      <c r="U49" s="207"/>
      <c r="V49" s="200"/>
      <c r="W49" s="172"/>
      <c r="X49" s="172"/>
      <c r="Y49" s="212"/>
      <c r="Z49" s="209"/>
      <c r="AA49" s="210"/>
      <c r="AB49" s="210"/>
      <c r="AC49" s="211"/>
      <c r="AD49" s="165"/>
      <c r="AE49" s="165"/>
      <c r="AF49" s="165"/>
      <c r="AG49" s="165"/>
      <c r="AH49" s="165"/>
    </row>
    <row r="50" spans="1:38" ht="14.45" customHeight="1">
      <c r="A50" s="557">
        <v>0</v>
      </c>
      <c r="B50" s="558">
        <v>0</v>
      </c>
      <c r="C50" s="558">
        <v>0</v>
      </c>
      <c r="D50" s="558">
        <v>0</v>
      </c>
      <c r="E50" s="558">
        <v>0</v>
      </c>
      <c r="F50" s="558">
        <v>0</v>
      </c>
      <c r="G50" s="558">
        <v>0</v>
      </c>
      <c r="H50" s="559">
        <v>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'Ｓ５１（1976）'!A50</f>
        <v>0</v>
      </c>
      <c r="Q51" s="205">
        <f>'Ｓ５１（1976）'!C50</f>
        <v>0</v>
      </c>
      <c r="R51" s="205">
        <f>'Ｓ５１（1976）'!E50</f>
        <v>0</v>
      </c>
      <c r="S51" s="267">
        <f>'Ｓ５１（1976）'!F50</f>
        <v>0</v>
      </c>
      <c r="T51" s="268">
        <f>'Ｓ５１（1976）'!H50</f>
        <v>0</v>
      </c>
      <c r="U51" s="207"/>
      <c r="V51" s="201" t="s">
        <v>88</v>
      </c>
      <c r="W51" s="222"/>
      <c r="X51" s="222"/>
      <c r="Y51" s="223" t="s">
        <v>10</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'Ｓ５１（1976）'!A51</f>
        <v>0</v>
      </c>
      <c r="Q52" s="205">
        <f>'Ｓ５１（1976）'!C51</f>
        <v>0</v>
      </c>
      <c r="R52" s="205">
        <f>'Ｓ５１（1976）'!E51</f>
        <v>0</v>
      </c>
      <c r="S52" s="267">
        <f>'Ｓ５１（1976）'!F51</f>
        <v>0</v>
      </c>
      <c r="T52" s="268">
        <f>'Ｓ５１（1976）'!H51</f>
        <v>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'Ｓ５１（1976）'!A52</f>
        <v>0</v>
      </c>
      <c r="Q53" s="205">
        <f>'Ｓ５１（1976）'!C52</f>
        <v>0</v>
      </c>
      <c r="R53" s="205">
        <f>'Ｓ５１（1976）'!E52</f>
        <v>0</v>
      </c>
      <c r="S53" s="267">
        <f>'Ｓ５１（1976）'!F52</f>
        <v>0</v>
      </c>
      <c r="T53" s="268">
        <f>'Ｓ５１（1976）'!H52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'Ｓ５１（1976）'!A53</f>
        <v>0</v>
      </c>
      <c r="Q54" s="205">
        <f>'Ｓ５１（1976）'!C53</f>
        <v>0</v>
      </c>
      <c r="R54" s="205">
        <f>'Ｓ５１（1976）'!E53</f>
        <v>0</v>
      </c>
      <c r="S54" s="267">
        <f>'Ｓ５１（1976）'!F53</f>
        <v>0</v>
      </c>
      <c r="T54" s="268">
        <f>'Ｓ５１（1976）'!H53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'Ｓ５１（1976）'!A54</f>
        <v>0</v>
      </c>
      <c r="Q55" s="205">
        <f>'Ｓ５１（1976）'!C54</f>
        <v>0</v>
      </c>
      <c r="R55" s="205">
        <f>'Ｓ５１（1976）'!E54</f>
        <v>0</v>
      </c>
      <c r="S55" s="267">
        <f>'Ｓ５１（1976）'!F54</f>
        <v>0</v>
      </c>
      <c r="T55" s="268">
        <f>'Ｓ５１（1976）'!H54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'Ｓ５１（1976）'!A55</f>
        <v>0</v>
      </c>
      <c r="Q56" s="205">
        <f>'Ｓ５１（1976）'!C55</f>
        <v>0</v>
      </c>
      <c r="R56" s="205">
        <f>'Ｓ５１（1976）'!E55</f>
        <v>0</v>
      </c>
      <c r="S56" s="267">
        <f>'Ｓ５１（1976）'!F55</f>
        <v>0</v>
      </c>
      <c r="T56" s="268">
        <f>'Ｓ５１（1976）'!H55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'Ｓ５１（1976）'!A56</f>
        <v>0</v>
      </c>
      <c r="Q57" s="205">
        <f>'Ｓ５１（1976）'!C56</f>
        <v>0</v>
      </c>
      <c r="R57" s="205">
        <f>'Ｓ５１（1976）'!E56</f>
        <v>0</v>
      </c>
      <c r="S57" s="267">
        <f>'Ｓ５１（1976）'!F56</f>
        <v>0</v>
      </c>
      <c r="T57" s="268">
        <f>'Ｓ５１（1976）'!H56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'Ｓ５１（1976）'!A57</f>
        <v>0</v>
      </c>
      <c r="Q58" s="205">
        <f>'Ｓ５１（1976）'!C57</f>
        <v>0</v>
      </c>
      <c r="R58" s="205">
        <f>'Ｓ５１（1976）'!E57</f>
        <v>0</v>
      </c>
      <c r="S58" s="267">
        <f>'Ｓ５１（1976）'!F57</f>
        <v>0</v>
      </c>
      <c r="T58" s="268">
        <f>'Ｓ５１（1976）'!H57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'Ｓ５１（1976）'!A58</f>
        <v>0</v>
      </c>
      <c r="Q59" s="205">
        <f>'Ｓ５１（1976）'!C58</f>
        <v>0</v>
      </c>
      <c r="R59" s="205">
        <f>'Ｓ５１（1976）'!E58</f>
        <v>0</v>
      </c>
      <c r="S59" s="267">
        <f>'Ｓ５１（1976）'!F58</f>
        <v>0</v>
      </c>
      <c r="T59" s="268">
        <f>'Ｓ５１（1976）'!H58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'Ｓ５１（1976）'!A59</f>
        <v>0</v>
      </c>
      <c r="Q60" s="205">
        <f>'Ｓ５１（1976）'!C59</f>
        <v>0</v>
      </c>
      <c r="R60" s="205">
        <f>'Ｓ５１（1976）'!E59</f>
        <v>0</v>
      </c>
      <c r="S60" s="267">
        <f>'Ｓ５１（1976）'!F59</f>
        <v>0</v>
      </c>
      <c r="T60" s="268">
        <f>'Ｓ５１（1976）'!H59</f>
        <v>0</v>
      </c>
      <c r="U60" s="207"/>
      <c r="V60" s="221" t="s">
        <v>13</v>
      </c>
      <c r="W60" s="222"/>
      <c r="X60" s="222"/>
      <c r="Y60" s="223"/>
      <c r="Z60" s="444">
        <f>Z61-Z12-Z14-Z33-Z40-Z45-Z51-Z52-Z54-Z57</f>
        <v>400</v>
      </c>
      <c r="AA60" s="225">
        <f>AA61-AA12-AA14-AA33-AA40-AA45-AA51-AA52-AA54-AA57</f>
        <v>0</v>
      </c>
      <c r="AB60" s="297">
        <f>AB61-AB12-AB14-AB33-AB40-AB45-AB51-AB52-AB54-AB57</f>
        <v>0</v>
      </c>
      <c r="AC60" s="371">
        <f>AC61-AC12-AC14-AC33-AC40-AC45-AC51-AC52-AC54-AC57</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112691</v>
      </c>
      <c r="Q61" s="247">
        <f>SUM(Q8:Q60)-Q9-Q10-Q12-Q13-Q15-Q16-Q17-Q30-Q31-Q32-Q40-Q41-Q42-Q43-Q44-Q49-Q50</f>
        <v>95860</v>
      </c>
      <c r="R61" s="247">
        <f>SUM(R8:R60)-R9-R10-R12-R13-R15-R16-R17-R30-R31-R32-R40-R41-R42-R43-R44-R49-R50</f>
        <v>6000</v>
      </c>
      <c r="S61" s="336">
        <f>SUM(S8:S60)-S9-S10-S12-S13-S15-S16-S17-S30-S31-S32-S40-S41-S42-S43-S44-S49-S50</f>
        <v>66032</v>
      </c>
      <c r="T61" s="337">
        <f>SUM(T8:T60)-T9-T10-T12-T13-T15-T16-T17-T30-T31-T32-T40-T41-T42-T43-T44-T49-T50</f>
        <v>31200</v>
      </c>
      <c r="U61" s="249"/>
      <c r="V61" s="243" t="s">
        <v>82</v>
      </c>
      <c r="W61" s="244"/>
      <c r="X61" s="244"/>
      <c r="Y61" s="245" t="s">
        <v>554</v>
      </c>
      <c r="Z61" s="445">
        <f>+A181</f>
        <v>400</v>
      </c>
      <c r="AA61" s="446">
        <f>+B181</f>
        <v>0</v>
      </c>
      <c r="AB61" s="446">
        <f>+C181</f>
        <v>0</v>
      </c>
      <c r="AC61" s="567">
        <f>+E181</f>
        <v>0</v>
      </c>
      <c r="AD61" s="1056"/>
      <c r="AE61" s="1056"/>
      <c r="AF61" s="1056"/>
      <c r="AG61" s="1011"/>
      <c r="AH61" s="1011"/>
      <c r="AI61" s="1012" t="s">
        <v>5</v>
      </c>
      <c r="AJ61" s="1009" t="s">
        <v>6</v>
      </c>
      <c r="AK61" s="1009" t="s">
        <v>7</v>
      </c>
      <c r="AL61" s="1013" t="s">
        <v>398</v>
      </c>
    </row>
    <row r="62" spans="1:38" ht="14.45" customHeight="1">
      <c r="A62" s="554">
        <v>298076</v>
      </c>
      <c r="B62" s="555">
        <v>298076</v>
      </c>
      <c r="C62" s="555">
        <v>0</v>
      </c>
      <c r="D62" s="555">
        <v>2400</v>
      </c>
      <c r="E62" s="555">
        <v>1130</v>
      </c>
      <c r="F62" s="556">
        <v>144300</v>
      </c>
      <c r="K62" s="188"/>
      <c r="L62" s="189" t="s">
        <v>8</v>
      </c>
      <c r="M62" s="190"/>
      <c r="N62" s="190"/>
      <c r="O62" s="191" t="s">
        <v>9</v>
      </c>
      <c r="P62" s="257">
        <f>'Ｓ５１（1976）'!A63</f>
        <v>10960</v>
      </c>
      <c r="Q62" s="258">
        <f>'Ｓ５１（1976）'!B63</f>
        <v>10960</v>
      </c>
      <c r="R62" s="259"/>
      <c r="S62" s="260">
        <f>'Ｓ５１（1976）'!D63</f>
        <v>0</v>
      </c>
      <c r="T62" s="261">
        <f>'Ｓ５１（1976）'!F63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10960</v>
      </c>
      <c r="B63" s="558">
        <v>10960</v>
      </c>
      <c r="C63" s="558">
        <v>0</v>
      </c>
      <c r="D63" s="558">
        <v>0</v>
      </c>
      <c r="E63" s="558">
        <v>30</v>
      </c>
      <c r="F63" s="559">
        <v>0</v>
      </c>
      <c r="K63" s="199"/>
      <c r="L63" s="200"/>
      <c r="M63" s="201" t="s">
        <v>643</v>
      </c>
      <c r="N63" s="202"/>
      <c r="O63" s="203" t="s">
        <v>12</v>
      </c>
      <c r="P63" s="204">
        <f>'Ｓ５１（1976）'!A64</f>
        <v>0</v>
      </c>
      <c r="Q63" s="205">
        <f>'Ｓ５１（1976）'!B64</f>
        <v>0</v>
      </c>
      <c r="R63" s="225"/>
      <c r="S63" s="267">
        <f>'Ｓ５１（1976）'!D64</f>
        <v>0</v>
      </c>
      <c r="T63" s="268">
        <f>'Ｓ５１（1976）'!F64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0</v>
      </c>
      <c r="B64" s="558">
        <v>0</v>
      </c>
      <c r="C64" s="558">
        <v>0</v>
      </c>
      <c r="D64" s="558">
        <v>0</v>
      </c>
      <c r="E64" s="558">
        <v>0</v>
      </c>
      <c r="F64" s="559">
        <v>0</v>
      </c>
      <c r="K64" s="199"/>
      <c r="L64" s="200"/>
      <c r="M64" s="201" t="s">
        <v>13</v>
      </c>
      <c r="N64" s="172"/>
      <c r="O64" s="212"/>
      <c r="P64" s="213">
        <f>P62-P63</f>
        <v>10960</v>
      </c>
      <c r="Q64" s="214">
        <f>Q62-Q63</f>
        <v>10960</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0</v>
      </c>
      <c r="B65" s="558">
        <v>0</v>
      </c>
      <c r="C65" s="558">
        <v>0</v>
      </c>
      <c r="D65" s="558">
        <v>0</v>
      </c>
      <c r="E65" s="558">
        <v>0</v>
      </c>
      <c r="F65" s="559">
        <v>0</v>
      </c>
      <c r="K65" s="199" t="s">
        <v>4</v>
      </c>
      <c r="L65" s="178" t="s">
        <v>14</v>
      </c>
      <c r="M65" s="175"/>
      <c r="N65" s="175"/>
      <c r="O65" s="216" t="s">
        <v>15</v>
      </c>
      <c r="P65" s="217">
        <f>'Ｓ５１（1976）'!A65</f>
        <v>0</v>
      </c>
      <c r="Q65" s="218">
        <f>'Ｓ５１（1976）'!B65</f>
        <v>0</v>
      </c>
      <c r="R65" s="282"/>
      <c r="S65" s="283">
        <f>'Ｓ５１（1976）'!D65</f>
        <v>0</v>
      </c>
      <c r="T65" s="268">
        <f>'Ｓ５１（1976）'!F65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0</v>
      </c>
      <c r="B66" s="558">
        <v>0</v>
      </c>
      <c r="C66" s="558">
        <v>0</v>
      </c>
      <c r="D66" s="558">
        <v>0</v>
      </c>
      <c r="E66" s="558">
        <v>0</v>
      </c>
      <c r="F66" s="559">
        <v>0</v>
      </c>
      <c r="K66" s="199"/>
      <c r="L66" s="200"/>
      <c r="M66" s="201" t="s">
        <v>16</v>
      </c>
      <c r="N66" s="202"/>
      <c r="O66" s="203" t="s">
        <v>17</v>
      </c>
      <c r="P66" s="204">
        <f>'Ｓ５１（1976）'!A66</f>
        <v>0</v>
      </c>
      <c r="Q66" s="205">
        <f>'Ｓ５１（1976）'!B66</f>
        <v>0</v>
      </c>
      <c r="R66" s="225"/>
      <c r="S66" s="267">
        <f>'Ｓ５１（1976）'!D66</f>
        <v>0</v>
      </c>
      <c r="T66" s="268">
        <f>'Ｓ５１（1976）'!F66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'Ｓ５１（1976）'!A68</f>
        <v>0</v>
      </c>
      <c r="Q68" s="205">
        <f>'Ｓ５１（1976）'!B68</f>
        <v>0</v>
      </c>
      <c r="R68" s="225"/>
      <c r="S68" s="267">
        <f>'Ｓ５１（1976）'!D68</f>
        <v>0</v>
      </c>
      <c r="T68" s="268">
        <f>'Ｓ５１（1976）'!F68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'Ｓ５１（1976）'!A69</f>
        <v>0</v>
      </c>
      <c r="Q69" s="205">
        <f>'Ｓ５１（1976）'!B69</f>
        <v>0</v>
      </c>
      <c r="R69" s="225"/>
      <c r="S69" s="267">
        <f>'Ｓ５１（1976）'!D69</f>
        <v>0</v>
      </c>
      <c r="T69" s="268">
        <f>'Ｓ５１（1976）'!F69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'Ｓ５１（1976）'!A70</f>
        <v>0</v>
      </c>
      <c r="Q70" s="205">
        <f>'Ｓ５１（1976）'!B70</f>
        <v>0</v>
      </c>
      <c r="R70" s="225"/>
      <c r="S70" s="267">
        <f>'Ｓ５１（1976）'!D70</f>
        <v>0</v>
      </c>
      <c r="T70" s="268">
        <f>'Ｓ５１（1976）'!F70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'Ｓ５１（1976）'!A71</f>
        <v>0</v>
      </c>
      <c r="Q72" s="205">
        <f>'Ｓ５１（1976）'!B71</f>
        <v>0</v>
      </c>
      <c r="R72" s="225"/>
      <c r="S72" s="267">
        <f>'Ｓ５１（1976）'!D71</f>
        <v>0</v>
      </c>
      <c r="T72" s="268">
        <f>'Ｓ５１（1976）'!F71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'Ｓ５１（1976）'!A72</f>
        <v>0</v>
      </c>
      <c r="Q73" s="205">
        <f>'Ｓ５１（1976）'!B72</f>
        <v>0</v>
      </c>
      <c r="R73" s="225"/>
      <c r="S73" s="267">
        <f>'Ｓ５１（1976）'!D72</f>
        <v>0</v>
      </c>
      <c r="T73" s="268">
        <f>'Ｓ５１（1976）'!F72</f>
        <v>0</v>
      </c>
      <c r="U73" s="269"/>
      <c r="V73" s="221"/>
      <c r="W73" s="201" t="s">
        <v>13</v>
      </c>
      <c r="X73" s="202"/>
      <c r="Y73" s="216" t="s">
        <v>15</v>
      </c>
      <c r="Z73" s="307">
        <f>+A119</f>
        <v>0</v>
      </c>
      <c r="AA73" s="277">
        <f t="shared" ref="AA73:AB75" si="1">+B119</f>
        <v>0</v>
      </c>
      <c r="AB73" s="277">
        <f t="shared" si="1"/>
        <v>0</v>
      </c>
      <c r="AC73" s="549">
        <f>+E119</f>
        <v>0</v>
      </c>
      <c r="AD73" s="269"/>
      <c r="AE73" s="221"/>
      <c r="AF73" s="201" t="s">
        <v>13</v>
      </c>
      <c r="AG73" s="202"/>
      <c r="AH73" s="216" t="s">
        <v>402</v>
      </c>
      <c r="AI73" s="307">
        <f>+A142</f>
        <v>0</v>
      </c>
      <c r="AJ73" s="277">
        <f t="shared" ref="AJ73:AK75" si="2">+B142</f>
        <v>0</v>
      </c>
      <c r="AK73" s="277">
        <f t="shared" si="2"/>
        <v>0</v>
      </c>
      <c r="AL73" s="553">
        <f>+E142</f>
        <v>0</v>
      </c>
    </row>
    <row r="74" spans="1:38" ht="14.45" customHeight="1">
      <c r="A74" s="557">
        <v>36845</v>
      </c>
      <c r="B74" s="558">
        <v>36845</v>
      </c>
      <c r="C74" s="558">
        <v>0</v>
      </c>
      <c r="D74" s="558">
        <v>2400</v>
      </c>
      <c r="E74" s="558">
        <v>0</v>
      </c>
      <c r="F74" s="559">
        <v>23900</v>
      </c>
      <c r="K74" s="199"/>
      <c r="L74" s="201" t="s">
        <v>19</v>
      </c>
      <c r="M74" s="202"/>
      <c r="N74" s="202"/>
      <c r="O74" s="203" t="s">
        <v>20</v>
      </c>
      <c r="P74" s="204">
        <f>'Ｓ５１（1976）'!A73</f>
        <v>0</v>
      </c>
      <c r="Q74" s="205">
        <f>'Ｓ５１（1976）'!B73</f>
        <v>0</v>
      </c>
      <c r="R74" s="225"/>
      <c r="S74" s="267">
        <f>'Ｓ５１（1976）'!D73</f>
        <v>0</v>
      </c>
      <c r="T74" s="268">
        <f>'Ｓ５１（1976）'!F73</f>
        <v>0</v>
      </c>
      <c r="U74" s="269"/>
      <c r="V74" s="201" t="s">
        <v>19</v>
      </c>
      <c r="W74" s="202"/>
      <c r="X74" s="202"/>
      <c r="Y74" s="216" t="s">
        <v>749</v>
      </c>
      <c r="Z74" s="307">
        <f>+A120</f>
        <v>0</v>
      </c>
      <c r="AA74" s="277">
        <f t="shared" si="1"/>
        <v>0</v>
      </c>
      <c r="AB74" s="277">
        <f t="shared" si="1"/>
        <v>0</v>
      </c>
      <c r="AC74" s="549">
        <f>+E120</f>
        <v>0</v>
      </c>
      <c r="AD74" s="269"/>
      <c r="AE74" s="201" t="s">
        <v>19</v>
      </c>
      <c r="AF74" s="202"/>
      <c r="AG74" s="202"/>
      <c r="AH74" s="216" t="s">
        <v>403</v>
      </c>
      <c r="AI74" s="307">
        <f>+A143</f>
        <v>0</v>
      </c>
      <c r="AJ74" s="277">
        <f t="shared" si="2"/>
        <v>0</v>
      </c>
      <c r="AK74" s="277">
        <f t="shared" si="2"/>
        <v>0</v>
      </c>
      <c r="AL74" s="553">
        <f>+E143</f>
        <v>0</v>
      </c>
    </row>
    <row r="75" spans="1:38" ht="14.45" customHeight="1">
      <c r="A75" s="557">
        <v>14992</v>
      </c>
      <c r="B75" s="558">
        <v>14992</v>
      </c>
      <c r="C75" s="558">
        <v>0</v>
      </c>
      <c r="D75" s="558">
        <v>150</v>
      </c>
      <c r="E75" s="558">
        <v>0</v>
      </c>
      <c r="F75" s="559">
        <v>13100</v>
      </c>
      <c r="K75" s="199" t="s">
        <v>83</v>
      </c>
      <c r="L75" s="200"/>
      <c r="M75" s="201" t="s">
        <v>22</v>
      </c>
      <c r="N75" s="202"/>
      <c r="O75" s="203" t="s">
        <v>23</v>
      </c>
      <c r="P75" s="204">
        <f>'Ｓ５１（1976）'!A75</f>
        <v>14992</v>
      </c>
      <c r="Q75" s="205">
        <f>'Ｓ５１（1976）'!B75</f>
        <v>14992</v>
      </c>
      <c r="R75" s="225"/>
      <c r="S75" s="267">
        <f>'Ｓ５１（1976）'!D75</f>
        <v>150</v>
      </c>
      <c r="T75" s="268">
        <f>'Ｓ５１（1976）'!F75</f>
        <v>13100</v>
      </c>
      <c r="U75" s="269" t="s">
        <v>404</v>
      </c>
      <c r="V75" s="200"/>
      <c r="W75" s="201" t="s">
        <v>405</v>
      </c>
      <c r="X75" s="202"/>
      <c r="Y75" s="216" t="s">
        <v>750</v>
      </c>
      <c r="Z75" s="307">
        <f>+A121</f>
        <v>9016</v>
      </c>
      <c r="AA75" s="277">
        <f t="shared" si="1"/>
        <v>0</v>
      </c>
      <c r="AB75" s="277">
        <f t="shared" si="1"/>
        <v>0</v>
      </c>
      <c r="AC75" s="549">
        <f>+E121</f>
        <v>8600</v>
      </c>
      <c r="AD75" s="269" t="s">
        <v>407</v>
      </c>
      <c r="AE75" s="200"/>
      <c r="AF75" s="201" t="s">
        <v>405</v>
      </c>
      <c r="AG75" s="202"/>
      <c r="AH75" s="216" t="s">
        <v>408</v>
      </c>
      <c r="AI75" s="307">
        <f>+A144</f>
        <v>0</v>
      </c>
      <c r="AJ75" s="277">
        <f t="shared" si="2"/>
        <v>0</v>
      </c>
      <c r="AK75" s="277">
        <f t="shared" si="2"/>
        <v>0</v>
      </c>
      <c r="AL75" s="553">
        <f>+E144</f>
        <v>0</v>
      </c>
    </row>
    <row r="76" spans="1:38" ht="14.45" customHeight="1">
      <c r="A76" s="557">
        <v>1441</v>
      </c>
      <c r="B76" s="558">
        <v>1441</v>
      </c>
      <c r="C76" s="558">
        <v>0</v>
      </c>
      <c r="D76" s="558">
        <v>0</v>
      </c>
      <c r="E76" s="558">
        <v>0</v>
      </c>
      <c r="F76" s="559">
        <v>0</v>
      </c>
      <c r="K76" s="199"/>
      <c r="L76" s="200" t="s">
        <v>25</v>
      </c>
      <c r="M76" s="201" t="s">
        <v>26</v>
      </c>
      <c r="N76" s="202"/>
      <c r="O76" s="203" t="s">
        <v>27</v>
      </c>
      <c r="P76" s="204">
        <f>'Ｓ５１（1976）'!A76</f>
        <v>1441</v>
      </c>
      <c r="Q76" s="205">
        <f>'Ｓ５１（1976）'!B76</f>
        <v>1441</v>
      </c>
      <c r="R76" s="225"/>
      <c r="S76" s="267">
        <f>'Ｓ５１（1976）'!D76</f>
        <v>0</v>
      </c>
      <c r="T76" s="268">
        <f>'Ｓ５１（1976）'!F76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9">
        <v>0</v>
      </c>
      <c r="K77" s="199"/>
      <c r="L77" s="200" t="s">
        <v>28</v>
      </c>
      <c r="M77" s="201" t="s">
        <v>29</v>
      </c>
      <c r="N77" s="202"/>
      <c r="O77" s="203" t="s">
        <v>30</v>
      </c>
      <c r="P77" s="204">
        <f>'Ｓ５１（1976）'!A77</f>
        <v>0</v>
      </c>
      <c r="Q77" s="205">
        <f>'Ｓ５１（1976）'!B77</f>
        <v>0</v>
      </c>
      <c r="R77" s="225"/>
      <c r="S77" s="267">
        <f>'Ｓ５１（1976）'!D77</f>
        <v>0</v>
      </c>
      <c r="T77" s="268">
        <f>'Ｓ５１（1976）'!F77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'Ｓ５１（1976）'!A78</f>
        <v>0</v>
      </c>
      <c r="Q78" s="205">
        <f>'Ｓ５１（1976）'!B78</f>
        <v>0</v>
      </c>
      <c r="R78" s="225"/>
      <c r="S78" s="267">
        <f>'Ｓ５１（1976）'!D78</f>
        <v>0</v>
      </c>
      <c r="T78" s="268">
        <f>'Ｓ５１（1976）'!F78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'Ｓ５１（1976）'!A79</f>
        <v>0</v>
      </c>
      <c r="Q79" s="205">
        <f>'Ｓ５１（1976）'!B79</f>
        <v>0</v>
      </c>
      <c r="R79" s="225"/>
      <c r="S79" s="267">
        <f>'Ｓ５１（1976）'!D79</f>
        <v>0</v>
      </c>
      <c r="T79" s="268">
        <f>'Ｓ５１（1976）'!F79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8640</v>
      </c>
      <c r="B80" s="558">
        <v>8640</v>
      </c>
      <c r="C80" s="558">
        <v>0</v>
      </c>
      <c r="D80" s="558">
        <v>0</v>
      </c>
      <c r="E80" s="558">
        <v>0</v>
      </c>
      <c r="F80" s="559">
        <v>8600</v>
      </c>
      <c r="K80" s="199"/>
      <c r="L80" s="200" t="s">
        <v>38</v>
      </c>
      <c r="M80" s="201" t="s">
        <v>39</v>
      </c>
      <c r="N80" s="202"/>
      <c r="O80" s="203" t="s">
        <v>40</v>
      </c>
      <c r="P80" s="204">
        <f>'Ｓ５１（1976）'!A80</f>
        <v>8640</v>
      </c>
      <c r="Q80" s="205">
        <f>'Ｓ５１（1976）'!B80</f>
        <v>8640</v>
      </c>
      <c r="R80" s="225"/>
      <c r="S80" s="267">
        <f>'Ｓ５１（1976）'!D80</f>
        <v>0</v>
      </c>
      <c r="T80" s="268">
        <f>'Ｓ５１（1976）'!F80</f>
        <v>8600</v>
      </c>
      <c r="U80" s="269"/>
      <c r="V80" s="200" t="s">
        <v>38</v>
      </c>
      <c r="W80" s="201" t="s">
        <v>149</v>
      </c>
      <c r="X80" s="202"/>
      <c r="Y80" s="203" t="s">
        <v>751</v>
      </c>
      <c r="Z80" s="307">
        <f>+A122</f>
        <v>0</v>
      </c>
      <c r="AA80" s="277">
        <f>+B122</f>
        <v>0</v>
      </c>
      <c r="AB80" s="277">
        <f>+C122</f>
        <v>0</v>
      </c>
      <c r="AC80" s="549">
        <f>+E122</f>
        <v>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'Ｓ５１（1976）'!A81</f>
        <v>0</v>
      </c>
      <c r="Q81" s="205">
        <f>'Ｓ５１（1976）'!B81</f>
        <v>0</v>
      </c>
      <c r="R81" s="225"/>
      <c r="S81" s="267">
        <f>'Ｓ５１（1976）'!D81</f>
        <v>0</v>
      </c>
      <c r="T81" s="268">
        <f>'Ｓ５１（1976）'!F81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11772</v>
      </c>
      <c r="B82" s="558">
        <v>11772</v>
      </c>
      <c r="C82" s="558">
        <v>0</v>
      </c>
      <c r="D82" s="558">
        <v>2250</v>
      </c>
      <c r="E82" s="558">
        <v>0</v>
      </c>
      <c r="F82" s="559">
        <v>2200</v>
      </c>
      <c r="K82" s="199" t="s">
        <v>131</v>
      </c>
      <c r="L82" s="221"/>
      <c r="M82" s="201" t="s">
        <v>13</v>
      </c>
      <c r="N82" s="202"/>
      <c r="O82" s="203" t="s">
        <v>44</v>
      </c>
      <c r="P82" s="204">
        <f>'Ｓ５１（1976）'!A82</f>
        <v>11772</v>
      </c>
      <c r="Q82" s="205">
        <f>'Ｓ５１（1976）'!B82</f>
        <v>11772</v>
      </c>
      <c r="R82" s="225"/>
      <c r="S82" s="267">
        <f>'Ｓ５１（1976）'!D82</f>
        <v>2250</v>
      </c>
      <c r="T82" s="268">
        <f>'Ｓ５１（1976）'!F82</f>
        <v>2200</v>
      </c>
      <c r="U82" s="269"/>
      <c r="V82" s="221"/>
      <c r="W82" s="201" t="s">
        <v>13</v>
      </c>
      <c r="X82" s="202"/>
      <c r="Y82" s="203"/>
      <c r="Z82" s="310">
        <f>Z75-Z80</f>
        <v>9016</v>
      </c>
      <c r="AA82" s="311">
        <f>AA75-AA80</f>
        <v>0</v>
      </c>
      <c r="AB82" s="278">
        <f>AB75-AB80</f>
        <v>0</v>
      </c>
      <c r="AC82" s="568">
        <f>AC75-AC80</f>
        <v>8600</v>
      </c>
      <c r="AD82" s="269" t="s">
        <v>418</v>
      </c>
      <c r="AE82" s="221"/>
      <c r="AF82" s="201" t="s">
        <v>13</v>
      </c>
      <c r="AG82" s="202"/>
      <c r="AH82" s="203"/>
      <c r="AI82" s="310">
        <f>AI75-AI80</f>
        <v>0</v>
      </c>
      <c r="AJ82" s="311">
        <f>AJ75-AJ80</f>
        <v>0</v>
      </c>
      <c r="AK82" s="278">
        <f>AK75-AK80</f>
        <v>0</v>
      </c>
      <c r="AL82" s="312">
        <f>AL75-AL80</f>
        <v>0</v>
      </c>
    </row>
    <row r="83" spans="1:38" ht="14.45" customHeight="1">
      <c r="A83" s="557">
        <v>1330</v>
      </c>
      <c r="B83" s="558">
        <v>1330</v>
      </c>
      <c r="C83" s="558">
        <v>0</v>
      </c>
      <c r="D83" s="558">
        <v>0</v>
      </c>
      <c r="E83" s="558">
        <v>0</v>
      </c>
      <c r="F83" s="559">
        <v>0</v>
      </c>
      <c r="K83" s="199" t="s">
        <v>4</v>
      </c>
      <c r="L83" s="178" t="s">
        <v>45</v>
      </c>
      <c r="M83" s="202"/>
      <c r="N83" s="202"/>
      <c r="O83" s="203" t="s">
        <v>46</v>
      </c>
      <c r="P83" s="204">
        <f>'Ｓ５１（1976）'!A83</f>
        <v>1330</v>
      </c>
      <c r="Q83" s="205">
        <f>'Ｓ５１（1976）'!B83</f>
        <v>1330</v>
      </c>
      <c r="R83" s="225"/>
      <c r="S83" s="267">
        <f>'Ｓ５１（1976）'!D83</f>
        <v>0</v>
      </c>
      <c r="T83" s="268">
        <f>'Ｓ５１（1976）'!F83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'Ｓ５１（1976）'!A84</f>
        <v>0</v>
      </c>
      <c r="Q84" s="205">
        <f>'Ｓ５１（1976）'!B84</f>
        <v>0</v>
      </c>
      <c r="R84" s="225"/>
      <c r="S84" s="267">
        <f>'Ｓ５１（1976）'!D84</f>
        <v>0</v>
      </c>
      <c r="T84" s="268">
        <f>'Ｓ５１（1976）'!F84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1330</v>
      </c>
      <c r="B85" s="558">
        <v>1330</v>
      </c>
      <c r="C85" s="558">
        <v>0</v>
      </c>
      <c r="D85" s="558">
        <v>0</v>
      </c>
      <c r="E85" s="558">
        <v>0</v>
      </c>
      <c r="F85" s="559">
        <v>0</v>
      </c>
      <c r="K85" s="199"/>
      <c r="L85" s="200"/>
      <c r="M85" s="201" t="s">
        <v>101</v>
      </c>
      <c r="N85" s="202"/>
      <c r="O85" s="203" t="s">
        <v>77</v>
      </c>
      <c r="P85" s="204">
        <f>'Ｓ５１（1976）'!A85</f>
        <v>1330</v>
      </c>
      <c r="Q85" s="205">
        <f>'Ｓ５１（1976）'!B85</f>
        <v>1330</v>
      </c>
      <c r="R85" s="225"/>
      <c r="S85" s="267">
        <f>'Ｓ５１（1976）'!D85</f>
        <v>0</v>
      </c>
      <c r="T85" s="268">
        <f>'Ｓ５１（1976）'!F85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114617</v>
      </c>
      <c r="B86" s="558">
        <v>114617</v>
      </c>
      <c r="C86" s="558">
        <v>0</v>
      </c>
      <c r="D86" s="558">
        <v>0</v>
      </c>
      <c r="E86" s="558">
        <v>100</v>
      </c>
      <c r="F86" s="559">
        <v>102300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114617</v>
      </c>
      <c r="B87" s="558">
        <v>114617</v>
      </c>
      <c r="C87" s="558">
        <v>0</v>
      </c>
      <c r="D87" s="558">
        <v>0</v>
      </c>
      <c r="E87" s="558">
        <v>100</v>
      </c>
      <c r="F87" s="559">
        <v>102300</v>
      </c>
      <c r="K87" s="199"/>
      <c r="L87" s="178"/>
      <c r="M87" s="201" t="s">
        <v>47</v>
      </c>
      <c r="N87" s="202"/>
      <c r="O87" s="203" t="s">
        <v>48</v>
      </c>
      <c r="P87" s="204">
        <f>'Ｓ５１（1976）'!A87</f>
        <v>114617</v>
      </c>
      <c r="Q87" s="205">
        <f>'Ｓ５１（1976）'!B87</f>
        <v>114617</v>
      </c>
      <c r="R87" s="225"/>
      <c r="S87" s="267">
        <f>'Ｓ５１（1976）'!D87</f>
        <v>0</v>
      </c>
      <c r="T87" s="268">
        <f>'Ｓ５１（1976）'!F87</f>
        <v>102300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'Ｓ５１（1976）'!A88</f>
        <v>0</v>
      </c>
      <c r="Q88" s="205">
        <f>'Ｓ５１（1976）'!B88</f>
        <v>0</v>
      </c>
      <c r="R88" s="225"/>
      <c r="S88" s="267">
        <f>'Ｓ５１（1976）'!D88</f>
        <v>0</v>
      </c>
      <c r="T88" s="268">
        <f>'Ｓ５１（1976）'!F88</f>
        <v>0</v>
      </c>
      <c r="U88" s="269"/>
      <c r="V88" s="200"/>
      <c r="W88" s="201" t="s">
        <v>426</v>
      </c>
      <c r="X88" s="202"/>
      <c r="Y88" s="203" t="s">
        <v>753</v>
      </c>
      <c r="Z88" s="307">
        <f t="shared" ref="Z88:AB89" si="3">+A125</f>
        <v>3300</v>
      </c>
      <c r="AA88" s="277">
        <f t="shared" si="3"/>
        <v>0</v>
      </c>
      <c r="AB88" s="277">
        <f t="shared" si="3"/>
        <v>0</v>
      </c>
      <c r="AC88" s="549">
        <f>+E125</f>
        <v>0</v>
      </c>
      <c r="AD88" s="269"/>
      <c r="AE88" s="200"/>
      <c r="AF88" s="201" t="s">
        <v>426</v>
      </c>
      <c r="AG88" s="202"/>
      <c r="AH88" s="203" t="s">
        <v>428</v>
      </c>
      <c r="AI88" s="307">
        <f t="shared" ref="AI88:AK89" si="4">+A148</f>
        <v>0</v>
      </c>
      <c r="AJ88" s="277">
        <f t="shared" si="4"/>
        <v>0</v>
      </c>
      <c r="AK88" s="277">
        <f t="shared" si="4"/>
        <v>0</v>
      </c>
      <c r="AL88" s="553">
        <f>+E148</f>
        <v>0</v>
      </c>
    </row>
    <row r="89" spans="1:38" ht="14.45" customHeight="1">
      <c r="A89" s="557">
        <v>0</v>
      </c>
      <c r="B89" s="558">
        <v>0</v>
      </c>
      <c r="C89" s="558">
        <v>0</v>
      </c>
      <c r="D89" s="558">
        <v>0</v>
      </c>
      <c r="E89" s="558">
        <v>0</v>
      </c>
      <c r="F89" s="559">
        <v>0</v>
      </c>
      <c r="K89" s="199" t="s">
        <v>129</v>
      </c>
      <c r="L89" s="200"/>
      <c r="M89" s="201" t="s">
        <v>52</v>
      </c>
      <c r="N89" s="202"/>
      <c r="O89" s="203" t="s">
        <v>53</v>
      </c>
      <c r="P89" s="204">
        <f>'Ｓ５１（1976）'!A89</f>
        <v>0</v>
      </c>
      <c r="Q89" s="205">
        <f>'Ｓ５１（1976）'!B89</f>
        <v>0</v>
      </c>
      <c r="R89" s="225"/>
      <c r="S89" s="267">
        <f>'Ｓ５１（1976）'!D89</f>
        <v>0</v>
      </c>
      <c r="T89" s="268">
        <f>'Ｓ５１（1976）'!F89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431</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'Ｓ５１（1976）'!A90</f>
        <v>0</v>
      </c>
      <c r="Q90" s="205">
        <f>'Ｓ５１（1976）'!B90</f>
        <v>0</v>
      </c>
      <c r="R90" s="225"/>
      <c r="S90" s="267">
        <f>'Ｓ５１（1976）'!D90</f>
        <v>0</v>
      </c>
      <c r="T90" s="268">
        <f>'Ｓ５１（1976）'!F90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'Ｓ５１（1976）'!A91</f>
        <v>0</v>
      </c>
      <c r="Q91" s="205">
        <f>'Ｓ５１（1976）'!B91</f>
        <v>0</v>
      </c>
      <c r="R91" s="225"/>
      <c r="S91" s="267">
        <f>'Ｓ５１（1976）'!D91</f>
        <v>0</v>
      </c>
      <c r="T91" s="268">
        <f>'Ｓ５１（1976）'!F91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'Ｓ５１（1976）'!A92</f>
        <v>0</v>
      </c>
      <c r="Q92" s="205">
        <f>'Ｓ５１（1976）'!B92</f>
        <v>0</v>
      </c>
      <c r="R92" s="225"/>
      <c r="S92" s="267">
        <f>'Ｓ５１（1976）'!D92</f>
        <v>0</v>
      </c>
      <c r="T92" s="268">
        <f>'Ｓ５１（1976）'!F92</f>
        <v>0</v>
      </c>
      <c r="U92" s="269"/>
      <c r="V92" s="200"/>
      <c r="W92" s="201" t="s">
        <v>57</v>
      </c>
      <c r="X92" s="202"/>
      <c r="Y92" s="203" t="s">
        <v>755</v>
      </c>
      <c r="Z92" s="307">
        <f>+A127</f>
        <v>0</v>
      </c>
      <c r="AA92" s="277">
        <f t="shared" ref="AA92:AC96" si="5">+B127</f>
        <v>0</v>
      </c>
      <c r="AB92" s="277">
        <f t="shared" si="5"/>
        <v>0</v>
      </c>
      <c r="AC92" s="549">
        <f>+E127</f>
        <v>0</v>
      </c>
      <c r="AD92" s="269"/>
      <c r="AE92" s="200"/>
      <c r="AF92" s="201" t="s">
        <v>57</v>
      </c>
      <c r="AG92" s="202"/>
      <c r="AH92" s="203" t="s">
        <v>433</v>
      </c>
      <c r="AI92" s="307">
        <f>+A150</f>
        <v>0</v>
      </c>
      <c r="AJ92" s="277">
        <f t="shared" ref="AJ92:AK96" si="6">+B150</f>
        <v>0</v>
      </c>
      <c r="AK92" s="277">
        <f t="shared" si="6"/>
        <v>0</v>
      </c>
      <c r="AL92" s="553">
        <f>+E150</f>
        <v>0</v>
      </c>
    </row>
    <row r="93" spans="1:38" ht="14.45" customHeight="1">
      <c r="A93" s="557">
        <v>0</v>
      </c>
      <c r="B93" s="558">
        <v>0</v>
      </c>
      <c r="C93" s="558">
        <v>0</v>
      </c>
      <c r="D93" s="558">
        <v>0</v>
      </c>
      <c r="E93" s="558">
        <v>0</v>
      </c>
      <c r="F93" s="559">
        <v>0</v>
      </c>
      <c r="K93" s="199"/>
      <c r="L93" s="200"/>
      <c r="M93" s="178" t="s">
        <v>60</v>
      </c>
      <c r="N93" s="202"/>
      <c r="O93" s="203" t="s">
        <v>61</v>
      </c>
      <c r="P93" s="204">
        <f>'Ｓ５１（1976）'!A93</f>
        <v>0</v>
      </c>
      <c r="Q93" s="205">
        <f>'Ｓ５１（1976）'!B93</f>
        <v>0</v>
      </c>
      <c r="R93" s="225"/>
      <c r="S93" s="267">
        <f>'Ｓ５１（1976）'!D93</f>
        <v>0</v>
      </c>
      <c r="T93" s="268">
        <f>'Ｓ５１（1976）'!F93</f>
        <v>0</v>
      </c>
      <c r="U93" s="269" t="s">
        <v>434</v>
      </c>
      <c r="V93" s="200"/>
      <c r="W93" s="178" t="s">
        <v>60</v>
      </c>
      <c r="X93" s="202"/>
      <c r="Y93" s="203" t="s">
        <v>756</v>
      </c>
      <c r="Z93" s="307">
        <f>+A128</f>
        <v>0</v>
      </c>
      <c r="AA93" s="277">
        <f t="shared" si="5"/>
        <v>0</v>
      </c>
      <c r="AB93" s="277">
        <f t="shared" si="5"/>
        <v>0</v>
      </c>
      <c r="AC93" s="549">
        <f>+E128</f>
        <v>0</v>
      </c>
      <c r="AD93" s="269"/>
      <c r="AE93" s="200"/>
      <c r="AF93" s="178" t="s">
        <v>60</v>
      </c>
      <c r="AG93" s="202"/>
      <c r="AH93" s="203" t="s">
        <v>436</v>
      </c>
      <c r="AI93" s="307">
        <f>+A151</f>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'Ｓ５１（1976）'!A94</f>
        <v>0</v>
      </c>
      <c r="Q94" s="205">
        <f>'Ｓ５１（1976）'!B94</f>
        <v>0</v>
      </c>
      <c r="R94" s="225"/>
      <c r="S94" s="267">
        <f>'Ｓ５１（1976）'!D94</f>
        <v>0</v>
      </c>
      <c r="T94" s="268">
        <f>'Ｓ５１（1976）'!F94</f>
        <v>0</v>
      </c>
      <c r="U94" s="269"/>
      <c r="V94" s="200" t="s">
        <v>59</v>
      </c>
      <c r="W94" s="200"/>
      <c r="X94" s="201" t="s">
        <v>62</v>
      </c>
      <c r="Y94" s="203" t="s">
        <v>757</v>
      </c>
      <c r="Z94" s="307">
        <f>+A129</f>
        <v>0</v>
      </c>
      <c r="AA94" s="277">
        <f t="shared" si="5"/>
        <v>0</v>
      </c>
      <c r="AB94" s="277">
        <f t="shared" si="5"/>
        <v>0</v>
      </c>
      <c r="AC94" s="549">
        <f t="shared" si="5"/>
        <v>0</v>
      </c>
      <c r="AD94" s="269"/>
      <c r="AE94" s="200" t="s">
        <v>59</v>
      </c>
      <c r="AF94" s="200"/>
      <c r="AG94" s="201" t="s">
        <v>62</v>
      </c>
      <c r="AH94" s="203" t="s">
        <v>438</v>
      </c>
      <c r="AI94" s="307">
        <f>+A152</f>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'Ｓ５１（1976）'!A95</f>
        <v>0</v>
      </c>
      <c r="Q95" s="205">
        <f>'Ｓ５１（1976）'!B95</f>
        <v>0</v>
      </c>
      <c r="R95" s="225"/>
      <c r="S95" s="267">
        <f>'Ｓ５１（1976）'!D95</f>
        <v>0</v>
      </c>
      <c r="T95" s="268">
        <f>'Ｓ５１（1976）'!F95</f>
        <v>0</v>
      </c>
      <c r="U95" s="269"/>
      <c r="V95" s="200"/>
      <c r="W95" s="200"/>
      <c r="X95" s="201" t="s">
        <v>64</v>
      </c>
      <c r="Y95" s="203" t="s">
        <v>758</v>
      </c>
      <c r="Z95" s="307">
        <f>+A130</f>
        <v>0</v>
      </c>
      <c r="AA95" s="277">
        <f t="shared" si="5"/>
        <v>0</v>
      </c>
      <c r="AB95" s="277">
        <f t="shared" si="5"/>
        <v>0</v>
      </c>
      <c r="AC95" s="549">
        <f>+E130</f>
        <v>0</v>
      </c>
      <c r="AD95" s="269"/>
      <c r="AE95" s="200"/>
      <c r="AF95" s="200"/>
      <c r="AG95" s="201" t="s">
        <v>64</v>
      </c>
      <c r="AH95" s="203" t="s">
        <v>440</v>
      </c>
      <c r="AI95" s="307">
        <f>+A153</f>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'Ｓ５１（1976）'!A96</f>
        <v>0</v>
      </c>
      <c r="Q96" s="205">
        <f>'Ｓ５１（1976）'!B96</f>
        <v>0</v>
      </c>
      <c r="R96" s="225"/>
      <c r="S96" s="267">
        <f>'Ｓ５１（1976）'!D96</f>
        <v>0</v>
      </c>
      <c r="T96" s="268">
        <f>'Ｓ５１（1976）'!F96</f>
        <v>0</v>
      </c>
      <c r="U96" s="269"/>
      <c r="V96" s="200"/>
      <c r="W96" s="200"/>
      <c r="X96" s="201" t="s">
        <v>66</v>
      </c>
      <c r="Y96" s="203" t="s">
        <v>759</v>
      </c>
      <c r="Z96" s="307">
        <f>+A131</f>
        <v>0</v>
      </c>
      <c r="AA96" s="277">
        <f t="shared" si="5"/>
        <v>0</v>
      </c>
      <c r="AB96" s="277">
        <f t="shared" si="5"/>
        <v>0</v>
      </c>
      <c r="AC96" s="549">
        <f>+E131</f>
        <v>0</v>
      </c>
      <c r="AD96" s="269"/>
      <c r="AE96" s="200"/>
      <c r="AF96" s="200"/>
      <c r="AG96" s="201" t="s">
        <v>66</v>
      </c>
      <c r="AH96" s="203" t="s">
        <v>442</v>
      </c>
      <c r="AI96" s="307">
        <f>+A154</f>
        <v>0</v>
      </c>
      <c r="AJ96" s="277">
        <f t="shared" si="6"/>
        <v>0</v>
      </c>
      <c r="AK96" s="277">
        <f t="shared" si="6"/>
        <v>0</v>
      </c>
      <c r="AL96" s="553">
        <f>+E154</f>
        <v>0</v>
      </c>
    </row>
    <row r="97" spans="1:38" ht="14.45" customHeight="1">
      <c r="A97" s="557">
        <v>0</v>
      </c>
      <c r="B97" s="558">
        <v>0</v>
      </c>
      <c r="C97" s="558">
        <v>0</v>
      </c>
      <c r="D97" s="558">
        <v>0</v>
      </c>
      <c r="E97" s="558">
        <v>0</v>
      </c>
      <c r="F97" s="559">
        <v>0</v>
      </c>
      <c r="K97" s="199"/>
      <c r="L97" s="200"/>
      <c r="M97" s="200"/>
      <c r="N97" s="201" t="s">
        <v>68</v>
      </c>
      <c r="O97" s="203" t="s">
        <v>69</v>
      </c>
      <c r="P97" s="204">
        <f>'Ｓ５１（1976）'!A97</f>
        <v>0</v>
      </c>
      <c r="Q97" s="205">
        <f>'Ｓ５１（1976）'!B97</f>
        <v>0</v>
      </c>
      <c r="R97" s="225"/>
      <c r="S97" s="267">
        <f>'Ｓ５１（1976）'!D97</f>
        <v>0</v>
      </c>
      <c r="T97" s="268">
        <f>'Ｓ５１（1976）'!F97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0</v>
      </c>
      <c r="B98" s="558">
        <v>0</v>
      </c>
      <c r="C98" s="558">
        <v>0</v>
      </c>
      <c r="D98" s="558">
        <v>0</v>
      </c>
      <c r="E98" s="558">
        <v>0</v>
      </c>
      <c r="F98" s="55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0</v>
      </c>
      <c r="AA98" s="277">
        <f t="shared" si="7"/>
        <v>0</v>
      </c>
      <c r="AB98" s="277">
        <f t="shared" si="7"/>
        <v>0</v>
      </c>
      <c r="AC98" s="549">
        <f>+E132</f>
        <v>0</v>
      </c>
      <c r="AD98" s="269"/>
      <c r="AE98" s="200" t="s">
        <v>41</v>
      </c>
      <c r="AF98" s="221"/>
      <c r="AG98" s="201" t="s">
        <v>13</v>
      </c>
      <c r="AH98" s="203" t="s">
        <v>444</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'Ｓ５１（1976）'!A98</f>
        <v>0</v>
      </c>
      <c r="Q99" s="205">
        <f>'Ｓ５１（1976）'!B98</f>
        <v>0</v>
      </c>
      <c r="R99" s="225"/>
      <c r="S99" s="267">
        <f>'Ｓ５１（1976）'!D98</f>
        <v>0</v>
      </c>
      <c r="T99" s="268">
        <f>'Ｓ５１（1976）'!F98</f>
        <v>0</v>
      </c>
      <c r="U99" s="315" t="s">
        <v>761</v>
      </c>
      <c r="V99" s="200"/>
      <c r="W99" s="201" t="s">
        <v>70</v>
      </c>
      <c r="X99" s="202"/>
      <c r="Y99" s="203" t="s">
        <v>762</v>
      </c>
      <c r="Z99" s="307">
        <f t="shared" si="7"/>
        <v>0</v>
      </c>
      <c r="AA99" s="277">
        <f t="shared" si="7"/>
        <v>0</v>
      </c>
      <c r="AB99" s="277">
        <f t="shared" si="7"/>
        <v>0</v>
      </c>
      <c r="AC99" s="549">
        <f>+E133</f>
        <v>0</v>
      </c>
      <c r="AD99" s="315" t="s">
        <v>446</v>
      </c>
      <c r="AE99" s="200"/>
      <c r="AF99" s="201" t="s">
        <v>70</v>
      </c>
      <c r="AG99" s="202"/>
      <c r="AH99" s="203" t="s">
        <v>447</v>
      </c>
      <c r="AI99" s="307">
        <f t="shared" si="8"/>
        <v>0</v>
      </c>
      <c r="AJ99" s="277">
        <f t="shared" si="8"/>
        <v>0</v>
      </c>
      <c r="AK99" s="277">
        <f t="shared" si="8"/>
        <v>0</v>
      </c>
      <c r="AL99" s="553">
        <f>+E156</f>
        <v>0</v>
      </c>
    </row>
    <row r="100" spans="1:38" ht="14.45" customHeight="1">
      <c r="A100" s="557">
        <v>0</v>
      </c>
      <c r="B100" s="558">
        <v>0</v>
      </c>
      <c r="C100" s="558">
        <v>0</v>
      </c>
      <c r="D100" s="558">
        <v>0</v>
      </c>
      <c r="E100" s="558">
        <v>0</v>
      </c>
      <c r="F100" s="559">
        <v>0</v>
      </c>
      <c r="K100" s="199" t="s">
        <v>130</v>
      </c>
      <c r="L100" s="200"/>
      <c r="M100" s="201" t="s">
        <v>73</v>
      </c>
      <c r="N100" s="202"/>
      <c r="O100" s="203" t="s">
        <v>74</v>
      </c>
      <c r="P100" s="204">
        <f>'Ｓ５１（1976）'!A99</f>
        <v>0</v>
      </c>
      <c r="Q100" s="205">
        <f>'Ｓ５１（1976）'!B99</f>
        <v>0</v>
      </c>
      <c r="R100" s="225"/>
      <c r="S100" s="267">
        <f>'Ｓ５１（1976）'!D99</f>
        <v>0</v>
      </c>
      <c r="T100" s="268">
        <f>'Ｓ５１（1976）'!F99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1842</v>
      </c>
      <c r="B101" s="558">
        <v>1842</v>
      </c>
      <c r="C101" s="558">
        <v>0</v>
      </c>
      <c r="D101" s="558">
        <v>0</v>
      </c>
      <c r="E101" s="558">
        <v>0</v>
      </c>
      <c r="F101" s="559">
        <v>0</v>
      </c>
      <c r="K101" s="199"/>
      <c r="L101" s="221"/>
      <c r="M101" s="201" t="s">
        <v>13</v>
      </c>
      <c r="N101" s="202"/>
      <c r="O101" s="203" t="s">
        <v>76</v>
      </c>
      <c r="P101" s="204">
        <f>'Ｓ５１（1976）'!A100</f>
        <v>0</v>
      </c>
      <c r="Q101" s="205">
        <f>'Ｓ５１（1976）'!B100</f>
        <v>0</v>
      </c>
      <c r="R101" s="225"/>
      <c r="S101" s="267">
        <f>'Ｓ５１（1976）'!D100</f>
        <v>0</v>
      </c>
      <c r="T101" s="268">
        <f>'Ｓ５１（1976）'!F100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'Ｓ５１（1976）'!A101</f>
        <v>1842</v>
      </c>
      <c r="Q102" s="205">
        <f>'Ｓ５１（1976）'!B101</f>
        <v>1842</v>
      </c>
      <c r="R102" s="225"/>
      <c r="S102" s="267">
        <f>'Ｓ５１（1976）'!D101</f>
        <v>0</v>
      </c>
      <c r="T102" s="268">
        <f>'Ｓ５１（1976）'!F101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132482</v>
      </c>
      <c r="B103" s="558">
        <v>132482</v>
      </c>
      <c r="C103" s="558">
        <v>0</v>
      </c>
      <c r="D103" s="558">
        <v>0</v>
      </c>
      <c r="E103" s="558">
        <v>1000</v>
      </c>
      <c r="F103" s="559">
        <v>18100</v>
      </c>
      <c r="K103" s="199"/>
      <c r="L103" s="200"/>
      <c r="M103" s="201" t="s">
        <v>11</v>
      </c>
      <c r="N103" s="202"/>
      <c r="O103" s="203" t="s">
        <v>80</v>
      </c>
      <c r="P103" s="204">
        <f>'Ｓ５１（1976）'!A102</f>
        <v>0</v>
      </c>
      <c r="Q103" s="205">
        <f>'Ｓ５１（1976）'!B102</f>
        <v>0</v>
      </c>
      <c r="R103" s="225"/>
      <c r="S103" s="267">
        <f>'Ｓ５１（1976）'!D102</f>
        <v>0</v>
      </c>
      <c r="T103" s="268">
        <f>'Ｓ５１（1976）'!F102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1501</v>
      </c>
      <c r="B104" s="558">
        <v>1501</v>
      </c>
      <c r="C104" s="558">
        <v>0</v>
      </c>
      <c r="D104" s="558">
        <v>0</v>
      </c>
      <c r="E104" s="558">
        <v>0</v>
      </c>
      <c r="F104" s="559">
        <v>1400</v>
      </c>
      <c r="K104" s="199"/>
      <c r="L104" s="221"/>
      <c r="M104" s="201" t="s">
        <v>13</v>
      </c>
      <c r="N104" s="202"/>
      <c r="O104" s="203"/>
      <c r="P104" s="224">
        <f>P102-P103</f>
        <v>1842</v>
      </c>
      <c r="Q104" s="297">
        <f>Q102-Q103</f>
        <v>1842</v>
      </c>
      <c r="R104" s="225"/>
      <c r="S104" s="297">
        <f>S102-S103</f>
        <v>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451</v>
      </c>
      <c r="AI104" s="307">
        <f t="shared" ref="AI104:AK105" si="10">+A158</f>
        <v>0</v>
      </c>
      <c r="AJ104" s="277">
        <f t="shared" si="10"/>
        <v>0</v>
      </c>
      <c r="AK104" s="277">
        <f t="shared" si="10"/>
        <v>0</v>
      </c>
      <c r="AL104" s="553">
        <f>+E158</f>
        <v>0</v>
      </c>
    </row>
    <row r="105" spans="1:38" ht="14.45" customHeight="1">
      <c r="A105" s="557">
        <v>126889</v>
      </c>
      <c r="B105" s="558">
        <v>126889</v>
      </c>
      <c r="C105" s="558">
        <v>0</v>
      </c>
      <c r="D105" s="558">
        <v>0</v>
      </c>
      <c r="E105" s="558">
        <v>1000</v>
      </c>
      <c r="F105" s="559">
        <v>16700</v>
      </c>
      <c r="K105" s="199"/>
      <c r="L105" s="174"/>
      <c r="M105" s="201" t="s">
        <v>88</v>
      </c>
      <c r="N105" s="202"/>
      <c r="O105" s="203" t="s">
        <v>109</v>
      </c>
      <c r="P105" s="204">
        <f>'Ｓ５１（1976）'!A104</f>
        <v>1501</v>
      </c>
      <c r="Q105" s="205">
        <f>'Ｓ５１（1976）'!B104</f>
        <v>1501</v>
      </c>
      <c r="R105" s="225"/>
      <c r="S105" s="267">
        <f>'Ｓ５１（1976）'!D104</f>
        <v>0</v>
      </c>
      <c r="T105" s="268">
        <f>'Ｓ５１（1976）'!F104</f>
        <v>1400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'Ｓ５１（1976）'!A105</f>
        <v>126889</v>
      </c>
      <c r="Q106" s="205">
        <f>'Ｓ５１（1976）'!B105</f>
        <v>126889</v>
      </c>
      <c r="R106" s="225"/>
      <c r="S106" s="267">
        <f>'Ｓ５１（1976）'!D105</f>
        <v>0</v>
      </c>
      <c r="T106" s="268">
        <f>'Ｓ５１（1976）'!F105</f>
        <v>16700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9">
        <v>0</v>
      </c>
      <c r="K107" s="199"/>
      <c r="L107" s="181"/>
      <c r="M107" s="201" t="s">
        <v>104</v>
      </c>
      <c r="N107" s="202"/>
      <c r="O107" s="203" t="s">
        <v>111</v>
      </c>
      <c r="P107" s="204">
        <f>'Ｓ５１（1976）'!A106</f>
        <v>0</v>
      </c>
      <c r="Q107" s="205">
        <f>'Ｓ５１（1976）'!B106</f>
        <v>0</v>
      </c>
      <c r="R107" s="225"/>
      <c r="S107" s="267">
        <f>'Ｓ５１（1976）'!D106</f>
        <v>0</v>
      </c>
      <c r="T107" s="268">
        <f>'Ｓ５１（1976）'!F106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'Ｓ５１（1976）'!A107</f>
        <v>0</v>
      </c>
      <c r="Q108" s="205">
        <f>'Ｓ５１（1976）'!B107</f>
        <v>0</v>
      </c>
      <c r="R108" s="225"/>
      <c r="S108" s="267">
        <f>'Ｓ５１（1976）'!D107</f>
        <v>0</v>
      </c>
      <c r="T108" s="268">
        <f>'Ｓ５１（1976）'!F107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'Ｓ５１（1976）'!A108</f>
        <v>0</v>
      </c>
      <c r="Q109" s="205">
        <f>'Ｓ５１（1976）'!B108</f>
        <v>0</v>
      </c>
      <c r="R109" s="225"/>
      <c r="S109" s="267">
        <f>'Ｓ５１（1976）'!D108</f>
        <v>0</v>
      </c>
      <c r="T109" s="268">
        <f>'Ｓ５１（1976）'!F108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'Ｓ５１（1976）'!A109</f>
        <v>0</v>
      </c>
      <c r="Q110" s="205">
        <f>'Ｓ５１（1976）'!B109</f>
        <v>0</v>
      </c>
      <c r="R110" s="225"/>
      <c r="S110" s="267">
        <f>'Ｓ５１（1976）'!D109</f>
        <v>0</v>
      </c>
      <c r="T110" s="268">
        <f>'Ｓ５１（1976）'!F109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0</v>
      </c>
      <c r="B111" s="558">
        <v>0</v>
      </c>
      <c r="C111" s="558">
        <v>0</v>
      </c>
      <c r="D111" s="558">
        <v>0</v>
      </c>
      <c r="E111" s="558">
        <v>0</v>
      </c>
      <c r="F111" s="559">
        <v>0</v>
      </c>
      <c r="K111" s="199"/>
      <c r="L111" s="181"/>
      <c r="M111" s="201" t="s">
        <v>107</v>
      </c>
      <c r="N111" s="202"/>
      <c r="O111" s="203" t="s">
        <v>115</v>
      </c>
      <c r="P111" s="204">
        <f>'Ｓ５１（1976）'!A110</f>
        <v>0</v>
      </c>
      <c r="Q111" s="205">
        <f>'Ｓ５１（1976）'!B110</f>
        <v>0</v>
      </c>
      <c r="R111" s="225"/>
      <c r="S111" s="267">
        <f>'Ｓ５１（1976）'!D110</f>
        <v>0</v>
      </c>
      <c r="T111" s="268">
        <f>'Ｓ５１（1976）'!F110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4092</v>
      </c>
      <c r="B112" s="558">
        <v>4092</v>
      </c>
      <c r="C112" s="558">
        <v>0</v>
      </c>
      <c r="D112" s="558">
        <v>0</v>
      </c>
      <c r="E112" s="558">
        <v>0</v>
      </c>
      <c r="F112" s="559">
        <v>0</v>
      </c>
      <c r="K112" s="199"/>
      <c r="L112" s="181" t="s">
        <v>41</v>
      </c>
      <c r="M112" s="201" t="s">
        <v>108</v>
      </c>
      <c r="N112" s="202"/>
      <c r="O112" s="203" t="s">
        <v>116</v>
      </c>
      <c r="P112" s="204">
        <f>'Ｓ５１（1976）'!A111</f>
        <v>0</v>
      </c>
      <c r="Q112" s="205">
        <f>'Ｓ５１（1976）'!B111</f>
        <v>0</v>
      </c>
      <c r="R112" s="225"/>
      <c r="S112" s="267">
        <f>'Ｓ５１（1976）'!D111</f>
        <v>0</v>
      </c>
      <c r="T112" s="268">
        <f>'Ｓ５１（1976）'!F111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'Ｓ５１（1976）'!A112</f>
        <v>4092</v>
      </c>
      <c r="Q113" s="205">
        <f>'Ｓ５１（1976）'!B112</f>
        <v>4092</v>
      </c>
      <c r="R113" s="225"/>
      <c r="S113" s="267">
        <f>'Ｓ５１（1976）'!D112</f>
        <v>0</v>
      </c>
      <c r="T113" s="268">
        <f>'Ｓ５１（1976）'!F112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'Ｓ５１（1976）'!A113</f>
        <v>0</v>
      </c>
      <c r="Q114" s="205">
        <f>'Ｓ５１（1976）'!B113</f>
        <v>0</v>
      </c>
      <c r="R114" s="225"/>
      <c r="S114" s="267">
        <f>'Ｓ５１（1976）'!D113</f>
        <v>0</v>
      </c>
      <c r="T114" s="268">
        <f>'Ｓ５１（1976）'!F113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298076</v>
      </c>
      <c r="Q115" s="321">
        <f>SUM(Q62:Q114)-Q63-Q64-Q66-Q67-Q69-Q70-Q71-Q84-Q85-Q86-Q94-Q95-Q96-Q97-Q98-Q103-Q104</f>
        <v>298076</v>
      </c>
      <c r="R115" s="321"/>
      <c r="S115" s="322">
        <f>SUM(S62:S114)-S63-S64-S66-S67-S69-S70-S71-S84-S85-S86-S94-S95-S96-S97-S98-S103-S104</f>
        <v>2400</v>
      </c>
      <c r="T115" s="323">
        <f>SUM(T62:T114)-T63-T64-T66-T67-T69-T70-T71-T84-T85-T86-T94-T95-T96-T97-T98-T103-T104</f>
        <v>144300</v>
      </c>
      <c r="U115" s="324"/>
      <c r="V115" s="317" t="s">
        <v>82</v>
      </c>
      <c r="W115" s="318"/>
      <c r="X115" s="318"/>
      <c r="Y115" s="319"/>
      <c r="Z115" s="325">
        <f>Z64+Z67+Z73+Z74+Z75+Z86+Z88+Z89+Z92+Z93+Z99+Z101+Z104+Z105+Z114</f>
        <v>12316</v>
      </c>
      <c r="AA115" s="326">
        <f>AA64+AA67+AA73+AA74+AA75+AA86+AA88+AA89+AA92+AA93+AA99+AA101+AA104+AA105+AA114</f>
        <v>0</v>
      </c>
      <c r="AB115" s="327">
        <f>AB64+AB67+AB73+AB74+AB75+AB86+AB88+AB89+AB92+AB93+AB99+AB101+AB104+AB105+AB114</f>
        <v>0</v>
      </c>
      <c r="AC115" s="563">
        <f>AC64+AC67+AC73+AC74+AC75+AC86+AC88+AC89+AC92+AC93+AC99+AC101+AC104+AC105+AC114</f>
        <v>8600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12316</v>
      </c>
      <c r="B116" s="555">
        <v>0</v>
      </c>
      <c r="C116" s="555">
        <v>0</v>
      </c>
      <c r="D116" s="555">
        <v>0</v>
      </c>
      <c r="E116" s="556">
        <v>8600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789</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9016</v>
      </c>
      <c r="B121" s="558">
        <v>0</v>
      </c>
      <c r="C121" s="558">
        <v>0</v>
      </c>
      <c r="D121" s="558">
        <v>0</v>
      </c>
      <c r="E121" s="559">
        <v>8600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0</v>
      </c>
      <c r="B122" s="558">
        <v>0</v>
      </c>
      <c r="C122" s="558">
        <v>0</v>
      </c>
      <c r="D122" s="558">
        <v>0</v>
      </c>
      <c r="E122" s="559">
        <v>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1272</v>
      </c>
      <c r="AM122" s="1339"/>
    </row>
    <row r="123" spans="1:39" ht="14.45" customHeight="1">
      <c r="A123" s="557">
        <v>0</v>
      </c>
      <c r="B123" s="558">
        <v>0</v>
      </c>
      <c r="C123" s="558">
        <v>0</v>
      </c>
      <c r="D123" s="558">
        <v>0</v>
      </c>
      <c r="E123" s="559">
        <v>0</v>
      </c>
      <c r="K123" s="188"/>
      <c r="L123" s="189" t="s">
        <v>8</v>
      </c>
      <c r="M123" s="190"/>
      <c r="N123" s="190"/>
      <c r="O123" s="191"/>
      <c r="P123" s="365">
        <f t="shared" ref="P123:T132" si="11">P8+P62</f>
        <v>10960</v>
      </c>
      <c r="Q123" s="259">
        <f t="shared" si="11"/>
        <v>10960</v>
      </c>
      <c r="R123" s="259">
        <f t="shared" si="11"/>
        <v>0</v>
      </c>
      <c r="S123" s="333">
        <f t="shared" si="11"/>
        <v>0</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32</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0</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 t="shared" ref="AI123:AI176" si="12">Q123-Z123</f>
        <v>10928</v>
      </c>
      <c r="AJ123" s="259">
        <f>SUM(AJ124:AJ125)</f>
        <v>0</v>
      </c>
      <c r="AK123" s="370">
        <f>SUM(AK124:AK125)</f>
        <v>0</v>
      </c>
      <c r="AL123" s="1383">
        <f>P123-Q123</f>
        <v>0</v>
      </c>
      <c r="AM123" s="1339"/>
    </row>
    <row r="124" spans="1:39" ht="14.45" customHeight="1">
      <c r="A124" s="557">
        <v>3300</v>
      </c>
      <c r="B124" s="558">
        <v>0</v>
      </c>
      <c r="C124" s="558">
        <v>0</v>
      </c>
      <c r="D124" s="558">
        <v>0</v>
      </c>
      <c r="E124" s="559">
        <v>0</v>
      </c>
      <c r="K124" s="199"/>
      <c r="L124" s="200"/>
      <c r="M124" s="201" t="s">
        <v>146</v>
      </c>
      <c r="N124" s="202"/>
      <c r="O124" s="203"/>
      <c r="P124" s="224">
        <f t="shared" si="11"/>
        <v>0</v>
      </c>
      <c r="Q124" s="225">
        <f t="shared" si="11"/>
        <v>0</v>
      </c>
      <c r="R124" s="225">
        <f t="shared" si="11"/>
        <v>0</v>
      </c>
      <c r="S124" s="226">
        <f t="shared" si="11"/>
        <v>0</v>
      </c>
      <c r="T124" s="275">
        <f t="shared" si="11"/>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2"/>
        <v>0</v>
      </c>
      <c r="AJ124" s="225">
        <f>IF($P124-$Z124=0,0,ROUND((R124-AA124)*$AI124/($P124-$Z124),0))</f>
        <v>0</v>
      </c>
      <c r="AK124" s="371">
        <f>IF(P124-Z124=0,0,ROUND((S124-AB124)*AI124/(P124-Z124),0))</f>
        <v>0</v>
      </c>
      <c r="AL124" s="1383">
        <f t="shared" ref="AL124:AL175" si="13">P124-Q124</f>
        <v>0</v>
      </c>
      <c r="AM124" s="1339"/>
    </row>
    <row r="125" spans="1:39" ht="14.45" customHeight="1">
      <c r="A125" s="557">
        <v>3300</v>
      </c>
      <c r="B125" s="558">
        <v>0</v>
      </c>
      <c r="C125" s="558">
        <v>0</v>
      </c>
      <c r="D125" s="558">
        <v>0</v>
      </c>
      <c r="E125" s="559">
        <v>0</v>
      </c>
      <c r="K125" s="199"/>
      <c r="L125" s="200"/>
      <c r="M125" s="201" t="s">
        <v>13</v>
      </c>
      <c r="N125" s="172"/>
      <c r="O125" s="212"/>
      <c r="P125" s="224">
        <f t="shared" si="11"/>
        <v>10960</v>
      </c>
      <c r="Q125" s="225">
        <f t="shared" si="11"/>
        <v>10960</v>
      </c>
      <c r="R125" s="225">
        <f t="shared" si="11"/>
        <v>0</v>
      </c>
      <c r="S125" s="226">
        <f t="shared" si="11"/>
        <v>0</v>
      </c>
      <c r="T125" s="275">
        <f t="shared" si="11"/>
        <v>0</v>
      </c>
      <c r="U125" s="207"/>
      <c r="V125" s="200"/>
      <c r="W125" s="201" t="s">
        <v>13</v>
      </c>
      <c r="X125" s="172"/>
      <c r="Y125" s="212" t="s">
        <v>156</v>
      </c>
      <c r="Z125" s="224">
        <f>Z123-Z124</f>
        <v>32</v>
      </c>
      <c r="AA125" s="225">
        <f>AA123-AA124</f>
        <v>0</v>
      </c>
      <c r="AB125" s="297">
        <f>AB123-AB124</f>
        <v>0</v>
      </c>
      <c r="AC125" s="371">
        <f>AC123-AC124</f>
        <v>0</v>
      </c>
      <c r="AE125" s="199"/>
      <c r="AF125" s="200"/>
      <c r="AG125" s="201" t="s">
        <v>13</v>
      </c>
      <c r="AH125" s="172"/>
      <c r="AI125" s="224">
        <f t="shared" si="12"/>
        <v>10928</v>
      </c>
      <c r="AJ125" s="225">
        <f>IF($P125-$Z125=0,0,ROUND((R125-AA125)*$AI125/($P125-$Z125),0))</f>
        <v>0</v>
      </c>
      <c r="AK125" s="371">
        <f>IF(P125-Z125=0,0,ROUND((S125-AB125)*AI125/(P125-Z125),0))</f>
        <v>0</v>
      </c>
      <c r="AL125" s="1383">
        <f t="shared" si="13"/>
        <v>0</v>
      </c>
      <c r="AM125" s="1339"/>
    </row>
    <row r="126" spans="1:39" ht="14.45" customHeight="1">
      <c r="A126" s="557">
        <v>0</v>
      </c>
      <c r="B126" s="558">
        <v>0</v>
      </c>
      <c r="C126" s="558">
        <v>0</v>
      </c>
      <c r="D126" s="558">
        <v>0</v>
      </c>
      <c r="E126" s="559">
        <v>0</v>
      </c>
      <c r="K126" s="199" t="s">
        <v>4</v>
      </c>
      <c r="L126" s="178" t="s">
        <v>14</v>
      </c>
      <c r="M126" s="175"/>
      <c r="N126" s="175"/>
      <c r="O126" s="216"/>
      <c r="P126" s="224">
        <f t="shared" si="11"/>
        <v>0</v>
      </c>
      <c r="Q126" s="225">
        <f t="shared" si="11"/>
        <v>0</v>
      </c>
      <c r="R126" s="225">
        <f t="shared" si="11"/>
        <v>0</v>
      </c>
      <c r="S126" s="226">
        <f t="shared" si="11"/>
        <v>0</v>
      </c>
      <c r="T126" s="275">
        <f t="shared" si="11"/>
        <v>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2"/>
        <v>0</v>
      </c>
      <c r="AJ126" s="225">
        <f>SUM(AJ127:AJ128)</f>
        <v>0</v>
      </c>
      <c r="AK126" s="371">
        <f>SUM(AK127:AK128)</f>
        <v>0</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0</v>
      </c>
      <c r="Q127" s="225">
        <f t="shared" si="11"/>
        <v>0</v>
      </c>
      <c r="R127" s="225">
        <f t="shared" si="11"/>
        <v>0</v>
      </c>
      <c r="S127" s="226">
        <f t="shared" si="11"/>
        <v>0</v>
      </c>
      <c r="T127" s="275">
        <f t="shared" si="11"/>
        <v>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0</v>
      </c>
      <c r="AJ127" s="225">
        <f>IF($P127-$Z127=0,0,ROUND((R127-AA127)*$AI127/($P127-$Z127),0))</f>
        <v>0</v>
      </c>
      <c r="AK127" s="371">
        <f>IF(P127-Z127=0,0,ROUND((S127-AB127)*AI127/(P127-Z127),0))</f>
        <v>0</v>
      </c>
      <c r="AL127" s="1383">
        <f t="shared" si="13"/>
        <v>0</v>
      </c>
      <c r="AM127" s="1339"/>
    </row>
    <row r="128" spans="1:39" ht="14.45" customHeight="1">
      <c r="A128" s="557">
        <v>0</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0</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0</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8"/>
        <v>0</v>
      </c>
      <c r="AB134" s="297">
        <f t="shared" si="18"/>
        <v>0</v>
      </c>
      <c r="AC134" s="371">
        <f t="shared" si="18"/>
        <v>0</v>
      </c>
      <c r="AE134" s="199"/>
      <c r="AF134" s="221"/>
      <c r="AG134" s="201" t="s">
        <v>13</v>
      </c>
      <c r="AH134" s="202"/>
      <c r="AI134" s="224">
        <f t="shared" si="12"/>
        <v>0</v>
      </c>
      <c r="AJ134" s="225">
        <f t="shared" si="15"/>
        <v>0</v>
      </c>
      <c r="AK134" s="371">
        <f t="shared" si="16"/>
        <v>0</v>
      </c>
      <c r="AL134" s="1383">
        <f t="shared" si="13"/>
        <v>0</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14992</v>
      </c>
      <c r="Q136" s="225">
        <f t="shared" si="17"/>
        <v>14992</v>
      </c>
      <c r="R136" s="225">
        <f t="shared" si="17"/>
        <v>0</v>
      </c>
      <c r="S136" s="226">
        <f t="shared" si="17"/>
        <v>150</v>
      </c>
      <c r="T136" s="275">
        <f t="shared" si="17"/>
        <v>13100</v>
      </c>
      <c r="U136" s="207" t="s">
        <v>86</v>
      </c>
      <c r="V136" s="200"/>
      <c r="W136" s="201" t="s">
        <v>22</v>
      </c>
      <c r="X136" s="202"/>
      <c r="Y136" s="203" t="s">
        <v>156</v>
      </c>
      <c r="Z136" s="224">
        <f t="shared" si="18"/>
        <v>43</v>
      </c>
      <c r="AA136" s="225">
        <f t="shared" si="18"/>
        <v>0</v>
      </c>
      <c r="AB136" s="297">
        <f t="shared" si="18"/>
        <v>0</v>
      </c>
      <c r="AC136" s="371">
        <f t="shared" si="18"/>
        <v>0</v>
      </c>
      <c r="AE136" s="199"/>
      <c r="AF136" s="200"/>
      <c r="AG136" s="201" t="s">
        <v>22</v>
      </c>
      <c r="AH136" s="202"/>
      <c r="AI136" s="224">
        <f t="shared" si="12"/>
        <v>14949</v>
      </c>
      <c r="AJ136" s="225">
        <f t="shared" si="15"/>
        <v>0</v>
      </c>
      <c r="AK136" s="371">
        <f t="shared" si="16"/>
        <v>150</v>
      </c>
      <c r="AL136" s="1383">
        <f t="shared" si="13"/>
        <v>0</v>
      </c>
      <c r="AM136" s="1339"/>
    </row>
    <row r="137" spans="1:39" ht="14.45" customHeight="1">
      <c r="A137" s="557">
        <v>0</v>
      </c>
      <c r="B137" s="558">
        <v>0</v>
      </c>
      <c r="C137" s="558">
        <v>0</v>
      </c>
      <c r="D137" s="558">
        <v>0</v>
      </c>
      <c r="E137" s="559">
        <v>0</v>
      </c>
      <c r="K137" s="199"/>
      <c r="L137" s="200" t="s">
        <v>25</v>
      </c>
      <c r="M137" s="201" t="s">
        <v>26</v>
      </c>
      <c r="N137" s="202"/>
      <c r="O137" s="203"/>
      <c r="P137" s="224">
        <f t="shared" si="17"/>
        <v>45269</v>
      </c>
      <c r="Q137" s="225">
        <f t="shared" si="17"/>
        <v>45269</v>
      </c>
      <c r="R137" s="225">
        <f t="shared" si="17"/>
        <v>0</v>
      </c>
      <c r="S137" s="226">
        <f t="shared" si="17"/>
        <v>29024</v>
      </c>
      <c r="T137" s="275">
        <f t="shared" si="17"/>
        <v>10800</v>
      </c>
      <c r="U137" s="207"/>
      <c r="V137" s="200" t="s">
        <v>25</v>
      </c>
      <c r="W137" s="201" t="s">
        <v>26</v>
      </c>
      <c r="X137" s="202"/>
      <c r="Y137" s="203" t="s">
        <v>156</v>
      </c>
      <c r="Z137" s="224">
        <f t="shared" si="18"/>
        <v>130</v>
      </c>
      <c r="AA137" s="225">
        <f t="shared" si="18"/>
        <v>0</v>
      </c>
      <c r="AB137" s="297">
        <f t="shared" si="18"/>
        <v>0</v>
      </c>
      <c r="AC137" s="371">
        <f t="shared" si="18"/>
        <v>0</v>
      </c>
      <c r="AE137" s="199"/>
      <c r="AF137" s="200" t="s">
        <v>25</v>
      </c>
      <c r="AG137" s="201" t="s">
        <v>26</v>
      </c>
      <c r="AH137" s="202"/>
      <c r="AI137" s="224">
        <f t="shared" si="12"/>
        <v>45139</v>
      </c>
      <c r="AJ137" s="225">
        <f t="shared" si="15"/>
        <v>0</v>
      </c>
      <c r="AK137" s="371">
        <f t="shared" si="16"/>
        <v>29024</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0</v>
      </c>
      <c r="Q138" s="225">
        <f t="shared" si="17"/>
        <v>0</v>
      </c>
      <c r="R138" s="225">
        <f t="shared" si="17"/>
        <v>0</v>
      </c>
      <c r="S138" s="226">
        <f t="shared" si="17"/>
        <v>0</v>
      </c>
      <c r="T138" s="275">
        <f t="shared" si="17"/>
        <v>0</v>
      </c>
      <c r="U138" s="207"/>
      <c r="V138" s="200" t="s">
        <v>28</v>
      </c>
      <c r="W138" s="201" t="s">
        <v>29</v>
      </c>
      <c r="X138" s="202"/>
      <c r="Y138" s="203" t="s">
        <v>156</v>
      </c>
      <c r="Z138" s="224">
        <f t="shared" si="18"/>
        <v>0</v>
      </c>
      <c r="AA138" s="225">
        <f t="shared" si="18"/>
        <v>0</v>
      </c>
      <c r="AB138" s="297">
        <f t="shared" si="18"/>
        <v>0</v>
      </c>
      <c r="AC138" s="371">
        <f t="shared" si="18"/>
        <v>0</v>
      </c>
      <c r="AE138" s="199"/>
      <c r="AF138" s="200" t="s">
        <v>28</v>
      </c>
      <c r="AG138" s="201" t="s">
        <v>29</v>
      </c>
      <c r="AH138" s="202"/>
      <c r="AI138" s="224">
        <f t="shared" si="12"/>
        <v>0</v>
      </c>
      <c r="AJ138" s="225">
        <f t="shared" si="15"/>
        <v>0</v>
      </c>
      <c r="AK138" s="371">
        <f t="shared" si="16"/>
        <v>0</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54571</v>
      </c>
      <c r="Q141" s="225">
        <f t="shared" si="17"/>
        <v>38340</v>
      </c>
      <c r="R141" s="225">
        <f t="shared" si="17"/>
        <v>0</v>
      </c>
      <c r="S141" s="226">
        <f t="shared" si="17"/>
        <v>29876</v>
      </c>
      <c r="T141" s="275">
        <f t="shared" si="17"/>
        <v>20500</v>
      </c>
      <c r="U141" s="207"/>
      <c r="V141" s="200" t="s">
        <v>38</v>
      </c>
      <c r="W141" s="201" t="s">
        <v>149</v>
      </c>
      <c r="X141" s="202"/>
      <c r="Y141" s="203" t="s">
        <v>156</v>
      </c>
      <c r="Z141" s="224">
        <f t="shared" si="18"/>
        <v>110</v>
      </c>
      <c r="AA141" s="225">
        <f t="shared" si="18"/>
        <v>0</v>
      </c>
      <c r="AB141" s="297">
        <f t="shared" si="18"/>
        <v>0</v>
      </c>
      <c r="AC141" s="371">
        <f t="shared" si="18"/>
        <v>0</v>
      </c>
      <c r="AE141" s="199"/>
      <c r="AF141" s="200" t="s">
        <v>38</v>
      </c>
      <c r="AG141" s="201" t="s">
        <v>149</v>
      </c>
      <c r="AH141" s="202"/>
      <c r="AI141" s="224">
        <f t="shared" si="12"/>
        <v>38230</v>
      </c>
      <c r="AJ141" s="225">
        <f t="shared" si="15"/>
        <v>0</v>
      </c>
      <c r="AK141" s="371">
        <f t="shared" si="16"/>
        <v>20972</v>
      </c>
      <c r="AL141" s="1383">
        <f t="shared" si="13"/>
        <v>16231</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22704</v>
      </c>
      <c r="Q143" s="225">
        <f t="shared" si="19"/>
        <v>22104</v>
      </c>
      <c r="R143" s="225">
        <f t="shared" si="19"/>
        <v>0</v>
      </c>
      <c r="S143" s="226">
        <f t="shared" si="19"/>
        <v>9382</v>
      </c>
      <c r="T143" s="275">
        <f t="shared" si="19"/>
        <v>4700</v>
      </c>
      <c r="U143" s="207"/>
      <c r="V143" s="221"/>
      <c r="W143" s="201" t="s">
        <v>13</v>
      </c>
      <c r="X143" s="202"/>
      <c r="Y143" s="203" t="s">
        <v>156</v>
      </c>
      <c r="Z143" s="224">
        <f t="shared" si="18"/>
        <v>64</v>
      </c>
      <c r="AA143" s="225">
        <f t="shared" si="18"/>
        <v>0</v>
      </c>
      <c r="AB143" s="297">
        <f t="shared" si="18"/>
        <v>0</v>
      </c>
      <c r="AC143" s="371">
        <f t="shared" si="18"/>
        <v>0</v>
      </c>
      <c r="AE143" s="199" t="s">
        <v>158</v>
      </c>
      <c r="AF143" s="221"/>
      <c r="AG143" s="201" t="s">
        <v>13</v>
      </c>
      <c r="AH143" s="202"/>
      <c r="AI143" s="224">
        <f t="shared" si="12"/>
        <v>22040</v>
      </c>
      <c r="AJ143" s="225">
        <f t="shared" si="15"/>
        <v>0</v>
      </c>
      <c r="AK143" s="371">
        <f t="shared" si="16"/>
        <v>9133</v>
      </c>
      <c r="AL143" s="1383">
        <f t="shared" si="13"/>
        <v>600</v>
      </c>
      <c r="AM143" s="1339"/>
    </row>
    <row r="144" spans="1:39" ht="14.45" customHeight="1">
      <c r="A144" s="557">
        <v>0</v>
      </c>
      <c r="B144" s="558">
        <v>0</v>
      </c>
      <c r="C144" s="558">
        <v>0</v>
      </c>
      <c r="D144" s="558">
        <v>0</v>
      </c>
      <c r="E144" s="559">
        <v>0</v>
      </c>
      <c r="K144" s="199" t="s">
        <v>4</v>
      </c>
      <c r="L144" s="178" t="s">
        <v>45</v>
      </c>
      <c r="M144" s="202"/>
      <c r="N144" s="202"/>
      <c r="O144" s="203"/>
      <c r="P144" s="224">
        <f t="shared" si="19"/>
        <v>1330</v>
      </c>
      <c r="Q144" s="225">
        <f t="shared" si="19"/>
        <v>1330</v>
      </c>
      <c r="R144" s="225">
        <f t="shared" si="19"/>
        <v>0</v>
      </c>
      <c r="S144" s="226">
        <f t="shared" si="19"/>
        <v>0</v>
      </c>
      <c r="T144" s="275">
        <f t="shared" si="19"/>
        <v>0</v>
      </c>
      <c r="U144" s="207" t="s">
        <v>4</v>
      </c>
      <c r="V144" s="178" t="s">
        <v>45</v>
      </c>
      <c r="W144" s="202"/>
      <c r="X144" s="202"/>
      <c r="Y144" s="203" t="s">
        <v>156</v>
      </c>
      <c r="Z144" s="224">
        <f t="shared" si="18"/>
        <v>4</v>
      </c>
      <c r="AA144" s="225">
        <f t="shared" si="18"/>
        <v>0</v>
      </c>
      <c r="AB144" s="297">
        <f t="shared" si="18"/>
        <v>0</v>
      </c>
      <c r="AC144" s="371">
        <f t="shared" si="18"/>
        <v>0</v>
      </c>
      <c r="AE144" s="199" t="s">
        <v>159</v>
      </c>
      <c r="AF144" s="178" t="s">
        <v>45</v>
      </c>
      <c r="AG144" s="202"/>
      <c r="AH144" s="202"/>
      <c r="AI144" s="224">
        <f t="shared" si="12"/>
        <v>1326</v>
      </c>
      <c r="AJ144" s="225">
        <f>SUM(AJ145:AJ147)</f>
        <v>0</v>
      </c>
      <c r="AK144" s="371">
        <f>SUM(AK145:AK147)</f>
        <v>0</v>
      </c>
      <c r="AL144" s="1383">
        <f t="shared" si="13"/>
        <v>0</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1330</v>
      </c>
      <c r="Q146" s="225">
        <f t="shared" si="19"/>
        <v>1330</v>
      </c>
      <c r="R146" s="225">
        <f t="shared" si="19"/>
        <v>0</v>
      </c>
      <c r="S146" s="226">
        <f t="shared" si="19"/>
        <v>0</v>
      </c>
      <c r="T146" s="275">
        <f t="shared" si="19"/>
        <v>0</v>
      </c>
      <c r="U146" s="207"/>
      <c r="V146" s="200"/>
      <c r="W146" s="201" t="s">
        <v>101</v>
      </c>
      <c r="X146" s="202"/>
      <c r="Y146" s="203" t="s">
        <v>156</v>
      </c>
      <c r="Z146" s="224">
        <f t="shared" si="20"/>
        <v>4</v>
      </c>
      <c r="AA146" s="225">
        <f t="shared" si="20"/>
        <v>0</v>
      </c>
      <c r="AB146" s="297">
        <f t="shared" si="20"/>
        <v>0</v>
      </c>
      <c r="AC146" s="371">
        <f t="shared" si="20"/>
        <v>0</v>
      </c>
      <c r="AE146" s="199" t="s">
        <v>41</v>
      </c>
      <c r="AF146" s="200"/>
      <c r="AG146" s="201" t="s">
        <v>101</v>
      </c>
      <c r="AH146" s="202"/>
      <c r="AI146" s="224">
        <f t="shared" si="12"/>
        <v>1326</v>
      </c>
      <c r="AJ146" s="225">
        <f t="shared" si="21"/>
        <v>0</v>
      </c>
      <c r="AK146" s="371">
        <f t="shared" si="22"/>
        <v>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0</v>
      </c>
      <c r="Q147" s="225">
        <f t="shared" si="19"/>
        <v>0</v>
      </c>
      <c r="R147" s="225">
        <f t="shared" si="19"/>
        <v>0</v>
      </c>
      <c r="S147" s="226">
        <f t="shared" si="19"/>
        <v>0</v>
      </c>
      <c r="T147" s="275">
        <f t="shared" si="19"/>
        <v>0</v>
      </c>
      <c r="U147" s="207"/>
      <c r="V147" s="200"/>
      <c r="W147" s="201" t="s">
        <v>13</v>
      </c>
      <c r="X147" s="202"/>
      <c r="Y147" s="203" t="s">
        <v>156</v>
      </c>
      <c r="Z147" s="224">
        <f t="shared" si="20"/>
        <v>0</v>
      </c>
      <c r="AA147" s="225">
        <f t="shared" si="20"/>
        <v>0</v>
      </c>
      <c r="AB147" s="297">
        <f t="shared" si="20"/>
        <v>0</v>
      </c>
      <c r="AC147" s="371">
        <f t="shared" si="20"/>
        <v>0</v>
      </c>
      <c r="AE147" s="199" t="s">
        <v>162</v>
      </c>
      <c r="AF147" s="200"/>
      <c r="AG147" s="201" t="s">
        <v>13</v>
      </c>
      <c r="AH147" s="202"/>
      <c r="AI147" s="224">
        <f t="shared" si="12"/>
        <v>0</v>
      </c>
      <c r="AJ147" s="225">
        <f t="shared" si="21"/>
        <v>0</v>
      </c>
      <c r="AK147" s="371">
        <f t="shared" si="22"/>
        <v>0</v>
      </c>
      <c r="AL147" s="1383">
        <f t="shared" si="13"/>
        <v>0</v>
      </c>
      <c r="AM147" s="1339"/>
    </row>
    <row r="148" spans="1:39" ht="14.45" customHeight="1">
      <c r="A148" s="557">
        <v>0</v>
      </c>
      <c r="B148" s="558">
        <v>0</v>
      </c>
      <c r="C148" s="558">
        <v>0</v>
      </c>
      <c r="D148" s="558">
        <v>0</v>
      </c>
      <c r="E148" s="559">
        <v>0</v>
      </c>
      <c r="K148" s="199" t="s">
        <v>83</v>
      </c>
      <c r="L148" s="178"/>
      <c r="M148" s="201" t="s">
        <v>47</v>
      </c>
      <c r="N148" s="202"/>
      <c r="O148" s="203"/>
      <c r="P148" s="224">
        <f t="shared" si="19"/>
        <v>126617</v>
      </c>
      <c r="Q148" s="225">
        <f t="shared" si="19"/>
        <v>126617</v>
      </c>
      <c r="R148" s="225">
        <f t="shared" si="19"/>
        <v>6000</v>
      </c>
      <c r="S148" s="226">
        <f t="shared" si="19"/>
        <v>0</v>
      </c>
      <c r="T148" s="275">
        <f t="shared" si="19"/>
        <v>108300</v>
      </c>
      <c r="U148" s="207" t="s">
        <v>4</v>
      </c>
      <c r="V148" s="178"/>
      <c r="W148" s="201" t="s">
        <v>47</v>
      </c>
      <c r="X148" s="202"/>
      <c r="Y148" s="203" t="s">
        <v>156</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E148" s="199" t="s">
        <v>163</v>
      </c>
      <c r="AF148" s="178"/>
      <c r="AG148" s="201" t="s">
        <v>47</v>
      </c>
      <c r="AH148" s="202"/>
      <c r="AI148" s="224">
        <f t="shared" si="12"/>
        <v>126617</v>
      </c>
      <c r="AJ148" s="225">
        <f t="shared" si="21"/>
        <v>6000</v>
      </c>
      <c r="AK148" s="371">
        <f t="shared" si="22"/>
        <v>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0</v>
      </c>
      <c r="Q149" s="225">
        <f t="shared" si="19"/>
        <v>0</v>
      </c>
      <c r="R149" s="225">
        <f t="shared" si="19"/>
        <v>0</v>
      </c>
      <c r="S149" s="226">
        <f t="shared" si="19"/>
        <v>0</v>
      </c>
      <c r="T149" s="275">
        <f t="shared" si="1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2"/>
        <v>0</v>
      </c>
      <c r="AJ149" s="225">
        <f t="shared" si="21"/>
        <v>0</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0</v>
      </c>
      <c r="Q150" s="225">
        <f t="shared" si="19"/>
        <v>0</v>
      </c>
      <c r="R150" s="225">
        <f t="shared" si="19"/>
        <v>0</v>
      </c>
      <c r="S150" s="226">
        <f t="shared" si="19"/>
        <v>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0</v>
      </c>
      <c r="AA150" s="225">
        <f t="shared" si="23"/>
        <v>0</v>
      </c>
      <c r="AB150" s="297">
        <f t="shared" si="23"/>
        <v>0</v>
      </c>
      <c r="AC150" s="371">
        <f t="shared" si="23"/>
        <v>0</v>
      </c>
      <c r="AE150" s="199" t="s">
        <v>165</v>
      </c>
      <c r="AF150" s="200"/>
      <c r="AG150" s="201" t="s">
        <v>52</v>
      </c>
      <c r="AH150" s="202"/>
      <c r="AI150" s="224">
        <f t="shared" si="12"/>
        <v>0</v>
      </c>
      <c r="AJ150" s="225">
        <f t="shared" si="21"/>
        <v>0</v>
      </c>
      <c r="AK150" s="371">
        <f t="shared" si="22"/>
        <v>0</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0</v>
      </c>
      <c r="Q154" s="225">
        <f t="shared" si="24"/>
        <v>0</v>
      </c>
      <c r="R154" s="225">
        <f t="shared" si="24"/>
        <v>0</v>
      </c>
      <c r="S154" s="226">
        <f t="shared" si="24"/>
        <v>0</v>
      </c>
      <c r="T154" s="275">
        <f t="shared" si="24"/>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2"/>
        <v>0</v>
      </c>
      <c r="AJ154" s="225">
        <f>SUM(AJ155:AJ159)</f>
        <v>0</v>
      </c>
      <c r="AK154" s="371">
        <f>SUM(AK155:AK159)</f>
        <v>0</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0</v>
      </c>
      <c r="Q158" s="225">
        <f t="shared" si="24"/>
        <v>0</v>
      </c>
      <c r="R158" s="225">
        <f t="shared" si="24"/>
        <v>0</v>
      </c>
      <c r="S158" s="226">
        <f t="shared" si="24"/>
        <v>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0</v>
      </c>
      <c r="AA158" s="225">
        <f t="shared" si="27"/>
        <v>0</v>
      </c>
      <c r="AB158" s="297">
        <f t="shared" si="27"/>
        <v>0</v>
      </c>
      <c r="AC158" s="371">
        <f t="shared" si="27"/>
        <v>0</v>
      </c>
      <c r="AE158" s="199"/>
      <c r="AF158" s="200"/>
      <c r="AG158" s="200"/>
      <c r="AH158" s="201" t="s">
        <v>150</v>
      </c>
      <c r="AI158" s="224">
        <f t="shared" si="12"/>
        <v>0</v>
      </c>
      <c r="AJ158" s="225">
        <f t="shared" si="25"/>
        <v>0</v>
      </c>
      <c r="AK158" s="371">
        <f t="shared" si="26"/>
        <v>0</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0</v>
      </c>
      <c r="Q160" s="225">
        <f t="shared" si="24"/>
        <v>0</v>
      </c>
      <c r="R160" s="225">
        <f t="shared" si="24"/>
        <v>0</v>
      </c>
      <c r="S160" s="226">
        <f t="shared" si="24"/>
        <v>0</v>
      </c>
      <c r="T160" s="275">
        <f t="shared" si="24"/>
        <v>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2"/>
        <v>0</v>
      </c>
      <c r="AJ160" s="225">
        <f t="shared" si="25"/>
        <v>0</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0</v>
      </c>
      <c r="Q162" s="225">
        <f t="shared" si="24"/>
        <v>0</v>
      </c>
      <c r="R162" s="225">
        <f t="shared" si="24"/>
        <v>0</v>
      </c>
      <c r="S162" s="226">
        <f t="shared" si="24"/>
        <v>0</v>
      </c>
      <c r="T162" s="275">
        <f t="shared" si="24"/>
        <v>0</v>
      </c>
      <c r="U162" s="207"/>
      <c r="V162" s="221"/>
      <c r="W162" s="201" t="s">
        <v>13</v>
      </c>
      <c r="X162" s="202"/>
      <c r="Y162" s="203" t="s">
        <v>156</v>
      </c>
      <c r="Z162" s="224">
        <f t="shared" si="28"/>
        <v>0</v>
      </c>
      <c r="AA162" s="225">
        <f t="shared" si="28"/>
        <v>0</v>
      </c>
      <c r="AB162" s="297">
        <f t="shared" si="28"/>
        <v>0</v>
      </c>
      <c r="AC162" s="371">
        <f t="shared" si="28"/>
        <v>0</v>
      </c>
      <c r="AE162" s="199"/>
      <c r="AF162" s="221"/>
      <c r="AG162" s="201" t="s">
        <v>13</v>
      </c>
      <c r="AH162" s="202"/>
      <c r="AI162" s="224">
        <f t="shared" si="12"/>
        <v>0</v>
      </c>
      <c r="AJ162" s="225">
        <f t="shared" si="25"/>
        <v>0</v>
      </c>
      <c r="AK162" s="371">
        <f t="shared" si="26"/>
        <v>0</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1842</v>
      </c>
      <c r="Q163" s="225">
        <f t="shared" si="29"/>
        <v>1842</v>
      </c>
      <c r="R163" s="225">
        <f t="shared" si="29"/>
        <v>0</v>
      </c>
      <c r="S163" s="226">
        <f t="shared" si="29"/>
        <v>0</v>
      </c>
      <c r="T163" s="275">
        <f t="shared" si="29"/>
        <v>0</v>
      </c>
      <c r="U163" s="207" t="s">
        <v>4</v>
      </c>
      <c r="V163" s="178" t="s">
        <v>78</v>
      </c>
      <c r="W163" s="202"/>
      <c r="X163" s="202"/>
      <c r="Y163" s="203" t="s">
        <v>156</v>
      </c>
      <c r="Z163" s="224">
        <f t="shared" si="28"/>
        <v>5</v>
      </c>
      <c r="AA163" s="225">
        <f t="shared" si="28"/>
        <v>0</v>
      </c>
      <c r="AB163" s="297">
        <f t="shared" si="28"/>
        <v>0</v>
      </c>
      <c r="AC163" s="371">
        <f t="shared" si="28"/>
        <v>0</v>
      </c>
      <c r="AE163" s="199" t="s">
        <v>4</v>
      </c>
      <c r="AF163" s="178" t="s">
        <v>78</v>
      </c>
      <c r="AG163" s="202"/>
      <c r="AH163" s="202"/>
      <c r="AI163" s="224">
        <f t="shared" si="12"/>
        <v>1837</v>
      </c>
      <c r="AJ163" s="225">
        <f>SUM(AJ164:AJ165)</f>
        <v>0</v>
      </c>
      <c r="AK163" s="371">
        <f>SUM(AK164:AK165)</f>
        <v>0</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1842</v>
      </c>
      <c r="Q165" s="225">
        <f t="shared" si="29"/>
        <v>1842</v>
      </c>
      <c r="R165" s="225">
        <f t="shared" si="29"/>
        <v>0</v>
      </c>
      <c r="S165" s="226">
        <f t="shared" si="29"/>
        <v>0</v>
      </c>
      <c r="T165" s="275">
        <f t="shared" si="29"/>
        <v>0</v>
      </c>
      <c r="U165" s="207"/>
      <c r="V165" s="221"/>
      <c r="W165" s="201" t="s">
        <v>13</v>
      </c>
      <c r="X165" s="202"/>
      <c r="Y165" s="203" t="s">
        <v>156</v>
      </c>
      <c r="Z165" s="224">
        <f>Z163-Z164</f>
        <v>5</v>
      </c>
      <c r="AA165" s="225">
        <f>AA163-AA164</f>
        <v>0</v>
      </c>
      <c r="AB165" s="297">
        <f>AB163-AB164</f>
        <v>0</v>
      </c>
      <c r="AC165" s="371">
        <f>AC163-AC164</f>
        <v>0</v>
      </c>
      <c r="AE165" s="199"/>
      <c r="AF165" s="221"/>
      <c r="AG165" s="201" t="s">
        <v>13</v>
      </c>
      <c r="AH165" s="202"/>
      <c r="AI165" s="224">
        <f t="shared" si="12"/>
        <v>1837</v>
      </c>
      <c r="AJ165" s="225">
        <f t="shared" si="30"/>
        <v>0</v>
      </c>
      <c r="AK165" s="371">
        <f t="shared" si="31"/>
        <v>0</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1501</v>
      </c>
      <c r="Q166" s="225">
        <f t="shared" si="29"/>
        <v>1501</v>
      </c>
      <c r="R166" s="225">
        <f t="shared" si="29"/>
        <v>0</v>
      </c>
      <c r="S166" s="226">
        <f t="shared" si="29"/>
        <v>0</v>
      </c>
      <c r="T166" s="275">
        <f t="shared" si="29"/>
        <v>1400</v>
      </c>
      <c r="U166" s="207"/>
      <c r="V166" s="174"/>
      <c r="W166" s="201" t="s">
        <v>88</v>
      </c>
      <c r="X166" s="202"/>
      <c r="Y166" s="203"/>
      <c r="Z166" s="224">
        <f t="shared" ref="Z166:AC167" si="32">Z51</f>
        <v>0</v>
      </c>
      <c r="AA166" s="225">
        <f t="shared" si="32"/>
        <v>0</v>
      </c>
      <c r="AB166" s="297">
        <f t="shared" si="32"/>
        <v>0</v>
      </c>
      <c r="AC166" s="371">
        <f t="shared" si="32"/>
        <v>0</v>
      </c>
      <c r="AE166" s="199"/>
      <c r="AF166" s="174"/>
      <c r="AG166" s="201" t="s">
        <v>88</v>
      </c>
      <c r="AH166" s="202"/>
      <c r="AI166" s="224">
        <f t="shared" si="12"/>
        <v>1501</v>
      </c>
      <c r="AJ166" s="225">
        <f t="shared" si="30"/>
        <v>0</v>
      </c>
      <c r="AK166" s="371">
        <f t="shared" si="31"/>
        <v>0</v>
      </c>
      <c r="AL166" s="1383">
        <f t="shared" si="13"/>
        <v>0</v>
      </c>
      <c r="AM166" s="1339"/>
    </row>
    <row r="167" spans="1:39" ht="14.45" customHeight="1" thickBot="1">
      <c r="A167" s="560">
        <v>0</v>
      </c>
      <c r="B167" s="561">
        <v>0</v>
      </c>
      <c r="C167" s="561">
        <v>0</v>
      </c>
      <c r="D167" s="561">
        <v>0</v>
      </c>
      <c r="E167" s="562">
        <v>0</v>
      </c>
      <c r="K167" s="199"/>
      <c r="L167" s="181" t="s">
        <v>91</v>
      </c>
      <c r="M167" s="201" t="s">
        <v>89</v>
      </c>
      <c r="N167" s="202"/>
      <c r="O167" s="203"/>
      <c r="P167" s="224">
        <f t="shared" si="29"/>
        <v>126889</v>
      </c>
      <c r="Q167" s="225">
        <f t="shared" si="29"/>
        <v>126889</v>
      </c>
      <c r="R167" s="225">
        <f t="shared" si="29"/>
        <v>0</v>
      </c>
      <c r="S167" s="226">
        <f t="shared" si="29"/>
        <v>0</v>
      </c>
      <c r="T167" s="275">
        <f t="shared" si="29"/>
        <v>16700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126889</v>
      </c>
      <c r="AJ167" s="225">
        <f t="shared" si="30"/>
        <v>0</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0</v>
      </c>
      <c r="Q169" s="225">
        <f t="shared" si="29"/>
        <v>0</v>
      </c>
      <c r="R169" s="225">
        <f t="shared" si="29"/>
        <v>0</v>
      </c>
      <c r="S169" s="226">
        <f t="shared" si="29"/>
        <v>0</v>
      </c>
      <c r="T169" s="275">
        <f t="shared" si="29"/>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0</v>
      </c>
      <c r="AJ169" s="225">
        <f t="shared" si="30"/>
        <v>0</v>
      </c>
      <c r="AK169" s="371">
        <f t="shared" si="31"/>
        <v>0</v>
      </c>
      <c r="AL169" s="1383">
        <f t="shared" si="13"/>
        <v>0</v>
      </c>
      <c r="AM169" s="1339"/>
    </row>
    <row r="170" spans="1:39" ht="14.45" customHeight="1">
      <c r="A170" s="554">
        <v>0</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36">P58+P112</f>
        <v>0</v>
      </c>
      <c r="Q173" s="225">
        <f t="shared" si="36"/>
        <v>0</v>
      </c>
      <c r="R173" s="225">
        <f t="shared" si="36"/>
        <v>0</v>
      </c>
      <c r="S173" s="226">
        <f t="shared" si="36"/>
        <v>0</v>
      </c>
      <c r="T173" s="275">
        <f t="shared" si="36"/>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0</v>
      </c>
      <c r="AJ173" s="225">
        <f t="shared" si="34"/>
        <v>0</v>
      </c>
      <c r="AK173" s="371">
        <f t="shared" si="35"/>
        <v>0</v>
      </c>
      <c r="AL173" s="1383">
        <f t="shared" si="13"/>
        <v>0</v>
      </c>
      <c r="AM173" s="1339"/>
    </row>
    <row r="174" spans="1:39" ht="14.45" customHeight="1">
      <c r="A174" s="557">
        <v>0</v>
      </c>
      <c r="B174" s="558">
        <v>0</v>
      </c>
      <c r="C174" s="558">
        <v>0</v>
      </c>
      <c r="D174" s="558">
        <v>0</v>
      </c>
      <c r="E174" s="559">
        <v>0</v>
      </c>
      <c r="K174" s="199"/>
      <c r="L174" s="221"/>
      <c r="M174" s="201" t="s">
        <v>13</v>
      </c>
      <c r="N174" s="202"/>
      <c r="O174" s="203"/>
      <c r="P174" s="224">
        <f t="shared" si="36"/>
        <v>4092</v>
      </c>
      <c r="Q174" s="225">
        <f t="shared" si="36"/>
        <v>4092</v>
      </c>
      <c r="R174" s="225">
        <f t="shared" si="36"/>
        <v>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12</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4080</v>
      </c>
      <c r="AJ174" s="225">
        <f t="shared" si="34"/>
        <v>0</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2"/>
        <v>0</v>
      </c>
      <c r="AJ175" s="225">
        <f t="shared" si="34"/>
        <v>0</v>
      </c>
      <c r="AK175" s="371">
        <f t="shared" si="35"/>
        <v>0</v>
      </c>
      <c r="AL175" s="1383">
        <f t="shared" si="13"/>
        <v>0</v>
      </c>
      <c r="AM175" s="1387" t="s">
        <v>1277</v>
      </c>
    </row>
    <row r="176" spans="1:39" ht="14.45" customHeight="1" thickBot="1">
      <c r="A176" s="557">
        <v>0</v>
      </c>
      <c r="B176" s="558">
        <v>0</v>
      </c>
      <c r="C176" s="558">
        <v>0</v>
      </c>
      <c r="D176" s="558">
        <v>0</v>
      </c>
      <c r="E176" s="559">
        <v>0</v>
      </c>
      <c r="K176" s="316"/>
      <c r="L176" s="317" t="s">
        <v>82</v>
      </c>
      <c r="M176" s="318"/>
      <c r="N176" s="318"/>
      <c r="O176" s="319"/>
      <c r="P176" s="320">
        <f t="shared" si="36"/>
        <v>410767</v>
      </c>
      <c r="Q176" s="321">
        <f t="shared" si="36"/>
        <v>393936</v>
      </c>
      <c r="R176" s="321">
        <f t="shared" si="36"/>
        <v>6000</v>
      </c>
      <c r="S176" s="322">
        <f t="shared" si="36"/>
        <v>68432</v>
      </c>
      <c r="T176" s="323">
        <f t="shared" si="36"/>
        <v>175500</v>
      </c>
      <c r="U176" s="372"/>
      <c r="V176" s="317" t="s">
        <v>82</v>
      </c>
      <c r="W176" s="318"/>
      <c r="X176" s="318"/>
      <c r="Y176" s="319"/>
      <c r="Z176" s="320">
        <f>Z61</f>
        <v>400</v>
      </c>
      <c r="AA176" s="321">
        <f>AA61</f>
        <v>0</v>
      </c>
      <c r="AB176" s="500">
        <f>AB61</f>
        <v>0</v>
      </c>
      <c r="AC176" s="373">
        <f>AC61</f>
        <v>0</v>
      </c>
      <c r="AE176" s="374"/>
      <c r="AF176" s="317" t="s">
        <v>82</v>
      </c>
      <c r="AG176" s="318"/>
      <c r="AH176" s="318"/>
      <c r="AI176" s="375">
        <f t="shared" si="12"/>
        <v>393536</v>
      </c>
      <c r="AJ176" s="321">
        <f>SUM(AJ123,AJ126,AJ129,AJ133:AJ144,AJ148:AJ154,AJ160:AJ163,AJ166:AJ175)</f>
        <v>6000</v>
      </c>
      <c r="AK176" s="373">
        <f>SUM(AK123,AK126,AK129,AK133:AK144,AK148:AK154,AK160:AK163,AK166:AK175)</f>
        <v>59279</v>
      </c>
      <c r="AL176" s="1340">
        <f>SUM(AL123,AL126,AL129,AL133:AL144,AL148:AL154,AL160:AL163,AL166:AL175)</f>
        <v>16831</v>
      </c>
      <c r="AM176" s="1388">
        <f>P176-Q176</f>
        <v>16831</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400</v>
      </c>
      <c r="B180" s="558">
        <v>0</v>
      </c>
      <c r="C180" s="558">
        <v>0</v>
      </c>
      <c r="D180" s="558">
        <v>0</v>
      </c>
      <c r="E180" s="559">
        <v>0</v>
      </c>
      <c r="AC180" s="442"/>
    </row>
    <row r="181" spans="1:29" ht="14.25" thickBot="1">
      <c r="A181" s="557">
        <v>400</v>
      </c>
      <c r="B181" s="558">
        <v>0</v>
      </c>
      <c r="C181" s="558">
        <v>0</v>
      </c>
      <c r="D181" s="558">
        <v>0</v>
      </c>
      <c r="E181" s="559">
        <v>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6.xml><?xml version="1.0" encoding="utf-8"?>
<worksheet xmlns="http://schemas.openxmlformats.org/spreadsheetml/2006/main" xmlns:r="http://schemas.openxmlformats.org/officeDocument/2006/relationships">
  <dimension ref="A1:AM245"/>
  <sheetViews>
    <sheetView topLeftCell="AA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651</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t="s">
        <v>398</v>
      </c>
      <c r="AD7" s="165"/>
      <c r="AE7" s="165"/>
      <c r="AF7" s="165"/>
      <c r="AG7" s="165"/>
      <c r="AH7" s="165"/>
    </row>
    <row r="8" spans="1:34" ht="14.45" customHeight="1">
      <c r="A8" s="554">
        <v>348533</v>
      </c>
      <c r="B8" s="555">
        <v>282547</v>
      </c>
      <c r="C8" s="555">
        <v>316615</v>
      </c>
      <c r="D8" s="555">
        <v>31918</v>
      </c>
      <c r="E8" s="555">
        <v>108072</v>
      </c>
      <c r="F8" s="555">
        <v>80712</v>
      </c>
      <c r="G8" s="555">
        <v>3649</v>
      </c>
      <c r="H8" s="556">
        <v>116600</v>
      </c>
      <c r="I8" s="558"/>
      <c r="K8" s="188"/>
      <c r="L8" s="189" t="s">
        <v>8</v>
      </c>
      <c r="M8" s="190"/>
      <c r="N8" s="190"/>
      <c r="O8" s="191" t="s">
        <v>9</v>
      </c>
      <c r="P8" s="192">
        <f>'Ｓ５０（1975）'!A9</f>
        <v>0</v>
      </c>
      <c r="Q8" s="258">
        <f>'Ｓ５０（1975）'!C9</f>
        <v>0</v>
      </c>
      <c r="R8" s="258">
        <f>'Ｓ５０（1975）'!E9</f>
        <v>0</v>
      </c>
      <c r="S8" s="260">
        <f>'Ｓ５０（1975）'!F9</f>
        <v>0</v>
      </c>
      <c r="T8" s="261">
        <f>'Ｓ５０（1975）'!H9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'Ｓ５０（1975）'!A10</f>
        <v>0</v>
      </c>
      <c r="Q9" s="205">
        <f>'Ｓ５０（1975）'!C10</f>
        <v>0</v>
      </c>
      <c r="R9" s="205">
        <f>'Ｓ５０（1975）'!E10</f>
        <v>0</v>
      </c>
      <c r="S9" s="267">
        <f>'Ｓ５０（1975）'!F10</f>
        <v>0</v>
      </c>
      <c r="T9" s="268">
        <f>'Ｓ５０（1975）'!H10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'Ｓ５０（1975）'!A11</f>
        <v>0</v>
      </c>
      <c r="Q11" s="218">
        <f>'Ｓ５０（1975）'!C11</f>
        <v>0</v>
      </c>
      <c r="R11" s="218">
        <f>'Ｓ５０（1975）'!E11</f>
        <v>0</v>
      </c>
      <c r="S11" s="283">
        <f>'Ｓ５０（1975）'!F11</f>
        <v>0</v>
      </c>
      <c r="T11" s="268">
        <f>'Ｓ５０（1975）'!H11</f>
        <v>0</v>
      </c>
      <c r="U11" s="207"/>
      <c r="V11" s="200"/>
      <c r="W11" s="172"/>
      <c r="X11" s="172"/>
      <c r="Y11" s="208"/>
      <c r="Z11" s="209"/>
      <c r="AA11" s="210"/>
      <c r="AB11" s="210"/>
      <c r="AC11" s="211"/>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'Ｓ５０（1975）'!A12</f>
        <v>0</v>
      </c>
      <c r="Q12" s="205">
        <f>'Ｓ５０（1975）'!C12</f>
        <v>0</v>
      </c>
      <c r="R12" s="205">
        <f>'Ｓ５０（1975）'!E12</f>
        <v>0</v>
      </c>
      <c r="S12" s="267">
        <f>'Ｓ５０（1975）'!F12</f>
        <v>0</v>
      </c>
      <c r="T12" s="268">
        <f>'Ｓ５０（1975）'!H12</f>
        <v>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'Ｓ５０（1975）'!A14</f>
        <v>0</v>
      </c>
      <c r="Q14" s="205">
        <f>'Ｓ５０（1975）'!C14</f>
        <v>0</v>
      </c>
      <c r="R14" s="205">
        <f>'Ｓ５０（1975）'!E14</f>
        <v>0</v>
      </c>
      <c r="S14" s="267">
        <f>'Ｓ５０（1975）'!F14</f>
        <v>0</v>
      </c>
      <c r="T14" s="268">
        <f>'Ｓ５０（1975）'!H14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'Ｓ５０（1975）'!A15</f>
        <v>0</v>
      </c>
      <c r="Q15" s="205">
        <f>'Ｓ５０（1975）'!C15</f>
        <v>0</v>
      </c>
      <c r="R15" s="205">
        <f>'Ｓ５０（1975）'!E15</f>
        <v>0</v>
      </c>
      <c r="S15" s="267">
        <f>'Ｓ５０（1975）'!F15</f>
        <v>0</v>
      </c>
      <c r="T15" s="268">
        <f>'Ｓ５０（1975）'!H15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'Ｓ５０（1975）'!A16</f>
        <v>0</v>
      </c>
      <c r="Q16" s="205">
        <f>'Ｓ５０（1975）'!C16</f>
        <v>0</v>
      </c>
      <c r="R16" s="205">
        <f>'Ｓ５０（1975）'!E16</f>
        <v>0</v>
      </c>
      <c r="S16" s="267">
        <f>'Ｓ５０（1975）'!F16</f>
        <v>0</v>
      </c>
      <c r="T16" s="268">
        <f>'Ｓ５０（1975）'!H16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'Ｓ５０（1975）'!A17</f>
        <v>0</v>
      </c>
      <c r="Q18" s="205">
        <f>'Ｓ５０（1975）'!C17</f>
        <v>0</v>
      </c>
      <c r="R18" s="205">
        <f>'Ｓ５０（1975）'!E17</f>
        <v>0</v>
      </c>
      <c r="S18" s="267">
        <f>'Ｓ５０（1975）'!F17</f>
        <v>0</v>
      </c>
      <c r="T18" s="268">
        <f>'Ｓ５０（1975）'!H17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'Ｓ５０（1975）'!A18</f>
        <v>0</v>
      </c>
      <c r="Q19" s="205">
        <f>'Ｓ５０（1975）'!C18</f>
        <v>0</v>
      </c>
      <c r="R19" s="205">
        <f>'Ｓ５０（1975）'!E18</f>
        <v>0</v>
      </c>
      <c r="S19" s="267">
        <f>'Ｓ５０（1975）'!F18</f>
        <v>0</v>
      </c>
      <c r="T19" s="268">
        <f>'Ｓ５０（1975）'!H18</f>
        <v>0</v>
      </c>
      <c r="U19" s="207"/>
      <c r="V19" s="200"/>
      <c r="W19" s="172"/>
      <c r="X19" s="172"/>
      <c r="Y19" s="212"/>
      <c r="Z19" s="209"/>
      <c r="AA19" s="210"/>
      <c r="AB19" s="210"/>
      <c r="AC19" s="211"/>
      <c r="AD19" s="165"/>
      <c r="AE19" s="165"/>
      <c r="AF19" s="165"/>
      <c r="AG19" s="165"/>
      <c r="AH19" s="165"/>
    </row>
    <row r="20" spans="1:34" ht="14.45" customHeight="1">
      <c r="A20" s="557">
        <v>113983</v>
      </c>
      <c r="B20" s="558">
        <v>113983</v>
      </c>
      <c r="C20" s="558">
        <v>82065</v>
      </c>
      <c r="D20" s="558">
        <v>31918</v>
      </c>
      <c r="E20" s="558">
        <v>0</v>
      </c>
      <c r="F20" s="558">
        <v>80712</v>
      </c>
      <c r="G20" s="558">
        <v>3649</v>
      </c>
      <c r="H20" s="559">
        <v>24300</v>
      </c>
      <c r="I20" s="558"/>
      <c r="K20" s="199"/>
      <c r="L20" s="201" t="s">
        <v>19</v>
      </c>
      <c r="M20" s="202"/>
      <c r="N20" s="202"/>
      <c r="O20" s="203" t="s">
        <v>20</v>
      </c>
      <c r="P20" s="204">
        <f>'Ｓ５０（1975）'!A19</f>
        <v>0</v>
      </c>
      <c r="Q20" s="205">
        <f>'Ｓ５０（1975）'!C19</f>
        <v>0</v>
      </c>
      <c r="R20" s="449">
        <f>'Ｓ５０（1975）'!E19</f>
        <v>0</v>
      </c>
      <c r="S20" s="267">
        <f>'Ｓ５０（1975）'!F19</f>
        <v>0</v>
      </c>
      <c r="T20" s="268">
        <f>'Ｓ５０（1975）'!H19</f>
        <v>0</v>
      </c>
      <c r="U20" s="207" t="s">
        <v>4</v>
      </c>
      <c r="V20" s="200"/>
      <c r="W20" s="172"/>
      <c r="X20" s="172"/>
      <c r="Y20" s="212"/>
      <c r="Z20" s="209"/>
      <c r="AA20" s="210"/>
      <c r="AB20" s="210"/>
      <c r="AC20" s="211"/>
      <c r="AD20" s="165"/>
      <c r="AE20" s="165"/>
      <c r="AF20" s="165"/>
      <c r="AG20" s="165"/>
      <c r="AH20" s="165"/>
    </row>
    <row r="21" spans="1:34" ht="14.45" customHeight="1">
      <c r="A21" s="557">
        <v>0</v>
      </c>
      <c r="B21" s="558">
        <v>0</v>
      </c>
      <c r="C21" s="558">
        <v>0</v>
      </c>
      <c r="D21" s="558">
        <v>0</v>
      </c>
      <c r="E21" s="558">
        <v>0</v>
      </c>
      <c r="F21" s="558">
        <v>0</v>
      </c>
      <c r="G21" s="558">
        <v>0</v>
      </c>
      <c r="H21" s="559">
        <v>0</v>
      </c>
      <c r="I21" s="558"/>
      <c r="K21" s="199" t="s">
        <v>21</v>
      </c>
      <c r="L21" s="200"/>
      <c r="M21" s="201" t="s">
        <v>22</v>
      </c>
      <c r="N21" s="202"/>
      <c r="O21" s="203" t="s">
        <v>23</v>
      </c>
      <c r="P21" s="204">
        <f>'Ｓ５０（1975）'!A21</f>
        <v>0</v>
      </c>
      <c r="Q21" s="205">
        <f>'Ｓ５０（1975）'!C21</f>
        <v>0</v>
      </c>
      <c r="R21" s="205">
        <f>'Ｓ５０（1975）'!E21</f>
        <v>0</v>
      </c>
      <c r="S21" s="267">
        <f>'Ｓ５０（1975）'!F21</f>
        <v>0</v>
      </c>
      <c r="T21" s="268">
        <f>'Ｓ５０（1975）'!H21</f>
        <v>0</v>
      </c>
      <c r="U21" s="207" t="s">
        <v>24</v>
      </c>
      <c r="V21" s="200"/>
      <c r="W21" s="212"/>
      <c r="X21" s="212"/>
      <c r="Y21" s="212"/>
      <c r="Z21" s="209"/>
      <c r="AA21" s="210"/>
      <c r="AB21" s="210"/>
      <c r="AC21" s="211"/>
      <c r="AD21" s="165"/>
      <c r="AE21" s="165"/>
      <c r="AF21" s="165"/>
      <c r="AG21" s="165"/>
      <c r="AH21" s="165"/>
    </row>
    <row r="22" spans="1:34" ht="14.45" customHeight="1">
      <c r="A22" s="557">
        <v>57174</v>
      </c>
      <c r="B22" s="558">
        <v>57174</v>
      </c>
      <c r="C22" s="558">
        <v>57174</v>
      </c>
      <c r="D22" s="558">
        <v>0</v>
      </c>
      <c r="E22" s="558">
        <v>0</v>
      </c>
      <c r="F22" s="558">
        <v>40169</v>
      </c>
      <c r="G22" s="558">
        <v>0</v>
      </c>
      <c r="H22" s="559">
        <v>14700</v>
      </c>
      <c r="I22" s="558"/>
      <c r="K22" s="199"/>
      <c r="L22" s="200" t="s">
        <v>25</v>
      </c>
      <c r="M22" s="201" t="s">
        <v>26</v>
      </c>
      <c r="N22" s="202"/>
      <c r="O22" s="203" t="s">
        <v>27</v>
      </c>
      <c r="P22" s="204">
        <f>'Ｓ５０（1975）'!A22</f>
        <v>57174</v>
      </c>
      <c r="Q22" s="205">
        <f>'Ｓ５０（1975）'!C22</f>
        <v>57174</v>
      </c>
      <c r="R22" s="205">
        <f>'Ｓ５０（1975）'!E22</f>
        <v>0</v>
      </c>
      <c r="S22" s="267">
        <f>'Ｓ５０（1975）'!F22</f>
        <v>40169</v>
      </c>
      <c r="T22" s="268">
        <f>'Ｓ５０（1975）'!H22</f>
        <v>14700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'Ｓ５０（1975）'!A23</f>
        <v>0</v>
      </c>
      <c r="Q23" s="205">
        <f>'Ｓ５０（1975）'!C23</f>
        <v>0</v>
      </c>
      <c r="R23" s="205">
        <f>'Ｓ５０（1975）'!E23</f>
        <v>0</v>
      </c>
      <c r="S23" s="267">
        <f>'Ｓ５０（1975）'!F23</f>
        <v>0</v>
      </c>
      <c r="T23" s="268">
        <f>'Ｓ５０（1975）'!H23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'Ｓ５０（1975）'!A24</f>
        <v>0</v>
      </c>
      <c r="Q24" s="205">
        <f>'Ｓ５０（1975）'!C24</f>
        <v>0</v>
      </c>
      <c r="R24" s="205">
        <f>'Ｓ５０（1975）'!E24</f>
        <v>0</v>
      </c>
      <c r="S24" s="267">
        <f>'Ｓ５０（1975）'!F24</f>
        <v>0</v>
      </c>
      <c r="T24" s="268">
        <f>'Ｓ５０（1975）'!H24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'Ｓ５０（1975）'!A25</f>
        <v>0</v>
      </c>
      <c r="Q25" s="205">
        <f>'Ｓ５０（1975）'!C25</f>
        <v>0</v>
      </c>
      <c r="R25" s="205">
        <f>'Ｓ５０（1975）'!E25</f>
        <v>0</v>
      </c>
      <c r="S25" s="267">
        <f>'Ｓ５０（1975）'!F25</f>
        <v>0</v>
      </c>
      <c r="T25" s="268">
        <f>'Ｓ５０（1975）'!H25</f>
        <v>0</v>
      </c>
      <c r="U25" s="207"/>
      <c r="V25" s="200"/>
      <c r="W25" s="172"/>
      <c r="X25" s="172"/>
      <c r="Y25" s="212"/>
      <c r="Z25" s="209"/>
      <c r="AA25" s="210"/>
      <c r="AB25" s="210"/>
      <c r="AC25" s="211"/>
      <c r="AD25" s="165"/>
      <c r="AE25" s="165"/>
      <c r="AF25" s="165"/>
      <c r="AG25" s="165"/>
      <c r="AH25" s="165"/>
    </row>
    <row r="26" spans="1:34" ht="14.45" customHeight="1">
      <c r="A26" s="557">
        <v>14609</v>
      </c>
      <c r="B26" s="558">
        <v>14609</v>
      </c>
      <c r="C26" s="558">
        <v>0</v>
      </c>
      <c r="D26" s="558">
        <v>14609</v>
      </c>
      <c r="E26" s="558">
        <v>0</v>
      </c>
      <c r="F26" s="558">
        <v>14571</v>
      </c>
      <c r="G26" s="558">
        <v>0</v>
      </c>
      <c r="H26" s="559">
        <v>0</v>
      </c>
      <c r="I26" s="558"/>
      <c r="K26" s="199"/>
      <c r="L26" s="200" t="s">
        <v>38</v>
      </c>
      <c r="M26" s="201" t="s">
        <v>39</v>
      </c>
      <c r="N26" s="202"/>
      <c r="O26" s="203" t="s">
        <v>40</v>
      </c>
      <c r="P26" s="204">
        <f>'Ｓ５０（1975）'!A26</f>
        <v>14609</v>
      </c>
      <c r="Q26" s="205">
        <f>'Ｓ５０（1975）'!C26</f>
        <v>0</v>
      </c>
      <c r="R26" s="205">
        <f>'Ｓ５０（1975）'!E26</f>
        <v>0</v>
      </c>
      <c r="S26" s="267">
        <f>'Ｓ５０（1975）'!F26</f>
        <v>14571</v>
      </c>
      <c r="T26" s="268">
        <f>'Ｓ５０（1975）'!H26</f>
        <v>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'Ｓ５０（1975）'!A27</f>
        <v>0</v>
      </c>
      <c r="Q27" s="205">
        <f>'Ｓ５０（1975）'!C27</f>
        <v>0</v>
      </c>
      <c r="R27" s="205">
        <f>'Ｓ５０（1975）'!E27</f>
        <v>0</v>
      </c>
      <c r="S27" s="267">
        <f>'Ｓ５０（1975）'!F27</f>
        <v>0</v>
      </c>
      <c r="T27" s="268">
        <f>'Ｓ５０（1975）'!H27</f>
        <v>0</v>
      </c>
      <c r="U27" s="207"/>
      <c r="V27" s="200"/>
      <c r="W27" s="172"/>
      <c r="X27" s="172"/>
      <c r="Y27" s="172"/>
      <c r="Z27" s="209"/>
      <c r="AA27" s="210"/>
      <c r="AB27" s="210"/>
      <c r="AC27" s="211"/>
      <c r="AD27" s="165"/>
      <c r="AE27" s="165"/>
      <c r="AF27" s="165"/>
      <c r="AG27" s="165"/>
      <c r="AH27" s="165"/>
    </row>
    <row r="28" spans="1:34" ht="14.45" customHeight="1">
      <c r="A28" s="557">
        <v>42200</v>
      </c>
      <c r="B28" s="558">
        <v>42200</v>
      </c>
      <c r="C28" s="558">
        <v>24891</v>
      </c>
      <c r="D28" s="558">
        <v>17309</v>
      </c>
      <c r="E28" s="558">
        <v>0</v>
      </c>
      <c r="F28" s="558">
        <v>25972</v>
      </c>
      <c r="G28" s="558">
        <v>3649</v>
      </c>
      <c r="H28" s="559">
        <v>9600</v>
      </c>
      <c r="I28" s="558"/>
      <c r="K28" s="199" t="s">
        <v>128</v>
      </c>
      <c r="L28" s="221"/>
      <c r="M28" s="201" t="s">
        <v>13</v>
      </c>
      <c r="N28" s="202"/>
      <c r="O28" s="203" t="s">
        <v>44</v>
      </c>
      <c r="P28" s="204">
        <f>'Ｓ５０（1975）'!A28</f>
        <v>42200</v>
      </c>
      <c r="Q28" s="205">
        <f>'Ｓ５０（1975）'!C28</f>
        <v>24891</v>
      </c>
      <c r="R28" s="205">
        <f>'Ｓ５０（1975）'!E28</f>
        <v>0</v>
      </c>
      <c r="S28" s="267">
        <f>'Ｓ５０（1975）'!F28</f>
        <v>25972</v>
      </c>
      <c r="T28" s="268">
        <f>'Ｓ５０（1975）'!H28</f>
        <v>9600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'Ｓ５０（1975）'!A29</f>
        <v>0</v>
      </c>
      <c r="Q29" s="205">
        <f>'Ｓ５０（1975）'!C29</f>
        <v>0</v>
      </c>
      <c r="R29" s="205">
        <f>'Ｓ５０（1975）'!E29</f>
        <v>0</v>
      </c>
      <c r="S29" s="267">
        <f>'Ｓ５０（1975）'!F29</f>
        <v>0</v>
      </c>
      <c r="T29" s="268">
        <f>'Ｓ５０（1975）'!H29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'Ｓ５０（1975）'!A30</f>
        <v>0</v>
      </c>
      <c r="Q30" s="205">
        <f>'Ｓ５０（1975）'!C30</f>
        <v>0</v>
      </c>
      <c r="R30" s="205">
        <f>'Ｓ５０（1975）'!E30</f>
        <v>0</v>
      </c>
      <c r="S30" s="267">
        <f>'Ｓ５０（1975）'!F30</f>
        <v>0</v>
      </c>
      <c r="T30" s="268">
        <f>'Ｓ５０（1975）'!H30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'Ｓ５０（1975）'!A31</f>
        <v>0</v>
      </c>
      <c r="Q31" s="205">
        <f>'Ｓ５０（1975）'!C31</f>
        <v>0</v>
      </c>
      <c r="R31" s="205">
        <f>'Ｓ５０（1975）'!E31</f>
        <v>0</v>
      </c>
      <c r="S31" s="267">
        <f>'Ｓ５０（1975）'!F31</f>
        <v>0</v>
      </c>
      <c r="T31" s="268">
        <f>'Ｓ５０（1975）'!H31</f>
        <v>0</v>
      </c>
      <c r="U31" s="207"/>
      <c r="V31" s="200"/>
      <c r="W31" s="172"/>
      <c r="X31" s="172"/>
      <c r="Y31" s="212"/>
      <c r="Z31" s="209"/>
      <c r="AA31" s="210"/>
      <c r="AB31" s="210"/>
      <c r="AC31" s="211"/>
      <c r="AD31" s="165"/>
      <c r="AE31" s="165"/>
      <c r="AF31" s="165"/>
      <c r="AG31" s="165"/>
      <c r="AH31" s="165"/>
    </row>
    <row r="32" spans="1:34" ht="14.45" customHeight="1">
      <c r="A32" s="557">
        <v>39148</v>
      </c>
      <c r="B32" s="558">
        <v>39148</v>
      </c>
      <c r="C32" s="558">
        <v>39148</v>
      </c>
      <c r="D32" s="558">
        <v>0</v>
      </c>
      <c r="E32" s="558">
        <v>24432</v>
      </c>
      <c r="F32" s="558">
        <v>0</v>
      </c>
      <c r="G32" s="558">
        <v>0</v>
      </c>
      <c r="H32" s="559">
        <v>10000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39148</v>
      </c>
      <c r="B33" s="558">
        <v>39148</v>
      </c>
      <c r="C33" s="558">
        <v>39148</v>
      </c>
      <c r="D33" s="558">
        <v>0</v>
      </c>
      <c r="E33" s="558">
        <v>24432</v>
      </c>
      <c r="F33" s="558">
        <v>0</v>
      </c>
      <c r="G33" s="558">
        <v>0</v>
      </c>
      <c r="H33" s="559">
        <v>10000</v>
      </c>
      <c r="I33" s="558"/>
      <c r="K33" s="199"/>
      <c r="L33" s="178"/>
      <c r="M33" s="201" t="s">
        <v>47</v>
      </c>
      <c r="N33" s="202"/>
      <c r="O33" s="203" t="s">
        <v>48</v>
      </c>
      <c r="P33" s="204">
        <f>'Ｓ５０（1975）'!A33</f>
        <v>39148</v>
      </c>
      <c r="Q33" s="205">
        <f>'Ｓ５０（1975）'!C33</f>
        <v>39148</v>
      </c>
      <c r="R33" s="205">
        <f>'Ｓ５０（1975）'!E33</f>
        <v>24432</v>
      </c>
      <c r="S33" s="267">
        <f>'Ｓ５０（1975）'!F33</f>
        <v>0</v>
      </c>
      <c r="T33" s="268">
        <f>'Ｓ５０（1975）'!H33</f>
        <v>10000</v>
      </c>
      <c r="U33" s="207" t="s">
        <v>4</v>
      </c>
      <c r="V33" s="201" t="s">
        <v>49</v>
      </c>
      <c r="W33" s="202"/>
      <c r="X33" s="202"/>
      <c r="Y33" s="203" t="s">
        <v>17</v>
      </c>
      <c r="Z33" s="204">
        <f>+A174</f>
        <v>2574</v>
      </c>
      <c r="AA33" s="205">
        <f>+B174</f>
        <v>0</v>
      </c>
      <c r="AB33" s="205">
        <f>+C174</f>
        <v>0</v>
      </c>
      <c r="AC33" s="548">
        <f>+E174</f>
        <v>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'Ｓ５０（1975）'!A34</f>
        <v>0</v>
      </c>
      <c r="Q34" s="205">
        <f>'Ｓ５０（1975）'!C34</f>
        <v>0</v>
      </c>
      <c r="R34" s="205">
        <f>'Ｓ５０（1975）'!E34</f>
        <v>0</v>
      </c>
      <c r="S34" s="267">
        <f>'Ｓ５０（1975）'!F34</f>
        <v>0</v>
      </c>
      <c r="T34" s="268">
        <f>'Ｓ５０（1975）'!H34</f>
        <v>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'Ｓ５０（1975）'!A35</f>
        <v>0</v>
      </c>
      <c r="Q35" s="205">
        <f>'Ｓ５０（1975）'!C35</f>
        <v>0</v>
      </c>
      <c r="R35" s="205">
        <f>'Ｓ５０（1975）'!E35</f>
        <v>0</v>
      </c>
      <c r="S35" s="267">
        <f>'Ｓ５０（1975）'!F35</f>
        <v>0</v>
      </c>
      <c r="T35" s="268">
        <f>'Ｓ５０（1975）'!H35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'Ｓ５０（1975）'!A36</f>
        <v>0</v>
      </c>
      <c r="Q36" s="205">
        <f>'Ｓ５０（1975）'!C36</f>
        <v>0</v>
      </c>
      <c r="R36" s="205">
        <f>'Ｓ５０（1975）'!E36</f>
        <v>0</v>
      </c>
      <c r="S36" s="267">
        <f>'Ｓ５０（1975）'!F36</f>
        <v>0</v>
      </c>
      <c r="T36" s="268">
        <f>'Ｓ５０（1975）'!H36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'Ｓ５０（1975）'!A37</f>
        <v>0</v>
      </c>
      <c r="Q37" s="205">
        <f>'Ｓ５０（1975）'!C37</f>
        <v>0</v>
      </c>
      <c r="R37" s="205">
        <f>'Ｓ５０（1975）'!E37</f>
        <v>0</v>
      </c>
      <c r="S37" s="267">
        <f>'Ｓ５０（1975）'!F37</f>
        <v>0</v>
      </c>
      <c r="T37" s="268">
        <f>'Ｓ５０（1975）'!H37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'Ｓ５０（1975）'!A38</f>
        <v>0</v>
      </c>
      <c r="Q38" s="205">
        <f>'Ｓ５０（1975）'!C38</f>
        <v>0</v>
      </c>
      <c r="R38" s="205">
        <f>'Ｓ５０（1975）'!E38</f>
        <v>0</v>
      </c>
      <c r="S38" s="267">
        <f>'Ｓ５０（1975）'!F38</f>
        <v>0</v>
      </c>
      <c r="T38" s="268">
        <f>'Ｓ５０（1975）'!H38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'Ｓ５０（1975）'!A39</f>
        <v>0</v>
      </c>
      <c r="Q39" s="205">
        <f>'Ｓ５０（1975）'!C39</f>
        <v>0</v>
      </c>
      <c r="R39" s="205">
        <f>'Ｓ５０（1975）'!E39</f>
        <v>0</v>
      </c>
      <c r="S39" s="267">
        <f>'Ｓ５０（1975）'!F39</f>
        <v>0</v>
      </c>
      <c r="T39" s="268">
        <f>'Ｓ５０（1975）'!H39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'Ｓ５０（1975）'!A40</f>
        <v>0</v>
      </c>
      <c r="Q40" s="205">
        <f>'Ｓ５０（1975）'!C40</f>
        <v>0</v>
      </c>
      <c r="R40" s="205">
        <f>'Ｓ５０（1975）'!E40</f>
        <v>0</v>
      </c>
      <c r="S40" s="267">
        <f>'Ｓ５０（1975）'!F40</f>
        <v>0</v>
      </c>
      <c r="T40" s="268">
        <f>'Ｓ５０（1975）'!H40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'Ｓ５０（1975）'!A41</f>
        <v>0</v>
      </c>
      <c r="Q41" s="205">
        <f>'Ｓ５０（1975）'!C41</f>
        <v>0</v>
      </c>
      <c r="R41" s="205">
        <f>'Ｓ５０（1975）'!E41</f>
        <v>0</v>
      </c>
      <c r="S41" s="267">
        <f>'Ｓ５０（1975）'!F41</f>
        <v>0</v>
      </c>
      <c r="T41" s="268">
        <f>'Ｓ５０（1975）'!H41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'Ｓ５０（1975）'!A42</f>
        <v>0</v>
      </c>
      <c r="Q42" s="205">
        <f>'Ｓ５０（1975）'!C42</f>
        <v>0</v>
      </c>
      <c r="R42" s="205">
        <f>'Ｓ５０（1975）'!E42</f>
        <v>0</v>
      </c>
      <c r="S42" s="267">
        <f>'Ｓ５０（1975）'!F42</f>
        <v>0</v>
      </c>
      <c r="T42" s="268">
        <f>'Ｓ５０（1975）'!H42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'Ｓ５０（1975）'!A43</f>
        <v>0</v>
      </c>
      <c r="Q43" s="205">
        <f>'Ｓ５０（1975）'!C43</f>
        <v>0</v>
      </c>
      <c r="R43" s="205">
        <f>'Ｓ５０（1975）'!E43</f>
        <v>0</v>
      </c>
      <c r="S43" s="267">
        <f>'Ｓ５０（1975）'!F43</f>
        <v>0</v>
      </c>
      <c r="T43" s="268">
        <f>'Ｓ５０（1975）'!H43</f>
        <v>0</v>
      </c>
      <c r="U43" s="207"/>
      <c r="V43" s="200"/>
      <c r="W43" s="172"/>
      <c r="X43" s="172"/>
      <c r="Y43" s="212"/>
      <c r="Z43" s="209"/>
      <c r="AA43" s="210"/>
      <c r="AB43" s="210"/>
      <c r="AC43" s="211"/>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'Ｓ５０（1975）'!A44</f>
        <v>0</v>
      </c>
      <c r="Q45" s="205">
        <f>'Ｓ５０（1975）'!C44</f>
        <v>0</v>
      </c>
      <c r="R45" s="205">
        <f>'Ｓ５０（1975）'!E44</f>
        <v>0</v>
      </c>
      <c r="S45" s="267">
        <f>'Ｓ５０（1975）'!F44</f>
        <v>0</v>
      </c>
      <c r="T45" s="268">
        <f>'Ｓ５０（1975）'!H44</f>
        <v>0</v>
      </c>
      <c r="U45" s="207" t="s">
        <v>72</v>
      </c>
      <c r="V45" s="201" t="s">
        <v>87</v>
      </c>
      <c r="W45" s="202"/>
      <c r="X45" s="202"/>
      <c r="Y45" s="203" t="s">
        <v>93</v>
      </c>
      <c r="Z45" s="204">
        <f>+A176</f>
        <v>0</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'Ｓ５０（1975）'!A45</f>
        <v>0</v>
      </c>
      <c r="Q46" s="205">
        <f>'Ｓ５０（1975）'!C45</f>
        <v>0</v>
      </c>
      <c r="R46" s="205">
        <f>'Ｓ５０（1975）'!E45</f>
        <v>0</v>
      </c>
      <c r="S46" s="267">
        <f>'Ｓ５０（1975）'!F45</f>
        <v>0</v>
      </c>
      <c r="T46" s="268">
        <f>'Ｓ５０（1975）'!H45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'Ｓ５０（1975）'!A46</f>
        <v>0</v>
      </c>
      <c r="Q47" s="205">
        <f>'Ｓ５０（1975）'!C46</f>
        <v>0</v>
      </c>
      <c r="R47" s="205">
        <f>'Ｓ５０（1975）'!E46</f>
        <v>0</v>
      </c>
      <c r="S47" s="267">
        <f>'Ｓ５０（1975）'!F46</f>
        <v>0</v>
      </c>
      <c r="T47" s="268">
        <f>'Ｓ５０（1975）'!H46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'Ｓ５０（1975）'!A47</f>
        <v>0</v>
      </c>
      <c r="Q48" s="205">
        <f>'Ｓ５０（1975）'!C47</f>
        <v>0</v>
      </c>
      <c r="R48" s="205">
        <f>'Ｓ５０（1975）'!E47</f>
        <v>0</v>
      </c>
      <c r="S48" s="267">
        <f>'Ｓ５０（1975）'!F47</f>
        <v>0</v>
      </c>
      <c r="T48" s="268">
        <f>'Ｓ５０（1975）'!H47</f>
        <v>0</v>
      </c>
      <c r="U48" s="207" t="s">
        <v>4</v>
      </c>
      <c r="V48" s="200"/>
      <c r="W48" s="172"/>
      <c r="X48" s="172"/>
      <c r="Y48" s="212"/>
      <c r="Z48" s="209"/>
      <c r="AA48" s="210"/>
      <c r="AB48" s="210"/>
      <c r="AC48" s="211"/>
      <c r="AD48" s="165"/>
      <c r="AE48" s="165"/>
      <c r="AF48" s="165"/>
      <c r="AG48" s="165"/>
      <c r="AH48" s="165"/>
    </row>
    <row r="49" spans="1:38" ht="14.45" customHeight="1">
      <c r="A49" s="557">
        <v>195402</v>
      </c>
      <c r="B49" s="558">
        <v>129416</v>
      </c>
      <c r="C49" s="558">
        <v>195402</v>
      </c>
      <c r="D49" s="558">
        <v>0</v>
      </c>
      <c r="E49" s="558">
        <v>83640</v>
      </c>
      <c r="F49" s="558">
        <v>0</v>
      </c>
      <c r="G49" s="558">
        <v>0</v>
      </c>
      <c r="H49" s="559">
        <v>82300</v>
      </c>
      <c r="I49" s="558"/>
      <c r="K49" s="199"/>
      <c r="L49" s="200"/>
      <c r="M49" s="201" t="s">
        <v>11</v>
      </c>
      <c r="N49" s="202"/>
      <c r="O49" s="203" t="s">
        <v>80</v>
      </c>
      <c r="P49" s="204">
        <f>'Ｓ５０（1975）'!A48</f>
        <v>0</v>
      </c>
      <c r="Q49" s="205">
        <f>'Ｓ５０（1975）'!C48</f>
        <v>0</v>
      </c>
      <c r="R49" s="205">
        <f>'Ｓ５０（1975）'!E48</f>
        <v>0</v>
      </c>
      <c r="S49" s="267">
        <f>'Ｓ５０（1975）'!F48</f>
        <v>0</v>
      </c>
      <c r="T49" s="268">
        <f>'Ｓ５０（1975）'!H48</f>
        <v>0</v>
      </c>
      <c r="U49" s="207"/>
      <c r="V49" s="200"/>
      <c r="W49" s="172"/>
      <c r="X49" s="172"/>
      <c r="Y49" s="212"/>
      <c r="Z49" s="209"/>
      <c r="AA49" s="210"/>
      <c r="AB49" s="210"/>
      <c r="AC49" s="211"/>
      <c r="AD49" s="165"/>
      <c r="AE49" s="165"/>
      <c r="AF49" s="165"/>
      <c r="AG49" s="165"/>
      <c r="AH49" s="165"/>
    </row>
    <row r="50" spans="1:38" ht="14.45" customHeight="1">
      <c r="A50" s="557">
        <v>27690</v>
      </c>
      <c r="B50" s="558">
        <v>10313</v>
      </c>
      <c r="C50" s="558">
        <v>27690</v>
      </c>
      <c r="D50" s="558">
        <v>0</v>
      </c>
      <c r="E50" s="558">
        <v>3437</v>
      </c>
      <c r="F50" s="558">
        <v>0</v>
      </c>
      <c r="G50" s="558">
        <v>0</v>
      </c>
      <c r="H50" s="559">
        <v>14900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167712</v>
      </c>
      <c r="B51" s="558">
        <v>119103</v>
      </c>
      <c r="C51" s="558">
        <v>167712</v>
      </c>
      <c r="D51" s="558">
        <v>0</v>
      </c>
      <c r="E51" s="558">
        <v>80203</v>
      </c>
      <c r="F51" s="558">
        <v>0</v>
      </c>
      <c r="G51" s="558">
        <v>0</v>
      </c>
      <c r="H51" s="559">
        <v>67400</v>
      </c>
      <c r="I51" s="558"/>
      <c r="K51" s="199"/>
      <c r="L51" s="174"/>
      <c r="M51" s="201" t="s">
        <v>88</v>
      </c>
      <c r="N51" s="202"/>
      <c r="O51" s="203" t="s">
        <v>109</v>
      </c>
      <c r="P51" s="204">
        <f>'Ｓ５０（1975）'!A50</f>
        <v>27690</v>
      </c>
      <c r="Q51" s="205">
        <f>'Ｓ５０（1975）'!C50</f>
        <v>27690</v>
      </c>
      <c r="R51" s="205">
        <f>'Ｓ５０（1975）'!E50</f>
        <v>3437</v>
      </c>
      <c r="S51" s="267">
        <f>'Ｓ５０（1975）'!F50</f>
        <v>0</v>
      </c>
      <c r="T51" s="268">
        <f>'Ｓ５０（1975）'!H50</f>
        <v>14900</v>
      </c>
      <c r="U51" s="207"/>
      <c r="V51" s="201" t="s">
        <v>88</v>
      </c>
      <c r="W51" s="222"/>
      <c r="X51" s="222"/>
      <c r="Y51" s="223" t="s">
        <v>10</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'Ｓ５０（1975）'!A51</f>
        <v>167712</v>
      </c>
      <c r="Q52" s="205">
        <f>'Ｓ５０（1975）'!C51</f>
        <v>167712</v>
      </c>
      <c r="R52" s="205">
        <f>'Ｓ５０（1975）'!E51</f>
        <v>80203</v>
      </c>
      <c r="S52" s="267">
        <f>'Ｓ５０（1975）'!F51</f>
        <v>0</v>
      </c>
      <c r="T52" s="268">
        <f>'Ｓ５０（1975）'!H51</f>
        <v>67400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'Ｓ５０（1975）'!A52</f>
        <v>0</v>
      </c>
      <c r="Q53" s="205">
        <f>'Ｓ５０（1975）'!C52</f>
        <v>0</v>
      </c>
      <c r="R53" s="205">
        <f>'Ｓ５０（1975）'!E52</f>
        <v>0</v>
      </c>
      <c r="S53" s="267">
        <f>'Ｓ５０（1975）'!F52</f>
        <v>0</v>
      </c>
      <c r="T53" s="268">
        <f>'Ｓ５０（1975）'!H52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'Ｓ５０（1975）'!A53</f>
        <v>0</v>
      </c>
      <c r="Q54" s="205">
        <f>'Ｓ５０（1975）'!C53</f>
        <v>0</v>
      </c>
      <c r="R54" s="205">
        <f>'Ｓ５０（1975）'!E53</f>
        <v>0</v>
      </c>
      <c r="S54" s="267">
        <f>'Ｓ５０（1975）'!F53</f>
        <v>0</v>
      </c>
      <c r="T54" s="268">
        <f>'Ｓ５０（1975）'!H53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'Ｓ５０（1975）'!A54</f>
        <v>0</v>
      </c>
      <c r="Q55" s="205">
        <f>'Ｓ５０（1975）'!C54</f>
        <v>0</v>
      </c>
      <c r="R55" s="205">
        <f>'Ｓ５０（1975）'!E54</f>
        <v>0</v>
      </c>
      <c r="S55" s="267">
        <f>'Ｓ５０（1975）'!F54</f>
        <v>0</v>
      </c>
      <c r="T55" s="268">
        <f>'Ｓ５０（1975）'!H54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'Ｓ５０（1975）'!A55</f>
        <v>0</v>
      </c>
      <c r="Q56" s="205">
        <f>'Ｓ５０（1975）'!C55</f>
        <v>0</v>
      </c>
      <c r="R56" s="205">
        <f>'Ｓ５０（1975）'!E55</f>
        <v>0</v>
      </c>
      <c r="S56" s="267">
        <f>'Ｓ５０（1975）'!F55</f>
        <v>0</v>
      </c>
      <c r="T56" s="268">
        <f>'Ｓ５０（1975）'!H55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'Ｓ５０（1975）'!A56</f>
        <v>0</v>
      </c>
      <c r="Q57" s="205">
        <f>'Ｓ５０（1975）'!C56</f>
        <v>0</v>
      </c>
      <c r="R57" s="205">
        <f>'Ｓ５０（1975）'!E56</f>
        <v>0</v>
      </c>
      <c r="S57" s="267">
        <f>'Ｓ５０（1975）'!F56</f>
        <v>0</v>
      </c>
      <c r="T57" s="268">
        <f>'Ｓ５０（1975）'!H56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'Ｓ５０（1975）'!A57</f>
        <v>0</v>
      </c>
      <c r="Q58" s="205">
        <f>'Ｓ５０（1975）'!C57</f>
        <v>0</v>
      </c>
      <c r="R58" s="205">
        <f>'Ｓ５０（1975）'!E57</f>
        <v>0</v>
      </c>
      <c r="S58" s="267">
        <f>'Ｓ５０（1975）'!F57</f>
        <v>0</v>
      </c>
      <c r="T58" s="268">
        <f>'Ｓ５０（1975）'!H57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'Ｓ５０（1975）'!A58</f>
        <v>0</v>
      </c>
      <c r="Q59" s="205">
        <f>'Ｓ５０（1975）'!C58</f>
        <v>0</v>
      </c>
      <c r="R59" s="205">
        <f>'Ｓ５０（1975）'!E58</f>
        <v>0</v>
      </c>
      <c r="S59" s="267">
        <f>'Ｓ５０（1975）'!F58</f>
        <v>0</v>
      </c>
      <c r="T59" s="268">
        <f>'Ｓ５０（1975）'!H58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'Ｓ５０（1975）'!A59</f>
        <v>0</v>
      </c>
      <c r="Q60" s="205">
        <f>'Ｓ５０（1975）'!C59</f>
        <v>0</v>
      </c>
      <c r="R60" s="205">
        <f>'Ｓ５０（1975）'!E59</f>
        <v>0</v>
      </c>
      <c r="S60" s="267">
        <f>'Ｓ５０（1975）'!F59</f>
        <v>0</v>
      </c>
      <c r="T60" s="268">
        <f>'Ｓ５０（1975）'!H59</f>
        <v>0</v>
      </c>
      <c r="U60" s="207"/>
      <c r="V60" s="221" t="s">
        <v>13</v>
      </c>
      <c r="W60" s="222"/>
      <c r="X60" s="222"/>
      <c r="Y60" s="223"/>
      <c r="Z60" s="444">
        <f>Z61-Z12-Z14-Z33-Z40-Z45-Z51-Z52-Z54-Z57</f>
        <v>0</v>
      </c>
      <c r="AA60" s="225">
        <f>AA61-AA12-AA14-AA33-AA40-AA45-AA51-AA52-AA54-AA57</f>
        <v>0</v>
      </c>
      <c r="AB60" s="297">
        <f>AB61-AB12-AB14-AB33-AB40-AB45-AB51-AB52-AB54-AB57</f>
        <v>0</v>
      </c>
      <c r="AC60" s="371">
        <f>AC61-AC12-AC14-AC33-AC40-AC45-AC51-AC52-AC54-AC57</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348533</v>
      </c>
      <c r="Q61" s="247">
        <f>SUM(Q8:Q60)-Q9-Q10-Q12-Q13-Q15-Q16-Q17-Q30-Q31-Q32-Q40-Q41-Q42-Q43-Q44-Q49-Q50</f>
        <v>316615</v>
      </c>
      <c r="R61" s="247">
        <f>SUM(R8:R60)-R9-R10-R12-R13-R15-R16-R17-R30-R31-R32-R40-R41-R42-R43-R44-R49-R50</f>
        <v>108072</v>
      </c>
      <c r="S61" s="336">
        <f>SUM(S8:S60)-S9-S10-S12-S13-S15-S16-S17-S30-S31-S32-S40-S41-S42-S43-S44-S49-S50</f>
        <v>80712</v>
      </c>
      <c r="T61" s="337">
        <f>SUM(T8:T60)-T9-T10-T12-T13-T15-T16-T17-T30-T31-T32-T40-T41-T42-T43-T44-T49-T50</f>
        <v>116600</v>
      </c>
      <c r="U61" s="249"/>
      <c r="V61" s="243" t="s">
        <v>82</v>
      </c>
      <c r="W61" s="244"/>
      <c r="X61" s="244"/>
      <c r="Y61" s="245" t="s">
        <v>554</v>
      </c>
      <c r="Z61" s="445">
        <f>+A181</f>
        <v>2574</v>
      </c>
      <c r="AA61" s="446">
        <f>+B181</f>
        <v>0</v>
      </c>
      <c r="AB61" s="446">
        <f>+C181</f>
        <v>0</v>
      </c>
      <c r="AC61" s="567">
        <f>+E181</f>
        <v>0</v>
      </c>
      <c r="AD61" s="1056"/>
      <c r="AE61" s="1056"/>
      <c r="AF61" s="1056"/>
      <c r="AG61" s="1011"/>
      <c r="AH61" s="1011"/>
      <c r="AI61" s="1012" t="s">
        <v>5</v>
      </c>
      <c r="AJ61" s="1009" t="s">
        <v>6</v>
      </c>
      <c r="AK61" s="1009" t="s">
        <v>7</v>
      </c>
      <c r="AL61" s="1013" t="s">
        <v>398</v>
      </c>
    </row>
    <row r="62" spans="1:38" ht="14.45" customHeight="1">
      <c r="A62" s="554">
        <v>258985</v>
      </c>
      <c r="B62" s="555">
        <v>250806</v>
      </c>
      <c r="C62" s="555">
        <v>8179</v>
      </c>
      <c r="D62" s="555">
        <v>1000</v>
      </c>
      <c r="E62" s="555">
        <v>5900</v>
      </c>
      <c r="F62" s="556">
        <v>122000</v>
      </c>
      <c r="K62" s="188"/>
      <c r="L62" s="189" t="s">
        <v>8</v>
      </c>
      <c r="M62" s="190"/>
      <c r="N62" s="190"/>
      <c r="O62" s="191" t="s">
        <v>9</v>
      </c>
      <c r="P62" s="257">
        <f>'Ｓ５０（1975）'!A63</f>
        <v>15660</v>
      </c>
      <c r="Q62" s="258">
        <f>'Ｓ５０（1975）'!B63</f>
        <v>15660</v>
      </c>
      <c r="R62" s="259"/>
      <c r="S62" s="260">
        <f>'Ｓ５０（1975）'!D63</f>
        <v>0</v>
      </c>
      <c r="T62" s="261">
        <f>'Ｓ５０（1975）'!F63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15660</v>
      </c>
      <c r="B63" s="558">
        <v>15660</v>
      </c>
      <c r="C63" s="558">
        <v>0</v>
      </c>
      <c r="D63" s="558">
        <v>0</v>
      </c>
      <c r="E63" s="558">
        <v>0</v>
      </c>
      <c r="F63" s="559">
        <v>0</v>
      </c>
      <c r="K63" s="199"/>
      <c r="L63" s="200"/>
      <c r="M63" s="201" t="s">
        <v>643</v>
      </c>
      <c r="N63" s="202"/>
      <c r="O63" s="203" t="s">
        <v>12</v>
      </c>
      <c r="P63" s="204">
        <f>'Ｓ５０（1975）'!A64</f>
        <v>4000</v>
      </c>
      <c r="Q63" s="205">
        <f>'Ｓ５０（1975）'!B64</f>
        <v>4000</v>
      </c>
      <c r="R63" s="225"/>
      <c r="S63" s="267">
        <f>'Ｓ５０（1975）'!D64</f>
        <v>0</v>
      </c>
      <c r="T63" s="268">
        <f>'Ｓ５０（1975）'!F64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4000</v>
      </c>
      <c r="B64" s="558">
        <v>4000</v>
      </c>
      <c r="C64" s="558">
        <v>0</v>
      </c>
      <c r="D64" s="558">
        <v>0</v>
      </c>
      <c r="E64" s="558">
        <v>0</v>
      </c>
      <c r="F64" s="559">
        <v>0</v>
      </c>
      <c r="K64" s="199"/>
      <c r="L64" s="200"/>
      <c r="M64" s="201" t="s">
        <v>13</v>
      </c>
      <c r="N64" s="172"/>
      <c r="O64" s="212"/>
      <c r="P64" s="213">
        <f>P62-P63</f>
        <v>11660</v>
      </c>
      <c r="Q64" s="214">
        <f>Q62-Q63</f>
        <v>11660</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767</v>
      </c>
      <c r="AI64" s="307">
        <f>+A140</f>
        <v>0</v>
      </c>
      <c r="AJ64" s="277">
        <f>+B140</f>
        <v>0</v>
      </c>
      <c r="AK64" s="277">
        <f>+C140</f>
        <v>0</v>
      </c>
      <c r="AL64" s="553">
        <f>+E140</f>
        <v>0</v>
      </c>
    </row>
    <row r="65" spans="1:38" ht="14.45" customHeight="1">
      <c r="A65" s="557">
        <v>0</v>
      </c>
      <c r="B65" s="558">
        <v>0</v>
      </c>
      <c r="C65" s="558">
        <v>0</v>
      </c>
      <c r="D65" s="558">
        <v>0</v>
      </c>
      <c r="E65" s="558">
        <v>0</v>
      </c>
      <c r="F65" s="559">
        <v>0</v>
      </c>
      <c r="K65" s="199" t="s">
        <v>4</v>
      </c>
      <c r="L65" s="178" t="s">
        <v>14</v>
      </c>
      <c r="M65" s="175"/>
      <c r="N65" s="175"/>
      <c r="O65" s="216" t="s">
        <v>15</v>
      </c>
      <c r="P65" s="217">
        <f>'Ｓ５０（1975）'!A65</f>
        <v>0</v>
      </c>
      <c r="Q65" s="218">
        <f>'Ｓ５０（1975）'!B65</f>
        <v>0</v>
      </c>
      <c r="R65" s="282"/>
      <c r="S65" s="283">
        <f>'Ｓ５０（1975）'!D65</f>
        <v>0</v>
      </c>
      <c r="T65" s="268">
        <f>'Ｓ５０（1975）'!F65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0</v>
      </c>
      <c r="B66" s="558">
        <v>0</v>
      </c>
      <c r="C66" s="558">
        <v>0</v>
      </c>
      <c r="D66" s="558">
        <v>0</v>
      </c>
      <c r="E66" s="558">
        <v>0</v>
      </c>
      <c r="F66" s="559">
        <v>0</v>
      </c>
      <c r="K66" s="199"/>
      <c r="L66" s="200"/>
      <c r="M66" s="201" t="s">
        <v>16</v>
      </c>
      <c r="N66" s="202"/>
      <c r="O66" s="203" t="s">
        <v>17</v>
      </c>
      <c r="P66" s="204">
        <f>'Ｓ５０（1975）'!A66</f>
        <v>0</v>
      </c>
      <c r="Q66" s="205">
        <f>'Ｓ５０（1975）'!B66</f>
        <v>0</v>
      </c>
      <c r="R66" s="225"/>
      <c r="S66" s="267">
        <f>'Ｓ５０（1975）'!D66</f>
        <v>0</v>
      </c>
      <c r="T66" s="268">
        <f>'Ｓ５０（1975）'!F66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768</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'Ｓ５０（1975）'!A68</f>
        <v>0</v>
      </c>
      <c r="Q68" s="205">
        <f>'Ｓ５０（1975）'!B68</f>
        <v>0</v>
      </c>
      <c r="R68" s="225"/>
      <c r="S68" s="267">
        <f>'Ｓ５０（1975）'!D68</f>
        <v>0</v>
      </c>
      <c r="T68" s="268">
        <f>'Ｓ５０（1975）'!F68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'Ｓ５０（1975）'!A69</f>
        <v>0</v>
      </c>
      <c r="Q69" s="205">
        <f>'Ｓ５０（1975）'!B69</f>
        <v>0</v>
      </c>
      <c r="R69" s="225"/>
      <c r="S69" s="267">
        <f>'Ｓ５０（1975）'!D69</f>
        <v>0</v>
      </c>
      <c r="T69" s="268">
        <f>'Ｓ５０（1975）'!F69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'Ｓ５０（1975）'!A70</f>
        <v>0</v>
      </c>
      <c r="Q70" s="205">
        <f>'Ｓ５０（1975）'!B70</f>
        <v>0</v>
      </c>
      <c r="R70" s="225"/>
      <c r="S70" s="267">
        <f>'Ｓ５０（1975）'!D70</f>
        <v>0</v>
      </c>
      <c r="T70" s="268">
        <f>'Ｓ５０（1975）'!F70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'Ｓ５０（1975）'!A71</f>
        <v>0</v>
      </c>
      <c r="Q72" s="205">
        <f>'Ｓ５０（1975）'!B71</f>
        <v>0</v>
      </c>
      <c r="R72" s="225"/>
      <c r="S72" s="267">
        <f>'Ｓ５０（1975）'!D71</f>
        <v>0</v>
      </c>
      <c r="T72" s="268">
        <f>'Ｓ５０（1975）'!F71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'Ｓ５０（1975）'!A72</f>
        <v>0</v>
      </c>
      <c r="Q73" s="205">
        <f>'Ｓ５０（1975）'!B72</f>
        <v>0</v>
      </c>
      <c r="R73" s="225"/>
      <c r="S73" s="267">
        <f>'Ｓ５０（1975）'!D72</f>
        <v>0</v>
      </c>
      <c r="T73" s="268">
        <f>'Ｓ５０（1975）'!F72</f>
        <v>0</v>
      </c>
      <c r="U73" s="269"/>
      <c r="V73" s="221"/>
      <c r="W73" s="201" t="s">
        <v>13</v>
      </c>
      <c r="X73" s="202"/>
      <c r="Y73" s="216" t="s">
        <v>15</v>
      </c>
      <c r="Z73" s="307">
        <f t="shared" ref="Z73:AB75" si="1">+A119</f>
        <v>0</v>
      </c>
      <c r="AA73" s="277">
        <f t="shared" si="1"/>
        <v>0</v>
      </c>
      <c r="AB73" s="277">
        <f t="shared" si="1"/>
        <v>0</v>
      </c>
      <c r="AC73" s="549">
        <f>+E119</f>
        <v>0</v>
      </c>
      <c r="AD73" s="269"/>
      <c r="AE73" s="221"/>
      <c r="AF73" s="201" t="s">
        <v>13</v>
      </c>
      <c r="AG73" s="202"/>
      <c r="AH73" s="216" t="s">
        <v>769</v>
      </c>
      <c r="AI73" s="307">
        <f t="shared" ref="AI73:AK75" si="2">+A142</f>
        <v>0</v>
      </c>
      <c r="AJ73" s="277">
        <f t="shared" si="2"/>
        <v>0</v>
      </c>
      <c r="AK73" s="277">
        <f t="shared" si="2"/>
        <v>0</v>
      </c>
      <c r="AL73" s="553">
        <f>+E142</f>
        <v>0</v>
      </c>
    </row>
    <row r="74" spans="1:38" ht="14.45" customHeight="1">
      <c r="A74" s="557">
        <v>25936</v>
      </c>
      <c r="B74" s="558">
        <v>17757</v>
      </c>
      <c r="C74" s="558">
        <v>8179</v>
      </c>
      <c r="D74" s="558">
        <v>0</v>
      </c>
      <c r="E74" s="558">
        <v>0</v>
      </c>
      <c r="F74" s="559">
        <v>3100</v>
      </c>
      <c r="K74" s="199"/>
      <c r="L74" s="201" t="s">
        <v>19</v>
      </c>
      <c r="M74" s="202"/>
      <c r="N74" s="202"/>
      <c r="O74" s="203" t="s">
        <v>20</v>
      </c>
      <c r="P74" s="204">
        <f>'Ｓ５０（1975）'!A73</f>
        <v>0</v>
      </c>
      <c r="Q74" s="205">
        <f>'Ｓ５０（1975）'!B73</f>
        <v>0</v>
      </c>
      <c r="R74" s="225"/>
      <c r="S74" s="267">
        <f>'Ｓ５０（1975）'!D73</f>
        <v>0</v>
      </c>
      <c r="T74" s="268">
        <f>'Ｓ５０（1975）'!F73</f>
        <v>0</v>
      </c>
      <c r="U74" s="269"/>
      <c r="V74" s="201" t="s">
        <v>19</v>
      </c>
      <c r="W74" s="202"/>
      <c r="X74" s="202"/>
      <c r="Y74" s="216" t="s">
        <v>749</v>
      </c>
      <c r="Z74" s="307">
        <f t="shared" si="1"/>
        <v>0</v>
      </c>
      <c r="AA74" s="277">
        <f t="shared" si="1"/>
        <v>0</v>
      </c>
      <c r="AB74" s="277">
        <f t="shared" si="1"/>
        <v>0</v>
      </c>
      <c r="AC74" s="549">
        <f>+E120</f>
        <v>0</v>
      </c>
      <c r="AD74" s="269"/>
      <c r="AE74" s="201" t="s">
        <v>19</v>
      </c>
      <c r="AF74" s="202"/>
      <c r="AG74" s="202"/>
      <c r="AH74" s="216" t="s">
        <v>770</v>
      </c>
      <c r="AI74" s="307">
        <f t="shared" si="2"/>
        <v>0</v>
      </c>
      <c r="AJ74" s="277">
        <f t="shared" si="2"/>
        <v>0</v>
      </c>
      <c r="AK74" s="277">
        <f t="shared" si="2"/>
        <v>0</v>
      </c>
      <c r="AL74" s="553">
        <f>+E143</f>
        <v>0</v>
      </c>
    </row>
    <row r="75" spans="1:38" ht="14.45" customHeight="1">
      <c r="A75" s="557">
        <v>8721</v>
      </c>
      <c r="B75" s="558">
        <v>3942</v>
      </c>
      <c r="C75" s="558">
        <v>4779</v>
      </c>
      <c r="D75" s="558">
        <v>0</v>
      </c>
      <c r="E75" s="558">
        <v>0</v>
      </c>
      <c r="F75" s="559">
        <v>3100</v>
      </c>
      <c r="K75" s="199" t="s">
        <v>83</v>
      </c>
      <c r="L75" s="200"/>
      <c r="M75" s="201" t="s">
        <v>22</v>
      </c>
      <c r="N75" s="202"/>
      <c r="O75" s="203" t="s">
        <v>23</v>
      </c>
      <c r="P75" s="204">
        <f>'Ｓ５０（1975）'!A75</f>
        <v>8721</v>
      </c>
      <c r="Q75" s="205">
        <f>'Ｓ５０（1975）'!B75</f>
        <v>3942</v>
      </c>
      <c r="R75" s="225"/>
      <c r="S75" s="267">
        <f>'Ｓ５０（1975）'!D75</f>
        <v>0</v>
      </c>
      <c r="T75" s="268">
        <f>'Ｓ５０（1975）'!F75</f>
        <v>3100</v>
      </c>
      <c r="U75" s="269" t="s">
        <v>404</v>
      </c>
      <c r="V75" s="200"/>
      <c r="W75" s="201" t="s">
        <v>405</v>
      </c>
      <c r="X75" s="202"/>
      <c r="Y75" s="216" t="s">
        <v>750</v>
      </c>
      <c r="Z75" s="307">
        <f t="shared" si="1"/>
        <v>4700</v>
      </c>
      <c r="AA75" s="277">
        <f t="shared" si="1"/>
        <v>0</v>
      </c>
      <c r="AB75" s="277">
        <f t="shared" si="1"/>
        <v>0</v>
      </c>
      <c r="AC75" s="549">
        <f>+E121</f>
        <v>0</v>
      </c>
      <c r="AD75" s="269" t="s">
        <v>407</v>
      </c>
      <c r="AE75" s="200"/>
      <c r="AF75" s="201" t="s">
        <v>405</v>
      </c>
      <c r="AG75" s="202"/>
      <c r="AH75" s="216" t="s">
        <v>771</v>
      </c>
      <c r="AI75" s="307">
        <f t="shared" si="2"/>
        <v>0</v>
      </c>
      <c r="AJ75" s="277">
        <f t="shared" si="2"/>
        <v>0</v>
      </c>
      <c r="AK75" s="277">
        <f t="shared" si="2"/>
        <v>0</v>
      </c>
      <c r="AL75" s="553">
        <f>+E144</f>
        <v>0</v>
      </c>
    </row>
    <row r="76" spans="1:38" ht="14.45" customHeight="1">
      <c r="A76" s="557">
        <v>2906</v>
      </c>
      <c r="B76" s="558">
        <v>2906</v>
      </c>
      <c r="C76" s="558">
        <v>0</v>
      </c>
      <c r="D76" s="558">
        <v>0</v>
      </c>
      <c r="E76" s="558">
        <v>0</v>
      </c>
      <c r="F76" s="559">
        <v>0</v>
      </c>
      <c r="K76" s="199"/>
      <c r="L76" s="200" t="s">
        <v>25</v>
      </c>
      <c r="M76" s="201" t="s">
        <v>26</v>
      </c>
      <c r="N76" s="202"/>
      <c r="O76" s="203" t="s">
        <v>27</v>
      </c>
      <c r="P76" s="204">
        <f>'Ｓ５０（1975）'!A76</f>
        <v>2906</v>
      </c>
      <c r="Q76" s="205">
        <f>'Ｓ５０（1975）'!B76</f>
        <v>2906</v>
      </c>
      <c r="R76" s="225"/>
      <c r="S76" s="267">
        <f>'Ｓ５０（1975）'!D76</f>
        <v>0</v>
      </c>
      <c r="T76" s="268">
        <f>'Ｓ５０（1975）'!F76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9">
        <v>0</v>
      </c>
      <c r="K77" s="199"/>
      <c r="L77" s="200" t="s">
        <v>28</v>
      </c>
      <c r="M77" s="201" t="s">
        <v>29</v>
      </c>
      <c r="N77" s="202"/>
      <c r="O77" s="203" t="s">
        <v>30</v>
      </c>
      <c r="P77" s="204">
        <f>'Ｓ５０（1975）'!A77</f>
        <v>0</v>
      </c>
      <c r="Q77" s="205">
        <f>'Ｓ５０（1975）'!B77</f>
        <v>0</v>
      </c>
      <c r="R77" s="225"/>
      <c r="S77" s="267">
        <f>'Ｓ５０（1975）'!D77</f>
        <v>0</v>
      </c>
      <c r="T77" s="268">
        <f>'Ｓ５０（1975）'!F77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'Ｓ５０（1975）'!A78</f>
        <v>0</v>
      </c>
      <c r="Q78" s="205">
        <f>'Ｓ５０（1975）'!B78</f>
        <v>0</v>
      </c>
      <c r="R78" s="225"/>
      <c r="S78" s="267">
        <f>'Ｓ５０（1975）'!D78</f>
        <v>0</v>
      </c>
      <c r="T78" s="268">
        <f>'Ｓ５０（1975）'!F78</f>
        <v>0</v>
      </c>
      <c r="U78" s="269" t="s">
        <v>411</v>
      </c>
      <c r="V78" s="200" t="s">
        <v>31</v>
      </c>
      <c r="W78" s="200"/>
      <c r="X78" s="172"/>
      <c r="Y78" s="208"/>
      <c r="Z78" s="303"/>
      <c r="AA78" s="304"/>
      <c r="AB78" s="294"/>
      <c r="AC78" s="295"/>
      <c r="AD78" s="269" t="s">
        <v>772</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'Ｓ５０（1975）'!A79</f>
        <v>0</v>
      </c>
      <c r="Q79" s="205">
        <f>'Ｓ５０（1975）'!B79</f>
        <v>0</v>
      </c>
      <c r="R79" s="225"/>
      <c r="S79" s="267">
        <f>'Ｓ５０（1975）'!D79</f>
        <v>0</v>
      </c>
      <c r="T79" s="268">
        <f>'Ｓ５０（1975）'!F79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10909</v>
      </c>
      <c r="B80" s="558">
        <v>10909</v>
      </c>
      <c r="C80" s="558">
        <v>0</v>
      </c>
      <c r="D80" s="558">
        <v>0</v>
      </c>
      <c r="E80" s="558">
        <v>0</v>
      </c>
      <c r="F80" s="559">
        <v>0</v>
      </c>
      <c r="K80" s="199"/>
      <c r="L80" s="200" t="s">
        <v>38</v>
      </c>
      <c r="M80" s="201" t="s">
        <v>39</v>
      </c>
      <c r="N80" s="202"/>
      <c r="O80" s="203" t="s">
        <v>40</v>
      </c>
      <c r="P80" s="204">
        <f>'Ｓ５０（1975）'!A80</f>
        <v>10909</v>
      </c>
      <c r="Q80" s="205">
        <f>'Ｓ５０（1975）'!B80</f>
        <v>10909</v>
      </c>
      <c r="R80" s="225"/>
      <c r="S80" s="267">
        <f>'Ｓ５０（1975）'!D80</f>
        <v>0</v>
      </c>
      <c r="T80" s="268">
        <f>'Ｓ５０（1975）'!F80</f>
        <v>0</v>
      </c>
      <c r="U80" s="269"/>
      <c r="V80" s="200" t="s">
        <v>38</v>
      </c>
      <c r="W80" s="201" t="s">
        <v>149</v>
      </c>
      <c r="X80" s="202"/>
      <c r="Y80" s="203" t="s">
        <v>751</v>
      </c>
      <c r="Z80" s="307">
        <f>+A122</f>
        <v>4700</v>
      </c>
      <c r="AA80" s="277">
        <f>+B122</f>
        <v>0</v>
      </c>
      <c r="AB80" s="277">
        <f>+C122</f>
        <v>0</v>
      </c>
      <c r="AC80" s="549">
        <f>+E122</f>
        <v>0</v>
      </c>
      <c r="AD80" s="269" t="s">
        <v>414</v>
      </c>
      <c r="AE80" s="200" t="s">
        <v>38</v>
      </c>
      <c r="AF80" s="201" t="s">
        <v>149</v>
      </c>
      <c r="AG80" s="202"/>
      <c r="AH80" s="203" t="s">
        <v>773</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'Ｓ５０（1975）'!A81</f>
        <v>0</v>
      </c>
      <c r="Q81" s="205">
        <f>'Ｓ５０（1975）'!B81</f>
        <v>0</v>
      </c>
      <c r="R81" s="225"/>
      <c r="S81" s="267">
        <f>'Ｓ５０（1975）'!D81</f>
        <v>0</v>
      </c>
      <c r="T81" s="268">
        <f>'Ｓ５０（1975）'!F81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3400</v>
      </c>
      <c r="B82" s="558">
        <v>0</v>
      </c>
      <c r="C82" s="558">
        <v>3400</v>
      </c>
      <c r="D82" s="558">
        <v>0</v>
      </c>
      <c r="E82" s="558">
        <v>0</v>
      </c>
      <c r="F82" s="559">
        <v>0</v>
      </c>
      <c r="K82" s="199" t="s">
        <v>131</v>
      </c>
      <c r="L82" s="221"/>
      <c r="M82" s="201" t="s">
        <v>13</v>
      </c>
      <c r="N82" s="202"/>
      <c r="O82" s="203" t="s">
        <v>44</v>
      </c>
      <c r="P82" s="204">
        <f>'Ｓ５０（1975）'!A82</f>
        <v>3400</v>
      </c>
      <c r="Q82" s="205">
        <f>'Ｓ５０（1975）'!B82</f>
        <v>0</v>
      </c>
      <c r="R82" s="225"/>
      <c r="S82" s="267">
        <f>'Ｓ５０（1975）'!D82</f>
        <v>0</v>
      </c>
      <c r="T82" s="268">
        <f>'Ｓ５０（1975）'!F82</f>
        <v>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3629</v>
      </c>
      <c r="B83" s="558">
        <v>3629</v>
      </c>
      <c r="C83" s="558">
        <v>0</v>
      </c>
      <c r="D83" s="558">
        <v>1000</v>
      </c>
      <c r="E83" s="558">
        <v>0</v>
      </c>
      <c r="F83" s="559">
        <v>0</v>
      </c>
      <c r="K83" s="199" t="s">
        <v>4</v>
      </c>
      <c r="L83" s="178" t="s">
        <v>45</v>
      </c>
      <c r="M83" s="202"/>
      <c r="N83" s="202"/>
      <c r="O83" s="203" t="s">
        <v>46</v>
      </c>
      <c r="P83" s="204">
        <f>'Ｓ５０（1975）'!A83</f>
        <v>3629</v>
      </c>
      <c r="Q83" s="205">
        <f>'Ｓ５０（1975）'!B83</f>
        <v>3629</v>
      </c>
      <c r="R83" s="225"/>
      <c r="S83" s="267">
        <f>'Ｓ５０（1975）'!D83</f>
        <v>1000</v>
      </c>
      <c r="T83" s="268">
        <f>'Ｓ５０（1975）'!F83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'Ｓ５０（1975）'!A84</f>
        <v>0</v>
      </c>
      <c r="Q84" s="205">
        <f>'Ｓ５０（1975）'!B84</f>
        <v>0</v>
      </c>
      <c r="R84" s="225"/>
      <c r="S84" s="267">
        <f>'Ｓ５０（1975）'!D84</f>
        <v>0</v>
      </c>
      <c r="T84" s="268">
        <f>'Ｓ５０（1975）'!F84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557">
        <v>3629</v>
      </c>
      <c r="B85" s="558">
        <v>3629</v>
      </c>
      <c r="C85" s="558">
        <v>0</v>
      </c>
      <c r="D85" s="558">
        <v>1000</v>
      </c>
      <c r="E85" s="558">
        <v>0</v>
      </c>
      <c r="F85" s="559">
        <v>0</v>
      </c>
      <c r="K85" s="199"/>
      <c r="L85" s="200"/>
      <c r="M85" s="201" t="s">
        <v>101</v>
      </c>
      <c r="N85" s="202"/>
      <c r="O85" s="203" t="s">
        <v>77</v>
      </c>
      <c r="P85" s="204">
        <f>'Ｓ５０（1975）'!A85</f>
        <v>3629</v>
      </c>
      <c r="Q85" s="205">
        <f>'Ｓ５０（1975）'!B85</f>
        <v>3629</v>
      </c>
      <c r="R85" s="225"/>
      <c r="S85" s="267">
        <f>'Ｓ５０（1975）'!D85</f>
        <v>1000</v>
      </c>
      <c r="T85" s="268">
        <f>'Ｓ５０（1975）'!F85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56119</v>
      </c>
      <c r="B86" s="558">
        <v>56119</v>
      </c>
      <c r="C86" s="558">
        <v>0</v>
      </c>
      <c r="D86" s="558">
        <v>0</v>
      </c>
      <c r="E86" s="558">
        <v>0</v>
      </c>
      <c r="F86" s="559">
        <v>42400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677</v>
      </c>
      <c r="AI86" s="307">
        <f>+A146</f>
        <v>0</v>
      </c>
      <c r="AJ86" s="277">
        <f>+B146</f>
        <v>0</v>
      </c>
      <c r="AK86" s="277">
        <f>+C146</f>
        <v>0</v>
      </c>
      <c r="AL86" s="553">
        <f>+E146</f>
        <v>0</v>
      </c>
    </row>
    <row r="87" spans="1:38" ht="14.45" customHeight="1">
      <c r="A87" s="557">
        <v>53119</v>
      </c>
      <c r="B87" s="558">
        <v>53119</v>
      </c>
      <c r="C87" s="558">
        <v>0</v>
      </c>
      <c r="D87" s="558">
        <v>0</v>
      </c>
      <c r="E87" s="558">
        <v>0</v>
      </c>
      <c r="F87" s="559">
        <v>42400</v>
      </c>
      <c r="K87" s="199"/>
      <c r="L87" s="178"/>
      <c r="M87" s="201" t="s">
        <v>47</v>
      </c>
      <c r="N87" s="202"/>
      <c r="O87" s="203" t="s">
        <v>48</v>
      </c>
      <c r="P87" s="204">
        <f>'Ｓ５０（1975）'!A87</f>
        <v>53119</v>
      </c>
      <c r="Q87" s="205">
        <f>'Ｓ５０（1975）'!B87</f>
        <v>53119</v>
      </c>
      <c r="R87" s="225"/>
      <c r="S87" s="267">
        <f>'Ｓ５０（1975）'!D87</f>
        <v>0</v>
      </c>
      <c r="T87" s="268">
        <f>'Ｓ５０（1975）'!F87</f>
        <v>42400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'Ｓ５０（1975）'!A88</f>
        <v>0</v>
      </c>
      <c r="Q88" s="205">
        <f>'Ｓ５０（1975）'!B88</f>
        <v>0</v>
      </c>
      <c r="R88" s="225"/>
      <c r="S88" s="267">
        <f>'Ｓ５０（1975）'!D88</f>
        <v>0</v>
      </c>
      <c r="T88" s="268">
        <f>'Ｓ５０（1975）'!F88</f>
        <v>0</v>
      </c>
      <c r="U88" s="269"/>
      <c r="V88" s="200"/>
      <c r="W88" s="201" t="s">
        <v>426</v>
      </c>
      <c r="X88" s="202"/>
      <c r="Y88" s="203" t="s">
        <v>753</v>
      </c>
      <c r="Z88" s="307">
        <f t="shared" ref="Z88:AB89" si="3">+A125</f>
        <v>2060</v>
      </c>
      <c r="AA88" s="277">
        <f t="shared" si="3"/>
        <v>0</v>
      </c>
      <c r="AB88" s="277">
        <f t="shared" si="3"/>
        <v>0</v>
      </c>
      <c r="AC88" s="549">
        <f>+E125</f>
        <v>0</v>
      </c>
      <c r="AD88" s="269"/>
      <c r="AE88" s="200"/>
      <c r="AF88" s="201" t="s">
        <v>426</v>
      </c>
      <c r="AG88" s="202"/>
      <c r="AH88" s="203" t="s">
        <v>774</v>
      </c>
      <c r="AI88" s="307">
        <f t="shared" ref="AI88:AK89" si="4">+A148</f>
        <v>0</v>
      </c>
      <c r="AJ88" s="277">
        <f t="shared" si="4"/>
        <v>0</v>
      </c>
      <c r="AK88" s="277">
        <f t="shared" si="4"/>
        <v>0</v>
      </c>
      <c r="AL88" s="553">
        <f>+E148</f>
        <v>0</v>
      </c>
    </row>
    <row r="89" spans="1:38" ht="14.45" customHeight="1">
      <c r="A89" s="557">
        <v>3000</v>
      </c>
      <c r="B89" s="558">
        <v>3000</v>
      </c>
      <c r="C89" s="558">
        <v>0</v>
      </c>
      <c r="D89" s="558">
        <v>0</v>
      </c>
      <c r="E89" s="558">
        <v>0</v>
      </c>
      <c r="F89" s="559">
        <v>0</v>
      </c>
      <c r="K89" s="199" t="s">
        <v>129</v>
      </c>
      <c r="L89" s="200"/>
      <c r="M89" s="201" t="s">
        <v>52</v>
      </c>
      <c r="N89" s="202"/>
      <c r="O89" s="203" t="s">
        <v>53</v>
      </c>
      <c r="P89" s="204">
        <f>'Ｓ５０（1975）'!A89</f>
        <v>3000</v>
      </c>
      <c r="Q89" s="205">
        <f>'Ｓ５０（1975）'!B89</f>
        <v>3000</v>
      </c>
      <c r="R89" s="225"/>
      <c r="S89" s="267">
        <f>'Ｓ５０（1975）'!D89</f>
        <v>0</v>
      </c>
      <c r="T89" s="268">
        <f>'Ｓ５０（1975）'!F89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775</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'Ｓ５０（1975）'!A90</f>
        <v>0</v>
      </c>
      <c r="Q90" s="205">
        <f>'Ｓ５０（1975）'!B90</f>
        <v>0</v>
      </c>
      <c r="R90" s="225"/>
      <c r="S90" s="267">
        <f>'Ｓ５０（1975）'!D90</f>
        <v>0</v>
      </c>
      <c r="T90" s="268">
        <f>'Ｓ５０（1975）'!F90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'Ｓ５０（1975）'!A91</f>
        <v>0</v>
      </c>
      <c r="Q91" s="205">
        <f>'Ｓ５０（1975）'!B91</f>
        <v>0</v>
      </c>
      <c r="R91" s="225"/>
      <c r="S91" s="267">
        <f>'Ｓ５０（1975）'!D91</f>
        <v>0</v>
      </c>
      <c r="T91" s="268">
        <f>'Ｓ５０（1975）'!F91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'Ｓ５０（1975）'!A92</f>
        <v>0</v>
      </c>
      <c r="Q92" s="205">
        <f>'Ｓ５０（1975）'!B92</f>
        <v>0</v>
      </c>
      <c r="R92" s="225"/>
      <c r="S92" s="267">
        <f>'Ｓ５０（1975）'!D92</f>
        <v>0</v>
      </c>
      <c r="T92" s="268">
        <f>'Ｓ５０（1975）'!F92</f>
        <v>0</v>
      </c>
      <c r="U92" s="269"/>
      <c r="V92" s="200"/>
      <c r="W92" s="201" t="s">
        <v>57</v>
      </c>
      <c r="X92" s="202"/>
      <c r="Y92" s="203" t="s">
        <v>755</v>
      </c>
      <c r="Z92" s="307">
        <f t="shared" ref="Z92:AB96" si="5">+A127</f>
        <v>0</v>
      </c>
      <c r="AA92" s="277">
        <f t="shared" si="5"/>
        <v>0</v>
      </c>
      <c r="AB92" s="277">
        <f t="shared" si="5"/>
        <v>0</v>
      </c>
      <c r="AC92" s="549">
        <f>+E127</f>
        <v>0</v>
      </c>
      <c r="AD92" s="269"/>
      <c r="AE92" s="200"/>
      <c r="AF92" s="201" t="s">
        <v>57</v>
      </c>
      <c r="AG92" s="202"/>
      <c r="AH92" s="203" t="s">
        <v>776</v>
      </c>
      <c r="AI92" s="307">
        <f t="shared" ref="AI92:AK96" si="6">+A150</f>
        <v>0</v>
      </c>
      <c r="AJ92" s="277">
        <f t="shared" si="6"/>
        <v>0</v>
      </c>
      <c r="AK92" s="277">
        <f t="shared" si="6"/>
        <v>0</v>
      </c>
      <c r="AL92" s="553">
        <f>+E150</f>
        <v>0</v>
      </c>
    </row>
    <row r="93" spans="1:38" ht="14.45" customHeight="1">
      <c r="A93" s="557">
        <v>0</v>
      </c>
      <c r="B93" s="558">
        <v>0</v>
      </c>
      <c r="C93" s="558">
        <v>0</v>
      </c>
      <c r="D93" s="558">
        <v>0</v>
      </c>
      <c r="E93" s="558">
        <v>0</v>
      </c>
      <c r="F93" s="559">
        <v>0</v>
      </c>
      <c r="K93" s="199"/>
      <c r="L93" s="200"/>
      <c r="M93" s="178" t="s">
        <v>60</v>
      </c>
      <c r="N93" s="202"/>
      <c r="O93" s="203" t="s">
        <v>61</v>
      </c>
      <c r="P93" s="204">
        <f>'Ｓ５０（1975）'!A93</f>
        <v>0</v>
      </c>
      <c r="Q93" s="205">
        <f>'Ｓ５０（1975）'!B93</f>
        <v>0</v>
      </c>
      <c r="R93" s="225"/>
      <c r="S93" s="267">
        <f>'Ｓ５０（1975）'!D93</f>
        <v>0</v>
      </c>
      <c r="T93" s="268">
        <f>'Ｓ５０（1975）'!F93</f>
        <v>0</v>
      </c>
      <c r="U93" s="269" t="s">
        <v>434</v>
      </c>
      <c r="V93" s="200"/>
      <c r="W93" s="178" t="s">
        <v>60</v>
      </c>
      <c r="X93" s="202"/>
      <c r="Y93" s="203" t="s">
        <v>756</v>
      </c>
      <c r="Z93" s="307">
        <f t="shared" si="5"/>
        <v>0</v>
      </c>
      <c r="AA93" s="277">
        <f t="shared" si="5"/>
        <v>0</v>
      </c>
      <c r="AB93" s="277">
        <f t="shared" si="5"/>
        <v>0</v>
      </c>
      <c r="AC93" s="549">
        <f>+E128</f>
        <v>0</v>
      </c>
      <c r="AD93" s="269"/>
      <c r="AE93" s="200"/>
      <c r="AF93" s="178" t="s">
        <v>60</v>
      </c>
      <c r="AG93" s="202"/>
      <c r="AH93" s="203" t="s">
        <v>777</v>
      </c>
      <c r="AI93" s="307">
        <f t="shared" si="6"/>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'Ｓ５０（1975）'!A94</f>
        <v>0</v>
      </c>
      <c r="Q94" s="205">
        <f>'Ｓ５０（1975）'!B94</f>
        <v>0</v>
      </c>
      <c r="R94" s="225"/>
      <c r="S94" s="267">
        <f>'Ｓ５０（1975）'!D94</f>
        <v>0</v>
      </c>
      <c r="T94" s="268">
        <f>'Ｓ５０（1975）'!F94</f>
        <v>0</v>
      </c>
      <c r="U94" s="269"/>
      <c r="V94" s="200" t="s">
        <v>59</v>
      </c>
      <c r="W94" s="200"/>
      <c r="X94" s="201" t="s">
        <v>62</v>
      </c>
      <c r="Y94" s="203" t="s">
        <v>757</v>
      </c>
      <c r="Z94" s="307">
        <f t="shared" si="5"/>
        <v>0</v>
      </c>
      <c r="AA94" s="277">
        <f t="shared" si="5"/>
        <v>0</v>
      </c>
      <c r="AB94" s="277">
        <f t="shared" si="5"/>
        <v>0</v>
      </c>
      <c r="AC94" s="549">
        <f>+D129</f>
        <v>0</v>
      </c>
      <c r="AD94" s="269"/>
      <c r="AE94" s="200" t="s">
        <v>59</v>
      </c>
      <c r="AF94" s="200"/>
      <c r="AG94" s="201" t="s">
        <v>62</v>
      </c>
      <c r="AH94" s="203" t="s">
        <v>778</v>
      </c>
      <c r="AI94" s="307">
        <f t="shared" si="6"/>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'Ｓ５０（1975）'!A95</f>
        <v>0</v>
      </c>
      <c r="Q95" s="205">
        <f>'Ｓ５０（1975）'!B95</f>
        <v>0</v>
      </c>
      <c r="R95" s="225"/>
      <c r="S95" s="267">
        <f>'Ｓ５０（1975）'!D95</f>
        <v>0</v>
      </c>
      <c r="T95" s="268">
        <f>'Ｓ５０（1975）'!F95</f>
        <v>0</v>
      </c>
      <c r="U95" s="269"/>
      <c r="V95" s="200"/>
      <c r="W95" s="200"/>
      <c r="X95" s="201" t="s">
        <v>64</v>
      </c>
      <c r="Y95" s="203" t="s">
        <v>758</v>
      </c>
      <c r="Z95" s="307">
        <f t="shared" si="5"/>
        <v>0</v>
      </c>
      <c r="AA95" s="277">
        <f t="shared" si="5"/>
        <v>0</v>
      </c>
      <c r="AB95" s="277">
        <f t="shared" si="5"/>
        <v>0</v>
      </c>
      <c r="AC95" s="549">
        <f>+E130</f>
        <v>0</v>
      </c>
      <c r="AD95" s="269"/>
      <c r="AE95" s="200"/>
      <c r="AF95" s="200"/>
      <c r="AG95" s="201" t="s">
        <v>64</v>
      </c>
      <c r="AH95" s="203" t="s">
        <v>779</v>
      </c>
      <c r="AI95" s="307">
        <f t="shared" si="6"/>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'Ｓ５０（1975）'!A96</f>
        <v>0</v>
      </c>
      <c r="Q96" s="205">
        <f>'Ｓ５０（1975）'!B96</f>
        <v>0</v>
      </c>
      <c r="R96" s="225"/>
      <c r="S96" s="267">
        <f>'Ｓ５０（1975）'!D96</f>
        <v>0</v>
      </c>
      <c r="T96" s="268">
        <f>'Ｓ５０（1975）'!F96</f>
        <v>0</v>
      </c>
      <c r="U96" s="269"/>
      <c r="V96" s="200"/>
      <c r="W96" s="200"/>
      <c r="X96" s="201" t="s">
        <v>66</v>
      </c>
      <c r="Y96" s="203" t="s">
        <v>759</v>
      </c>
      <c r="Z96" s="307">
        <f t="shared" si="5"/>
        <v>0</v>
      </c>
      <c r="AA96" s="277">
        <f t="shared" si="5"/>
        <v>0</v>
      </c>
      <c r="AB96" s="277">
        <f t="shared" si="5"/>
        <v>0</v>
      </c>
      <c r="AC96" s="549">
        <f>+E131</f>
        <v>0</v>
      </c>
      <c r="AD96" s="269"/>
      <c r="AE96" s="200"/>
      <c r="AF96" s="200"/>
      <c r="AG96" s="201" t="s">
        <v>66</v>
      </c>
      <c r="AH96" s="203" t="s">
        <v>780</v>
      </c>
      <c r="AI96" s="307">
        <f t="shared" si="6"/>
        <v>0</v>
      </c>
      <c r="AJ96" s="277">
        <f t="shared" si="6"/>
        <v>0</v>
      </c>
      <c r="AK96" s="277">
        <f t="shared" si="6"/>
        <v>0</v>
      </c>
      <c r="AL96" s="553">
        <f>+E154</f>
        <v>0</v>
      </c>
    </row>
    <row r="97" spans="1:38" ht="14.45" customHeight="1">
      <c r="A97" s="557">
        <v>0</v>
      </c>
      <c r="B97" s="558">
        <v>0</v>
      </c>
      <c r="C97" s="558">
        <v>0</v>
      </c>
      <c r="D97" s="558">
        <v>0</v>
      </c>
      <c r="E97" s="558">
        <v>0</v>
      </c>
      <c r="F97" s="559">
        <v>0</v>
      </c>
      <c r="K97" s="199"/>
      <c r="L97" s="200"/>
      <c r="M97" s="200"/>
      <c r="N97" s="201" t="s">
        <v>68</v>
      </c>
      <c r="O97" s="203" t="s">
        <v>69</v>
      </c>
      <c r="P97" s="204">
        <f>'Ｓ５０（1975）'!A97</f>
        <v>0</v>
      </c>
      <c r="Q97" s="205">
        <f>'Ｓ５０（1975）'!B97</f>
        <v>0</v>
      </c>
      <c r="R97" s="225"/>
      <c r="S97" s="267">
        <f>'Ｓ５０（1975）'!D97</f>
        <v>0</v>
      </c>
      <c r="T97" s="268">
        <f>'Ｓ５０（1975）'!F97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0</v>
      </c>
      <c r="B98" s="558">
        <v>0</v>
      </c>
      <c r="C98" s="558">
        <v>0</v>
      </c>
      <c r="D98" s="558">
        <v>0</v>
      </c>
      <c r="E98" s="558">
        <v>0</v>
      </c>
      <c r="F98" s="55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0</v>
      </c>
      <c r="AA98" s="277">
        <f t="shared" si="7"/>
        <v>0</v>
      </c>
      <c r="AB98" s="277">
        <f t="shared" si="7"/>
        <v>0</v>
      </c>
      <c r="AC98" s="549">
        <f>+E132</f>
        <v>0</v>
      </c>
      <c r="AD98" s="269"/>
      <c r="AE98" s="200" t="s">
        <v>41</v>
      </c>
      <c r="AF98" s="221"/>
      <c r="AG98" s="201" t="s">
        <v>13</v>
      </c>
      <c r="AH98" s="203" t="s">
        <v>781</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'Ｓ５０（1975）'!A98</f>
        <v>0</v>
      </c>
      <c r="Q99" s="205">
        <f>'Ｓ５０（1975）'!B98</f>
        <v>0</v>
      </c>
      <c r="R99" s="225"/>
      <c r="S99" s="267">
        <f>'Ｓ５０（1975）'!D98</f>
        <v>0</v>
      </c>
      <c r="T99" s="268">
        <f>'Ｓ５０（1975）'!F98</f>
        <v>0</v>
      </c>
      <c r="U99" s="315" t="s">
        <v>761</v>
      </c>
      <c r="V99" s="200"/>
      <c r="W99" s="201" t="s">
        <v>70</v>
      </c>
      <c r="X99" s="202"/>
      <c r="Y99" s="203" t="s">
        <v>762</v>
      </c>
      <c r="Z99" s="307">
        <f t="shared" si="7"/>
        <v>0</v>
      </c>
      <c r="AA99" s="277">
        <f t="shared" si="7"/>
        <v>0</v>
      </c>
      <c r="AB99" s="277">
        <f t="shared" si="7"/>
        <v>0</v>
      </c>
      <c r="AC99" s="549">
        <f>+E133</f>
        <v>0</v>
      </c>
      <c r="AD99" s="315" t="s">
        <v>782</v>
      </c>
      <c r="AE99" s="200"/>
      <c r="AF99" s="201" t="s">
        <v>70</v>
      </c>
      <c r="AG99" s="202"/>
      <c r="AH99" s="203" t="s">
        <v>783</v>
      </c>
      <c r="AI99" s="307">
        <f t="shared" si="8"/>
        <v>0</v>
      </c>
      <c r="AJ99" s="277">
        <f t="shared" si="8"/>
        <v>0</v>
      </c>
      <c r="AK99" s="277">
        <f t="shared" si="8"/>
        <v>0</v>
      </c>
      <c r="AL99" s="553">
        <f>+E156</f>
        <v>0</v>
      </c>
    </row>
    <row r="100" spans="1:38" ht="14.45" customHeight="1">
      <c r="A100" s="557">
        <v>0</v>
      </c>
      <c r="B100" s="558">
        <v>0</v>
      </c>
      <c r="C100" s="558">
        <v>0</v>
      </c>
      <c r="D100" s="558">
        <v>0</v>
      </c>
      <c r="E100" s="558">
        <v>0</v>
      </c>
      <c r="F100" s="559">
        <v>0</v>
      </c>
      <c r="K100" s="199" t="s">
        <v>130</v>
      </c>
      <c r="L100" s="200"/>
      <c r="M100" s="201" t="s">
        <v>73</v>
      </c>
      <c r="N100" s="202"/>
      <c r="O100" s="203" t="s">
        <v>74</v>
      </c>
      <c r="P100" s="204">
        <f>'Ｓ５０（1975）'!A99</f>
        <v>0</v>
      </c>
      <c r="Q100" s="205">
        <f>'Ｓ５０（1975）'!B99</f>
        <v>0</v>
      </c>
      <c r="R100" s="225"/>
      <c r="S100" s="267">
        <f>'Ｓ５０（1975）'!D99</f>
        <v>0</v>
      </c>
      <c r="T100" s="268">
        <f>'Ｓ５０（1975）'!F99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10295</v>
      </c>
      <c r="B101" s="558">
        <v>10295</v>
      </c>
      <c r="C101" s="558">
        <v>0</v>
      </c>
      <c r="D101" s="558">
        <v>0</v>
      </c>
      <c r="E101" s="558">
        <v>400</v>
      </c>
      <c r="F101" s="559">
        <v>0</v>
      </c>
      <c r="K101" s="199"/>
      <c r="L101" s="221"/>
      <c r="M101" s="201" t="s">
        <v>13</v>
      </c>
      <c r="N101" s="202"/>
      <c r="O101" s="203" t="s">
        <v>76</v>
      </c>
      <c r="P101" s="204">
        <f>'Ｓ５０（1975）'!A100</f>
        <v>0</v>
      </c>
      <c r="Q101" s="205">
        <f>'Ｓ５０（1975）'!B100</f>
        <v>0</v>
      </c>
      <c r="R101" s="225"/>
      <c r="S101" s="267">
        <f>'Ｓ５０（1975）'!D100</f>
        <v>0</v>
      </c>
      <c r="T101" s="268">
        <f>'Ｓ５０（1975）'!F100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784</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'Ｓ５０（1975）'!A101</f>
        <v>10295</v>
      </c>
      <c r="Q102" s="205">
        <f>'Ｓ５０（1975）'!B101</f>
        <v>10295</v>
      </c>
      <c r="R102" s="225"/>
      <c r="S102" s="267">
        <f>'Ｓ５０（1975）'!D101</f>
        <v>0</v>
      </c>
      <c r="T102" s="268">
        <f>'Ｓ５０（1975）'!F101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147346</v>
      </c>
      <c r="B103" s="558">
        <v>147346</v>
      </c>
      <c r="C103" s="558">
        <v>0</v>
      </c>
      <c r="D103" s="558">
        <v>0</v>
      </c>
      <c r="E103" s="558">
        <v>5500</v>
      </c>
      <c r="F103" s="559">
        <v>76500</v>
      </c>
      <c r="K103" s="199"/>
      <c r="L103" s="200"/>
      <c r="M103" s="201" t="s">
        <v>11</v>
      </c>
      <c r="N103" s="202"/>
      <c r="O103" s="203" t="s">
        <v>80</v>
      </c>
      <c r="P103" s="204">
        <f>'Ｓ５０（1975）'!A102</f>
        <v>0</v>
      </c>
      <c r="Q103" s="205">
        <f>'Ｓ５０（1975）'!B102</f>
        <v>0</v>
      </c>
      <c r="R103" s="225"/>
      <c r="S103" s="267">
        <f>'Ｓ５０（1975）'!D102</f>
        <v>0</v>
      </c>
      <c r="T103" s="268">
        <f>'Ｓ５０（1975）'!F102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1476</v>
      </c>
      <c r="B104" s="558">
        <v>1476</v>
      </c>
      <c r="C104" s="558">
        <v>0</v>
      </c>
      <c r="D104" s="558">
        <v>0</v>
      </c>
      <c r="E104" s="558">
        <v>500</v>
      </c>
      <c r="F104" s="559">
        <v>0</v>
      </c>
      <c r="K104" s="199"/>
      <c r="L104" s="221"/>
      <c r="M104" s="201" t="s">
        <v>13</v>
      </c>
      <c r="N104" s="202"/>
      <c r="O104" s="203"/>
      <c r="P104" s="224">
        <f>P102-P103</f>
        <v>10295</v>
      </c>
      <c r="Q104" s="297">
        <f>Q102-Q103</f>
        <v>10295</v>
      </c>
      <c r="R104" s="225"/>
      <c r="S104" s="297">
        <f>S102-S103</f>
        <v>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785</v>
      </c>
      <c r="AI104" s="307">
        <f t="shared" ref="AI104:AK105" si="10">+A158</f>
        <v>0</v>
      </c>
      <c r="AJ104" s="277">
        <f t="shared" si="10"/>
        <v>0</v>
      </c>
      <c r="AK104" s="277">
        <f t="shared" si="10"/>
        <v>0</v>
      </c>
      <c r="AL104" s="553">
        <f>+E158</f>
        <v>0</v>
      </c>
    </row>
    <row r="105" spans="1:38" ht="14.45" customHeight="1">
      <c r="A105" s="557">
        <v>140850</v>
      </c>
      <c r="B105" s="558">
        <v>140850</v>
      </c>
      <c r="C105" s="558">
        <v>0</v>
      </c>
      <c r="D105" s="558">
        <v>0</v>
      </c>
      <c r="E105" s="558">
        <v>0</v>
      </c>
      <c r="F105" s="559">
        <v>76500</v>
      </c>
      <c r="K105" s="199"/>
      <c r="L105" s="174"/>
      <c r="M105" s="201" t="s">
        <v>88</v>
      </c>
      <c r="N105" s="202"/>
      <c r="O105" s="203" t="s">
        <v>109</v>
      </c>
      <c r="P105" s="204">
        <f>'Ｓ５０（1975）'!A104</f>
        <v>1476</v>
      </c>
      <c r="Q105" s="205">
        <f>'Ｓ５０（1975）'!B104</f>
        <v>1476</v>
      </c>
      <c r="R105" s="225"/>
      <c r="S105" s="267">
        <f>'Ｓ５０（1975）'!D104</f>
        <v>0</v>
      </c>
      <c r="T105" s="268">
        <f>'Ｓ５０（1975）'!F104</f>
        <v>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'Ｓ５０（1975）'!A105</f>
        <v>140850</v>
      </c>
      <c r="Q106" s="205">
        <f>'Ｓ５０（1975）'!B105</f>
        <v>140850</v>
      </c>
      <c r="R106" s="225"/>
      <c r="S106" s="267">
        <f>'Ｓ５０（1975）'!D105</f>
        <v>0</v>
      </c>
      <c r="T106" s="268">
        <f>'Ｓ５０（1975）'!F105</f>
        <v>76500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9">
        <v>0</v>
      </c>
      <c r="K107" s="199"/>
      <c r="L107" s="181"/>
      <c r="M107" s="201" t="s">
        <v>104</v>
      </c>
      <c r="N107" s="202"/>
      <c r="O107" s="203" t="s">
        <v>111</v>
      </c>
      <c r="P107" s="204">
        <f>'Ｓ５０（1975）'!A106</f>
        <v>0</v>
      </c>
      <c r="Q107" s="205">
        <f>'Ｓ５０（1975）'!B106</f>
        <v>0</v>
      </c>
      <c r="R107" s="225"/>
      <c r="S107" s="267">
        <f>'Ｓ５０（1975）'!D106</f>
        <v>0</v>
      </c>
      <c r="T107" s="268">
        <f>'Ｓ５０（1975）'!F106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786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'Ｓ５０（1975）'!A107</f>
        <v>0</v>
      </c>
      <c r="Q108" s="205">
        <f>'Ｓ５０（1975）'!B107</f>
        <v>0</v>
      </c>
      <c r="R108" s="225"/>
      <c r="S108" s="267">
        <f>'Ｓ５０（1975）'!D107</f>
        <v>0</v>
      </c>
      <c r="T108" s="268">
        <f>'Ｓ５０（1975）'!F107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'Ｓ５０（1975）'!A108</f>
        <v>0</v>
      </c>
      <c r="Q109" s="205">
        <f>'Ｓ５０（1975）'!B108</f>
        <v>0</v>
      </c>
      <c r="R109" s="225"/>
      <c r="S109" s="267">
        <f>'Ｓ５０（1975）'!D108</f>
        <v>0</v>
      </c>
      <c r="T109" s="268">
        <f>'Ｓ５０（1975）'!F108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'Ｓ５０（1975）'!A109</f>
        <v>0</v>
      </c>
      <c r="Q110" s="205">
        <f>'Ｓ５０（1975）'!B109</f>
        <v>0</v>
      </c>
      <c r="R110" s="225"/>
      <c r="S110" s="267">
        <f>'Ｓ５０（1975）'!D109</f>
        <v>0</v>
      </c>
      <c r="T110" s="268">
        <f>'Ｓ５０（1975）'!F109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0</v>
      </c>
      <c r="B111" s="558">
        <v>0</v>
      </c>
      <c r="C111" s="558">
        <v>0</v>
      </c>
      <c r="D111" s="558">
        <v>0</v>
      </c>
      <c r="E111" s="558">
        <v>0</v>
      </c>
      <c r="F111" s="559">
        <v>0</v>
      </c>
      <c r="K111" s="199"/>
      <c r="L111" s="181"/>
      <c r="M111" s="201" t="s">
        <v>107</v>
      </c>
      <c r="N111" s="202"/>
      <c r="O111" s="203" t="s">
        <v>115</v>
      </c>
      <c r="P111" s="204">
        <f>'Ｓ５０（1975）'!A110</f>
        <v>0</v>
      </c>
      <c r="Q111" s="205">
        <f>'Ｓ５０（1975）'!B110</f>
        <v>0</v>
      </c>
      <c r="R111" s="225"/>
      <c r="S111" s="267">
        <f>'Ｓ５０（1975）'!D110</f>
        <v>0</v>
      </c>
      <c r="T111" s="268">
        <f>'Ｓ５０（1975）'!F110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5020</v>
      </c>
      <c r="B112" s="558">
        <v>5020</v>
      </c>
      <c r="C112" s="558">
        <v>0</v>
      </c>
      <c r="D112" s="558">
        <v>0</v>
      </c>
      <c r="E112" s="558">
        <v>5000</v>
      </c>
      <c r="F112" s="559">
        <v>0</v>
      </c>
      <c r="K112" s="199"/>
      <c r="L112" s="181" t="s">
        <v>41</v>
      </c>
      <c r="M112" s="201" t="s">
        <v>108</v>
      </c>
      <c r="N112" s="202"/>
      <c r="O112" s="203" t="s">
        <v>116</v>
      </c>
      <c r="P112" s="204">
        <f>'Ｓ５０（1975）'!A111</f>
        <v>0</v>
      </c>
      <c r="Q112" s="205">
        <f>'Ｓ５０（1975）'!B111</f>
        <v>0</v>
      </c>
      <c r="R112" s="225"/>
      <c r="S112" s="267">
        <f>'Ｓ５０（1975）'!D111</f>
        <v>0</v>
      </c>
      <c r="T112" s="268">
        <f>'Ｓ５０（1975）'!F111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'Ｓ５０（1975）'!A112</f>
        <v>5020</v>
      </c>
      <c r="Q113" s="205">
        <f>'Ｓ５０（1975）'!B112</f>
        <v>5020</v>
      </c>
      <c r="R113" s="225"/>
      <c r="S113" s="267">
        <f>'Ｓ５０（1975）'!D112</f>
        <v>0</v>
      </c>
      <c r="T113" s="268">
        <f>'Ｓ５０（1975）'!F112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'Ｓ５０（1975）'!A113</f>
        <v>0</v>
      </c>
      <c r="Q114" s="205">
        <f>'Ｓ５０（1975）'!B113</f>
        <v>0</v>
      </c>
      <c r="R114" s="225"/>
      <c r="S114" s="267">
        <f>'Ｓ５０（1975）'!D113</f>
        <v>0</v>
      </c>
      <c r="T114" s="268">
        <f>'Ｓ５０（1975）'!F113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787</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258985</v>
      </c>
      <c r="Q115" s="321">
        <f>SUM(Q62:Q114)-Q63-Q64-Q66-Q67-Q69-Q70-Q71-Q84-Q85-Q86-Q94-Q95-Q96-Q97-Q98-Q103-Q104</f>
        <v>250806</v>
      </c>
      <c r="R115" s="321"/>
      <c r="S115" s="322">
        <f>SUM(S62:S114)-S63-S64-S66-S67-S69-S70-S71-S84-S85-S86-S94-S95-S96-S97-S98-S103-S104</f>
        <v>1000</v>
      </c>
      <c r="T115" s="323">
        <f>SUM(T62:T114)-T63-T64-T66-T67-T69-T70-T71-T84-T85-T86-T94-T95-T96-T97-T98-T103-T104</f>
        <v>122000</v>
      </c>
      <c r="U115" s="324"/>
      <c r="V115" s="317" t="s">
        <v>82</v>
      </c>
      <c r="W115" s="318"/>
      <c r="X115" s="318"/>
      <c r="Y115" s="319"/>
      <c r="Z115" s="325">
        <f>Z64+Z67+Z73+Z74+Z75+Z86+Z88+Z89+Z92+Z93+Z99+Z101+Z104+Z105+Z114</f>
        <v>6760</v>
      </c>
      <c r="AA115" s="326">
        <f>AA64+AA67+AA73+AA74+AA75+AA86+AA88+AA89+AA92+AA93+AA99+AA101+AA104+AA105+AA114</f>
        <v>0</v>
      </c>
      <c r="AB115" s="327">
        <f>AB64+AB67+AB73+AB74+AB75+AB86+AB88+AB89+AB92+AB93+AB99+AB101+AB104+AB105+AB114</f>
        <v>0</v>
      </c>
      <c r="AC115" s="563">
        <f>AC64+AC67+AC73+AC74+AC75+AC86+AC88+AC89+AC92+AC93+AC99+AC101+AC104+AC105+AC114</f>
        <v>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6760</v>
      </c>
      <c r="B116" s="555">
        <v>0</v>
      </c>
      <c r="C116" s="555">
        <v>0</v>
      </c>
      <c r="D116" s="555">
        <v>0</v>
      </c>
      <c r="E116" s="556">
        <v>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788</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1276</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4700</v>
      </c>
      <c r="B121" s="558">
        <v>0</v>
      </c>
      <c r="C121" s="558">
        <v>0</v>
      </c>
      <c r="D121" s="558">
        <v>0</v>
      </c>
      <c r="E121" s="559">
        <v>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4700</v>
      </c>
      <c r="B122" s="558">
        <v>0</v>
      </c>
      <c r="C122" s="558">
        <v>0</v>
      </c>
      <c r="D122" s="558">
        <v>0</v>
      </c>
      <c r="E122" s="559">
        <v>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1272</v>
      </c>
      <c r="AM122" s="1339"/>
    </row>
    <row r="123" spans="1:39" ht="14.45" customHeight="1">
      <c r="A123" s="557">
        <v>0</v>
      </c>
      <c r="B123" s="558">
        <v>0</v>
      </c>
      <c r="C123" s="558">
        <v>0</v>
      </c>
      <c r="D123" s="558">
        <v>0</v>
      </c>
      <c r="E123" s="559">
        <v>0</v>
      </c>
      <c r="K123" s="188"/>
      <c r="L123" s="189" t="s">
        <v>8</v>
      </c>
      <c r="M123" s="190"/>
      <c r="N123" s="190"/>
      <c r="O123" s="191"/>
      <c r="P123" s="365">
        <f t="shared" ref="P123:T132" si="11">P8+P62</f>
        <v>15660</v>
      </c>
      <c r="Q123" s="259">
        <f t="shared" si="11"/>
        <v>15660</v>
      </c>
      <c r="R123" s="259">
        <f t="shared" si="11"/>
        <v>0</v>
      </c>
      <c r="S123" s="333">
        <f t="shared" si="11"/>
        <v>0</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0</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0</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Q123-Z123</f>
        <v>15660</v>
      </c>
      <c r="AJ123" s="259">
        <f>SUM(AJ124:AJ125)</f>
        <v>0</v>
      </c>
      <c r="AK123" s="370">
        <f>SUM(AK124:AK125)</f>
        <v>0</v>
      </c>
      <c r="AL123" s="1383">
        <f>P123-Q123</f>
        <v>0</v>
      </c>
      <c r="AM123" s="1339"/>
    </row>
    <row r="124" spans="1:39" ht="14.45" customHeight="1">
      <c r="A124" s="557">
        <v>2060</v>
      </c>
      <c r="B124" s="558">
        <v>0</v>
      </c>
      <c r="C124" s="558">
        <v>0</v>
      </c>
      <c r="D124" s="558">
        <v>0</v>
      </c>
      <c r="E124" s="559">
        <v>0</v>
      </c>
      <c r="K124" s="199"/>
      <c r="L124" s="200"/>
      <c r="M124" s="201" t="s">
        <v>146</v>
      </c>
      <c r="N124" s="202"/>
      <c r="O124" s="203"/>
      <c r="P124" s="224">
        <f t="shared" si="11"/>
        <v>4000</v>
      </c>
      <c r="Q124" s="225">
        <f t="shared" si="11"/>
        <v>4000</v>
      </c>
      <c r="R124" s="225">
        <f t="shared" si="11"/>
        <v>0</v>
      </c>
      <c r="S124" s="226">
        <f t="shared" si="11"/>
        <v>0</v>
      </c>
      <c r="T124" s="275">
        <f t="shared" si="11"/>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ref="AI124:AI176" si="12">Q124-Z124</f>
        <v>4000</v>
      </c>
      <c r="AJ124" s="225">
        <f>IF($P124-$Z124=0,0,ROUND((R124-AA124)*$AI124/($P124-$Z124),0))</f>
        <v>0</v>
      </c>
      <c r="AK124" s="371">
        <f>IF(P124-Z124=0,0,ROUND((S124-AB124)*AI124/(P124-Z124),0))</f>
        <v>0</v>
      </c>
      <c r="AL124" s="1383">
        <f t="shared" ref="AL124:AL175" si="13">P124-Q124</f>
        <v>0</v>
      </c>
      <c r="AM124" s="1339"/>
    </row>
    <row r="125" spans="1:39" ht="14.45" customHeight="1">
      <c r="A125" s="557">
        <v>2060</v>
      </c>
      <c r="B125" s="558">
        <v>0</v>
      </c>
      <c r="C125" s="558">
        <v>0</v>
      </c>
      <c r="D125" s="558">
        <v>0</v>
      </c>
      <c r="E125" s="559">
        <v>0</v>
      </c>
      <c r="K125" s="199"/>
      <c r="L125" s="200"/>
      <c r="M125" s="201" t="s">
        <v>13</v>
      </c>
      <c r="N125" s="172"/>
      <c r="O125" s="212"/>
      <c r="P125" s="224">
        <f t="shared" si="11"/>
        <v>11660</v>
      </c>
      <c r="Q125" s="225">
        <f t="shared" si="11"/>
        <v>11660</v>
      </c>
      <c r="R125" s="225">
        <f t="shared" si="11"/>
        <v>0</v>
      </c>
      <c r="S125" s="226">
        <f t="shared" si="11"/>
        <v>0</v>
      </c>
      <c r="T125" s="275">
        <f t="shared" si="11"/>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2"/>
        <v>11660</v>
      </c>
      <c r="AJ125" s="225">
        <f>IF($P125-$Z125=0,0,ROUND((R125-AA125)*$AI125/($P125-$Z125),0))</f>
        <v>0</v>
      </c>
      <c r="AK125" s="371">
        <f>IF(P125-Z125=0,0,ROUND((S125-AB125)*AI125/(P125-Z125),0))</f>
        <v>0</v>
      </c>
      <c r="AL125" s="1383">
        <f t="shared" si="13"/>
        <v>0</v>
      </c>
      <c r="AM125" s="1339"/>
    </row>
    <row r="126" spans="1:39" ht="14.45" customHeight="1">
      <c r="A126" s="557">
        <v>0</v>
      </c>
      <c r="B126" s="558">
        <v>0</v>
      </c>
      <c r="C126" s="558">
        <v>0</v>
      </c>
      <c r="D126" s="558">
        <v>0</v>
      </c>
      <c r="E126" s="559">
        <v>0</v>
      </c>
      <c r="K126" s="199" t="s">
        <v>4</v>
      </c>
      <c r="L126" s="178" t="s">
        <v>14</v>
      </c>
      <c r="M126" s="175"/>
      <c r="N126" s="175"/>
      <c r="O126" s="216"/>
      <c r="P126" s="224">
        <f t="shared" si="11"/>
        <v>0</v>
      </c>
      <c r="Q126" s="225">
        <f t="shared" si="11"/>
        <v>0</v>
      </c>
      <c r="R126" s="225">
        <f t="shared" si="11"/>
        <v>0</v>
      </c>
      <c r="S126" s="226">
        <f t="shared" si="11"/>
        <v>0</v>
      </c>
      <c r="T126" s="275">
        <f t="shared" si="11"/>
        <v>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2"/>
        <v>0</v>
      </c>
      <c r="AJ126" s="225">
        <f>SUM(AJ127:AJ128)</f>
        <v>0</v>
      </c>
      <c r="AK126" s="371">
        <f>SUM(AK127:AK128)</f>
        <v>0</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0</v>
      </c>
      <c r="Q127" s="225">
        <f t="shared" si="11"/>
        <v>0</v>
      </c>
      <c r="R127" s="225">
        <f t="shared" si="11"/>
        <v>0</v>
      </c>
      <c r="S127" s="226">
        <f t="shared" si="11"/>
        <v>0</v>
      </c>
      <c r="T127" s="275">
        <f t="shared" si="11"/>
        <v>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0</v>
      </c>
      <c r="AJ127" s="225">
        <f>IF($P127-$Z127=0,0,ROUND((R127-AA127)*$AI127/($P127-$Z127),0))</f>
        <v>0</v>
      </c>
      <c r="AK127" s="371">
        <f>IF(P127-Z127=0,0,ROUND((S127-AB127)*AI127/(P127-Z127),0))</f>
        <v>0</v>
      </c>
      <c r="AL127" s="1383">
        <f t="shared" si="13"/>
        <v>0</v>
      </c>
      <c r="AM127" s="1339"/>
    </row>
    <row r="128" spans="1:39" ht="14.45" customHeight="1">
      <c r="A128" s="557">
        <v>0</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0</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0</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8"/>
        <v>0</v>
      </c>
      <c r="AB134" s="297">
        <f t="shared" si="18"/>
        <v>0</v>
      </c>
      <c r="AC134" s="371">
        <f t="shared" si="18"/>
        <v>0</v>
      </c>
      <c r="AE134" s="199"/>
      <c r="AF134" s="221"/>
      <c r="AG134" s="201" t="s">
        <v>13</v>
      </c>
      <c r="AH134" s="202"/>
      <c r="AI134" s="224">
        <f t="shared" si="12"/>
        <v>0</v>
      </c>
      <c r="AJ134" s="225">
        <f t="shared" si="15"/>
        <v>0</v>
      </c>
      <c r="AK134" s="371">
        <f t="shared" si="16"/>
        <v>0</v>
      </c>
      <c r="AL134" s="1383">
        <f t="shared" si="13"/>
        <v>0</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8721</v>
      </c>
      <c r="Q136" s="225">
        <f t="shared" si="17"/>
        <v>3942</v>
      </c>
      <c r="R136" s="225">
        <f t="shared" si="17"/>
        <v>0</v>
      </c>
      <c r="S136" s="226">
        <f t="shared" si="17"/>
        <v>0</v>
      </c>
      <c r="T136" s="275">
        <f t="shared" si="17"/>
        <v>3100</v>
      </c>
      <c r="U136" s="207" t="s">
        <v>86</v>
      </c>
      <c r="V136" s="200"/>
      <c r="W136" s="201" t="s">
        <v>22</v>
      </c>
      <c r="X136" s="202"/>
      <c r="Y136" s="203" t="s">
        <v>156</v>
      </c>
      <c r="Z136" s="224">
        <f t="shared" si="18"/>
        <v>0</v>
      </c>
      <c r="AA136" s="225">
        <f t="shared" si="18"/>
        <v>0</v>
      </c>
      <c r="AB136" s="297">
        <f t="shared" si="18"/>
        <v>0</v>
      </c>
      <c r="AC136" s="371">
        <f t="shared" si="18"/>
        <v>0</v>
      </c>
      <c r="AE136" s="199"/>
      <c r="AF136" s="200"/>
      <c r="AG136" s="201" t="s">
        <v>22</v>
      </c>
      <c r="AH136" s="202"/>
      <c r="AI136" s="224">
        <f t="shared" si="12"/>
        <v>3942</v>
      </c>
      <c r="AJ136" s="225">
        <f t="shared" si="15"/>
        <v>0</v>
      </c>
      <c r="AK136" s="371">
        <f t="shared" si="16"/>
        <v>0</v>
      </c>
      <c r="AL136" s="1383">
        <f t="shared" si="13"/>
        <v>4779</v>
      </c>
      <c r="AM136" s="1339"/>
    </row>
    <row r="137" spans="1:39" ht="14.45" customHeight="1">
      <c r="A137" s="557">
        <v>0</v>
      </c>
      <c r="B137" s="558">
        <v>0</v>
      </c>
      <c r="C137" s="558">
        <v>0</v>
      </c>
      <c r="D137" s="558">
        <v>0</v>
      </c>
      <c r="E137" s="559">
        <v>0</v>
      </c>
      <c r="K137" s="199"/>
      <c r="L137" s="200" t="s">
        <v>25</v>
      </c>
      <c r="M137" s="201" t="s">
        <v>26</v>
      </c>
      <c r="N137" s="202"/>
      <c r="O137" s="203"/>
      <c r="P137" s="224">
        <f t="shared" si="17"/>
        <v>60080</v>
      </c>
      <c r="Q137" s="225">
        <f t="shared" si="17"/>
        <v>60080</v>
      </c>
      <c r="R137" s="225">
        <f t="shared" si="17"/>
        <v>0</v>
      </c>
      <c r="S137" s="226">
        <f t="shared" si="17"/>
        <v>40169</v>
      </c>
      <c r="T137" s="275">
        <f t="shared" si="17"/>
        <v>14700</v>
      </c>
      <c r="U137" s="207"/>
      <c r="V137" s="200" t="s">
        <v>25</v>
      </c>
      <c r="W137" s="201" t="s">
        <v>26</v>
      </c>
      <c r="X137" s="202"/>
      <c r="Y137" s="203" t="s">
        <v>156</v>
      </c>
      <c r="Z137" s="224">
        <f t="shared" si="18"/>
        <v>0</v>
      </c>
      <c r="AA137" s="225">
        <f t="shared" si="18"/>
        <v>0</v>
      </c>
      <c r="AB137" s="297">
        <f t="shared" si="18"/>
        <v>0</v>
      </c>
      <c r="AC137" s="371">
        <f t="shared" si="18"/>
        <v>0</v>
      </c>
      <c r="AE137" s="199"/>
      <c r="AF137" s="200" t="s">
        <v>25</v>
      </c>
      <c r="AG137" s="201" t="s">
        <v>26</v>
      </c>
      <c r="AH137" s="202"/>
      <c r="AI137" s="224">
        <f t="shared" si="12"/>
        <v>60080</v>
      </c>
      <c r="AJ137" s="225">
        <f t="shared" si="15"/>
        <v>0</v>
      </c>
      <c r="AK137" s="371">
        <f t="shared" si="16"/>
        <v>40169</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0</v>
      </c>
      <c r="Q138" s="225">
        <f t="shared" si="17"/>
        <v>0</v>
      </c>
      <c r="R138" s="225">
        <f t="shared" si="17"/>
        <v>0</v>
      </c>
      <c r="S138" s="226">
        <f t="shared" si="17"/>
        <v>0</v>
      </c>
      <c r="T138" s="275">
        <f t="shared" si="17"/>
        <v>0</v>
      </c>
      <c r="U138" s="207"/>
      <c r="V138" s="200" t="s">
        <v>28</v>
      </c>
      <c r="W138" s="201" t="s">
        <v>29</v>
      </c>
      <c r="X138" s="202"/>
      <c r="Y138" s="203" t="s">
        <v>156</v>
      </c>
      <c r="Z138" s="224">
        <f t="shared" si="18"/>
        <v>0</v>
      </c>
      <c r="AA138" s="225">
        <f t="shared" si="18"/>
        <v>0</v>
      </c>
      <c r="AB138" s="297">
        <f t="shared" si="18"/>
        <v>0</v>
      </c>
      <c r="AC138" s="371">
        <f t="shared" si="18"/>
        <v>0</v>
      </c>
      <c r="AE138" s="199"/>
      <c r="AF138" s="200" t="s">
        <v>28</v>
      </c>
      <c r="AG138" s="201" t="s">
        <v>29</v>
      </c>
      <c r="AH138" s="202"/>
      <c r="AI138" s="224">
        <f t="shared" si="12"/>
        <v>0</v>
      </c>
      <c r="AJ138" s="225">
        <f t="shared" si="15"/>
        <v>0</v>
      </c>
      <c r="AK138" s="371">
        <f t="shared" si="16"/>
        <v>0</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25518</v>
      </c>
      <c r="Q141" s="225">
        <f t="shared" si="17"/>
        <v>10909</v>
      </c>
      <c r="R141" s="225">
        <f t="shared" si="17"/>
        <v>0</v>
      </c>
      <c r="S141" s="226">
        <f t="shared" si="17"/>
        <v>14571</v>
      </c>
      <c r="T141" s="275">
        <f t="shared" si="17"/>
        <v>0</v>
      </c>
      <c r="U141" s="207"/>
      <c r="V141" s="200" t="s">
        <v>38</v>
      </c>
      <c r="W141" s="201" t="s">
        <v>149</v>
      </c>
      <c r="X141" s="202"/>
      <c r="Y141" s="203" t="s">
        <v>156</v>
      </c>
      <c r="Z141" s="224">
        <f t="shared" si="18"/>
        <v>0</v>
      </c>
      <c r="AA141" s="225">
        <f t="shared" si="18"/>
        <v>0</v>
      </c>
      <c r="AB141" s="297">
        <f t="shared" si="18"/>
        <v>0</v>
      </c>
      <c r="AC141" s="371">
        <f t="shared" si="18"/>
        <v>0</v>
      </c>
      <c r="AE141" s="199"/>
      <c r="AF141" s="200" t="s">
        <v>38</v>
      </c>
      <c r="AG141" s="201" t="s">
        <v>149</v>
      </c>
      <c r="AH141" s="202"/>
      <c r="AI141" s="224">
        <f t="shared" si="12"/>
        <v>10909</v>
      </c>
      <c r="AJ141" s="225">
        <f t="shared" si="15"/>
        <v>0</v>
      </c>
      <c r="AK141" s="371">
        <f t="shared" si="16"/>
        <v>6229</v>
      </c>
      <c r="AL141" s="1383">
        <f t="shared" si="13"/>
        <v>14609</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45600</v>
      </c>
      <c r="Q143" s="225">
        <f t="shared" si="19"/>
        <v>24891</v>
      </c>
      <c r="R143" s="225">
        <f t="shared" si="19"/>
        <v>0</v>
      </c>
      <c r="S143" s="226">
        <f t="shared" si="19"/>
        <v>25972</v>
      </c>
      <c r="T143" s="275">
        <f t="shared" si="19"/>
        <v>9600</v>
      </c>
      <c r="U143" s="207"/>
      <c r="V143" s="221"/>
      <c r="W143" s="201" t="s">
        <v>13</v>
      </c>
      <c r="X143" s="202"/>
      <c r="Y143" s="203" t="s">
        <v>156</v>
      </c>
      <c r="Z143" s="224">
        <f t="shared" si="18"/>
        <v>0</v>
      </c>
      <c r="AA143" s="225">
        <f t="shared" si="18"/>
        <v>0</v>
      </c>
      <c r="AB143" s="297">
        <f t="shared" si="18"/>
        <v>0</v>
      </c>
      <c r="AC143" s="371">
        <f t="shared" si="18"/>
        <v>0</v>
      </c>
      <c r="AE143" s="199" t="s">
        <v>158</v>
      </c>
      <c r="AF143" s="221"/>
      <c r="AG143" s="201" t="s">
        <v>13</v>
      </c>
      <c r="AH143" s="202"/>
      <c r="AI143" s="224">
        <f t="shared" si="12"/>
        <v>24891</v>
      </c>
      <c r="AJ143" s="225">
        <f t="shared" si="15"/>
        <v>0</v>
      </c>
      <c r="AK143" s="371">
        <f t="shared" si="16"/>
        <v>14177</v>
      </c>
      <c r="AL143" s="1383">
        <f t="shared" si="13"/>
        <v>20709</v>
      </c>
      <c r="AM143" s="1339"/>
    </row>
    <row r="144" spans="1:39" ht="14.45" customHeight="1">
      <c r="A144" s="557">
        <v>0</v>
      </c>
      <c r="B144" s="558">
        <v>0</v>
      </c>
      <c r="C144" s="558">
        <v>0</v>
      </c>
      <c r="D144" s="558">
        <v>0</v>
      </c>
      <c r="E144" s="559">
        <v>0</v>
      </c>
      <c r="K144" s="199" t="s">
        <v>4</v>
      </c>
      <c r="L144" s="178" t="s">
        <v>45</v>
      </c>
      <c r="M144" s="202"/>
      <c r="N144" s="202"/>
      <c r="O144" s="203"/>
      <c r="P144" s="224">
        <f t="shared" si="19"/>
        <v>3629</v>
      </c>
      <c r="Q144" s="225">
        <f t="shared" si="19"/>
        <v>3629</v>
      </c>
      <c r="R144" s="225">
        <f t="shared" si="19"/>
        <v>0</v>
      </c>
      <c r="S144" s="226">
        <f t="shared" si="19"/>
        <v>1000</v>
      </c>
      <c r="T144" s="275">
        <f t="shared" si="19"/>
        <v>0</v>
      </c>
      <c r="U144" s="207" t="s">
        <v>4</v>
      </c>
      <c r="V144" s="178" t="s">
        <v>45</v>
      </c>
      <c r="W144" s="202"/>
      <c r="X144" s="202"/>
      <c r="Y144" s="203" t="s">
        <v>156</v>
      </c>
      <c r="Z144" s="224">
        <f t="shared" si="18"/>
        <v>0</v>
      </c>
      <c r="AA144" s="225">
        <f t="shared" si="18"/>
        <v>0</v>
      </c>
      <c r="AB144" s="297">
        <f t="shared" si="18"/>
        <v>0</v>
      </c>
      <c r="AC144" s="371">
        <f t="shared" si="18"/>
        <v>0</v>
      </c>
      <c r="AE144" s="199" t="s">
        <v>159</v>
      </c>
      <c r="AF144" s="178" t="s">
        <v>45</v>
      </c>
      <c r="AG144" s="202"/>
      <c r="AH144" s="202"/>
      <c r="AI144" s="224">
        <f t="shared" si="12"/>
        <v>3629</v>
      </c>
      <c r="AJ144" s="225">
        <f>SUM(AJ145:AJ147)</f>
        <v>0</v>
      </c>
      <c r="AK144" s="371">
        <f>SUM(AK145:AK147)</f>
        <v>1000</v>
      </c>
      <c r="AL144" s="1383">
        <f t="shared" si="13"/>
        <v>0</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3629</v>
      </c>
      <c r="Q146" s="225">
        <f t="shared" si="19"/>
        <v>3629</v>
      </c>
      <c r="R146" s="225">
        <f t="shared" si="19"/>
        <v>0</v>
      </c>
      <c r="S146" s="226">
        <f t="shared" si="19"/>
        <v>1000</v>
      </c>
      <c r="T146" s="275">
        <f t="shared" si="19"/>
        <v>0</v>
      </c>
      <c r="U146" s="207"/>
      <c r="V146" s="200"/>
      <c r="W146" s="201" t="s">
        <v>101</v>
      </c>
      <c r="X146" s="202"/>
      <c r="Y146" s="203" t="s">
        <v>156</v>
      </c>
      <c r="Z146" s="224">
        <f t="shared" si="20"/>
        <v>0</v>
      </c>
      <c r="AA146" s="225">
        <f t="shared" si="20"/>
        <v>0</v>
      </c>
      <c r="AB146" s="297">
        <f t="shared" si="20"/>
        <v>0</v>
      </c>
      <c r="AC146" s="371">
        <f t="shared" si="20"/>
        <v>0</v>
      </c>
      <c r="AE146" s="199" t="s">
        <v>41</v>
      </c>
      <c r="AF146" s="200"/>
      <c r="AG146" s="201" t="s">
        <v>101</v>
      </c>
      <c r="AH146" s="202"/>
      <c r="AI146" s="224">
        <f t="shared" si="12"/>
        <v>3629</v>
      </c>
      <c r="AJ146" s="225">
        <f t="shared" si="21"/>
        <v>0</v>
      </c>
      <c r="AK146" s="371">
        <f t="shared" si="22"/>
        <v>1000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0</v>
      </c>
      <c r="Q147" s="225">
        <f t="shared" si="19"/>
        <v>0</v>
      </c>
      <c r="R147" s="225">
        <f t="shared" si="19"/>
        <v>0</v>
      </c>
      <c r="S147" s="226">
        <f t="shared" si="19"/>
        <v>0</v>
      </c>
      <c r="T147" s="275">
        <f t="shared" si="19"/>
        <v>0</v>
      </c>
      <c r="U147" s="207"/>
      <c r="V147" s="200"/>
      <c r="W147" s="201" t="s">
        <v>13</v>
      </c>
      <c r="X147" s="202"/>
      <c r="Y147" s="203" t="s">
        <v>156</v>
      </c>
      <c r="Z147" s="224">
        <f t="shared" si="20"/>
        <v>0</v>
      </c>
      <c r="AA147" s="225">
        <f t="shared" si="20"/>
        <v>0</v>
      </c>
      <c r="AB147" s="297">
        <f t="shared" si="20"/>
        <v>0</v>
      </c>
      <c r="AC147" s="371">
        <f t="shared" si="20"/>
        <v>0</v>
      </c>
      <c r="AE147" s="199" t="s">
        <v>162</v>
      </c>
      <c r="AF147" s="200"/>
      <c r="AG147" s="201" t="s">
        <v>13</v>
      </c>
      <c r="AH147" s="202"/>
      <c r="AI147" s="224">
        <f t="shared" si="12"/>
        <v>0</v>
      </c>
      <c r="AJ147" s="225">
        <f t="shared" si="21"/>
        <v>0</v>
      </c>
      <c r="AK147" s="371">
        <f t="shared" si="22"/>
        <v>0</v>
      </c>
      <c r="AL147" s="1383">
        <f t="shared" si="13"/>
        <v>0</v>
      </c>
      <c r="AM147" s="1339"/>
    </row>
    <row r="148" spans="1:39" ht="14.45" customHeight="1">
      <c r="A148" s="557">
        <v>0</v>
      </c>
      <c r="B148" s="558">
        <v>0</v>
      </c>
      <c r="C148" s="558">
        <v>0</v>
      </c>
      <c r="D148" s="558">
        <v>0</v>
      </c>
      <c r="E148" s="559">
        <v>0</v>
      </c>
      <c r="K148" s="199" t="s">
        <v>83</v>
      </c>
      <c r="L148" s="178"/>
      <c r="M148" s="201" t="s">
        <v>47</v>
      </c>
      <c r="N148" s="202"/>
      <c r="O148" s="203"/>
      <c r="P148" s="224">
        <f t="shared" si="19"/>
        <v>92267</v>
      </c>
      <c r="Q148" s="225">
        <f t="shared" si="19"/>
        <v>92267</v>
      </c>
      <c r="R148" s="225">
        <f t="shared" si="19"/>
        <v>24432</v>
      </c>
      <c r="S148" s="226">
        <f t="shared" si="19"/>
        <v>0</v>
      </c>
      <c r="T148" s="275">
        <f t="shared" si="19"/>
        <v>52400</v>
      </c>
      <c r="U148" s="207" t="s">
        <v>4</v>
      </c>
      <c r="V148" s="178"/>
      <c r="W148" s="201" t="s">
        <v>47</v>
      </c>
      <c r="X148" s="202"/>
      <c r="Y148" s="203" t="s">
        <v>156</v>
      </c>
      <c r="Z148" s="224">
        <f>IF(ISERROR(Z$33*(Q148/(Q148+Q149))),0,ROUND(Z$33*(Q148/(Q148+Q149)),0))</f>
        <v>2574</v>
      </c>
      <c r="AA148" s="225">
        <f>IF(ISERROR(AA$33*(R148/(R148+R149))),0,ROUND(AA$33*(R148/(R148+R149)),0))</f>
        <v>0</v>
      </c>
      <c r="AB148" s="297">
        <f>IF(ISERROR(AB$33*(S148/(S148+S149))),0,ROUND(AB$33*(S148/(S148+S149)),0))</f>
        <v>0</v>
      </c>
      <c r="AC148" s="371">
        <f>IF(ISERROR(AC$33*(T148/(T148+T149))),0,ROUND(AC$33*(T148/(T148+T149)),0))</f>
        <v>0</v>
      </c>
      <c r="AE148" s="199" t="s">
        <v>163</v>
      </c>
      <c r="AF148" s="178"/>
      <c r="AG148" s="201" t="s">
        <v>47</v>
      </c>
      <c r="AH148" s="202"/>
      <c r="AI148" s="224">
        <f t="shared" si="12"/>
        <v>89693</v>
      </c>
      <c r="AJ148" s="225">
        <f t="shared" si="21"/>
        <v>24432</v>
      </c>
      <c r="AK148" s="371">
        <f t="shared" si="22"/>
        <v>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0</v>
      </c>
      <c r="Q149" s="225">
        <f t="shared" si="19"/>
        <v>0</v>
      </c>
      <c r="R149" s="225">
        <f t="shared" si="19"/>
        <v>0</v>
      </c>
      <c r="S149" s="226">
        <f t="shared" si="19"/>
        <v>0</v>
      </c>
      <c r="T149" s="275">
        <f t="shared" si="1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2"/>
        <v>0</v>
      </c>
      <c r="AJ149" s="225">
        <f t="shared" si="21"/>
        <v>0</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3000</v>
      </c>
      <c r="Q150" s="225">
        <f t="shared" si="19"/>
        <v>3000</v>
      </c>
      <c r="R150" s="225">
        <f t="shared" si="19"/>
        <v>0</v>
      </c>
      <c r="S150" s="226">
        <f t="shared" si="19"/>
        <v>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0</v>
      </c>
      <c r="AA150" s="225">
        <f t="shared" si="23"/>
        <v>0</v>
      </c>
      <c r="AB150" s="297">
        <f t="shared" si="23"/>
        <v>0</v>
      </c>
      <c r="AC150" s="371">
        <f t="shared" si="23"/>
        <v>0</v>
      </c>
      <c r="AE150" s="199" t="s">
        <v>165</v>
      </c>
      <c r="AF150" s="200"/>
      <c r="AG150" s="201" t="s">
        <v>52</v>
      </c>
      <c r="AH150" s="202"/>
      <c r="AI150" s="224">
        <f t="shared" si="12"/>
        <v>3000</v>
      </c>
      <c r="AJ150" s="225">
        <f t="shared" si="21"/>
        <v>0</v>
      </c>
      <c r="AK150" s="371">
        <f t="shared" si="22"/>
        <v>0</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0</v>
      </c>
      <c r="Q154" s="225">
        <f t="shared" si="24"/>
        <v>0</v>
      </c>
      <c r="R154" s="225">
        <f t="shared" si="24"/>
        <v>0</v>
      </c>
      <c r="S154" s="226">
        <f t="shared" si="24"/>
        <v>0</v>
      </c>
      <c r="T154" s="275">
        <f t="shared" si="24"/>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2"/>
        <v>0</v>
      </c>
      <c r="AJ154" s="225">
        <f>SUM(AJ155:AJ159)</f>
        <v>0</v>
      </c>
      <c r="AK154" s="371">
        <f>SUM(AK155:AK159)</f>
        <v>0</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0</v>
      </c>
      <c r="Q158" s="225">
        <f t="shared" si="24"/>
        <v>0</v>
      </c>
      <c r="R158" s="225">
        <f t="shared" si="24"/>
        <v>0</v>
      </c>
      <c r="S158" s="226">
        <f t="shared" si="24"/>
        <v>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0</v>
      </c>
      <c r="AA158" s="225">
        <f t="shared" si="27"/>
        <v>0</v>
      </c>
      <c r="AB158" s="297">
        <f t="shared" si="27"/>
        <v>0</v>
      </c>
      <c r="AC158" s="371">
        <f t="shared" si="27"/>
        <v>0</v>
      </c>
      <c r="AE158" s="199"/>
      <c r="AF158" s="200"/>
      <c r="AG158" s="200"/>
      <c r="AH158" s="201" t="s">
        <v>150</v>
      </c>
      <c r="AI158" s="224">
        <f t="shared" si="12"/>
        <v>0</v>
      </c>
      <c r="AJ158" s="225">
        <f t="shared" si="25"/>
        <v>0</v>
      </c>
      <c r="AK158" s="371">
        <f t="shared" si="26"/>
        <v>0</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0</v>
      </c>
      <c r="Q160" s="225">
        <f t="shared" si="24"/>
        <v>0</v>
      </c>
      <c r="R160" s="225">
        <f t="shared" si="24"/>
        <v>0</v>
      </c>
      <c r="S160" s="226">
        <f t="shared" si="24"/>
        <v>0</v>
      </c>
      <c r="T160" s="275">
        <f t="shared" si="24"/>
        <v>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2"/>
        <v>0</v>
      </c>
      <c r="AJ160" s="225">
        <f t="shared" si="25"/>
        <v>0</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0</v>
      </c>
      <c r="Q162" s="225">
        <f t="shared" si="24"/>
        <v>0</v>
      </c>
      <c r="R162" s="225">
        <f t="shared" si="24"/>
        <v>0</v>
      </c>
      <c r="S162" s="226">
        <f t="shared" si="24"/>
        <v>0</v>
      </c>
      <c r="T162" s="275">
        <f t="shared" si="24"/>
        <v>0</v>
      </c>
      <c r="U162" s="207"/>
      <c r="V162" s="221"/>
      <c r="W162" s="201" t="s">
        <v>13</v>
      </c>
      <c r="X162" s="202"/>
      <c r="Y162" s="203" t="s">
        <v>156</v>
      </c>
      <c r="Z162" s="224">
        <f t="shared" si="28"/>
        <v>0</v>
      </c>
      <c r="AA162" s="225">
        <f t="shared" si="28"/>
        <v>0</v>
      </c>
      <c r="AB162" s="297">
        <f t="shared" si="28"/>
        <v>0</v>
      </c>
      <c r="AC162" s="371">
        <f t="shared" si="28"/>
        <v>0</v>
      </c>
      <c r="AE162" s="199"/>
      <c r="AF162" s="221"/>
      <c r="AG162" s="201" t="s">
        <v>13</v>
      </c>
      <c r="AH162" s="202"/>
      <c r="AI162" s="224">
        <f t="shared" si="12"/>
        <v>0</v>
      </c>
      <c r="AJ162" s="225">
        <f t="shared" si="25"/>
        <v>0</v>
      </c>
      <c r="AK162" s="371">
        <f t="shared" si="26"/>
        <v>0</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10295</v>
      </c>
      <c r="Q163" s="225">
        <f t="shared" si="29"/>
        <v>10295</v>
      </c>
      <c r="R163" s="225">
        <f t="shared" si="29"/>
        <v>0</v>
      </c>
      <c r="S163" s="226">
        <f t="shared" si="29"/>
        <v>0</v>
      </c>
      <c r="T163" s="275">
        <f t="shared" si="29"/>
        <v>0</v>
      </c>
      <c r="U163" s="207" t="s">
        <v>4</v>
      </c>
      <c r="V163" s="178" t="s">
        <v>78</v>
      </c>
      <c r="W163" s="202"/>
      <c r="X163" s="202"/>
      <c r="Y163" s="203" t="s">
        <v>156</v>
      </c>
      <c r="Z163" s="224">
        <f t="shared" si="28"/>
        <v>0</v>
      </c>
      <c r="AA163" s="225">
        <f t="shared" si="28"/>
        <v>0</v>
      </c>
      <c r="AB163" s="297">
        <f t="shared" si="28"/>
        <v>0</v>
      </c>
      <c r="AC163" s="371">
        <f t="shared" si="28"/>
        <v>0</v>
      </c>
      <c r="AE163" s="199" t="s">
        <v>4</v>
      </c>
      <c r="AF163" s="178" t="s">
        <v>78</v>
      </c>
      <c r="AG163" s="202"/>
      <c r="AH163" s="202"/>
      <c r="AI163" s="224">
        <f t="shared" si="12"/>
        <v>10295</v>
      </c>
      <c r="AJ163" s="225">
        <f>SUM(AJ164:AJ165)</f>
        <v>0</v>
      </c>
      <c r="AK163" s="371">
        <f>SUM(AK164:AK165)</f>
        <v>0</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10295</v>
      </c>
      <c r="Q165" s="225">
        <f t="shared" si="29"/>
        <v>10295</v>
      </c>
      <c r="R165" s="225">
        <f t="shared" si="29"/>
        <v>0</v>
      </c>
      <c r="S165" s="226">
        <f t="shared" si="29"/>
        <v>0</v>
      </c>
      <c r="T165" s="275">
        <f t="shared" si="29"/>
        <v>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2"/>
        <v>10295</v>
      </c>
      <c r="AJ165" s="225">
        <f t="shared" si="30"/>
        <v>0</v>
      </c>
      <c r="AK165" s="371">
        <f t="shared" si="31"/>
        <v>0</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29166</v>
      </c>
      <c r="Q166" s="225">
        <f t="shared" si="29"/>
        <v>29166</v>
      </c>
      <c r="R166" s="225">
        <f t="shared" si="29"/>
        <v>3437</v>
      </c>
      <c r="S166" s="226">
        <f t="shared" si="29"/>
        <v>0</v>
      </c>
      <c r="T166" s="275">
        <f t="shared" si="29"/>
        <v>14900</v>
      </c>
      <c r="U166" s="207"/>
      <c r="V166" s="174"/>
      <c r="W166" s="201" t="s">
        <v>88</v>
      </c>
      <c r="X166" s="202"/>
      <c r="Y166" s="203"/>
      <c r="Z166" s="224">
        <f t="shared" ref="Z166:AC167" si="32">Z51</f>
        <v>0</v>
      </c>
      <c r="AA166" s="225">
        <f t="shared" si="32"/>
        <v>0</v>
      </c>
      <c r="AB166" s="297">
        <f t="shared" si="32"/>
        <v>0</v>
      </c>
      <c r="AC166" s="371">
        <f t="shared" si="32"/>
        <v>0</v>
      </c>
      <c r="AE166" s="199"/>
      <c r="AF166" s="174"/>
      <c r="AG166" s="201" t="s">
        <v>88</v>
      </c>
      <c r="AH166" s="202"/>
      <c r="AI166" s="224">
        <f t="shared" si="12"/>
        <v>29166</v>
      </c>
      <c r="AJ166" s="225">
        <f t="shared" si="30"/>
        <v>3437</v>
      </c>
      <c r="AK166" s="371">
        <f t="shared" si="31"/>
        <v>0</v>
      </c>
      <c r="AL166" s="1383">
        <f t="shared" si="13"/>
        <v>0</v>
      </c>
      <c r="AM166" s="1339"/>
    </row>
    <row r="167" spans="1:39" ht="14.45" customHeight="1" thickBot="1">
      <c r="A167" s="560"/>
      <c r="B167" s="561"/>
      <c r="C167" s="561"/>
      <c r="D167" s="561"/>
      <c r="E167" s="562"/>
      <c r="K167" s="199"/>
      <c r="L167" s="181" t="s">
        <v>91</v>
      </c>
      <c r="M167" s="201" t="s">
        <v>89</v>
      </c>
      <c r="N167" s="202"/>
      <c r="O167" s="203"/>
      <c r="P167" s="224">
        <f t="shared" si="29"/>
        <v>308562</v>
      </c>
      <c r="Q167" s="225">
        <f t="shared" si="29"/>
        <v>308562</v>
      </c>
      <c r="R167" s="225">
        <f t="shared" si="29"/>
        <v>80203</v>
      </c>
      <c r="S167" s="226">
        <f t="shared" si="29"/>
        <v>0</v>
      </c>
      <c r="T167" s="275">
        <f t="shared" si="29"/>
        <v>143900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308562</v>
      </c>
      <c r="AJ167" s="225">
        <f t="shared" si="30"/>
        <v>80203</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0</v>
      </c>
      <c r="Q169" s="225">
        <f t="shared" si="29"/>
        <v>0</v>
      </c>
      <c r="R169" s="225">
        <f t="shared" si="29"/>
        <v>0</v>
      </c>
      <c r="S169" s="226">
        <f t="shared" si="29"/>
        <v>0</v>
      </c>
      <c r="T169" s="275">
        <f t="shared" si="29"/>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0</v>
      </c>
      <c r="AJ169" s="225">
        <f t="shared" si="30"/>
        <v>0</v>
      </c>
      <c r="AK169" s="371">
        <f t="shared" si="31"/>
        <v>0</v>
      </c>
      <c r="AL169" s="1383">
        <f t="shared" si="13"/>
        <v>0</v>
      </c>
      <c r="AM169" s="1339"/>
    </row>
    <row r="170" spans="1:39" ht="14.45" customHeight="1">
      <c r="A170" s="554">
        <v>0</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36">P58+P112</f>
        <v>0</v>
      </c>
      <c r="Q173" s="225">
        <f t="shared" si="36"/>
        <v>0</v>
      </c>
      <c r="R173" s="225">
        <f t="shared" si="36"/>
        <v>0</v>
      </c>
      <c r="S173" s="226">
        <f t="shared" si="36"/>
        <v>0</v>
      </c>
      <c r="T173" s="275">
        <f t="shared" si="36"/>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0</v>
      </c>
      <c r="AJ173" s="225">
        <f t="shared" si="34"/>
        <v>0</v>
      </c>
      <c r="AK173" s="371">
        <f t="shared" si="35"/>
        <v>0</v>
      </c>
      <c r="AL173" s="1383">
        <f t="shared" si="13"/>
        <v>0</v>
      </c>
      <c r="AM173" s="1339"/>
    </row>
    <row r="174" spans="1:39" ht="14.45" customHeight="1">
      <c r="A174" s="557">
        <v>2574</v>
      </c>
      <c r="B174" s="558">
        <v>0</v>
      </c>
      <c r="C174" s="558">
        <v>0</v>
      </c>
      <c r="D174" s="558">
        <v>0</v>
      </c>
      <c r="E174" s="559">
        <v>0</v>
      </c>
      <c r="K174" s="199"/>
      <c r="L174" s="221"/>
      <c r="M174" s="201" t="s">
        <v>13</v>
      </c>
      <c r="N174" s="202"/>
      <c r="O174" s="203"/>
      <c r="P174" s="224">
        <f t="shared" si="36"/>
        <v>5020</v>
      </c>
      <c r="Q174" s="225">
        <f t="shared" si="36"/>
        <v>5020</v>
      </c>
      <c r="R174" s="225">
        <f t="shared" si="36"/>
        <v>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0</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5020</v>
      </c>
      <c r="AJ174" s="225">
        <f t="shared" si="34"/>
        <v>0</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2"/>
        <v>0</v>
      </c>
      <c r="AJ175" s="225">
        <f t="shared" si="34"/>
        <v>0</v>
      </c>
      <c r="AK175" s="371">
        <f t="shared" si="35"/>
        <v>0</v>
      </c>
      <c r="AL175" s="1383">
        <f t="shared" si="13"/>
        <v>0</v>
      </c>
      <c r="AM175" s="1387" t="s">
        <v>1277</v>
      </c>
    </row>
    <row r="176" spans="1:39" ht="14.45" customHeight="1" thickBot="1">
      <c r="A176" s="557">
        <v>0</v>
      </c>
      <c r="B176" s="558">
        <v>0</v>
      </c>
      <c r="C176" s="558">
        <v>0</v>
      </c>
      <c r="D176" s="558">
        <v>0</v>
      </c>
      <c r="E176" s="559">
        <v>0</v>
      </c>
      <c r="K176" s="316"/>
      <c r="L176" s="317" t="s">
        <v>82</v>
      </c>
      <c r="M176" s="318"/>
      <c r="N176" s="318"/>
      <c r="O176" s="319"/>
      <c r="P176" s="320">
        <f t="shared" si="36"/>
        <v>607518</v>
      </c>
      <c r="Q176" s="321">
        <f t="shared" si="36"/>
        <v>567421</v>
      </c>
      <c r="R176" s="321">
        <f t="shared" si="36"/>
        <v>108072</v>
      </c>
      <c r="S176" s="322">
        <f t="shared" si="36"/>
        <v>81712</v>
      </c>
      <c r="T176" s="323">
        <f t="shared" si="36"/>
        <v>238600</v>
      </c>
      <c r="U176" s="372"/>
      <c r="V176" s="317" t="s">
        <v>82</v>
      </c>
      <c r="W176" s="318"/>
      <c r="X176" s="318"/>
      <c r="Y176" s="319"/>
      <c r="Z176" s="320">
        <f>Z61</f>
        <v>2574</v>
      </c>
      <c r="AA176" s="321">
        <f>AA61</f>
        <v>0</v>
      </c>
      <c r="AB176" s="500">
        <f>AB61</f>
        <v>0</v>
      </c>
      <c r="AC176" s="373">
        <f>AC61</f>
        <v>0</v>
      </c>
      <c r="AE176" s="374"/>
      <c r="AF176" s="317" t="s">
        <v>82</v>
      </c>
      <c r="AG176" s="318"/>
      <c r="AH176" s="318"/>
      <c r="AI176" s="375">
        <f t="shared" si="12"/>
        <v>564847</v>
      </c>
      <c r="AJ176" s="321">
        <f>SUM(AJ123,AJ126,AJ129,AJ133:AJ144,AJ148:AJ154,AJ160:AJ163,AJ166:AJ175)</f>
        <v>108072</v>
      </c>
      <c r="AK176" s="373">
        <f>SUM(AK123,AK126,AK129,AK133:AK144,AK148:AK154,AK160:AK163,AK166:AK175)</f>
        <v>61575</v>
      </c>
      <c r="AL176" s="1340">
        <f>SUM(AL123,AL126,AL129,AL133:AL144,AL148:AL154,AL160:AL163,AL166:AL175)</f>
        <v>40097</v>
      </c>
      <c r="AM176" s="1388">
        <f>P176-Q176</f>
        <v>40097</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0</v>
      </c>
      <c r="B180" s="558">
        <v>0</v>
      </c>
      <c r="C180" s="558">
        <v>0</v>
      </c>
      <c r="D180" s="558">
        <v>0</v>
      </c>
      <c r="E180" s="559">
        <v>0</v>
      </c>
      <c r="AC180" s="442"/>
    </row>
    <row r="181" spans="1:29" ht="14.25" thickBot="1">
      <c r="A181" s="557">
        <v>2574</v>
      </c>
      <c r="B181" s="558">
        <v>0</v>
      </c>
      <c r="C181" s="558">
        <v>0</v>
      </c>
      <c r="D181" s="558">
        <v>0</v>
      </c>
      <c r="E181" s="559">
        <v>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7.xml><?xml version="1.0" encoding="utf-8"?>
<worksheet xmlns="http://schemas.openxmlformats.org/spreadsheetml/2006/main" xmlns:r="http://schemas.openxmlformats.org/officeDocument/2006/relationships">
  <dimension ref="A1:AM245"/>
  <sheetViews>
    <sheetView topLeftCell="Z112" workbookViewId="0">
      <selection activeCell="C12" sqref="C12"/>
    </sheetView>
  </sheetViews>
  <sheetFormatPr defaultRowHeight="13.5"/>
  <cols>
    <col min="1" max="9" width="6.62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914</v>
      </c>
      <c r="AA2" s="165"/>
      <c r="AB2" s="165" t="s">
        <v>1</v>
      </c>
      <c r="AC2" s="165"/>
    </row>
    <row r="3" spans="1:34" ht="3" customHeight="1" thickBot="1">
      <c r="AB3" s="165"/>
      <c r="AC3" s="165"/>
    </row>
    <row r="4" spans="1:34" ht="14.45" customHeight="1" thickTop="1">
      <c r="K4" s="166"/>
      <c r="L4" s="167"/>
      <c r="M4" s="167"/>
      <c r="N4" s="167"/>
      <c r="O4" s="167"/>
      <c r="P4" s="168" t="s">
        <v>119</v>
      </c>
      <c r="Q4" s="167"/>
      <c r="R4" s="167"/>
      <c r="S4" s="167"/>
      <c r="T4" s="167"/>
      <c r="U4" s="169"/>
      <c r="V4" s="167"/>
      <c r="W4" s="167"/>
      <c r="X4" s="167"/>
      <c r="Y4" s="167"/>
      <c r="Z4" s="168" t="s">
        <v>392</v>
      </c>
      <c r="AA4" s="167"/>
      <c r="AB4" s="167"/>
      <c r="AC4" s="170"/>
      <c r="AD4" s="165"/>
      <c r="AE4" s="165"/>
      <c r="AF4" s="165"/>
      <c r="AG4" s="165"/>
      <c r="AH4" s="165"/>
    </row>
    <row r="5" spans="1:34" ht="14.45" customHeight="1">
      <c r="K5" s="171"/>
      <c r="L5" s="172"/>
      <c r="M5" s="172"/>
      <c r="N5" s="172"/>
      <c r="O5" s="172"/>
      <c r="P5" s="173" t="s">
        <v>121</v>
      </c>
      <c r="Q5" s="174" t="s">
        <v>143</v>
      </c>
      <c r="R5" s="175" t="s">
        <v>122</v>
      </c>
      <c r="S5" s="175"/>
      <c r="T5" s="176"/>
      <c r="U5" s="177"/>
      <c r="V5" s="172"/>
      <c r="W5" s="172"/>
      <c r="X5" s="172"/>
      <c r="Y5" s="172"/>
      <c r="Z5" s="173" t="s">
        <v>123</v>
      </c>
      <c r="AA5" s="178" t="s">
        <v>124</v>
      </c>
      <c r="AB5" s="175"/>
      <c r="AC5" s="179"/>
      <c r="AD5" s="165"/>
      <c r="AE5" s="165"/>
      <c r="AF5" s="165"/>
      <c r="AG5" s="165"/>
      <c r="AH5" s="165"/>
    </row>
    <row r="6" spans="1:34" ht="14.45" customHeight="1">
      <c r="K6" s="171"/>
      <c r="L6" s="172"/>
      <c r="M6" s="172"/>
      <c r="N6" s="172"/>
      <c r="O6" s="172"/>
      <c r="P6" s="180"/>
      <c r="Q6" s="181" t="s">
        <v>144</v>
      </c>
      <c r="R6" s="178" t="s">
        <v>2</v>
      </c>
      <c r="S6" s="178" t="s">
        <v>3</v>
      </c>
      <c r="T6" s="178" t="s">
        <v>393</v>
      </c>
      <c r="U6" s="177" t="s">
        <v>4</v>
      </c>
      <c r="V6" s="172" t="s">
        <v>4</v>
      </c>
      <c r="W6" s="172"/>
      <c r="X6" s="172"/>
      <c r="Y6" s="172"/>
      <c r="Z6" s="180"/>
      <c r="AA6" s="178" t="s">
        <v>2</v>
      </c>
      <c r="AB6" s="178" t="s">
        <v>3</v>
      </c>
      <c r="AC6" s="179" t="s">
        <v>393</v>
      </c>
      <c r="AD6" s="165" t="s">
        <v>4</v>
      </c>
      <c r="AE6" s="165" t="s">
        <v>4</v>
      </c>
      <c r="AF6" s="165"/>
      <c r="AG6" s="165"/>
      <c r="AH6" s="165"/>
    </row>
    <row r="7" spans="1:34" ht="14.45" customHeight="1" thickBot="1">
      <c r="K7" s="171"/>
      <c r="L7" s="172"/>
      <c r="M7" s="172"/>
      <c r="N7" s="172"/>
      <c r="O7" s="172"/>
      <c r="P7" s="182" t="s">
        <v>125</v>
      </c>
      <c r="Q7" s="183" t="s">
        <v>394</v>
      </c>
      <c r="R7" s="184" t="s">
        <v>126</v>
      </c>
      <c r="S7" s="185" t="s">
        <v>127</v>
      </c>
      <c r="T7" s="186" t="s">
        <v>395</v>
      </c>
      <c r="U7" s="177"/>
      <c r="V7" s="172"/>
      <c r="W7" s="172"/>
      <c r="X7" s="172"/>
      <c r="Y7" s="172"/>
      <c r="Z7" s="182" t="s">
        <v>5</v>
      </c>
      <c r="AA7" s="186" t="s">
        <v>6</v>
      </c>
      <c r="AB7" s="186" t="s">
        <v>7</v>
      </c>
      <c r="AC7" s="187" t="s">
        <v>398</v>
      </c>
      <c r="AD7" s="165"/>
      <c r="AE7" s="165"/>
      <c r="AF7" s="165"/>
      <c r="AG7" s="165"/>
      <c r="AH7" s="165"/>
    </row>
    <row r="8" spans="1:34" ht="14.45" customHeight="1">
      <c r="A8" s="604">
        <v>276083</v>
      </c>
      <c r="B8" s="605">
        <v>267287</v>
      </c>
      <c r="C8" s="605">
        <v>8796</v>
      </c>
      <c r="D8" s="605">
        <v>78621</v>
      </c>
      <c r="E8" s="605">
        <v>62924</v>
      </c>
      <c r="F8" s="605">
        <v>2219</v>
      </c>
      <c r="G8" s="606">
        <v>78100</v>
      </c>
      <c r="H8" s="608"/>
      <c r="I8" s="608"/>
      <c r="K8" s="188"/>
      <c r="L8" s="189" t="s">
        <v>8</v>
      </c>
      <c r="M8" s="190"/>
      <c r="N8" s="190"/>
      <c r="O8" s="191" t="s">
        <v>9</v>
      </c>
      <c r="P8" s="192">
        <f>'Ｓ４９（1974）'!A9</f>
        <v>0</v>
      </c>
      <c r="Q8" s="193">
        <f>'Ｓ４９（1974）'!B9</f>
        <v>0</v>
      </c>
      <c r="R8" s="193">
        <f>'Ｓ４９（1974）'!D9</f>
        <v>0</v>
      </c>
      <c r="S8" s="193">
        <f>'Ｓ４９（1974）'!E9</f>
        <v>0</v>
      </c>
      <c r="T8" s="194">
        <f>'Ｓ４９（1974）'!G9</f>
        <v>0</v>
      </c>
      <c r="U8" s="195"/>
      <c r="V8" s="189"/>
      <c r="W8" s="190"/>
      <c r="X8" s="190"/>
      <c r="Y8" s="191"/>
      <c r="Z8" s="196"/>
      <c r="AA8" s="197"/>
      <c r="AB8" s="197"/>
      <c r="AC8" s="198"/>
      <c r="AD8" s="165"/>
      <c r="AE8" s="165"/>
      <c r="AF8" s="165"/>
      <c r="AG8" s="165"/>
      <c r="AH8" s="165"/>
    </row>
    <row r="9" spans="1:34" ht="14.45" customHeight="1">
      <c r="A9" s="607">
        <v>0</v>
      </c>
      <c r="B9" s="608">
        <v>0</v>
      </c>
      <c r="C9" s="608">
        <v>0</v>
      </c>
      <c r="D9" s="608">
        <v>0</v>
      </c>
      <c r="E9" s="608">
        <v>0</v>
      </c>
      <c r="F9" s="608">
        <v>0</v>
      </c>
      <c r="G9" s="609">
        <v>0</v>
      </c>
      <c r="H9" s="608"/>
      <c r="I9" s="608"/>
      <c r="K9" s="199"/>
      <c r="L9" s="200"/>
      <c r="M9" s="201" t="s">
        <v>146</v>
      </c>
      <c r="N9" s="202"/>
      <c r="O9" s="203" t="s">
        <v>12</v>
      </c>
      <c r="P9" s="204">
        <f>'Ｓ４９（1974）'!A10</f>
        <v>0</v>
      </c>
      <c r="Q9" s="205">
        <f>'Ｓ４９（1974）'!B10</f>
        <v>0</v>
      </c>
      <c r="R9" s="205">
        <f>'Ｓ４９（1974）'!D10</f>
        <v>0</v>
      </c>
      <c r="S9" s="205">
        <f>'Ｓ４９（1974）'!E10</f>
        <v>0</v>
      </c>
      <c r="T9" s="206">
        <f>'Ｓ４９（1974）'!G10</f>
        <v>0</v>
      </c>
      <c r="U9" s="207"/>
      <c r="V9" s="200"/>
      <c r="W9" s="172"/>
      <c r="X9" s="172"/>
      <c r="Y9" s="208"/>
      <c r="Z9" s="209"/>
      <c r="AA9" s="210"/>
      <c r="AB9" s="210"/>
      <c r="AC9" s="211"/>
      <c r="AD9" s="165"/>
      <c r="AE9" s="165"/>
      <c r="AF9" s="165"/>
      <c r="AG9" s="165"/>
      <c r="AH9" s="165"/>
    </row>
    <row r="10" spans="1:34" ht="14.45" customHeight="1">
      <c r="A10" s="607">
        <v>0</v>
      </c>
      <c r="B10" s="608">
        <v>0</v>
      </c>
      <c r="C10" s="608">
        <v>0</v>
      </c>
      <c r="D10" s="608">
        <v>0</v>
      </c>
      <c r="E10" s="608">
        <v>0</v>
      </c>
      <c r="F10" s="608">
        <v>0</v>
      </c>
      <c r="G10" s="609">
        <v>0</v>
      </c>
      <c r="H10" s="608"/>
      <c r="I10" s="608"/>
      <c r="K10" s="199"/>
      <c r="L10" s="200"/>
      <c r="M10" s="201" t="s">
        <v>13</v>
      </c>
      <c r="N10" s="172"/>
      <c r="O10" s="212"/>
      <c r="P10" s="213">
        <f>P8-P9</f>
        <v>0</v>
      </c>
      <c r="Q10" s="214">
        <f>Q8-Q9</f>
        <v>0</v>
      </c>
      <c r="R10" s="214">
        <f>R8-R9</f>
        <v>0</v>
      </c>
      <c r="S10" s="214">
        <f>S8-S9</f>
        <v>0</v>
      </c>
      <c r="T10" s="215">
        <f>T8-T9</f>
        <v>0</v>
      </c>
      <c r="U10" s="207"/>
      <c r="V10" s="200"/>
      <c r="W10" s="172"/>
      <c r="X10" s="172"/>
      <c r="Y10" s="208"/>
      <c r="Z10" s="209"/>
      <c r="AA10" s="210"/>
      <c r="AB10" s="210"/>
      <c r="AC10" s="211"/>
      <c r="AD10" s="165"/>
      <c r="AE10" s="165"/>
      <c r="AF10" s="165"/>
      <c r="AG10" s="165"/>
      <c r="AH10" s="165"/>
    </row>
    <row r="11" spans="1:34" ht="14.45" customHeight="1">
      <c r="A11" s="607">
        <v>5200</v>
      </c>
      <c r="B11" s="608">
        <v>5200</v>
      </c>
      <c r="C11" s="608">
        <v>0</v>
      </c>
      <c r="D11" s="608">
        <v>0</v>
      </c>
      <c r="E11" s="608">
        <v>1592</v>
      </c>
      <c r="F11" s="608">
        <v>0</v>
      </c>
      <c r="G11" s="609">
        <v>0</v>
      </c>
      <c r="H11" s="608"/>
      <c r="I11" s="608"/>
      <c r="K11" s="199" t="s">
        <v>4</v>
      </c>
      <c r="L11" s="178" t="s">
        <v>14</v>
      </c>
      <c r="M11" s="175"/>
      <c r="N11" s="175"/>
      <c r="O11" s="216" t="s">
        <v>15</v>
      </c>
      <c r="P11" s="217">
        <f>'Ｓ４９（1974）'!A11</f>
        <v>5200</v>
      </c>
      <c r="Q11" s="218">
        <f>'Ｓ４９（1974）'!B11</f>
        <v>5200</v>
      </c>
      <c r="R11" s="218">
        <f>'Ｓ４９（1974）'!D11</f>
        <v>0</v>
      </c>
      <c r="S11" s="218">
        <f>'Ｓ４９（1974）'!E11</f>
        <v>1592</v>
      </c>
      <c r="T11" s="219">
        <f>'Ｓ４９（1974）'!G11</f>
        <v>0</v>
      </c>
      <c r="U11" s="207"/>
      <c r="V11" s="200"/>
      <c r="W11" s="172"/>
      <c r="X11" s="172"/>
      <c r="Y11" s="208"/>
      <c r="Z11" s="209"/>
      <c r="AA11" s="210"/>
      <c r="AB11" s="210"/>
      <c r="AC11" s="211"/>
      <c r="AD11" s="165"/>
      <c r="AE11" s="165"/>
      <c r="AF11" s="165"/>
      <c r="AG11" s="165"/>
      <c r="AH11" s="165"/>
    </row>
    <row r="12" spans="1:34" ht="14.45" customHeight="1">
      <c r="A12" s="607">
        <v>5200</v>
      </c>
      <c r="B12" s="608">
        <v>5200</v>
      </c>
      <c r="C12" s="608">
        <v>0</v>
      </c>
      <c r="D12" s="608">
        <v>0</v>
      </c>
      <c r="E12" s="608">
        <v>1592</v>
      </c>
      <c r="F12" s="608">
        <v>0</v>
      </c>
      <c r="G12" s="609">
        <v>0</v>
      </c>
      <c r="H12" s="608"/>
      <c r="I12" s="608"/>
      <c r="K12" s="199"/>
      <c r="L12" s="200"/>
      <c r="M12" s="201" t="s">
        <v>16</v>
      </c>
      <c r="N12" s="202"/>
      <c r="O12" s="203" t="s">
        <v>17</v>
      </c>
      <c r="P12" s="204">
        <f>'Ｓ４９（1974）'!A12</f>
        <v>5200</v>
      </c>
      <c r="Q12" s="205">
        <f>'Ｓ４９（1974）'!B12</f>
        <v>5200</v>
      </c>
      <c r="R12" s="205">
        <f>'Ｓ４９（1974）'!D12</f>
        <v>0</v>
      </c>
      <c r="S12" s="205">
        <f>'Ｓ４９（1974）'!E12</f>
        <v>1592</v>
      </c>
      <c r="T12" s="206">
        <f>'Ｓ４９（1974）'!G12</f>
        <v>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607">
        <v>0</v>
      </c>
      <c r="B13" s="608">
        <v>0</v>
      </c>
      <c r="C13" s="608">
        <v>0</v>
      </c>
      <c r="D13" s="608">
        <v>0</v>
      </c>
      <c r="E13" s="608">
        <v>0</v>
      </c>
      <c r="F13" s="608">
        <v>0</v>
      </c>
      <c r="G13" s="609">
        <v>0</v>
      </c>
      <c r="H13" s="608"/>
      <c r="I13" s="608"/>
      <c r="K13" s="199"/>
      <c r="L13" s="221"/>
      <c r="M13" s="201" t="s">
        <v>13</v>
      </c>
      <c r="N13" s="222"/>
      <c r="O13" s="223"/>
      <c r="P13" s="213">
        <f>P11-P12</f>
        <v>0</v>
      </c>
      <c r="Q13" s="214">
        <f>Q11-Q12</f>
        <v>0</v>
      </c>
      <c r="R13" s="214">
        <f>R11-R12</f>
        <v>0</v>
      </c>
      <c r="S13" s="214">
        <f>S11-S12</f>
        <v>0</v>
      </c>
      <c r="T13" s="215">
        <f>T11-T12</f>
        <v>0</v>
      </c>
      <c r="U13" s="207"/>
      <c r="V13" s="200"/>
      <c r="W13" s="172"/>
      <c r="X13" s="172"/>
      <c r="Y13" s="212"/>
      <c r="Z13" s="209"/>
      <c r="AA13" s="210"/>
      <c r="AB13" s="210"/>
      <c r="AC13" s="211"/>
      <c r="AD13" s="165"/>
      <c r="AE13" s="165"/>
      <c r="AF13" s="165"/>
      <c r="AG13" s="165"/>
      <c r="AH13" s="165"/>
    </row>
    <row r="14" spans="1:34" ht="14.45" customHeight="1">
      <c r="A14" s="607">
        <v>0</v>
      </c>
      <c r="B14" s="608">
        <v>0</v>
      </c>
      <c r="C14" s="608">
        <v>0</v>
      </c>
      <c r="D14" s="608">
        <v>0</v>
      </c>
      <c r="E14" s="608">
        <v>0</v>
      </c>
      <c r="F14" s="608">
        <v>0</v>
      </c>
      <c r="G14" s="609">
        <v>0</v>
      </c>
      <c r="H14" s="608"/>
      <c r="I14" s="608"/>
      <c r="K14" s="199" t="s">
        <v>4</v>
      </c>
      <c r="L14" s="174"/>
      <c r="M14" s="200" t="s">
        <v>94</v>
      </c>
      <c r="N14" s="202"/>
      <c r="O14" s="203" t="s">
        <v>93</v>
      </c>
      <c r="P14" s="204">
        <f>'Ｓ４９（1974）'!A14</f>
        <v>0</v>
      </c>
      <c r="Q14" s="205">
        <f>'Ｓ４９（1974）'!B14</f>
        <v>0</v>
      </c>
      <c r="R14" s="205">
        <f>'Ｓ４９（1974）'!D14</f>
        <v>0</v>
      </c>
      <c r="S14" s="205">
        <f>'Ｓ４９（1974）'!E14</f>
        <v>0</v>
      </c>
      <c r="T14" s="206">
        <f>'Ｓ４９（1974）'!G14</f>
        <v>0</v>
      </c>
      <c r="U14" s="207"/>
      <c r="V14" s="201" t="s">
        <v>135</v>
      </c>
      <c r="W14" s="202"/>
      <c r="X14" s="202"/>
      <c r="Y14" s="220" t="s">
        <v>34</v>
      </c>
      <c r="Z14" s="204">
        <f>+A178</f>
        <v>0</v>
      </c>
      <c r="AA14" s="205">
        <f>+B178</f>
        <v>0</v>
      </c>
      <c r="AB14" s="205">
        <f>+C178</f>
        <v>0</v>
      </c>
      <c r="AC14" s="548">
        <f>+E178</f>
        <v>0</v>
      </c>
      <c r="AD14" s="165"/>
      <c r="AE14" s="165"/>
      <c r="AF14" s="165"/>
      <c r="AG14" s="165"/>
      <c r="AH14" s="165"/>
    </row>
    <row r="15" spans="1:34" ht="14.45" customHeight="1">
      <c r="A15" s="607">
        <v>0</v>
      </c>
      <c r="B15" s="608">
        <v>0</v>
      </c>
      <c r="C15" s="608">
        <v>0</v>
      </c>
      <c r="D15" s="608">
        <v>0</v>
      </c>
      <c r="E15" s="608">
        <v>0</v>
      </c>
      <c r="F15" s="608">
        <v>0</v>
      </c>
      <c r="G15" s="609">
        <v>0</v>
      </c>
      <c r="H15" s="608"/>
      <c r="I15" s="608"/>
      <c r="K15" s="199"/>
      <c r="L15" s="181" t="s">
        <v>102</v>
      </c>
      <c r="M15" s="200"/>
      <c r="N15" s="201" t="s">
        <v>148</v>
      </c>
      <c r="O15" s="203" t="s">
        <v>97</v>
      </c>
      <c r="P15" s="204">
        <f>'Ｓ４９（1974）'!A15</f>
        <v>0</v>
      </c>
      <c r="Q15" s="205">
        <f>'Ｓ４９（1974）'!B15</f>
        <v>0</v>
      </c>
      <c r="R15" s="205">
        <f>'Ｓ４９（1974）'!D15</f>
        <v>0</v>
      </c>
      <c r="S15" s="205">
        <f>'Ｓ４９（1974）'!E15</f>
        <v>0</v>
      </c>
      <c r="T15" s="206">
        <f>'Ｓ４９（1974）'!G15</f>
        <v>0</v>
      </c>
      <c r="U15" s="207"/>
      <c r="V15" s="200"/>
      <c r="W15" s="172"/>
      <c r="X15" s="172"/>
      <c r="Y15" s="212"/>
      <c r="Z15" s="209"/>
      <c r="AA15" s="210"/>
      <c r="AB15" s="210"/>
      <c r="AC15" s="211"/>
      <c r="AD15" s="165"/>
      <c r="AE15" s="165"/>
      <c r="AF15" s="165"/>
      <c r="AG15" s="165"/>
      <c r="AH15" s="165"/>
    </row>
    <row r="16" spans="1:34" ht="14.45" customHeight="1">
      <c r="A16" s="607">
        <v>0</v>
      </c>
      <c r="B16" s="608">
        <v>0</v>
      </c>
      <c r="C16" s="608">
        <v>0</v>
      </c>
      <c r="D16" s="608">
        <v>0</v>
      </c>
      <c r="E16" s="608">
        <v>0</v>
      </c>
      <c r="F16" s="608">
        <v>0</v>
      </c>
      <c r="G16" s="609">
        <v>0</v>
      </c>
      <c r="H16" s="608"/>
      <c r="I16" s="608"/>
      <c r="K16" s="199"/>
      <c r="L16" s="181" t="s">
        <v>103</v>
      </c>
      <c r="M16" s="181"/>
      <c r="N16" s="201" t="s">
        <v>96</v>
      </c>
      <c r="O16" s="203" t="s">
        <v>34</v>
      </c>
      <c r="P16" s="204">
        <f>'Ｓ４９（1974）'!A16</f>
        <v>0</v>
      </c>
      <c r="Q16" s="205">
        <f>'Ｓ４９（1974）'!B16</f>
        <v>0</v>
      </c>
      <c r="R16" s="205">
        <f>'Ｓ４９（1974）'!D16</f>
        <v>0</v>
      </c>
      <c r="S16" s="205">
        <f>'Ｓ４９（1974）'!E16</f>
        <v>0</v>
      </c>
      <c r="T16" s="206">
        <f>'Ｓ４９（1974）'!G16</f>
        <v>0</v>
      </c>
      <c r="U16" s="207"/>
      <c r="V16" s="200"/>
      <c r="W16" s="172"/>
      <c r="X16" s="172"/>
      <c r="Y16" s="212"/>
      <c r="Z16" s="209"/>
      <c r="AA16" s="210"/>
      <c r="AB16" s="210"/>
      <c r="AC16" s="211"/>
      <c r="AD16" s="165"/>
      <c r="AE16" s="165"/>
      <c r="AF16" s="165"/>
      <c r="AG16" s="165"/>
      <c r="AH16" s="165"/>
    </row>
    <row r="17" spans="1:34" ht="14.45" customHeight="1">
      <c r="A17" s="607">
        <v>0</v>
      </c>
      <c r="B17" s="608">
        <v>0</v>
      </c>
      <c r="C17" s="608">
        <v>0</v>
      </c>
      <c r="D17" s="608">
        <v>0</v>
      </c>
      <c r="E17" s="608">
        <v>0</v>
      </c>
      <c r="F17" s="608">
        <v>0</v>
      </c>
      <c r="G17" s="609">
        <v>0</v>
      </c>
      <c r="H17" s="608"/>
      <c r="I17" s="608"/>
      <c r="K17" s="199"/>
      <c r="L17" s="181" t="s">
        <v>41</v>
      </c>
      <c r="M17" s="221"/>
      <c r="N17" s="201" t="s">
        <v>13</v>
      </c>
      <c r="O17" s="203"/>
      <c r="P17" s="224">
        <f>P14-P15-P16</f>
        <v>0</v>
      </c>
      <c r="Q17" s="225">
        <f>Q14-Q15-Q16</f>
        <v>0</v>
      </c>
      <c r="R17" s="225">
        <f>R14-R15-R16</f>
        <v>0</v>
      </c>
      <c r="S17" s="225">
        <f>S14-S15-S16</f>
        <v>0</v>
      </c>
      <c r="T17" s="226">
        <f>T14-T15-T16</f>
        <v>0</v>
      </c>
      <c r="U17" s="207"/>
      <c r="V17" s="200"/>
      <c r="W17" s="172"/>
      <c r="X17" s="172"/>
      <c r="Y17" s="212"/>
      <c r="Z17" s="209"/>
      <c r="AA17" s="210"/>
      <c r="AB17" s="210"/>
      <c r="AC17" s="211"/>
      <c r="AD17" s="165"/>
      <c r="AE17" s="165"/>
      <c r="AF17" s="165"/>
      <c r="AG17" s="165"/>
      <c r="AH17" s="165"/>
    </row>
    <row r="18" spans="1:34" ht="14.45" customHeight="1">
      <c r="A18" s="607">
        <v>0</v>
      </c>
      <c r="B18" s="608">
        <v>0</v>
      </c>
      <c r="C18" s="608">
        <v>0</v>
      </c>
      <c r="D18" s="608">
        <v>0</v>
      </c>
      <c r="E18" s="608">
        <v>0</v>
      </c>
      <c r="F18" s="608">
        <v>0</v>
      </c>
      <c r="G18" s="609">
        <v>0</v>
      </c>
      <c r="H18" s="608"/>
      <c r="I18" s="608"/>
      <c r="K18" s="199"/>
      <c r="L18" s="181"/>
      <c r="M18" s="201" t="s">
        <v>95</v>
      </c>
      <c r="N18" s="202"/>
      <c r="O18" s="203" t="s">
        <v>98</v>
      </c>
      <c r="P18" s="204">
        <f>'Ｓ４９（1974）'!A17</f>
        <v>0</v>
      </c>
      <c r="Q18" s="205">
        <f>'Ｓ４９（1974）'!B17</f>
        <v>0</v>
      </c>
      <c r="R18" s="205">
        <f>'Ｓ４９（1974）'!D17</f>
        <v>0</v>
      </c>
      <c r="S18" s="205">
        <f>'Ｓ４９（1974）'!E17</f>
        <v>0</v>
      </c>
      <c r="T18" s="206">
        <f>'Ｓ４９（1974）'!G17</f>
        <v>0</v>
      </c>
      <c r="U18" s="207"/>
      <c r="V18" s="200"/>
      <c r="W18" s="172"/>
      <c r="X18" s="172"/>
      <c r="Y18" s="212"/>
      <c r="Z18" s="209"/>
      <c r="AA18" s="210"/>
      <c r="AB18" s="210"/>
      <c r="AC18" s="211"/>
      <c r="AD18" s="165"/>
      <c r="AE18" s="165"/>
      <c r="AF18" s="165"/>
      <c r="AG18" s="165"/>
      <c r="AH18" s="165"/>
    </row>
    <row r="19" spans="1:34" ht="14.45" customHeight="1">
      <c r="A19" s="607">
        <v>0</v>
      </c>
      <c r="B19" s="608">
        <v>0</v>
      </c>
      <c r="C19" s="608">
        <v>0</v>
      </c>
      <c r="D19" s="608">
        <v>0</v>
      </c>
      <c r="E19" s="608">
        <v>0</v>
      </c>
      <c r="F19" s="608">
        <v>0</v>
      </c>
      <c r="G19" s="609">
        <v>0</v>
      </c>
      <c r="H19" s="608"/>
      <c r="I19" s="608"/>
      <c r="K19" s="199"/>
      <c r="L19" s="221"/>
      <c r="M19" s="201" t="s">
        <v>13</v>
      </c>
      <c r="N19" s="202"/>
      <c r="O19" s="203" t="s">
        <v>99</v>
      </c>
      <c r="P19" s="204">
        <f>'Ｓ４９（1974）'!A18</f>
        <v>0</v>
      </c>
      <c r="Q19" s="205">
        <f>'Ｓ４９（1974）'!B18</f>
        <v>0</v>
      </c>
      <c r="R19" s="205">
        <f>'Ｓ４９（1974）'!D18</f>
        <v>0</v>
      </c>
      <c r="S19" s="205">
        <f>'Ｓ４９（1974）'!E18</f>
        <v>0</v>
      </c>
      <c r="T19" s="206">
        <f>'Ｓ４９（1974）'!G18</f>
        <v>0</v>
      </c>
      <c r="U19" s="207"/>
      <c r="V19" s="200"/>
      <c r="W19" s="172"/>
      <c r="X19" s="172"/>
      <c r="Y19" s="212"/>
      <c r="Z19" s="209"/>
      <c r="AA19" s="210"/>
      <c r="AB19" s="210"/>
      <c r="AC19" s="211"/>
      <c r="AD19" s="165"/>
      <c r="AE19" s="165"/>
      <c r="AF19" s="165"/>
      <c r="AG19" s="165"/>
      <c r="AH19" s="165"/>
    </row>
    <row r="20" spans="1:34" ht="14.45" customHeight="1">
      <c r="A20" s="607">
        <v>89935</v>
      </c>
      <c r="B20" s="608">
        <v>81139</v>
      </c>
      <c r="C20" s="608">
        <v>8796</v>
      </c>
      <c r="D20" s="608">
        <v>0</v>
      </c>
      <c r="E20" s="608">
        <v>61332</v>
      </c>
      <c r="F20" s="608">
        <v>2219</v>
      </c>
      <c r="G20" s="609">
        <v>13800</v>
      </c>
      <c r="H20" s="608"/>
      <c r="I20" s="608"/>
      <c r="K20" s="199"/>
      <c r="L20" s="201" t="s">
        <v>19</v>
      </c>
      <c r="M20" s="202"/>
      <c r="N20" s="202"/>
      <c r="O20" s="203" t="s">
        <v>20</v>
      </c>
      <c r="P20" s="204">
        <f>'Ｓ４９（1974）'!A19</f>
        <v>0</v>
      </c>
      <c r="Q20" s="205">
        <f>'Ｓ４９（1974）'!B19</f>
        <v>0</v>
      </c>
      <c r="R20" s="205">
        <f>'Ｓ４９（1974）'!D19</f>
        <v>0</v>
      </c>
      <c r="S20" s="205">
        <f>'Ｓ４９（1974）'!E19</f>
        <v>0</v>
      </c>
      <c r="T20" s="206">
        <f>'Ｓ４９（1974）'!G19</f>
        <v>0</v>
      </c>
      <c r="U20" s="207" t="s">
        <v>4</v>
      </c>
      <c r="V20" s="200"/>
      <c r="W20" s="172"/>
      <c r="X20" s="172"/>
      <c r="Y20" s="212"/>
      <c r="Z20" s="209"/>
      <c r="AA20" s="210"/>
      <c r="AB20" s="210"/>
      <c r="AC20" s="211"/>
      <c r="AD20" s="165"/>
      <c r="AE20" s="165"/>
      <c r="AF20" s="165"/>
      <c r="AG20" s="165"/>
      <c r="AH20" s="165"/>
    </row>
    <row r="21" spans="1:34" ht="14.45" customHeight="1">
      <c r="A21" s="607">
        <v>0</v>
      </c>
      <c r="B21" s="608">
        <v>0</v>
      </c>
      <c r="C21" s="608">
        <v>0</v>
      </c>
      <c r="D21" s="608">
        <v>0</v>
      </c>
      <c r="E21" s="608">
        <v>0</v>
      </c>
      <c r="F21" s="608">
        <v>0</v>
      </c>
      <c r="G21" s="609">
        <v>0</v>
      </c>
      <c r="H21" s="608"/>
      <c r="I21" s="608"/>
      <c r="K21" s="199" t="s">
        <v>21</v>
      </c>
      <c r="L21" s="200"/>
      <c r="M21" s="201" t="s">
        <v>22</v>
      </c>
      <c r="N21" s="202"/>
      <c r="O21" s="203" t="s">
        <v>23</v>
      </c>
      <c r="P21" s="204">
        <f>'Ｓ４９（1974）'!A21</f>
        <v>0</v>
      </c>
      <c r="Q21" s="205">
        <f>'Ｓ４９（1974）'!B21</f>
        <v>0</v>
      </c>
      <c r="R21" s="205">
        <f>'Ｓ４９（1974）'!D21</f>
        <v>0</v>
      </c>
      <c r="S21" s="205">
        <f>'Ｓ４９（1974）'!E21</f>
        <v>0</v>
      </c>
      <c r="T21" s="206">
        <f>'Ｓ４９（1974）'!G21</f>
        <v>0</v>
      </c>
      <c r="U21" s="207" t="s">
        <v>24</v>
      </c>
      <c r="V21" s="200"/>
      <c r="W21" s="212"/>
      <c r="X21" s="212"/>
      <c r="Y21" s="212"/>
      <c r="Z21" s="209"/>
      <c r="AA21" s="210"/>
      <c r="AB21" s="210"/>
      <c r="AC21" s="211"/>
      <c r="AD21" s="165"/>
      <c r="AE21" s="165"/>
      <c r="AF21" s="165"/>
      <c r="AG21" s="165"/>
      <c r="AH21" s="165"/>
    </row>
    <row r="22" spans="1:34" ht="14.45" customHeight="1">
      <c r="A22" s="607">
        <v>52971</v>
      </c>
      <c r="B22" s="608">
        <v>52971</v>
      </c>
      <c r="C22" s="608">
        <v>0</v>
      </c>
      <c r="D22" s="608">
        <v>0</v>
      </c>
      <c r="E22" s="608">
        <v>37581</v>
      </c>
      <c r="F22" s="608">
        <v>1019</v>
      </c>
      <c r="G22" s="609">
        <v>10400</v>
      </c>
      <c r="H22" s="608"/>
      <c r="I22" s="608"/>
      <c r="K22" s="199"/>
      <c r="L22" s="200" t="s">
        <v>25</v>
      </c>
      <c r="M22" s="201" t="s">
        <v>26</v>
      </c>
      <c r="N22" s="202"/>
      <c r="O22" s="203" t="s">
        <v>27</v>
      </c>
      <c r="P22" s="204">
        <f>'Ｓ４９（1974）'!A22</f>
        <v>52971</v>
      </c>
      <c r="Q22" s="205">
        <f>'Ｓ４９（1974）'!B22</f>
        <v>52971</v>
      </c>
      <c r="R22" s="205">
        <f>'Ｓ４９（1974）'!D22</f>
        <v>0</v>
      </c>
      <c r="S22" s="205">
        <f>'Ｓ４９（1974）'!E22</f>
        <v>37581</v>
      </c>
      <c r="T22" s="206">
        <f>'Ｓ４９（1974）'!G22</f>
        <v>10400</v>
      </c>
      <c r="U22" s="207"/>
      <c r="V22" s="200"/>
      <c r="W22" s="172"/>
      <c r="X22" s="172"/>
      <c r="Y22" s="212"/>
      <c r="Z22" s="209"/>
      <c r="AA22" s="210"/>
      <c r="AB22" s="210"/>
      <c r="AC22" s="211"/>
      <c r="AD22" s="165"/>
      <c r="AE22" s="165"/>
      <c r="AF22" s="165"/>
      <c r="AG22" s="165"/>
      <c r="AH22" s="165"/>
    </row>
    <row r="23" spans="1:34" ht="14.45" customHeight="1">
      <c r="A23" s="607">
        <v>0</v>
      </c>
      <c r="B23" s="608">
        <v>0</v>
      </c>
      <c r="C23" s="608">
        <v>0</v>
      </c>
      <c r="D23" s="608">
        <v>0</v>
      </c>
      <c r="E23" s="608">
        <v>0</v>
      </c>
      <c r="F23" s="608">
        <v>0</v>
      </c>
      <c r="G23" s="609">
        <v>0</v>
      </c>
      <c r="H23" s="608"/>
      <c r="I23" s="608"/>
      <c r="K23" s="199"/>
      <c r="L23" s="200" t="s">
        <v>28</v>
      </c>
      <c r="M23" s="201" t="s">
        <v>29</v>
      </c>
      <c r="N23" s="202"/>
      <c r="O23" s="203" t="s">
        <v>30</v>
      </c>
      <c r="P23" s="204">
        <f>'Ｓ４９（1974）'!A23</f>
        <v>0</v>
      </c>
      <c r="Q23" s="205">
        <f>'Ｓ４９（1974）'!B23</f>
        <v>0</v>
      </c>
      <c r="R23" s="205">
        <f>'Ｓ４９（1974）'!D23</f>
        <v>0</v>
      </c>
      <c r="S23" s="205">
        <f>'Ｓ４９（1974）'!E23</f>
        <v>0</v>
      </c>
      <c r="T23" s="206">
        <f>'Ｓ４９（1974）'!G23</f>
        <v>0</v>
      </c>
      <c r="U23" s="207"/>
      <c r="V23" s="200"/>
      <c r="W23" s="172"/>
      <c r="X23" s="172"/>
      <c r="Y23" s="172"/>
      <c r="Z23" s="209"/>
      <c r="AA23" s="210"/>
      <c r="AB23" s="210"/>
      <c r="AC23" s="211"/>
      <c r="AD23" s="165"/>
      <c r="AE23" s="165"/>
      <c r="AF23" s="165"/>
      <c r="AG23" s="165"/>
      <c r="AH23" s="165"/>
    </row>
    <row r="24" spans="1:34" ht="14.45" customHeight="1">
      <c r="A24" s="607">
        <v>0</v>
      </c>
      <c r="B24" s="608">
        <v>0</v>
      </c>
      <c r="C24" s="608">
        <v>0</v>
      </c>
      <c r="D24" s="608">
        <v>0</v>
      </c>
      <c r="E24" s="608">
        <v>0</v>
      </c>
      <c r="F24" s="608">
        <v>0</v>
      </c>
      <c r="G24" s="609">
        <v>0</v>
      </c>
      <c r="H24" s="608"/>
      <c r="I24" s="608"/>
      <c r="K24" s="199"/>
      <c r="L24" s="200" t="s">
        <v>31</v>
      </c>
      <c r="M24" s="201" t="s">
        <v>32</v>
      </c>
      <c r="N24" s="202"/>
      <c r="O24" s="203" t="s">
        <v>33</v>
      </c>
      <c r="P24" s="204">
        <f>'Ｓ４９（1974）'!A24</f>
        <v>0</v>
      </c>
      <c r="Q24" s="205">
        <f>'Ｓ４９（1974）'!B24</f>
        <v>0</v>
      </c>
      <c r="R24" s="205">
        <f>'Ｓ４９（1974）'!D24</f>
        <v>0</v>
      </c>
      <c r="S24" s="205">
        <f>'Ｓ４９（1974）'!E24</f>
        <v>0</v>
      </c>
      <c r="T24" s="206">
        <f>'Ｓ４９（1974）'!G24</f>
        <v>0</v>
      </c>
      <c r="U24" s="207"/>
      <c r="V24" s="200"/>
      <c r="W24" s="212"/>
      <c r="X24" s="212"/>
      <c r="Y24" s="212"/>
      <c r="Z24" s="209"/>
      <c r="AA24" s="210"/>
      <c r="AB24" s="210"/>
      <c r="AC24" s="211"/>
      <c r="AD24" s="165"/>
      <c r="AE24" s="165"/>
      <c r="AF24" s="165"/>
      <c r="AG24" s="165"/>
      <c r="AH24" s="165"/>
    </row>
    <row r="25" spans="1:34" ht="14.45" customHeight="1">
      <c r="A25" s="607">
        <v>0</v>
      </c>
      <c r="B25" s="608">
        <v>0</v>
      </c>
      <c r="C25" s="608">
        <v>0</v>
      </c>
      <c r="D25" s="608">
        <v>0</v>
      </c>
      <c r="E25" s="608">
        <v>0</v>
      </c>
      <c r="F25" s="608">
        <v>0</v>
      </c>
      <c r="G25" s="609">
        <v>0</v>
      </c>
      <c r="H25" s="608"/>
      <c r="I25" s="608"/>
      <c r="K25" s="199"/>
      <c r="L25" s="200" t="s">
        <v>35</v>
      </c>
      <c r="M25" s="201" t="s">
        <v>36</v>
      </c>
      <c r="N25" s="202"/>
      <c r="O25" s="203" t="s">
        <v>37</v>
      </c>
      <c r="P25" s="204">
        <f>'Ｓ４９（1974）'!A25</f>
        <v>0</v>
      </c>
      <c r="Q25" s="205">
        <f>'Ｓ４９（1974）'!B25</f>
        <v>0</v>
      </c>
      <c r="R25" s="205">
        <f>'Ｓ４９（1974）'!D25</f>
        <v>0</v>
      </c>
      <c r="S25" s="205">
        <f>'Ｓ４９（1974）'!E25</f>
        <v>0</v>
      </c>
      <c r="T25" s="206">
        <f>'Ｓ４９（1974）'!G25</f>
        <v>0</v>
      </c>
      <c r="U25" s="207"/>
      <c r="V25" s="200"/>
      <c r="W25" s="172"/>
      <c r="X25" s="172"/>
      <c r="Y25" s="212"/>
      <c r="Z25" s="209"/>
      <c r="AA25" s="210"/>
      <c r="AB25" s="210"/>
      <c r="AC25" s="211"/>
      <c r="AD25" s="165"/>
      <c r="AE25" s="165"/>
      <c r="AF25" s="165"/>
      <c r="AG25" s="165"/>
      <c r="AH25" s="165"/>
    </row>
    <row r="26" spans="1:34" ht="14.45" customHeight="1">
      <c r="A26" s="607">
        <v>13267</v>
      </c>
      <c r="B26" s="608">
        <v>13267</v>
      </c>
      <c r="C26" s="608">
        <v>0</v>
      </c>
      <c r="D26" s="608">
        <v>0</v>
      </c>
      <c r="E26" s="608">
        <v>5825</v>
      </c>
      <c r="F26" s="608">
        <v>1200</v>
      </c>
      <c r="G26" s="609">
        <v>0</v>
      </c>
      <c r="H26" s="608"/>
      <c r="I26" s="608"/>
      <c r="K26" s="199"/>
      <c r="L26" s="200" t="s">
        <v>38</v>
      </c>
      <c r="M26" s="201" t="s">
        <v>39</v>
      </c>
      <c r="N26" s="202"/>
      <c r="O26" s="203" t="s">
        <v>40</v>
      </c>
      <c r="P26" s="204">
        <f>'Ｓ４９（1974）'!A26</f>
        <v>13267</v>
      </c>
      <c r="Q26" s="205">
        <f>'Ｓ４９（1974）'!B26</f>
        <v>13267</v>
      </c>
      <c r="R26" s="205">
        <f>'Ｓ４９（1974）'!D26</f>
        <v>0</v>
      </c>
      <c r="S26" s="205">
        <f>'Ｓ４９（1974）'!E26</f>
        <v>5825</v>
      </c>
      <c r="T26" s="206">
        <f>'Ｓ４９（1974）'!G26</f>
        <v>0</v>
      </c>
      <c r="U26" s="207"/>
      <c r="V26" s="200"/>
      <c r="W26" s="172"/>
      <c r="X26" s="172"/>
      <c r="Y26" s="172"/>
      <c r="Z26" s="209"/>
      <c r="AA26" s="210"/>
      <c r="AB26" s="210"/>
      <c r="AC26" s="211"/>
      <c r="AD26" s="165"/>
      <c r="AE26" s="165"/>
      <c r="AF26" s="165"/>
      <c r="AG26" s="165"/>
      <c r="AH26" s="165"/>
    </row>
    <row r="27" spans="1:34" ht="14.45" customHeight="1">
      <c r="A27" s="607">
        <v>0</v>
      </c>
      <c r="B27" s="608">
        <v>0</v>
      </c>
      <c r="C27" s="608">
        <v>0</v>
      </c>
      <c r="D27" s="608">
        <v>0</v>
      </c>
      <c r="E27" s="608">
        <v>0</v>
      </c>
      <c r="F27" s="608">
        <v>0</v>
      </c>
      <c r="G27" s="609">
        <v>0</v>
      </c>
      <c r="H27" s="608"/>
      <c r="I27" s="608"/>
      <c r="K27" s="199"/>
      <c r="L27" s="200" t="s">
        <v>41</v>
      </c>
      <c r="M27" s="201" t="s">
        <v>42</v>
      </c>
      <c r="N27" s="202"/>
      <c r="O27" s="203" t="s">
        <v>43</v>
      </c>
      <c r="P27" s="204">
        <f>'Ｓ４９（1974）'!A27</f>
        <v>0</v>
      </c>
      <c r="Q27" s="205">
        <f>'Ｓ４９（1974）'!B27</f>
        <v>0</v>
      </c>
      <c r="R27" s="205">
        <f>'Ｓ４９（1974）'!D27</f>
        <v>0</v>
      </c>
      <c r="S27" s="205">
        <f>'Ｓ４９（1974）'!E27</f>
        <v>0</v>
      </c>
      <c r="T27" s="206">
        <f>'Ｓ４９（1974）'!G27</f>
        <v>0</v>
      </c>
      <c r="U27" s="207"/>
      <c r="V27" s="200"/>
      <c r="W27" s="172"/>
      <c r="X27" s="172"/>
      <c r="Y27" s="172"/>
      <c r="Z27" s="209"/>
      <c r="AA27" s="210"/>
      <c r="AB27" s="210"/>
      <c r="AC27" s="211"/>
      <c r="AD27" s="165"/>
      <c r="AE27" s="165"/>
      <c r="AF27" s="165"/>
      <c r="AG27" s="165"/>
      <c r="AH27" s="165"/>
    </row>
    <row r="28" spans="1:34" ht="14.45" customHeight="1">
      <c r="A28" s="607">
        <v>23697</v>
      </c>
      <c r="B28" s="608">
        <v>14901</v>
      </c>
      <c r="C28" s="608">
        <v>8796</v>
      </c>
      <c r="D28" s="608">
        <v>0</v>
      </c>
      <c r="E28" s="608">
        <v>17926</v>
      </c>
      <c r="F28" s="608">
        <v>0</v>
      </c>
      <c r="G28" s="609">
        <v>3400</v>
      </c>
      <c r="H28" s="608"/>
      <c r="I28" s="608"/>
      <c r="K28" s="199" t="s">
        <v>128</v>
      </c>
      <c r="L28" s="221"/>
      <c r="M28" s="201" t="s">
        <v>13</v>
      </c>
      <c r="N28" s="202"/>
      <c r="O28" s="203" t="s">
        <v>44</v>
      </c>
      <c r="P28" s="204">
        <f>'Ｓ４９（1974）'!A28</f>
        <v>23697</v>
      </c>
      <c r="Q28" s="205">
        <f>'Ｓ４９（1974）'!B28</f>
        <v>14901</v>
      </c>
      <c r="R28" s="205">
        <f>'Ｓ４９（1974）'!D28</f>
        <v>0</v>
      </c>
      <c r="S28" s="205">
        <f>'Ｓ４９（1974）'!E28</f>
        <v>17926</v>
      </c>
      <c r="T28" s="206">
        <f>'Ｓ４９（1974）'!G28</f>
        <v>3400</v>
      </c>
      <c r="U28" s="207"/>
      <c r="V28" s="200"/>
      <c r="W28" s="172"/>
      <c r="X28" s="172"/>
      <c r="Y28" s="172"/>
      <c r="Z28" s="209"/>
      <c r="AA28" s="210"/>
      <c r="AB28" s="210"/>
      <c r="AC28" s="211"/>
      <c r="AD28" s="165"/>
      <c r="AE28" s="165"/>
      <c r="AF28" s="165"/>
      <c r="AG28" s="165"/>
      <c r="AH28" s="165"/>
    </row>
    <row r="29" spans="1:34" ht="14.45" customHeight="1">
      <c r="A29" s="607">
        <v>0</v>
      </c>
      <c r="B29" s="608">
        <v>0</v>
      </c>
      <c r="C29" s="608">
        <v>0</v>
      </c>
      <c r="D29" s="608">
        <v>0</v>
      </c>
      <c r="E29" s="608">
        <v>0</v>
      </c>
      <c r="F29" s="608">
        <v>0</v>
      </c>
      <c r="G29" s="609">
        <v>0</v>
      </c>
      <c r="H29" s="608"/>
      <c r="I29" s="608"/>
      <c r="K29" s="199" t="s">
        <v>4</v>
      </c>
      <c r="L29" s="178" t="s">
        <v>45</v>
      </c>
      <c r="M29" s="202"/>
      <c r="N29" s="202"/>
      <c r="O29" s="203" t="s">
        <v>46</v>
      </c>
      <c r="P29" s="204">
        <f>'Ｓ４９（1974）'!A29</f>
        <v>0</v>
      </c>
      <c r="Q29" s="205">
        <f>'Ｓ４９（1974）'!B29</f>
        <v>0</v>
      </c>
      <c r="R29" s="205">
        <f>'Ｓ４９（1974）'!D29</f>
        <v>0</v>
      </c>
      <c r="S29" s="205">
        <f>'Ｓ４９（1974）'!E29</f>
        <v>0</v>
      </c>
      <c r="T29" s="206">
        <f>'Ｓ４９（1974）'!G29</f>
        <v>0</v>
      </c>
      <c r="U29" s="207" t="s">
        <v>4</v>
      </c>
      <c r="V29" s="200"/>
      <c r="W29" s="172"/>
      <c r="X29" s="172"/>
      <c r="Y29" s="212"/>
      <c r="Z29" s="209"/>
      <c r="AA29" s="210"/>
      <c r="AB29" s="210"/>
      <c r="AC29" s="211"/>
      <c r="AD29" s="165"/>
      <c r="AE29" s="165"/>
      <c r="AF29" s="165"/>
      <c r="AG29" s="165"/>
      <c r="AH29" s="165"/>
    </row>
    <row r="30" spans="1:34" ht="14.45" customHeight="1">
      <c r="A30" s="607">
        <v>0</v>
      </c>
      <c r="B30" s="608">
        <v>0</v>
      </c>
      <c r="C30" s="608">
        <v>0</v>
      </c>
      <c r="D30" s="608">
        <v>0</v>
      </c>
      <c r="E30" s="608">
        <v>0</v>
      </c>
      <c r="F30" s="608">
        <v>0</v>
      </c>
      <c r="G30" s="609">
        <v>0</v>
      </c>
      <c r="H30" s="608"/>
      <c r="I30" s="608"/>
      <c r="K30" s="199"/>
      <c r="L30" s="200"/>
      <c r="M30" s="201" t="s">
        <v>100</v>
      </c>
      <c r="N30" s="202"/>
      <c r="O30" s="203" t="s">
        <v>75</v>
      </c>
      <c r="P30" s="204">
        <f>'Ｓ４９（1974）'!A30</f>
        <v>0</v>
      </c>
      <c r="Q30" s="205">
        <f>'Ｓ４９（1974）'!B30</f>
        <v>0</v>
      </c>
      <c r="R30" s="205">
        <f>'Ｓ４９（1974）'!D30</f>
        <v>0</v>
      </c>
      <c r="S30" s="205">
        <f>'Ｓ４９（1974）'!E30</f>
        <v>0</v>
      </c>
      <c r="T30" s="206">
        <f>'Ｓ４９（1974）'!G30</f>
        <v>0</v>
      </c>
      <c r="U30" s="207"/>
      <c r="V30" s="200"/>
      <c r="W30" s="172"/>
      <c r="X30" s="172"/>
      <c r="Y30" s="212"/>
      <c r="Z30" s="209"/>
      <c r="AA30" s="210"/>
      <c r="AB30" s="210"/>
      <c r="AC30" s="211"/>
      <c r="AD30" s="165"/>
      <c r="AE30" s="165"/>
      <c r="AF30" s="165"/>
      <c r="AG30" s="165"/>
      <c r="AH30" s="165"/>
    </row>
    <row r="31" spans="1:34" ht="14.45" customHeight="1">
      <c r="A31" s="607">
        <v>0</v>
      </c>
      <c r="B31" s="608">
        <v>0</v>
      </c>
      <c r="C31" s="608">
        <v>0</v>
      </c>
      <c r="D31" s="608">
        <v>0</v>
      </c>
      <c r="E31" s="608">
        <v>0</v>
      </c>
      <c r="F31" s="608">
        <v>0</v>
      </c>
      <c r="G31" s="609">
        <v>0</v>
      </c>
      <c r="H31" s="608"/>
      <c r="I31" s="608"/>
      <c r="K31" s="199"/>
      <c r="L31" s="200"/>
      <c r="M31" s="201" t="s">
        <v>101</v>
      </c>
      <c r="N31" s="202"/>
      <c r="O31" s="203" t="s">
        <v>77</v>
      </c>
      <c r="P31" s="204">
        <f>'Ｓ４９（1974）'!A31</f>
        <v>0</v>
      </c>
      <c r="Q31" s="205">
        <f>'Ｓ４９（1974）'!B31</f>
        <v>0</v>
      </c>
      <c r="R31" s="205">
        <f>'Ｓ４９（1974）'!D31</f>
        <v>0</v>
      </c>
      <c r="S31" s="205">
        <f>'Ｓ４９（1974）'!E31</f>
        <v>0</v>
      </c>
      <c r="T31" s="206">
        <f>'Ｓ４９（1974）'!G31</f>
        <v>0</v>
      </c>
      <c r="U31" s="207"/>
      <c r="V31" s="200"/>
      <c r="W31" s="172"/>
      <c r="X31" s="172"/>
      <c r="Y31" s="212"/>
      <c r="Z31" s="209"/>
      <c r="AA31" s="210"/>
      <c r="AB31" s="210"/>
      <c r="AC31" s="211"/>
      <c r="AD31" s="165"/>
      <c r="AE31" s="165"/>
      <c r="AF31" s="165"/>
      <c r="AG31" s="165"/>
      <c r="AH31" s="165"/>
    </row>
    <row r="32" spans="1:34" ht="14.45" customHeight="1">
      <c r="A32" s="607">
        <v>22606</v>
      </c>
      <c r="B32" s="608">
        <v>22606</v>
      </c>
      <c r="C32" s="608">
        <v>0</v>
      </c>
      <c r="D32" s="608">
        <v>13000</v>
      </c>
      <c r="E32" s="608">
        <v>0</v>
      </c>
      <c r="F32" s="608">
        <v>0</v>
      </c>
      <c r="G32" s="609">
        <v>6400</v>
      </c>
      <c r="H32" s="608"/>
      <c r="I32" s="608"/>
      <c r="K32" s="199"/>
      <c r="L32" s="200"/>
      <c r="M32" s="201" t="s">
        <v>13</v>
      </c>
      <c r="N32" s="202"/>
      <c r="O32" s="203"/>
      <c r="P32" s="224">
        <f>P29-P30-P31</f>
        <v>0</v>
      </c>
      <c r="Q32" s="225">
        <f>Q29-Q30-Q31</f>
        <v>0</v>
      </c>
      <c r="R32" s="225">
        <f>R29-R30-R31</f>
        <v>0</v>
      </c>
      <c r="S32" s="225">
        <f>S29-S30-S31</f>
        <v>0</v>
      </c>
      <c r="T32" s="226">
        <f>T29-T30-T31</f>
        <v>0</v>
      </c>
      <c r="U32" s="207"/>
      <c r="V32" s="200"/>
      <c r="W32" s="172"/>
      <c r="X32" s="172"/>
      <c r="Y32" s="212"/>
      <c r="Z32" s="209"/>
      <c r="AA32" s="210"/>
      <c r="AB32" s="210"/>
      <c r="AC32" s="211"/>
      <c r="AD32" s="165"/>
      <c r="AE32" s="165"/>
      <c r="AF32" s="165"/>
      <c r="AG32" s="165"/>
      <c r="AH32" s="165"/>
    </row>
    <row r="33" spans="1:34" ht="14.45" customHeight="1">
      <c r="A33" s="607">
        <v>22606</v>
      </c>
      <c r="B33" s="608">
        <v>22606</v>
      </c>
      <c r="C33" s="608">
        <v>0</v>
      </c>
      <c r="D33" s="608">
        <v>13000</v>
      </c>
      <c r="E33" s="608">
        <v>0</v>
      </c>
      <c r="F33" s="608">
        <v>0</v>
      </c>
      <c r="G33" s="609">
        <v>6400</v>
      </c>
      <c r="H33" s="608"/>
      <c r="I33" s="608"/>
      <c r="K33" s="199"/>
      <c r="L33" s="178"/>
      <c r="M33" s="201" t="s">
        <v>47</v>
      </c>
      <c r="N33" s="202"/>
      <c r="O33" s="203" t="s">
        <v>48</v>
      </c>
      <c r="P33" s="204">
        <f>'Ｓ４９（1974）'!A33</f>
        <v>22606</v>
      </c>
      <c r="Q33" s="205">
        <f>'Ｓ４９（1974）'!B33</f>
        <v>22606</v>
      </c>
      <c r="R33" s="205">
        <f>'Ｓ４９（1974）'!D33</f>
        <v>13000</v>
      </c>
      <c r="S33" s="205">
        <f>'Ｓ４９（1974）'!E33</f>
        <v>0</v>
      </c>
      <c r="T33" s="206">
        <f>'Ｓ４９（1974）'!G33</f>
        <v>6400</v>
      </c>
      <c r="U33" s="207" t="s">
        <v>4</v>
      </c>
      <c r="V33" s="201" t="s">
        <v>49</v>
      </c>
      <c r="W33" s="202"/>
      <c r="X33" s="202"/>
      <c r="Y33" s="203" t="s">
        <v>17</v>
      </c>
      <c r="Z33" s="204">
        <f>+A174</f>
        <v>3627</v>
      </c>
      <c r="AA33" s="205">
        <f>+B174</f>
        <v>2194</v>
      </c>
      <c r="AB33" s="205">
        <f>+C174</f>
        <v>0</v>
      </c>
      <c r="AC33" s="548">
        <f>+E174</f>
        <v>100</v>
      </c>
      <c r="AD33" s="165"/>
      <c r="AE33" s="165"/>
      <c r="AF33" s="165"/>
      <c r="AG33" s="165"/>
      <c r="AH33" s="165"/>
    </row>
    <row r="34" spans="1:34" ht="14.45" customHeight="1">
      <c r="A34" s="607">
        <v>0</v>
      </c>
      <c r="B34" s="608">
        <v>0</v>
      </c>
      <c r="C34" s="608">
        <v>0</v>
      </c>
      <c r="D34" s="608">
        <v>0</v>
      </c>
      <c r="E34" s="608">
        <v>0</v>
      </c>
      <c r="F34" s="608">
        <v>0</v>
      </c>
      <c r="G34" s="609">
        <v>0</v>
      </c>
      <c r="H34" s="608"/>
      <c r="I34" s="608"/>
      <c r="K34" s="199"/>
      <c r="L34" s="200"/>
      <c r="M34" s="201" t="s">
        <v>50</v>
      </c>
      <c r="N34" s="202"/>
      <c r="O34" s="203" t="s">
        <v>51</v>
      </c>
      <c r="P34" s="204">
        <f>'Ｓ４９（1974）'!A34</f>
        <v>0</v>
      </c>
      <c r="Q34" s="205">
        <f>'Ｓ４９（1974）'!B34</f>
        <v>0</v>
      </c>
      <c r="R34" s="205">
        <f>'Ｓ４９（1974）'!D34</f>
        <v>0</v>
      </c>
      <c r="S34" s="205">
        <f>'Ｓ４９（1974）'!E34</f>
        <v>0</v>
      </c>
      <c r="T34" s="206">
        <f>'Ｓ４９（1974）'!G34</f>
        <v>0</v>
      </c>
      <c r="U34" s="207"/>
      <c r="V34" s="200"/>
      <c r="W34" s="172"/>
      <c r="X34" s="172"/>
      <c r="Y34" s="212"/>
      <c r="Z34" s="209"/>
      <c r="AA34" s="210"/>
      <c r="AB34" s="210"/>
      <c r="AC34" s="211"/>
      <c r="AD34" s="165"/>
      <c r="AE34" s="165"/>
      <c r="AF34" s="165"/>
      <c r="AG34" s="165"/>
      <c r="AH34" s="165"/>
    </row>
    <row r="35" spans="1:34" ht="14.45" customHeight="1">
      <c r="A35" s="607">
        <v>0</v>
      </c>
      <c r="B35" s="608">
        <v>0</v>
      </c>
      <c r="C35" s="608">
        <v>0</v>
      </c>
      <c r="D35" s="608">
        <v>0</v>
      </c>
      <c r="E35" s="608">
        <v>0</v>
      </c>
      <c r="F35" s="608">
        <v>0</v>
      </c>
      <c r="G35" s="609">
        <v>0</v>
      </c>
      <c r="H35" s="608"/>
      <c r="I35" s="608"/>
      <c r="K35" s="199" t="s">
        <v>129</v>
      </c>
      <c r="L35" s="200"/>
      <c r="M35" s="201" t="s">
        <v>52</v>
      </c>
      <c r="N35" s="202"/>
      <c r="O35" s="203" t="s">
        <v>53</v>
      </c>
      <c r="P35" s="204">
        <f>'Ｓ４９（1974）'!A35</f>
        <v>0</v>
      </c>
      <c r="Q35" s="205">
        <f>'Ｓ４９（1974）'!B35</f>
        <v>0</v>
      </c>
      <c r="R35" s="205">
        <f>'Ｓ４９（1974）'!D35</f>
        <v>0</v>
      </c>
      <c r="S35" s="205">
        <f>'Ｓ４９（1974）'!E35</f>
        <v>0</v>
      </c>
      <c r="T35" s="206">
        <f>'Ｓ４９（1974）'!G35</f>
        <v>0</v>
      </c>
      <c r="U35" s="207"/>
      <c r="V35" s="200"/>
      <c r="W35" s="172"/>
      <c r="X35" s="172"/>
      <c r="Y35" s="212"/>
      <c r="Z35" s="209"/>
      <c r="AA35" s="210"/>
      <c r="AB35" s="210"/>
      <c r="AC35" s="211"/>
      <c r="AD35" s="165"/>
      <c r="AE35" s="165"/>
      <c r="AF35" s="165"/>
      <c r="AG35" s="165"/>
      <c r="AH35" s="165"/>
    </row>
    <row r="36" spans="1:34" ht="14.45" customHeight="1">
      <c r="A36" s="607">
        <v>0</v>
      </c>
      <c r="B36" s="608">
        <v>0</v>
      </c>
      <c r="C36" s="608">
        <v>0</v>
      </c>
      <c r="D36" s="608">
        <v>0</v>
      </c>
      <c r="E36" s="608">
        <v>0</v>
      </c>
      <c r="F36" s="608">
        <v>0</v>
      </c>
      <c r="G36" s="609">
        <v>0</v>
      </c>
      <c r="H36" s="608"/>
      <c r="I36" s="608"/>
      <c r="K36" s="199"/>
      <c r="L36" s="200" t="s">
        <v>54</v>
      </c>
      <c r="M36" s="201" t="s">
        <v>32</v>
      </c>
      <c r="N36" s="202"/>
      <c r="O36" s="203" t="s">
        <v>55</v>
      </c>
      <c r="P36" s="204">
        <f>'Ｓ４９（1974）'!A36</f>
        <v>0</v>
      </c>
      <c r="Q36" s="205">
        <f>'Ｓ４９（1974）'!B36</f>
        <v>0</v>
      </c>
      <c r="R36" s="205">
        <f>'Ｓ４９（1974）'!D36</f>
        <v>0</v>
      </c>
      <c r="S36" s="205">
        <f>'Ｓ４９（1974）'!E36</f>
        <v>0</v>
      </c>
      <c r="T36" s="206">
        <f>'Ｓ４９（1974）'!G36</f>
        <v>0</v>
      </c>
      <c r="U36" s="207"/>
      <c r="V36" s="200"/>
      <c r="W36" s="172"/>
      <c r="X36" s="172"/>
      <c r="Y36" s="212"/>
      <c r="Z36" s="209"/>
      <c r="AA36" s="210"/>
      <c r="AB36" s="210"/>
      <c r="AC36" s="211"/>
      <c r="AD36" s="165"/>
      <c r="AE36" s="165"/>
      <c r="AF36" s="165"/>
      <c r="AG36" s="165"/>
      <c r="AH36" s="165"/>
    </row>
    <row r="37" spans="1:34" ht="14.45" customHeight="1">
      <c r="A37" s="607">
        <v>0</v>
      </c>
      <c r="B37" s="608">
        <v>0</v>
      </c>
      <c r="C37" s="608">
        <v>0</v>
      </c>
      <c r="D37" s="608">
        <v>0</v>
      </c>
      <c r="E37" s="608">
        <v>0</v>
      </c>
      <c r="F37" s="608">
        <v>0</v>
      </c>
      <c r="G37" s="609">
        <v>0</v>
      </c>
      <c r="H37" s="608"/>
      <c r="I37" s="608"/>
      <c r="K37" s="199"/>
      <c r="L37" s="200"/>
      <c r="M37" s="201" t="s">
        <v>42</v>
      </c>
      <c r="N37" s="202"/>
      <c r="O37" s="203" t="s">
        <v>56</v>
      </c>
      <c r="P37" s="204">
        <f>'Ｓ４９（1974）'!A37</f>
        <v>0</v>
      </c>
      <c r="Q37" s="205">
        <f>'Ｓ４９（1974）'!B37</f>
        <v>0</v>
      </c>
      <c r="R37" s="205">
        <f>'Ｓ４９（1974）'!D37</f>
        <v>0</v>
      </c>
      <c r="S37" s="205">
        <f>'Ｓ４９（1974）'!E37</f>
        <v>0</v>
      </c>
      <c r="T37" s="206">
        <f>'Ｓ４９（1974）'!G37</f>
        <v>0</v>
      </c>
      <c r="U37" s="207"/>
      <c r="V37" s="200"/>
      <c r="W37" s="172"/>
      <c r="X37" s="172"/>
      <c r="Y37" s="212"/>
      <c r="Z37" s="209"/>
      <c r="AA37" s="210"/>
      <c r="AB37" s="210"/>
      <c r="AC37" s="211"/>
      <c r="AD37" s="165"/>
      <c r="AE37" s="165"/>
      <c r="AF37" s="165"/>
      <c r="AG37" s="165"/>
      <c r="AH37" s="165"/>
    </row>
    <row r="38" spans="1:34" ht="14.45" customHeight="1">
      <c r="A38" s="607">
        <v>0</v>
      </c>
      <c r="B38" s="608">
        <v>0</v>
      </c>
      <c r="C38" s="608">
        <v>0</v>
      </c>
      <c r="D38" s="608">
        <v>0</v>
      </c>
      <c r="E38" s="608">
        <v>0</v>
      </c>
      <c r="F38" s="608">
        <v>0</v>
      </c>
      <c r="G38" s="609">
        <v>0</v>
      </c>
      <c r="H38" s="608"/>
      <c r="I38" s="608"/>
      <c r="K38" s="199"/>
      <c r="L38" s="200"/>
      <c r="M38" s="201" t="s">
        <v>57</v>
      </c>
      <c r="N38" s="202"/>
      <c r="O38" s="203" t="s">
        <v>58</v>
      </c>
      <c r="P38" s="204">
        <f>'Ｓ４９（1974）'!A38</f>
        <v>0</v>
      </c>
      <c r="Q38" s="205">
        <f>'Ｓ４９（1974）'!B38</f>
        <v>0</v>
      </c>
      <c r="R38" s="205">
        <f>'Ｓ４９（1974）'!D38</f>
        <v>0</v>
      </c>
      <c r="S38" s="205">
        <f>'Ｓ４９（1974）'!E38</f>
        <v>0</v>
      </c>
      <c r="T38" s="206">
        <f>'Ｓ４９（1974）'!G38</f>
        <v>0</v>
      </c>
      <c r="U38" s="207"/>
      <c r="V38" s="200"/>
      <c r="W38" s="172"/>
      <c r="X38" s="172"/>
      <c r="Y38" s="212"/>
      <c r="Z38" s="209"/>
      <c r="AA38" s="210"/>
      <c r="AB38" s="210"/>
      <c r="AC38" s="211"/>
      <c r="AD38" s="165"/>
      <c r="AE38" s="165"/>
      <c r="AF38" s="165"/>
      <c r="AG38" s="165"/>
      <c r="AH38" s="165"/>
    </row>
    <row r="39" spans="1:34" ht="14.45" customHeight="1">
      <c r="A39" s="607">
        <v>0</v>
      </c>
      <c r="B39" s="608">
        <v>0</v>
      </c>
      <c r="C39" s="608">
        <v>0</v>
      </c>
      <c r="D39" s="608">
        <v>0</v>
      </c>
      <c r="E39" s="608">
        <v>0</v>
      </c>
      <c r="F39" s="608">
        <v>0</v>
      </c>
      <c r="G39" s="609">
        <v>0</v>
      </c>
      <c r="H39" s="608"/>
      <c r="I39" s="608"/>
      <c r="K39" s="199"/>
      <c r="L39" s="200"/>
      <c r="M39" s="178" t="s">
        <v>60</v>
      </c>
      <c r="N39" s="202"/>
      <c r="O39" s="203" t="s">
        <v>61</v>
      </c>
      <c r="P39" s="204">
        <f>'Ｓ４９（1974）'!A39</f>
        <v>0</v>
      </c>
      <c r="Q39" s="205">
        <f>'Ｓ４９（1974）'!B39</f>
        <v>0</v>
      </c>
      <c r="R39" s="205">
        <f>'Ｓ４９（1974）'!D39</f>
        <v>0</v>
      </c>
      <c r="S39" s="205">
        <f>'Ｓ４９（1974）'!E39</f>
        <v>0</v>
      </c>
      <c r="T39" s="206">
        <f>'Ｓ４９（1974）'!G39</f>
        <v>0</v>
      </c>
      <c r="U39" s="207"/>
      <c r="V39" s="200"/>
      <c r="W39" s="172"/>
      <c r="X39" s="172"/>
      <c r="Y39" s="212"/>
      <c r="Z39" s="209"/>
      <c r="AA39" s="210"/>
      <c r="AB39" s="210"/>
      <c r="AC39" s="211"/>
      <c r="AD39" s="165"/>
      <c r="AE39" s="165"/>
      <c r="AF39" s="165"/>
      <c r="AG39" s="165"/>
      <c r="AH39" s="165"/>
    </row>
    <row r="40" spans="1:34" ht="14.45" customHeight="1">
      <c r="A40" s="607">
        <v>0</v>
      </c>
      <c r="B40" s="608">
        <v>0</v>
      </c>
      <c r="C40" s="608">
        <v>0</v>
      </c>
      <c r="D40" s="608">
        <v>0</v>
      </c>
      <c r="E40" s="608">
        <v>0</v>
      </c>
      <c r="F40" s="608">
        <v>0</v>
      </c>
      <c r="G40" s="609">
        <v>0</v>
      </c>
      <c r="H40" s="608"/>
      <c r="I40" s="608"/>
      <c r="K40" s="199"/>
      <c r="L40" s="200" t="s">
        <v>59</v>
      </c>
      <c r="M40" s="200"/>
      <c r="N40" s="201" t="s">
        <v>62</v>
      </c>
      <c r="O40" s="203" t="s">
        <v>63</v>
      </c>
      <c r="P40" s="204">
        <f>'Ｓ４９（1974）'!A40</f>
        <v>0</v>
      </c>
      <c r="Q40" s="205">
        <f>'Ｓ４９（1974）'!B40</f>
        <v>0</v>
      </c>
      <c r="R40" s="205">
        <f>'Ｓ４９（1974）'!D40</f>
        <v>0</v>
      </c>
      <c r="S40" s="205">
        <f>'Ｓ４９（1974）'!E40</f>
        <v>0</v>
      </c>
      <c r="T40" s="206">
        <f>'Ｓ４９（1974）'!G40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607">
        <v>0</v>
      </c>
      <c r="B41" s="608">
        <v>0</v>
      </c>
      <c r="C41" s="608">
        <v>0</v>
      </c>
      <c r="D41" s="608">
        <v>0</v>
      </c>
      <c r="E41" s="608">
        <v>0</v>
      </c>
      <c r="F41" s="608">
        <v>0</v>
      </c>
      <c r="G41" s="609">
        <v>0</v>
      </c>
      <c r="H41" s="608"/>
      <c r="I41" s="608"/>
      <c r="K41" s="199"/>
      <c r="L41" s="200"/>
      <c r="M41" s="200"/>
      <c r="N41" s="201" t="s">
        <v>64</v>
      </c>
      <c r="O41" s="203" t="s">
        <v>65</v>
      </c>
      <c r="P41" s="204">
        <f>'Ｓ４９（1974）'!A41</f>
        <v>0</v>
      </c>
      <c r="Q41" s="205">
        <f>'Ｓ４９（1974）'!B41</f>
        <v>0</v>
      </c>
      <c r="R41" s="205">
        <f>'Ｓ４９（1974）'!D41</f>
        <v>0</v>
      </c>
      <c r="S41" s="205">
        <f>'Ｓ４９（1974）'!E41</f>
        <v>0</v>
      </c>
      <c r="T41" s="206">
        <f>'Ｓ４９（1974）'!G41</f>
        <v>0</v>
      </c>
      <c r="U41" s="207"/>
      <c r="V41" s="200"/>
      <c r="W41" s="172"/>
      <c r="X41" s="172"/>
      <c r="Y41" s="212"/>
      <c r="Z41" s="209"/>
      <c r="AA41" s="210"/>
      <c r="AB41" s="210"/>
      <c r="AC41" s="211"/>
      <c r="AD41" s="165"/>
      <c r="AE41" s="165"/>
      <c r="AF41" s="165"/>
      <c r="AG41" s="165"/>
      <c r="AH41" s="165"/>
    </row>
    <row r="42" spans="1:34" ht="14.45" customHeight="1">
      <c r="A42" s="607">
        <v>0</v>
      </c>
      <c r="B42" s="608">
        <v>0</v>
      </c>
      <c r="C42" s="608">
        <v>0</v>
      </c>
      <c r="D42" s="608">
        <v>0</v>
      </c>
      <c r="E42" s="608">
        <v>0</v>
      </c>
      <c r="F42" s="608">
        <v>0</v>
      </c>
      <c r="G42" s="609">
        <v>0</v>
      </c>
      <c r="H42" s="608"/>
      <c r="I42" s="608"/>
      <c r="K42" s="199" t="s">
        <v>38</v>
      </c>
      <c r="L42" s="200"/>
      <c r="M42" s="200"/>
      <c r="N42" s="201" t="s">
        <v>66</v>
      </c>
      <c r="O42" s="203" t="s">
        <v>67</v>
      </c>
      <c r="P42" s="204">
        <f>'Ｓ４９（1974）'!A42</f>
        <v>0</v>
      </c>
      <c r="Q42" s="205">
        <f>'Ｓ４９（1974）'!B42</f>
        <v>0</v>
      </c>
      <c r="R42" s="205">
        <f>'Ｓ４９（1974）'!D42</f>
        <v>0</v>
      </c>
      <c r="S42" s="205">
        <f>'Ｓ４９（1974）'!E42</f>
        <v>0</v>
      </c>
      <c r="T42" s="206">
        <f>'Ｓ４９（1974）'!G42</f>
        <v>0</v>
      </c>
      <c r="U42" s="207"/>
      <c r="V42" s="200"/>
      <c r="W42" s="172"/>
      <c r="X42" s="172"/>
      <c r="Y42" s="212"/>
      <c r="Z42" s="209"/>
      <c r="AA42" s="210"/>
      <c r="AB42" s="210"/>
      <c r="AC42" s="211"/>
      <c r="AD42" s="165"/>
      <c r="AE42" s="165"/>
      <c r="AF42" s="165"/>
      <c r="AG42" s="165"/>
      <c r="AH42" s="165"/>
    </row>
    <row r="43" spans="1:34" ht="14.45" customHeight="1">
      <c r="A43" s="607">
        <v>0</v>
      </c>
      <c r="B43" s="608">
        <v>0</v>
      </c>
      <c r="C43" s="608">
        <v>0</v>
      </c>
      <c r="D43" s="608">
        <v>0</v>
      </c>
      <c r="E43" s="608">
        <v>0</v>
      </c>
      <c r="F43" s="608">
        <v>0</v>
      </c>
      <c r="G43" s="609">
        <v>0</v>
      </c>
      <c r="H43" s="608"/>
      <c r="I43" s="608"/>
      <c r="K43" s="199"/>
      <c r="L43" s="200"/>
      <c r="M43" s="200"/>
      <c r="N43" s="201" t="s">
        <v>68</v>
      </c>
      <c r="O43" s="203" t="s">
        <v>69</v>
      </c>
      <c r="P43" s="204">
        <f>'Ｓ４９（1974）'!A43</f>
        <v>0</v>
      </c>
      <c r="Q43" s="205">
        <f>'Ｓ４９（1974）'!B43</f>
        <v>0</v>
      </c>
      <c r="R43" s="205">
        <f>'Ｓ４９（1974）'!D43</f>
        <v>0</v>
      </c>
      <c r="S43" s="205">
        <f>'Ｓ４９（1974）'!E43</f>
        <v>0</v>
      </c>
      <c r="T43" s="206">
        <f>'Ｓ４９（1974）'!G43</f>
        <v>0</v>
      </c>
      <c r="U43" s="207"/>
      <c r="V43" s="200"/>
      <c r="W43" s="172"/>
      <c r="X43" s="172"/>
      <c r="Y43" s="212"/>
      <c r="Z43" s="209"/>
      <c r="AA43" s="210"/>
      <c r="AB43" s="210"/>
      <c r="AC43" s="211"/>
      <c r="AD43" s="165"/>
      <c r="AE43" s="165"/>
      <c r="AF43" s="165"/>
      <c r="AG43" s="165"/>
      <c r="AH43" s="165"/>
    </row>
    <row r="44" spans="1:34" ht="14.45" customHeight="1">
      <c r="A44" s="607">
        <v>0</v>
      </c>
      <c r="B44" s="608">
        <v>0</v>
      </c>
      <c r="C44" s="608">
        <v>0</v>
      </c>
      <c r="D44" s="608">
        <v>0</v>
      </c>
      <c r="E44" s="608">
        <v>0</v>
      </c>
      <c r="F44" s="608">
        <v>0</v>
      </c>
      <c r="G44" s="609">
        <v>0</v>
      </c>
      <c r="H44" s="608"/>
      <c r="I44" s="608"/>
      <c r="K44" s="199"/>
      <c r="L44" s="200" t="s">
        <v>41</v>
      </c>
      <c r="M44" s="221"/>
      <c r="N44" s="201" t="s">
        <v>13</v>
      </c>
      <c r="O44" s="203"/>
      <c r="P44" s="224">
        <f>P39-P40-P41-P42-P43</f>
        <v>0</v>
      </c>
      <c r="Q44" s="225">
        <f>Q39-Q40-Q41-Q42-Q43</f>
        <v>0</v>
      </c>
      <c r="R44" s="225">
        <f>R39-R40-R41-R42-R43</f>
        <v>0</v>
      </c>
      <c r="S44" s="225">
        <f>S39-S40-S41-S42-S43</f>
        <v>0</v>
      </c>
      <c r="T44" s="226">
        <f>T39-T40-T41-T42-T43</f>
        <v>0</v>
      </c>
      <c r="U44" s="207"/>
      <c r="V44" s="200"/>
      <c r="W44" s="172"/>
      <c r="X44" s="172"/>
      <c r="Y44" s="212"/>
      <c r="Z44" s="209"/>
      <c r="AA44" s="210"/>
      <c r="AB44" s="210"/>
      <c r="AC44" s="211"/>
      <c r="AD44" s="165"/>
      <c r="AE44" s="165"/>
      <c r="AF44" s="165"/>
      <c r="AG44" s="165"/>
      <c r="AH44" s="165"/>
    </row>
    <row r="45" spans="1:34" ht="14.45" customHeight="1">
      <c r="A45" s="607">
        <v>0</v>
      </c>
      <c r="B45" s="608">
        <v>0</v>
      </c>
      <c r="C45" s="608">
        <v>0</v>
      </c>
      <c r="D45" s="608">
        <v>0</v>
      </c>
      <c r="E45" s="608">
        <v>0</v>
      </c>
      <c r="F45" s="608">
        <v>0</v>
      </c>
      <c r="G45" s="609">
        <v>0</v>
      </c>
      <c r="H45" s="608"/>
      <c r="I45" s="608"/>
      <c r="K45" s="227" t="s">
        <v>132</v>
      </c>
      <c r="L45" s="200"/>
      <c r="M45" s="201" t="s">
        <v>70</v>
      </c>
      <c r="N45" s="202"/>
      <c r="O45" s="203" t="s">
        <v>71</v>
      </c>
      <c r="P45" s="204">
        <f>'Ｓ４９（1974）'!A44</f>
        <v>0</v>
      </c>
      <c r="Q45" s="205">
        <f>'Ｓ４９（1974）'!B44</f>
        <v>0</v>
      </c>
      <c r="R45" s="205">
        <f>'Ｓ４９（1974）'!D44</f>
        <v>0</v>
      </c>
      <c r="S45" s="205">
        <f>'Ｓ４９（1974）'!E44</f>
        <v>0</v>
      </c>
      <c r="T45" s="206">
        <f>'Ｓ４９（1974）'!G44</f>
        <v>0</v>
      </c>
      <c r="U45" s="207" t="s">
        <v>72</v>
      </c>
      <c r="V45" s="201" t="s">
        <v>87</v>
      </c>
      <c r="W45" s="202"/>
      <c r="X45" s="202"/>
      <c r="Y45" s="203" t="s">
        <v>93</v>
      </c>
      <c r="Z45" s="204">
        <f>+A176</f>
        <v>0</v>
      </c>
      <c r="AA45" s="205">
        <f>+B176</f>
        <v>0</v>
      </c>
      <c r="AB45" s="205">
        <f>+C176</f>
        <v>0</v>
      </c>
      <c r="AC45" s="548">
        <f>+E176</f>
        <v>0</v>
      </c>
      <c r="AD45" s="165"/>
      <c r="AE45" s="165"/>
      <c r="AF45" s="165"/>
      <c r="AG45" s="165"/>
      <c r="AH45" s="165"/>
    </row>
    <row r="46" spans="1:34" ht="14.45" customHeight="1">
      <c r="A46" s="607">
        <v>0</v>
      </c>
      <c r="B46" s="608">
        <v>0</v>
      </c>
      <c r="C46" s="608">
        <v>0</v>
      </c>
      <c r="D46" s="608">
        <v>0</v>
      </c>
      <c r="E46" s="608">
        <v>0</v>
      </c>
      <c r="F46" s="608">
        <v>0</v>
      </c>
      <c r="G46" s="609">
        <v>0</v>
      </c>
      <c r="H46" s="608"/>
      <c r="I46" s="608"/>
      <c r="K46" s="199" t="s">
        <v>130</v>
      </c>
      <c r="L46" s="200"/>
      <c r="M46" s="201" t="s">
        <v>73</v>
      </c>
      <c r="N46" s="202"/>
      <c r="O46" s="203" t="s">
        <v>74</v>
      </c>
      <c r="P46" s="204">
        <f>'Ｓ４９（1974）'!A45</f>
        <v>0</v>
      </c>
      <c r="Q46" s="205">
        <f>'Ｓ４９（1974）'!B45</f>
        <v>0</v>
      </c>
      <c r="R46" s="205">
        <f>'Ｓ４９（1974）'!D45</f>
        <v>0</v>
      </c>
      <c r="S46" s="205">
        <f>'Ｓ４９（1974）'!E45</f>
        <v>0</v>
      </c>
      <c r="T46" s="206">
        <f>'Ｓ４９（1974）'!G45</f>
        <v>0</v>
      </c>
      <c r="U46" s="207"/>
      <c r="V46" s="200"/>
      <c r="W46" s="172"/>
      <c r="X46" s="172"/>
      <c r="Y46" s="212"/>
      <c r="Z46" s="209"/>
      <c r="AA46" s="210"/>
      <c r="AB46" s="210"/>
      <c r="AC46" s="211"/>
      <c r="AD46" s="165"/>
      <c r="AE46" s="165"/>
      <c r="AF46" s="165"/>
      <c r="AG46" s="165"/>
      <c r="AH46" s="165"/>
    </row>
    <row r="47" spans="1:34" ht="14.45" customHeight="1">
      <c r="A47" s="607">
        <v>0</v>
      </c>
      <c r="B47" s="608">
        <v>0</v>
      </c>
      <c r="C47" s="608">
        <v>0</v>
      </c>
      <c r="D47" s="608">
        <v>0</v>
      </c>
      <c r="E47" s="608">
        <v>0</v>
      </c>
      <c r="F47" s="608">
        <v>0</v>
      </c>
      <c r="G47" s="609">
        <v>0</v>
      </c>
      <c r="H47" s="608"/>
      <c r="I47" s="608"/>
      <c r="K47" s="199"/>
      <c r="L47" s="221"/>
      <c r="M47" s="201" t="s">
        <v>13</v>
      </c>
      <c r="N47" s="202"/>
      <c r="O47" s="203" t="s">
        <v>76</v>
      </c>
      <c r="P47" s="204">
        <f>'Ｓ４９（1974）'!A46</f>
        <v>0</v>
      </c>
      <c r="Q47" s="205">
        <f>'Ｓ４９（1974）'!B46</f>
        <v>0</v>
      </c>
      <c r="R47" s="205">
        <f>'Ｓ４９（1974）'!D46</f>
        <v>0</v>
      </c>
      <c r="S47" s="205">
        <f>'Ｓ４９（1974）'!E46</f>
        <v>0</v>
      </c>
      <c r="T47" s="206">
        <f>'Ｓ４９（1974）'!G46</f>
        <v>0</v>
      </c>
      <c r="U47" s="207"/>
      <c r="V47" s="200"/>
      <c r="W47" s="172"/>
      <c r="X47" s="172"/>
      <c r="Y47" s="212"/>
      <c r="Z47" s="209"/>
      <c r="AA47" s="210"/>
      <c r="AB47" s="210"/>
      <c r="AC47" s="211"/>
      <c r="AD47" s="165"/>
      <c r="AE47" s="165"/>
      <c r="AF47" s="165"/>
      <c r="AG47" s="165"/>
      <c r="AH47" s="165"/>
    </row>
    <row r="48" spans="1:34" ht="14.45" customHeight="1">
      <c r="A48" s="607">
        <v>0</v>
      </c>
      <c r="B48" s="608">
        <v>0</v>
      </c>
      <c r="C48" s="608">
        <v>0</v>
      </c>
      <c r="D48" s="608">
        <v>0</v>
      </c>
      <c r="E48" s="608">
        <v>0</v>
      </c>
      <c r="F48" s="608">
        <v>0</v>
      </c>
      <c r="G48" s="609">
        <v>0</v>
      </c>
      <c r="H48" s="608"/>
      <c r="I48" s="608"/>
      <c r="K48" s="199" t="s">
        <v>4</v>
      </c>
      <c r="L48" s="178" t="s">
        <v>78</v>
      </c>
      <c r="M48" s="202"/>
      <c r="N48" s="202"/>
      <c r="O48" s="203" t="s">
        <v>79</v>
      </c>
      <c r="P48" s="204">
        <f>'Ｓ４９（1974）'!A47</f>
        <v>0</v>
      </c>
      <c r="Q48" s="205">
        <f>'Ｓ４９（1974）'!B47</f>
        <v>0</v>
      </c>
      <c r="R48" s="205">
        <f>'Ｓ４９（1974）'!D47</f>
        <v>0</v>
      </c>
      <c r="S48" s="205">
        <f>'Ｓ４９（1974）'!E47</f>
        <v>0</v>
      </c>
      <c r="T48" s="206">
        <f>'Ｓ４９（1974）'!G47</f>
        <v>0</v>
      </c>
      <c r="U48" s="207" t="s">
        <v>4</v>
      </c>
      <c r="V48" s="200"/>
      <c r="W48" s="172"/>
      <c r="X48" s="172"/>
      <c r="Y48" s="212"/>
      <c r="Z48" s="209"/>
      <c r="AA48" s="210"/>
      <c r="AB48" s="210"/>
      <c r="AC48" s="211"/>
      <c r="AD48" s="165"/>
      <c r="AE48" s="165"/>
      <c r="AF48" s="165"/>
      <c r="AG48" s="165"/>
      <c r="AH48" s="165"/>
    </row>
    <row r="49" spans="1:38" ht="14.45" customHeight="1">
      <c r="A49" s="607">
        <v>158342</v>
      </c>
      <c r="B49" s="608">
        <v>158342</v>
      </c>
      <c r="C49" s="608">
        <v>0</v>
      </c>
      <c r="D49" s="608">
        <v>65621</v>
      </c>
      <c r="E49" s="608">
        <v>0</v>
      </c>
      <c r="F49" s="608">
        <v>0</v>
      </c>
      <c r="G49" s="609">
        <v>57900</v>
      </c>
      <c r="H49" s="608"/>
      <c r="I49" s="608"/>
      <c r="K49" s="199"/>
      <c r="L49" s="200"/>
      <c r="M49" s="201" t="s">
        <v>11</v>
      </c>
      <c r="N49" s="202"/>
      <c r="O49" s="203" t="s">
        <v>80</v>
      </c>
      <c r="P49" s="204">
        <f>'Ｓ４９（1974）'!A48</f>
        <v>0</v>
      </c>
      <c r="Q49" s="205">
        <f>'Ｓ４９（1974）'!B48</f>
        <v>0</v>
      </c>
      <c r="R49" s="205">
        <f>'Ｓ４９（1974）'!D48</f>
        <v>0</v>
      </c>
      <c r="S49" s="205">
        <f>'Ｓ４９（1974）'!E48</f>
        <v>0</v>
      </c>
      <c r="T49" s="206">
        <f>'Ｓ４９（1974）'!G48</f>
        <v>0</v>
      </c>
      <c r="U49" s="207"/>
      <c r="V49" s="200"/>
      <c r="W49" s="172"/>
      <c r="X49" s="172"/>
      <c r="Y49" s="212"/>
      <c r="Z49" s="209"/>
      <c r="AA49" s="210"/>
      <c r="AB49" s="210"/>
      <c r="AC49" s="211"/>
      <c r="AD49" s="165"/>
      <c r="AE49" s="165"/>
      <c r="AF49" s="165"/>
      <c r="AG49" s="165"/>
      <c r="AH49" s="165"/>
    </row>
    <row r="50" spans="1:38" ht="14.45" customHeight="1">
      <c r="A50" s="607">
        <v>0</v>
      </c>
      <c r="B50" s="608">
        <v>0</v>
      </c>
      <c r="C50" s="608">
        <v>0</v>
      </c>
      <c r="D50" s="608">
        <v>0</v>
      </c>
      <c r="E50" s="608">
        <v>0</v>
      </c>
      <c r="F50" s="608">
        <v>0</v>
      </c>
      <c r="G50" s="609">
        <v>0</v>
      </c>
      <c r="H50" s="608"/>
      <c r="I50" s="608"/>
      <c r="K50" s="199"/>
      <c r="L50" s="221"/>
      <c r="M50" s="201" t="s">
        <v>13</v>
      </c>
      <c r="N50" s="202"/>
      <c r="O50" s="203"/>
      <c r="P50" s="224">
        <f>P48-P49</f>
        <v>0</v>
      </c>
      <c r="Q50" s="225">
        <f>Q48-Q49</f>
        <v>0</v>
      </c>
      <c r="R50" s="225">
        <f>R48-R49</f>
        <v>0</v>
      </c>
      <c r="S50" s="225">
        <f>S48-S49</f>
        <v>0</v>
      </c>
      <c r="T50" s="226">
        <f>T48-T49</f>
        <v>0</v>
      </c>
      <c r="U50" s="207"/>
      <c r="V50" s="221"/>
      <c r="W50" s="222"/>
      <c r="X50" s="222"/>
      <c r="Y50" s="223"/>
      <c r="Z50" s="228"/>
      <c r="AA50" s="229"/>
      <c r="AB50" s="229"/>
      <c r="AC50" s="230"/>
      <c r="AD50" s="165"/>
      <c r="AE50" s="165"/>
      <c r="AF50" s="165"/>
      <c r="AG50" s="165"/>
      <c r="AH50" s="165"/>
    </row>
    <row r="51" spans="1:38" ht="14.45" customHeight="1">
      <c r="A51" s="607">
        <v>158342</v>
      </c>
      <c r="B51" s="608">
        <v>158342</v>
      </c>
      <c r="C51" s="608">
        <v>0</v>
      </c>
      <c r="D51" s="608">
        <v>65621</v>
      </c>
      <c r="E51" s="608">
        <v>0</v>
      </c>
      <c r="F51" s="608">
        <v>0</v>
      </c>
      <c r="G51" s="609">
        <v>57900</v>
      </c>
      <c r="H51" s="608"/>
      <c r="I51" s="608"/>
      <c r="K51" s="199"/>
      <c r="L51" s="174"/>
      <c r="M51" s="201" t="s">
        <v>88</v>
      </c>
      <c r="N51" s="202"/>
      <c r="O51" s="203" t="s">
        <v>109</v>
      </c>
      <c r="P51" s="204">
        <f>'Ｓ４９（1974）'!A50</f>
        <v>0</v>
      </c>
      <c r="Q51" s="205">
        <f>'Ｓ４９（1974）'!B50</f>
        <v>0</v>
      </c>
      <c r="R51" s="205">
        <f>'Ｓ４９（1974）'!D50</f>
        <v>0</v>
      </c>
      <c r="S51" s="205">
        <f>'Ｓ４９（1974）'!E50</f>
        <v>0</v>
      </c>
      <c r="T51" s="206">
        <f>'Ｓ４９（1974）'!G50</f>
        <v>0</v>
      </c>
      <c r="U51" s="207"/>
      <c r="V51" s="201" t="s">
        <v>88</v>
      </c>
      <c r="W51" s="222"/>
      <c r="X51" s="222"/>
      <c r="Y51" s="223" t="s">
        <v>10</v>
      </c>
      <c r="Z51" s="231">
        <f>+A170</f>
        <v>0</v>
      </c>
      <c r="AA51" s="205">
        <f t="shared" ref="Z51:AB52" si="0">+B170</f>
        <v>0</v>
      </c>
      <c r="AB51" s="205">
        <f t="shared" si="0"/>
        <v>0</v>
      </c>
      <c r="AC51" s="548">
        <f>+E170</f>
        <v>0</v>
      </c>
      <c r="AD51" s="165"/>
      <c r="AE51" s="165"/>
      <c r="AF51" s="165"/>
      <c r="AG51" s="165"/>
      <c r="AH51" s="165"/>
    </row>
    <row r="52" spans="1:38" ht="14.45" customHeight="1">
      <c r="A52" s="607">
        <v>0</v>
      </c>
      <c r="B52" s="608">
        <v>0</v>
      </c>
      <c r="C52" s="608">
        <v>0</v>
      </c>
      <c r="D52" s="608">
        <v>0</v>
      </c>
      <c r="E52" s="608">
        <v>0</v>
      </c>
      <c r="F52" s="608">
        <v>0</v>
      </c>
      <c r="G52" s="609">
        <v>0</v>
      </c>
      <c r="H52" s="608"/>
      <c r="I52" s="608"/>
      <c r="K52" s="199"/>
      <c r="L52" s="181" t="s">
        <v>91</v>
      </c>
      <c r="M52" s="201" t="s">
        <v>89</v>
      </c>
      <c r="N52" s="202"/>
      <c r="O52" s="203" t="s">
        <v>110</v>
      </c>
      <c r="P52" s="204">
        <f>'Ｓ４９（1974）'!A51</f>
        <v>158342</v>
      </c>
      <c r="Q52" s="205">
        <f>'Ｓ４９（1974）'!B51</f>
        <v>158342</v>
      </c>
      <c r="R52" s="205">
        <f>'Ｓ４９（1974）'!D51</f>
        <v>65621</v>
      </c>
      <c r="S52" s="205">
        <f>'Ｓ４９（1974）'!E51</f>
        <v>0</v>
      </c>
      <c r="T52" s="206">
        <f>'Ｓ４９（1974）'!G51</f>
        <v>57900</v>
      </c>
      <c r="U52" s="207"/>
      <c r="V52" s="221" t="s">
        <v>89</v>
      </c>
      <c r="W52" s="222"/>
      <c r="X52" s="222"/>
      <c r="Y52" s="223" t="s">
        <v>9</v>
      </c>
      <c r="Z52" s="231">
        <f t="shared" si="0"/>
        <v>0</v>
      </c>
      <c r="AA52" s="205">
        <f t="shared" si="0"/>
        <v>0</v>
      </c>
      <c r="AB52" s="205">
        <f t="shared" si="0"/>
        <v>0</v>
      </c>
      <c r="AC52" s="548">
        <f>+E171</f>
        <v>0</v>
      </c>
      <c r="AD52" s="165"/>
      <c r="AE52" s="165"/>
      <c r="AF52" s="165"/>
      <c r="AG52" s="165"/>
      <c r="AH52" s="165"/>
    </row>
    <row r="53" spans="1:38" ht="14.45" customHeight="1">
      <c r="A53" s="607">
        <v>0</v>
      </c>
      <c r="B53" s="608">
        <v>0</v>
      </c>
      <c r="C53" s="608">
        <v>0</v>
      </c>
      <c r="D53" s="608">
        <v>0</v>
      </c>
      <c r="E53" s="608">
        <v>0</v>
      </c>
      <c r="F53" s="608">
        <v>0</v>
      </c>
      <c r="G53" s="609">
        <v>0</v>
      </c>
      <c r="H53" s="608"/>
      <c r="I53" s="608"/>
      <c r="K53" s="199"/>
      <c r="L53" s="181"/>
      <c r="M53" s="201" t="s">
        <v>104</v>
      </c>
      <c r="N53" s="202"/>
      <c r="O53" s="203" t="s">
        <v>111</v>
      </c>
      <c r="P53" s="204">
        <f>'Ｓ４９（1974）'!A52</f>
        <v>0</v>
      </c>
      <c r="Q53" s="205">
        <f>'Ｓ４９（1974）'!B52</f>
        <v>0</v>
      </c>
      <c r="R53" s="205">
        <f>'Ｓ４９（1974）'!D52</f>
        <v>0</v>
      </c>
      <c r="S53" s="205">
        <f>'Ｓ４９（1974）'!E52</f>
        <v>0</v>
      </c>
      <c r="T53" s="206">
        <f>'Ｓ４９（1974）'!G52</f>
        <v>0</v>
      </c>
      <c r="U53" s="207"/>
      <c r="V53" s="221"/>
      <c r="W53" s="222"/>
      <c r="X53" s="222"/>
      <c r="Y53" s="223"/>
      <c r="Z53" s="228"/>
      <c r="AA53" s="234"/>
      <c r="AB53" s="229"/>
      <c r="AC53" s="235"/>
      <c r="AD53" s="165"/>
      <c r="AE53" s="165"/>
      <c r="AF53" s="165"/>
      <c r="AG53" s="165"/>
      <c r="AH53" s="165"/>
    </row>
    <row r="54" spans="1:38" ht="14.45" customHeight="1">
      <c r="A54" s="607">
        <v>0</v>
      </c>
      <c r="B54" s="608">
        <v>0</v>
      </c>
      <c r="C54" s="608">
        <v>0</v>
      </c>
      <c r="D54" s="608">
        <v>0</v>
      </c>
      <c r="E54" s="608">
        <v>0</v>
      </c>
      <c r="F54" s="608">
        <v>0</v>
      </c>
      <c r="G54" s="609">
        <v>0</v>
      </c>
      <c r="H54" s="608"/>
      <c r="I54" s="608"/>
      <c r="K54" s="199"/>
      <c r="L54" s="181"/>
      <c r="M54" s="201" t="s">
        <v>90</v>
      </c>
      <c r="N54" s="202"/>
      <c r="O54" s="203" t="s">
        <v>112</v>
      </c>
      <c r="P54" s="204">
        <f>'Ｓ４９（1974）'!A53</f>
        <v>0</v>
      </c>
      <c r="Q54" s="205">
        <f>'Ｓ４９（1974）'!B53</f>
        <v>0</v>
      </c>
      <c r="R54" s="205">
        <f>'Ｓ４９（1974）'!D53</f>
        <v>0</v>
      </c>
      <c r="S54" s="205">
        <f>'Ｓ４９（1974）'!E53</f>
        <v>0</v>
      </c>
      <c r="T54" s="206">
        <f>'Ｓ４９（1974）'!G53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607">
        <v>0</v>
      </c>
      <c r="B55" s="608">
        <v>0</v>
      </c>
      <c r="C55" s="608">
        <v>0</v>
      </c>
      <c r="D55" s="608">
        <v>0</v>
      </c>
      <c r="E55" s="608">
        <v>0</v>
      </c>
      <c r="F55" s="608">
        <v>0</v>
      </c>
      <c r="G55" s="609">
        <v>0</v>
      </c>
      <c r="H55" s="608"/>
      <c r="I55" s="608"/>
      <c r="K55" s="199"/>
      <c r="L55" s="181" t="s">
        <v>92</v>
      </c>
      <c r="M55" s="201" t="s">
        <v>105</v>
      </c>
      <c r="N55" s="202"/>
      <c r="O55" s="203" t="s">
        <v>113</v>
      </c>
      <c r="P55" s="204">
        <f>'Ｓ４９（1974）'!A54</f>
        <v>0</v>
      </c>
      <c r="Q55" s="205">
        <f>'Ｓ４９（1974）'!B54</f>
        <v>0</v>
      </c>
      <c r="R55" s="205">
        <f>'Ｓ４９（1974）'!D54</f>
        <v>0</v>
      </c>
      <c r="S55" s="205">
        <f>'Ｓ４９（1974）'!E54</f>
        <v>0</v>
      </c>
      <c r="T55" s="206">
        <f>'Ｓ４９（1974）'!G54</f>
        <v>0</v>
      </c>
      <c r="U55" s="207"/>
      <c r="V55" s="178"/>
      <c r="W55" s="175"/>
      <c r="X55" s="175"/>
      <c r="Y55" s="216"/>
      <c r="Z55" s="236"/>
      <c r="AA55" s="237"/>
      <c r="AB55" s="237"/>
      <c r="AC55" s="238"/>
      <c r="AD55" s="165"/>
      <c r="AE55" s="165"/>
      <c r="AF55" s="165"/>
      <c r="AG55" s="165"/>
      <c r="AH55" s="165"/>
    </row>
    <row r="56" spans="1:38" ht="14.45" customHeight="1">
      <c r="A56" s="607">
        <v>0</v>
      </c>
      <c r="B56" s="608">
        <v>0</v>
      </c>
      <c r="C56" s="608">
        <v>0</v>
      </c>
      <c r="D56" s="608">
        <v>0</v>
      </c>
      <c r="E56" s="608">
        <v>0</v>
      </c>
      <c r="F56" s="608">
        <v>0</v>
      </c>
      <c r="G56" s="609">
        <v>0</v>
      </c>
      <c r="H56" s="608"/>
      <c r="I56" s="608"/>
      <c r="K56" s="199"/>
      <c r="L56" s="181"/>
      <c r="M56" s="201" t="s">
        <v>106</v>
      </c>
      <c r="N56" s="202"/>
      <c r="O56" s="203" t="s">
        <v>114</v>
      </c>
      <c r="P56" s="204">
        <f>'Ｓ４９（1974）'!A55</f>
        <v>0</v>
      </c>
      <c r="Q56" s="205">
        <f>'Ｓ４９（1974）'!B55</f>
        <v>0</v>
      </c>
      <c r="R56" s="205">
        <f>'Ｓ４９（1974）'!D55</f>
        <v>0</v>
      </c>
      <c r="S56" s="205">
        <f>'Ｓ４９（1974）'!E55</f>
        <v>0</v>
      </c>
      <c r="T56" s="206">
        <f>'Ｓ４９（1974）'!G55</f>
        <v>0</v>
      </c>
      <c r="U56" s="207"/>
      <c r="V56" s="200"/>
      <c r="W56" s="172"/>
      <c r="X56" s="172"/>
      <c r="Y56" s="212"/>
      <c r="Z56" s="209"/>
      <c r="AA56" s="210"/>
      <c r="AB56" s="210"/>
      <c r="AC56" s="211"/>
      <c r="AD56" s="165"/>
      <c r="AE56" s="165"/>
      <c r="AF56" s="165"/>
      <c r="AG56" s="165"/>
      <c r="AH56" s="165"/>
    </row>
    <row r="57" spans="1:38" ht="14.45" customHeight="1">
      <c r="A57" s="607">
        <v>0</v>
      </c>
      <c r="B57" s="608">
        <v>0</v>
      </c>
      <c r="C57" s="608">
        <v>0</v>
      </c>
      <c r="D57" s="608">
        <v>0</v>
      </c>
      <c r="E57" s="608">
        <v>0</v>
      </c>
      <c r="F57" s="608">
        <v>0</v>
      </c>
      <c r="G57" s="609">
        <v>0</v>
      </c>
      <c r="H57" s="608"/>
      <c r="I57" s="608"/>
      <c r="K57" s="199"/>
      <c r="L57" s="181"/>
      <c r="M57" s="201" t="s">
        <v>107</v>
      </c>
      <c r="N57" s="202"/>
      <c r="O57" s="203" t="s">
        <v>115</v>
      </c>
      <c r="P57" s="204">
        <f>'Ｓ４９（1974）'!A56</f>
        <v>0</v>
      </c>
      <c r="Q57" s="205">
        <f>'Ｓ４９（1974）'!B56</f>
        <v>0</v>
      </c>
      <c r="R57" s="205">
        <f>'Ｓ４９（1974）'!D56</f>
        <v>0</v>
      </c>
      <c r="S57" s="205">
        <f>'Ｓ４９（1974）'!E56</f>
        <v>0</v>
      </c>
      <c r="T57" s="206">
        <f>'Ｓ４９（1974）'!G56</f>
        <v>0</v>
      </c>
      <c r="U57" s="207"/>
      <c r="V57" s="201" t="s">
        <v>136</v>
      </c>
      <c r="W57" s="202"/>
      <c r="X57" s="202"/>
      <c r="Y57" s="203" t="s">
        <v>98</v>
      </c>
      <c r="Z57" s="204">
        <f>+A179</f>
        <v>0</v>
      </c>
      <c r="AA57" s="205">
        <f>+B179</f>
        <v>0</v>
      </c>
      <c r="AB57" s="205">
        <f>+C179</f>
        <v>0</v>
      </c>
      <c r="AC57" s="548">
        <f>+E179</f>
        <v>0</v>
      </c>
      <c r="AD57" s="165"/>
      <c r="AE57" s="165"/>
      <c r="AF57" s="165"/>
      <c r="AG57" s="165"/>
      <c r="AH57" s="165"/>
    </row>
    <row r="58" spans="1:38" ht="14.45" customHeight="1" thickBot="1">
      <c r="A58" s="607">
        <v>0</v>
      </c>
      <c r="B58" s="608">
        <v>0</v>
      </c>
      <c r="C58" s="608">
        <v>0</v>
      </c>
      <c r="D58" s="608">
        <v>0</v>
      </c>
      <c r="E58" s="608">
        <v>0</v>
      </c>
      <c r="F58" s="608">
        <v>0</v>
      </c>
      <c r="G58" s="609">
        <v>0</v>
      </c>
      <c r="H58" s="608"/>
      <c r="I58" s="608"/>
      <c r="K58" s="199"/>
      <c r="L58" s="181" t="s">
        <v>41</v>
      </c>
      <c r="M58" s="201" t="s">
        <v>108</v>
      </c>
      <c r="N58" s="202"/>
      <c r="O58" s="203" t="s">
        <v>116</v>
      </c>
      <c r="P58" s="204">
        <f>'Ｓ４９（1974）'!A57</f>
        <v>0</v>
      </c>
      <c r="Q58" s="205">
        <f>'Ｓ４９（1974）'!B57</f>
        <v>0</v>
      </c>
      <c r="R58" s="205">
        <f>'Ｓ４９（1974）'!D57</f>
        <v>0</v>
      </c>
      <c r="S58" s="205">
        <f>'Ｓ４９（1974）'!E57</f>
        <v>0</v>
      </c>
      <c r="T58" s="206">
        <f>'Ｓ４９（1974）'!G57</f>
        <v>0</v>
      </c>
      <c r="U58" s="207"/>
      <c r="V58" s="178"/>
      <c r="W58" s="175"/>
      <c r="X58" s="175"/>
      <c r="Y58" s="216"/>
      <c r="Z58" s="217"/>
      <c r="AA58" s="219"/>
      <c r="AB58" s="219"/>
      <c r="AC58" s="443"/>
      <c r="AD58" s="165"/>
      <c r="AE58" s="165"/>
      <c r="AF58" s="165"/>
      <c r="AG58" s="165"/>
      <c r="AH58" s="165"/>
    </row>
    <row r="59" spans="1:38" ht="14.45" customHeight="1" thickTop="1" thickBot="1">
      <c r="A59" s="610">
        <v>0</v>
      </c>
      <c r="B59" s="611">
        <v>0</v>
      </c>
      <c r="C59" s="611">
        <v>0</v>
      </c>
      <c r="D59" s="611">
        <v>0</v>
      </c>
      <c r="E59" s="611">
        <v>0</v>
      </c>
      <c r="F59" s="611">
        <v>0</v>
      </c>
      <c r="G59" s="612">
        <v>0</v>
      </c>
      <c r="H59" s="608"/>
      <c r="I59" s="608"/>
      <c r="K59" s="199"/>
      <c r="L59" s="221"/>
      <c r="M59" s="201" t="s">
        <v>13</v>
      </c>
      <c r="N59" s="202"/>
      <c r="O59" s="203" t="s">
        <v>117</v>
      </c>
      <c r="P59" s="204">
        <f>'Ｓ４９（1974）'!A58</f>
        <v>0</v>
      </c>
      <c r="Q59" s="205">
        <f>'Ｓ４９（1974）'!B58</f>
        <v>0</v>
      </c>
      <c r="R59" s="205">
        <f>'Ｓ４９（1974）'!D58</f>
        <v>0</v>
      </c>
      <c r="S59" s="205">
        <f>'Ｓ４９（1974）'!E58</f>
        <v>0</v>
      </c>
      <c r="T59" s="206">
        <f>'Ｓ４９（1974）'!G58</f>
        <v>0</v>
      </c>
      <c r="U59" s="207"/>
      <c r="V59" s="221"/>
      <c r="W59" s="222"/>
      <c r="X59" s="222"/>
      <c r="Y59" s="223"/>
      <c r="Z59" s="228"/>
      <c r="AA59" s="229"/>
      <c r="AB59" s="229"/>
      <c r="AC59" s="230"/>
      <c r="AD59" s="239"/>
      <c r="AE59" s="239"/>
      <c r="AF59" s="239"/>
      <c r="AG59" s="167"/>
      <c r="AH59" s="167"/>
      <c r="AI59" s="168" t="s">
        <v>396</v>
      </c>
      <c r="AJ59" s="240" t="s">
        <v>397</v>
      </c>
      <c r="AK59" s="167"/>
      <c r="AL59" s="241"/>
    </row>
    <row r="60" spans="1:38" ht="14.45" customHeight="1">
      <c r="K60" s="199"/>
      <c r="L60" s="201" t="s">
        <v>13</v>
      </c>
      <c r="M60" s="202"/>
      <c r="N60" s="202"/>
      <c r="O60" s="203" t="s">
        <v>81</v>
      </c>
      <c r="P60" s="204">
        <f>'Ｓ４９（1974）'!A59</f>
        <v>0</v>
      </c>
      <c r="Q60" s="205">
        <f>'Ｓ４９（1974）'!B59</f>
        <v>0</v>
      </c>
      <c r="R60" s="205">
        <f>'Ｓ４９（1974）'!D59</f>
        <v>0</v>
      </c>
      <c r="S60" s="205">
        <f>'Ｓ４９（1974）'!E59</f>
        <v>0</v>
      </c>
      <c r="T60" s="206">
        <f>'Ｓ４９（1974）'!G59</f>
        <v>0</v>
      </c>
      <c r="U60" s="207"/>
      <c r="V60" s="221" t="s">
        <v>13</v>
      </c>
      <c r="W60" s="222"/>
      <c r="X60" s="222"/>
      <c r="Y60" s="223"/>
      <c r="Z60" s="444">
        <f>Z61-Z12-Z14-Z33-Z40-Z45-Z51-Z52-Z54-Z57</f>
        <v>12511</v>
      </c>
      <c r="AA60" s="225">
        <f>AA61-AA12-AA14-AA33-AA40-AA45-AA51-AA52-AA54-AA57</f>
        <v>0</v>
      </c>
      <c r="AB60" s="297">
        <f>AB61-AB12-AB14-AB33-AB40-AB45-AB51-AB52-AB54-AB57</f>
        <v>0</v>
      </c>
      <c r="AC60" s="371">
        <f>AC61-AC12-AC14-AC33-AC40-AC45-AC51-AC52-AC54-AC57</f>
        <v>0</v>
      </c>
      <c r="AD60" s="242"/>
      <c r="AE60" s="242"/>
      <c r="AF60" s="242"/>
      <c r="AG60" s="172"/>
      <c r="AH60" s="172"/>
      <c r="AI60" s="180"/>
      <c r="AJ60" s="178" t="s">
        <v>2</v>
      </c>
      <c r="AK60" s="178" t="s">
        <v>3</v>
      </c>
      <c r="AL60" s="179" t="s">
        <v>393</v>
      </c>
    </row>
    <row r="61" spans="1:38" ht="14.45" customHeight="1" thickBot="1">
      <c r="K61" s="199"/>
      <c r="L61" s="243" t="s">
        <v>82</v>
      </c>
      <c r="M61" s="244"/>
      <c r="N61" s="244"/>
      <c r="O61" s="245"/>
      <c r="P61" s="246">
        <f>SUM(P8:P60)-P9-P10-P12-P13-P15-P16-P17-P30-P31-P32-P40-P41-P42-P43-P44-P49-P50</f>
        <v>276083</v>
      </c>
      <c r="Q61" s="247">
        <f>SUM(Q8:Q60)-Q9-Q10-Q12-Q13-Q15-Q16-Q17-Q30-Q31-Q32-Q40-Q41-Q42-Q43-Q44-Q49-Q50</f>
        <v>267287</v>
      </c>
      <c r="R61" s="247">
        <f>SUM(R8:R60)-R9-R10-R12-R13-R15-R16-R17-R30-R31-R32-R40-R41-R42-R43-R44-R49-R50</f>
        <v>78621</v>
      </c>
      <c r="S61" s="247">
        <f>SUM(S8:S60)-S9-S10-S12-S13-S15-S16-S17-S30-S31-S32-S40-S41-S42-S43-S44-S49-S50</f>
        <v>62924</v>
      </c>
      <c r="T61" s="248">
        <f>SUM(T8:T60)-T9-T10-T12-T13-T15-T16-T17-T30-T31-T32-T40-T41-T42-T43-T44-T49-T50</f>
        <v>78100</v>
      </c>
      <c r="U61" s="249"/>
      <c r="V61" s="243" t="s">
        <v>82</v>
      </c>
      <c r="W61" s="244"/>
      <c r="X61" s="244"/>
      <c r="Y61" s="245" t="s">
        <v>20</v>
      </c>
      <c r="Z61" s="445">
        <f>+A181</f>
        <v>16138</v>
      </c>
      <c r="AA61" s="446">
        <f>+B181</f>
        <v>2194</v>
      </c>
      <c r="AB61" s="446">
        <f>+C181</f>
        <v>0</v>
      </c>
      <c r="AC61" s="567">
        <f>+E181</f>
        <v>100</v>
      </c>
      <c r="AD61" s="253"/>
      <c r="AE61" s="253"/>
      <c r="AF61" s="253"/>
      <c r="AG61" s="254"/>
      <c r="AH61" s="254"/>
      <c r="AI61" s="255" t="s">
        <v>5</v>
      </c>
      <c r="AJ61" s="185" t="s">
        <v>6</v>
      </c>
      <c r="AK61" s="185" t="s">
        <v>7</v>
      </c>
      <c r="AL61" s="256" t="s">
        <v>398</v>
      </c>
    </row>
    <row r="62" spans="1:38" ht="14.45" customHeight="1">
      <c r="A62" s="595">
        <v>285227</v>
      </c>
      <c r="B62" s="596">
        <v>285227</v>
      </c>
      <c r="C62" s="596">
        <v>0</v>
      </c>
      <c r="D62" s="596">
        <v>2000</v>
      </c>
      <c r="E62" s="596">
        <v>6900</v>
      </c>
      <c r="F62" s="597">
        <v>52190</v>
      </c>
      <c r="G62" s="564"/>
      <c r="H62" s="564"/>
      <c r="I62" s="564"/>
      <c r="K62" s="188"/>
      <c r="L62" s="189" t="s">
        <v>8</v>
      </c>
      <c r="M62" s="190"/>
      <c r="N62" s="190"/>
      <c r="O62" s="191" t="s">
        <v>9</v>
      </c>
      <c r="P62" s="257">
        <f>'Ｓ４９（1974）'!A63</f>
        <v>13316</v>
      </c>
      <c r="Q62" s="258">
        <f>'Ｓ４９（1974）'!B63</f>
        <v>13316</v>
      </c>
      <c r="R62" s="259"/>
      <c r="S62" s="260">
        <f>'Ｓ４９（1974）'!D63</f>
        <v>0</v>
      </c>
      <c r="T62" s="261">
        <f>'Ｓ４９（1974）'!F63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98">
        <v>13316</v>
      </c>
      <c r="B63" s="599">
        <v>13316</v>
      </c>
      <c r="C63" s="599">
        <v>0</v>
      </c>
      <c r="D63" s="599">
        <v>0</v>
      </c>
      <c r="E63" s="599">
        <v>0</v>
      </c>
      <c r="F63" s="600">
        <v>0</v>
      </c>
      <c r="G63" s="564"/>
      <c r="H63" s="564"/>
      <c r="I63" s="564"/>
      <c r="K63" s="199"/>
      <c r="L63" s="200"/>
      <c r="M63" s="201" t="s">
        <v>146</v>
      </c>
      <c r="N63" s="202"/>
      <c r="O63" s="203" t="s">
        <v>12</v>
      </c>
      <c r="P63" s="204">
        <f>'Ｓ４９（1974）'!A64</f>
        <v>1696</v>
      </c>
      <c r="Q63" s="205">
        <f>'Ｓ４９（1974）'!B64</f>
        <v>1696</v>
      </c>
      <c r="R63" s="225"/>
      <c r="S63" s="267">
        <f>'Ｓ４９（1974）'!D64</f>
        <v>0</v>
      </c>
      <c r="T63" s="268">
        <f>'Ｓ４９（1974）'!F64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98">
        <v>1696</v>
      </c>
      <c r="B64" s="599">
        <v>1696</v>
      </c>
      <c r="C64" s="599">
        <v>0</v>
      </c>
      <c r="D64" s="599">
        <v>0</v>
      </c>
      <c r="E64" s="599">
        <v>0</v>
      </c>
      <c r="F64" s="600">
        <v>0</v>
      </c>
      <c r="G64" s="564"/>
      <c r="H64" s="564"/>
      <c r="I64" s="564"/>
      <c r="K64" s="199"/>
      <c r="L64" s="200"/>
      <c r="M64" s="201" t="s">
        <v>13</v>
      </c>
      <c r="N64" s="172"/>
      <c r="O64" s="212"/>
      <c r="P64" s="213">
        <f>P62-P63</f>
        <v>11620</v>
      </c>
      <c r="Q64" s="214">
        <f>Q62-Q63</f>
        <v>11620</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98">
        <v>778</v>
      </c>
      <c r="B65" s="599">
        <v>778</v>
      </c>
      <c r="C65" s="599">
        <v>0</v>
      </c>
      <c r="D65" s="599">
        <v>0</v>
      </c>
      <c r="E65" s="599">
        <v>0</v>
      </c>
      <c r="F65" s="600">
        <v>0</v>
      </c>
      <c r="G65" s="564"/>
      <c r="H65" s="564"/>
      <c r="I65" s="564"/>
      <c r="K65" s="199" t="s">
        <v>4</v>
      </c>
      <c r="L65" s="178" t="s">
        <v>14</v>
      </c>
      <c r="M65" s="175"/>
      <c r="N65" s="175"/>
      <c r="O65" s="216" t="s">
        <v>15</v>
      </c>
      <c r="P65" s="217">
        <f>'Ｓ４９（1974）'!A65</f>
        <v>778</v>
      </c>
      <c r="Q65" s="218">
        <f>'Ｓ４９（1974）'!B65</f>
        <v>778</v>
      </c>
      <c r="R65" s="282"/>
      <c r="S65" s="283">
        <f>'Ｓ４９（1974）'!D65</f>
        <v>0</v>
      </c>
      <c r="T65" s="268">
        <f>'Ｓ４９（1974）'!F65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98">
        <v>778</v>
      </c>
      <c r="B66" s="599">
        <v>778</v>
      </c>
      <c r="C66" s="599">
        <v>0</v>
      </c>
      <c r="D66" s="599">
        <v>0</v>
      </c>
      <c r="E66" s="599">
        <v>0</v>
      </c>
      <c r="F66" s="600">
        <v>0</v>
      </c>
      <c r="G66" s="564"/>
      <c r="H66" s="564"/>
      <c r="I66" s="564"/>
      <c r="K66" s="199"/>
      <c r="L66" s="200"/>
      <c r="M66" s="201" t="s">
        <v>16</v>
      </c>
      <c r="N66" s="202"/>
      <c r="O66" s="203" t="s">
        <v>17</v>
      </c>
      <c r="P66" s="204">
        <f>'Ｓ４９（1974）'!A66</f>
        <v>778</v>
      </c>
      <c r="Q66" s="205">
        <f>'Ｓ４９（1974）'!B66</f>
        <v>778</v>
      </c>
      <c r="R66" s="225"/>
      <c r="S66" s="267">
        <f>'Ｓ４９（1974）'!D66</f>
        <v>0</v>
      </c>
      <c r="T66" s="268">
        <f>'Ｓ４９（1974）'!F66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98">
        <v>0</v>
      </c>
      <c r="B67" s="599">
        <v>0</v>
      </c>
      <c r="C67" s="599">
        <v>0</v>
      </c>
      <c r="D67" s="599">
        <v>0</v>
      </c>
      <c r="E67" s="599">
        <v>0</v>
      </c>
      <c r="F67" s="600">
        <v>0</v>
      </c>
      <c r="G67" s="564"/>
      <c r="H67" s="564"/>
      <c r="I67" s="564"/>
      <c r="K67" s="199"/>
      <c r="L67" s="221"/>
      <c r="M67" s="201" t="s">
        <v>13</v>
      </c>
      <c r="N67" s="222"/>
      <c r="O67" s="223"/>
      <c r="P67" s="213">
        <f>P65-P66</f>
        <v>0</v>
      </c>
      <c r="Q67" s="214">
        <f>Q65-Q66</f>
        <v>0</v>
      </c>
      <c r="R67" s="214"/>
      <c r="S67" s="274">
        <f>S65-S66</f>
        <v>0</v>
      </c>
      <c r="T67" s="275">
        <f>T65-T66</f>
        <v>0</v>
      </c>
      <c r="U67" s="269"/>
      <c r="V67" s="221"/>
      <c r="W67" s="201" t="s">
        <v>13</v>
      </c>
      <c r="X67" s="222"/>
      <c r="Y67" s="212" t="s">
        <v>400</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98">
        <v>0</v>
      </c>
      <c r="B68" s="599">
        <v>0</v>
      </c>
      <c r="C68" s="599">
        <v>0</v>
      </c>
      <c r="D68" s="599">
        <v>0</v>
      </c>
      <c r="E68" s="599">
        <v>0</v>
      </c>
      <c r="F68" s="600">
        <v>0</v>
      </c>
      <c r="G68" s="564"/>
      <c r="H68" s="564"/>
      <c r="I68" s="564"/>
      <c r="K68" s="199" t="s">
        <v>4</v>
      </c>
      <c r="L68" s="174"/>
      <c r="M68" s="200" t="s">
        <v>94</v>
      </c>
      <c r="N68" s="202"/>
      <c r="O68" s="203" t="s">
        <v>93</v>
      </c>
      <c r="P68" s="204">
        <f>'Ｓ４９（1974）'!A68</f>
        <v>0</v>
      </c>
      <c r="Q68" s="205">
        <f>'Ｓ４９（1974）'!B68</f>
        <v>0</v>
      </c>
      <c r="R68" s="225"/>
      <c r="S68" s="267">
        <f>'Ｓ４９（1974）'!D68</f>
        <v>0</v>
      </c>
      <c r="T68" s="268">
        <f>'Ｓ４９（1974）'!F68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98">
        <v>0</v>
      </c>
      <c r="B69" s="599">
        <v>0</v>
      </c>
      <c r="C69" s="599">
        <v>0</v>
      </c>
      <c r="D69" s="599">
        <v>0</v>
      </c>
      <c r="E69" s="599">
        <v>0</v>
      </c>
      <c r="F69" s="600">
        <v>0</v>
      </c>
      <c r="G69" s="564"/>
      <c r="H69" s="564"/>
      <c r="I69" s="564"/>
      <c r="K69" s="199"/>
      <c r="L69" s="181" t="s">
        <v>102</v>
      </c>
      <c r="M69" s="200"/>
      <c r="N69" s="201" t="s">
        <v>148</v>
      </c>
      <c r="O69" s="203" t="s">
        <v>97</v>
      </c>
      <c r="P69" s="204">
        <f>'Ｓ４９（1974）'!A69</f>
        <v>0</v>
      </c>
      <c r="Q69" s="205">
        <f>'Ｓ４９（1974）'!B69</f>
        <v>0</v>
      </c>
      <c r="R69" s="225"/>
      <c r="S69" s="267">
        <f>'Ｓ４９（1974）'!D69</f>
        <v>0</v>
      </c>
      <c r="T69" s="268">
        <f>'Ｓ４９（1974）'!F69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98">
        <v>0</v>
      </c>
      <c r="B70" s="599">
        <v>0</v>
      </c>
      <c r="C70" s="599">
        <v>0</v>
      </c>
      <c r="D70" s="599">
        <v>0</v>
      </c>
      <c r="E70" s="599">
        <v>0</v>
      </c>
      <c r="F70" s="600">
        <v>0</v>
      </c>
      <c r="G70" s="564"/>
      <c r="H70" s="564"/>
      <c r="I70" s="564"/>
      <c r="K70" s="199"/>
      <c r="L70" s="181" t="s">
        <v>103</v>
      </c>
      <c r="M70" s="181"/>
      <c r="N70" s="201" t="s">
        <v>96</v>
      </c>
      <c r="O70" s="203" t="s">
        <v>34</v>
      </c>
      <c r="P70" s="204">
        <f>'Ｓ４９（1974）'!A70</f>
        <v>0</v>
      </c>
      <c r="Q70" s="205">
        <f>'Ｓ４９（1974）'!B70</f>
        <v>0</v>
      </c>
      <c r="R70" s="225"/>
      <c r="S70" s="267">
        <f>'Ｓ４９（1974）'!D70</f>
        <v>0</v>
      </c>
      <c r="T70" s="268">
        <f>'Ｓ４９（1974）'!F70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98">
        <v>0</v>
      </c>
      <c r="B71" s="599">
        <v>0</v>
      </c>
      <c r="C71" s="599">
        <v>0</v>
      </c>
      <c r="D71" s="599">
        <v>0</v>
      </c>
      <c r="E71" s="599">
        <v>0</v>
      </c>
      <c r="F71" s="600">
        <v>0</v>
      </c>
      <c r="G71" s="564"/>
      <c r="H71" s="564"/>
      <c r="I71" s="564"/>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98">
        <v>0</v>
      </c>
      <c r="B72" s="599">
        <v>0</v>
      </c>
      <c r="C72" s="599">
        <v>0</v>
      </c>
      <c r="D72" s="599">
        <v>0</v>
      </c>
      <c r="E72" s="599">
        <v>0</v>
      </c>
      <c r="F72" s="600">
        <v>0</v>
      </c>
      <c r="G72" s="564"/>
      <c r="H72" s="564"/>
      <c r="I72" s="564"/>
      <c r="K72" s="199"/>
      <c r="L72" s="181"/>
      <c r="M72" s="201" t="s">
        <v>95</v>
      </c>
      <c r="N72" s="202"/>
      <c r="O72" s="203" t="s">
        <v>98</v>
      </c>
      <c r="P72" s="204">
        <f>'Ｓ４９（1974）'!A71</f>
        <v>0</v>
      </c>
      <c r="Q72" s="205">
        <f>'Ｓ４９（1974）'!B71</f>
        <v>0</v>
      </c>
      <c r="R72" s="225"/>
      <c r="S72" s="267">
        <f>'Ｓ４９（1974）'!D71</f>
        <v>0</v>
      </c>
      <c r="T72" s="268">
        <f>'Ｓ４９（1974）'!F71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98">
        <v>0</v>
      </c>
      <c r="B73" s="599">
        <v>0</v>
      </c>
      <c r="C73" s="599">
        <v>0</v>
      </c>
      <c r="D73" s="599">
        <v>0</v>
      </c>
      <c r="E73" s="599">
        <v>0</v>
      </c>
      <c r="F73" s="600">
        <v>0</v>
      </c>
      <c r="G73" s="564"/>
      <c r="H73" s="564"/>
      <c r="I73" s="564"/>
      <c r="K73" s="199"/>
      <c r="L73" s="221"/>
      <c r="M73" s="201" t="s">
        <v>13</v>
      </c>
      <c r="N73" s="202"/>
      <c r="O73" s="203" t="s">
        <v>99</v>
      </c>
      <c r="P73" s="204">
        <f>'Ｓ４９（1974）'!A72</f>
        <v>0</v>
      </c>
      <c r="Q73" s="205">
        <f>'Ｓ４９（1974）'!B72</f>
        <v>0</v>
      </c>
      <c r="R73" s="225"/>
      <c r="S73" s="267">
        <f>'Ｓ４９（1974）'!D72</f>
        <v>0</v>
      </c>
      <c r="T73" s="268">
        <f>'Ｓ４９（1974）'!F72</f>
        <v>0</v>
      </c>
      <c r="U73" s="269"/>
      <c r="V73" s="221"/>
      <c r="W73" s="201" t="s">
        <v>13</v>
      </c>
      <c r="X73" s="202"/>
      <c r="Y73" s="216" t="s">
        <v>15</v>
      </c>
      <c r="Z73" s="307">
        <f t="shared" ref="Z73:AB75" si="1">+A119</f>
        <v>0</v>
      </c>
      <c r="AA73" s="277">
        <f t="shared" si="1"/>
        <v>0</v>
      </c>
      <c r="AB73" s="277">
        <f t="shared" si="1"/>
        <v>0</v>
      </c>
      <c r="AC73" s="549">
        <f>+E119</f>
        <v>0</v>
      </c>
      <c r="AD73" s="269"/>
      <c r="AE73" s="221"/>
      <c r="AF73" s="201" t="s">
        <v>13</v>
      </c>
      <c r="AG73" s="202"/>
      <c r="AH73" s="216" t="s">
        <v>402</v>
      </c>
      <c r="AI73" s="307">
        <f t="shared" ref="AI73:AK75" si="2">+A142</f>
        <v>0</v>
      </c>
      <c r="AJ73" s="277">
        <f t="shared" si="2"/>
        <v>0</v>
      </c>
      <c r="AK73" s="277">
        <f t="shared" si="2"/>
        <v>0</v>
      </c>
      <c r="AL73" s="553">
        <f>+E142</f>
        <v>0</v>
      </c>
    </row>
    <row r="74" spans="1:38" ht="14.45" customHeight="1">
      <c r="A74" s="598">
        <v>10278</v>
      </c>
      <c r="B74" s="599">
        <v>10278</v>
      </c>
      <c r="C74" s="599">
        <v>0</v>
      </c>
      <c r="D74" s="599">
        <v>0</v>
      </c>
      <c r="E74" s="599">
        <v>0</v>
      </c>
      <c r="F74" s="600">
        <v>3200</v>
      </c>
      <c r="G74" s="564"/>
      <c r="H74" s="564"/>
      <c r="I74" s="564"/>
      <c r="K74" s="199"/>
      <c r="L74" s="201" t="s">
        <v>19</v>
      </c>
      <c r="M74" s="202"/>
      <c r="N74" s="202"/>
      <c r="O74" s="203" t="s">
        <v>20</v>
      </c>
      <c r="P74" s="204">
        <f>'Ｓ４９（1974）'!A73</f>
        <v>0</v>
      </c>
      <c r="Q74" s="205">
        <f>'Ｓ４９（1974）'!B73</f>
        <v>0</v>
      </c>
      <c r="R74" s="225"/>
      <c r="S74" s="267">
        <f>'Ｓ４９（1974）'!D73</f>
        <v>0</v>
      </c>
      <c r="T74" s="268">
        <f>'Ｓ４９（1974）'!F73</f>
        <v>0</v>
      </c>
      <c r="U74" s="269"/>
      <c r="V74" s="201" t="s">
        <v>19</v>
      </c>
      <c r="W74" s="202"/>
      <c r="X74" s="202"/>
      <c r="Y74" s="216" t="s">
        <v>142</v>
      </c>
      <c r="Z74" s="307">
        <f t="shared" si="1"/>
        <v>0</v>
      </c>
      <c r="AA74" s="277">
        <f t="shared" si="1"/>
        <v>0</v>
      </c>
      <c r="AB74" s="277">
        <f t="shared" si="1"/>
        <v>0</v>
      </c>
      <c r="AC74" s="549">
        <f>+E120</f>
        <v>0</v>
      </c>
      <c r="AD74" s="269"/>
      <c r="AE74" s="201" t="s">
        <v>19</v>
      </c>
      <c r="AF74" s="202"/>
      <c r="AG74" s="202"/>
      <c r="AH74" s="216" t="s">
        <v>403</v>
      </c>
      <c r="AI74" s="307">
        <f t="shared" si="2"/>
        <v>0</v>
      </c>
      <c r="AJ74" s="277">
        <f t="shared" si="2"/>
        <v>0</v>
      </c>
      <c r="AK74" s="277">
        <f t="shared" si="2"/>
        <v>0</v>
      </c>
      <c r="AL74" s="553">
        <f>+E143</f>
        <v>0</v>
      </c>
    </row>
    <row r="75" spans="1:38" ht="14.45" customHeight="1">
      <c r="A75" s="598">
        <v>5378</v>
      </c>
      <c r="B75" s="599">
        <v>5378</v>
      </c>
      <c r="C75" s="599">
        <v>0</v>
      </c>
      <c r="D75" s="599">
        <v>0</v>
      </c>
      <c r="E75" s="599">
        <v>0</v>
      </c>
      <c r="F75" s="600">
        <v>3200</v>
      </c>
      <c r="G75" s="564"/>
      <c r="H75" s="564"/>
      <c r="I75" s="564"/>
      <c r="K75" s="199" t="s">
        <v>83</v>
      </c>
      <c r="L75" s="200"/>
      <c r="M75" s="201" t="s">
        <v>22</v>
      </c>
      <c r="N75" s="202"/>
      <c r="O75" s="203" t="s">
        <v>23</v>
      </c>
      <c r="P75" s="204">
        <f>'Ｓ４９（1974）'!A75</f>
        <v>5378</v>
      </c>
      <c r="Q75" s="205">
        <f>'Ｓ４９（1974）'!B75</f>
        <v>5378</v>
      </c>
      <c r="R75" s="225"/>
      <c r="S75" s="267">
        <f>'Ｓ４９（1974）'!D75</f>
        <v>0</v>
      </c>
      <c r="T75" s="268">
        <f>'Ｓ４９（1974）'!F75</f>
        <v>3200</v>
      </c>
      <c r="U75" s="269" t="s">
        <v>404</v>
      </c>
      <c r="V75" s="200"/>
      <c r="W75" s="201" t="s">
        <v>405</v>
      </c>
      <c r="X75" s="202"/>
      <c r="Y75" s="216" t="s">
        <v>406</v>
      </c>
      <c r="Z75" s="307">
        <f t="shared" si="1"/>
        <v>5000</v>
      </c>
      <c r="AA75" s="277">
        <f t="shared" si="1"/>
        <v>0</v>
      </c>
      <c r="AB75" s="277">
        <f t="shared" si="1"/>
        <v>0</v>
      </c>
      <c r="AC75" s="549">
        <f>+E121</f>
        <v>0</v>
      </c>
      <c r="AD75" s="269" t="s">
        <v>407</v>
      </c>
      <c r="AE75" s="200"/>
      <c r="AF75" s="201" t="s">
        <v>405</v>
      </c>
      <c r="AG75" s="202"/>
      <c r="AH75" s="216" t="s">
        <v>408</v>
      </c>
      <c r="AI75" s="307">
        <f t="shared" si="2"/>
        <v>0</v>
      </c>
      <c r="AJ75" s="277">
        <f t="shared" si="2"/>
        <v>0</v>
      </c>
      <c r="AK75" s="277">
        <f t="shared" si="2"/>
        <v>0</v>
      </c>
      <c r="AL75" s="553">
        <f>+E144</f>
        <v>0</v>
      </c>
    </row>
    <row r="76" spans="1:38" ht="14.45" customHeight="1">
      <c r="A76" s="598">
        <v>0</v>
      </c>
      <c r="B76" s="599">
        <v>0</v>
      </c>
      <c r="C76" s="599">
        <v>0</v>
      </c>
      <c r="D76" s="599">
        <v>0</v>
      </c>
      <c r="E76" s="599">
        <v>0</v>
      </c>
      <c r="F76" s="600">
        <v>0</v>
      </c>
      <c r="G76" s="564"/>
      <c r="H76" s="564"/>
      <c r="I76" s="564"/>
      <c r="K76" s="199"/>
      <c r="L76" s="200" t="s">
        <v>25</v>
      </c>
      <c r="M76" s="201" t="s">
        <v>26</v>
      </c>
      <c r="N76" s="202"/>
      <c r="O76" s="203" t="s">
        <v>27</v>
      </c>
      <c r="P76" s="204">
        <f>'Ｓ４９（1974）'!A76</f>
        <v>0</v>
      </c>
      <c r="Q76" s="205">
        <f>'Ｓ４９（1974）'!B76</f>
        <v>0</v>
      </c>
      <c r="R76" s="225"/>
      <c r="S76" s="267">
        <f>'Ｓ４９（1974）'!D76</f>
        <v>0</v>
      </c>
      <c r="T76" s="268">
        <f>'Ｓ４９（1974）'!F76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98">
        <v>0</v>
      </c>
      <c r="B77" s="599">
        <v>0</v>
      </c>
      <c r="C77" s="599">
        <v>0</v>
      </c>
      <c r="D77" s="599">
        <v>0</v>
      </c>
      <c r="E77" s="599">
        <v>0</v>
      </c>
      <c r="F77" s="600">
        <v>0</v>
      </c>
      <c r="G77" s="564"/>
      <c r="H77" s="564"/>
      <c r="I77" s="564"/>
      <c r="K77" s="199"/>
      <c r="L77" s="200" t="s">
        <v>28</v>
      </c>
      <c r="M77" s="201" t="s">
        <v>29</v>
      </c>
      <c r="N77" s="202"/>
      <c r="O77" s="203" t="s">
        <v>30</v>
      </c>
      <c r="P77" s="204">
        <f>'Ｓ４９（1974）'!A77</f>
        <v>0</v>
      </c>
      <c r="Q77" s="205">
        <f>'Ｓ４９（1974）'!B77</f>
        <v>0</v>
      </c>
      <c r="R77" s="225"/>
      <c r="S77" s="267">
        <f>'Ｓ４９（1974）'!D77</f>
        <v>0</v>
      </c>
      <c r="T77" s="268">
        <f>'Ｓ４９（1974）'!F77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98">
        <v>0</v>
      </c>
      <c r="B78" s="599">
        <v>0</v>
      </c>
      <c r="C78" s="599">
        <v>0</v>
      </c>
      <c r="D78" s="599">
        <v>0</v>
      </c>
      <c r="E78" s="599">
        <v>0</v>
      </c>
      <c r="F78" s="600">
        <v>0</v>
      </c>
      <c r="G78" s="564"/>
      <c r="H78" s="564"/>
      <c r="I78" s="564"/>
      <c r="K78" s="199"/>
      <c r="L78" s="200" t="s">
        <v>31</v>
      </c>
      <c r="M78" s="201" t="s">
        <v>32</v>
      </c>
      <c r="N78" s="202"/>
      <c r="O78" s="203" t="s">
        <v>33</v>
      </c>
      <c r="P78" s="204">
        <f>'Ｓ４９（1974）'!A78</f>
        <v>0</v>
      </c>
      <c r="Q78" s="205">
        <f>'Ｓ４９（1974）'!B78</f>
        <v>0</v>
      </c>
      <c r="R78" s="225"/>
      <c r="S78" s="267">
        <f>'Ｓ４９（1974）'!D78</f>
        <v>0</v>
      </c>
      <c r="T78" s="268">
        <f>'Ｓ４９（1974）'!F78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98">
        <v>0</v>
      </c>
      <c r="B79" s="599">
        <v>0</v>
      </c>
      <c r="C79" s="599">
        <v>0</v>
      </c>
      <c r="D79" s="599">
        <v>0</v>
      </c>
      <c r="E79" s="599">
        <v>0</v>
      </c>
      <c r="F79" s="600">
        <v>0</v>
      </c>
      <c r="G79" s="564"/>
      <c r="H79" s="564"/>
      <c r="I79" s="564"/>
      <c r="K79" s="199"/>
      <c r="L79" s="200" t="s">
        <v>35</v>
      </c>
      <c r="M79" s="201" t="s">
        <v>36</v>
      </c>
      <c r="N79" s="202"/>
      <c r="O79" s="203" t="s">
        <v>37</v>
      </c>
      <c r="P79" s="204">
        <f>'Ｓ４９（1974）'!A79</f>
        <v>0</v>
      </c>
      <c r="Q79" s="205">
        <f>'Ｓ４９（1974）'!B79</f>
        <v>0</v>
      </c>
      <c r="R79" s="225"/>
      <c r="S79" s="267">
        <f>'Ｓ４９（1974）'!D79</f>
        <v>0</v>
      </c>
      <c r="T79" s="268">
        <f>'Ｓ４９（1974）'!F79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98">
        <v>4900</v>
      </c>
      <c r="B80" s="599">
        <v>4900</v>
      </c>
      <c r="C80" s="599">
        <v>0</v>
      </c>
      <c r="D80" s="599">
        <v>0</v>
      </c>
      <c r="E80" s="599">
        <v>0</v>
      </c>
      <c r="F80" s="600">
        <v>0</v>
      </c>
      <c r="G80" s="564"/>
      <c r="H80" s="564"/>
      <c r="I80" s="564"/>
      <c r="K80" s="199"/>
      <c r="L80" s="200" t="s">
        <v>38</v>
      </c>
      <c r="M80" s="201" t="s">
        <v>39</v>
      </c>
      <c r="N80" s="202"/>
      <c r="O80" s="203" t="s">
        <v>40</v>
      </c>
      <c r="P80" s="204">
        <f>'Ｓ４９（1974）'!A80</f>
        <v>4900</v>
      </c>
      <c r="Q80" s="205">
        <f>'Ｓ４９（1974）'!B80</f>
        <v>4900</v>
      </c>
      <c r="R80" s="225"/>
      <c r="S80" s="267">
        <f>'Ｓ４９（1974）'!D80</f>
        <v>0</v>
      </c>
      <c r="T80" s="268">
        <f>'Ｓ４９（1974）'!F80</f>
        <v>0</v>
      </c>
      <c r="U80" s="269"/>
      <c r="V80" s="200" t="s">
        <v>38</v>
      </c>
      <c r="W80" s="201" t="s">
        <v>149</v>
      </c>
      <c r="X80" s="202"/>
      <c r="Y80" s="203" t="s">
        <v>413</v>
      </c>
      <c r="Z80" s="307">
        <f>+A122</f>
        <v>5000</v>
      </c>
      <c r="AA80" s="277">
        <f>+B122</f>
        <v>0</v>
      </c>
      <c r="AB80" s="277">
        <f>+C122</f>
        <v>0</v>
      </c>
      <c r="AC80" s="549">
        <f>+E122</f>
        <v>0</v>
      </c>
      <c r="AD80" s="269" t="s">
        <v>414</v>
      </c>
      <c r="AE80" s="200" t="s">
        <v>38</v>
      </c>
      <c r="AF80" s="201" t="s">
        <v>149</v>
      </c>
      <c r="AG80" s="202"/>
      <c r="AH80" s="203" t="s">
        <v>415</v>
      </c>
      <c r="AI80" s="307">
        <f>+A145</f>
        <v>0</v>
      </c>
      <c r="AJ80" s="277">
        <f>+B145</f>
        <v>0</v>
      </c>
      <c r="AK80" s="277">
        <f>+C145</f>
        <v>0</v>
      </c>
      <c r="AL80" s="553">
        <f>+E145</f>
        <v>0</v>
      </c>
    </row>
    <row r="81" spans="1:38" ht="14.45" customHeight="1">
      <c r="A81" s="598">
        <v>0</v>
      </c>
      <c r="B81" s="599">
        <v>0</v>
      </c>
      <c r="C81" s="599">
        <v>0</v>
      </c>
      <c r="D81" s="599">
        <v>0</v>
      </c>
      <c r="E81" s="599">
        <v>0</v>
      </c>
      <c r="F81" s="600">
        <v>0</v>
      </c>
      <c r="G81" s="564"/>
      <c r="H81" s="564"/>
      <c r="I81" s="564"/>
      <c r="K81" s="199"/>
      <c r="L81" s="200" t="s">
        <v>41</v>
      </c>
      <c r="M81" s="201" t="s">
        <v>42</v>
      </c>
      <c r="N81" s="202"/>
      <c r="O81" s="203" t="s">
        <v>43</v>
      </c>
      <c r="P81" s="204">
        <f>'Ｓ４９（1974）'!A81</f>
        <v>0</v>
      </c>
      <c r="Q81" s="205">
        <f>'Ｓ４９（1974）'!B81</f>
        <v>0</v>
      </c>
      <c r="R81" s="225"/>
      <c r="S81" s="267">
        <f>'Ｓ４９（1974）'!D81</f>
        <v>0</v>
      </c>
      <c r="T81" s="268">
        <f>'Ｓ４９（1974）'!F81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98">
        <v>0</v>
      </c>
      <c r="B82" s="599">
        <v>0</v>
      </c>
      <c r="C82" s="599">
        <v>0</v>
      </c>
      <c r="D82" s="599">
        <v>0</v>
      </c>
      <c r="E82" s="599">
        <v>0</v>
      </c>
      <c r="F82" s="600">
        <v>0</v>
      </c>
      <c r="G82" s="564"/>
      <c r="H82" s="564"/>
      <c r="I82" s="564"/>
      <c r="K82" s="199" t="s">
        <v>131</v>
      </c>
      <c r="L82" s="221"/>
      <c r="M82" s="201" t="s">
        <v>13</v>
      </c>
      <c r="N82" s="202"/>
      <c r="O82" s="203" t="s">
        <v>44</v>
      </c>
      <c r="P82" s="204">
        <f>'Ｓ４９（1974）'!A82</f>
        <v>0</v>
      </c>
      <c r="Q82" s="205">
        <f>'Ｓ４９（1974）'!B82</f>
        <v>0</v>
      </c>
      <c r="R82" s="225"/>
      <c r="S82" s="267">
        <f>'Ｓ４９（1974）'!D82</f>
        <v>0</v>
      </c>
      <c r="T82" s="268">
        <f>'Ｓ４９（1974）'!F82</f>
        <v>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98">
        <v>7481</v>
      </c>
      <c r="B83" s="599">
        <v>7481</v>
      </c>
      <c r="C83" s="599">
        <v>0</v>
      </c>
      <c r="D83" s="599">
        <v>2000</v>
      </c>
      <c r="E83" s="599">
        <v>0</v>
      </c>
      <c r="F83" s="600">
        <v>0</v>
      </c>
      <c r="G83" s="564"/>
      <c r="H83" s="564"/>
      <c r="I83" s="564"/>
      <c r="K83" s="199" t="s">
        <v>4</v>
      </c>
      <c r="L83" s="178" t="s">
        <v>45</v>
      </c>
      <c r="M83" s="202"/>
      <c r="N83" s="202"/>
      <c r="O83" s="203" t="s">
        <v>46</v>
      </c>
      <c r="P83" s="204">
        <f>'Ｓ４９（1974）'!A83</f>
        <v>7481</v>
      </c>
      <c r="Q83" s="205">
        <f>'Ｓ４９（1974）'!B83</f>
        <v>7481</v>
      </c>
      <c r="R83" s="225"/>
      <c r="S83" s="267">
        <f>'Ｓ４９（1974）'!D83</f>
        <v>2000</v>
      </c>
      <c r="T83" s="268">
        <f>'Ｓ４９（1974）'!F83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98">
        <v>0</v>
      </c>
      <c r="B84" s="599">
        <v>0</v>
      </c>
      <c r="C84" s="599">
        <v>0</v>
      </c>
      <c r="D84" s="599">
        <v>0</v>
      </c>
      <c r="E84" s="599">
        <v>0</v>
      </c>
      <c r="F84" s="600">
        <v>0</v>
      </c>
      <c r="G84" s="564"/>
      <c r="H84" s="564"/>
      <c r="I84" s="564"/>
      <c r="K84" s="199"/>
      <c r="L84" s="200"/>
      <c r="M84" s="201" t="s">
        <v>100</v>
      </c>
      <c r="N84" s="202"/>
      <c r="O84" s="203" t="s">
        <v>75</v>
      </c>
      <c r="P84" s="204">
        <f>'Ｓ４９（1974）'!A84</f>
        <v>0</v>
      </c>
      <c r="Q84" s="205">
        <f>'Ｓ４９（1974）'!B84</f>
        <v>0</v>
      </c>
      <c r="R84" s="225"/>
      <c r="S84" s="267">
        <f>'Ｓ４９（1974）'!D84</f>
        <v>0</v>
      </c>
      <c r="T84" s="268">
        <f>'Ｓ４９（1974）'!F84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598">
        <v>7481</v>
      </c>
      <c r="B85" s="599">
        <v>7481</v>
      </c>
      <c r="C85" s="599">
        <v>0</v>
      </c>
      <c r="D85" s="599">
        <v>2000</v>
      </c>
      <c r="E85" s="599">
        <v>0</v>
      </c>
      <c r="F85" s="600">
        <v>0</v>
      </c>
      <c r="G85" s="564"/>
      <c r="H85" s="564"/>
      <c r="I85" s="564"/>
      <c r="K85" s="199"/>
      <c r="L85" s="200"/>
      <c r="M85" s="201" t="s">
        <v>101</v>
      </c>
      <c r="N85" s="202"/>
      <c r="O85" s="203" t="s">
        <v>77</v>
      </c>
      <c r="P85" s="204">
        <f>'Ｓ４９（1974）'!A85</f>
        <v>7481</v>
      </c>
      <c r="Q85" s="205">
        <f>'Ｓ４９（1974）'!B85</f>
        <v>7481</v>
      </c>
      <c r="R85" s="225"/>
      <c r="S85" s="267">
        <f>'Ｓ４９（1974）'!D85</f>
        <v>2000</v>
      </c>
      <c r="T85" s="268">
        <f>'Ｓ４９（1974）'!F85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98">
        <v>82243</v>
      </c>
      <c r="B86" s="599">
        <v>82243</v>
      </c>
      <c r="C86" s="599">
        <v>0</v>
      </c>
      <c r="D86" s="599">
        <v>0</v>
      </c>
      <c r="E86" s="599">
        <v>0</v>
      </c>
      <c r="F86" s="600">
        <v>48990</v>
      </c>
      <c r="G86" s="564"/>
      <c r="H86" s="564"/>
      <c r="I86" s="564"/>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307">
        <f>+A123</f>
        <v>0</v>
      </c>
      <c r="AA86" s="277">
        <f>+B123</f>
        <v>0</v>
      </c>
      <c r="AB86" s="277">
        <f>+C123</f>
        <v>0</v>
      </c>
      <c r="AC86" s="549">
        <f>+E123</f>
        <v>0</v>
      </c>
      <c r="AD86" s="269" t="s">
        <v>423</v>
      </c>
      <c r="AE86" s="200"/>
      <c r="AF86" s="201" t="s">
        <v>13</v>
      </c>
      <c r="AG86" s="202"/>
      <c r="AH86" s="203" t="s">
        <v>677</v>
      </c>
      <c r="AI86" s="307">
        <f>+A146</f>
        <v>0</v>
      </c>
      <c r="AJ86" s="277">
        <f>+B146</f>
        <v>0</v>
      </c>
      <c r="AK86" s="277">
        <f>+C146</f>
        <v>0</v>
      </c>
      <c r="AL86" s="553">
        <f>+E146</f>
        <v>0</v>
      </c>
    </row>
    <row r="87" spans="1:38" ht="14.45" customHeight="1">
      <c r="A87" s="598">
        <v>76853</v>
      </c>
      <c r="B87" s="599">
        <v>76853</v>
      </c>
      <c r="C87" s="599">
        <v>0</v>
      </c>
      <c r="D87" s="599">
        <v>0</v>
      </c>
      <c r="E87" s="599">
        <v>0</v>
      </c>
      <c r="F87" s="600">
        <v>43600</v>
      </c>
      <c r="G87" s="564"/>
      <c r="H87" s="564"/>
      <c r="I87" s="564"/>
      <c r="K87" s="199"/>
      <c r="L87" s="178"/>
      <c r="M87" s="201" t="s">
        <v>47</v>
      </c>
      <c r="N87" s="202"/>
      <c r="O87" s="203" t="s">
        <v>48</v>
      </c>
      <c r="P87" s="204">
        <f>'Ｓ４９（1974）'!A87</f>
        <v>76853</v>
      </c>
      <c r="Q87" s="205">
        <f>'Ｓ４９（1974）'!B87</f>
        <v>76853</v>
      </c>
      <c r="R87" s="225"/>
      <c r="S87" s="267">
        <f>'Ｓ４９（1974）'!D87</f>
        <v>0</v>
      </c>
      <c r="T87" s="268">
        <f>'Ｓ４９（1974）'!F87</f>
        <v>43600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98">
        <v>5390</v>
      </c>
      <c r="B88" s="599">
        <v>5390</v>
      </c>
      <c r="C88" s="599">
        <v>0</v>
      </c>
      <c r="D88" s="599">
        <v>0</v>
      </c>
      <c r="E88" s="599">
        <v>0</v>
      </c>
      <c r="F88" s="600">
        <v>5390</v>
      </c>
      <c r="G88" s="564"/>
      <c r="H88" s="564"/>
      <c r="I88" s="564"/>
      <c r="K88" s="199"/>
      <c r="L88" s="200"/>
      <c r="M88" s="201" t="s">
        <v>50</v>
      </c>
      <c r="N88" s="202"/>
      <c r="O88" s="203" t="s">
        <v>51</v>
      </c>
      <c r="P88" s="204">
        <f>'Ｓ４９（1974）'!A88</f>
        <v>5390</v>
      </c>
      <c r="Q88" s="205">
        <f>'Ｓ４９（1974）'!B88</f>
        <v>5390</v>
      </c>
      <c r="R88" s="225"/>
      <c r="S88" s="267">
        <f>'Ｓ４９（1974）'!D88</f>
        <v>0</v>
      </c>
      <c r="T88" s="268">
        <f>'Ｓ４９（1974）'!F88</f>
        <v>5390</v>
      </c>
      <c r="U88" s="269"/>
      <c r="V88" s="200"/>
      <c r="W88" s="201" t="s">
        <v>426</v>
      </c>
      <c r="X88" s="202"/>
      <c r="Y88" s="203" t="s">
        <v>678</v>
      </c>
      <c r="Z88" s="307">
        <f t="shared" ref="Z88:AB89" si="3">+A125</f>
        <v>6015</v>
      </c>
      <c r="AA88" s="277">
        <f t="shared" si="3"/>
        <v>0</v>
      </c>
      <c r="AB88" s="277">
        <f t="shared" si="3"/>
        <v>0</v>
      </c>
      <c r="AC88" s="549">
        <f>+E125</f>
        <v>0</v>
      </c>
      <c r="AD88" s="269"/>
      <c r="AE88" s="200"/>
      <c r="AF88" s="201" t="s">
        <v>426</v>
      </c>
      <c r="AG88" s="202"/>
      <c r="AH88" s="203" t="s">
        <v>679</v>
      </c>
      <c r="AI88" s="307">
        <f t="shared" ref="AI88:AK89" si="4">+A148</f>
        <v>0</v>
      </c>
      <c r="AJ88" s="277">
        <f t="shared" si="4"/>
        <v>0</v>
      </c>
      <c r="AK88" s="277">
        <f t="shared" si="4"/>
        <v>0</v>
      </c>
      <c r="AL88" s="553">
        <f>+E148</f>
        <v>0</v>
      </c>
    </row>
    <row r="89" spans="1:38" ht="14.45" customHeight="1">
      <c r="A89" s="598">
        <v>0</v>
      </c>
      <c r="B89" s="599">
        <v>0</v>
      </c>
      <c r="C89" s="599">
        <v>0</v>
      </c>
      <c r="D89" s="599">
        <v>0</v>
      </c>
      <c r="E89" s="599">
        <v>0</v>
      </c>
      <c r="F89" s="600">
        <v>0</v>
      </c>
      <c r="G89" s="564"/>
      <c r="H89" s="564"/>
      <c r="I89" s="564"/>
      <c r="K89" s="199" t="s">
        <v>129</v>
      </c>
      <c r="L89" s="200"/>
      <c r="M89" s="201" t="s">
        <v>52</v>
      </c>
      <c r="N89" s="202"/>
      <c r="O89" s="203" t="s">
        <v>53</v>
      </c>
      <c r="P89" s="204">
        <f>'Ｓ４９（1974）'!A89</f>
        <v>0</v>
      </c>
      <c r="Q89" s="205">
        <f>'Ｓ４９（1974）'!B89</f>
        <v>0</v>
      </c>
      <c r="R89" s="225"/>
      <c r="S89" s="267">
        <f>'Ｓ４９（1974）'!D89</f>
        <v>0</v>
      </c>
      <c r="T89" s="268">
        <f>'Ｓ４９（1974）'!F89</f>
        <v>0</v>
      </c>
      <c r="U89" s="269"/>
      <c r="V89" s="200"/>
      <c r="W89" s="201" t="s">
        <v>429</v>
      </c>
      <c r="X89" s="202"/>
      <c r="Y89" s="203" t="s">
        <v>680</v>
      </c>
      <c r="Z89" s="307">
        <f t="shared" si="3"/>
        <v>0</v>
      </c>
      <c r="AA89" s="277">
        <f t="shared" si="3"/>
        <v>0</v>
      </c>
      <c r="AB89" s="277">
        <f t="shared" si="3"/>
        <v>0</v>
      </c>
      <c r="AC89" s="549">
        <f>+E126</f>
        <v>0</v>
      </c>
      <c r="AD89" s="269"/>
      <c r="AE89" s="200"/>
      <c r="AF89" s="201" t="s">
        <v>429</v>
      </c>
      <c r="AG89" s="202"/>
      <c r="AH89" s="203" t="s">
        <v>681</v>
      </c>
      <c r="AI89" s="307">
        <f t="shared" si="4"/>
        <v>0</v>
      </c>
      <c r="AJ89" s="277">
        <f t="shared" si="4"/>
        <v>0</v>
      </c>
      <c r="AK89" s="277">
        <f t="shared" si="4"/>
        <v>0</v>
      </c>
      <c r="AL89" s="553">
        <f>+E149</f>
        <v>0</v>
      </c>
    </row>
    <row r="90" spans="1:38" ht="14.45" customHeight="1">
      <c r="A90" s="598">
        <v>0</v>
      </c>
      <c r="B90" s="599">
        <v>0</v>
      </c>
      <c r="C90" s="599">
        <v>0</v>
      </c>
      <c r="D90" s="599">
        <v>0</v>
      </c>
      <c r="E90" s="599">
        <v>0</v>
      </c>
      <c r="F90" s="600">
        <v>0</v>
      </c>
      <c r="G90" s="564"/>
      <c r="H90" s="564"/>
      <c r="I90" s="564"/>
      <c r="K90" s="199"/>
      <c r="L90" s="200" t="s">
        <v>54</v>
      </c>
      <c r="M90" s="201" t="s">
        <v>32</v>
      </c>
      <c r="N90" s="202"/>
      <c r="O90" s="203" t="s">
        <v>55</v>
      </c>
      <c r="P90" s="204">
        <f>'Ｓ４９（1974）'!A90</f>
        <v>0</v>
      </c>
      <c r="Q90" s="205">
        <f>'Ｓ４９（1974）'!B90</f>
        <v>0</v>
      </c>
      <c r="R90" s="225"/>
      <c r="S90" s="267">
        <f>'Ｓ４９（1974）'!D90</f>
        <v>0</v>
      </c>
      <c r="T90" s="268">
        <f>'Ｓ４９（1974）'!F90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98">
        <v>0</v>
      </c>
      <c r="B91" s="599">
        <v>0</v>
      </c>
      <c r="C91" s="599">
        <v>0</v>
      </c>
      <c r="D91" s="599">
        <v>0</v>
      </c>
      <c r="E91" s="599">
        <v>0</v>
      </c>
      <c r="F91" s="600">
        <v>0</v>
      </c>
      <c r="G91" s="564"/>
      <c r="H91" s="564"/>
      <c r="I91" s="564"/>
      <c r="K91" s="199"/>
      <c r="L91" s="200"/>
      <c r="M91" s="201" t="s">
        <v>42</v>
      </c>
      <c r="N91" s="202"/>
      <c r="O91" s="203" t="s">
        <v>56</v>
      </c>
      <c r="P91" s="204">
        <f>'Ｓ４９（1974）'!A91</f>
        <v>0</v>
      </c>
      <c r="Q91" s="205">
        <f>'Ｓ４９（1974）'!B91</f>
        <v>0</v>
      </c>
      <c r="R91" s="225"/>
      <c r="S91" s="267">
        <f>'Ｓ４９（1974）'!D91</f>
        <v>0</v>
      </c>
      <c r="T91" s="268">
        <f>'Ｓ４９（1974）'!F91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98">
        <v>0</v>
      </c>
      <c r="B92" s="599">
        <v>0</v>
      </c>
      <c r="C92" s="599">
        <v>0</v>
      </c>
      <c r="D92" s="599">
        <v>0</v>
      </c>
      <c r="E92" s="599">
        <v>0</v>
      </c>
      <c r="F92" s="600">
        <v>0</v>
      </c>
      <c r="G92" s="564"/>
      <c r="H92" s="564"/>
      <c r="I92" s="564"/>
      <c r="K92" s="199"/>
      <c r="L92" s="200"/>
      <c r="M92" s="201" t="s">
        <v>57</v>
      </c>
      <c r="N92" s="202"/>
      <c r="O92" s="203" t="s">
        <v>58</v>
      </c>
      <c r="P92" s="204">
        <f>'Ｓ４９（1974）'!A92</f>
        <v>0</v>
      </c>
      <c r="Q92" s="205">
        <f>'Ｓ４９（1974）'!B92</f>
        <v>0</v>
      </c>
      <c r="R92" s="225"/>
      <c r="S92" s="267">
        <f>'Ｓ４９（1974）'!D92</f>
        <v>0</v>
      </c>
      <c r="T92" s="268">
        <f>'Ｓ４９（1974）'!F92</f>
        <v>0</v>
      </c>
      <c r="U92" s="269"/>
      <c r="V92" s="200"/>
      <c r="W92" s="201" t="s">
        <v>57</v>
      </c>
      <c r="X92" s="202"/>
      <c r="Y92" s="203" t="s">
        <v>682</v>
      </c>
      <c r="Z92" s="307">
        <f t="shared" ref="Z92:AB96" si="5">+A127</f>
        <v>0</v>
      </c>
      <c r="AA92" s="277">
        <f t="shared" si="5"/>
        <v>0</v>
      </c>
      <c r="AB92" s="277">
        <f t="shared" si="5"/>
        <v>0</v>
      </c>
      <c r="AC92" s="549">
        <f>+E127</f>
        <v>0</v>
      </c>
      <c r="AD92" s="269"/>
      <c r="AE92" s="200"/>
      <c r="AF92" s="201" t="s">
        <v>57</v>
      </c>
      <c r="AG92" s="202"/>
      <c r="AH92" s="203" t="s">
        <v>683</v>
      </c>
      <c r="AI92" s="307">
        <f t="shared" ref="AI92:AK96" si="6">+A150</f>
        <v>0</v>
      </c>
      <c r="AJ92" s="277">
        <f t="shared" si="6"/>
        <v>0</v>
      </c>
      <c r="AK92" s="277">
        <f t="shared" si="6"/>
        <v>0</v>
      </c>
      <c r="AL92" s="553">
        <f>+E150</f>
        <v>0</v>
      </c>
    </row>
    <row r="93" spans="1:38" ht="14.45" customHeight="1">
      <c r="A93" s="598">
        <v>0</v>
      </c>
      <c r="B93" s="599">
        <v>0</v>
      </c>
      <c r="C93" s="599">
        <v>0</v>
      </c>
      <c r="D93" s="599">
        <v>0</v>
      </c>
      <c r="E93" s="599">
        <v>0</v>
      </c>
      <c r="F93" s="600">
        <v>0</v>
      </c>
      <c r="G93" s="564"/>
      <c r="H93" s="564"/>
      <c r="I93" s="564"/>
      <c r="K93" s="199"/>
      <c r="L93" s="200"/>
      <c r="M93" s="178" t="s">
        <v>60</v>
      </c>
      <c r="N93" s="202"/>
      <c r="O93" s="203" t="s">
        <v>61</v>
      </c>
      <c r="P93" s="204">
        <f>'Ｓ４９（1974）'!A93</f>
        <v>0</v>
      </c>
      <c r="Q93" s="205">
        <f>'Ｓ４９（1974）'!B93</f>
        <v>0</v>
      </c>
      <c r="R93" s="225"/>
      <c r="S93" s="267">
        <f>'Ｓ４９（1974）'!D93</f>
        <v>0</v>
      </c>
      <c r="T93" s="268">
        <f>'Ｓ４９（1974）'!F93</f>
        <v>0</v>
      </c>
      <c r="U93" s="269" t="s">
        <v>434</v>
      </c>
      <c r="V93" s="200"/>
      <c r="W93" s="178" t="s">
        <v>60</v>
      </c>
      <c r="X93" s="202"/>
      <c r="Y93" s="203" t="s">
        <v>684</v>
      </c>
      <c r="Z93" s="307">
        <f t="shared" si="5"/>
        <v>0</v>
      </c>
      <c r="AA93" s="277">
        <f t="shared" si="5"/>
        <v>0</v>
      </c>
      <c r="AB93" s="277">
        <f t="shared" si="5"/>
        <v>0</v>
      </c>
      <c r="AC93" s="549">
        <f>+E128</f>
        <v>0</v>
      </c>
      <c r="AD93" s="269"/>
      <c r="AE93" s="200"/>
      <c r="AF93" s="178" t="s">
        <v>60</v>
      </c>
      <c r="AG93" s="202"/>
      <c r="AH93" s="203" t="s">
        <v>685</v>
      </c>
      <c r="AI93" s="307">
        <f t="shared" si="6"/>
        <v>0</v>
      </c>
      <c r="AJ93" s="277">
        <f t="shared" si="6"/>
        <v>0</v>
      </c>
      <c r="AK93" s="277">
        <f t="shared" si="6"/>
        <v>0</v>
      </c>
      <c r="AL93" s="553">
        <f>+E151</f>
        <v>0</v>
      </c>
    </row>
    <row r="94" spans="1:38" ht="14.45" customHeight="1">
      <c r="A94" s="598">
        <v>0</v>
      </c>
      <c r="B94" s="599">
        <v>0</v>
      </c>
      <c r="C94" s="599">
        <v>0</v>
      </c>
      <c r="D94" s="599">
        <v>0</v>
      </c>
      <c r="E94" s="599">
        <v>0</v>
      </c>
      <c r="F94" s="600">
        <v>0</v>
      </c>
      <c r="G94" s="564"/>
      <c r="H94" s="564"/>
      <c r="I94" s="564"/>
      <c r="K94" s="199"/>
      <c r="L94" s="200" t="s">
        <v>59</v>
      </c>
      <c r="M94" s="200"/>
      <c r="N94" s="201" t="s">
        <v>62</v>
      </c>
      <c r="O94" s="203" t="s">
        <v>63</v>
      </c>
      <c r="P94" s="204">
        <f>'Ｓ４９（1974）'!A94</f>
        <v>0</v>
      </c>
      <c r="Q94" s="205">
        <f>'Ｓ４９（1974）'!B94</f>
        <v>0</v>
      </c>
      <c r="R94" s="225"/>
      <c r="S94" s="267">
        <f>'Ｓ４９（1974）'!D94</f>
        <v>0</v>
      </c>
      <c r="T94" s="268">
        <f>'Ｓ４９（1974）'!F94</f>
        <v>0</v>
      </c>
      <c r="U94" s="269"/>
      <c r="V94" s="200" t="s">
        <v>59</v>
      </c>
      <c r="W94" s="200"/>
      <c r="X94" s="201" t="s">
        <v>62</v>
      </c>
      <c r="Y94" s="203" t="s">
        <v>686</v>
      </c>
      <c r="Z94" s="307">
        <f t="shared" si="5"/>
        <v>0</v>
      </c>
      <c r="AA94" s="277">
        <f t="shared" si="5"/>
        <v>0</v>
      </c>
      <c r="AB94" s="277">
        <f t="shared" si="5"/>
        <v>0</v>
      </c>
      <c r="AC94" s="549">
        <f>+E129</f>
        <v>0</v>
      </c>
      <c r="AD94" s="269"/>
      <c r="AE94" s="200" t="s">
        <v>59</v>
      </c>
      <c r="AF94" s="200"/>
      <c r="AG94" s="201" t="s">
        <v>62</v>
      </c>
      <c r="AH94" s="203" t="s">
        <v>687</v>
      </c>
      <c r="AI94" s="307">
        <f t="shared" si="6"/>
        <v>0</v>
      </c>
      <c r="AJ94" s="277">
        <f t="shared" si="6"/>
        <v>0</v>
      </c>
      <c r="AK94" s="277">
        <f t="shared" si="6"/>
        <v>0</v>
      </c>
      <c r="AL94" s="553">
        <f>+E152</f>
        <v>0</v>
      </c>
    </row>
    <row r="95" spans="1:38" ht="14.45" customHeight="1">
      <c r="A95" s="598">
        <v>0</v>
      </c>
      <c r="B95" s="599">
        <v>0</v>
      </c>
      <c r="C95" s="599">
        <v>0</v>
      </c>
      <c r="D95" s="599">
        <v>0</v>
      </c>
      <c r="E95" s="599">
        <v>0</v>
      </c>
      <c r="F95" s="600">
        <v>0</v>
      </c>
      <c r="G95" s="564"/>
      <c r="H95" s="564"/>
      <c r="I95" s="564"/>
      <c r="K95" s="199"/>
      <c r="L95" s="200"/>
      <c r="M95" s="200"/>
      <c r="N95" s="201" t="s">
        <v>64</v>
      </c>
      <c r="O95" s="203" t="s">
        <v>65</v>
      </c>
      <c r="P95" s="204">
        <f>'Ｓ４９（1974）'!A95</f>
        <v>0</v>
      </c>
      <c r="Q95" s="205">
        <f>'Ｓ４９（1974）'!B95</f>
        <v>0</v>
      </c>
      <c r="R95" s="225"/>
      <c r="S95" s="267">
        <f>'Ｓ４９（1974）'!D95</f>
        <v>0</v>
      </c>
      <c r="T95" s="268">
        <f>'Ｓ４９（1974）'!F95</f>
        <v>0</v>
      </c>
      <c r="U95" s="269"/>
      <c r="V95" s="200"/>
      <c r="W95" s="200"/>
      <c r="X95" s="201" t="s">
        <v>64</v>
      </c>
      <c r="Y95" s="203" t="s">
        <v>688</v>
      </c>
      <c r="Z95" s="307">
        <f t="shared" si="5"/>
        <v>0</v>
      </c>
      <c r="AA95" s="277">
        <f t="shared" si="5"/>
        <v>0</v>
      </c>
      <c r="AB95" s="277">
        <f t="shared" si="5"/>
        <v>0</v>
      </c>
      <c r="AC95" s="549">
        <f>+E130</f>
        <v>0</v>
      </c>
      <c r="AD95" s="269"/>
      <c r="AE95" s="200"/>
      <c r="AF95" s="200"/>
      <c r="AG95" s="201" t="s">
        <v>64</v>
      </c>
      <c r="AH95" s="203" t="s">
        <v>689</v>
      </c>
      <c r="AI95" s="307">
        <f t="shared" si="6"/>
        <v>0</v>
      </c>
      <c r="AJ95" s="277">
        <f t="shared" si="6"/>
        <v>0</v>
      </c>
      <c r="AK95" s="277">
        <f t="shared" si="6"/>
        <v>0</v>
      </c>
      <c r="AL95" s="553">
        <f>+E153</f>
        <v>0</v>
      </c>
    </row>
    <row r="96" spans="1:38" ht="14.45" customHeight="1">
      <c r="A96" s="598">
        <v>0</v>
      </c>
      <c r="B96" s="599">
        <v>0</v>
      </c>
      <c r="C96" s="599">
        <v>0</v>
      </c>
      <c r="D96" s="599">
        <v>0</v>
      </c>
      <c r="E96" s="599">
        <v>0</v>
      </c>
      <c r="F96" s="600">
        <v>0</v>
      </c>
      <c r="G96" s="564"/>
      <c r="H96" s="564"/>
      <c r="I96" s="564"/>
      <c r="K96" s="199" t="s">
        <v>38</v>
      </c>
      <c r="L96" s="200"/>
      <c r="M96" s="200"/>
      <c r="N96" s="201" t="s">
        <v>66</v>
      </c>
      <c r="O96" s="203" t="s">
        <v>67</v>
      </c>
      <c r="P96" s="204">
        <f>'Ｓ４９（1974）'!A96</f>
        <v>0</v>
      </c>
      <c r="Q96" s="205">
        <f>'Ｓ４９（1974）'!B96</f>
        <v>0</v>
      </c>
      <c r="R96" s="225"/>
      <c r="S96" s="267">
        <f>'Ｓ４９（1974）'!D96</f>
        <v>0</v>
      </c>
      <c r="T96" s="268">
        <f>'Ｓ４９（1974）'!F96</f>
        <v>0</v>
      </c>
      <c r="U96" s="269"/>
      <c r="V96" s="200"/>
      <c r="W96" s="200"/>
      <c r="X96" s="201" t="s">
        <v>66</v>
      </c>
      <c r="Y96" s="203" t="s">
        <v>690</v>
      </c>
      <c r="Z96" s="307">
        <f t="shared" si="5"/>
        <v>0</v>
      </c>
      <c r="AA96" s="277">
        <f t="shared" si="5"/>
        <v>0</v>
      </c>
      <c r="AB96" s="277">
        <f t="shared" si="5"/>
        <v>0</v>
      </c>
      <c r="AC96" s="549">
        <f>+E131</f>
        <v>0</v>
      </c>
      <c r="AD96" s="269"/>
      <c r="AE96" s="200"/>
      <c r="AF96" s="200"/>
      <c r="AG96" s="201" t="s">
        <v>66</v>
      </c>
      <c r="AH96" s="203" t="s">
        <v>691</v>
      </c>
      <c r="AI96" s="307">
        <f t="shared" si="6"/>
        <v>0</v>
      </c>
      <c r="AJ96" s="277">
        <f t="shared" si="6"/>
        <v>0</v>
      </c>
      <c r="AK96" s="277">
        <f t="shared" si="6"/>
        <v>0</v>
      </c>
      <c r="AL96" s="553">
        <f>+E154</f>
        <v>0</v>
      </c>
    </row>
    <row r="97" spans="1:38" ht="14.45" customHeight="1">
      <c r="A97" s="598">
        <v>0</v>
      </c>
      <c r="B97" s="599">
        <v>0</v>
      </c>
      <c r="C97" s="599">
        <v>0</v>
      </c>
      <c r="D97" s="599">
        <v>0</v>
      </c>
      <c r="E97" s="599">
        <v>0</v>
      </c>
      <c r="F97" s="600">
        <v>0</v>
      </c>
      <c r="G97" s="564"/>
      <c r="H97" s="564"/>
      <c r="I97" s="564"/>
      <c r="K97" s="199"/>
      <c r="L97" s="200"/>
      <c r="M97" s="200"/>
      <c r="N97" s="201" t="s">
        <v>68</v>
      </c>
      <c r="O97" s="203" t="s">
        <v>69</v>
      </c>
      <c r="P97" s="204">
        <f>'Ｓ４９（1974）'!A97</f>
        <v>0</v>
      </c>
      <c r="Q97" s="205">
        <f>'Ｓ４９（1974）'!B97</f>
        <v>0</v>
      </c>
      <c r="R97" s="225"/>
      <c r="S97" s="267">
        <f>'Ｓ４９（1974）'!D97</f>
        <v>0</v>
      </c>
      <c r="T97" s="268">
        <f>'Ｓ４９（1974）'!F97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98">
        <v>0</v>
      </c>
      <c r="B98" s="599">
        <v>0</v>
      </c>
      <c r="C98" s="599">
        <v>0</v>
      </c>
      <c r="D98" s="599">
        <v>0</v>
      </c>
      <c r="E98" s="599">
        <v>0</v>
      </c>
      <c r="F98" s="600">
        <v>0</v>
      </c>
      <c r="G98" s="564"/>
      <c r="H98" s="564"/>
      <c r="I98" s="564"/>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307">
        <f t="shared" ref="Z98:AB99" si="7">+A132</f>
        <v>0</v>
      </c>
      <c r="AA98" s="277">
        <f t="shared" si="7"/>
        <v>0</v>
      </c>
      <c r="AB98" s="308">
        <f t="shared" si="7"/>
        <v>0</v>
      </c>
      <c r="AC98" s="549">
        <f>+E132</f>
        <v>0</v>
      </c>
      <c r="AD98" s="269"/>
      <c r="AE98" s="200" t="s">
        <v>41</v>
      </c>
      <c r="AF98" s="221"/>
      <c r="AG98" s="201" t="s">
        <v>13</v>
      </c>
      <c r="AH98" s="203" t="s">
        <v>693</v>
      </c>
      <c r="AI98" s="307">
        <f t="shared" ref="AI98:AK99" si="8">+A155</f>
        <v>0</v>
      </c>
      <c r="AJ98" s="277">
        <f t="shared" si="8"/>
        <v>0</v>
      </c>
      <c r="AK98" s="277">
        <f t="shared" si="8"/>
        <v>0</v>
      </c>
      <c r="AL98" s="553">
        <f>+E155</f>
        <v>0</v>
      </c>
    </row>
    <row r="99" spans="1:38" ht="14.45" customHeight="1">
      <c r="A99" s="598">
        <v>0</v>
      </c>
      <c r="B99" s="599">
        <v>0</v>
      </c>
      <c r="C99" s="599">
        <v>0</v>
      </c>
      <c r="D99" s="599">
        <v>0</v>
      </c>
      <c r="E99" s="599">
        <v>0</v>
      </c>
      <c r="F99" s="600">
        <v>0</v>
      </c>
      <c r="G99" s="564"/>
      <c r="H99" s="564"/>
      <c r="I99" s="564"/>
      <c r="K99" s="227" t="s">
        <v>134</v>
      </c>
      <c r="L99" s="200"/>
      <c r="M99" s="201" t="s">
        <v>70</v>
      </c>
      <c r="N99" s="202"/>
      <c r="O99" s="203" t="s">
        <v>71</v>
      </c>
      <c r="P99" s="204">
        <f>'Ｓ４９（1974）'!A98</f>
        <v>0</v>
      </c>
      <c r="Q99" s="205">
        <f>'Ｓ４９（1974）'!B98</f>
        <v>0</v>
      </c>
      <c r="R99" s="225"/>
      <c r="S99" s="267">
        <f>'Ｓ４９（1974）'!D98</f>
        <v>0</v>
      </c>
      <c r="T99" s="268">
        <f>'Ｓ４９（1974）'!F98</f>
        <v>0</v>
      </c>
      <c r="U99" s="315" t="s">
        <v>694</v>
      </c>
      <c r="V99" s="200"/>
      <c r="W99" s="201" t="s">
        <v>70</v>
      </c>
      <c r="X99" s="202"/>
      <c r="Y99" s="203" t="s">
        <v>695</v>
      </c>
      <c r="Z99" s="307">
        <f t="shared" si="7"/>
        <v>0</v>
      </c>
      <c r="AA99" s="277">
        <f t="shared" si="7"/>
        <v>0</v>
      </c>
      <c r="AB99" s="308">
        <f t="shared" si="7"/>
        <v>0</v>
      </c>
      <c r="AC99" s="549">
        <f>+E133</f>
        <v>0</v>
      </c>
      <c r="AD99" s="315" t="s">
        <v>694</v>
      </c>
      <c r="AE99" s="200"/>
      <c r="AF99" s="201" t="s">
        <v>70</v>
      </c>
      <c r="AG99" s="202"/>
      <c r="AH99" s="203" t="s">
        <v>696</v>
      </c>
      <c r="AI99" s="307">
        <f t="shared" si="8"/>
        <v>0</v>
      </c>
      <c r="AJ99" s="277">
        <f t="shared" si="8"/>
        <v>0</v>
      </c>
      <c r="AK99" s="277">
        <f t="shared" si="8"/>
        <v>0</v>
      </c>
      <c r="AL99" s="553">
        <f>+E156</f>
        <v>0</v>
      </c>
    </row>
    <row r="100" spans="1:38" ht="14.45" customHeight="1">
      <c r="A100" s="598">
        <v>0</v>
      </c>
      <c r="B100" s="599">
        <v>0</v>
      </c>
      <c r="C100" s="599">
        <v>0</v>
      </c>
      <c r="D100" s="599">
        <v>0</v>
      </c>
      <c r="E100" s="599">
        <v>0</v>
      </c>
      <c r="F100" s="600">
        <v>0</v>
      </c>
      <c r="G100" s="564"/>
      <c r="H100" s="564"/>
      <c r="I100" s="564"/>
      <c r="K100" s="199" t="s">
        <v>130</v>
      </c>
      <c r="L100" s="200"/>
      <c r="M100" s="201" t="s">
        <v>73</v>
      </c>
      <c r="N100" s="202"/>
      <c r="O100" s="203" t="s">
        <v>74</v>
      </c>
      <c r="P100" s="204">
        <f>'Ｓ４９（1974）'!A99</f>
        <v>0</v>
      </c>
      <c r="Q100" s="205">
        <f>'Ｓ４９（1974）'!B99</f>
        <v>0</v>
      </c>
      <c r="R100" s="225"/>
      <c r="S100" s="267">
        <f>'Ｓ４９（1974）'!D99</f>
        <v>0</v>
      </c>
      <c r="T100" s="268">
        <f>'Ｓ４９（1974）'!F99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98">
        <v>5036</v>
      </c>
      <c r="B101" s="599">
        <v>5036</v>
      </c>
      <c r="C101" s="599">
        <v>0</v>
      </c>
      <c r="D101" s="599">
        <v>0</v>
      </c>
      <c r="E101" s="599">
        <v>0</v>
      </c>
      <c r="F101" s="600">
        <v>0</v>
      </c>
      <c r="G101" s="564"/>
      <c r="H101" s="564"/>
      <c r="I101" s="564"/>
      <c r="K101" s="199"/>
      <c r="L101" s="221"/>
      <c r="M101" s="201" t="s">
        <v>13</v>
      </c>
      <c r="N101" s="202"/>
      <c r="O101" s="203" t="s">
        <v>76</v>
      </c>
      <c r="P101" s="204">
        <f>'Ｓ４９（1974）'!A100</f>
        <v>0</v>
      </c>
      <c r="Q101" s="205">
        <f>'Ｓ４９（1974）'!B100</f>
        <v>0</v>
      </c>
      <c r="R101" s="225"/>
      <c r="S101" s="267">
        <f>'Ｓ４９（1974）'!D100</f>
        <v>0</v>
      </c>
      <c r="T101" s="268">
        <f>'Ｓ４９（1974）'!F100</f>
        <v>0</v>
      </c>
      <c r="U101" s="269"/>
      <c r="V101" s="221"/>
      <c r="W101" s="201" t="s">
        <v>13</v>
      </c>
      <c r="X101" s="202"/>
      <c r="Y101" s="203" t="s">
        <v>697</v>
      </c>
      <c r="Z101" s="307">
        <f>+A134</f>
        <v>0</v>
      </c>
      <c r="AA101" s="277">
        <f>+B134</f>
        <v>0</v>
      </c>
      <c r="AB101" s="277">
        <f>+C134</f>
        <v>0</v>
      </c>
      <c r="AC101" s="571">
        <f>+E134</f>
        <v>0</v>
      </c>
      <c r="AD101" s="269"/>
      <c r="AE101" s="221"/>
      <c r="AF101" s="201" t="s">
        <v>13</v>
      </c>
      <c r="AG101" s="202"/>
      <c r="AH101" s="203" t="s">
        <v>698</v>
      </c>
      <c r="AI101" s="307">
        <f>+A157</f>
        <v>0</v>
      </c>
      <c r="AJ101" s="277">
        <f>+B157</f>
        <v>0</v>
      </c>
      <c r="AK101" s="277">
        <f>+C157</f>
        <v>0</v>
      </c>
      <c r="AL101" s="553">
        <f>+E157</f>
        <v>0</v>
      </c>
    </row>
    <row r="102" spans="1:38" ht="14.45" customHeight="1">
      <c r="A102" s="598">
        <v>0</v>
      </c>
      <c r="B102" s="599">
        <v>0</v>
      </c>
      <c r="C102" s="599">
        <v>0</v>
      </c>
      <c r="D102" s="599">
        <v>0</v>
      </c>
      <c r="E102" s="599">
        <v>0</v>
      </c>
      <c r="F102" s="600">
        <v>0</v>
      </c>
      <c r="G102" s="564"/>
      <c r="H102" s="564"/>
      <c r="I102" s="564"/>
      <c r="K102" s="199" t="s">
        <v>4</v>
      </c>
      <c r="L102" s="178" t="s">
        <v>78</v>
      </c>
      <c r="M102" s="202"/>
      <c r="N102" s="202"/>
      <c r="O102" s="203" t="s">
        <v>79</v>
      </c>
      <c r="P102" s="204">
        <f>'Ｓ４９（1974）'!A101</f>
        <v>5036</v>
      </c>
      <c r="Q102" s="205">
        <f>'Ｓ４９（1974）'!B101</f>
        <v>5036</v>
      </c>
      <c r="R102" s="225"/>
      <c r="S102" s="267">
        <f>'Ｓ４９（1974）'!D101</f>
        <v>0</v>
      </c>
      <c r="T102" s="268">
        <f>'Ｓ４９（1974）'!F101</f>
        <v>0</v>
      </c>
      <c r="U102" s="269" t="s">
        <v>4</v>
      </c>
      <c r="V102" s="178" t="s">
        <v>78</v>
      </c>
      <c r="W102" s="202"/>
      <c r="X102" s="202"/>
      <c r="Y102" s="203"/>
      <c r="Z102" s="313"/>
      <c r="AA102" s="314"/>
      <c r="AB102" s="314"/>
      <c r="AC102" s="569"/>
      <c r="AD102" s="269" t="s">
        <v>4</v>
      </c>
      <c r="AE102" s="178" t="s">
        <v>78</v>
      </c>
      <c r="AF102" s="202"/>
      <c r="AG102" s="202"/>
      <c r="AH102" s="203"/>
      <c r="AI102" s="313"/>
      <c r="AJ102" s="314"/>
      <c r="AK102" s="285"/>
      <c r="AL102" s="287"/>
    </row>
    <row r="103" spans="1:38" ht="14.45" customHeight="1">
      <c r="A103" s="598">
        <v>166095</v>
      </c>
      <c r="B103" s="599">
        <v>166095</v>
      </c>
      <c r="C103" s="599">
        <v>0</v>
      </c>
      <c r="D103" s="599">
        <v>0</v>
      </c>
      <c r="E103" s="599">
        <v>6900</v>
      </c>
      <c r="F103" s="600">
        <v>0</v>
      </c>
      <c r="G103" s="564"/>
      <c r="H103" s="564"/>
      <c r="I103" s="564"/>
      <c r="K103" s="199"/>
      <c r="L103" s="200"/>
      <c r="M103" s="201" t="s">
        <v>11</v>
      </c>
      <c r="N103" s="202"/>
      <c r="O103" s="203" t="s">
        <v>80</v>
      </c>
      <c r="P103" s="204">
        <f>'Ｓ４９（1974）'!A102</f>
        <v>0</v>
      </c>
      <c r="Q103" s="205">
        <f>'Ｓ４９（1974）'!B102</f>
        <v>0</v>
      </c>
      <c r="R103" s="225"/>
      <c r="S103" s="267">
        <f>'Ｓ４９（1974）'!D102</f>
        <v>0</v>
      </c>
      <c r="T103" s="268">
        <f>'Ｓ４９（1974）'!F102</f>
        <v>0</v>
      </c>
      <c r="U103" s="269"/>
      <c r="V103" s="200"/>
      <c r="W103" s="201"/>
      <c r="X103" s="202"/>
      <c r="Y103" s="203"/>
      <c r="Z103" s="305"/>
      <c r="AA103" s="306"/>
      <c r="AB103" s="306"/>
      <c r="AC103" s="570"/>
      <c r="AD103" s="269"/>
      <c r="AE103" s="200"/>
      <c r="AF103" s="201"/>
      <c r="AG103" s="202"/>
      <c r="AH103" s="203"/>
      <c r="AI103" s="305"/>
      <c r="AJ103" s="306"/>
      <c r="AK103" s="289"/>
      <c r="AL103" s="291"/>
    </row>
    <row r="104" spans="1:38" ht="14.45" customHeight="1">
      <c r="A104" s="598">
        <v>5130</v>
      </c>
      <c r="B104" s="599">
        <v>5130</v>
      </c>
      <c r="C104" s="599">
        <v>0</v>
      </c>
      <c r="D104" s="599">
        <v>0</v>
      </c>
      <c r="E104" s="599">
        <v>0</v>
      </c>
      <c r="F104" s="600">
        <v>0</v>
      </c>
      <c r="G104" s="564"/>
      <c r="H104" s="564"/>
      <c r="I104" s="564"/>
      <c r="K104" s="199"/>
      <c r="L104" s="221"/>
      <c r="M104" s="201" t="s">
        <v>13</v>
      </c>
      <c r="N104" s="202"/>
      <c r="O104" s="203"/>
      <c r="P104" s="224">
        <f>P102-P103</f>
        <v>5036</v>
      </c>
      <c r="Q104" s="297">
        <f>Q102-Q103</f>
        <v>5036</v>
      </c>
      <c r="R104" s="225"/>
      <c r="S104" s="297">
        <f>S102-S103</f>
        <v>0</v>
      </c>
      <c r="T104" s="275">
        <f>T102-T103</f>
        <v>0</v>
      </c>
      <c r="U104" s="269"/>
      <c r="V104" s="221"/>
      <c r="W104" s="201" t="s">
        <v>13</v>
      </c>
      <c r="X104" s="202"/>
      <c r="Y104" s="203" t="s">
        <v>699</v>
      </c>
      <c r="Z104" s="307">
        <f t="shared" ref="Z104:AB105" si="9">+A135</f>
        <v>0</v>
      </c>
      <c r="AA104" s="277">
        <f t="shared" si="9"/>
        <v>0</v>
      </c>
      <c r="AB104" s="277">
        <f t="shared" si="9"/>
        <v>0</v>
      </c>
      <c r="AC104" s="571">
        <f>+E135</f>
        <v>0</v>
      </c>
      <c r="AD104" s="269"/>
      <c r="AE104" s="221"/>
      <c r="AF104" s="201" t="s">
        <v>13</v>
      </c>
      <c r="AG104" s="202"/>
      <c r="AH104" s="203" t="s">
        <v>700</v>
      </c>
      <c r="AI104" s="307">
        <f t="shared" ref="AI104:AK105" si="10">+A158</f>
        <v>0</v>
      </c>
      <c r="AJ104" s="277">
        <f t="shared" si="10"/>
        <v>0</v>
      </c>
      <c r="AK104" s="277">
        <f t="shared" si="10"/>
        <v>0</v>
      </c>
      <c r="AL104" s="553">
        <f>+E158</f>
        <v>0</v>
      </c>
    </row>
    <row r="105" spans="1:38" ht="14.45" customHeight="1">
      <c r="A105" s="598">
        <v>149628</v>
      </c>
      <c r="B105" s="599">
        <v>149628</v>
      </c>
      <c r="C105" s="599">
        <v>0</v>
      </c>
      <c r="D105" s="599">
        <v>0</v>
      </c>
      <c r="E105" s="599">
        <v>1900</v>
      </c>
      <c r="F105" s="600">
        <v>0</v>
      </c>
      <c r="G105" s="564"/>
      <c r="H105" s="564"/>
      <c r="I105" s="564"/>
      <c r="K105" s="199"/>
      <c r="L105" s="174"/>
      <c r="M105" s="201" t="s">
        <v>88</v>
      </c>
      <c r="N105" s="202"/>
      <c r="O105" s="203" t="s">
        <v>109</v>
      </c>
      <c r="P105" s="204">
        <f>'Ｓ４９（1974）'!A104</f>
        <v>5130</v>
      </c>
      <c r="Q105" s="205">
        <f>'Ｓ４９（1974）'!B104</f>
        <v>5130</v>
      </c>
      <c r="R105" s="225"/>
      <c r="S105" s="267">
        <f>'Ｓ４９（1974）'!D104</f>
        <v>0</v>
      </c>
      <c r="T105" s="268">
        <f>'Ｓ４９（1974）'!F104</f>
        <v>0</v>
      </c>
      <c r="U105" s="269"/>
      <c r="V105" s="174"/>
      <c r="W105" s="201" t="s">
        <v>452</v>
      </c>
      <c r="X105" s="202"/>
      <c r="Y105" s="203" t="s">
        <v>453</v>
      </c>
      <c r="Z105" s="307">
        <f t="shared" si="9"/>
        <v>0</v>
      </c>
      <c r="AA105" s="277">
        <f t="shared" si="9"/>
        <v>0</v>
      </c>
      <c r="AB105" s="277">
        <f t="shared" si="9"/>
        <v>0</v>
      </c>
      <c r="AC105" s="571">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98">
        <v>0</v>
      </c>
      <c r="B106" s="599">
        <v>0</v>
      </c>
      <c r="C106" s="599">
        <v>0</v>
      </c>
      <c r="D106" s="599">
        <v>0</v>
      </c>
      <c r="E106" s="599">
        <v>0</v>
      </c>
      <c r="F106" s="600">
        <v>0</v>
      </c>
      <c r="G106" s="564"/>
      <c r="H106" s="564"/>
      <c r="I106" s="564"/>
      <c r="K106" s="199"/>
      <c r="L106" s="181" t="s">
        <v>91</v>
      </c>
      <c r="M106" s="201" t="s">
        <v>89</v>
      </c>
      <c r="N106" s="202"/>
      <c r="O106" s="203" t="s">
        <v>110</v>
      </c>
      <c r="P106" s="204">
        <f>'Ｓ４９（1974）'!A105</f>
        <v>149628</v>
      </c>
      <c r="Q106" s="205">
        <f>'Ｓ４９（1974）'!B105</f>
        <v>149628</v>
      </c>
      <c r="R106" s="225"/>
      <c r="S106" s="267">
        <f>'Ｓ４９（1974）'!D105</f>
        <v>0</v>
      </c>
      <c r="T106" s="268">
        <f>'Ｓ４９（1974）'!F105</f>
        <v>0</v>
      </c>
      <c r="U106" s="269"/>
      <c r="V106" s="181" t="s">
        <v>91</v>
      </c>
      <c r="W106" s="201"/>
      <c r="X106" s="202"/>
      <c r="Y106" s="203"/>
      <c r="Z106" s="307"/>
      <c r="AA106" s="308"/>
      <c r="AB106" s="308"/>
      <c r="AC106" s="571"/>
      <c r="AD106" s="269"/>
      <c r="AE106" s="181" t="s">
        <v>91</v>
      </c>
      <c r="AF106" s="201"/>
      <c r="AG106" s="202"/>
      <c r="AH106" s="203"/>
      <c r="AI106" s="307"/>
      <c r="AJ106" s="308"/>
      <c r="AK106" s="301"/>
      <c r="AL106" s="302"/>
    </row>
    <row r="107" spans="1:38" ht="14.45" customHeight="1">
      <c r="A107" s="598">
        <v>0</v>
      </c>
      <c r="B107" s="599">
        <v>0</v>
      </c>
      <c r="C107" s="599">
        <v>0</v>
      </c>
      <c r="D107" s="599">
        <v>0</v>
      </c>
      <c r="E107" s="599">
        <v>0</v>
      </c>
      <c r="F107" s="600">
        <v>0</v>
      </c>
      <c r="G107" s="564"/>
      <c r="H107" s="564"/>
      <c r="I107" s="564"/>
      <c r="K107" s="199"/>
      <c r="L107" s="181"/>
      <c r="M107" s="201" t="s">
        <v>104</v>
      </c>
      <c r="N107" s="202"/>
      <c r="O107" s="203" t="s">
        <v>111</v>
      </c>
      <c r="P107" s="204">
        <f>'Ｓ４９（1974）'!A106</f>
        <v>0</v>
      </c>
      <c r="Q107" s="205">
        <f>'Ｓ４９（1974）'!B106</f>
        <v>0</v>
      </c>
      <c r="R107" s="225"/>
      <c r="S107" s="267">
        <f>'Ｓ４９（1974）'!D106</f>
        <v>0</v>
      </c>
      <c r="T107" s="268">
        <f>'Ｓ４９（1974）'!F106</f>
        <v>0</v>
      </c>
      <c r="U107" s="269"/>
      <c r="V107" s="181"/>
      <c r="W107" s="201" t="s">
        <v>104</v>
      </c>
      <c r="X107" s="202"/>
      <c r="Y107" s="203" t="s">
        <v>701</v>
      </c>
      <c r="Z107" s="307">
        <f>+A137</f>
        <v>0</v>
      </c>
      <c r="AA107" s="277">
        <f>+B137</f>
        <v>0</v>
      </c>
      <c r="AB107" s="277">
        <f>+C137</f>
        <v>0</v>
      </c>
      <c r="AC107" s="571">
        <f>+E137</f>
        <v>0</v>
      </c>
      <c r="AD107" s="269"/>
      <c r="AE107" s="181"/>
      <c r="AF107" s="201" t="s">
        <v>104</v>
      </c>
      <c r="AG107" s="202"/>
      <c r="AH107" s="203" t="s">
        <v>702</v>
      </c>
      <c r="AI107" s="307">
        <f>+A160</f>
        <v>0</v>
      </c>
      <c r="AJ107" s="277">
        <f>+B160</f>
        <v>0</v>
      </c>
      <c r="AK107" s="277">
        <f>+C160</f>
        <v>0</v>
      </c>
      <c r="AL107" s="553">
        <f>+E160</f>
        <v>0</v>
      </c>
    </row>
    <row r="108" spans="1:38" ht="14.45" customHeight="1">
      <c r="A108" s="598">
        <v>0</v>
      </c>
      <c r="B108" s="599">
        <v>0</v>
      </c>
      <c r="C108" s="599">
        <v>0</v>
      </c>
      <c r="D108" s="599">
        <v>0</v>
      </c>
      <c r="E108" s="599">
        <v>0</v>
      </c>
      <c r="F108" s="600">
        <v>0</v>
      </c>
      <c r="G108" s="564"/>
      <c r="H108" s="564"/>
      <c r="I108" s="564"/>
      <c r="K108" s="199"/>
      <c r="L108" s="181"/>
      <c r="M108" s="201" t="s">
        <v>90</v>
      </c>
      <c r="N108" s="202"/>
      <c r="O108" s="203" t="s">
        <v>112</v>
      </c>
      <c r="P108" s="204">
        <f>'Ｓ４９（1974）'!A107</f>
        <v>0</v>
      </c>
      <c r="Q108" s="205">
        <f>'Ｓ４９（1974）'!B107</f>
        <v>0</v>
      </c>
      <c r="R108" s="225"/>
      <c r="S108" s="267">
        <f>'Ｓ４９（1974）'!D107</f>
        <v>0</v>
      </c>
      <c r="T108" s="268">
        <f>'Ｓ４９（1974）'!F107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98">
        <v>0</v>
      </c>
      <c r="B109" s="599">
        <v>0</v>
      </c>
      <c r="C109" s="599">
        <v>0</v>
      </c>
      <c r="D109" s="599">
        <v>0</v>
      </c>
      <c r="E109" s="599">
        <v>0</v>
      </c>
      <c r="F109" s="600">
        <v>0</v>
      </c>
      <c r="G109" s="564"/>
      <c r="H109" s="564"/>
      <c r="I109" s="564"/>
      <c r="K109" s="199"/>
      <c r="L109" s="181" t="s">
        <v>92</v>
      </c>
      <c r="M109" s="201" t="s">
        <v>105</v>
      </c>
      <c r="N109" s="202"/>
      <c r="O109" s="203" t="s">
        <v>113</v>
      </c>
      <c r="P109" s="204">
        <f>'Ｓ４９（1974）'!A108</f>
        <v>0</v>
      </c>
      <c r="Q109" s="205">
        <f>'Ｓ４９（1974）'!B108</f>
        <v>0</v>
      </c>
      <c r="R109" s="225"/>
      <c r="S109" s="267">
        <f>'Ｓ４９（1974）'!D108</f>
        <v>0</v>
      </c>
      <c r="T109" s="268">
        <f>'Ｓ４９（1974）'!F108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98">
        <v>0</v>
      </c>
      <c r="B110" s="599">
        <v>0</v>
      </c>
      <c r="C110" s="599">
        <v>0</v>
      </c>
      <c r="D110" s="599">
        <v>0</v>
      </c>
      <c r="E110" s="599">
        <v>0</v>
      </c>
      <c r="F110" s="600">
        <v>0</v>
      </c>
      <c r="G110" s="564"/>
      <c r="H110" s="564"/>
      <c r="I110" s="564"/>
      <c r="K110" s="199"/>
      <c r="L110" s="181"/>
      <c r="M110" s="201" t="s">
        <v>106</v>
      </c>
      <c r="N110" s="202"/>
      <c r="O110" s="203" t="s">
        <v>114</v>
      </c>
      <c r="P110" s="204">
        <f>'Ｓ４９（1974）'!A109</f>
        <v>0</v>
      </c>
      <c r="Q110" s="205">
        <f>'Ｓ４９（1974）'!B109</f>
        <v>0</v>
      </c>
      <c r="R110" s="225"/>
      <c r="S110" s="267">
        <f>'Ｓ４９（1974）'!D109</f>
        <v>0</v>
      </c>
      <c r="T110" s="268">
        <f>'Ｓ４９（1974）'!F109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98">
        <v>4100</v>
      </c>
      <c r="B111" s="599">
        <v>4100</v>
      </c>
      <c r="C111" s="599">
        <v>0</v>
      </c>
      <c r="D111" s="599">
        <v>0</v>
      </c>
      <c r="E111" s="599">
        <v>0</v>
      </c>
      <c r="F111" s="600">
        <v>0</v>
      </c>
      <c r="G111" s="564"/>
      <c r="H111" s="564"/>
      <c r="I111" s="564"/>
      <c r="K111" s="199"/>
      <c r="L111" s="181"/>
      <c r="M111" s="201" t="s">
        <v>107</v>
      </c>
      <c r="N111" s="202"/>
      <c r="O111" s="203" t="s">
        <v>115</v>
      </c>
      <c r="P111" s="204">
        <f>'Ｓ４９（1974）'!A110</f>
        <v>0</v>
      </c>
      <c r="Q111" s="205">
        <f>'Ｓ４９（1974）'!B110</f>
        <v>0</v>
      </c>
      <c r="R111" s="225"/>
      <c r="S111" s="267">
        <f>'Ｓ４９（1974）'!D110</f>
        <v>0</v>
      </c>
      <c r="T111" s="268">
        <f>'Ｓ４９（1974）'!F110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98">
        <v>7237</v>
      </c>
      <c r="B112" s="599">
        <v>7237</v>
      </c>
      <c r="C112" s="599">
        <v>0</v>
      </c>
      <c r="D112" s="599">
        <v>0</v>
      </c>
      <c r="E112" s="599">
        <v>5000</v>
      </c>
      <c r="F112" s="600">
        <v>0</v>
      </c>
      <c r="G112" s="564"/>
      <c r="H112" s="564"/>
      <c r="I112" s="564"/>
      <c r="K112" s="199"/>
      <c r="L112" s="181" t="s">
        <v>41</v>
      </c>
      <c r="M112" s="201" t="s">
        <v>108</v>
      </c>
      <c r="N112" s="202"/>
      <c r="O112" s="203" t="s">
        <v>116</v>
      </c>
      <c r="P112" s="204">
        <f>'Ｓ４９（1974）'!A111</f>
        <v>4100</v>
      </c>
      <c r="Q112" s="205">
        <f>'Ｓ４９（1974）'!B111</f>
        <v>4100</v>
      </c>
      <c r="R112" s="225"/>
      <c r="S112" s="267">
        <f>'Ｓ４９（1974）'!D111</f>
        <v>0</v>
      </c>
      <c r="T112" s="268">
        <f>'Ｓ４９（1974）'!F111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601">
        <v>0</v>
      </c>
      <c r="B113" s="602">
        <v>0</v>
      </c>
      <c r="C113" s="602">
        <v>0</v>
      </c>
      <c r="D113" s="602">
        <v>0</v>
      </c>
      <c r="E113" s="602">
        <v>0</v>
      </c>
      <c r="F113" s="603">
        <v>0</v>
      </c>
      <c r="G113" s="564"/>
      <c r="H113" s="564"/>
      <c r="I113" s="564"/>
      <c r="K113" s="199"/>
      <c r="L113" s="221"/>
      <c r="M113" s="201" t="s">
        <v>13</v>
      </c>
      <c r="N113" s="202"/>
      <c r="O113" s="203" t="s">
        <v>117</v>
      </c>
      <c r="P113" s="204">
        <f>'Ｓ４９（1974）'!A112</f>
        <v>7237</v>
      </c>
      <c r="Q113" s="205">
        <f>'Ｓ４９（1974）'!B112</f>
        <v>7237</v>
      </c>
      <c r="R113" s="225"/>
      <c r="S113" s="267">
        <f>'Ｓ４９（1974）'!D112</f>
        <v>0</v>
      </c>
      <c r="T113" s="268">
        <f>'Ｓ４９（1974）'!F112</f>
        <v>0</v>
      </c>
      <c r="U113" s="269"/>
      <c r="V113" s="221"/>
      <c r="W113" s="201" t="s">
        <v>13</v>
      </c>
      <c r="X113" s="202"/>
      <c r="Y113" s="203"/>
      <c r="Z113" s="310">
        <f>Z105-Z107</f>
        <v>0</v>
      </c>
      <c r="AA113" s="311">
        <f>AA105-AA107</f>
        <v>0</v>
      </c>
      <c r="AB113" s="278">
        <f>AB105-AB107</f>
        <v>0</v>
      </c>
      <c r="AC113" s="279">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'Ｓ４９（1974）'!A113</f>
        <v>0</v>
      </c>
      <c r="Q114" s="205">
        <f>'Ｓ４９（1974）'!B113</f>
        <v>0</v>
      </c>
      <c r="R114" s="225"/>
      <c r="S114" s="267">
        <f>'Ｓ４９（1974）'!D113</f>
        <v>0</v>
      </c>
      <c r="T114" s="268">
        <f>'Ｓ４９（1974）'!F113</f>
        <v>0</v>
      </c>
      <c r="U114" s="269"/>
      <c r="V114" s="201" t="s">
        <v>13</v>
      </c>
      <c r="W114" s="202"/>
      <c r="X114" s="202"/>
      <c r="Y114" s="203" t="s">
        <v>703</v>
      </c>
      <c r="Z114" s="307">
        <f>+A138</f>
        <v>0</v>
      </c>
      <c r="AA114" s="277">
        <f>+B138</f>
        <v>0</v>
      </c>
      <c r="AB114" s="277">
        <f>+C138</f>
        <v>0</v>
      </c>
      <c r="AC114" s="549">
        <f>+D138</f>
        <v>0</v>
      </c>
      <c r="AD114" s="269"/>
      <c r="AE114" s="201" t="s">
        <v>13</v>
      </c>
      <c r="AF114" s="202"/>
      <c r="AG114" s="202"/>
      <c r="AH114" s="203" t="s">
        <v>704</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285227</v>
      </c>
      <c r="Q115" s="321">
        <f>SUM(Q62:Q114)-Q63-Q64-Q66-Q67-Q69-Q70-Q71-Q84-Q85-Q86-Q94-Q95-Q96-Q97-Q98-Q103-Q104</f>
        <v>285227</v>
      </c>
      <c r="R115" s="321"/>
      <c r="S115" s="322">
        <f>SUM(S62:S114)-S63-S64-S66-S67-S69-S70-S71-S84-S85-S86-S94-S95-S96-S97-S98-S103-S104</f>
        <v>2000</v>
      </c>
      <c r="T115" s="323">
        <f>SUM(T62:T114)-T63-T64-T66-T67-T69-T70-T71-T84-T85-T86-T94-T95-T96-T97-T98-T103-T104</f>
        <v>52190</v>
      </c>
      <c r="U115" s="324"/>
      <c r="V115" s="317" t="s">
        <v>82</v>
      </c>
      <c r="W115" s="318"/>
      <c r="X115" s="318"/>
      <c r="Y115" s="319"/>
      <c r="Z115" s="325">
        <f>Z64+Z67+Z73+Z74+Z75+Z86+Z88+Z89+Z92+Z93+Z99+Z101+Z104+Z105+Z114</f>
        <v>11015</v>
      </c>
      <c r="AA115" s="326">
        <f>AA64+AA67+AA73+AA74+AA75+AA86+AA88+AA89+AA92+AA93+AA99+AA101+AA104+AA105+AA114</f>
        <v>0</v>
      </c>
      <c r="AB115" s="327">
        <f>AB64+AB67+AB73+AB74+AB75+AB86+AB88+AB89+AB92+AB93+AB99+AB101+AB104+AB105+AB114</f>
        <v>0</v>
      </c>
      <c r="AC115" s="328">
        <f>AC64+AC67+AC73+AC74+AC75+AC86+AC88+AC89+AC92+AC93+AC99+AC101+AC104+AC105+AC114</f>
        <v>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86">
        <v>11015</v>
      </c>
      <c r="B116" s="587">
        <v>0</v>
      </c>
      <c r="C116" s="587">
        <v>0</v>
      </c>
      <c r="D116" s="587">
        <v>0</v>
      </c>
      <c r="E116" s="588">
        <v>0</v>
      </c>
      <c r="F116" s="564"/>
      <c r="G116" s="564"/>
      <c r="H116" s="564"/>
      <c r="I116" s="564"/>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89">
        <v>0</v>
      </c>
      <c r="B117" s="590">
        <v>0</v>
      </c>
      <c r="C117" s="590">
        <v>0</v>
      </c>
      <c r="D117" s="590">
        <v>0</v>
      </c>
      <c r="E117" s="591">
        <v>0</v>
      </c>
      <c r="F117" s="564"/>
      <c r="G117" s="564"/>
      <c r="H117" s="564"/>
      <c r="I117" s="564"/>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89">
        <v>0</v>
      </c>
      <c r="B118" s="590">
        <v>0</v>
      </c>
      <c r="C118" s="590">
        <v>0</v>
      </c>
      <c r="D118" s="590">
        <v>0</v>
      </c>
      <c r="E118" s="591">
        <v>0</v>
      </c>
      <c r="F118" s="564"/>
      <c r="G118" s="564"/>
      <c r="H118" s="564"/>
      <c r="I118" s="564"/>
      <c r="K118" s="164" t="s">
        <v>719</v>
      </c>
      <c r="L118" s="339"/>
      <c r="M118" s="339"/>
      <c r="N118" s="339"/>
      <c r="O118" s="340"/>
      <c r="P118" s="341"/>
      <c r="Q118" s="341"/>
      <c r="R118" s="518" t="s">
        <v>914</v>
      </c>
      <c r="S118" s="341"/>
      <c r="T118" s="341"/>
      <c r="U118" s="342"/>
      <c r="V118" s="338"/>
      <c r="W118" s="338"/>
      <c r="X118" s="338"/>
      <c r="Y118" s="338"/>
      <c r="Z118" s="338"/>
      <c r="AA118" s="338"/>
      <c r="AB118" s="338"/>
      <c r="AC118" s="242"/>
    </row>
    <row r="119" spans="1:39" ht="14.45" customHeight="1" thickTop="1">
      <c r="A119" s="589">
        <v>0</v>
      </c>
      <c r="B119" s="590">
        <v>0</v>
      </c>
      <c r="C119" s="590">
        <v>0</v>
      </c>
      <c r="D119" s="590">
        <v>0</v>
      </c>
      <c r="E119" s="591">
        <v>0</v>
      </c>
      <c r="F119" s="564"/>
      <c r="G119" s="564"/>
      <c r="H119" s="564"/>
      <c r="I119" s="564"/>
      <c r="K119" s="166"/>
      <c r="L119" s="167"/>
      <c r="M119" s="167"/>
      <c r="N119" s="167"/>
      <c r="O119" s="167"/>
      <c r="P119" s="168" t="s">
        <v>119</v>
      </c>
      <c r="Q119" s="167"/>
      <c r="R119" s="167"/>
      <c r="S119" s="167"/>
      <c r="T119" s="167"/>
      <c r="U119" s="169"/>
      <c r="V119" s="167"/>
      <c r="W119" s="167"/>
      <c r="X119" s="167"/>
      <c r="Y119" s="167"/>
      <c r="Z119" s="168" t="s">
        <v>174</v>
      </c>
      <c r="AA119" s="167"/>
      <c r="AB119" s="167"/>
      <c r="AC119" s="241"/>
      <c r="AE119" s="343"/>
      <c r="AF119" s="239"/>
      <c r="AG119" s="239"/>
      <c r="AH119" s="239"/>
      <c r="AI119" s="344" t="s">
        <v>84</v>
      </c>
      <c r="AJ119" s="345" t="s">
        <v>85</v>
      </c>
      <c r="AK119" s="346" t="s">
        <v>85</v>
      </c>
      <c r="AL119" s="1340" t="s">
        <v>1276</v>
      </c>
      <c r="AM119" s="1339"/>
    </row>
    <row r="120" spans="1:39" ht="14.45" customHeight="1">
      <c r="A120" s="589">
        <v>0</v>
      </c>
      <c r="B120" s="590">
        <v>0</v>
      </c>
      <c r="C120" s="590">
        <v>0</v>
      </c>
      <c r="D120" s="590">
        <v>0</v>
      </c>
      <c r="E120" s="591">
        <v>0</v>
      </c>
      <c r="F120" s="564"/>
      <c r="G120" s="564"/>
      <c r="H120" s="564"/>
      <c r="I120" s="564"/>
      <c r="K120" s="171"/>
      <c r="L120" s="172"/>
      <c r="M120" s="172"/>
      <c r="N120" s="172"/>
      <c r="O120" s="172"/>
      <c r="P120" s="173" t="s">
        <v>705</v>
      </c>
      <c r="Q120" s="174" t="s">
        <v>143</v>
      </c>
      <c r="R120" s="175" t="s">
        <v>122</v>
      </c>
      <c r="S120" s="175"/>
      <c r="T120" s="176"/>
      <c r="U120" s="177"/>
      <c r="V120" s="172"/>
      <c r="W120" s="172"/>
      <c r="X120" s="172"/>
      <c r="Y120" s="172"/>
      <c r="Z120" s="173" t="s">
        <v>706</v>
      </c>
      <c r="AA120" s="178" t="s">
        <v>124</v>
      </c>
      <c r="AB120" s="175"/>
      <c r="AC120" s="501"/>
      <c r="AE120" s="347"/>
      <c r="AF120" s="242"/>
      <c r="AG120" s="242"/>
      <c r="AH120" s="242"/>
      <c r="AI120" s="348" t="s">
        <v>152</v>
      </c>
      <c r="AJ120" s="349" t="s">
        <v>2</v>
      </c>
      <c r="AK120" s="350" t="s">
        <v>133</v>
      </c>
      <c r="AL120" s="1340"/>
      <c r="AM120" s="1339"/>
    </row>
    <row r="121" spans="1:39" ht="14.45" customHeight="1">
      <c r="A121" s="589">
        <v>5000</v>
      </c>
      <c r="B121" s="590">
        <v>0</v>
      </c>
      <c r="C121" s="590">
        <v>0</v>
      </c>
      <c r="D121" s="590">
        <v>0</v>
      </c>
      <c r="E121" s="591">
        <v>0</v>
      </c>
      <c r="F121" s="564"/>
      <c r="G121" s="564"/>
      <c r="H121" s="564"/>
      <c r="I121" s="564"/>
      <c r="K121" s="171"/>
      <c r="L121" s="172"/>
      <c r="M121" s="172"/>
      <c r="N121" s="172"/>
      <c r="O121" s="172"/>
      <c r="P121" s="180"/>
      <c r="Q121" s="181" t="s">
        <v>144</v>
      </c>
      <c r="R121" s="178" t="s">
        <v>2</v>
      </c>
      <c r="S121" s="178" t="s">
        <v>3</v>
      </c>
      <c r="T121" s="351" t="s">
        <v>393</v>
      </c>
      <c r="U121" s="177" t="s">
        <v>4</v>
      </c>
      <c r="V121" s="172" t="s">
        <v>4</v>
      </c>
      <c r="W121" s="172"/>
      <c r="X121" s="172"/>
      <c r="Y121" s="172"/>
      <c r="Z121" s="180"/>
      <c r="AA121" s="178" t="s">
        <v>2</v>
      </c>
      <c r="AB121" s="178" t="s">
        <v>3</v>
      </c>
      <c r="AC121" s="179" t="s">
        <v>393</v>
      </c>
      <c r="AE121" s="347"/>
      <c r="AF121" s="242"/>
      <c r="AG121" s="242"/>
      <c r="AH121" s="242"/>
      <c r="AI121" s="352" t="s">
        <v>707</v>
      </c>
      <c r="AJ121" s="349" t="s">
        <v>708</v>
      </c>
      <c r="AK121" s="350" t="s">
        <v>709</v>
      </c>
      <c r="AL121" s="1340"/>
      <c r="AM121" s="1339"/>
    </row>
    <row r="122" spans="1:39" ht="14.45" customHeight="1" thickBot="1">
      <c r="A122" s="589">
        <v>5000</v>
      </c>
      <c r="B122" s="590">
        <v>0</v>
      </c>
      <c r="C122" s="590">
        <v>0</v>
      </c>
      <c r="D122" s="590">
        <v>0</v>
      </c>
      <c r="E122" s="591">
        <v>0</v>
      </c>
      <c r="F122" s="564"/>
      <c r="G122" s="564"/>
      <c r="H122" s="564"/>
      <c r="I122" s="564"/>
      <c r="K122" s="353"/>
      <c r="P122" s="354" t="s">
        <v>710</v>
      </c>
      <c r="Q122" s="355" t="s">
        <v>153</v>
      </c>
      <c r="R122" s="355" t="s">
        <v>154</v>
      </c>
      <c r="S122" s="356" t="s">
        <v>155</v>
      </c>
      <c r="T122" s="357" t="s">
        <v>711</v>
      </c>
      <c r="U122" s="358"/>
      <c r="V122" s="359"/>
      <c r="W122" s="359"/>
      <c r="X122" s="359"/>
      <c r="Y122" s="359"/>
      <c r="Z122" s="354" t="s">
        <v>712</v>
      </c>
      <c r="AA122" s="355" t="s">
        <v>713</v>
      </c>
      <c r="AB122" s="360" t="s">
        <v>714</v>
      </c>
      <c r="AC122" s="498" t="s">
        <v>715</v>
      </c>
      <c r="AD122" s="165"/>
      <c r="AE122" s="361"/>
      <c r="AF122" s="254"/>
      <c r="AG122" s="254"/>
      <c r="AH122" s="254"/>
      <c r="AI122" s="362" t="s">
        <v>716</v>
      </c>
      <c r="AJ122" s="363" t="s">
        <v>717</v>
      </c>
      <c r="AK122" s="364" t="s">
        <v>718</v>
      </c>
      <c r="AL122" s="1363" t="s">
        <v>1272</v>
      </c>
      <c r="AM122" s="1339"/>
    </row>
    <row r="123" spans="1:39" ht="14.45" customHeight="1">
      <c r="A123" s="589">
        <v>0</v>
      </c>
      <c r="B123" s="590">
        <v>0</v>
      </c>
      <c r="C123" s="590">
        <v>0</v>
      </c>
      <c r="D123" s="590">
        <v>0</v>
      </c>
      <c r="E123" s="591">
        <v>0</v>
      </c>
      <c r="F123" s="564"/>
      <c r="G123" s="564"/>
      <c r="H123" s="564"/>
      <c r="I123" s="564"/>
      <c r="K123" s="188"/>
      <c r="L123" s="189" t="s">
        <v>8</v>
      </c>
      <c r="M123" s="190"/>
      <c r="N123" s="190"/>
      <c r="O123" s="191"/>
      <c r="P123" s="365">
        <f t="shared" ref="P123:T132" si="11">P8+P62</f>
        <v>13316</v>
      </c>
      <c r="Q123" s="259">
        <f t="shared" si="11"/>
        <v>13316</v>
      </c>
      <c r="R123" s="259">
        <f t="shared" si="11"/>
        <v>0</v>
      </c>
      <c r="S123" s="333">
        <f t="shared" si="11"/>
        <v>0</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1338</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0</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Q123-Z123</f>
        <v>11978</v>
      </c>
      <c r="AJ123" s="259">
        <f>SUM(AJ124:AJ125)</f>
        <v>0</v>
      </c>
      <c r="AK123" s="370">
        <f>SUM(AK124:AK125)</f>
        <v>0</v>
      </c>
      <c r="AL123" s="1383">
        <f>P123-Q123</f>
        <v>0</v>
      </c>
      <c r="AM123" s="1339"/>
    </row>
    <row r="124" spans="1:39" ht="14.45" customHeight="1">
      <c r="A124" s="589">
        <v>6015</v>
      </c>
      <c r="B124" s="590">
        <v>0</v>
      </c>
      <c r="C124" s="590">
        <v>0</v>
      </c>
      <c r="D124" s="590">
        <v>0</v>
      </c>
      <c r="E124" s="591">
        <v>0</v>
      </c>
      <c r="F124" s="564"/>
      <c r="G124" s="564"/>
      <c r="H124" s="564"/>
      <c r="I124" s="564"/>
      <c r="K124" s="199"/>
      <c r="L124" s="200"/>
      <c r="M124" s="201" t="s">
        <v>146</v>
      </c>
      <c r="N124" s="202"/>
      <c r="O124" s="203"/>
      <c r="P124" s="224">
        <f t="shared" si="11"/>
        <v>1696</v>
      </c>
      <c r="Q124" s="225">
        <f t="shared" si="11"/>
        <v>1696</v>
      </c>
      <c r="R124" s="225">
        <f t="shared" si="11"/>
        <v>0</v>
      </c>
      <c r="S124" s="226">
        <f t="shared" si="11"/>
        <v>0</v>
      </c>
      <c r="T124" s="275">
        <f t="shared" si="11"/>
        <v>0</v>
      </c>
      <c r="U124" s="207"/>
      <c r="V124" s="200"/>
      <c r="W124" s="201" t="s">
        <v>146</v>
      </c>
      <c r="X124" s="202"/>
      <c r="Y124" s="203" t="s">
        <v>156</v>
      </c>
      <c r="Z124" s="224">
        <f>IF(ISERROR(Z123*(Q124/Q123)),0,ROUND(Z123*(Q124/Q123),0))</f>
        <v>170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ref="AI124:AI176" si="12">Q124-Z124</f>
        <v>1526</v>
      </c>
      <c r="AJ124" s="225">
        <f>IF($P124-$Z124=0,0,ROUND((R124-AA124)*$AI124/($P124-$Z124),0))</f>
        <v>0</v>
      </c>
      <c r="AK124" s="371">
        <f>IF(P124-Z124=0,0,ROUND((S124-AB124)*AI124/(P124-Z124),0))</f>
        <v>0</v>
      </c>
      <c r="AL124" s="1383">
        <f t="shared" ref="AL124:AL175" si="13">P124-Q124</f>
        <v>0</v>
      </c>
      <c r="AM124" s="1339"/>
    </row>
    <row r="125" spans="1:39" ht="14.45" customHeight="1">
      <c r="A125" s="589">
        <v>6015</v>
      </c>
      <c r="B125" s="590">
        <v>0</v>
      </c>
      <c r="C125" s="590">
        <v>0</v>
      </c>
      <c r="D125" s="590">
        <v>0</v>
      </c>
      <c r="E125" s="591">
        <v>0</v>
      </c>
      <c r="F125" s="564"/>
      <c r="G125" s="564"/>
      <c r="H125" s="564"/>
      <c r="I125" s="564"/>
      <c r="K125" s="199"/>
      <c r="L125" s="200"/>
      <c r="M125" s="201" t="s">
        <v>13</v>
      </c>
      <c r="N125" s="172"/>
      <c r="O125" s="212"/>
      <c r="P125" s="224">
        <f t="shared" si="11"/>
        <v>11620</v>
      </c>
      <c r="Q125" s="225">
        <f t="shared" si="11"/>
        <v>11620</v>
      </c>
      <c r="R125" s="225">
        <f t="shared" si="11"/>
        <v>0</v>
      </c>
      <c r="S125" s="226">
        <f t="shared" si="11"/>
        <v>0</v>
      </c>
      <c r="T125" s="275">
        <f t="shared" si="11"/>
        <v>0</v>
      </c>
      <c r="U125" s="207"/>
      <c r="V125" s="200"/>
      <c r="W125" s="201" t="s">
        <v>13</v>
      </c>
      <c r="X125" s="172"/>
      <c r="Y125" s="212" t="s">
        <v>156</v>
      </c>
      <c r="Z125" s="224">
        <f>Z123-Z124</f>
        <v>1168</v>
      </c>
      <c r="AA125" s="225">
        <f>AA123-AA124</f>
        <v>0</v>
      </c>
      <c r="AB125" s="297">
        <f>AB123-AB124</f>
        <v>0</v>
      </c>
      <c r="AC125" s="371">
        <f>AC123-AC124</f>
        <v>0</v>
      </c>
      <c r="AE125" s="199"/>
      <c r="AF125" s="200"/>
      <c r="AG125" s="201" t="s">
        <v>13</v>
      </c>
      <c r="AH125" s="172"/>
      <c r="AI125" s="224">
        <f t="shared" si="12"/>
        <v>10452</v>
      </c>
      <c r="AJ125" s="225">
        <f>IF($P125-$Z125=0,0,ROUND((R125-AA125)*$AI125/($P125-$Z125),0))</f>
        <v>0</v>
      </c>
      <c r="AK125" s="371">
        <f>IF(P125-Z125=0,0,ROUND((S125-AB125)*AI125/(P125-Z125),0))</f>
        <v>0</v>
      </c>
      <c r="AL125" s="1383">
        <f t="shared" si="13"/>
        <v>0</v>
      </c>
      <c r="AM125" s="1339"/>
    </row>
    <row r="126" spans="1:39" ht="14.45" customHeight="1">
      <c r="A126" s="589">
        <v>0</v>
      </c>
      <c r="B126" s="590">
        <v>0</v>
      </c>
      <c r="C126" s="590">
        <v>0</v>
      </c>
      <c r="D126" s="590">
        <v>0</v>
      </c>
      <c r="E126" s="591">
        <v>0</v>
      </c>
      <c r="F126" s="564"/>
      <c r="G126" s="564"/>
      <c r="H126" s="564"/>
      <c r="I126" s="564"/>
      <c r="K126" s="199" t="s">
        <v>4</v>
      </c>
      <c r="L126" s="178" t="s">
        <v>14</v>
      </c>
      <c r="M126" s="175"/>
      <c r="N126" s="175"/>
      <c r="O126" s="216"/>
      <c r="P126" s="224">
        <f t="shared" si="11"/>
        <v>5978</v>
      </c>
      <c r="Q126" s="225">
        <f t="shared" si="11"/>
        <v>5978</v>
      </c>
      <c r="R126" s="225">
        <f t="shared" si="11"/>
        <v>0</v>
      </c>
      <c r="S126" s="226">
        <f t="shared" si="11"/>
        <v>1592</v>
      </c>
      <c r="T126" s="275">
        <f t="shared" si="11"/>
        <v>0</v>
      </c>
      <c r="U126" s="207"/>
      <c r="V126" s="178" t="s">
        <v>14</v>
      </c>
      <c r="W126" s="175"/>
      <c r="X126" s="175"/>
      <c r="Y126" s="216" t="s">
        <v>156</v>
      </c>
      <c r="Z126" s="224">
        <f>Z127+Z128</f>
        <v>0</v>
      </c>
      <c r="AA126" s="225">
        <f>AA127+AA128</f>
        <v>0</v>
      </c>
      <c r="AB126" s="297">
        <f>AB127+AB128</f>
        <v>0</v>
      </c>
      <c r="AC126" s="371">
        <f>AC127+AC128</f>
        <v>0</v>
      </c>
      <c r="AE126" s="199"/>
      <c r="AF126" s="178" t="s">
        <v>14</v>
      </c>
      <c r="AG126" s="175"/>
      <c r="AH126" s="175"/>
      <c r="AI126" s="224">
        <f t="shared" si="12"/>
        <v>5978</v>
      </c>
      <c r="AJ126" s="225">
        <f>SUM(AJ127:AJ128)</f>
        <v>0</v>
      </c>
      <c r="AK126" s="371">
        <f>SUM(AK127:AK128)</f>
        <v>1592</v>
      </c>
      <c r="AL126" s="1383">
        <f t="shared" si="13"/>
        <v>0</v>
      </c>
      <c r="AM126" s="1339"/>
    </row>
    <row r="127" spans="1:39" ht="14.45" customHeight="1">
      <c r="A127" s="589">
        <v>0</v>
      </c>
      <c r="B127" s="590">
        <v>0</v>
      </c>
      <c r="C127" s="590">
        <v>0</v>
      </c>
      <c r="D127" s="590">
        <v>0</v>
      </c>
      <c r="E127" s="591">
        <v>0</v>
      </c>
      <c r="F127" s="564"/>
      <c r="G127" s="564"/>
      <c r="H127" s="564"/>
      <c r="I127" s="564"/>
      <c r="K127" s="199"/>
      <c r="L127" s="200"/>
      <c r="M127" s="201" t="s">
        <v>16</v>
      </c>
      <c r="N127" s="202"/>
      <c r="O127" s="203"/>
      <c r="P127" s="224">
        <f t="shared" si="11"/>
        <v>5978</v>
      </c>
      <c r="Q127" s="225">
        <f t="shared" si="11"/>
        <v>5978</v>
      </c>
      <c r="R127" s="225">
        <f t="shared" si="11"/>
        <v>0</v>
      </c>
      <c r="S127" s="226">
        <f t="shared" si="11"/>
        <v>1592</v>
      </c>
      <c r="T127" s="275">
        <f t="shared" si="11"/>
        <v>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5978</v>
      </c>
      <c r="AJ127" s="225">
        <f>IF($P127-$Z127=0,0,ROUND((R127-AA127)*$AI127/($P127-$Z127),0))</f>
        <v>0</v>
      </c>
      <c r="AK127" s="371">
        <f>IF(P127-Z127=0,0,ROUND((S127-AB127)*AI127/(P127-Z127),0))</f>
        <v>1592</v>
      </c>
      <c r="AL127" s="1383">
        <f t="shared" si="13"/>
        <v>0</v>
      </c>
      <c r="AM127" s="1339"/>
    </row>
    <row r="128" spans="1:39" ht="14.45" customHeight="1">
      <c r="A128" s="589">
        <v>0</v>
      </c>
      <c r="B128" s="590">
        <v>0</v>
      </c>
      <c r="C128" s="590">
        <v>0</v>
      </c>
      <c r="D128" s="590">
        <v>0</v>
      </c>
      <c r="E128" s="591">
        <v>0</v>
      </c>
      <c r="F128" s="564"/>
      <c r="G128" s="564"/>
      <c r="H128" s="564"/>
      <c r="I128" s="564"/>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156</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89">
        <v>0</v>
      </c>
      <c r="B129" s="590">
        <v>0</v>
      </c>
      <c r="C129" s="590">
        <v>0</v>
      </c>
      <c r="D129" s="590">
        <v>0</v>
      </c>
      <c r="E129" s="591">
        <v>0</v>
      </c>
      <c r="F129" s="564"/>
      <c r="G129" s="564"/>
      <c r="H129" s="564"/>
      <c r="I129" s="564"/>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89">
        <v>0</v>
      </c>
      <c r="B130" s="590">
        <v>0</v>
      </c>
      <c r="C130" s="590">
        <v>0</v>
      </c>
      <c r="D130" s="590">
        <v>0</v>
      </c>
      <c r="E130" s="591">
        <v>0</v>
      </c>
      <c r="F130" s="564"/>
      <c r="G130" s="564"/>
      <c r="H130" s="564"/>
      <c r="I130" s="564"/>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35" si="15">IF($P130-$Z130=0,0,ROUND((R130-AA130)*$AI130/($P130-$Z130),0))</f>
        <v>0</v>
      </c>
      <c r="AK130" s="371">
        <f t="shared" ref="AK130:AK143" si="16">IF(P130-Z130=0,0,ROUND((S130-AB130)*AI130/(P130-Z130),0))</f>
        <v>0</v>
      </c>
      <c r="AL130" s="1383">
        <f t="shared" si="13"/>
        <v>0</v>
      </c>
      <c r="AM130" s="1339"/>
    </row>
    <row r="131" spans="1:39" ht="14.45" customHeight="1">
      <c r="A131" s="589">
        <v>0</v>
      </c>
      <c r="B131" s="590">
        <v>0</v>
      </c>
      <c r="C131" s="590">
        <v>0</v>
      </c>
      <c r="D131" s="590">
        <v>0</v>
      </c>
      <c r="E131" s="591">
        <v>0</v>
      </c>
      <c r="F131" s="564"/>
      <c r="G131" s="564"/>
      <c r="H131" s="564"/>
      <c r="I131" s="564"/>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89">
        <v>0</v>
      </c>
      <c r="B132" s="590">
        <v>0</v>
      </c>
      <c r="C132" s="590">
        <v>0</v>
      </c>
      <c r="D132" s="590">
        <v>0</v>
      </c>
      <c r="E132" s="591">
        <v>0</v>
      </c>
      <c r="F132" s="564"/>
      <c r="G132" s="564"/>
      <c r="H132" s="564"/>
      <c r="I132" s="564"/>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89">
        <v>0</v>
      </c>
      <c r="B133" s="590">
        <v>0</v>
      </c>
      <c r="C133" s="590">
        <v>0</v>
      </c>
      <c r="D133" s="590">
        <v>0</v>
      </c>
      <c r="E133" s="591">
        <v>0</v>
      </c>
      <c r="F133" s="564"/>
      <c r="G133" s="564"/>
      <c r="H133" s="564"/>
      <c r="I133" s="564"/>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Z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ref="AA133:AA144" si="19">IF(ISERROR(AA$60*(R133/(R$123+R$128+R$133+R$134+R$135+R$136+R$137+R$138+R$139+R$140+R$141+R$142+R$143+R$144+R$150+R$151+R$152+R$153+R$156+R$157+R$158+R$159+R$161+R$162+R$163+R$168+R$170+R$171+R$172+R$174+R$175))),0,ROUND(AA$60*(R133/(R$123+R$128+R$133+R$134+R$135+R$136+R$137+R$138+R$139+R$140+R$141+R$142+R$143+R$144+R$150+R$151+R$152+R$153+R$156+R$157+R$158+R$159+R$161+R$162+R$163+R$168+R$170+R$171+R$172+R$174+R$175)),0))</f>
        <v>0</v>
      </c>
      <c r="AB133" s="297">
        <f t="shared" ref="AB133:AC144" si="20">IF(ISERROR(AB$60*(S133/(S$123+S$128+S$133+S$134+S$135+S$136+S$137+S$138+S$139+S$140+S$141+S$142+S$143+S$144+S$150+S$151+S$152+S$153+S$156+S$157+S$158+S$159+S$161+S$162+S$163+S$168+S$170+S$171+S$172+S$174+S$175))),0,ROUND(AB$60*(S133/(S$123+S$128+S$133+S$134+S$135+S$136+S$137+S$138+S$139+S$140+S$141+S$142+S$143+S$144+S$150+S$151+S$152+S$153+S$156+S$157+S$158+S$159+S$161+S$162+S$163+S$168+S$170+S$171+S$172+S$174+S$175)),0))</f>
        <v>0</v>
      </c>
      <c r="AC133" s="371">
        <f t="shared" si="20"/>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89">
        <v>0</v>
      </c>
      <c r="B134" s="590">
        <v>0</v>
      </c>
      <c r="C134" s="590">
        <v>0</v>
      </c>
      <c r="D134" s="590">
        <v>0</v>
      </c>
      <c r="E134" s="591">
        <v>0</v>
      </c>
      <c r="F134" s="564"/>
      <c r="G134" s="564"/>
      <c r="H134" s="564"/>
      <c r="I134" s="564"/>
      <c r="K134" s="199"/>
      <c r="L134" s="221"/>
      <c r="M134" s="201" t="s">
        <v>13</v>
      </c>
      <c r="N134" s="202"/>
      <c r="O134" s="203"/>
      <c r="P134" s="224">
        <f t="shared" si="17"/>
        <v>0</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9"/>
        <v>0</v>
      </c>
      <c r="AB134" s="297">
        <f t="shared" si="20"/>
        <v>0</v>
      </c>
      <c r="AC134" s="371">
        <f t="shared" si="20"/>
        <v>0</v>
      </c>
      <c r="AE134" s="199"/>
      <c r="AF134" s="221"/>
      <c r="AG134" s="201" t="s">
        <v>13</v>
      </c>
      <c r="AH134" s="202"/>
      <c r="AI134" s="224">
        <f t="shared" si="12"/>
        <v>0</v>
      </c>
      <c r="AJ134" s="225">
        <f t="shared" si="15"/>
        <v>0</v>
      </c>
      <c r="AK134" s="371">
        <f t="shared" si="16"/>
        <v>0</v>
      </c>
      <c r="AL134" s="1383">
        <f t="shared" si="13"/>
        <v>0</v>
      </c>
      <c r="AM134" s="1339"/>
    </row>
    <row r="135" spans="1:39" ht="14.45" customHeight="1">
      <c r="A135" s="589">
        <v>0</v>
      </c>
      <c r="B135" s="590">
        <v>0</v>
      </c>
      <c r="C135" s="590">
        <v>0</v>
      </c>
      <c r="D135" s="590">
        <v>0</v>
      </c>
      <c r="E135" s="591">
        <v>0</v>
      </c>
      <c r="F135" s="564"/>
      <c r="G135" s="564"/>
      <c r="H135" s="564"/>
      <c r="I135" s="564"/>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9"/>
        <v>0</v>
      </c>
      <c r="AB135" s="297">
        <f t="shared" si="20"/>
        <v>0</v>
      </c>
      <c r="AC135" s="371">
        <f t="shared" si="20"/>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89">
        <v>0</v>
      </c>
      <c r="B136" s="590">
        <v>0</v>
      </c>
      <c r="C136" s="590">
        <v>0</v>
      </c>
      <c r="D136" s="590">
        <v>0</v>
      </c>
      <c r="E136" s="591">
        <v>0</v>
      </c>
      <c r="F136" s="564"/>
      <c r="G136" s="564"/>
      <c r="H136" s="564"/>
      <c r="I136" s="564"/>
      <c r="K136" s="199"/>
      <c r="L136" s="200"/>
      <c r="M136" s="201" t="s">
        <v>22</v>
      </c>
      <c r="N136" s="202"/>
      <c r="O136" s="203"/>
      <c r="P136" s="224">
        <f t="shared" si="17"/>
        <v>5378</v>
      </c>
      <c r="Q136" s="225">
        <f t="shared" si="17"/>
        <v>5378</v>
      </c>
      <c r="R136" s="225">
        <f t="shared" si="17"/>
        <v>0</v>
      </c>
      <c r="S136" s="226">
        <f t="shared" si="17"/>
        <v>0</v>
      </c>
      <c r="T136" s="275">
        <f t="shared" si="17"/>
        <v>3200</v>
      </c>
      <c r="U136" s="207" t="s">
        <v>86</v>
      </c>
      <c r="V136" s="200"/>
      <c r="W136" s="201" t="s">
        <v>22</v>
      </c>
      <c r="X136" s="202"/>
      <c r="Y136" s="203" t="s">
        <v>156</v>
      </c>
      <c r="Z136" s="224">
        <f t="shared" si="18"/>
        <v>540</v>
      </c>
      <c r="AA136" s="225">
        <f t="shared" si="19"/>
        <v>0</v>
      </c>
      <c r="AB136" s="297">
        <f t="shared" si="20"/>
        <v>0</v>
      </c>
      <c r="AC136" s="371">
        <f t="shared" si="20"/>
        <v>0</v>
      </c>
      <c r="AE136" s="199"/>
      <c r="AF136" s="200"/>
      <c r="AG136" s="201" t="s">
        <v>22</v>
      </c>
      <c r="AH136" s="202"/>
      <c r="AI136" s="224">
        <f t="shared" si="12"/>
        <v>4838</v>
      </c>
      <c r="AJ136" s="225">
        <f t="shared" ref="AJ136:AJ145" si="21">IF($P136-$Z136=0,0,ROUND((R136-AA136)*$AI136/($P136-$Z136),0))</f>
        <v>0</v>
      </c>
      <c r="AK136" s="371">
        <f t="shared" si="16"/>
        <v>0</v>
      </c>
      <c r="AL136" s="1383">
        <f t="shared" si="13"/>
        <v>0</v>
      </c>
      <c r="AM136" s="1339"/>
    </row>
    <row r="137" spans="1:39" ht="14.45" customHeight="1">
      <c r="A137" s="589">
        <v>0</v>
      </c>
      <c r="B137" s="590">
        <v>0</v>
      </c>
      <c r="C137" s="590">
        <v>0</v>
      </c>
      <c r="D137" s="590">
        <v>0</v>
      </c>
      <c r="E137" s="591">
        <v>0</v>
      </c>
      <c r="F137" s="564"/>
      <c r="G137" s="564"/>
      <c r="H137" s="564"/>
      <c r="I137" s="564"/>
      <c r="K137" s="199"/>
      <c r="L137" s="200" t="s">
        <v>25</v>
      </c>
      <c r="M137" s="201" t="s">
        <v>26</v>
      </c>
      <c r="N137" s="202"/>
      <c r="O137" s="203"/>
      <c r="P137" s="224">
        <f t="shared" si="17"/>
        <v>52971</v>
      </c>
      <c r="Q137" s="225">
        <f t="shared" si="17"/>
        <v>52971</v>
      </c>
      <c r="R137" s="225">
        <f t="shared" si="17"/>
        <v>0</v>
      </c>
      <c r="S137" s="226">
        <f t="shared" si="17"/>
        <v>37581</v>
      </c>
      <c r="T137" s="275">
        <f t="shared" si="17"/>
        <v>10400</v>
      </c>
      <c r="U137" s="207"/>
      <c r="V137" s="200" t="s">
        <v>25</v>
      </c>
      <c r="W137" s="201" t="s">
        <v>26</v>
      </c>
      <c r="X137" s="202"/>
      <c r="Y137" s="203" t="s">
        <v>156</v>
      </c>
      <c r="Z137" s="224">
        <f t="shared" si="18"/>
        <v>5324</v>
      </c>
      <c r="AA137" s="225">
        <f t="shared" si="19"/>
        <v>0</v>
      </c>
      <c r="AB137" s="297">
        <f t="shared" si="20"/>
        <v>0</v>
      </c>
      <c r="AC137" s="371">
        <f t="shared" si="20"/>
        <v>0</v>
      </c>
      <c r="AE137" s="199"/>
      <c r="AF137" s="200" t="s">
        <v>25</v>
      </c>
      <c r="AG137" s="201" t="s">
        <v>26</v>
      </c>
      <c r="AH137" s="202"/>
      <c r="AI137" s="224">
        <f t="shared" si="12"/>
        <v>47647</v>
      </c>
      <c r="AJ137" s="225">
        <f t="shared" si="21"/>
        <v>0</v>
      </c>
      <c r="AK137" s="371">
        <f t="shared" si="16"/>
        <v>37581</v>
      </c>
      <c r="AL137" s="1383">
        <f t="shared" si="13"/>
        <v>0</v>
      </c>
      <c r="AM137" s="1339"/>
    </row>
    <row r="138" spans="1:39" ht="14.45" customHeight="1">
      <c r="A138" s="589">
        <v>0</v>
      </c>
      <c r="B138" s="590">
        <v>0</v>
      </c>
      <c r="C138" s="590">
        <v>0</v>
      </c>
      <c r="D138" s="590">
        <v>0</v>
      </c>
      <c r="E138" s="591">
        <v>0</v>
      </c>
      <c r="F138" s="564"/>
      <c r="G138" s="564"/>
      <c r="H138" s="564"/>
      <c r="I138" s="564"/>
      <c r="K138" s="199"/>
      <c r="L138" s="200" t="s">
        <v>28</v>
      </c>
      <c r="M138" s="201" t="s">
        <v>29</v>
      </c>
      <c r="N138" s="202"/>
      <c r="O138" s="203"/>
      <c r="P138" s="224">
        <f t="shared" si="17"/>
        <v>0</v>
      </c>
      <c r="Q138" s="225">
        <f t="shared" si="17"/>
        <v>0</v>
      </c>
      <c r="R138" s="225">
        <f t="shared" si="17"/>
        <v>0</v>
      </c>
      <c r="S138" s="226">
        <f t="shared" si="17"/>
        <v>0</v>
      </c>
      <c r="T138" s="275">
        <f t="shared" si="17"/>
        <v>0</v>
      </c>
      <c r="U138" s="207"/>
      <c r="V138" s="200" t="s">
        <v>28</v>
      </c>
      <c r="W138" s="201" t="s">
        <v>29</v>
      </c>
      <c r="X138" s="202"/>
      <c r="Y138" s="203" t="s">
        <v>156</v>
      </c>
      <c r="Z138" s="224">
        <f t="shared" si="18"/>
        <v>0</v>
      </c>
      <c r="AA138" s="225">
        <f t="shared" si="19"/>
        <v>0</v>
      </c>
      <c r="AB138" s="297">
        <f t="shared" si="20"/>
        <v>0</v>
      </c>
      <c r="AC138" s="371">
        <f t="shared" si="20"/>
        <v>0</v>
      </c>
      <c r="AE138" s="199"/>
      <c r="AF138" s="200" t="s">
        <v>28</v>
      </c>
      <c r="AG138" s="201" t="s">
        <v>29</v>
      </c>
      <c r="AH138" s="202"/>
      <c r="AI138" s="224">
        <f t="shared" si="12"/>
        <v>0</v>
      </c>
      <c r="AJ138" s="225">
        <f t="shared" si="21"/>
        <v>0</v>
      </c>
      <c r="AK138" s="371">
        <f t="shared" si="16"/>
        <v>0</v>
      </c>
      <c r="AL138" s="1383">
        <f t="shared" si="13"/>
        <v>0</v>
      </c>
      <c r="AM138" s="1339"/>
    </row>
    <row r="139" spans="1:39" ht="14.45" customHeight="1">
      <c r="A139" s="589">
        <v>0</v>
      </c>
      <c r="B139" s="590">
        <v>0</v>
      </c>
      <c r="C139" s="590">
        <v>0</v>
      </c>
      <c r="D139" s="590">
        <v>0</v>
      </c>
      <c r="E139" s="591">
        <v>0</v>
      </c>
      <c r="F139" s="564"/>
      <c r="G139" s="564"/>
      <c r="H139" s="564"/>
      <c r="I139" s="564"/>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9"/>
        <v>0</v>
      </c>
      <c r="AB139" s="297">
        <f t="shared" si="20"/>
        <v>0</v>
      </c>
      <c r="AC139" s="371">
        <f t="shared" si="20"/>
        <v>0</v>
      </c>
      <c r="AE139" s="199"/>
      <c r="AF139" s="200" t="s">
        <v>31</v>
      </c>
      <c r="AG139" s="201" t="s">
        <v>32</v>
      </c>
      <c r="AH139" s="202"/>
      <c r="AI139" s="224">
        <f t="shared" si="12"/>
        <v>0</v>
      </c>
      <c r="AJ139" s="225">
        <f t="shared" si="21"/>
        <v>0</v>
      </c>
      <c r="AK139" s="371">
        <f t="shared" si="16"/>
        <v>0</v>
      </c>
      <c r="AL139" s="1383">
        <f t="shared" si="13"/>
        <v>0</v>
      </c>
      <c r="AM139" s="1339"/>
    </row>
    <row r="140" spans="1:39" ht="14.45" customHeight="1">
      <c r="A140" s="589">
        <v>0</v>
      </c>
      <c r="B140" s="590">
        <v>0</v>
      </c>
      <c r="C140" s="590">
        <v>0</v>
      </c>
      <c r="D140" s="590">
        <v>0</v>
      </c>
      <c r="E140" s="591">
        <v>0</v>
      </c>
      <c r="F140" s="564"/>
      <c r="G140" s="564"/>
      <c r="H140" s="564"/>
      <c r="I140" s="564"/>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156</v>
      </c>
      <c r="Z140" s="224">
        <f t="shared" si="18"/>
        <v>0</v>
      </c>
      <c r="AA140" s="225">
        <f t="shared" si="19"/>
        <v>0</v>
      </c>
      <c r="AB140" s="297">
        <f t="shared" si="20"/>
        <v>0</v>
      </c>
      <c r="AC140" s="371">
        <f t="shared" si="20"/>
        <v>0</v>
      </c>
      <c r="AE140" s="199"/>
      <c r="AF140" s="200" t="s">
        <v>35</v>
      </c>
      <c r="AG140" s="201" t="s">
        <v>36</v>
      </c>
      <c r="AH140" s="202"/>
      <c r="AI140" s="224">
        <f t="shared" si="12"/>
        <v>0</v>
      </c>
      <c r="AJ140" s="225">
        <f t="shared" si="21"/>
        <v>0</v>
      </c>
      <c r="AK140" s="371">
        <f t="shared" si="16"/>
        <v>0</v>
      </c>
      <c r="AL140" s="1383">
        <f t="shared" si="13"/>
        <v>0</v>
      </c>
      <c r="AM140" s="1339"/>
    </row>
    <row r="141" spans="1:39" ht="14.45" customHeight="1">
      <c r="A141" s="589">
        <v>0</v>
      </c>
      <c r="B141" s="590">
        <v>0</v>
      </c>
      <c r="C141" s="590">
        <v>0</v>
      </c>
      <c r="D141" s="590">
        <v>0</v>
      </c>
      <c r="E141" s="591">
        <v>0</v>
      </c>
      <c r="F141" s="564"/>
      <c r="G141" s="564"/>
      <c r="H141" s="564"/>
      <c r="I141" s="564"/>
      <c r="K141" s="199"/>
      <c r="L141" s="200" t="s">
        <v>38</v>
      </c>
      <c r="M141" s="201" t="s">
        <v>39</v>
      </c>
      <c r="N141" s="202"/>
      <c r="O141" s="203"/>
      <c r="P141" s="224">
        <f t="shared" si="17"/>
        <v>18167</v>
      </c>
      <c r="Q141" s="225">
        <f t="shared" si="17"/>
        <v>18167</v>
      </c>
      <c r="R141" s="225">
        <f t="shared" si="17"/>
        <v>0</v>
      </c>
      <c r="S141" s="226">
        <f t="shared" si="17"/>
        <v>5825</v>
      </c>
      <c r="T141" s="275">
        <f t="shared" si="17"/>
        <v>0</v>
      </c>
      <c r="U141" s="207"/>
      <c r="V141" s="200" t="s">
        <v>38</v>
      </c>
      <c r="W141" s="201" t="s">
        <v>39</v>
      </c>
      <c r="X141" s="202"/>
      <c r="Y141" s="203" t="s">
        <v>156</v>
      </c>
      <c r="Z141" s="224">
        <f t="shared" si="18"/>
        <v>1826</v>
      </c>
      <c r="AA141" s="225">
        <f t="shared" si="19"/>
        <v>0</v>
      </c>
      <c r="AB141" s="297">
        <f t="shared" si="20"/>
        <v>0</v>
      </c>
      <c r="AC141" s="371">
        <f t="shared" si="20"/>
        <v>0</v>
      </c>
      <c r="AE141" s="199"/>
      <c r="AF141" s="200" t="s">
        <v>38</v>
      </c>
      <c r="AG141" s="201" t="s">
        <v>39</v>
      </c>
      <c r="AH141" s="202"/>
      <c r="AI141" s="224">
        <f t="shared" si="12"/>
        <v>16341</v>
      </c>
      <c r="AJ141" s="225">
        <f t="shared" si="21"/>
        <v>0</v>
      </c>
      <c r="AK141" s="371">
        <f t="shared" si="16"/>
        <v>5825</v>
      </c>
      <c r="AL141" s="1383">
        <f t="shared" si="13"/>
        <v>0</v>
      </c>
      <c r="AM141" s="1339"/>
    </row>
    <row r="142" spans="1:39" ht="14.45" customHeight="1">
      <c r="A142" s="589">
        <v>0</v>
      </c>
      <c r="B142" s="590">
        <v>0</v>
      </c>
      <c r="C142" s="590">
        <v>0</v>
      </c>
      <c r="D142" s="590">
        <v>0</v>
      </c>
      <c r="E142" s="591">
        <v>0</v>
      </c>
      <c r="F142" s="564"/>
      <c r="G142" s="564"/>
      <c r="H142" s="564"/>
      <c r="I142" s="564"/>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9"/>
        <v>0</v>
      </c>
      <c r="AB142" s="297">
        <f t="shared" si="20"/>
        <v>0</v>
      </c>
      <c r="AC142" s="371">
        <f t="shared" si="20"/>
        <v>0</v>
      </c>
      <c r="AE142" s="199" t="s">
        <v>157</v>
      </c>
      <c r="AF142" s="200" t="s">
        <v>41</v>
      </c>
      <c r="AG142" s="201" t="s">
        <v>42</v>
      </c>
      <c r="AH142" s="202"/>
      <c r="AI142" s="224">
        <f t="shared" si="12"/>
        <v>0</v>
      </c>
      <c r="AJ142" s="225">
        <f t="shared" si="21"/>
        <v>0</v>
      </c>
      <c r="AK142" s="371">
        <f t="shared" si="16"/>
        <v>0</v>
      </c>
      <c r="AL142" s="1383">
        <f t="shared" si="13"/>
        <v>0</v>
      </c>
      <c r="AM142" s="1339"/>
    </row>
    <row r="143" spans="1:39" ht="14.45" customHeight="1">
      <c r="A143" s="589">
        <v>0</v>
      </c>
      <c r="B143" s="590">
        <v>0</v>
      </c>
      <c r="C143" s="590">
        <v>0</v>
      </c>
      <c r="D143" s="590">
        <v>0</v>
      </c>
      <c r="E143" s="591">
        <v>0</v>
      </c>
      <c r="F143" s="564"/>
      <c r="G143" s="564"/>
      <c r="H143" s="564"/>
      <c r="I143" s="564"/>
      <c r="K143" s="199"/>
      <c r="L143" s="221"/>
      <c r="M143" s="201" t="s">
        <v>13</v>
      </c>
      <c r="N143" s="202"/>
      <c r="O143" s="203"/>
      <c r="P143" s="224">
        <f t="shared" ref="P143:T152" si="22">P28+P82</f>
        <v>23697</v>
      </c>
      <c r="Q143" s="225">
        <f t="shared" si="22"/>
        <v>14901</v>
      </c>
      <c r="R143" s="225">
        <f t="shared" si="22"/>
        <v>0</v>
      </c>
      <c r="S143" s="226">
        <f t="shared" si="22"/>
        <v>17926</v>
      </c>
      <c r="T143" s="275">
        <f t="shared" si="22"/>
        <v>3400</v>
      </c>
      <c r="U143" s="207"/>
      <c r="V143" s="221"/>
      <c r="W143" s="201" t="s">
        <v>13</v>
      </c>
      <c r="X143" s="202"/>
      <c r="Y143" s="203" t="s">
        <v>156</v>
      </c>
      <c r="Z143" s="224">
        <f t="shared" si="18"/>
        <v>1498</v>
      </c>
      <c r="AA143" s="225">
        <f t="shared" si="19"/>
        <v>0</v>
      </c>
      <c r="AB143" s="297">
        <f t="shared" si="20"/>
        <v>0</v>
      </c>
      <c r="AC143" s="371">
        <f t="shared" si="20"/>
        <v>0</v>
      </c>
      <c r="AE143" s="199" t="s">
        <v>158</v>
      </c>
      <c r="AF143" s="221"/>
      <c r="AG143" s="201" t="s">
        <v>13</v>
      </c>
      <c r="AH143" s="202"/>
      <c r="AI143" s="224">
        <f t="shared" si="12"/>
        <v>13403</v>
      </c>
      <c r="AJ143" s="225">
        <f t="shared" si="21"/>
        <v>0</v>
      </c>
      <c r="AK143" s="371">
        <f t="shared" si="16"/>
        <v>10823</v>
      </c>
      <c r="AL143" s="1383">
        <f t="shared" si="13"/>
        <v>8796</v>
      </c>
      <c r="AM143" s="1339"/>
    </row>
    <row r="144" spans="1:39" ht="14.45" customHeight="1">
      <c r="A144" s="589">
        <v>0</v>
      </c>
      <c r="B144" s="590">
        <v>0</v>
      </c>
      <c r="C144" s="590">
        <v>0</v>
      </c>
      <c r="D144" s="590">
        <v>0</v>
      </c>
      <c r="E144" s="591">
        <v>0</v>
      </c>
      <c r="F144" s="564"/>
      <c r="G144" s="564"/>
      <c r="H144" s="564"/>
      <c r="I144" s="564"/>
      <c r="K144" s="199" t="s">
        <v>4</v>
      </c>
      <c r="L144" s="178" t="s">
        <v>45</v>
      </c>
      <c r="M144" s="202"/>
      <c r="N144" s="202"/>
      <c r="O144" s="203"/>
      <c r="P144" s="224">
        <f t="shared" si="22"/>
        <v>7481</v>
      </c>
      <c r="Q144" s="225">
        <f t="shared" si="22"/>
        <v>7481</v>
      </c>
      <c r="R144" s="225">
        <f t="shared" si="22"/>
        <v>0</v>
      </c>
      <c r="S144" s="226">
        <f t="shared" si="22"/>
        <v>2000</v>
      </c>
      <c r="T144" s="275">
        <f t="shared" si="22"/>
        <v>0</v>
      </c>
      <c r="U144" s="207" t="s">
        <v>4</v>
      </c>
      <c r="V144" s="178" t="s">
        <v>45</v>
      </c>
      <c r="W144" s="202"/>
      <c r="X144" s="202"/>
      <c r="Y144" s="203" t="s">
        <v>156</v>
      </c>
      <c r="Z144" s="224">
        <f t="shared" si="18"/>
        <v>752</v>
      </c>
      <c r="AA144" s="225">
        <f t="shared" si="19"/>
        <v>0</v>
      </c>
      <c r="AB144" s="297">
        <f t="shared" si="20"/>
        <v>0</v>
      </c>
      <c r="AC144" s="371">
        <f t="shared" si="20"/>
        <v>0</v>
      </c>
      <c r="AE144" s="199" t="s">
        <v>159</v>
      </c>
      <c r="AF144" s="178" t="s">
        <v>45</v>
      </c>
      <c r="AG144" s="202"/>
      <c r="AH144" s="202"/>
      <c r="AI144" s="224">
        <f t="shared" si="12"/>
        <v>6729</v>
      </c>
      <c r="AJ144" s="225">
        <f>SUM(AJ145:AJ147)</f>
        <v>0</v>
      </c>
      <c r="AK144" s="371">
        <f>SUM(AK145:AK147)</f>
        <v>2000</v>
      </c>
      <c r="AL144" s="1383">
        <f t="shared" si="13"/>
        <v>0</v>
      </c>
      <c r="AM144" s="1339"/>
    </row>
    <row r="145" spans="1:39" ht="14.45" customHeight="1">
      <c r="A145" s="589">
        <v>0</v>
      </c>
      <c r="B145" s="590">
        <v>0</v>
      </c>
      <c r="C145" s="590">
        <v>0</v>
      </c>
      <c r="D145" s="590">
        <v>0</v>
      </c>
      <c r="E145" s="591">
        <v>0</v>
      </c>
      <c r="F145" s="564"/>
      <c r="G145" s="564"/>
      <c r="H145" s="564"/>
      <c r="I145" s="564"/>
      <c r="K145" s="199" t="s">
        <v>21</v>
      </c>
      <c r="L145" s="200"/>
      <c r="M145" s="201" t="s">
        <v>100</v>
      </c>
      <c r="N145" s="202"/>
      <c r="O145" s="203"/>
      <c r="P145" s="224">
        <f t="shared" si="22"/>
        <v>0</v>
      </c>
      <c r="Q145" s="225">
        <f t="shared" si="22"/>
        <v>0</v>
      </c>
      <c r="R145" s="225">
        <f t="shared" si="22"/>
        <v>0</v>
      </c>
      <c r="S145" s="226">
        <f t="shared" si="22"/>
        <v>0</v>
      </c>
      <c r="T145" s="275">
        <f t="shared" si="22"/>
        <v>0</v>
      </c>
      <c r="U145" s="207"/>
      <c r="V145" s="200"/>
      <c r="W145" s="201" t="s">
        <v>100</v>
      </c>
      <c r="X145" s="202"/>
      <c r="Y145" s="203" t="s">
        <v>156</v>
      </c>
      <c r="Z145" s="224">
        <f t="shared" ref="Z145:AC147" si="23">IF(ISERROR(Z$144*(Q145/Q$144)),0,ROUND(Z$144*(Q145/Q$144),0))</f>
        <v>0</v>
      </c>
      <c r="AA145" s="225">
        <f t="shared" si="23"/>
        <v>0</v>
      </c>
      <c r="AB145" s="297">
        <f t="shared" si="23"/>
        <v>0</v>
      </c>
      <c r="AC145" s="371">
        <f t="shared" si="23"/>
        <v>0</v>
      </c>
      <c r="AE145" s="199" t="s">
        <v>160</v>
      </c>
      <c r="AF145" s="200"/>
      <c r="AG145" s="201" t="s">
        <v>100</v>
      </c>
      <c r="AH145" s="202"/>
      <c r="AI145" s="224">
        <f t="shared" si="12"/>
        <v>0</v>
      </c>
      <c r="AJ145" s="225">
        <f t="shared" si="21"/>
        <v>0</v>
      </c>
      <c r="AK145" s="371">
        <f t="shared" ref="AK145:AK153" si="24">IF(P145-Z145=0,0,ROUND((S145-AB145)*AI145/(P145-Z145),0))</f>
        <v>0</v>
      </c>
      <c r="AL145" s="1383">
        <f t="shared" si="13"/>
        <v>0</v>
      </c>
      <c r="AM145" s="1339"/>
    </row>
    <row r="146" spans="1:39" ht="14.45" customHeight="1">
      <c r="A146" s="589">
        <v>0</v>
      </c>
      <c r="B146" s="590">
        <v>0</v>
      </c>
      <c r="C146" s="590">
        <v>0</v>
      </c>
      <c r="D146" s="590">
        <v>0</v>
      </c>
      <c r="E146" s="591">
        <v>0</v>
      </c>
      <c r="F146" s="564"/>
      <c r="G146" s="564"/>
      <c r="H146" s="564"/>
      <c r="I146" s="564"/>
      <c r="K146" s="199" t="s">
        <v>128</v>
      </c>
      <c r="L146" s="200"/>
      <c r="M146" s="201" t="s">
        <v>101</v>
      </c>
      <c r="N146" s="202"/>
      <c r="O146" s="203"/>
      <c r="P146" s="224">
        <f t="shared" si="22"/>
        <v>7481</v>
      </c>
      <c r="Q146" s="225">
        <f t="shared" si="22"/>
        <v>7481</v>
      </c>
      <c r="R146" s="225">
        <f t="shared" si="22"/>
        <v>0</v>
      </c>
      <c r="S146" s="226">
        <f t="shared" si="22"/>
        <v>2000</v>
      </c>
      <c r="T146" s="275">
        <f t="shared" si="22"/>
        <v>0</v>
      </c>
      <c r="U146" s="207"/>
      <c r="V146" s="200"/>
      <c r="W146" s="201" t="s">
        <v>101</v>
      </c>
      <c r="X146" s="202"/>
      <c r="Y146" s="203" t="s">
        <v>156</v>
      </c>
      <c r="Z146" s="224">
        <f t="shared" si="23"/>
        <v>752</v>
      </c>
      <c r="AA146" s="225">
        <f t="shared" si="23"/>
        <v>0</v>
      </c>
      <c r="AB146" s="297">
        <f t="shared" si="23"/>
        <v>0</v>
      </c>
      <c r="AC146" s="371">
        <f t="shared" si="23"/>
        <v>0</v>
      </c>
      <c r="AE146" s="199" t="s">
        <v>41</v>
      </c>
      <c r="AF146" s="200"/>
      <c r="AG146" s="201" t="s">
        <v>101</v>
      </c>
      <c r="AH146" s="202"/>
      <c r="AI146" s="224">
        <f t="shared" si="12"/>
        <v>6729</v>
      </c>
      <c r="AJ146" s="225">
        <f>IF($P146-$Z146=0,0,ROUND((R146-AA146)*$AI146/($P146-$Z146),0))</f>
        <v>0</v>
      </c>
      <c r="AK146" s="371">
        <f t="shared" si="24"/>
        <v>2000</v>
      </c>
      <c r="AL146" s="1383">
        <f t="shared" si="13"/>
        <v>0</v>
      </c>
      <c r="AM146" s="1339"/>
    </row>
    <row r="147" spans="1:39" ht="14.45" customHeight="1">
      <c r="A147" s="589">
        <v>0</v>
      </c>
      <c r="B147" s="590">
        <v>0</v>
      </c>
      <c r="C147" s="590">
        <v>0</v>
      </c>
      <c r="D147" s="590">
        <v>0</v>
      </c>
      <c r="E147" s="591">
        <v>0</v>
      </c>
      <c r="F147" s="564"/>
      <c r="G147" s="564"/>
      <c r="H147" s="564"/>
      <c r="I147" s="564"/>
      <c r="K147" s="199" t="s">
        <v>161</v>
      </c>
      <c r="L147" s="200"/>
      <c r="M147" s="201" t="s">
        <v>13</v>
      </c>
      <c r="N147" s="202"/>
      <c r="O147" s="203"/>
      <c r="P147" s="224">
        <f t="shared" si="22"/>
        <v>0</v>
      </c>
      <c r="Q147" s="225">
        <f t="shared" si="22"/>
        <v>0</v>
      </c>
      <c r="R147" s="225">
        <f t="shared" si="22"/>
        <v>0</v>
      </c>
      <c r="S147" s="226">
        <f t="shared" si="22"/>
        <v>0</v>
      </c>
      <c r="T147" s="275">
        <f t="shared" si="22"/>
        <v>0</v>
      </c>
      <c r="U147" s="207"/>
      <c r="V147" s="200"/>
      <c r="W147" s="201" t="s">
        <v>13</v>
      </c>
      <c r="X147" s="202"/>
      <c r="Y147" s="203" t="s">
        <v>156</v>
      </c>
      <c r="Z147" s="224">
        <f t="shared" si="23"/>
        <v>0</v>
      </c>
      <c r="AA147" s="225">
        <f t="shared" si="23"/>
        <v>0</v>
      </c>
      <c r="AB147" s="297">
        <f t="shared" si="23"/>
        <v>0</v>
      </c>
      <c r="AC147" s="371">
        <f t="shared" si="23"/>
        <v>0</v>
      </c>
      <c r="AE147" s="199" t="s">
        <v>162</v>
      </c>
      <c r="AF147" s="200"/>
      <c r="AG147" s="201" t="s">
        <v>13</v>
      </c>
      <c r="AH147" s="202"/>
      <c r="AI147" s="224">
        <f t="shared" si="12"/>
        <v>0</v>
      </c>
      <c r="AJ147" s="225">
        <f t="shared" ref="AJ147:AJ153" si="25">IF($P147-$Z147=0,0,ROUND((R147-AA147)*$AI147/($P147-$Z147),0))</f>
        <v>0</v>
      </c>
      <c r="AK147" s="371">
        <f t="shared" si="24"/>
        <v>0</v>
      </c>
      <c r="AL147" s="1383">
        <f t="shared" si="13"/>
        <v>0</v>
      </c>
      <c r="AM147" s="1339"/>
    </row>
    <row r="148" spans="1:39" ht="14.45" customHeight="1">
      <c r="A148" s="589">
        <v>0</v>
      </c>
      <c r="B148" s="590">
        <v>0</v>
      </c>
      <c r="C148" s="590">
        <v>0</v>
      </c>
      <c r="D148" s="590">
        <v>0</v>
      </c>
      <c r="E148" s="591">
        <v>0</v>
      </c>
      <c r="F148" s="564"/>
      <c r="G148" s="564"/>
      <c r="H148" s="564"/>
      <c r="I148" s="564"/>
      <c r="K148" s="199" t="s">
        <v>83</v>
      </c>
      <c r="L148" s="178"/>
      <c r="M148" s="201" t="s">
        <v>47</v>
      </c>
      <c r="N148" s="202"/>
      <c r="O148" s="203"/>
      <c r="P148" s="224">
        <f t="shared" si="22"/>
        <v>99459</v>
      </c>
      <c r="Q148" s="225">
        <f t="shared" si="22"/>
        <v>99459</v>
      </c>
      <c r="R148" s="225">
        <f t="shared" si="22"/>
        <v>13000</v>
      </c>
      <c r="S148" s="226">
        <f t="shared" si="22"/>
        <v>0</v>
      </c>
      <c r="T148" s="275">
        <f t="shared" si="22"/>
        <v>50000</v>
      </c>
      <c r="U148" s="207" t="s">
        <v>4</v>
      </c>
      <c r="V148" s="178"/>
      <c r="W148" s="201" t="s">
        <v>47</v>
      </c>
      <c r="X148" s="202"/>
      <c r="Y148" s="203" t="s">
        <v>156</v>
      </c>
      <c r="Z148" s="224">
        <f>IF(ISERROR(Z$33*(Q148/(Q148+Q149))),0,ROUND(Z$33*(Q148/(Q148+Q149)),0))</f>
        <v>3441</v>
      </c>
      <c r="AA148" s="225">
        <f>IF(ISERROR(AA$33*(R148/(R148+R149))),0,ROUND(AA$33*(R148/(R148+R149)),0))</f>
        <v>2194</v>
      </c>
      <c r="AB148" s="297">
        <f>IF(ISERROR(AB$33*(S148/(S148+S149))),0,ROUND(AB$33*(S148/(S148+S149)),0))</f>
        <v>0</v>
      </c>
      <c r="AC148" s="371">
        <f>IF(ISERROR(AC$33*(T148/(T148+T149))),0,ROUND(AC$33*(T148/(T148+T149)),0))</f>
        <v>90</v>
      </c>
      <c r="AE148" s="199" t="s">
        <v>163</v>
      </c>
      <c r="AF148" s="178"/>
      <c r="AG148" s="201" t="s">
        <v>47</v>
      </c>
      <c r="AH148" s="202"/>
      <c r="AI148" s="224">
        <f t="shared" si="12"/>
        <v>96018</v>
      </c>
      <c r="AJ148" s="225">
        <f t="shared" si="25"/>
        <v>10806</v>
      </c>
      <c r="AK148" s="371">
        <f t="shared" si="24"/>
        <v>0</v>
      </c>
      <c r="AL148" s="1383">
        <f t="shared" si="13"/>
        <v>0</v>
      </c>
      <c r="AM148" s="1339"/>
    </row>
    <row r="149" spans="1:39" ht="14.45" customHeight="1">
      <c r="A149" s="589">
        <v>0</v>
      </c>
      <c r="B149" s="590">
        <v>0</v>
      </c>
      <c r="C149" s="590">
        <v>0</v>
      </c>
      <c r="D149" s="590">
        <v>0</v>
      </c>
      <c r="E149" s="591">
        <v>0</v>
      </c>
      <c r="F149" s="564"/>
      <c r="G149" s="564"/>
      <c r="H149" s="564"/>
      <c r="I149" s="564"/>
      <c r="K149" s="199" t="s">
        <v>131</v>
      </c>
      <c r="L149" s="200"/>
      <c r="M149" s="201" t="s">
        <v>50</v>
      </c>
      <c r="N149" s="202"/>
      <c r="O149" s="203"/>
      <c r="P149" s="224">
        <f t="shared" si="22"/>
        <v>5390</v>
      </c>
      <c r="Q149" s="225">
        <f t="shared" si="22"/>
        <v>5390</v>
      </c>
      <c r="R149" s="225">
        <f t="shared" si="22"/>
        <v>0</v>
      </c>
      <c r="S149" s="226">
        <f t="shared" si="22"/>
        <v>0</v>
      </c>
      <c r="T149" s="275">
        <f t="shared" si="22"/>
        <v>5390</v>
      </c>
      <c r="U149" s="207"/>
      <c r="V149" s="200"/>
      <c r="W149" s="201" t="s">
        <v>50</v>
      </c>
      <c r="X149" s="202"/>
      <c r="Y149" s="203" t="s">
        <v>156</v>
      </c>
      <c r="Z149" s="224">
        <f>Z33-Z148</f>
        <v>186</v>
      </c>
      <c r="AA149" s="225">
        <f>AA33-AA148</f>
        <v>0</v>
      </c>
      <c r="AB149" s="297">
        <f>AB33-AB148</f>
        <v>0</v>
      </c>
      <c r="AC149" s="371">
        <f>AC33-AC148</f>
        <v>10</v>
      </c>
      <c r="AE149" s="199" t="s">
        <v>164</v>
      </c>
      <c r="AF149" s="200"/>
      <c r="AG149" s="201" t="s">
        <v>50</v>
      </c>
      <c r="AH149" s="202"/>
      <c r="AI149" s="224">
        <f t="shared" si="12"/>
        <v>5204</v>
      </c>
      <c r="AJ149" s="225">
        <f t="shared" si="25"/>
        <v>0</v>
      </c>
      <c r="AK149" s="371">
        <f t="shared" si="24"/>
        <v>0</v>
      </c>
      <c r="AL149" s="1383">
        <f t="shared" si="13"/>
        <v>0</v>
      </c>
      <c r="AM149" s="1339"/>
    </row>
    <row r="150" spans="1:39" ht="14.45" customHeight="1">
      <c r="A150" s="589">
        <v>0</v>
      </c>
      <c r="B150" s="590">
        <v>0</v>
      </c>
      <c r="C150" s="590">
        <v>0</v>
      </c>
      <c r="D150" s="590">
        <v>0</v>
      </c>
      <c r="E150" s="591">
        <v>0</v>
      </c>
      <c r="F150" s="564"/>
      <c r="G150" s="564"/>
      <c r="H150" s="564"/>
      <c r="I150" s="564"/>
      <c r="K150" s="199" t="s">
        <v>129</v>
      </c>
      <c r="L150" s="200"/>
      <c r="M150" s="201" t="s">
        <v>52</v>
      </c>
      <c r="N150" s="202"/>
      <c r="O150" s="203"/>
      <c r="P150" s="224">
        <f t="shared" si="22"/>
        <v>0</v>
      </c>
      <c r="Q150" s="225">
        <f t="shared" si="22"/>
        <v>0</v>
      </c>
      <c r="R150" s="225">
        <f t="shared" si="22"/>
        <v>0</v>
      </c>
      <c r="S150" s="226">
        <f t="shared" si="22"/>
        <v>0</v>
      </c>
      <c r="T150" s="275">
        <f t="shared" si="22"/>
        <v>0</v>
      </c>
      <c r="U150" s="207"/>
      <c r="V150" s="200"/>
      <c r="W150" s="201" t="s">
        <v>52</v>
      </c>
      <c r="X150" s="202"/>
      <c r="Y150" s="203" t="s">
        <v>156</v>
      </c>
      <c r="Z150" s="224">
        <f t="shared" ref="Z150:AC153" si="26">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0</v>
      </c>
      <c r="AA150" s="225">
        <f t="shared" si="26"/>
        <v>0</v>
      </c>
      <c r="AB150" s="297">
        <f t="shared" si="26"/>
        <v>0</v>
      </c>
      <c r="AC150" s="371">
        <f t="shared" si="26"/>
        <v>0</v>
      </c>
      <c r="AE150" s="199" t="s">
        <v>165</v>
      </c>
      <c r="AF150" s="200"/>
      <c r="AG150" s="201" t="s">
        <v>52</v>
      </c>
      <c r="AH150" s="202"/>
      <c r="AI150" s="224">
        <f t="shared" si="12"/>
        <v>0</v>
      </c>
      <c r="AJ150" s="225">
        <f t="shared" si="25"/>
        <v>0</v>
      </c>
      <c r="AK150" s="371">
        <f t="shared" si="24"/>
        <v>0</v>
      </c>
      <c r="AL150" s="1383">
        <f t="shared" si="13"/>
        <v>0</v>
      </c>
      <c r="AM150" s="1339"/>
    </row>
    <row r="151" spans="1:39" ht="14.45" customHeight="1">
      <c r="A151" s="589">
        <v>0</v>
      </c>
      <c r="B151" s="590">
        <v>0</v>
      </c>
      <c r="C151" s="590">
        <v>0</v>
      </c>
      <c r="D151" s="590">
        <v>0</v>
      </c>
      <c r="E151" s="591">
        <v>0</v>
      </c>
      <c r="F151" s="564"/>
      <c r="G151" s="564"/>
      <c r="H151" s="564"/>
      <c r="I151" s="564"/>
      <c r="K151" s="199" t="s">
        <v>38</v>
      </c>
      <c r="L151" s="200" t="s">
        <v>54</v>
      </c>
      <c r="M151" s="201" t="s">
        <v>32</v>
      </c>
      <c r="N151" s="202"/>
      <c r="O151" s="203"/>
      <c r="P151" s="224">
        <f t="shared" si="22"/>
        <v>0</v>
      </c>
      <c r="Q151" s="225">
        <f t="shared" si="22"/>
        <v>0</v>
      </c>
      <c r="R151" s="225">
        <f t="shared" si="22"/>
        <v>0</v>
      </c>
      <c r="S151" s="226">
        <f t="shared" si="22"/>
        <v>0</v>
      </c>
      <c r="T151" s="275">
        <f t="shared" si="22"/>
        <v>0</v>
      </c>
      <c r="U151" s="207"/>
      <c r="V151" s="200" t="s">
        <v>54</v>
      </c>
      <c r="W151" s="201" t="s">
        <v>32</v>
      </c>
      <c r="X151" s="202"/>
      <c r="Y151" s="203" t="s">
        <v>156</v>
      </c>
      <c r="Z151" s="224">
        <f t="shared" si="26"/>
        <v>0</v>
      </c>
      <c r="AA151" s="225">
        <f t="shared" si="26"/>
        <v>0</v>
      </c>
      <c r="AB151" s="297">
        <f t="shared" si="26"/>
        <v>0</v>
      </c>
      <c r="AC151" s="371">
        <f t="shared" si="26"/>
        <v>0</v>
      </c>
      <c r="AE151" s="199" t="s">
        <v>166</v>
      </c>
      <c r="AF151" s="200" t="s">
        <v>54</v>
      </c>
      <c r="AG151" s="201" t="s">
        <v>32</v>
      </c>
      <c r="AH151" s="202"/>
      <c r="AI151" s="224">
        <f t="shared" si="12"/>
        <v>0</v>
      </c>
      <c r="AJ151" s="225">
        <f t="shared" si="25"/>
        <v>0</v>
      </c>
      <c r="AK151" s="371">
        <f t="shared" si="24"/>
        <v>0</v>
      </c>
      <c r="AL151" s="1383">
        <f t="shared" si="13"/>
        <v>0</v>
      </c>
      <c r="AM151" s="1339"/>
    </row>
    <row r="152" spans="1:39" ht="14.45" customHeight="1">
      <c r="A152" s="589">
        <v>0</v>
      </c>
      <c r="B152" s="590">
        <v>0</v>
      </c>
      <c r="C152" s="590">
        <v>0</v>
      </c>
      <c r="D152" s="590">
        <v>0</v>
      </c>
      <c r="E152" s="591">
        <v>0</v>
      </c>
      <c r="F152" s="564"/>
      <c r="G152" s="564"/>
      <c r="H152" s="564"/>
      <c r="I152" s="564"/>
      <c r="K152" s="199" t="s">
        <v>24</v>
      </c>
      <c r="L152" s="200"/>
      <c r="M152" s="201" t="s">
        <v>42</v>
      </c>
      <c r="N152" s="202"/>
      <c r="O152" s="203"/>
      <c r="P152" s="224">
        <f t="shared" si="22"/>
        <v>0</v>
      </c>
      <c r="Q152" s="225">
        <f t="shared" si="22"/>
        <v>0</v>
      </c>
      <c r="R152" s="225">
        <f t="shared" si="22"/>
        <v>0</v>
      </c>
      <c r="S152" s="226">
        <f t="shared" si="22"/>
        <v>0</v>
      </c>
      <c r="T152" s="275">
        <f t="shared" si="22"/>
        <v>0</v>
      </c>
      <c r="U152" s="207"/>
      <c r="V152" s="200"/>
      <c r="W152" s="201" t="s">
        <v>42</v>
      </c>
      <c r="X152" s="202"/>
      <c r="Y152" s="203" t="s">
        <v>156</v>
      </c>
      <c r="Z152" s="224">
        <f t="shared" si="26"/>
        <v>0</v>
      </c>
      <c r="AA152" s="225">
        <f t="shared" si="26"/>
        <v>0</v>
      </c>
      <c r="AB152" s="297">
        <f t="shared" si="26"/>
        <v>0</v>
      </c>
      <c r="AC152" s="371">
        <f t="shared" si="26"/>
        <v>0</v>
      </c>
      <c r="AE152" s="199" t="s">
        <v>167</v>
      </c>
      <c r="AF152" s="200"/>
      <c r="AG152" s="201" t="s">
        <v>42</v>
      </c>
      <c r="AH152" s="202"/>
      <c r="AI152" s="224">
        <f t="shared" si="12"/>
        <v>0</v>
      </c>
      <c r="AJ152" s="225">
        <f t="shared" si="25"/>
        <v>0</v>
      </c>
      <c r="AK152" s="371">
        <f t="shared" si="24"/>
        <v>0</v>
      </c>
      <c r="AL152" s="1383">
        <f t="shared" si="13"/>
        <v>0</v>
      </c>
      <c r="AM152" s="1339"/>
    </row>
    <row r="153" spans="1:39" ht="14.45" customHeight="1">
      <c r="A153" s="589">
        <v>0</v>
      </c>
      <c r="B153" s="590">
        <v>0</v>
      </c>
      <c r="C153" s="590">
        <v>0</v>
      </c>
      <c r="D153" s="590">
        <v>0</v>
      </c>
      <c r="E153" s="591">
        <v>0</v>
      </c>
      <c r="F153" s="564"/>
      <c r="G153" s="564"/>
      <c r="H153" s="564"/>
      <c r="I153" s="564"/>
      <c r="K153" s="199" t="s">
        <v>72</v>
      </c>
      <c r="L153" s="200"/>
      <c r="M153" s="201" t="s">
        <v>57</v>
      </c>
      <c r="N153" s="202"/>
      <c r="O153" s="203"/>
      <c r="P153" s="224">
        <f t="shared" ref="P153:T162" si="27">P38+P92</f>
        <v>0</v>
      </c>
      <c r="Q153" s="225">
        <f t="shared" si="27"/>
        <v>0</v>
      </c>
      <c r="R153" s="225">
        <f t="shared" si="27"/>
        <v>0</v>
      </c>
      <c r="S153" s="226">
        <f t="shared" si="27"/>
        <v>0</v>
      </c>
      <c r="T153" s="275">
        <f t="shared" si="27"/>
        <v>0</v>
      </c>
      <c r="U153" s="207"/>
      <c r="V153" s="200"/>
      <c r="W153" s="201" t="s">
        <v>57</v>
      </c>
      <c r="X153" s="202"/>
      <c r="Y153" s="203" t="s">
        <v>156</v>
      </c>
      <c r="Z153" s="224">
        <f t="shared" si="26"/>
        <v>0</v>
      </c>
      <c r="AA153" s="225">
        <f t="shared" si="26"/>
        <v>0</v>
      </c>
      <c r="AB153" s="297">
        <f t="shared" si="26"/>
        <v>0</v>
      </c>
      <c r="AC153" s="371">
        <f t="shared" si="26"/>
        <v>0</v>
      </c>
      <c r="AE153" s="199" t="s">
        <v>168</v>
      </c>
      <c r="AF153" s="200"/>
      <c r="AG153" s="201" t="s">
        <v>57</v>
      </c>
      <c r="AH153" s="202"/>
      <c r="AI153" s="224">
        <f t="shared" si="12"/>
        <v>0</v>
      </c>
      <c r="AJ153" s="225">
        <f t="shared" si="25"/>
        <v>0</v>
      </c>
      <c r="AK153" s="371">
        <f t="shared" si="24"/>
        <v>0</v>
      </c>
      <c r="AL153" s="1383">
        <f t="shared" si="13"/>
        <v>0</v>
      </c>
      <c r="AM153" s="1339"/>
    </row>
    <row r="154" spans="1:39" ht="14.45" customHeight="1">
      <c r="A154" s="589">
        <v>0</v>
      </c>
      <c r="B154" s="590">
        <v>0</v>
      </c>
      <c r="C154" s="590">
        <v>0</v>
      </c>
      <c r="D154" s="590">
        <v>0</v>
      </c>
      <c r="E154" s="591">
        <v>0</v>
      </c>
      <c r="F154" s="564"/>
      <c r="G154" s="564"/>
      <c r="H154" s="564"/>
      <c r="I154" s="564"/>
      <c r="K154" s="199"/>
      <c r="L154" s="200"/>
      <c r="M154" s="178" t="s">
        <v>60</v>
      </c>
      <c r="N154" s="202"/>
      <c r="O154" s="203"/>
      <c r="P154" s="224">
        <f t="shared" si="27"/>
        <v>0</v>
      </c>
      <c r="Q154" s="225">
        <f t="shared" si="27"/>
        <v>0</v>
      </c>
      <c r="R154" s="225">
        <f t="shared" si="27"/>
        <v>0</v>
      </c>
      <c r="S154" s="226">
        <f t="shared" si="27"/>
        <v>0</v>
      </c>
      <c r="T154" s="275">
        <f t="shared" si="27"/>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2"/>
        <v>0</v>
      </c>
      <c r="AJ154" s="225">
        <f>SUM(AJ155:AJ159)</f>
        <v>0</v>
      </c>
      <c r="AK154" s="371">
        <f>SUM(AK155:AK159)</f>
        <v>0</v>
      </c>
      <c r="AL154" s="1383">
        <f t="shared" si="13"/>
        <v>0</v>
      </c>
      <c r="AM154" s="1339"/>
    </row>
    <row r="155" spans="1:39" ht="14.45" customHeight="1">
      <c r="A155" s="589">
        <v>0</v>
      </c>
      <c r="B155" s="590">
        <v>0</v>
      </c>
      <c r="C155" s="590">
        <v>0</v>
      </c>
      <c r="D155" s="590">
        <v>0</v>
      </c>
      <c r="E155" s="591">
        <v>0</v>
      </c>
      <c r="F155" s="564"/>
      <c r="G155" s="564"/>
      <c r="H155" s="564"/>
      <c r="I155" s="564"/>
      <c r="K155" s="199"/>
      <c r="L155" s="200" t="s">
        <v>59</v>
      </c>
      <c r="M155" s="200"/>
      <c r="N155" s="201" t="s">
        <v>62</v>
      </c>
      <c r="O155" s="203"/>
      <c r="P155" s="224">
        <f t="shared" si="27"/>
        <v>0</v>
      </c>
      <c r="Q155" s="225">
        <f t="shared" si="27"/>
        <v>0</v>
      </c>
      <c r="R155" s="225">
        <f t="shared" si="27"/>
        <v>0</v>
      </c>
      <c r="S155" s="226">
        <f t="shared" si="27"/>
        <v>0</v>
      </c>
      <c r="T155" s="275">
        <f t="shared" si="27"/>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8">IF($P155-$Z155=0,0,ROUND((R155-AA155)*$AI155/($P155-$Z155),0))</f>
        <v>0</v>
      </c>
      <c r="AK155" s="371">
        <f t="shared" ref="AK155:AK162" si="29">IF(P155-Z155=0,0,ROUND((S155-AB155)*AI155/(P155-Z155),0))</f>
        <v>0</v>
      </c>
      <c r="AL155" s="1383">
        <f t="shared" si="13"/>
        <v>0</v>
      </c>
      <c r="AM155" s="1339"/>
    </row>
    <row r="156" spans="1:39" ht="14.45" customHeight="1">
      <c r="A156" s="589">
        <v>0</v>
      </c>
      <c r="B156" s="590">
        <v>0</v>
      </c>
      <c r="C156" s="590">
        <v>0</v>
      </c>
      <c r="D156" s="590">
        <v>0</v>
      </c>
      <c r="E156" s="591">
        <v>0</v>
      </c>
      <c r="F156" s="564"/>
      <c r="G156" s="564"/>
      <c r="H156" s="564"/>
      <c r="I156" s="564"/>
      <c r="K156" s="199"/>
      <c r="L156" s="200"/>
      <c r="M156" s="200"/>
      <c r="N156" s="201" t="s">
        <v>64</v>
      </c>
      <c r="O156" s="203"/>
      <c r="P156" s="224">
        <f t="shared" si="27"/>
        <v>0</v>
      </c>
      <c r="Q156" s="225">
        <f t="shared" si="27"/>
        <v>0</v>
      </c>
      <c r="R156" s="225">
        <f t="shared" si="27"/>
        <v>0</v>
      </c>
      <c r="S156" s="226">
        <f t="shared" si="27"/>
        <v>0</v>
      </c>
      <c r="T156" s="275">
        <f t="shared" si="27"/>
        <v>0</v>
      </c>
      <c r="U156" s="207"/>
      <c r="V156" s="200"/>
      <c r="W156" s="200"/>
      <c r="X156" s="201" t="s">
        <v>64</v>
      </c>
      <c r="Y156" s="203" t="s">
        <v>156</v>
      </c>
      <c r="Z156" s="224">
        <f t="shared" ref="Z156:AC159" si="30">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30"/>
        <v>0</v>
      </c>
      <c r="AB156" s="297">
        <f t="shared" si="30"/>
        <v>0</v>
      </c>
      <c r="AC156" s="371">
        <f t="shared" si="30"/>
        <v>0</v>
      </c>
      <c r="AE156" s="199" t="s">
        <v>35</v>
      </c>
      <c r="AF156" s="200"/>
      <c r="AG156" s="200"/>
      <c r="AH156" s="201" t="s">
        <v>64</v>
      </c>
      <c r="AI156" s="224">
        <f t="shared" si="12"/>
        <v>0</v>
      </c>
      <c r="AJ156" s="225">
        <f t="shared" si="28"/>
        <v>0</v>
      </c>
      <c r="AK156" s="371">
        <f t="shared" si="29"/>
        <v>0</v>
      </c>
      <c r="AL156" s="1383">
        <f t="shared" si="13"/>
        <v>0</v>
      </c>
      <c r="AM156" s="1339"/>
    </row>
    <row r="157" spans="1:39" ht="14.45" customHeight="1">
      <c r="A157" s="589">
        <v>0</v>
      </c>
      <c r="B157" s="590">
        <v>0</v>
      </c>
      <c r="C157" s="590">
        <v>0</v>
      </c>
      <c r="D157" s="590">
        <v>0</v>
      </c>
      <c r="E157" s="591">
        <v>0</v>
      </c>
      <c r="F157" s="564"/>
      <c r="G157" s="564"/>
      <c r="H157" s="564"/>
      <c r="I157" s="564"/>
      <c r="K157" s="199"/>
      <c r="L157" s="200"/>
      <c r="M157" s="200"/>
      <c r="N157" s="201" t="s">
        <v>66</v>
      </c>
      <c r="O157" s="203"/>
      <c r="P157" s="224">
        <f t="shared" si="27"/>
        <v>0</v>
      </c>
      <c r="Q157" s="225">
        <f t="shared" si="27"/>
        <v>0</v>
      </c>
      <c r="R157" s="225">
        <f t="shared" si="27"/>
        <v>0</v>
      </c>
      <c r="S157" s="226">
        <f t="shared" si="27"/>
        <v>0</v>
      </c>
      <c r="T157" s="275">
        <f t="shared" si="27"/>
        <v>0</v>
      </c>
      <c r="U157" s="207"/>
      <c r="V157" s="200"/>
      <c r="W157" s="200"/>
      <c r="X157" s="201" t="s">
        <v>66</v>
      </c>
      <c r="Y157" s="203" t="s">
        <v>156</v>
      </c>
      <c r="Z157" s="224">
        <f t="shared" si="30"/>
        <v>0</v>
      </c>
      <c r="AA157" s="225">
        <f t="shared" si="30"/>
        <v>0</v>
      </c>
      <c r="AB157" s="297">
        <f t="shared" si="30"/>
        <v>0</v>
      </c>
      <c r="AC157" s="371">
        <f t="shared" si="30"/>
        <v>0</v>
      </c>
      <c r="AE157" s="199" t="s">
        <v>171</v>
      </c>
      <c r="AF157" s="200"/>
      <c r="AG157" s="200"/>
      <c r="AH157" s="201" t="s">
        <v>66</v>
      </c>
      <c r="AI157" s="224">
        <f t="shared" si="12"/>
        <v>0</v>
      </c>
      <c r="AJ157" s="225">
        <f t="shared" si="28"/>
        <v>0</v>
      </c>
      <c r="AK157" s="371">
        <f t="shared" si="29"/>
        <v>0</v>
      </c>
      <c r="AL157" s="1383">
        <f t="shared" si="13"/>
        <v>0</v>
      </c>
      <c r="AM157" s="1339"/>
    </row>
    <row r="158" spans="1:39" ht="14.45" customHeight="1">
      <c r="A158" s="589">
        <v>0</v>
      </c>
      <c r="B158" s="590">
        <v>0</v>
      </c>
      <c r="C158" s="590">
        <v>0</v>
      </c>
      <c r="D158" s="590">
        <v>0</v>
      </c>
      <c r="E158" s="591">
        <v>0</v>
      </c>
      <c r="F158" s="564"/>
      <c r="G158" s="564"/>
      <c r="H158" s="564"/>
      <c r="I158" s="564"/>
      <c r="K158" s="199"/>
      <c r="L158" s="200"/>
      <c r="M158" s="200"/>
      <c r="N158" s="201" t="s">
        <v>68</v>
      </c>
      <c r="O158" s="203"/>
      <c r="P158" s="224">
        <f t="shared" si="27"/>
        <v>0</v>
      </c>
      <c r="Q158" s="225">
        <f t="shared" si="27"/>
        <v>0</v>
      </c>
      <c r="R158" s="225">
        <f t="shared" si="27"/>
        <v>0</v>
      </c>
      <c r="S158" s="226">
        <f t="shared" si="27"/>
        <v>0</v>
      </c>
      <c r="T158" s="275">
        <f t="shared" si="27"/>
        <v>0</v>
      </c>
      <c r="U158" s="207"/>
      <c r="V158" s="200"/>
      <c r="W158" s="200"/>
      <c r="X158" s="201" t="s">
        <v>68</v>
      </c>
      <c r="Y158" s="203" t="s">
        <v>156</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0</v>
      </c>
      <c r="AA158" s="225">
        <f t="shared" si="30"/>
        <v>0</v>
      </c>
      <c r="AB158" s="297">
        <f t="shared" si="30"/>
        <v>0</v>
      </c>
      <c r="AC158" s="371">
        <f t="shared" si="30"/>
        <v>0</v>
      </c>
      <c r="AE158" s="199"/>
      <c r="AF158" s="200"/>
      <c r="AG158" s="200"/>
      <c r="AH158" s="201" t="s">
        <v>68</v>
      </c>
      <c r="AI158" s="224">
        <f t="shared" si="12"/>
        <v>0</v>
      </c>
      <c r="AJ158" s="225">
        <f t="shared" si="28"/>
        <v>0</v>
      </c>
      <c r="AK158" s="371">
        <f t="shared" si="29"/>
        <v>0</v>
      </c>
      <c r="AL158" s="1383">
        <f t="shared" si="13"/>
        <v>0</v>
      </c>
      <c r="AM158" s="1339"/>
    </row>
    <row r="159" spans="1:39" ht="14.45" customHeight="1">
      <c r="A159" s="589">
        <v>0</v>
      </c>
      <c r="B159" s="590">
        <v>0</v>
      </c>
      <c r="C159" s="590">
        <v>0</v>
      </c>
      <c r="D159" s="590">
        <v>0</v>
      </c>
      <c r="E159" s="591">
        <v>0</v>
      </c>
      <c r="F159" s="564"/>
      <c r="G159" s="564"/>
      <c r="H159" s="564"/>
      <c r="I159" s="564"/>
      <c r="K159" s="199"/>
      <c r="L159" s="200" t="s">
        <v>41</v>
      </c>
      <c r="M159" s="221"/>
      <c r="N159" s="201" t="s">
        <v>13</v>
      </c>
      <c r="O159" s="203"/>
      <c r="P159" s="224">
        <f t="shared" si="27"/>
        <v>0</v>
      </c>
      <c r="Q159" s="225">
        <f t="shared" si="27"/>
        <v>0</v>
      </c>
      <c r="R159" s="225">
        <f t="shared" si="27"/>
        <v>0</v>
      </c>
      <c r="S159" s="226">
        <f t="shared" si="27"/>
        <v>0</v>
      </c>
      <c r="T159" s="275">
        <f t="shared" si="27"/>
        <v>0</v>
      </c>
      <c r="U159" s="207"/>
      <c r="V159" s="200" t="s">
        <v>41</v>
      </c>
      <c r="W159" s="221"/>
      <c r="X159" s="201" t="s">
        <v>13</v>
      </c>
      <c r="Y159" s="203" t="s">
        <v>156</v>
      </c>
      <c r="Z159" s="224">
        <f t="shared" si="30"/>
        <v>0</v>
      </c>
      <c r="AA159" s="225">
        <f t="shared" si="30"/>
        <v>0</v>
      </c>
      <c r="AB159" s="297">
        <f t="shared" si="30"/>
        <v>0</v>
      </c>
      <c r="AC159" s="371">
        <f t="shared" si="30"/>
        <v>0</v>
      </c>
      <c r="AE159" s="199"/>
      <c r="AF159" s="200" t="s">
        <v>41</v>
      </c>
      <c r="AG159" s="221"/>
      <c r="AH159" s="201" t="s">
        <v>13</v>
      </c>
      <c r="AI159" s="224">
        <f t="shared" si="12"/>
        <v>0</v>
      </c>
      <c r="AJ159" s="225">
        <f t="shared" si="28"/>
        <v>0</v>
      </c>
      <c r="AK159" s="371">
        <f t="shared" si="29"/>
        <v>0</v>
      </c>
      <c r="AL159" s="1383">
        <f t="shared" si="13"/>
        <v>0</v>
      </c>
      <c r="AM159" s="1339"/>
    </row>
    <row r="160" spans="1:39" ht="14.45" customHeight="1">
      <c r="A160" s="589">
        <v>0</v>
      </c>
      <c r="B160" s="590">
        <v>0</v>
      </c>
      <c r="C160" s="590">
        <v>0</v>
      </c>
      <c r="D160" s="590">
        <v>0</v>
      </c>
      <c r="E160" s="591">
        <v>0</v>
      </c>
      <c r="F160" s="564"/>
      <c r="G160" s="564"/>
      <c r="H160" s="564"/>
      <c r="I160" s="564"/>
      <c r="K160" s="199"/>
      <c r="L160" s="200"/>
      <c r="M160" s="201" t="s">
        <v>70</v>
      </c>
      <c r="N160" s="202"/>
      <c r="O160" s="203"/>
      <c r="P160" s="224">
        <f t="shared" si="27"/>
        <v>0</v>
      </c>
      <c r="Q160" s="225">
        <f t="shared" si="27"/>
        <v>0</v>
      </c>
      <c r="R160" s="225">
        <f t="shared" si="27"/>
        <v>0</v>
      </c>
      <c r="S160" s="226">
        <f t="shared" si="27"/>
        <v>0</v>
      </c>
      <c r="T160" s="275">
        <f t="shared" si="27"/>
        <v>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2"/>
        <v>0</v>
      </c>
      <c r="AJ160" s="225">
        <f t="shared" si="28"/>
        <v>0</v>
      </c>
      <c r="AK160" s="371">
        <f t="shared" si="29"/>
        <v>0</v>
      </c>
      <c r="AL160" s="1383">
        <f t="shared" si="13"/>
        <v>0</v>
      </c>
      <c r="AM160" s="1339"/>
    </row>
    <row r="161" spans="1:39" ht="14.45" customHeight="1">
      <c r="A161" s="589">
        <v>0</v>
      </c>
      <c r="B161" s="590">
        <v>0</v>
      </c>
      <c r="C161" s="590">
        <v>0</v>
      </c>
      <c r="D161" s="590">
        <v>0</v>
      </c>
      <c r="E161" s="591">
        <v>0</v>
      </c>
      <c r="F161" s="564"/>
      <c r="G161" s="564"/>
      <c r="H161" s="564"/>
      <c r="I161" s="564"/>
      <c r="K161" s="199"/>
      <c r="L161" s="200"/>
      <c r="M161" s="201" t="s">
        <v>73</v>
      </c>
      <c r="N161" s="202"/>
      <c r="O161" s="203"/>
      <c r="P161" s="224">
        <f t="shared" si="27"/>
        <v>0</v>
      </c>
      <c r="Q161" s="225">
        <f t="shared" si="27"/>
        <v>0</v>
      </c>
      <c r="R161" s="225">
        <f t="shared" si="27"/>
        <v>0</v>
      </c>
      <c r="S161" s="226">
        <f t="shared" si="27"/>
        <v>0</v>
      </c>
      <c r="T161" s="275">
        <f t="shared" si="27"/>
        <v>0</v>
      </c>
      <c r="U161" s="207"/>
      <c r="V161" s="200"/>
      <c r="W161" s="201" t="s">
        <v>73</v>
      </c>
      <c r="X161" s="202"/>
      <c r="Y161" s="203" t="s">
        <v>156</v>
      </c>
      <c r="Z161" s="224">
        <f t="shared" ref="Z161:AC163" si="31">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31"/>
        <v>0</v>
      </c>
      <c r="AB161" s="297">
        <f t="shared" si="31"/>
        <v>0</v>
      </c>
      <c r="AC161" s="371">
        <f t="shared" si="31"/>
        <v>0</v>
      </c>
      <c r="AE161" s="199"/>
      <c r="AF161" s="200"/>
      <c r="AG161" s="201" t="s">
        <v>73</v>
      </c>
      <c r="AH161" s="202"/>
      <c r="AI161" s="224">
        <f t="shared" si="12"/>
        <v>0</v>
      </c>
      <c r="AJ161" s="225">
        <f t="shared" si="28"/>
        <v>0</v>
      </c>
      <c r="AK161" s="371">
        <f t="shared" si="29"/>
        <v>0</v>
      </c>
      <c r="AL161" s="1383">
        <f t="shared" si="13"/>
        <v>0</v>
      </c>
      <c r="AM161" s="1339"/>
    </row>
    <row r="162" spans="1:39" ht="14.45" customHeight="1">
      <c r="A162" s="589">
        <v>0</v>
      </c>
      <c r="B162" s="590">
        <v>0</v>
      </c>
      <c r="C162" s="590">
        <v>0</v>
      </c>
      <c r="D162" s="590">
        <v>0</v>
      </c>
      <c r="E162" s="591">
        <v>0</v>
      </c>
      <c r="F162" s="564"/>
      <c r="G162" s="564"/>
      <c r="H162" s="564"/>
      <c r="I162" s="564"/>
      <c r="K162" s="199"/>
      <c r="L162" s="221"/>
      <c r="M162" s="201" t="s">
        <v>13</v>
      </c>
      <c r="N162" s="202"/>
      <c r="O162" s="203"/>
      <c r="P162" s="224">
        <f t="shared" si="27"/>
        <v>0</v>
      </c>
      <c r="Q162" s="225">
        <f t="shared" si="27"/>
        <v>0</v>
      </c>
      <c r="R162" s="225">
        <f t="shared" si="27"/>
        <v>0</v>
      </c>
      <c r="S162" s="226">
        <f t="shared" si="27"/>
        <v>0</v>
      </c>
      <c r="T162" s="275">
        <f t="shared" si="27"/>
        <v>0</v>
      </c>
      <c r="U162" s="207"/>
      <c r="V162" s="221"/>
      <c r="W162" s="201" t="s">
        <v>13</v>
      </c>
      <c r="X162" s="202"/>
      <c r="Y162" s="203" t="s">
        <v>156</v>
      </c>
      <c r="Z162" s="224">
        <f t="shared" si="31"/>
        <v>0</v>
      </c>
      <c r="AA162" s="225">
        <f t="shared" si="31"/>
        <v>0</v>
      </c>
      <c r="AB162" s="297">
        <f t="shared" si="31"/>
        <v>0</v>
      </c>
      <c r="AC162" s="371">
        <f t="shared" si="31"/>
        <v>0</v>
      </c>
      <c r="AE162" s="199"/>
      <c r="AF162" s="221"/>
      <c r="AG162" s="201" t="s">
        <v>13</v>
      </c>
      <c r="AH162" s="202"/>
      <c r="AI162" s="224">
        <f t="shared" si="12"/>
        <v>0</v>
      </c>
      <c r="AJ162" s="225">
        <f t="shared" si="28"/>
        <v>0</v>
      </c>
      <c r="AK162" s="371">
        <f t="shared" si="29"/>
        <v>0</v>
      </c>
      <c r="AL162" s="1383">
        <f t="shared" si="13"/>
        <v>0</v>
      </c>
      <c r="AM162" s="1339"/>
    </row>
    <row r="163" spans="1:39" ht="14.45" customHeight="1">
      <c r="A163" s="589">
        <v>0</v>
      </c>
      <c r="B163" s="590">
        <v>0</v>
      </c>
      <c r="C163" s="590">
        <v>0</v>
      </c>
      <c r="D163" s="590">
        <v>0</v>
      </c>
      <c r="E163" s="591">
        <v>0</v>
      </c>
      <c r="F163" s="564"/>
      <c r="G163" s="564"/>
      <c r="H163" s="564"/>
      <c r="I163" s="564"/>
      <c r="K163" s="199" t="s">
        <v>4</v>
      </c>
      <c r="L163" s="178" t="s">
        <v>78</v>
      </c>
      <c r="M163" s="202"/>
      <c r="N163" s="202"/>
      <c r="O163" s="203"/>
      <c r="P163" s="224">
        <f t="shared" ref="P163:T172" si="32">P48+P102</f>
        <v>5036</v>
      </c>
      <c r="Q163" s="225">
        <f t="shared" si="32"/>
        <v>5036</v>
      </c>
      <c r="R163" s="225">
        <f t="shared" si="32"/>
        <v>0</v>
      </c>
      <c r="S163" s="226">
        <f t="shared" si="32"/>
        <v>0</v>
      </c>
      <c r="T163" s="275">
        <f t="shared" si="32"/>
        <v>0</v>
      </c>
      <c r="U163" s="207" t="s">
        <v>4</v>
      </c>
      <c r="V163" s="178" t="s">
        <v>78</v>
      </c>
      <c r="W163" s="202"/>
      <c r="X163" s="202"/>
      <c r="Y163" s="203" t="s">
        <v>156</v>
      </c>
      <c r="Z163" s="224">
        <f t="shared" si="31"/>
        <v>506</v>
      </c>
      <c r="AA163" s="225">
        <f t="shared" si="31"/>
        <v>0</v>
      </c>
      <c r="AB163" s="297">
        <f t="shared" si="31"/>
        <v>0</v>
      </c>
      <c r="AC163" s="371">
        <f t="shared" si="31"/>
        <v>0</v>
      </c>
      <c r="AE163" s="199" t="s">
        <v>4</v>
      </c>
      <c r="AF163" s="178" t="s">
        <v>78</v>
      </c>
      <c r="AG163" s="202"/>
      <c r="AH163" s="202"/>
      <c r="AI163" s="224">
        <f t="shared" si="12"/>
        <v>4530</v>
      </c>
      <c r="AJ163" s="225">
        <f>SUM(AJ164:AJ165)</f>
        <v>0</v>
      </c>
      <c r="AK163" s="371">
        <f>SUM(AK164:AK165)</f>
        <v>0</v>
      </c>
      <c r="AL163" s="1383">
        <f t="shared" si="13"/>
        <v>0</v>
      </c>
      <c r="AM163" s="1339"/>
    </row>
    <row r="164" spans="1:39" ht="14.45" customHeight="1">
      <c r="A164" s="589">
        <v>0</v>
      </c>
      <c r="B164" s="590">
        <v>0</v>
      </c>
      <c r="C164" s="590">
        <v>0</v>
      </c>
      <c r="D164" s="590">
        <v>0</v>
      </c>
      <c r="E164" s="591">
        <v>0</v>
      </c>
      <c r="F164" s="564"/>
      <c r="G164" s="564"/>
      <c r="H164" s="564"/>
      <c r="I164" s="564"/>
      <c r="K164" s="199"/>
      <c r="L164" s="200"/>
      <c r="M164" s="201" t="s">
        <v>11</v>
      </c>
      <c r="N164" s="202"/>
      <c r="O164" s="203"/>
      <c r="P164" s="224">
        <f t="shared" si="32"/>
        <v>0</v>
      </c>
      <c r="Q164" s="225">
        <f t="shared" si="32"/>
        <v>0</v>
      </c>
      <c r="R164" s="225">
        <f t="shared" si="32"/>
        <v>0</v>
      </c>
      <c r="S164" s="226">
        <f t="shared" si="32"/>
        <v>0</v>
      </c>
      <c r="T164" s="275">
        <f t="shared" si="32"/>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74" si="33">IF($P164-$Z164=0,0,ROUND((R164-AA164)*$AI164/($P164-$Z164),0))</f>
        <v>0</v>
      </c>
      <c r="AK164" s="371">
        <f t="shared" ref="AK164:AK169" si="34">IF(P164-Z164=0,0,ROUND((S164-AB164)*AI164/(P164-Z164),0))</f>
        <v>0</v>
      </c>
      <c r="AL164" s="1383">
        <f t="shared" si="13"/>
        <v>0</v>
      </c>
      <c r="AM164" s="1339"/>
    </row>
    <row r="165" spans="1:39" ht="14.45" customHeight="1">
      <c r="A165" s="589">
        <v>0</v>
      </c>
      <c r="B165" s="590">
        <v>0</v>
      </c>
      <c r="C165" s="590">
        <v>0</v>
      </c>
      <c r="D165" s="590">
        <v>0</v>
      </c>
      <c r="E165" s="591">
        <v>0</v>
      </c>
      <c r="F165" s="564"/>
      <c r="G165" s="564"/>
      <c r="H165" s="564"/>
      <c r="I165" s="564"/>
      <c r="K165" s="199"/>
      <c r="L165" s="221"/>
      <c r="M165" s="201" t="s">
        <v>13</v>
      </c>
      <c r="N165" s="202"/>
      <c r="O165" s="203"/>
      <c r="P165" s="224">
        <f t="shared" si="32"/>
        <v>5036</v>
      </c>
      <c r="Q165" s="225">
        <f t="shared" si="32"/>
        <v>5036</v>
      </c>
      <c r="R165" s="225">
        <f t="shared" si="32"/>
        <v>0</v>
      </c>
      <c r="S165" s="226">
        <f t="shared" si="32"/>
        <v>0</v>
      </c>
      <c r="T165" s="275">
        <f t="shared" si="32"/>
        <v>0</v>
      </c>
      <c r="U165" s="207"/>
      <c r="V165" s="221"/>
      <c r="W165" s="201" t="s">
        <v>13</v>
      </c>
      <c r="X165" s="202"/>
      <c r="Y165" s="203" t="s">
        <v>156</v>
      </c>
      <c r="Z165" s="224">
        <f>Z163-Z164</f>
        <v>506</v>
      </c>
      <c r="AA165" s="225">
        <f>AA163-AA164</f>
        <v>0</v>
      </c>
      <c r="AB165" s="297">
        <f>AB163-AB164</f>
        <v>0</v>
      </c>
      <c r="AC165" s="371">
        <f>AC163-AC164</f>
        <v>0</v>
      </c>
      <c r="AE165" s="199"/>
      <c r="AF165" s="221"/>
      <c r="AG165" s="201" t="s">
        <v>13</v>
      </c>
      <c r="AH165" s="202"/>
      <c r="AI165" s="224">
        <f t="shared" si="12"/>
        <v>4530</v>
      </c>
      <c r="AJ165" s="225">
        <f t="shared" si="33"/>
        <v>0</v>
      </c>
      <c r="AK165" s="371">
        <f t="shared" si="34"/>
        <v>0</v>
      </c>
      <c r="AL165" s="1383">
        <f t="shared" si="13"/>
        <v>0</v>
      </c>
      <c r="AM165" s="1339"/>
    </row>
    <row r="166" spans="1:39" ht="14.45" customHeight="1">
      <c r="A166" s="589">
        <v>0</v>
      </c>
      <c r="B166" s="590">
        <v>0</v>
      </c>
      <c r="C166" s="590">
        <v>0</v>
      </c>
      <c r="D166" s="590">
        <v>0</v>
      </c>
      <c r="E166" s="591">
        <v>0</v>
      </c>
      <c r="F166" s="564"/>
      <c r="G166" s="564"/>
      <c r="H166" s="564"/>
      <c r="I166" s="564"/>
      <c r="K166" s="199"/>
      <c r="L166" s="174"/>
      <c r="M166" s="201" t="s">
        <v>88</v>
      </c>
      <c r="N166" s="202"/>
      <c r="O166" s="203"/>
      <c r="P166" s="224">
        <f t="shared" si="32"/>
        <v>5130</v>
      </c>
      <c r="Q166" s="225">
        <f t="shared" si="32"/>
        <v>5130</v>
      </c>
      <c r="R166" s="225">
        <f t="shared" si="32"/>
        <v>0</v>
      </c>
      <c r="S166" s="226">
        <f t="shared" si="32"/>
        <v>0</v>
      </c>
      <c r="T166" s="275">
        <f t="shared" si="32"/>
        <v>0</v>
      </c>
      <c r="U166" s="207"/>
      <c r="V166" s="174"/>
      <c r="W166" s="201" t="s">
        <v>88</v>
      </c>
      <c r="X166" s="202"/>
      <c r="Y166" s="203"/>
      <c r="Z166" s="224">
        <f t="shared" ref="Z166:AB167" si="35">Z51</f>
        <v>0</v>
      </c>
      <c r="AA166" s="225">
        <f t="shared" si="35"/>
        <v>0</v>
      </c>
      <c r="AB166" s="297">
        <f t="shared" si="35"/>
        <v>0</v>
      </c>
      <c r="AC166" s="371">
        <f>AC51</f>
        <v>0</v>
      </c>
      <c r="AE166" s="199"/>
      <c r="AF166" s="174"/>
      <c r="AG166" s="201" t="s">
        <v>88</v>
      </c>
      <c r="AH166" s="202"/>
      <c r="AI166" s="224">
        <f t="shared" si="12"/>
        <v>5130</v>
      </c>
      <c r="AJ166" s="225">
        <f t="shared" si="33"/>
        <v>0</v>
      </c>
      <c r="AK166" s="371">
        <f t="shared" si="34"/>
        <v>0</v>
      </c>
      <c r="AL166" s="1383">
        <f t="shared" si="13"/>
        <v>0</v>
      </c>
      <c r="AM166" s="1339"/>
    </row>
    <row r="167" spans="1:39" ht="14.45" customHeight="1" thickBot="1">
      <c r="A167" s="592">
        <v>0</v>
      </c>
      <c r="B167" s="593">
        <v>0</v>
      </c>
      <c r="C167" s="593">
        <v>0</v>
      </c>
      <c r="D167" s="593">
        <v>0</v>
      </c>
      <c r="E167" s="594">
        <v>0</v>
      </c>
      <c r="F167" s="564"/>
      <c r="G167" s="564"/>
      <c r="H167" s="564"/>
      <c r="I167" s="564"/>
      <c r="K167" s="199"/>
      <c r="L167" s="181" t="s">
        <v>91</v>
      </c>
      <c r="M167" s="201" t="s">
        <v>89</v>
      </c>
      <c r="N167" s="202"/>
      <c r="O167" s="203"/>
      <c r="P167" s="224">
        <f t="shared" si="32"/>
        <v>307970</v>
      </c>
      <c r="Q167" s="225">
        <f t="shared" si="32"/>
        <v>307970</v>
      </c>
      <c r="R167" s="225">
        <f t="shared" si="32"/>
        <v>65621</v>
      </c>
      <c r="S167" s="226">
        <f t="shared" si="32"/>
        <v>0</v>
      </c>
      <c r="T167" s="275">
        <f t="shared" si="32"/>
        <v>57900</v>
      </c>
      <c r="U167" s="207"/>
      <c r="V167" s="181" t="s">
        <v>91</v>
      </c>
      <c r="W167" s="201" t="s">
        <v>89</v>
      </c>
      <c r="X167" s="202"/>
      <c r="Y167" s="203"/>
      <c r="Z167" s="224">
        <f t="shared" si="35"/>
        <v>0</v>
      </c>
      <c r="AA167" s="225">
        <f t="shared" si="35"/>
        <v>0</v>
      </c>
      <c r="AB167" s="297">
        <f t="shared" si="35"/>
        <v>0</v>
      </c>
      <c r="AC167" s="371">
        <f>AC52</f>
        <v>0</v>
      </c>
      <c r="AE167" s="199"/>
      <c r="AF167" s="181" t="s">
        <v>91</v>
      </c>
      <c r="AG167" s="201" t="s">
        <v>89</v>
      </c>
      <c r="AH167" s="202"/>
      <c r="AI167" s="224">
        <f t="shared" si="12"/>
        <v>307970</v>
      </c>
      <c r="AJ167" s="225">
        <f t="shared" si="33"/>
        <v>65621</v>
      </c>
      <c r="AK167" s="371">
        <f t="shared" si="34"/>
        <v>0</v>
      </c>
      <c r="AL167" s="1383">
        <f t="shared" si="13"/>
        <v>0</v>
      </c>
      <c r="AM167" s="1339"/>
    </row>
    <row r="168" spans="1:39" ht="14.45" customHeight="1">
      <c r="K168" s="199"/>
      <c r="L168" s="181"/>
      <c r="M168" s="201" t="s">
        <v>104</v>
      </c>
      <c r="N168" s="202"/>
      <c r="O168" s="203"/>
      <c r="P168" s="224">
        <f t="shared" si="32"/>
        <v>0</v>
      </c>
      <c r="Q168" s="225">
        <f t="shared" si="32"/>
        <v>0</v>
      </c>
      <c r="R168" s="225">
        <f t="shared" si="32"/>
        <v>0</v>
      </c>
      <c r="S168" s="226">
        <f t="shared" si="32"/>
        <v>0</v>
      </c>
      <c r="T168" s="275">
        <f t="shared" si="32"/>
        <v>0</v>
      </c>
      <c r="U168" s="207"/>
      <c r="V168" s="181"/>
      <c r="W168" s="201" t="s">
        <v>104</v>
      </c>
      <c r="X168" s="202"/>
      <c r="Y168" s="203" t="s">
        <v>156</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3"/>
        <v>0</v>
      </c>
      <c r="AK168" s="371">
        <f t="shared" si="34"/>
        <v>0</v>
      </c>
      <c r="AL168" s="1383">
        <f t="shared" si="13"/>
        <v>0</v>
      </c>
      <c r="AM168" s="1339"/>
    </row>
    <row r="169" spans="1:39" ht="14.45" customHeight="1" thickBot="1">
      <c r="K169" s="199"/>
      <c r="L169" s="181"/>
      <c r="M169" s="201" t="s">
        <v>90</v>
      </c>
      <c r="N169" s="202"/>
      <c r="O169" s="203"/>
      <c r="P169" s="224">
        <f t="shared" si="32"/>
        <v>0</v>
      </c>
      <c r="Q169" s="225">
        <f t="shared" si="32"/>
        <v>0</v>
      </c>
      <c r="R169" s="225">
        <f t="shared" si="32"/>
        <v>0</v>
      </c>
      <c r="S169" s="226">
        <f t="shared" si="32"/>
        <v>0</v>
      </c>
      <c r="T169" s="275">
        <f t="shared" si="32"/>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0</v>
      </c>
      <c r="AJ169" s="225">
        <f t="shared" si="33"/>
        <v>0</v>
      </c>
      <c r="AK169" s="371">
        <f t="shared" si="34"/>
        <v>0</v>
      </c>
      <c r="AL169" s="1383">
        <f t="shared" si="13"/>
        <v>0</v>
      </c>
      <c r="AM169" s="1339"/>
    </row>
    <row r="170" spans="1:39" ht="14.45" customHeight="1">
      <c r="A170" s="574">
        <v>0</v>
      </c>
      <c r="B170" s="575">
        <v>0</v>
      </c>
      <c r="C170" s="575">
        <v>0</v>
      </c>
      <c r="D170" s="575">
        <v>0</v>
      </c>
      <c r="E170" s="576">
        <v>0</v>
      </c>
      <c r="F170" s="564"/>
      <c r="G170" s="572"/>
      <c r="H170" s="572"/>
      <c r="I170" s="572"/>
      <c r="K170" s="199"/>
      <c r="L170" s="181" t="s">
        <v>92</v>
      </c>
      <c r="M170" s="201" t="s">
        <v>105</v>
      </c>
      <c r="N170" s="202"/>
      <c r="O170" s="203"/>
      <c r="P170" s="224">
        <f t="shared" si="32"/>
        <v>0</v>
      </c>
      <c r="Q170" s="225">
        <f t="shared" si="32"/>
        <v>0</v>
      </c>
      <c r="R170" s="225">
        <f t="shared" si="32"/>
        <v>0</v>
      </c>
      <c r="S170" s="226">
        <f t="shared" si="32"/>
        <v>0</v>
      </c>
      <c r="T170" s="275">
        <f t="shared" si="32"/>
        <v>0</v>
      </c>
      <c r="U170" s="207"/>
      <c r="V170" s="181" t="s">
        <v>92</v>
      </c>
      <c r="W170" s="201" t="s">
        <v>105</v>
      </c>
      <c r="X170" s="202"/>
      <c r="Y170" s="203" t="s">
        <v>156</v>
      </c>
      <c r="Z170" s="224">
        <f t="shared" ref="Z170:AC172" si="36">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6"/>
        <v>0</v>
      </c>
      <c r="AB170" s="297">
        <f t="shared" si="36"/>
        <v>0</v>
      </c>
      <c r="AC170" s="371">
        <f t="shared" si="36"/>
        <v>0</v>
      </c>
      <c r="AE170" s="199"/>
      <c r="AF170" s="181" t="s">
        <v>92</v>
      </c>
      <c r="AG170" s="201" t="s">
        <v>105</v>
      </c>
      <c r="AH170" s="202"/>
      <c r="AI170" s="224">
        <f t="shared" si="12"/>
        <v>0</v>
      </c>
      <c r="AJ170" s="225">
        <f t="shared" si="33"/>
        <v>0</v>
      </c>
      <c r="AK170" s="371">
        <f t="shared" ref="AK170:AK175" si="37">IF(P170-Z170=0,0,ROUND((S170-AB170)*AI170/(P170-Z170),0))</f>
        <v>0</v>
      </c>
      <c r="AL170" s="1383">
        <f t="shared" si="13"/>
        <v>0</v>
      </c>
      <c r="AM170" s="1339"/>
    </row>
    <row r="171" spans="1:39" ht="14.45" customHeight="1">
      <c r="A171" s="577">
        <v>0</v>
      </c>
      <c r="B171" s="578">
        <v>0</v>
      </c>
      <c r="C171" s="578">
        <v>0</v>
      </c>
      <c r="D171" s="578">
        <v>0</v>
      </c>
      <c r="E171" s="579">
        <v>0</v>
      </c>
      <c r="F171" s="564"/>
      <c r="G171" s="572"/>
      <c r="H171" s="572"/>
      <c r="I171" s="572"/>
      <c r="K171" s="199"/>
      <c r="L171" s="181"/>
      <c r="M171" s="201" t="s">
        <v>106</v>
      </c>
      <c r="N171" s="202"/>
      <c r="O171" s="203"/>
      <c r="P171" s="224">
        <f t="shared" si="32"/>
        <v>0</v>
      </c>
      <c r="Q171" s="225">
        <f t="shared" si="32"/>
        <v>0</v>
      </c>
      <c r="R171" s="225">
        <f t="shared" si="32"/>
        <v>0</v>
      </c>
      <c r="S171" s="226">
        <f t="shared" si="32"/>
        <v>0</v>
      </c>
      <c r="T171" s="275">
        <f t="shared" si="32"/>
        <v>0</v>
      </c>
      <c r="U171" s="207"/>
      <c r="V171" s="181"/>
      <c r="W171" s="201" t="s">
        <v>106</v>
      </c>
      <c r="X171" s="202"/>
      <c r="Y171" s="203" t="s">
        <v>156</v>
      </c>
      <c r="Z171" s="224">
        <f t="shared" si="36"/>
        <v>0</v>
      </c>
      <c r="AA171" s="225">
        <f t="shared" si="36"/>
        <v>0</v>
      </c>
      <c r="AB171" s="297">
        <f t="shared" si="36"/>
        <v>0</v>
      </c>
      <c r="AC171" s="371">
        <f t="shared" si="36"/>
        <v>0</v>
      </c>
      <c r="AE171" s="199"/>
      <c r="AF171" s="181"/>
      <c r="AG171" s="201" t="s">
        <v>106</v>
      </c>
      <c r="AH171" s="202"/>
      <c r="AI171" s="224">
        <f t="shared" si="12"/>
        <v>0</v>
      </c>
      <c r="AJ171" s="225">
        <f t="shared" si="33"/>
        <v>0</v>
      </c>
      <c r="AK171" s="371">
        <f t="shared" si="37"/>
        <v>0</v>
      </c>
      <c r="AL171" s="1383">
        <f t="shared" si="13"/>
        <v>0</v>
      </c>
      <c r="AM171" s="1339"/>
    </row>
    <row r="172" spans="1:39" ht="14.45" customHeight="1">
      <c r="A172" s="577">
        <v>0</v>
      </c>
      <c r="B172" s="578">
        <v>0</v>
      </c>
      <c r="C172" s="578">
        <v>0</v>
      </c>
      <c r="D172" s="578">
        <v>0</v>
      </c>
      <c r="E172" s="579">
        <v>0</v>
      </c>
      <c r="F172" s="564"/>
      <c r="G172" s="572"/>
      <c r="H172" s="572"/>
      <c r="I172" s="572"/>
      <c r="K172" s="199"/>
      <c r="L172" s="181"/>
      <c r="M172" s="201" t="s">
        <v>107</v>
      </c>
      <c r="N172" s="202"/>
      <c r="O172" s="203"/>
      <c r="P172" s="224">
        <f t="shared" si="32"/>
        <v>0</v>
      </c>
      <c r="Q172" s="225">
        <f t="shared" si="32"/>
        <v>0</v>
      </c>
      <c r="R172" s="225">
        <f t="shared" si="32"/>
        <v>0</v>
      </c>
      <c r="S172" s="226">
        <f t="shared" si="32"/>
        <v>0</v>
      </c>
      <c r="T172" s="275">
        <f t="shared" si="32"/>
        <v>0</v>
      </c>
      <c r="U172" s="207"/>
      <c r="V172" s="181"/>
      <c r="W172" s="201" t="s">
        <v>107</v>
      </c>
      <c r="X172" s="202"/>
      <c r="Y172" s="203" t="s">
        <v>156</v>
      </c>
      <c r="Z172" s="224">
        <f t="shared" si="36"/>
        <v>0</v>
      </c>
      <c r="AA172" s="225">
        <f t="shared" si="36"/>
        <v>0</v>
      </c>
      <c r="AB172" s="297">
        <f t="shared" si="36"/>
        <v>0</v>
      </c>
      <c r="AC172" s="371">
        <f t="shared" si="36"/>
        <v>0</v>
      </c>
      <c r="AE172" s="199"/>
      <c r="AF172" s="181"/>
      <c r="AG172" s="201" t="s">
        <v>107</v>
      </c>
      <c r="AH172" s="202"/>
      <c r="AI172" s="224">
        <f t="shared" si="12"/>
        <v>0</v>
      </c>
      <c r="AJ172" s="225">
        <f t="shared" si="33"/>
        <v>0</v>
      </c>
      <c r="AK172" s="371">
        <f t="shared" si="37"/>
        <v>0</v>
      </c>
      <c r="AL172" s="1383">
        <f t="shared" si="13"/>
        <v>0</v>
      </c>
      <c r="AM172" s="1339"/>
    </row>
    <row r="173" spans="1:39" ht="14.45" customHeight="1">
      <c r="A173" s="577">
        <v>0</v>
      </c>
      <c r="B173" s="578">
        <v>0</v>
      </c>
      <c r="C173" s="578">
        <v>0</v>
      </c>
      <c r="D173" s="578">
        <v>0</v>
      </c>
      <c r="E173" s="579">
        <v>0</v>
      </c>
      <c r="F173" s="564"/>
      <c r="G173" s="572"/>
      <c r="H173" s="572"/>
      <c r="I173" s="572"/>
      <c r="K173" s="199"/>
      <c r="L173" s="181" t="s">
        <v>41</v>
      </c>
      <c r="M173" s="201" t="s">
        <v>108</v>
      </c>
      <c r="N173" s="202"/>
      <c r="O173" s="203"/>
      <c r="P173" s="224">
        <f t="shared" ref="P173:T176" si="38">P58+P112</f>
        <v>4100</v>
      </c>
      <c r="Q173" s="225">
        <f t="shared" si="38"/>
        <v>4100</v>
      </c>
      <c r="R173" s="225">
        <f t="shared" si="38"/>
        <v>0</v>
      </c>
      <c r="S173" s="226">
        <f t="shared" si="38"/>
        <v>0</v>
      </c>
      <c r="T173" s="275">
        <f t="shared" si="38"/>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4100</v>
      </c>
      <c r="AJ173" s="225">
        <f t="shared" si="33"/>
        <v>0</v>
      </c>
      <c r="AK173" s="371">
        <f t="shared" si="37"/>
        <v>0</v>
      </c>
      <c r="AL173" s="1383">
        <f t="shared" si="13"/>
        <v>0</v>
      </c>
      <c r="AM173" s="1339"/>
    </row>
    <row r="174" spans="1:39" ht="14.45" customHeight="1">
      <c r="A174" s="577">
        <v>3627</v>
      </c>
      <c r="B174" s="578">
        <v>2194</v>
      </c>
      <c r="C174" s="578">
        <v>0</v>
      </c>
      <c r="D174" s="578">
        <v>0</v>
      </c>
      <c r="E174" s="579">
        <v>100</v>
      </c>
      <c r="F174" s="564"/>
      <c r="G174" s="572"/>
      <c r="H174" s="572"/>
      <c r="I174" s="572"/>
      <c r="K174" s="199"/>
      <c r="L174" s="221"/>
      <c r="M174" s="201" t="s">
        <v>13</v>
      </c>
      <c r="N174" s="202"/>
      <c r="O174" s="203"/>
      <c r="P174" s="224">
        <f t="shared" si="38"/>
        <v>7237</v>
      </c>
      <c r="Q174" s="225">
        <f t="shared" si="38"/>
        <v>7237</v>
      </c>
      <c r="R174" s="225">
        <f t="shared" si="38"/>
        <v>0</v>
      </c>
      <c r="S174" s="226">
        <f t="shared" si="38"/>
        <v>0</v>
      </c>
      <c r="T174" s="275">
        <f t="shared" si="38"/>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727</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6510</v>
      </c>
      <c r="AJ174" s="225">
        <f t="shared" si="33"/>
        <v>0</v>
      </c>
      <c r="AK174" s="371">
        <f t="shared" si="37"/>
        <v>0</v>
      </c>
      <c r="AL174" s="1383">
        <f t="shared" si="13"/>
        <v>0</v>
      </c>
      <c r="AM174" s="1339"/>
    </row>
    <row r="175" spans="1:39" ht="14.45" customHeight="1">
      <c r="A175" s="577">
        <v>0</v>
      </c>
      <c r="B175" s="578">
        <v>0</v>
      </c>
      <c r="C175" s="578">
        <v>0</v>
      </c>
      <c r="D175" s="578">
        <v>0</v>
      </c>
      <c r="E175" s="579">
        <v>0</v>
      </c>
      <c r="F175" s="564"/>
      <c r="G175" s="572"/>
      <c r="H175" s="572"/>
      <c r="I175" s="572"/>
      <c r="K175" s="199"/>
      <c r="L175" s="201" t="s">
        <v>13</v>
      </c>
      <c r="M175" s="202"/>
      <c r="N175" s="202"/>
      <c r="O175" s="203"/>
      <c r="P175" s="224">
        <f t="shared" si="38"/>
        <v>0</v>
      </c>
      <c r="Q175" s="225">
        <f t="shared" si="38"/>
        <v>0</v>
      </c>
      <c r="R175" s="225">
        <f t="shared" si="38"/>
        <v>0</v>
      </c>
      <c r="S175" s="226">
        <f t="shared" si="38"/>
        <v>0</v>
      </c>
      <c r="T175" s="275">
        <f t="shared" si="38"/>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2"/>
        <v>0</v>
      </c>
      <c r="AJ175" s="225">
        <f>IF($P175-$Z175=0,0,ROUND((R175-AA175)*$AI175/($P175-$Z175),0))</f>
        <v>0</v>
      </c>
      <c r="AK175" s="371">
        <f t="shared" si="37"/>
        <v>0</v>
      </c>
      <c r="AL175" s="1383">
        <f t="shared" si="13"/>
        <v>0</v>
      </c>
      <c r="AM175" s="1387" t="s">
        <v>1277</v>
      </c>
    </row>
    <row r="176" spans="1:39" ht="14.45" customHeight="1" thickBot="1">
      <c r="A176" s="577">
        <v>0</v>
      </c>
      <c r="B176" s="578">
        <v>0</v>
      </c>
      <c r="C176" s="578">
        <v>0</v>
      </c>
      <c r="D176" s="578">
        <v>0</v>
      </c>
      <c r="E176" s="579">
        <v>0</v>
      </c>
      <c r="F176" s="564"/>
      <c r="G176" s="572"/>
      <c r="H176" s="572"/>
      <c r="I176" s="572"/>
      <c r="K176" s="316"/>
      <c r="L176" s="317" t="s">
        <v>82</v>
      </c>
      <c r="M176" s="318"/>
      <c r="N176" s="318"/>
      <c r="O176" s="319"/>
      <c r="P176" s="320">
        <f t="shared" si="38"/>
        <v>561310</v>
      </c>
      <c r="Q176" s="321">
        <f t="shared" si="38"/>
        <v>552514</v>
      </c>
      <c r="R176" s="321">
        <f t="shared" si="38"/>
        <v>78621</v>
      </c>
      <c r="S176" s="322">
        <f t="shared" si="38"/>
        <v>64924</v>
      </c>
      <c r="T176" s="323">
        <f t="shared" si="38"/>
        <v>130290</v>
      </c>
      <c r="U176" s="372"/>
      <c r="V176" s="317" t="s">
        <v>82</v>
      </c>
      <c r="W176" s="318"/>
      <c r="X176" s="318"/>
      <c r="Y176" s="319"/>
      <c r="Z176" s="320">
        <f>Z61</f>
        <v>16138</v>
      </c>
      <c r="AA176" s="321">
        <f>AA61</f>
        <v>2194</v>
      </c>
      <c r="AB176" s="500">
        <f>AB61</f>
        <v>0</v>
      </c>
      <c r="AC176" s="373">
        <f>AC61</f>
        <v>100</v>
      </c>
      <c r="AE176" s="374"/>
      <c r="AF176" s="317" t="s">
        <v>82</v>
      </c>
      <c r="AG176" s="318"/>
      <c r="AH176" s="318"/>
      <c r="AI176" s="375">
        <f t="shared" si="12"/>
        <v>536376</v>
      </c>
      <c r="AJ176" s="321">
        <f>SUM(AJ123,AJ126,AJ129,AJ133:AJ144,AJ148:AJ154,AJ160:AJ163,AJ166:AJ175)</f>
        <v>76427</v>
      </c>
      <c r="AK176" s="373">
        <f>SUM(AK123,AK126,AK129,AK133:AK144,AK148:AK154,AK160:AK163,AK166:AK175)</f>
        <v>57821</v>
      </c>
      <c r="AL176" s="1340">
        <f>SUM(AL123,AL126,AL129,AL133:AL144,AL148:AL154,AL160:AL163,AL166:AL175)</f>
        <v>8796</v>
      </c>
      <c r="AM176" s="1388">
        <f>P176-Q176</f>
        <v>8796</v>
      </c>
    </row>
    <row r="177" spans="1:29" ht="14.45" customHeight="1" thickTop="1">
      <c r="A177" s="577">
        <v>0</v>
      </c>
      <c r="B177" s="578">
        <v>0</v>
      </c>
      <c r="C177" s="578">
        <v>0</v>
      </c>
      <c r="D177" s="578">
        <v>0</v>
      </c>
      <c r="E177" s="579">
        <v>0</v>
      </c>
      <c r="F177" s="564"/>
      <c r="G177" s="572"/>
      <c r="H177" s="572"/>
      <c r="I177" s="572"/>
      <c r="Z177" s="441"/>
      <c r="AC177" s="442"/>
    </row>
    <row r="178" spans="1:29" ht="14.45" customHeight="1">
      <c r="A178" s="577">
        <v>0</v>
      </c>
      <c r="B178" s="578">
        <v>0</v>
      </c>
      <c r="C178" s="578">
        <v>0</v>
      </c>
      <c r="D178" s="578">
        <v>0</v>
      </c>
      <c r="E178" s="579">
        <v>0</v>
      </c>
      <c r="F178" s="564"/>
      <c r="G178" s="572"/>
      <c r="H178" s="572"/>
      <c r="I178" s="572"/>
      <c r="AC178" s="442"/>
    </row>
    <row r="179" spans="1:29">
      <c r="A179" s="577">
        <v>0</v>
      </c>
      <c r="B179" s="578">
        <v>0</v>
      </c>
      <c r="C179" s="578">
        <v>0</v>
      </c>
      <c r="D179" s="578">
        <v>0</v>
      </c>
      <c r="E179" s="579">
        <v>0</v>
      </c>
      <c r="F179" s="564"/>
      <c r="G179" s="572"/>
      <c r="H179" s="572"/>
      <c r="I179" s="572"/>
      <c r="AC179" s="442"/>
    </row>
    <row r="180" spans="1:29">
      <c r="A180" s="580">
        <v>12511</v>
      </c>
      <c r="B180" s="581">
        <v>0</v>
      </c>
      <c r="C180" s="581">
        <v>0</v>
      </c>
      <c r="D180" s="581">
        <v>0</v>
      </c>
      <c r="E180" s="582">
        <v>0</v>
      </c>
      <c r="F180" s="564"/>
      <c r="G180" s="564"/>
      <c r="H180" s="564"/>
      <c r="I180" s="564"/>
      <c r="AC180" s="442"/>
    </row>
    <row r="181" spans="1:29" ht="14.25" thickBot="1">
      <c r="A181" s="583">
        <v>16138</v>
      </c>
      <c r="B181" s="584">
        <v>2194</v>
      </c>
      <c r="C181" s="584">
        <v>0</v>
      </c>
      <c r="D181" s="584">
        <v>0</v>
      </c>
      <c r="E181" s="585">
        <v>100</v>
      </c>
      <c r="F181" s="564"/>
      <c r="G181" s="564"/>
      <c r="H181" s="564"/>
      <c r="I181" s="564"/>
      <c r="AC181" s="442"/>
    </row>
    <row r="182" spans="1:29">
      <c r="A182" s="573"/>
      <c r="B182" s="573"/>
      <c r="C182" s="573"/>
      <c r="D182" s="573"/>
      <c r="E182" s="573"/>
      <c r="F182" s="564"/>
      <c r="G182" s="564"/>
      <c r="H182" s="564"/>
      <c r="I182" s="564"/>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8.xml><?xml version="1.0" encoding="utf-8"?>
<worksheet xmlns="http://schemas.openxmlformats.org/spreadsheetml/2006/main" xmlns:r="http://schemas.openxmlformats.org/officeDocument/2006/relationships">
  <dimension ref="A1:AM184"/>
  <sheetViews>
    <sheetView topLeftCell="Y106" workbookViewId="0">
      <selection activeCell="C12" sqref="C12"/>
    </sheetView>
  </sheetViews>
  <sheetFormatPr defaultRowHeight="13.5"/>
  <cols>
    <col min="1" max="9" width="6.62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39" width="7.25" style="139" bestFit="1" customWidth="1"/>
    <col min="40" max="40" width="2" style="139" customWidth="1"/>
    <col min="41" max="41" width="3.75" style="139" customWidth="1"/>
    <col min="42" max="42" width="7.75" style="139" customWidth="1"/>
    <col min="43" max="45" width="11.625" style="139" customWidth="1"/>
    <col min="46" max="46" width="3" style="139" customWidth="1"/>
    <col min="47" max="47" width="2.875" style="139" customWidth="1"/>
    <col min="48" max="48" width="2" style="139" customWidth="1"/>
    <col min="49" max="49" width="3.75" style="139" customWidth="1"/>
    <col min="50" max="50" width="7.75" style="139" customWidth="1"/>
    <col min="51" max="52" width="11.625" style="139" customWidth="1"/>
    <col min="53" max="16384" width="9" style="139"/>
  </cols>
  <sheetData>
    <row r="1" spans="1:34" ht="9" customHeight="1"/>
    <row r="2" spans="1:34" ht="14.45" customHeight="1">
      <c r="I2" s="164"/>
      <c r="J2" s="164"/>
      <c r="K2" s="504" t="s">
        <v>720</v>
      </c>
      <c r="R2" s="164" t="s">
        <v>909</v>
      </c>
      <c r="AA2" s="165"/>
      <c r="AC2" s="165" t="s">
        <v>1</v>
      </c>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795</v>
      </c>
      <c r="AA4" s="991"/>
      <c r="AB4" s="991"/>
      <c r="AC4" s="994"/>
      <c r="AD4" s="165"/>
      <c r="AE4" s="165"/>
      <c r="AF4" s="165"/>
      <c r="AG4" s="165"/>
      <c r="AH4" s="165"/>
    </row>
    <row r="5" spans="1:34" ht="14.45" customHeight="1">
      <c r="K5" s="995"/>
      <c r="L5" s="996"/>
      <c r="M5" s="996"/>
      <c r="N5" s="996"/>
      <c r="O5" s="996"/>
      <c r="P5" s="997" t="s">
        <v>121</v>
      </c>
      <c r="Q5" s="998" t="s">
        <v>796</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642</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797</v>
      </c>
      <c r="R7" s="1008" t="s">
        <v>798</v>
      </c>
      <c r="S7" s="1009" t="s">
        <v>799</v>
      </c>
      <c r="T7" s="1010" t="s">
        <v>800</v>
      </c>
      <c r="U7" s="1001"/>
      <c r="V7" s="996"/>
      <c r="W7" s="996"/>
      <c r="X7" s="996"/>
      <c r="Y7" s="996"/>
      <c r="Z7" s="1006" t="s">
        <v>5</v>
      </c>
      <c r="AA7" s="1010" t="s">
        <v>6</v>
      </c>
      <c r="AB7" s="1010" t="s">
        <v>7</v>
      </c>
      <c r="AC7" s="1048" t="s">
        <v>801</v>
      </c>
      <c r="AD7" s="165"/>
      <c r="AE7" s="165"/>
      <c r="AF7" s="165"/>
      <c r="AG7" s="165"/>
      <c r="AH7" s="165"/>
    </row>
    <row r="8" spans="1:34" ht="14.45" customHeight="1">
      <c r="A8" s="554">
        <v>138800</v>
      </c>
      <c r="B8" s="555">
        <v>112783</v>
      </c>
      <c r="C8" s="555">
        <v>26017</v>
      </c>
      <c r="D8" s="555">
        <v>24494</v>
      </c>
      <c r="E8" s="555">
        <v>58037</v>
      </c>
      <c r="F8" s="555">
        <v>3747</v>
      </c>
      <c r="G8" s="555">
        <v>30400</v>
      </c>
      <c r="H8" s="555">
        <v>2179</v>
      </c>
      <c r="I8" s="556">
        <v>19943</v>
      </c>
      <c r="K8" s="188"/>
      <c r="L8" s="189" t="s">
        <v>8</v>
      </c>
      <c r="M8" s="190"/>
      <c r="N8" s="190"/>
      <c r="O8" s="191" t="s">
        <v>9</v>
      </c>
      <c r="P8" s="192">
        <f>'Ｓ４８（1973）'!A9</f>
        <v>0</v>
      </c>
      <c r="Q8" s="193">
        <f>'Ｓ４８（1973）'!B9</f>
        <v>0</v>
      </c>
      <c r="R8" s="193">
        <f>'Ｓ４８（1973）'!D9</f>
        <v>0</v>
      </c>
      <c r="S8" s="193">
        <f>'Ｓ４８（1973）'!E9</f>
        <v>0</v>
      </c>
      <c r="T8" s="194">
        <f>'Ｓ４８（1973）'!G9</f>
        <v>0</v>
      </c>
      <c r="U8" s="195"/>
      <c r="V8" s="189"/>
      <c r="W8" s="190"/>
      <c r="X8" s="190"/>
      <c r="Y8" s="191"/>
      <c r="Z8" s="196"/>
      <c r="AA8" s="197"/>
      <c r="AB8" s="197"/>
      <c r="AC8" s="519"/>
      <c r="AD8" s="165"/>
      <c r="AE8" s="165"/>
      <c r="AF8" s="165"/>
      <c r="AG8" s="165"/>
      <c r="AH8" s="165"/>
    </row>
    <row r="9" spans="1:34" ht="14.45" customHeight="1">
      <c r="A9" s="557">
        <v>0</v>
      </c>
      <c r="B9" s="558">
        <v>0</v>
      </c>
      <c r="C9" s="558">
        <v>0</v>
      </c>
      <c r="D9" s="558">
        <v>0</v>
      </c>
      <c r="E9" s="558">
        <v>0</v>
      </c>
      <c r="F9" s="558">
        <v>0</v>
      </c>
      <c r="G9" s="558">
        <v>0</v>
      </c>
      <c r="H9" s="558">
        <v>0</v>
      </c>
      <c r="I9" s="559">
        <v>0</v>
      </c>
      <c r="K9" s="199"/>
      <c r="L9" s="200"/>
      <c r="M9" s="201" t="s">
        <v>643</v>
      </c>
      <c r="N9" s="202"/>
      <c r="O9" s="203" t="s">
        <v>12</v>
      </c>
      <c r="P9" s="204">
        <f>'Ｓ４８（1973）'!A10</f>
        <v>0</v>
      </c>
      <c r="Q9" s="205">
        <f>'Ｓ４８（1973）'!B10</f>
        <v>0</v>
      </c>
      <c r="R9" s="205">
        <f>'Ｓ４８（1973）'!D10</f>
        <v>0</v>
      </c>
      <c r="S9" s="205">
        <f>'Ｓ４８（1973）'!E10</f>
        <v>0</v>
      </c>
      <c r="T9" s="206">
        <f>'Ｓ４８（1973）'!G10</f>
        <v>0</v>
      </c>
      <c r="U9" s="207"/>
      <c r="V9" s="200"/>
      <c r="W9" s="172"/>
      <c r="X9" s="172"/>
      <c r="Y9" s="208"/>
      <c r="Z9" s="209"/>
      <c r="AA9" s="210"/>
      <c r="AB9" s="210"/>
      <c r="AC9" s="510"/>
      <c r="AD9" s="165"/>
      <c r="AE9" s="165"/>
      <c r="AF9" s="165"/>
      <c r="AG9" s="165"/>
      <c r="AH9" s="165"/>
    </row>
    <row r="10" spans="1:34" ht="14.45" customHeight="1">
      <c r="A10" s="557">
        <v>0</v>
      </c>
      <c r="B10" s="558">
        <v>0</v>
      </c>
      <c r="C10" s="558">
        <v>0</v>
      </c>
      <c r="D10" s="558">
        <v>0</v>
      </c>
      <c r="E10" s="558">
        <v>0</v>
      </c>
      <c r="F10" s="558">
        <v>0</v>
      </c>
      <c r="G10" s="558">
        <v>0</v>
      </c>
      <c r="H10" s="558">
        <v>0</v>
      </c>
      <c r="I10" s="559">
        <v>0</v>
      </c>
      <c r="K10" s="199"/>
      <c r="L10" s="200"/>
      <c r="M10" s="201" t="s">
        <v>13</v>
      </c>
      <c r="N10" s="172"/>
      <c r="O10" s="212"/>
      <c r="P10" s="213">
        <f>P8-P9</f>
        <v>0</v>
      </c>
      <c r="Q10" s="214">
        <f>Q8-Q9</f>
        <v>0</v>
      </c>
      <c r="R10" s="214">
        <f>R8-R9</f>
        <v>0</v>
      </c>
      <c r="S10" s="214">
        <f>S8-S9</f>
        <v>0</v>
      </c>
      <c r="T10" s="215">
        <f>T8-T9</f>
        <v>0</v>
      </c>
      <c r="U10" s="207"/>
      <c r="V10" s="200"/>
      <c r="W10" s="172"/>
      <c r="X10" s="172"/>
      <c r="Y10" s="208"/>
      <c r="Z10" s="209"/>
      <c r="AA10" s="210"/>
      <c r="AB10" s="210"/>
      <c r="AC10" s="510"/>
      <c r="AD10" s="165"/>
      <c r="AE10" s="165"/>
      <c r="AF10" s="165"/>
      <c r="AG10" s="165"/>
      <c r="AH10" s="165"/>
    </row>
    <row r="11" spans="1:34" ht="14.45" customHeight="1">
      <c r="A11" s="557">
        <v>12760</v>
      </c>
      <c r="B11" s="558">
        <v>12760</v>
      </c>
      <c r="C11" s="558">
        <v>0</v>
      </c>
      <c r="D11" s="558">
        <v>3662</v>
      </c>
      <c r="E11" s="558">
        <v>1148</v>
      </c>
      <c r="F11" s="558">
        <v>0</v>
      </c>
      <c r="G11" s="558">
        <v>3100</v>
      </c>
      <c r="H11" s="558">
        <v>0</v>
      </c>
      <c r="I11" s="559">
        <v>4850</v>
      </c>
      <c r="K11" s="199" t="s">
        <v>4</v>
      </c>
      <c r="L11" s="178" t="s">
        <v>14</v>
      </c>
      <c r="M11" s="175"/>
      <c r="N11" s="175"/>
      <c r="O11" s="216" t="s">
        <v>15</v>
      </c>
      <c r="P11" s="217">
        <f>'Ｓ４８（1973）'!A11</f>
        <v>12760</v>
      </c>
      <c r="Q11" s="218">
        <f>'Ｓ４８（1973）'!B11</f>
        <v>12760</v>
      </c>
      <c r="R11" s="218">
        <f>'Ｓ４８（1973）'!D11</f>
        <v>3662</v>
      </c>
      <c r="S11" s="218">
        <f>'Ｓ４８（1973）'!E11</f>
        <v>1148</v>
      </c>
      <c r="T11" s="219">
        <f>'Ｓ４８（1973）'!G11</f>
        <v>3100</v>
      </c>
      <c r="U11" s="207"/>
      <c r="V11" s="200"/>
      <c r="W11" s="172"/>
      <c r="X11" s="172"/>
      <c r="Y11" s="208"/>
      <c r="Z11" s="209"/>
      <c r="AA11" s="210"/>
      <c r="AB11" s="210"/>
      <c r="AC11" s="510"/>
      <c r="AD11" s="165"/>
      <c r="AE11" s="165"/>
      <c r="AF11" s="165"/>
      <c r="AG11" s="165"/>
      <c r="AH11" s="165"/>
    </row>
    <row r="12" spans="1:34" ht="14.45" customHeight="1">
      <c r="A12" s="557">
        <v>10728</v>
      </c>
      <c r="B12" s="558">
        <v>10728</v>
      </c>
      <c r="C12" s="558">
        <v>0</v>
      </c>
      <c r="D12" s="558">
        <v>3062</v>
      </c>
      <c r="E12" s="558">
        <v>1148</v>
      </c>
      <c r="F12" s="558">
        <v>0</v>
      </c>
      <c r="G12" s="558">
        <v>1900</v>
      </c>
      <c r="H12" s="558">
        <v>0</v>
      </c>
      <c r="I12" s="559">
        <v>4618</v>
      </c>
      <c r="K12" s="199"/>
      <c r="L12" s="200"/>
      <c r="M12" s="201" t="s">
        <v>16</v>
      </c>
      <c r="N12" s="202"/>
      <c r="O12" s="203" t="s">
        <v>17</v>
      </c>
      <c r="P12" s="204">
        <f>'Ｓ４８（1973）'!A12</f>
        <v>10728</v>
      </c>
      <c r="Q12" s="205">
        <f>'Ｓ４８（1973）'!B12</f>
        <v>10728</v>
      </c>
      <c r="R12" s="205">
        <f>'Ｓ４８（1973）'!D12</f>
        <v>3062</v>
      </c>
      <c r="S12" s="205">
        <f>'Ｓ４８（1973）'!E12</f>
        <v>1148</v>
      </c>
      <c r="T12" s="206">
        <f>'Ｓ４８（1973）'!G12</f>
        <v>1900</v>
      </c>
      <c r="U12" s="207"/>
      <c r="V12" s="201" t="s">
        <v>16</v>
      </c>
      <c r="W12" s="202"/>
      <c r="X12" s="202"/>
      <c r="Y12" s="220" t="s">
        <v>15</v>
      </c>
      <c r="Z12" s="204">
        <f>'Ｓ４８（1973）'!A173</f>
        <v>648</v>
      </c>
      <c r="AA12" s="205">
        <f>'Ｓ４８（1973）'!B173</f>
        <v>0</v>
      </c>
      <c r="AB12" s="206">
        <f>'Ｓ４８（1973）'!C173</f>
        <v>0</v>
      </c>
      <c r="AC12" s="506">
        <f>'Ｓ４８（1973）'!E173</f>
        <v>0</v>
      </c>
      <c r="AD12" s="165"/>
      <c r="AE12" s="165"/>
      <c r="AF12" s="165"/>
      <c r="AG12" s="165"/>
      <c r="AH12" s="165"/>
    </row>
    <row r="13" spans="1:34" ht="14.45" customHeight="1">
      <c r="A13" s="557">
        <v>0</v>
      </c>
      <c r="B13" s="558">
        <v>0</v>
      </c>
      <c r="C13" s="558">
        <v>0</v>
      </c>
      <c r="D13" s="558">
        <v>0</v>
      </c>
      <c r="E13" s="558">
        <v>0</v>
      </c>
      <c r="F13" s="558">
        <v>0</v>
      </c>
      <c r="G13" s="558">
        <v>0</v>
      </c>
      <c r="H13" s="558">
        <v>0</v>
      </c>
      <c r="I13" s="559">
        <v>0</v>
      </c>
      <c r="K13" s="199"/>
      <c r="L13" s="221"/>
      <c r="M13" s="201" t="s">
        <v>13</v>
      </c>
      <c r="N13" s="222"/>
      <c r="O13" s="223"/>
      <c r="P13" s="213">
        <f>P11-P12</f>
        <v>2032</v>
      </c>
      <c r="Q13" s="214">
        <f>Q11-Q12</f>
        <v>2032</v>
      </c>
      <c r="R13" s="214">
        <f>R11-R12</f>
        <v>600</v>
      </c>
      <c r="S13" s="214">
        <f>S11-S12</f>
        <v>0</v>
      </c>
      <c r="T13" s="215">
        <f>T11-T12</f>
        <v>1200</v>
      </c>
      <c r="U13" s="207"/>
      <c r="V13" s="200"/>
      <c r="W13" s="172"/>
      <c r="X13" s="172"/>
      <c r="Y13" s="212"/>
      <c r="Z13" s="209"/>
      <c r="AA13" s="210"/>
      <c r="AB13" s="210"/>
      <c r="AC13" s="510"/>
      <c r="AD13" s="165"/>
      <c r="AE13" s="165"/>
      <c r="AF13" s="165"/>
      <c r="AG13" s="165"/>
      <c r="AH13" s="165"/>
    </row>
    <row r="14" spans="1:34" ht="14.45" customHeight="1">
      <c r="A14" s="557">
        <v>0</v>
      </c>
      <c r="B14" s="558">
        <v>0</v>
      </c>
      <c r="C14" s="558">
        <v>0</v>
      </c>
      <c r="D14" s="558">
        <v>0</v>
      </c>
      <c r="E14" s="558">
        <v>0</v>
      </c>
      <c r="F14" s="558">
        <v>0</v>
      </c>
      <c r="G14" s="558">
        <v>0</v>
      </c>
      <c r="H14" s="558">
        <v>0</v>
      </c>
      <c r="I14" s="559">
        <v>0</v>
      </c>
      <c r="K14" s="199" t="s">
        <v>4</v>
      </c>
      <c r="L14" s="174"/>
      <c r="M14" s="200" t="s">
        <v>94</v>
      </c>
      <c r="N14" s="202"/>
      <c r="O14" s="203" t="s">
        <v>93</v>
      </c>
      <c r="P14" s="204">
        <f>'Ｓ４８（1973）'!A14</f>
        <v>0</v>
      </c>
      <c r="Q14" s="205">
        <f>'Ｓ４８（1973）'!B14</f>
        <v>0</v>
      </c>
      <c r="R14" s="205">
        <f>'Ｓ４８（1973）'!D14</f>
        <v>0</v>
      </c>
      <c r="S14" s="205">
        <f>'Ｓ４８（1973）'!E14</f>
        <v>0</v>
      </c>
      <c r="T14" s="206">
        <f>'Ｓ４８（1973）'!G14</f>
        <v>0</v>
      </c>
      <c r="U14" s="207"/>
      <c r="V14" s="200"/>
      <c r="W14" s="172"/>
      <c r="X14" s="172"/>
      <c r="Y14" s="212"/>
      <c r="Z14" s="209"/>
      <c r="AA14" s="210"/>
      <c r="AB14" s="210"/>
      <c r="AC14" s="510"/>
      <c r="AD14" s="165"/>
      <c r="AE14" s="165"/>
      <c r="AF14" s="165"/>
      <c r="AG14" s="165"/>
      <c r="AH14" s="165"/>
    </row>
    <row r="15" spans="1:34" ht="14.45" customHeight="1">
      <c r="A15" s="557">
        <v>0</v>
      </c>
      <c r="B15" s="558">
        <v>0</v>
      </c>
      <c r="C15" s="558">
        <v>0</v>
      </c>
      <c r="D15" s="558">
        <v>0</v>
      </c>
      <c r="E15" s="558">
        <v>0</v>
      </c>
      <c r="F15" s="558">
        <v>0</v>
      </c>
      <c r="G15" s="558">
        <v>0</v>
      </c>
      <c r="H15" s="558">
        <v>0</v>
      </c>
      <c r="I15" s="559">
        <v>0</v>
      </c>
      <c r="K15" s="199"/>
      <c r="L15" s="181" t="s">
        <v>102</v>
      </c>
      <c r="M15" s="200"/>
      <c r="N15" s="201" t="s">
        <v>802</v>
      </c>
      <c r="O15" s="203" t="s">
        <v>97</v>
      </c>
      <c r="P15" s="204">
        <f>'Ｓ４８（1973）'!A15</f>
        <v>0</v>
      </c>
      <c r="Q15" s="205">
        <f>'Ｓ４８（1973）'!B15</f>
        <v>0</v>
      </c>
      <c r="R15" s="205">
        <f>'Ｓ４８（1973）'!D15</f>
        <v>0</v>
      </c>
      <c r="S15" s="205">
        <f>'Ｓ４８（1973）'!E15</f>
        <v>0</v>
      </c>
      <c r="T15" s="206">
        <f>'Ｓ４８（1973）'!G15</f>
        <v>0</v>
      </c>
      <c r="U15" s="207"/>
      <c r="V15" s="200"/>
      <c r="W15" s="172"/>
      <c r="X15" s="172"/>
      <c r="Y15" s="212"/>
      <c r="Z15" s="209"/>
      <c r="AA15" s="210"/>
      <c r="AB15" s="210"/>
      <c r="AC15" s="510"/>
      <c r="AD15" s="165"/>
      <c r="AE15" s="165"/>
      <c r="AF15" s="165"/>
      <c r="AG15" s="165"/>
      <c r="AH15" s="165"/>
    </row>
    <row r="16" spans="1:34" ht="14.45" customHeight="1">
      <c r="A16" s="557">
        <v>0</v>
      </c>
      <c r="B16" s="558">
        <v>0</v>
      </c>
      <c r="C16" s="558">
        <v>0</v>
      </c>
      <c r="D16" s="558">
        <v>0</v>
      </c>
      <c r="E16" s="558">
        <v>0</v>
      </c>
      <c r="F16" s="558">
        <v>0</v>
      </c>
      <c r="G16" s="558">
        <v>0</v>
      </c>
      <c r="H16" s="558">
        <v>0</v>
      </c>
      <c r="I16" s="559">
        <v>0</v>
      </c>
      <c r="K16" s="199"/>
      <c r="L16" s="181" t="s">
        <v>103</v>
      </c>
      <c r="M16" s="181"/>
      <c r="N16" s="201" t="s">
        <v>96</v>
      </c>
      <c r="O16" s="203" t="s">
        <v>34</v>
      </c>
      <c r="P16" s="204">
        <f>'Ｓ４８（1973）'!A16</f>
        <v>0</v>
      </c>
      <c r="Q16" s="205">
        <f>'Ｓ４８（1973）'!B16</f>
        <v>0</v>
      </c>
      <c r="R16" s="205">
        <f>'Ｓ４８（1973）'!D16</f>
        <v>0</v>
      </c>
      <c r="S16" s="205">
        <f>'Ｓ４８（1973）'!E16</f>
        <v>0</v>
      </c>
      <c r="T16" s="206">
        <f>'Ｓ４８（1973）'!G16</f>
        <v>0</v>
      </c>
      <c r="U16" s="207"/>
      <c r="V16" s="200"/>
      <c r="W16" s="172"/>
      <c r="X16" s="172"/>
      <c r="Y16" s="212"/>
      <c r="Z16" s="209"/>
      <c r="AA16" s="210"/>
      <c r="AB16" s="210"/>
      <c r="AC16" s="510"/>
      <c r="AD16" s="165"/>
      <c r="AE16" s="165"/>
      <c r="AF16" s="165"/>
      <c r="AG16" s="165"/>
      <c r="AH16" s="165"/>
    </row>
    <row r="17" spans="1:34" ht="14.45" customHeight="1">
      <c r="A17" s="557">
        <v>0</v>
      </c>
      <c r="B17" s="558">
        <v>0</v>
      </c>
      <c r="C17" s="558">
        <v>0</v>
      </c>
      <c r="D17" s="558">
        <v>0</v>
      </c>
      <c r="E17" s="558">
        <v>0</v>
      </c>
      <c r="F17" s="558">
        <v>0</v>
      </c>
      <c r="G17" s="558">
        <v>0</v>
      </c>
      <c r="H17" s="558">
        <v>0</v>
      </c>
      <c r="I17" s="559">
        <v>0</v>
      </c>
      <c r="K17" s="199"/>
      <c r="L17" s="181" t="s">
        <v>41</v>
      </c>
      <c r="M17" s="221"/>
      <c r="N17" s="201" t="s">
        <v>13</v>
      </c>
      <c r="O17" s="203"/>
      <c r="P17" s="224">
        <f>P14-P15-P16</f>
        <v>0</v>
      </c>
      <c r="Q17" s="225">
        <f>Q14-Q15-Q16</f>
        <v>0</v>
      </c>
      <c r="R17" s="225">
        <f>R14-R15-R16</f>
        <v>0</v>
      </c>
      <c r="S17" s="225">
        <f>S14-S15-S16</f>
        <v>0</v>
      </c>
      <c r="T17" s="226">
        <f>T14-T15-T16</f>
        <v>0</v>
      </c>
      <c r="U17" s="207"/>
      <c r="V17" s="200"/>
      <c r="W17" s="172"/>
      <c r="X17" s="172"/>
      <c r="Y17" s="212"/>
      <c r="Z17" s="209"/>
      <c r="AA17" s="210"/>
      <c r="AB17" s="210"/>
      <c r="AC17" s="510"/>
      <c r="AD17" s="165"/>
      <c r="AE17" s="165"/>
      <c r="AF17" s="165"/>
      <c r="AG17" s="165"/>
      <c r="AH17" s="165"/>
    </row>
    <row r="18" spans="1:34" ht="14.45" customHeight="1">
      <c r="A18" s="557">
        <v>0</v>
      </c>
      <c r="B18" s="558">
        <v>0</v>
      </c>
      <c r="C18" s="558">
        <v>0</v>
      </c>
      <c r="D18" s="558">
        <v>0</v>
      </c>
      <c r="E18" s="558">
        <v>0</v>
      </c>
      <c r="F18" s="558">
        <v>0</v>
      </c>
      <c r="G18" s="558">
        <v>0</v>
      </c>
      <c r="H18" s="558">
        <v>0</v>
      </c>
      <c r="I18" s="559">
        <v>0</v>
      </c>
      <c r="K18" s="199"/>
      <c r="L18" s="181"/>
      <c r="M18" s="201" t="s">
        <v>95</v>
      </c>
      <c r="N18" s="202"/>
      <c r="O18" s="203" t="s">
        <v>98</v>
      </c>
      <c r="P18" s="204">
        <f>'Ｓ４８（1973）'!A17</f>
        <v>0</v>
      </c>
      <c r="Q18" s="205">
        <f>'Ｓ４８（1973）'!B17</f>
        <v>0</v>
      </c>
      <c r="R18" s="205">
        <f>'Ｓ４８（1973）'!D17</f>
        <v>0</v>
      </c>
      <c r="S18" s="205">
        <f>'Ｓ４８（1973）'!E17</f>
        <v>0</v>
      </c>
      <c r="T18" s="206">
        <f>'Ｓ４８（1973）'!G17</f>
        <v>0</v>
      </c>
      <c r="U18" s="207"/>
      <c r="V18" s="200"/>
      <c r="W18" s="172"/>
      <c r="X18" s="172"/>
      <c r="Y18" s="212"/>
      <c r="Z18" s="209"/>
      <c r="AA18" s="210"/>
      <c r="AB18" s="210"/>
      <c r="AC18" s="510"/>
      <c r="AD18" s="165"/>
      <c r="AE18" s="165"/>
      <c r="AF18" s="165"/>
      <c r="AG18" s="165"/>
      <c r="AH18" s="165"/>
    </row>
    <row r="19" spans="1:34" ht="14.45" customHeight="1">
      <c r="A19" s="557">
        <v>0</v>
      </c>
      <c r="B19" s="558">
        <v>0</v>
      </c>
      <c r="C19" s="558">
        <v>0</v>
      </c>
      <c r="D19" s="558">
        <v>0</v>
      </c>
      <c r="E19" s="558">
        <v>0</v>
      </c>
      <c r="F19" s="558">
        <v>0</v>
      </c>
      <c r="G19" s="558">
        <v>0</v>
      </c>
      <c r="H19" s="558">
        <v>0</v>
      </c>
      <c r="I19" s="559">
        <v>0</v>
      </c>
      <c r="K19" s="199"/>
      <c r="L19" s="221"/>
      <c r="M19" s="201" t="s">
        <v>13</v>
      </c>
      <c r="N19" s="202"/>
      <c r="O19" s="203" t="s">
        <v>99</v>
      </c>
      <c r="P19" s="204">
        <f>'Ｓ４８（1973）'!A18</f>
        <v>0</v>
      </c>
      <c r="Q19" s="205">
        <f>'Ｓ４８（1973）'!B18</f>
        <v>0</v>
      </c>
      <c r="R19" s="205">
        <f>'Ｓ４８（1973）'!D18</f>
        <v>0</v>
      </c>
      <c r="S19" s="205">
        <f>'Ｓ４８（1973）'!E18</f>
        <v>0</v>
      </c>
      <c r="T19" s="206">
        <f>'Ｓ４８（1973）'!G18</f>
        <v>0</v>
      </c>
      <c r="U19" s="207"/>
      <c r="V19" s="200"/>
      <c r="W19" s="172"/>
      <c r="X19" s="172"/>
      <c r="Y19" s="212"/>
      <c r="Z19" s="209"/>
      <c r="AA19" s="210"/>
      <c r="AB19" s="210"/>
      <c r="AC19" s="510"/>
      <c r="AD19" s="165"/>
      <c r="AE19" s="165"/>
      <c r="AF19" s="165"/>
      <c r="AG19" s="165"/>
      <c r="AH19" s="165"/>
    </row>
    <row r="20" spans="1:34" ht="14.45" customHeight="1">
      <c r="A20" s="557">
        <v>80688</v>
      </c>
      <c r="B20" s="558">
        <v>54671</v>
      </c>
      <c r="C20" s="558">
        <v>26017</v>
      </c>
      <c r="D20" s="558">
        <v>0</v>
      </c>
      <c r="E20" s="558">
        <v>56889</v>
      </c>
      <c r="F20" s="558">
        <v>2747</v>
      </c>
      <c r="G20" s="558">
        <v>11400</v>
      </c>
      <c r="H20" s="558">
        <v>0</v>
      </c>
      <c r="I20" s="559">
        <v>9652</v>
      </c>
      <c r="K20" s="199"/>
      <c r="L20" s="201" t="s">
        <v>19</v>
      </c>
      <c r="M20" s="202"/>
      <c r="N20" s="202"/>
      <c r="O20" s="203" t="s">
        <v>20</v>
      </c>
      <c r="P20" s="204">
        <f>'Ｓ４８（1973）'!A19</f>
        <v>0</v>
      </c>
      <c r="Q20" s="205">
        <f>'Ｓ４８（1973）'!B19</f>
        <v>0</v>
      </c>
      <c r="R20" s="205">
        <f>'Ｓ４８（1973）'!D19</f>
        <v>0</v>
      </c>
      <c r="S20" s="205">
        <f>'Ｓ４８（1973）'!E19</f>
        <v>0</v>
      </c>
      <c r="T20" s="206">
        <f>'Ｓ４８（1973）'!G19</f>
        <v>0</v>
      </c>
      <c r="U20" s="207" t="s">
        <v>4</v>
      </c>
      <c r="V20" s="200"/>
      <c r="W20" s="172"/>
      <c r="X20" s="172"/>
      <c r="Y20" s="212"/>
      <c r="Z20" s="209"/>
      <c r="AA20" s="210"/>
      <c r="AB20" s="210"/>
      <c r="AC20" s="510"/>
      <c r="AD20" s="165"/>
      <c r="AE20" s="165"/>
      <c r="AF20" s="165"/>
      <c r="AG20" s="165"/>
      <c r="AH20" s="165"/>
    </row>
    <row r="21" spans="1:34" ht="14.45" customHeight="1">
      <c r="A21" s="557">
        <v>1190</v>
      </c>
      <c r="B21" s="558">
        <v>1190</v>
      </c>
      <c r="C21" s="558">
        <v>0</v>
      </c>
      <c r="D21" s="558">
        <v>0</v>
      </c>
      <c r="E21" s="558">
        <v>1190</v>
      </c>
      <c r="F21" s="558">
        <v>0</v>
      </c>
      <c r="G21" s="558">
        <v>0</v>
      </c>
      <c r="H21" s="558">
        <v>0</v>
      </c>
      <c r="I21" s="559">
        <v>0</v>
      </c>
      <c r="K21" s="199" t="s">
        <v>21</v>
      </c>
      <c r="L21" s="200"/>
      <c r="M21" s="201" t="s">
        <v>22</v>
      </c>
      <c r="N21" s="202"/>
      <c r="O21" s="203" t="s">
        <v>23</v>
      </c>
      <c r="P21" s="204">
        <f>'Ｓ４８（1973）'!A21</f>
        <v>1190</v>
      </c>
      <c r="Q21" s="205">
        <f>'Ｓ４８（1973）'!B21</f>
        <v>1190</v>
      </c>
      <c r="R21" s="205">
        <f>'Ｓ４８（1973）'!D21</f>
        <v>0</v>
      </c>
      <c r="S21" s="205">
        <f>'Ｓ４８（1973）'!E21</f>
        <v>1190</v>
      </c>
      <c r="T21" s="206">
        <f>'Ｓ４８（1973）'!G21</f>
        <v>0</v>
      </c>
      <c r="U21" s="207" t="s">
        <v>24</v>
      </c>
      <c r="V21" s="200"/>
      <c r="W21" s="212"/>
      <c r="X21" s="212"/>
      <c r="Y21" s="212"/>
      <c r="Z21" s="209"/>
      <c r="AA21" s="210"/>
      <c r="AB21" s="210"/>
      <c r="AC21" s="510"/>
      <c r="AD21" s="165"/>
      <c r="AE21" s="165"/>
      <c r="AF21" s="165"/>
      <c r="AG21" s="165"/>
      <c r="AH21" s="165"/>
    </row>
    <row r="22" spans="1:34" ht="14.45" customHeight="1">
      <c r="A22" s="557">
        <v>32857</v>
      </c>
      <c r="B22" s="558">
        <v>32857</v>
      </c>
      <c r="C22" s="558">
        <v>0</v>
      </c>
      <c r="D22" s="558">
        <v>0</v>
      </c>
      <c r="E22" s="558">
        <v>20155</v>
      </c>
      <c r="F22" s="558">
        <v>1262</v>
      </c>
      <c r="G22" s="558">
        <v>9800</v>
      </c>
      <c r="H22" s="558">
        <v>0</v>
      </c>
      <c r="I22" s="559">
        <v>1640</v>
      </c>
      <c r="K22" s="199"/>
      <c r="L22" s="200" t="s">
        <v>25</v>
      </c>
      <c r="M22" s="201" t="s">
        <v>26</v>
      </c>
      <c r="N22" s="202"/>
      <c r="O22" s="203" t="s">
        <v>27</v>
      </c>
      <c r="P22" s="204">
        <f>'Ｓ４８（1973）'!A22</f>
        <v>32857</v>
      </c>
      <c r="Q22" s="205">
        <f>'Ｓ４８（1973）'!B22</f>
        <v>32857</v>
      </c>
      <c r="R22" s="205">
        <f>'Ｓ４８（1973）'!D22</f>
        <v>0</v>
      </c>
      <c r="S22" s="205">
        <f>'Ｓ４８（1973）'!E22</f>
        <v>20155</v>
      </c>
      <c r="T22" s="206">
        <f>'Ｓ４８（1973）'!G22</f>
        <v>9800</v>
      </c>
      <c r="U22" s="207"/>
      <c r="V22" s="200"/>
      <c r="W22" s="172"/>
      <c r="X22" s="172"/>
      <c r="Y22" s="212"/>
      <c r="Z22" s="209"/>
      <c r="AA22" s="210"/>
      <c r="AB22" s="210"/>
      <c r="AC22" s="510"/>
      <c r="AD22" s="165"/>
      <c r="AE22" s="165"/>
      <c r="AF22" s="165"/>
      <c r="AG22" s="165"/>
      <c r="AH22" s="165"/>
    </row>
    <row r="23" spans="1:34" ht="14.45" customHeight="1">
      <c r="A23" s="557">
        <v>0</v>
      </c>
      <c r="B23" s="558">
        <v>0</v>
      </c>
      <c r="C23" s="558">
        <v>0</v>
      </c>
      <c r="D23" s="558">
        <v>0</v>
      </c>
      <c r="E23" s="558">
        <v>0</v>
      </c>
      <c r="F23" s="558">
        <v>0</v>
      </c>
      <c r="G23" s="558">
        <v>0</v>
      </c>
      <c r="H23" s="558">
        <v>0</v>
      </c>
      <c r="I23" s="559">
        <v>0</v>
      </c>
      <c r="K23" s="199"/>
      <c r="L23" s="200" t="s">
        <v>28</v>
      </c>
      <c r="M23" s="201" t="s">
        <v>29</v>
      </c>
      <c r="N23" s="202"/>
      <c r="O23" s="203" t="s">
        <v>30</v>
      </c>
      <c r="P23" s="204">
        <f>'Ｓ４８（1973）'!A23</f>
        <v>0</v>
      </c>
      <c r="Q23" s="205">
        <f>'Ｓ４８（1973）'!B23</f>
        <v>0</v>
      </c>
      <c r="R23" s="205">
        <f>'Ｓ４８（1973）'!D23</f>
        <v>0</v>
      </c>
      <c r="S23" s="205">
        <f>'Ｓ４８（1973）'!E23</f>
        <v>0</v>
      </c>
      <c r="T23" s="206">
        <f>'Ｓ４８（1973）'!G23</f>
        <v>0</v>
      </c>
      <c r="U23" s="207"/>
      <c r="V23" s="200"/>
      <c r="W23" s="172"/>
      <c r="X23" s="172"/>
      <c r="Y23" s="172"/>
      <c r="Z23" s="209"/>
      <c r="AA23" s="210"/>
      <c r="AB23" s="210"/>
      <c r="AC23" s="510"/>
      <c r="AD23" s="165"/>
      <c r="AE23" s="165"/>
      <c r="AF23" s="165"/>
      <c r="AG23" s="165"/>
      <c r="AH23" s="165"/>
    </row>
    <row r="24" spans="1:34" ht="14.45" customHeight="1">
      <c r="A24" s="557">
        <v>0</v>
      </c>
      <c r="B24" s="558">
        <v>0</v>
      </c>
      <c r="C24" s="558">
        <v>0</v>
      </c>
      <c r="D24" s="558">
        <v>0</v>
      </c>
      <c r="E24" s="558">
        <v>0</v>
      </c>
      <c r="F24" s="558">
        <v>0</v>
      </c>
      <c r="G24" s="558">
        <v>0</v>
      </c>
      <c r="H24" s="558">
        <v>0</v>
      </c>
      <c r="I24" s="559">
        <v>0</v>
      </c>
      <c r="K24" s="199"/>
      <c r="L24" s="200" t="s">
        <v>31</v>
      </c>
      <c r="M24" s="201" t="s">
        <v>32</v>
      </c>
      <c r="N24" s="202"/>
      <c r="O24" s="203" t="s">
        <v>33</v>
      </c>
      <c r="P24" s="204">
        <f>'Ｓ４８（1973）'!A24</f>
        <v>0</v>
      </c>
      <c r="Q24" s="205">
        <f>'Ｓ４８（1973）'!B24</f>
        <v>0</v>
      </c>
      <c r="R24" s="205">
        <f>'Ｓ４８（1973）'!D24</f>
        <v>0</v>
      </c>
      <c r="S24" s="205">
        <f>'Ｓ４８（1973）'!E24</f>
        <v>0</v>
      </c>
      <c r="T24" s="206">
        <f>'Ｓ４８（1973）'!G24</f>
        <v>0</v>
      </c>
      <c r="U24" s="207"/>
      <c r="V24" s="200"/>
      <c r="W24" s="212"/>
      <c r="X24" s="212"/>
      <c r="Y24" s="212"/>
      <c r="Z24" s="209"/>
      <c r="AA24" s="210"/>
      <c r="AB24" s="210"/>
      <c r="AC24" s="510"/>
      <c r="AD24" s="165"/>
      <c r="AE24" s="165"/>
      <c r="AF24" s="165"/>
      <c r="AG24" s="165"/>
      <c r="AH24" s="165"/>
    </row>
    <row r="25" spans="1:34" ht="14.45" customHeight="1">
      <c r="A25" s="557">
        <v>0</v>
      </c>
      <c r="B25" s="558">
        <v>0</v>
      </c>
      <c r="C25" s="558">
        <v>0</v>
      </c>
      <c r="D25" s="558">
        <v>0</v>
      </c>
      <c r="E25" s="558">
        <v>0</v>
      </c>
      <c r="F25" s="558">
        <v>0</v>
      </c>
      <c r="G25" s="558">
        <v>0</v>
      </c>
      <c r="H25" s="558">
        <v>0</v>
      </c>
      <c r="I25" s="559">
        <v>0</v>
      </c>
      <c r="K25" s="199"/>
      <c r="L25" s="200" t="s">
        <v>35</v>
      </c>
      <c r="M25" s="201" t="s">
        <v>36</v>
      </c>
      <c r="N25" s="202"/>
      <c r="O25" s="203" t="s">
        <v>37</v>
      </c>
      <c r="P25" s="204">
        <f>'Ｓ４８（1973）'!A25</f>
        <v>0</v>
      </c>
      <c r="Q25" s="205">
        <f>'Ｓ４８（1973）'!B25</f>
        <v>0</v>
      </c>
      <c r="R25" s="205">
        <f>'Ｓ４８（1973）'!D25</f>
        <v>0</v>
      </c>
      <c r="S25" s="205">
        <f>'Ｓ４８（1973）'!E25</f>
        <v>0</v>
      </c>
      <c r="T25" s="206">
        <f>'Ｓ４８（1973）'!G25</f>
        <v>0</v>
      </c>
      <c r="U25" s="207"/>
      <c r="V25" s="200"/>
      <c r="W25" s="172"/>
      <c r="X25" s="172"/>
      <c r="Y25" s="212"/>
      <c r="Z25" s="209"/>
      <c r="AA25" s="210"/>
      <c r="AB25" s="210"/>
      <c r="AC25" s="510"/>
      <c r="AD25" s="165"/>
      <c r="AE25" s="165"/>
      <c r="AF25" s="165"/>
      <c r="AG25" s="165"/>
      <c r="AH25" s="165"/>
    </row>
    <row r="26" spans="1:34" ht="14.45" customHeight="1">
      <c r="A26" s="557">
        <v>31665</v>
      </c>
      <c r="B26" s="558">
        <v>20624</v>
      </c>
      <c r="C26" s="558">
        <v>11041</v>
      </c>
      <c r="D26" s="558">
        <v>0</v>
      </c>
      <c r="E26" s="558">
        <v>20618</v>
      </c>
      <c r="F26" s="558">
        <v>1485</v>
      </c>
      <c r="G26" s="558">
        <v>1600</v>
      </c>
      <c r="H26" s="558">
        <v>0</v>
      </c>
      <c r="I26" s="559">
        <v>7962</v>
      </c>
      <c r="K26" s="199"/>
      <c r="L26" s="200" t="s">
        <v>38</v>
      </c>
      <c r="M26" s="201" t="s">
        <v>644</v>
      </c>
      <c r="N26" s="202"/>
      <c r="O26" s="203" t="s">
        <v>40</v>
      </c>
      <c r="P26" s="204">
        <f>'Ｓ４８（1973）'!A26</f>
        <v>31665</v>
      </c>
      <c r="Q26" s="205">
        <f>'Ｓ４８（1973）'!B26</f>
        <v>20624</v>
      </c>
      <c r="R26" s="205">
        <f>'Ｓ４８（1973）'!D26</f>
        <v>0</v>
      </c>
      <c r="S26" s="205">
        <f>'Ｓ４８（1973）'!E26</f>
        <v>20618</v>
      </c>
      <c r="T26" s="206">
        <f>'Ｓ４８（1973）'!G26</f>
        <v>1600</v>
      </c>
      <c r="U26" s="207"/>
      <c r="V26" s="200"/>
      <c r="W26" s="172"/>
      <c r="X26" s="172"/>
      <c r="Y26" s="172"/>
      <c r="Z26" s="209"/>
      <c r="AA26" s="210"/>
      <c r="AB26" s="210"/>
      <c r="AC26" s="510"/>
      <c r="AD26" s="165"/>
      <c r="AE26" s="165"/>
      <c r="AF26" s="165"/>
      <c r="AG26" s="165"/>
      <c r="AH26" s="165"/>
    </row>
    <row r="27" spans="1:34" ht="14.45" customHeight="1">
      <c r="A27" s="557">
        <v>0</v>
      </c>
      <c r="B27" s="558">
        <v>0</v>
      </c>
      <c r="C27" s="558">
        <v>0</v>
      </c>
      <c r="D27" s="558">
        <v>0</v>
      </c>
      <c r="E27" s="558">
        <v>0</v>
      </c>
      <c r="F27" s="558">
        <v>0</v>
      </c>
      <c r="G27" s="558">
        <v>0</v>
      </c>
      <c r="H27" s="558">
        <v>0</v>
      </c>
      <c r="I27" s="559">
        <v>0</v>
      </c>
      <c r="K27" s="199"/>
      <c r="L27" s="200" t="s">
        <v>41</v>
      </c>
      <c r="M27" s="201" t="s">
        <v>42</v>
      </c>
      <c r="N27" s="202"/>
      <c r="O27" s="203" t="s">
        <v>43</v>
      </c>
      <c r="P27" s="204">
        <f>'Ｓ４８（1973）'!A27</f>
        <v>0</v>
      </c>
      <c r="Q27" s="205">
        <f>'Ｓ４８（1973）'!B27</f>
        <v>0</v>
      </c>
      <c r="R27" s="205">
        <f>'Ｓ４８（1973）'!D27</f>
        <v>0</v>
      </c>
      <c r="S27" s="205">
        <f>'Ｓ４８（1973）'!E27</f>
        <v>0</v>
      </c>
      <c r="T27" s="206">
        <f>'Ｓ４８（1973）'!G27</f>
        <v>0</v>
      </c>
      <c r="U27" s="207"/>
      <c r="V27" s="200"/>
      <c r="W27" s="172"/>
      <c r="X27" s="172"/>
      <c r="Y27" s="172"/>
      <c r="Z27" s="209"/>
      <c r="AA27" s="210"/>
      <c r="AB27" s="210"/>
      <c r="AC27" s="510"/>
      <c r="AD27" s="165"/>
      <c r="AE27" s="165"/>
      <c r="AF27" s="165"/>
      <c r="AG27" s="165"/>
      <c r="AH27" s="165"/>
    </row>
    <row r="28" spans="1:34" ht="14.45" customHeight="1">
      <c r="A28" s="557">
        <v>14976</v>
      </c>
      <c r="B28" s="558">
        <v>0</v>
      </c>
      <c r="C28" s="558">
        <v>14976</v>
      </c>
      <c r="D28" s="558">
        <v>0</v>
      </c>
      <c r="E28" s="558">
        <v>14926</v>
      </c>
      <c r="F28" s="558">
        <v>0</v>
      </c>
      <c r="G28" s="558">
        <v>0</v>
      </c>
      <c r="H28" s="558">
        <v>0</v>
      </c>
      <c r="I28" s="559">
        <v>50</v>
      </c>
      <c r="K28" s="199" t="s">
        <v>128</v>
      </c>
      <c r="L28" s="221"/>
      <c r="M28" s="201" t="s">
        <v>13</v>
      </c>
      <c r="N28" s="202"/>
      <c r="O28" s="203" t="s">
        <v>44</v>
      </c>
      <c r="P28" s="204">
        <f>'Ｓ４８（1973）'!A28</f>
        <v>14976</v>
      </c>
      <c r="Q28" s="205">
        <f>'Ｓ４８（1973）'!B28</f>
        <v>0</v>
      </c>
      <c r="R28" s="205">
        <f>'Ｓ４８（1973）'!D28</f>
        <v>0</v>
      </c>
      <c r="S28" s="205">
        <f>'Ｓ４８（1973）'!E28</f>
        <v>14926</v>
      </c>
      <c r="T28" s="206">
        <f>'Ｓ４８（1973）'!G28</f>
        <v>0</v>
      </c>
      <c r="U28" s="207"/>
      <c r="V28" s="200"/>
      <c r="W28" s="172"/>
      <c r="X28" s="172"/>
      <c r="Y28" s="172"/>
      <c r="Z28" s="209"/>
      <c r="AA28" s="210"/>
      <c r="AB28" s="210"/>
      <c r="AC28" s="510"/>
      <c r="AD28" s="165"/>
      <c r="AE28" s="165"/>
      <c r="AF28" s="165"/>
      <c r="AG28" s="165"/>
      <c r="AH28" s="165"/>
    </row>
    <row r="29" spans="1:34" ht="14.45" customHeight="1">
      <c r="A29" s="557">
        <v>0</v>
      </c>
      <c r="B29" s="558">
        <v>0</v>
      </c>
      <c r="C29" s="558">
        <v>0</v>
      </c>
      <c r="D29" s="558">
        <v>0</v>
      </c>
      <c r="E29" s="558">
        <v>0</v>
      </c>
      <c r="F29" s="558">
        <v>0</v>
      </c>
      <c r="G29" s="558">
        <v>0</v>
      </c>
      <c r="H29" s="558">
        <v>0</v>
      </c>
      <c r="I29" s="559">
        <v>0</v>
      </c>
      <c r="K29" s="199" t="s">
        <v>4</v>
      </c>
      <c r="L29" s="178" t="s">
        <v>45</v>
      </c>
      <c r="M29" s="202"/>
      <c r="N29" s="202"/>
      <c r="O29" s="203" t="s">
        <v>46</v>
      </c>
      <c r="P29" s="204">
        <f>'Ｓ４８（1973）'!A29</f>
        <v>0</v>
      </c>
      <c r="Q29" s="205">
        <f>'Ｓ４８（1973）'!B29</f>
        <v>0</v>
      </c>
      <c r="R29" s="205">
        <f>'Ｓ４８（1973）'!D29</f>
        <v>0</v>
      </c>
      <c r="S29" s="205">
        <f>'Ｓ４８（1973）'!E29</f>
        <v>0</v>
      </c>
      <c r="T29" s="206">
        <f>'Ｓ４８（1973）'!G29</f>
        <v>0</v>
      </c>
      <c r="U29" s="207" t="s">
        <v>4</v>
      </c>
      <c r="V29" s="200"/>
      <c r="W29" s="172"/>
      <c r="X29" s="172"/>
      <c r="Y29" s="212"/>
      <c r="Z29" s="209"/>
      <c r="AA29" s="210"/>
      <c r="AB29" s="210"/>
      <c r="AC29" s="510"/>
      <c r="AD29" s="165"/>
      <c r="AE29" s="165"/>
      <c r="AF29" s="165"/>
      <c r="AG29" s="165"/>
      <c r="AH29" s="165"/>
    </row>
    <row r="30" spans="1:34" ht="14.45" customHeight="1">
      <c r="A30" s="557">
        <v>0</v>
      </c>
      <c r="B30" s="558">
        <v>0</v>
      </c>
      <c r="C30" s="558">
        <v>0</v>
      </c>
      <c r="D30" s="558">
        <v>0</v>
      </c>
      <c r="E30" s="558">
        <v>0</v>
      </c>
      <c r="F30" s="558">
        <v>0</v>
      </c>
      <c r="G30" s="558">
        <v>0</v>
      </c>
      <c r="H30" s="558">
        <v>0</v>
      </c>
      <c r="I30" s="559">
        <v>0</v>
      </c>
      <c r="K30" s="199"/>
      <c r="L30" s="200"/>
      <c r="M30" s="201" t="s">
        <v>100</v>
      </c>
      <c r="N30" s="202"/>
      <c r="O30" s="203" t="s">
        <v>75</v>
      </c>
      <c r="P30" s="204">
        <f>'Ｓ４８（1973）'!A30</f>
        <v>0</v>
      </c>
      <c r="Q30" s="205">
        <f>'Ｓ４８（1973）'!B30</f>
        <v>0</v>
      </c>
      <c r="R30" s="205">
        <f>'Ｓ４８（1973）'!D30</f>
        <v>0</v>
      </c>
      <c r="S30" s="205">
        <f>'Ｓ４８（1973）'!E30</f>
        <v>0</v>
      </c>
      <c r="T30" s="206">
        <f>'Ｓ４８（1973）'!G30</f>
        <v>0</v>
      </c>
      <c r="U30" s="207"/>
      <c r="V30" s="200"/>
      <c r="W30" s="172"/>
      <c r="X30" s="172"/>
      <c r="Y30" s="212"/>
      <c r="Z30" s="209"/>
      <c r="AA30" s="210"/>
      <c r="AB30" s="210"/>
      <c r="AC30" s="510"/>
      <c r="AD30" s="165"/>
      <c r="AE30" s="165"/>
      <c r="AF30" s="165"/>
      <c r="AG30" s="165"/>
      <c r="AH30" s="165"/>
    </row>
    <row r="31" spans="1:34" ht="14.45" customHeight="1">
      <c r="A31" s="557">
        <v>0</v>
      </c>
      <c r="B31" s="558">
        <v>0</v>
      </c>
      <c r="C31" s="558">
        <v>0</v>
      </c>
      <c r="D31" s="558">
        <v>0</v>
      </c>
      <c r="E31" s="558">
        <v>0</v>
      </c>
      <c r="F31" s="558">
        <v>0</v>
      </c>
      <c r="G31" s="558">
        <v>0</v>
      </c>
      <c r="H31" s="558">
        <v>0</v>
      </c>
      <c r="I31" s="559">
        <v>0</v>
      </c>
      <c r="K31" s="199"/>
      <c r="L31" s="200"/>
      <c r="M31" s="201" t="s">
        <v>101</v>
      </c>
      <c r="N31" s="202"/>
      <c r="O31" s="203" t="s">
        <v>77</v>
      </c>
      <c r="P31" s="204">
        <f>'Ｓ４８（1973）'!A31</f>
        <v>0</v>
      </c>
      <c r="Q31" s="205">
        <f>'Ｓ４８（1973）'!B31</f>
        <v>0</v>
      </c>
      <c r="R31" s="205">
        <f>'Ｓ４８（1973）'!D31</f>
        <v>0</v>
      </c>
      <c r="S31" s="205">
        <f>'Ｓ４８（1973）'!E31</f>
        <v>0</v>
      </c>
      <c r="T31" s="206">
        <f>'Ｓ４８（1973）'!G31</f>
        <v>0</v>
      </c>
      <c r="U31" s="207"/>
      <c r="V31" s="200"/>
      <c r="W31" s="172"/>
      <c r="X31" s="172"/>
      <c r="Y31" s="212"/>
      <c r="Z31" s="209"/>
      <c r="AA31" s="210"/>
      <c r="AB31" s="210"/>
      <c r="AC31" s="510"/>
      <c r="AD31" s="165"/>
      <c r="AE31" s="165"/>
      <c r="AF31" s="165"/>
      <c r="AG31" s="165"/>
      <c r="AH31" s="165"/>
    </row>
    <row r="32" spans="1:34" ht="14.45" customHeight="1">
      <c r="A32" s="557">
        <v>30901</v>
      </c>
      <c r="B32" s="558">
        <v>30901</v>
      </c>
      <c r="C32" s="558">
        <v>0</v>
      </c>
      <c r="D32" s="558">
        <v>18432</v>
      </c>
      <c r="E32" s="558">
        <v>0</v>
      </c>
      <c r="F32" s="558">
        <v>0</v>
      </c>
      <c r="G32" s="558">
        <v>8700</v>
      </c>
      <c r="H32" s="558">
        <v>2179</v>
      </c>
      <c r="I32" s="559">
        <v>1590</v>
      </c>
      <c r="K32" s="199"/>
      <c r="L32" s="200"/>
      <c r="M32" s="201" t="s">
        <v>13</v>
      </c>
      <c r="N32" s="202"/>
      <c r="O32" s="203"/>
      <c r="P32" s="224">
        <f>P29-P30-P31</f>
        <v>0</v>
      </c>
      <c r="Q32" s="225">
        <f>Q29-Q30-Q31</f>
        <v>0</v>
      </c>
      <c r="R32" s="225">
        <f>R29-R30-R31</f>
        <v>0</v>
      </c>
      <c r="S32" s="225">
        <f>S29-S30-S31</f>
        <v>0</v>
      </c>
      <c r="T32" s="226">
        <f>T29-T30-T31</f>
        <v>0</v>
      </c>
      <c r="U32" s="207"/>
      <c r="V32" s="200"/>
      <c r="W32" s="172"/>
      <c r="X32" s="172"/>
      <c r="Y32" s="212"/>
      <c r="Z32" s="209"/>
      <c r="AA32" s="210"/>
      <c r="AB32" s="210"/>
      <c r="AC32" s="510"/>
      <c r="AD32" s="165"/>
      <c r="AE32" s="165"/>
      <c r="AF32" s="165"/>
      <c r="AG32" s="165"/>
      <c r="AH32" s="165"/>
    </row>
    <row r="33" spans="1:34" ht="14.45" customHeight="1">
      <c r="A33" s="557">
        <v>9417</v>
      </c>
      <c r="B33" s="558">
        <v>9417</v>
      </c>
      <c r="C33" s="558">
        <v>0</v>
      </c>
      <c r="D33" s="558">
        <v>6000</v>
      </c>
      <c r="E33" s="558">
        <v>0</v>
      </c>
      <c r="F33" s="558">
        <v>0</v>
      </c>
      <c r="G33" s="558">
        <v>2100</v>
      </c>
      <c r="H33" s="558">
        <v>0</v>
      </c>
      <c r="I33" s="559">
        <v>1317</v>
      </c>
      <c r="K33" s="199"/>
      <c r="L33" s="178"/>
      <c r="M33" s="201" t="s">
        <v>47</v>
      </c>
      <c r="N33" s="202"/>
      <c r="O33" s="203" t="s">
        <v>48</v>
      </c>
      <c r="P33" s="204">
        <f>'Ｓ４８（1973）'!A33</f>
        <v>9417</v>
      </c>
      <c r="Q33" s="205">
        <f>'Ｓ４８（1973）'!B33</f>
        <v>9417</v>
      </c>
      <c r="R33" s="205">
        <f>'Ｓ４８（1973）'!D33</f>
        <v>6000</v>
      </c>
      <c r="S33" s="205">
        <f>'Ｓ４８（1973）'!E33</f>
        <v>0</v>
      </c>
      <c r="T33" s="206">
        <f>'Ｓ４８（1973）'!G33</f>
        <v>2100</v>
      </c>
      <c r="U33" s="207" t="s">
        <v>4</v>
      </c>
      <c r="V33" s="201" t="s">
        <v>49</v>
      </c>
      <c r="W33" s="202"/>
      <c r="X33" s="202"/>
      <c r="Y33" s="203" t="s">
        <v>17</v>
      </c>
      <c r="Z33" s="204">
        <f>'Ｓ４８（1973）'!A174</f>
        <v>2670</v>
      </c>
      <c r="AA33" s="205">
        <f>'Ｓ４８（1973）'!B174</f>
        <v>1422</v>
      </c>
      <c r="AB33" s="206">
        <f>'Ｓ４８（1973）'!C174</f>
        <v>0</v>
      </c>
      <c r="AC33" s="506">
        <f>'Ｓ４８（1973）'!E174</f>
        <v>600</v>
      </c>
      <c r="AD33" s="165"/>
      <c r="AE33" s="165"/>
      <c r="AF33" s="165"/>
      <c r="AG33" s="165"/>
      <c r="AH33" s="165"/>
    </row>
    <row r="34" spans="1:34" ht="14.45" customHeight="1">
      <c r="A34" s="557">
        <v>0</v>
      </c>
      <c r="B34" s="558">
        <v>0</v>
      </c>
      <c r="C34" s="558">
        <v>0</v>
      </c>
      <c r="D34" s="558">
        <v>0</v>
      </c>
      <c r="E34" s="558">
        <v>0</v>
      </c>
      <c r="F34" s="558">
        <v>0</v>
      </c>
      <c r="G34" s="558">
        <v>0</v>
      </c>
      <c r="H34" s="558">
        <v>0</v>
      </c>
      <c r="I34" s="559">
        <v>0</v>
      </c>
      <c r="K34" s="199"/>
      <c r="L34" s="200"/>
      <c r="M34" s="201" t="s">
        <v>50</v>
      </c>
      <c r="N34" s="202"/>
      <c r="O34" s="203" t="s">
        <v>51</v>
      </c>
      <c r="P34" s="204">
        <f>'Ｓ４８（1973）'!A34</f>
        <v>0</v>
      </c>
      <c r="Q34" s="205">
        <f>'Ｓ４８（1973）'!B34</f>
        <v>0</v>
      </c>
      <c r="R34" s="205">
        <f>'Ｓ４８（1973）'!D34</f>
        <v>0</v>
      </c>
      <c r="S34" s="205">
        <f>'Ｓ４８（1973）'!E34</f>
        <v>0</v>
      </c>
      <c r="T34" s="206">
        <f>'Ｓ４８（1973）'!G34</f>
        <v>0</v>
      </c>
      <c r="U34" s="207"/>
      <c r="V34" s="200"/>
      <c r="W34" s="172"/>
      <c r="X34" s="172"/>
      <c r="Y34" s="212"/>
      <c r="Z34" s="209"/>
      <c r="AA34" s="210"/>
      <c r="AB34" s="210"/>
      <c r="AC34" s="510"/>
      <c r="AD34" s="165"/>
      <c r="AE34" s="165"/>
      <c r="AF34" s="165"/>
      <c r="AG34" s="165"/>
      <c r="AH34" s="165"/>
    </row>
    <row r="35" spans="1:34" ht="14.45" customHeight="1">
      <c r="A35" s="557">
        <v>0</v>
      </c>
      <c r="B35" s="558">
        <v>0</v>
      </c>
      <c r="C35" s="558">
        <v>0</v>
      </c>
      <c r="D35" s="558">
        <v>0</v>
      </c>
      <c r="E35" s="558">
        <v>0</v>
      </c>
      <c r="F35" s="558">
        <v>0</v>
      </c>
      <c r="G35" s="558">
        <v>0</v>
      </c>
      <c r="H35" s="558">
        <v>0</v>
      </c>
      <c r="I35" s="559">
        <v>0</v>
      </c>
      <c r="K35" s="199" t="s">
        <v>129</v>
      </c>
      <c r="L35" s="200"/>
      <c r="M35" s="201" t="s">
        <v>52</v>
      </c>
      <c r="N35" s="202"/>
      <c r="O35" s="203" t="s">
        <v>53</v>
      </c>
      <c r="P35" s="204">
        <f>'Ｓ４８（1973）'!A35</f>
        <v>0</v>
      </c>
      <c r="Q35" s="205">
        <f>'Ｓ４８（1973）'!B35</f>
        <v>0</v>
      </c>
      <c r="R35" s="205">
        <f>'Ｓ４８（1973）'!D35</f>
        <v>0</v>
      </c>
      <c r="S35" s="205">
        <f>'Ｓ４８（1973）'!E35</f>
        <v>0</v>
      </c>
      <c r="T35" s="206">
        <f>'Ｓ４８（1973）'!G35</f>
        <v>0</v>
      </c>
      <c r="U35" s="207"/>
      <c r="V35" s="200"/>
      <c r="W35" s="172"/>
      <c r="X35" s="172"/>
      <c r="Y35" s="212"/>
      <c r="Z35" s="209"/>
      <c r="AA35" s="210"/>
      <c r="AB35" s="210"/>
      <c r="AC35" s="510"/>
      <c r="AD35" s="165"/>
      <c r="AE35" s="165"/>
      <c r="AF35" s="165"/>
      <c r="AG35" s="165"/>
      <c r="AH35" s="165"/>
    </row>
    <row r="36" spans="1:34" ht="14.45" customHeight="1">
      <c r="A36" s="557">
        <v>0</v>
      </c>
      <c r="B36" s="558">
        <v>0</v>
      </c>
      <c r="C36" s="558">
        <v>0</v>
      </c>
      <c r="D36" s="558">
        <v>0</v>
      </c>
      <c r="E36" s="558">
        <v>0</v>
      </c>
      <c r="F36" s="558">
        <v>0</v>
      </c>
      <c r="G36" s="558">
        <v>0</v>
      </c>
      <c r="H36" s="558">
        <v>0</v>
      </c>
      <c r="I36" s="559">
        <v>0</v>
      </c>
      <c r="K36" s="199"/>
      <c r="L36" s="200" t="s">
        <v>54</v>
      </c>
      <c r="M36" s="201" t="s">
        <v>32</v>
      </c>
      <c r="N36" s="202"/>
      <c r="O36" s="203" t="s">
        <v>55</v>
      </c>
      <c r="P36" s="204">
        <f>'Ｓ４８（1973）'!A36</f>
        <v>0</v>
      </c>
      <c r="Q36" s="205">
        <f>'Ｓ４８（1973）'!B36</f>
        <v>0</v>
      </c>
      <c r="R36" s="205">
        <f>'Ｓ４８（1973）'!D36</f>
        <v>0</v>
      </c>
      <c r="S36" s="205">
        <f>'Ｓ４８（1973）'!E36</f>
        <v>0</v>
      </c>
      <c r="T36" s="206">
        <f>'Ｓ４８（1973）'!G36</f>
        <v>0</v>
      </c>
      <c r="U36" s="207"/>
      <c r="V36" s="200"/>
      <c r="W36" s="172"/>
      <c r="X36" s="172"/>
      <c r="Y36" s="212"/>
      <c r="Z36" s="209"/>
      <c r="AA36" s="210"/>
      <c r="AB36" s="210"/>
      <c r="AC36" s="510"/>
      <c r="AD36" s="165"/>
      <c r="AE36" s="165"/>
      <c r="AF36" s="165"/>
      <c r="AG36" s="165"/>
      <c r="AH36" s="165"/>
    </row>
    <row r="37" spans="1:34" ht="14.45" customHeight="1">
      <c r="A37" s="557">
        <v>0</v>
      </c>
      <c r="B37" s="558">
        <v>0</v>
      </c>
      <c r="C37" s="558">
        <v>0</v>
      </c>
      <c r="D37" s="558">
        <v>0</v>
      </c>
      <c r="E37" s="558">
        <v>0</v>
      </c>
      <c r="F37" s="558">
        <v>0</v>
      </c>
      <c r="G37" s="558">
        <v>0</v>
      </c>
      <c r="H37" s="558">
        <v>0</v>
      </c>
      <c r="I37" s="559">
        <v>0</v>
      </c>
      <c r="K37" s="199"/>
      <c r="L37" s="200"/>
      <c r="M37" s="201" t="s">
        <v>42</v>
      </c>
      <c r="N37" s="202"/>
      <c r="O37" s="203" t="s">
        <v>56</v>
      </c>
      <c r="P37" s="204">
        <f>'Ｓ４８（1973）'!A37</f>
        <v>0</v>
      </c>
      <c r="Q37" s="205">
        <f>'Ｓ４８（1973）'!B37</f>
        <v>0</v>
      </c>
      <c r="R37" s="205">
        <f>'Ｓ４８（1973）'!D37</f>
        <v>0</v>
      </c>
      <c r="S37" s="205">
        <f>'Ｓ４８（1973）'!E37</f>
        <v>0</v>
      </c>
      <c r="T37" s="206">
        <f>'Ｓ４８（1973）'!G37</f>
        <v>0</v>
      </c>
      <c r="U37" s="207"/>
      <c r="V37" s="200"/>
      <c r="W37" s="172"/>
      <c r="X37" s="172"/>
      <c r="Y37" s="212"/>
      <c r="Z37" s="209"/>
      <c r="AA37" s="210"/>
      <c r="AB37" s="210"/>
      <c r="AC37" s="510"/>
      <c r="AD37" s="165"/>
      <c r="AE37" s="165"/>
      <c r="AF37" s="165"/>
      <c r="AG37" s="165"/>
      <c r="AH37" s="165"/>
    </row>
    <row r="38" spans="1:34" ht="14.45" customHeight="1">
      <c r="A38" s="557">
        <v>0</v>
      </c>
      <c r="B38" s="558">
        <v>0</v>
      </c>
      <c r="C38" s="558">
        <v>0</v>
      </c>
      <c r="D38" s="558">
        <v>0</v>
      </c>
      <c r="E38" s="558">
        <v>0</v>
      </c>
      <c r="F38" s="558">
        <v>0</v>
      </c>
      <c r="G38" s="558">
        <v>0</v>
      </c>
      <c r="H38" s="558">
        <v>0</v>
      </c>
      <c r="I38" s="559">
        <v>0</v>
      </c>
      <c r="K38" s="199"/>
      <c r="L38" s="200"/>
      <c r="M38" s="201" t="s">
        <v>57</v>
      </c>
      <c r="N38" s="202"/>
      <c r="O38" s="203" t="s">
        <v>58</v>
      </c>
      <c r="P38" s="204">
        <f>'Ｓ４８（1973）'!A38</f>
        <v>0</v>
      </c>
      <c r="Q38" s="205">
        <f>'Ｓ４８（1973）'!B38</f>
        <v>0</v>
      </c>
      <c r="R38" s="205">
        <f>'Ｓ４８（1973）'!D38</f>
        <v>0</v>
      </c>
      <c r="S38" s="205">
        <f>'Ｓ４８（1973）'!E38</f>
        <v>0</v>
      </c>
      <c r="T38" s="206">
        <f>'Ｓ４８（1973）'!G38</f>
        <v>0</v>
      </c>
      <c r="U38" s="207"/>
      <c r="V38" s="200"/>
      <c r="W38" s="172"/>
      <c r="X38" s="172"/>
      <c r="Y38" s="212"/>
      <c r="Z38" s="209"/>
      <c r="AA38" s="210"/>
      <c r="AB38" s="210"/>
      <c r="AC38" s="510"/>
      <c r="AD38" s="165"/>
      <c r="AE38" s="165"/>
      <c r="AF38" s="165"/>
      <c r="AG38" s="165"/>
      <c r="AH38" s="165"/>
    </row>
    <row r="39" spans="1:34" ht="14.45" customHeight="1">
      <c r="A39" s="557">
        <v>0</v>
      </c>
      <c r="B39" s="558">
        <v>0</v>
      </c>
      <c r="C39" s="558">
        <v>0</v>
      </c>
      <c r="D39" s="558">
        <v>0</v>
      </c>
      <c r="E39" s="558">
        <v>0</v>
      </c>
      <c r="F39" s="558">
        <v>0</v>
      </c>
      <c r="G39" s="558">
        <v>0</v>
      </c>
      <c r="H39" s="558">
        <v>0</v>
      </c>
      <c r="I39" s="559">
        <v>0</v>
      </c>
      <c r="K39" s="199"/>
      <c r="L39" s="200"/>
      <c r="M39" s="178" t="s">
        <v>60</v>
      </c>
      <c r="N39" s="202"/>
      <c r="O39" s="203" t="s">
        <v>61</v>
      </c>
      <c r="P39" s="204">
        <f>'Ｓ４８（1973）'!A39</f>
        <v>0</v>
      </c>
      <c r="Q39" s="205">
        <f>'Ｓ４８（1973）'!B39</f>
        <v>0</v>
      </c>
      <c r="R39" s="205">
        <f>'Ｓ４８（1973）'!D39</f>
        <v>0</v>
      </c>
      <c r="S39" s="205">
        <f>'Ｓ４８（1973）'!E39</f>
        <v>0</v>
      </c>
      <c r="T39" s="206">
        <f>'Ｓ４８（1973）'!G39</f>
        <v>0</v>
      </c>
      <c r="U39" s="207"/>
      <c r="V39" s="200"/>
      <c r="W39" s="172"/>
      <c r="X39" s="172"/>
      <c r="Y39" s="212"/>
      <c r="Z39" s="209"/>
      <c r="AA39" s="210"/>
      <c r="AB39" s="210"/>
      <c r="AC39" s="510"/>
      <c r="AD39" s="165"/>
      <c r="AE39" s="165"/>
      <c r="AF39" s="165"/>
      <c r="AG39" s="165"/>
      <c r="AH39" s="165"/>
    </row>
    <row r="40" spans="1:34" ht="14.45" customHeight="1">
      <c r="A40" s="557">
        <v>0</v>
      </c>
      <c r="B40" s="558">
        <v>0</v>
      </c>
      <c r="C40" s="558">
        <v>0</v>
      </c>
      <c r="D40" s="558">
        <v>0</v>
      </c>
      <c r="E40" s="558">
        <v>0</v>
      </c>
      <c r="F40" s="558">
        <v>0</v>
      </c>
      <c r="G40" s="558">
        <v>0</v>
      </c>
      <c r="H40" s="558">
        <v>0</v>
      </c>
      <c r="I40" s="559">
        <v>0</v>
      </c>
      <c r="K40" s="199"/>
      <c r="L40" s="200" t="s">
        <v>59</v>
      </c>
      <c r="M40" s="200"/>
      <c r="N40" s="201" t="s">
        <v>62</v>
      </c>
      <c r="O40" s="203" t="s">
        <v>63</v>
      </c>
      <c r="P40" s="204">
        <f>'Ｓ４８（1973）'!A40</f>
        <v>0</v>
      </c>
      <c r="Q40" s="205">
        <f>'Ｓ４８（1973）'!B40</f>
        <v>0</v>
      </c>
      <c r="R40" s="205">
        <f>'Ｓ４８（1973）'!D40</f>
        <v>0</v>
      </c>
      <c r="S40" s="205">
        <f>'Ｓ４８（1973）'!E40</f>
        <v>0</v>
      </c>
      <c r="T40" s="206">
        <f>'Ｓ４８（1973）'!G40</f>
        <v>0</v>
      </c>
      <c r="U40" s="207"/>
      <c r="V40" s="201" t="s">
        <v>62</v>
      </c>
      <c r="W40" s="202"/>
      <c r="X40" s="202"/>
      <c r="Y40" s="203" t="s">
        <v>18</v>
      </c>
      <c r="Z40" s="204">
        <f>'Ｓ４８（1973）'!A175</f>
        <v>0</v>
      </c>
      <c r="AA40" s="205">
        <f>'Ｓ４８（1973）'!B175</f>
        <v>0</v>
      </c>
      <c r="AB40" s="206">
        <f>'Ｓ４８（1973）'!C175</f>
        <v>0</v>
      </c>
      <c r="AC40" s="506">
        <f>'Ｓ４８（1973）'!E175</f>
        <v>0</v>
      </c>
      <c r="AD40" s="165"/>
      <c r="AE40" s="165"/>
      <c r="AF40" s="165"/>
      <c r="AG40" s="165"/>
      <c r="AH40" s="165"/>
    </row>
    <row r="41" spans="1:34" ht="14.45" customHeight="1">
      <c r="A41" s="557">
        <v>0</v>
      </c>
      <c r="B41" s="558">
        <v>0</v>
      </c>
      <c r="C41" s="558">
        <v>0</v>
      </c>
      <c r="D41" s="558">
        <v>0</v>
      </c>
      <c r="E41" s="558">
        <v>0</v>
      </c>
      <c r="F41" s="558">
        <v>0</v>
      </c>
      <c r="G41" s="558">
        <v>0</v>
      </c>
      <c r="H41" s="558">
        <v>0</v>
      </c>
      <c r="I41" s="559">
        <v>0</v>
      </c>
      <c r="K41" s="199"/>
      <c r="L41" s="200"/>
      <c r="M41" s="200"/>
      <c r="N41" s="201" t="s">
        <v>64</v>
      </c>
      <c r="O41" s="203" t="s">
        <v>65</v>
      </c>
      <c r="P41" s="204">
        <f>'Ｓ４８（1973）'!A41</f>
        <v>0</v>
      </c>
      <c r="Q41" s="205">
        <f>'Ｓ４８（1973）'!B41</f>
        <v>0</v>
      </c>
      <c r="R41" s="205">
        <f>'Ｓ４８（1973）'!D41</f>
        <v>0</v>
      </c>
      <c r="S41" s="205">
        <f>'Ｓ４８（1973）'!E41</f>
        <v>0</v>
      </c>
      <c r="T41" s="206">
        <f>'Ｓ４８（1973）'!G41</f>
        <v>0</v>
      </c>
      <c r="U41" s="207"/>
      <c r="V41" s="200"/>
      <c r="W41" s="172"/>
      <c r="X41" s="172"/>
      <c r="Y41" s="212"/>
      <c r="Z41" s="209"/>
      <c r="AA41" s="210"/>
      <c r="AB41" s="210"/>
      <c r="AC41" s="510"/>
      <c r="AD41" s="165"/>
      <c r="AE41" s="165"/>
      <c r="AF41" s="165"/>
      <c r="AG41" s="165"/>
      <c r="AH41" s="165"/>
    </row>
    <row r="42" spans="1:34" ht="14.45" customHeight="1">
      <c r="A42" s="557">
        <v>0</v>
      </c>
      <c r="B42" s="558">
        <v>0</v>
      </c>
      <c r="C42" s="558">
        <v>0</v>
      </c>
      <c r="D42" s="558">
        <v>0</v>
      </c>
      <c r="E42" s="558">
        <v>0</v>
      </c>
      <c r="F42" s="558">
        <v>0</v>
      </c>
      <c r="G42" s="558">
        <v>0</v>
      </c>
      <c r="H42" s="558">
        <v>0</v>
      </c>
      <c r="I42" s="559">
        <v>0</v>
      </c>
      <c r="K42" s="199" t="s">
        <v>38</v>
      </c>
      <c r="L42" s="200"/>
      <c r="M42" s="200"/>
      <c r="N42" s="201" t="s">
        <v>66</v>
      </c>
      <c r="O42" s="203" t="s">
        <v>67</v>
      </c>
      <c r="P42" s="204">
        <f>'Ｓ４８（1973）'!A42</f>
        <v>0</v>
      </c>
      <c r="Q42" s="205">
        <f>'Ｓ４８（1973）'!B42</f>
        <v>0</v>
      </c>
      <c r="R42" s="205">
        <f>'Ｓ４８（1973）'!D42</f>
        <v>0</v>
      </c>
      <c r="S42" s="205">
        <f>'Ｓ４８（1973）'!E42</f>
        <v>0</v>
      </c>
      <c r="T42" s="206">
        <f>'Ｓ４８（1973）'!G42</f>
        <v>0</v>
      </c>
      <c r="U42" s="207"/>
      <c r="V42" s="200"/>
      <c r="W42" s="172"/>
      <c r="X42" s="172"/>
      <c r="Y42" s="212"/>
      <c r="Z42" s="209"/>
      <c r="AA42" s="210"/>
      <c r="AB42" s="210"/>
      <c r="AC42" s="510"/>
      <c r="AD42" s="165"/>
      <c r="AE42" s="165"/>
      <c r="AF42" s="165"/>
      <c r="AG42" s="165"/>
      <c r="AH42" s="165"/>
    </row>
    <row r="43" spans="1:34" ht="14.45" customHeight="1">
      <c r="A43" s="557">
        <v>0</v>
      </c>
      <c r="B43" s="558">
        <v>0</v>
      </c>
      <c r="C43" s="558">
        <v>0</v>
      </c>
      <c r="D43" s="558">
        <v>0</v>
      </c>
      <c r="E43" s="558">
        <v>0</v>
      </c>
      <c r="F43" s="558">
        <v>0</v>
      </c>
      <c r="G43" s="558">
        <v>0</v>
      </c>
      <c r="H43" s="558">
        <v>0</v>
      </c>
      <c r="I43" s="559">
        <v>0</v>
      </c>
      <c r="K43" s="199"/>
      <c r="L43" s="200"/>
      <c r="M43" s="200"/>
      <c r="N43" s="201" t="s">
        <v>645</v>
      </c>
      <c r="O43" s="203" t="s">
        <v>69</v>
      </c>
      <c r="P43" s="204">
        <f>'Ｓ４８（1973）'!A43</f>
        <v>0</v>
      </c>
      <c r="Q43" s="205">
        <f>'Ｓ４８（1973）'!B43</f>
        <v>0</v>
      </c>
      <c r="R43" s="205">
        <f>'Ｓ４８（1973）'!D43</f>
        <v>0</v>
      </c>
      <c r="S43" s="205">
        <f>'Ｓ４８（1973）'!E43</f>
        <v>0</v>
      </c>
      <c r="T43" s="206">
        <f>'Ｓ４８（1973）'!G43</f>
        <v>0</v>
      </c>
      <c r="U43" s="207"/>
      <c r="V43" s="200"/>
      <c r="W43" s="172"/>
      <c r="X43" s="172"/>
      <c r="Y43" s="212"/>
      <c r="Z43" s="209"/>
      <c r="AA43" s="210"/>
      <c r="AB43" s="210"/>
      <c r="AC43" s="510"/>
      <c r="AD43" s="165"/>
      <c r="AE43" s="165"/>
      <c r="AF43" s="165"/>
      <c r="AG43" s="165"/>
      <c r="AH43" s="165"/>
    </row>
    <row r="44" spans="1:34" ht="14.45" customHeight="1">
      <c r="A44" s="557">
        <v>21484</v>
      </c>
      <c r="B44" s="558">
        <v>21484</v>
      </c>
      <c r="C44" s="558">
        <v>0</v>
      </c>
      <c r="D44" s="558">
        <v>12432</v>
      </c>
      <c r="E44" s="558">
        <v>0</v>
      </c>
      <c r="F44" s="558">
        <v>0</v>
      </c>
      <c r="G44" s="558">
        <v>6600</v>
      </c>
      <c r="H44" s="558">
        <v>2179</v>
      </c>
      <c r="I44" s="559">
        <v>273</v>
      </c>
      <c r="K44" s="199"/>
      <c r="L44" s="200" t="s">
        <v>41</v>
      </c>
      <c r="M44" s="221"/>
      <c r="N44" s="201" t="s">
        <v>13</v>
      </c>
      <c r="O44" s="203"/>
      <c r="P44" s="224">
        <f>P39-P40-P41-P42-P43</f>
        <v>0</v>
      </c>
      <c r="Q44" s="225">
        <f>Q39-Q40-Q41-Q42-Q43</f>
        <v>0</v>
      </c>
      <c r="R44" s="225">
        <f>R39-R40-R41-R42-R43</f>
        <v>0</v>
      </c>
      <c r="S44" s="225">
        <f>S39-S40-S41-S42-S43</f>
        <v>0</v>
      </c>
      <c r="T44" s="226">
        <f>T39-T40-T41-T42-T43</f>
        <v>0</v>
      </c>
      <c r="U44" s="207"/>
      <c r="V44" s="200"/>
      <c r="W44" s="172"/>
      <c r="X44" s="172"/>
      <c r="Y44" s="212"/>
      <c r="Z44" s="209"/>
      <c r="AA44" s="210"/>
      <c r="AB44" s="210"/>
      <c r="AC44" s="510"/>
      <c r="AD44" s="165"/>
      <c r="AE44" s="165"/>
      <c r="AF44" s="165"/>
      <c r="AG44" s="165"/>
      <c r="AH44" s="165"/>
    </row>
    <row r="45" spans="1:34" ht="14.45" customHeight="1">
      <c r="A45" s="557">
        <v>0</v>
      </c>
      <c r="B45" s="558">
        <v>0</v>
      </c>
      <c r="C45" s="558">
        <v>0</v>
      </c>
      <c r="D45" s="558">
        <v>0</v>
      </c>
      <c r="E45" s="558">
        <v>0</v>
      </c>
      <c r="F45" s="558">
        <v>0</v>
      </c>
      <c r="G45" s="558">
        <v>0</v>
      </c>
      <c r="H45" s="558">
        <v>0</v>
      </c>
      <c r="I45" s="559">
        <v>0</v>
      </c>
      <c r="K45" s="227" t="s">
        <v>803</v>
      </c>
      <c r="L45" s="200"/>
      <c r="M45" s="201" t="s">
        <v>70</v>
      </c>
      <c r="N45" s="202"/>
      <c r="O45" s="203" t="s">
        <v>71</v>
      </c>
      <c r="P45" s="204">
        <f>'Ｓ４８（1973）'!A44</f>
        <v>21484</v>
      </c>
      <c r="Q45" s="205">
        <f>'Ｓ４８（1973）'!B44</f>
        <v>21484</v>
      </c>
      <c r="R45" s="205">
        <f>'Ｓ４８（1973）'!D44</f>
        <v>12432</v>
      </c>
      <c r="S45" s="205">
        <f>'Ｓ４８（1973）'!E44</f>
        <v>0</v>
      </c>
      <c r="T45" s="206">
        <f>'Ｓ４８（1973）'!G44</f>
        <v>6600</v>
      </c>
      <c r="U45" s="207" t="s">
        <v>72</v>
      </c>
      <c r="V45" s="201" t="s">
        <v>87</v>
      </c>
      <c r="W45" s="202"/>
      <c r="X45" s="202"/>
      <c r="Y45" s="203" t="s">
        <v>93</v>
      </c>
      <c r="Z45" s="204">
        <f>'Ｓ４８（1973）'!A176</f>
        <v>1702</v>
      </c>
      <c r="AA45" s="205">
        <f>'Ｓ４８（1973）'!B176</f>
        <v>0</v>
      </c>
      <c r="AB45" s="206">
        <f>'Ｓ４８（1973）'!C176</f>
        <v>0</v>
      </c>
      <c r="AC45" s="506">
        <f>'Ｓ４８（1973）'!E176</f>
        <v>0</v>
      </c>
      <c r="AD45" s="165"/>
      <c r="AE45" s="165"/>
      <c r="AF45" s="165"/>
      <c r="AG45" s="165"/>
      <c r="AH45" s="165"/>
    </row>
    <row r="46" spans="1:34" ht="14.45" customHeight="1">
      <c r="A46" s="557">
        <v>0</v>
      </c>
      <c r="B46" s="558">
        <v>0</v>
      </c>
      <c r="C46" s="558">
        <v>0</v>
      </c>
      <c r="D46" s="558">
        <v>0</v>
      </c>
      <c r="E46" s="558">
        <v>0</v>
      </c>
      <c r="F46" s="558">
        <v>0</v>
      </c>
      <c r="G46" s="558">
        <v>0</v>
      </c>
      <c r="H46" s="558">
        <v>0</v>
      </c>
      <c r="I46" s="559">
        <v>0</v>
      </c>
      <c r="K46" s="199" t="s">
        <v>130</v>
      </c>
      <c r="L46" s="200"/>
      <c r="M46" s="201" t="s">
        <v>73</v>
      </c>
      <c r="N46" s="202"/>
      <c r="O46" s="203" t="s">
        <v>74</v>
      </c>
      <c r="P46" s="204">
        <f>'Ｓ４８（1973）'!A45</f>
        <v>0</v>
      </c>
      <c r="Q46" s="205">
        <f>'Ｓ４８（1973）'!B45</f>
        <v>0</v>
      </c>
      <c r="R46" s="205">
        <f>'Ｓ４８（1973）'!D45</f>
        <v>0</v>
      </c>
      <c r="S46" s="205">
        <f>'Ｓ４８（1973）'!E45</f>
        <v>0</v>
      </c>
      <c r="T46" s="206">
        <f>'Ｓ４８（1973）'!G45</f>
        <v>0</v>
      </c>
      <c r="U46" s="207"/>
      <c r="V46" s="200"/>
      <c r="W46" s="172"/>
      <c r="X46" s="172"/>
      <c r="Y46" s="212"/>
      <c r="Z46" s="209"/>
      <c r="AA46" s="210"/>
      <c r="AB46" s="210"/>
      <c r="AC46" s="510"/>
      <c r="AD46" s="165"/>
      <c r="AE46" s="165"/>
      <c r="AF46" s="165"/>
      <c r="AG46" s="165"/>
      <c r="AH46" s="165"/>
    </row>
    <row r="47" spans="1:34" ht="14.45" customHeight="1">
      <c r="A47" s="557">
        <v>0</v>
      </c>
      <c r="B47" s="558">
        <v>0</v>
      </c>
      <c r="C47" s="558">
        <v>0</v>
      </c>
      <c r="D47" s="558">
        <v>0</v>
      </c>
      <c r="E47" s="558">
        <v>0</v>
      </c>
      <c r="F47" s="558">
        <v>0</v>
      </c>
      <c r="G47" s="558">
        <v>0</v>
      </c>
      <c r="H47" s="558">
        <v>0</v>
      </c>
      <c r="I47" s="559">
        <v>0</v>
      </c>
      <c r="K47" s="199"/>
      <c r="L47" s="221"/>
      <c r="M47" s="201" t="s">
        <v>13</v>
      </c>
      <c r="N47" s="202"/>
      <c r="O47" s="203" t="s">
        <v>76</v>
      </c>
      <c r="P47" s="204">
        <f>'Ｓ４８（1973）'!A46</f>
        <v>0</v>
      </c>
      <c r="Q47" s="205">
        <f>'Ｓ４８（1973）'!B46</f>
        <v>0</v>
      </c>
      <c r="R47" s="205">
        <f>'Ｓ４８（1973）'!D46</f>
        <v>0</v>
      </c>
      <c r="S47" s="205">
        <f>'Ｓ４８（1973）'!E46</f>
        <v>0</v>
      </c>
      <c r="T47" s="206">
        <f>'Ｓ４８（1973）'!G46</f>
        <v>0</v>
      </c>
      <c r="U47" s="207"/>
      <c r="V47" s="200"/>
      <c r="W47" s="172"/>
      <c r="X47" s="172"/>
      <c r="Y47" s="212"/>
      <c r="Z47" s="209"/>
      <c r="AA47" s="210"/>
      <c r="AB47" s="210"/>
      <c r="AC47" s="510"/>
      <c r="AD47" s="165"/>
      <c r="AE47" s="165"/>
      <c r="AF47" s="165"/>
      <c r="AG47" s="165"/>
      <c r="AH47" s="165"/>
    </row>
    <row r="48" spans="1:34" ht="14.45" customHeight="1">
      <c r="A48" s="557">
        <v>0</v>
      </c>
      <c r="B48" s="558">
        <v>0</v>
      </c>
      <c r="C48" s="558">
        <v>0</v>
      </c>
      <c r="D48" s="558">
        <v>0</v>
      </c>
      <c r="E48" s="558">
        <v>0</v>
      </c>
      <c r="F48" s="558">
        <v>0</v>
      </c>
      <c r="G48" s="558">
        <v>0</v>
      </c>
      <c r="H48" s="558">
        <v>0</v>
      </c>
      <c r="I48" s="559">
        <v>0</v>
      </c>
      <c r="K48" s="199" t="s">
        <v>4</v>
      </c>
      <c r="L48" s="178" t="s">
        <v>78</v>
      </c>
      <c r="M48" s="202"/>
      <c r="N48" s="202"/>
      <c r="O48" s="203" t="s">
        <v>79</v>
      </c>
      <c r="P48" s="204">
        <f>'Ｓ４８（1973）'!A47</f>
        <v>0</v>
      </c>
      <c r="Q48" s="205">
        <f>'Ｓ４８（1973）'!B47</f>
        <v>0</v>
      </c>
      <c r="R48" s="205">
        <f>'Ｓ４８（1973）'!D47</f>
        <v>0</v>
      </c>
      <c r="S48" s="205">
        <f>'Ｓ４８（1973）'!E47</f>
        <v>0</v>
      </c>
      <c r="T48" s="206">
        <f>'Ｓ４８（1973）'!G47</f>
        <v>0</v>
      </c>
      <c r="U48" s="207" t="s">
        <v>4</v>
      </c>
      <c r="V48" s="200"/>
      <c r="W48" s="172"/>
      <c r="X48" s="172"/>
      <c r="Y48" s="212"/>
      <c r="Z48" s="209"/>
      <c r="AA48" s="210"/>
      <c r="AB48" s="210"/>
      <c r="AC48" s="510"/>
      <c r="AD48" s="165"/>
      <c r="AE48" s="165"/>
      <c r="AF48" s="165"/>
      <c r="AG48" s="165"/>
      <c r="AH48" s="165"/>
    </row>
    <row r="49" spans="1:38" ht="14.45" customHeight="1">
      <c r="A49" s="557">
        <v>14451</v>
      </c>
      <c r="B49" s="558">
        <v>14451</v>
      </c>
      <c r="C49" s="558">
        <v>0</v>
      </c>
      <c r="D49" s="558">
        <v>2400</v>
      </c>
      <c r="E49" s="558">
        <v>0</v>
      </c>
      <c r="F49" s="558">
        <v>1000</v>
      </c>
      <c r="G49" s="558">
        <v>7200</v>
      </c>
      <c r="H49" s="558">
        <v>0</v>
      </c>
      <c r="I49" s="559">
        <v>3851</v>
      </c>
      <c r="K49" s="199"/>
      <c r="L49" s="200"/>
      <c r="M49" s="201" t="s">
        <v>11</v>
      </c>
      <c r="N49" s="202"/>
      <c r="O49" s="203" t="s">
        <v>80</v>
      </c>
      <c r="P49" s="204">
        <f>'Ｓ４８（1973）'!A48</f>
        <v>0</v>
      </c>
      <c r="Q49" s="205">
        <f>'Ｓ４８（1973）'!B48</f>
        <v>0</v>
      </c>
      <c r="R49" s="205">
        <f>'Ｓ４８（1973）'!D48</f>
        <v>0</v>
      </c>
      <c r="S49" s="205">
        <f>'Ｓ４８（1973）'!E48</f>
        <v>0</v>
      </c>
      <c r="T49" s="206">
        <f>'Ｓ４８（1973）'!G48</f>
        <v>0</v>
      </c>
      <c r="U49" s="207"/>
      <c r="V49" s="200"/>
      <c r="W49" s="172"/>
      <c r="X49" s="172"/>
      <c r="Y49" s="212"/>
      <c r="Z49" s="209"/>
      <c r="AA49" s="210"/>
      <c r="AB49" s="210"/>
      <c r="AC49" s="510"/>
      <c r="AD49" s="165"/>
      <c r="AE49" s="165"/>
      <c r="AF49" s="165"/>
      <c r="AG49" s="165"/>
      <c r="AH49" s="165"/>
    </row>
    <row r="50" spans="1:38" ht="14.45" customHeight="1">
      <c r="A50" s="557">
        <v>14451</v>
      </c>
      <c r="B50" s="558">
        <v>14451</v>
      </c>
      <c r="C50" s="558">
        <v>0</v>
      </c>
      <c r="D50" s="558">
        <v>2400</v>
      </c>
      <c r="E50" s="558">
        <v>0</v>
      </c>
      <c r="F50" s="558">
        <v>1000</v>
      </c>
      <c r="G50" s="558">
        <v>7200</v>
      </c>
      <c r="H50" s="558">
        <v>0</v>
      </c>
      <c r="I50" s="559">
        <v>3851</v>
      </c>
      <c r="K50" s="199"/>
      <c r="L50" s="221"/>
      <c r="M50" s="201" t="s">
        <v>13</v>
      </c>
      <c r="N50" s="202"/>
      <c r="O50" s="203"/>
      <c r="P50" s="224">
        <f>P48-P49</f>
        <v>0</v>
      </c>
      <c r="Q50" s="225">
        <f>Q48-Q49</f>
        <v>0</v>
      </c>
      <c r="R50" s="225">
        <f>R48-R49</f>
        <v>0</v>
      </c>
      <c r="S50" s="225">
        <f>S48-S49</f>
        <v>0</v>
      </c>
      <c r="T50" s="226">
        <f>T48-T49</f>
        <v>0</v>
      </c>
      <c r="U50" s="207"/>
      <c r="V50" s="221"/>
      <c r="W50" s="222"/>
      <c r="X50" s="222"/>
      <c r="Y50" s="223"/>
      <c r="Z50" s="228"/>
      <c r="AA50" s="229"/>
      <c r="AB50" s="229"/>
      <c r="AC50" s="512"/>
      <c r="AD50" s="165"/>
      <c r="AE50" s="165"/>
      <c r="AF50" s="165"/>
      <c r="AG50" s="165"/>
      <c r="AH50" s="165"/>
    </row>
    <row r="51" spans="1:38" ht="14.45" customHeight="1">
      <c r="A51" s="557">
        <v>0</v>
      </c>
      <c r="B51" s="558">
        <v>0</v>
      </c>
      <c r="C51" s="558">
        <v>0</v>
      </c>
      <c r="D51" s="558">
        <v>0</v>
      </c>
      <c r="E51" s="558">
        <v>0</v>
      </c>
      <c r="F51" s="558">
        <v>0</v>
      </c>
      <c r="G51" s="558">
        <v>0</v>
      </c>
      <c r="H51" s="558">
        <v>0</v>
      </c>
      <c r="I51" s="559">
        <v>0</v>
      </c>
      <c r="K51" s="199"/>
      <c r="L51" s="174"/>
      <c r="M51" s="201" t="s">
        <v>88</v>
      </c>
      <c r="N51" s="202"/>
      <c r="O51" s="203" t="s">
        <v>109</v>
      </c>
      <c r="P51" s="204">
        <f>'Ｓ４８（1973）'!A50</f>
        <v>14451</v>
      </c>
      <c r="Q51" s="205">
        <f>'Ｓ４８（1973）'!B50</f>
        <v>14451</v>
      </c>
      <c r="R51" s="205">
        <f>'Ｓ４８（1973）'!D50</f>
        <v>2400</v>
      </c>
      <c r="S51" s="205">
        <f>'Ｓ４８（1973）'!E50</f>
        <v>0</v>
      </c>
      <c r="T51" s="206">
        <f>'Ｓ４８（1973）'!G50</f>
        <v>7200</v>
      </c>
      <c r="U51" s="207"/>
      <c r="V51" s="201" t="s">
        <v>88</v>
      </c>
      <c r="W51" s="222"/>
      <c r="X51" s="222"/>
      <c r="Y51" s="223" t="s">
        <v>10</v>
      </c>
      <c r="Z51" s="231">
        <f>'Ｓ４８（1973）'!A170</f>
        <v>0</v>
      </c>
      <c r="AA51" s="232">
        <f>'Ｓ４８（1973）'!B170</f>
        <v>0</v>
      </c>
      <c r="AB51" s="233">
        <f>'Ｓ４８（1973）'!C170</f>
        <v>0</v>
      </c>
      <c r="AC51" s="513">
        <f>'Ｓ４８（1973）'!E170</f>
        <v>0</v>
      </c>
      <c r="AD51" s="165"/>
      <c r="AE51" s="165"/>
      <c r="AF51" s="165"/>
      <c r="AG51" s="165"/>
      <c r="AH51" s="165"/>
    </row>
    <row r="52" spans="1:38" ht="14.45" customHeight="1">
      <c r="A52" s="557">
        <v>0</v>
      </c>
      <c r="B52" s="558">
        <v>0</v>
      </c>
      <c r="C52" s="558">
        <v>0</v>
      </c>
      <c r="D52" s="558">
        <v>0</v>
      </c>
      <c r="E52" s="558">
        <v>0</v>
      </c>
      <c r="F52" s="558">
        <v>0</v>
      </c>
      <c r="G52" s="558">
        <v>0</v>
      </c>
      <c r="H52" s="558">
        <v>0</v>
      </c>
      <c r="I52" s="559">
        <v>0</v>
      </c>
      <c r="K52" s="199"/>
      <c r="L52" s="181" t="s">
        <v>91</v>
      </c>
      <c r="M52" s="201" t="s">
        <v>89</v>
      </c>
      <c r="N52" s="202"/>
      <c r="O52" s="203" t="s">
        <v>110</v>
      </c>
      <c r="P52" s="204">
        <f>'Ｓ４８（1973）'!A51</f>
        <v>0</v>
      </c>
      <c r="Q52" s="205">
        <f>'Ｓ４８（1973）'!B51</f>
        <v>0</v>
      </c>
      <c r="R52" s="205">
        <f>'Ｓ４８（1973）'!D51</f>
        <v>0</v>
      </c>
      <c r="S52" s="205">
        <f>'Ｓ４８（1973）'!E51</f>
        <v>0</v>
      </c>
      <c r="T52" s="206">
        <f>'Ｓ４８（1973）'!G51</f>
        <v>0</v>
      </c>
      <c r="U52" s="207"/>
      <c r="V52" s="221" t="s">
        <v>89</v>
      </c>
      <c r="W52" s="222"/>
      <c r="X52" s="222"/>
      <c r="Y52" s="223" t="s">
        <v>9</v>
      </c>
      <c r="Z52" s="231">
        <f>'Ｓ４８（1973）'!A171</f>
        <v>0</v>
      </c>
      <c r="AA52" s="232">
        <f>'Ｓ４８（1973）'!B171</f>
        <v>0</v>
      </c>
      <c r="AB52" s="233">
        <f>'Ｓ４８（1973）'!C171</f>
        <v>0</v>
      </c>
      <c r="AC52" s="513">
        <f>'Ｓ４８（1973）'!E171</f>
        <v>0</v>
      </c>
      <c r="AD52" s="165"/>
      <c r="AE52" s="165"/>
      <c r="AF52" s="165"/>
      <c r="AG52" s="165"/>
      <c r="AH52" s="165"/>
    </row>
    <row r="53" spans="1:38" ht="14.45" customHeight="1">
      <c r="A53" s="557">
        <v>0</v>
      </c>
      <c r="B53" s="558">
        <v>0</v>
      </c>
      <c r="C53" s="558">
        <v>0</v>
      </c>
      <c r="D53" s="558">
        <v>0</v>
      </c>
      <c r="E53" s="558">
        <v>0</v>
      </c>
      <c r="F53" s="558">
        <v>0</v>
      </c>
      <c r="G53" s="558">
        <v>0</v>
      </c>
      <c r="H53" s="558">
        <v>0</v>
      </c>
      <c r="I53" s="559">
        <v>0</v>
      </c>
      <c r="K53" s="199"/>
      <c r="L53" s="181"/>
      <c r="M53" s="201" t="s">
        <v>104</v>
      </c>
      <c r="N53" s="202"/>
      <c r="O53" s="203" t="s">
        <v>111</v>
      </c>
      <c r="P53" s="204">
        <f>'Ｓ４８（1973）'!A52</f>
        <v>0</v>
      </c>
      <c r="Q53" s="205">
        <f>'Ｓ４８（1973）'!B52</f>
        <v>0</v>
      </c>
      <c r="R53" s="205">
        <f>'Ｓ４８（1973）'!D52</f>
        <v>0</v>
      </c>
      <c r="S53" s="205">
        <f>'Ｓ４８（1973）'!E52</f>
        <v>0</v>
      </c>
      <c r="T53" s="206">
        <f>'Ｓ４８（1973）'!G52</f>
        <v>0</v>
      </c>
      <c r="U53" s="207"/>
      <c r="V53" s="221"/>
      <c r="W53" s="222"/>
      <c r="X53" s="222"/>
      <c r="Y53" s="223"/>
      <c r="Z53" s="228"/>
      <c r="AA53" s="234"/>
      <c r="AB53" s="229"/>
      <c r="AC53" s="512"/>
      <c r="AD53" s="165"/>
      <c r="AE53" s="165"/>
      <c r="AF53" s="165"/>
      <c r="AG53" s="165"/>
      <c r="AH53" s="165"/>
    </row>
    <row r="54" spans="1:38" ht="14.45" customHeight="1">
      <c r="A54" s="557">
        <v>0</v>
      </c>
      <c r="B54" s="558">
        <v>0</v>
      </c>
      <c r="C54" s="558">
        <v>0</v>
      </c>
      <c r="D54" s="558">
        <v>0</v>
      </c>
      <c r="E54" s="558">
        <v>0</v>
      </c>
      <c r="F54" s="558">
        <v>0</v>
      </c>
      <c r="G54" s="558">
        <v>0</v>
      </c>
      <c r="H54" s="558">
        <v>0</v>
      </c>
      <c r="I54" s="559">
        <v>0</v>
      </c>
      <c r="K54" s="199"/>
      <c r="L54" s="181"/>
      <c r="M54" s="201" t="s">
        <v>90</v>
      </c>
      <c r="N54" s="202"/>
      <c r="O54" s="203" t="s">
        <v>112</v>
      </c>
      <c r="P54" s="204">
        <f>'Ｓ４８（1973）'!A53</f>
        <v>0</v>
      </c>
      <c r="Q54" s="205">
        <f>'Ｓ４８（1973）'!B53</f>
        <v>0</v>
      </c>
      <c r="R54" s="205">
        <f>'Ｓ４８（1973）'!D53</f>
        <v>0</v>
      </c>
      <c r="S54" s="205">
        <f>'Ｓ４８（1973）'!E53</f>
        <v>0</v>
      </c>
      <c r="T54" s="206">
        <f>'Ｓ４８（1973）'!G53</f>
        <v>0</v>
      </c>
      <c r="U54" s="207"/>
      <c r="V54" s="221" t="s">
        <v>90</v>
      </c>
      <c r="W54" s="222"/>
      <c r="X54" s="222"/>
      <c r="Y54" s="223" t="s">
        <v>12</v>
      </c>
      <c r="Z54" s="231">
        <f>'Ｓ４８（1973）'!A172</f>
        <v>0</v>
      </c>
      <c r="AA54" s="232">
        <f>'Ｓ４８（1973）'!B172</f>
        <v>0</v>
      </c>
      <c r="AB54" s="233">
        <f>'Ｓ４８（1973）'!C172</f>
        <v>0</v>
      </c>
      <c r="AC54" s="513">
        <f>'Ｓ４８（1973）'!E172</f>
        <v>0</v>
      </c>
      <c r="AD54" s="165"/>
      <c r="AE54" s="165"/>
      <c r="AF54" s="165"/>
      <c r="AG54" s="165"/>
      <c r="AH54" s="165"/>
    </row>
    <row r="55" spans="1:38" ht="14.45" customHeight="1">
      <c r="A55" s="557">
        <v>0</v>
      </c>
      <c r="B55" s="558">
        <v>0</v>
      </c>
      <c r="C55" s="558">
        <v>0</v>
      </c>
      <c r="D55" s="558">
        <v>0</v>
      </c>
      <c r="E55" s="558">
        <v>0</v>
      </c>
      <c r="F55" s="558">
        <v>0</v>
      </c>
      <c r="G55" s="558">
        <v>0</v>
      </c>
      <c r="H55" s="558">
        <v>0</v>
      </c>
      <c r="I55" s="559">
        <v>0</v>
      </c>
      <c r="K55" s="199"/>
      <c r="L55" s="181" t="s">
        <v>92</v>
      </c>
      <c r="M55" s="201" t="s">
        <v>105</v>
      </c>
      <c r="N55" s="202"/>
      <c r="O55" s="203" t="s">
        <v>113</v>
      </c>
      <c r="P55" s="204">
        <f>'Ｓ４８（1973）'!A54</f>
        <v>0</v>
      </c>
      <c r="Q55" s="205">
        <f>'Ｓ４８（1973）'!B54</f>
        <v>0</v>
      </c>
      <c r="R55" s="205">
        <f>'Ｓ４８（1973）'!D54</f>
        <v>0</v>
      </c>
      <c r="S55" s="205">
        <f>'Ｓ４８（1973）'!E54</f>
        <v>0</v>
      </c>
      <c r="T55" s="206">
        <f>'Ｓ４８（1973）'!G54</f>
        <v>0</v>
      </c>
      <c r="U55" s="207"/>
      <c r="V55" s="178"/>
      <c r="W55" s="175"/>
      <c r="X55" s="175"/>
      <c r="Y55" s="216"/>
      <c r="Z55" s="236"/>
      <c r="AA55" s="237"/>
      <c r="AB55" s="237"/>
      <c r="AC55" s="514"/>
      <c r="AD55" s="165"/>
      <c r="AE55" s="165"/>
      <c r="AF55" s="165"/>
      <c r="AG55" s="165"/>
      <c r="AH55" s="165"/>
    </row>
    <row r="56" spans="1:38" ht="14.45" customHeight="1">
      <c r="A56" s="557">
        <v>0</v>
      </c>
      <c r="B56" s="558">
        <v>0</v>
      </c>
      <c r="C56" s="558">
        <v>0</v>
      </c>
      <c r="D56" s="558">
        <v>0</v>
      </c>
      <c r="E56" s="558">
        <v>0</v>
      </c>
      <c r="F56" s="558">
        <v>0</v>
      </c>
      <c r="G56" s="558">
        <v>0</v>
      </c>
      <c r="H56" s="558">
        <v>0</v>
      </c>
      <c r="I56" s="559">
        <v>0</v>
      </c>
      <c r="K56" s="199"/>
      <c r="L56" s="181"/>
      <c r="M56" s="201" t="s">
        <v>106</v>
      </c>
      <c r="N56" s="202"/>
      <c r="O56" s="203" t="s">
        <v>114</v>
      </c>
      <c r="P56" s="204">
        <f>'Ｓ４８（1973）'!A55</f>
        <v>0</v>
      </c>
      <c r="Q56" s="205">
        <f>'Ｓ４８（1973）'!B55</f>
        <v>0</v>
      </c>
      <c r="R56" s="205">
        <f>'Ｓ４８（1973）'!D55</f>
        <v>0</v>
      </c>
      <c r="S56" s="205">
        <f>'Ｓ４８（1973）'!E55</f>
        <v>0</v>
      </c>
      <c r="T56" s="206">
        <f>'Ｓ４８（1973）'!G55</f>
        <v>0</v>
      </c>
      <c r="U56" s="207"/>
      <c r="V56" s="200"/>
      <c r="W56" s="172"/>
      <c r="X56" s="172"/>
      <c r="Y56" s="212"/>
      <c r="Z56" s="209"/>
      <c r="AA56" s="210"/>
      <c r="AB56" s="210"/>
      <c r="AC56" s="510"/>
      <c r="AD56" s="165"/>
      <c r="AE56" s="165"/>
      <c r="AF56" s="165"/>
      <c r="AG56" s="165"/>
      <c r="AH56" s="165"/>
    </row>
    <row r="57" spans="1:38" ht="14.45" customHeight="1">
      <c r="A57" s="557">
        <v>0</v>
      </c>
      <c r="B57" s="558">
        <v>0</v>
      </c>
      <c r="C57" s="558">
        <v>0</v>
      </c>
      <c r="D57" s="558">
        <v>0</v>
      </c>
      <c r="E57" s="558">
        <v>0</v>
      </c>
      <c r="F57" s="558">
        <v>0</v>
      </c>
      <c r="G57" s="558">
        <v>0</v>
      </c>
      <c r="H57" s="558">
        <v>0</v>
      </c>
      <c r="I57" s="559">
        <v>0</v>
      </c>
      <c r="K57" s="199"/>
      <c r="L57" s="181"/>
      <c r="M57" s="201" t="s">
        <v>107</v>
      </c>
      <c r="N57" s="202"/>
      <c r="O57" s="203" t="s">
        <v>115</v>
      </c>
      <c r="P57" s="204">
        <f>'Ｓ４８（1973）'!A56</f>
        <v>0</v>
      </c>
      <c r="Q57" s="205">
        <f>'Ｓ４８（1973）'!B56</f>
        <v>0</v>
      </c>
      <c r="R57" s="205">
        <f>'Ｓ４８（1973）'!D56</f>
        <v>0</v>
      </c>
      <c r="S57" s="205">
        <f>'Ｓ４８（1973）'!E56</f>
        <v>0</v>
      </c>
      <c r="T57" s="206">
        <f>'Ｓ４８（1973）'!G56</f>
        <v>0</v>
      </c>
      <c r="U57" s="207"/>
      <c r="V57" s="200"/>
      <c r="W57" s="172"/>
      <c r="X57" s="172"/>
      <c r="Y57" s="212"/>
      <c r="Z57" s="209"/>
      <c r="AA57" s="210"/>
      <c r="AB57" s="210"/>
      <c r="AC57" s="510"/>
      <c r="AD57" s="165"/>
      <c r="AE57" s="165"/>
      <c r="AF57" s="165"/>
      <c r="AG57" s="165"/>
      <c r="AH57" s="165"/>
    </row>
    <row r="58" spans="1:38" ht="14.45" customHeight="1" thickBot="1">
      <c r="A58" s="557">
        <v>0</v>
      </c>
      <c r="B58" s="558">
        <v>0</v>
      </c>
      <c r="C58" s="558">
        <v>0</v>
      </c>
      <c r="D58" s="558">
        <v>0</v>
      </c>
      <c r="E58" s="558">
        <v>0</v>
      </c>
      <c r="F58" s="558">
        <v>0</v>
      </c>
      <c r="G58" s="558">
        <v>0</v>
      </c>
      <c r="H58" s="558">
        <v>0</v>
      </c>
      <c r="I58" s="559">
        <v>0</v>
      </c>
      <c r="K58" s="199"/>
      <c r="L58" s="181" t="s">
        <v>41</v>
      </c>
      <c r="M58" s="201" t="s">
        <v>108</v>
      </c>
      <c r="N58" s="202"/>
      <c r="O58" s="203" t="s">
        <v>116</v>
      </c>
      <c r="P58" s="204">
        <f>'Ｓ４８（1973）'!A57</f>
        <v>0</v>
      </c>
      <c r="Q58" s="205">
        <f>'Ｓ４８（1973）'!B57</f>
        <v>0</v>
      </c>
      <c r="R58" s="205">
        <f>'Ｓ４８（1973）'!D57</f>
        <v>0</v>
      </c>
      <c r="S58" s="205">
        <f>'Ｓ４８（1973）'!E57</f>
        <v>0</v>
      </c>
      <c r="T58" s="206">
        <f>'Ｓ４８（1973）'!G57</f>
        <v>0</v>
      </c>
      <c r="U58" s="207"/>
      <c r="V58" s="200"/>
      <c r="W58" s="172"/>
      <c r="X58" s="172"/>
      <c r="Y58" s="212"/>
      <c r="Z58" s="209"/>
      <c r="AA58" s="210"/>
      <c r="AB58" s="210"/>
      <c r="AC58" s="510"/>
      <c r="AD58" s="165"/>
      <c r="AE58" s="165"/>
      <c r="AF58" s="165"/>
      <c r="AG58" s="165"/>
      <c r="AH58" s="165"/>
    </row>
    <row r="59" spans="1:38" ht="14.45" customHeight="1" thickTop="1" thickBot="1">
      <c r="A59" s="560">
        <v>0</v>
      </c>
      <c r="B59" s="561">
        <v>0</v>
      </c>
      <c r="C59" s="561">
        <v>0</v>
      </c>
      <c r="D59" s="561">
        <v>0</v>
      </c>
      <c r="E59" s="561">
        <v>0</v>
      </c>
      <c r="F59" s="561">
        <v>0</v>
      </c>
      <c r="G59" s="561">
        <v>0</v>
      </c>
      <c r="H59" s="561">
        <v>0</v>
      </c>
      <c r="I59" s="562">
        <v>0</v>
      </c>
      <c r="K59" s="199"/>
      <c r="L59" s="221"/>
      <c r="M59" s="201" t="s">
        <v>13</v>
      </c>
      <c r="N59" s="202"/>
      <c r="O59" s="203" t="s">
        <v>117</v>
      </c>
      <c r="P59" s="204">
        <f>'Ｓ４８（1973）'!A58</f>
        <v>0</v>
      </c>
      <c r="Q59" s="205">
        <f>'Ｓ４８（1973）'!B58</f>
        <v>0</v>
      </c>
      <c r="R59" s="205">
        <f>'Ｓ４８（1973）'!D58</f>
        <v>0</v>
      </c>
      <c r="S59" s="205">
        <f>'Ｓ４８（1973）'!E58</f>
        <v>0</v>
      </c>
      <c r="T59" s="206">
        <f>'Ｓ４８（1973）'!G58</f>
        <v>0</v>
      </c>
      <c r="U59" s="207"/>
      <c r="V59" s="221"/>
      <c r="W59" s="222"/>
      <c r="X59" s="222"/>
      <c r="Y59" s="223"/>
      <c r="Z59" s="228"/>
      <c r="AA59" s="229"/>
      <c r="AB59" s="229"/>
      <c r="AC59" s="512"/>
      <c r="AD59" s="1053"/>
      <c r="AE59" s="1053"/>
      <c r="AF59" s="1053"/>
      <c r="AG59" s="991"/>
      <c r="AH59" s="991"/>
      <c r="AI59" s="992" t="s">
        <v>804</v>
      </c>
      <c r="AJ59" s="1044" t="s">
        <v>805</v>
      </c>
      <c r="AK59" s="991"/>
      <c r="AL59" s="1014"/>
    </row>
    <row r="60" spans="1:38" ht="14.45" customHeight="1">
      <c r="A60" s="564"/>
      <c r="B60" s="564"/>
      <c r="C60" s="564"/>
      <c r="D60" s="564"/>
      <c r="E60" s="564"/>
      <c r="F60" s="564"/>
      <c r="G60" s="564"/>
      <c r="H60" s="564"/>
      <c r="I60" s="564"/>
      <c r="K60" s="199"/>
      <c r="L60" s="201" t="s">
        <v>13</v>
      </c>
      <c r="M60" s="202"/>
      <c r="N60" s="202"/>
      <c r="O60" s="203" t="s">
        <v>81</v>
      </c>
      <c r="P60" s="204">
        <f>'Ｓ４８（1973）'!A59</f>
        <v>0</v>
      </c>
      <c r="Q60" s="205">
        <f>'Ｓ４８（1973）'!B59</f>
        <v>0</v>
      </c>
      <c r="R60" s="205">
        <f>'Ｓ４８（1973）'!D59</f>
        <v>0</v>
      </c>
      <c r="S60" s="205">
        <f>'Ｓ４８（1973）'!E59</f>
        <v>0</v>
      </c>
      <c r="T60" s="206">
        <f>'Ｓ４８（1973）'!G59</f>
        <v>0</v>
      </c>
      <c r="U60" s="207"/>
      <c r="V60" s="221" t="s">
        <v>13</v>
      </c>
      <c r="W60" s="222"/>
      <c r="X60" s="222"/>
      <c r="Y60" s="223" t="s">
        <v>752</v>
      </c>
      <c r="Z60" s="231">
        <f>'Ｓ４８（1973）'!A177</f>
        <v>4909</v>
      </c>
      <c r="AA60" s="232">
        <f>'Ｓ４８（1973）'!B177</f>
        <v>0</v>
      </c>
      <c r="AB60" s="233">
        <f>'Ｓ４８（1973）'!C177</f>
        <v>0</v>
      </c>
      <c r="AC60" s="513">
        <f>'Ｓ４８（1973）'!E177</f>
        <v>0</v>
      </c>
      <c r="AD60" s="1055"/>
      <c r="AE60" s="1055"/>
      <c r="AF60" s="1055"/>
      <c r="AG60" s="996"/>
      <c r="AH60" s="996"/>
      <c r="AI60" s="1004"/>
      <c r="AJ60" s="1002" t="s">
        <v>2</v>
      </c>
      <c r="AK60" s="1002" t="s">
        <v>3</v>
      </c>
      <c r="AL60" s="1003" t="s">
        <v>393</v>
      </c>
    </row>
    <row r="61" spans="1:38" ht="14.45" customHeight="1" thickBot="1">
      <c r="A61" s="564"/>
      <c r="B61" s="564"/>
      <c r="C61" s="564"/>
      <c r="D61" s="564"/>
      <c r="E61" s="564"/>
      <c r="F61" s="564"/>
      <c r="G61" s="564"/>
      <c r="H61" s="564"/>
      <c r="I61" s="564"/>
      <c r="K61" s="199"/>
      <c r="L61" s="243" t="s">
        <v>82</v>
      </c>
      <c r="M61" s="244"/>
      <c r="N61" s="244"/>
      <c r="O61" s="245"/>
      <c r="P61" s="246">
        <f>SUM(P8:P60)-P9-P10-P12-P13-P15-P16-P17-P30-P31-P32-P40-P41-P42-P43-P44-P49-P50</f>
        <v>138800</v>
      </c>
      <c r="Q61" s="247">
        <f>SUM(Q8:Q60)-Q9-Q10-Q12-Q13-Q15-Q16-Q17-Q30-Q31-Q32-Q40-Q41-Q42-Q43-Q44-Q49-Q50</f>
        <v>112783</v>
      </c>
      <c r="R61" s="247">
        <f>SUM(R8:R60)-R9-R10-R12-R13-R15-R16-R17-R30-R31-R32-R40-R41-R42-R43-R44-R49-R50</f>
        <v>24494</v>
      </c>
      <c r="S61" s="247">
        <f>SUM(S8:S60)-S9-S10-S12-S13-S15-S16-S17-S30-S31-S32-S40-S41-S42-S43-S44-S49-S50</f>
        <v>58037</v>
      </c>
      <c r="T61" s="248">
        <f>SUM(T8:T60)-T9-T10-T12-T13-T15-T16-T17-T30-T31-T32-T40-T41-T42-T43-T44-T49-T50</f>
        <v>30400</v>
      </c>
      <c r="U61" s="249"/>
      <c r="V61" s="243" t="s">
        <v>82</v>
      </c>
      <c r="W61" s="244"/>
      <c r="X61" s="244"/>
      <c r="Y61" s="245"/>
      <c r="Z61" s="250">
        <f>Z12+Z33+Z40+Z45+Z51+Z52+Z54+Z60</f>
        <v>9929</v>
      </c>
      <c r="AA61" s="247">
        <f>AA12+AA33+AA40+AA45+AA51+AA52+AA54+AA60</f>
        <v>1422</v>
      </c>
      <c r="AB61" s="251">
        <f>AB12+AB33+AB40+AB45+AB51+AB52+AB54+AB60</f>
        <v>0</v>
      </c>
      <c r="AC61" s="516">
        <f>AC12+AC33+AC40+AC45+AC51+AC52+AC54+AC60</f>
        <v>600</v>
      </c>
      <c r="AD61" s="1056"/>
      <c r="AE61" s="1056"/>
      <c r="AF61" s="1056"/>
      <c r="AG61" s="1011"/>
      <c r="AH61" s="1011"/>
      <c r="AI61" s="1012" t="s">
        <v>5</v>
      </c>
      <c r="AJ61" s="1009" t="s">
        <v>6</v>
      </c>
      <c r="AK61" s="1009" t="s">
        <v>7</v>
      </c>
      <c r="AL61" s="1013" t="s">
        <v>398</v>
      </c>
    </row>
    <row r="62" spans="1:38" ht="14.45" customHeight="1">
      <c r="A62" s="554">
        <v>184982</v>
      </c>
      <c r="B62" s="555">
        <v>181805</v>
      </c>
      <c r="C62" s="555">
        <v>3177</v>
      </c>
      <c r="D62" s="555">
        <v>2500</v>
      </c>
      <c r="E62" s="555">
        <v>7000</v>
      </c>
      <c r="F62" s="555">
        <v>46500</v>
      </c>
      <c r="G62" s="555">
        <v>42187</v>
      </c>
      <c r="H62" s="556">
        <v>86795</v>
      </c>
      <c r="I62" s="564"/>
      <c r="K62" s="188"/>
      <c r="L62" s="189" t="s">
        <v>8</v>
      </c>
      <c r="M62" s="190"/>
      <c r="N62" s="190"/>
      <c r="O62" s="191" t="s">
        <v>9</v>
      </c>
      <c r="P62" s="257">
        <f>'Ｓ４８（1973）'!A63</f>
        <v>8913</v>
      </c>
      <c r="Q62" s="258">
        <f>'Ｓ４８（1973）'!B63</f>
        <v>8913</v>
      </c>
      <c r="R62" s="259"/>
      <c r="S62" s="260">
        <f>'Ｓ４８（1973）'!D63</f>
        <v>0</v>
      </c>
      <c r="T62" s="261">
        <f>'Ｓ４８（1973）'!F63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8913</v>
      </c>
      <c r="B63" s="558">
        <v>8913</v>
      </c>
      <c r="C63" s="558">
        <v>0</v>
      </c>
      <c r="D63" s="558">
        <v>0</v>
      </c>
      <c r="E63" s="558">
        <v>0</v>
      </c>
      <c r="F63" s="558">
        <v>0</v>
      </c>
      <c r="G63" s="558">
        <v>0</v>
      </c>
      <c r="H63" s="559">
        <v>8913</v>
      </c>
      <c r="I63" s="564"/>
      <c r="K63" s="199"/>
      <c r="L63" s="200"/>
      <c r="M63" s="201" t="s">
        <v>643</v>
      </c>
      <c r="N63" s="202"/>
      <c r="O63" s="203" t="s">
        <v>12</v>
      </c>
      <c r="P63" s="204">
        <f>'Ｓ４８（1973）'!A64</f>
        <v>0</v>
      </c>
      <c r="Q63" s="205">
        <f>'Ｓ４８（1973）'!B64</f>
        <v>0</v>
      </c>
      <c r="R63" s="225"/>
      <c r="S63" s="267">
        <f>'Ｓ４８（1973）'!D64</f>
        <v>0</v>
      </c>
      <c r="T63" s="268">
        <f>'Ｓ４８（1973）'!F64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0</v>
      </c>
      <c r="B64" s="558">
        <v>0</v>
      </c>
      <c r="C64" s="558">
        <v>0</v>
      </c>
      <c r="D64" s="558">
        <v>0</v>
      </c>
      <c r="E64" s="558">
        <v>0</v>
      </c>
      <c r="F64" s="558">
        <v>0</v>
      </c>
      <c r="G64" s="558">
        <v>0</v>
      </c>
      <c r="H64" s="559">
        <v>0</v>
      </c>
      <c r="I64" s="564"/>
      <c r="K64" s="199"/>
      <c r="L64" s="200"/>
      <c r="M64" s="201" t="s">
        <v>13</v>
      </c>
      <c r="N64" s="172"/>
      <c r="O64" s="212"/>
      <c r="P64" s="213">
        <f>P62-P63</f>
        <v>8913</v>
      </c>
      <c r="Q64" s="214">
        <f>Q62-Q63</f>
        <v>8913</v>
      </c>
      <c r="R64" s="214"/>
      <c r="S64" s="274">
        <f>S62-S63</f>
        <v>0</v>
      </c>
      <c r="T64" s="275">
        <f>T62-T63</f>
        <v>0</v>
      </c>
      <c r="U64" s="269"/>
      <c r="V64" s="200"/>
      <c r="W64" s="201" t="s">
        <v>13</v>
      </c>
      <c r="X64" s="172"/>
      <c r="Y64" s="212" t="s">
        <v>9</v>
      </c>
      <c r="Z64" s="276">
        <f>'Ｓ４８（1973）'!A117</f>
        <v>0</v>
      </c>
      <c r="AA64" s="277">
        <f>'Ｓ４８（1973）'!B117</f>
        <v>0</v>
      </c>
      <c r="AB64" s="278">
        <f>'Ｓ４８（1973）'!C117</f>
        <v>0</v>
      </c>
      <c r="AC64" s="279">
        <f>'Ｓ４８（1973）'!E117</f>
        <v>0</v>
      </c>
      <c r="AD64" s="269"/>
      <c r="AE64" s="200"/>
      <c r="AF64" s="201" t="s">
        <v>13</v>
      </c>
      <c r="AG64" s="172"/>
      <c r="AH64" s="212" t="s">
        <v>767</v>
      </c>
      <c r="AI64" s="276">
        <f>'Ｓ４８（1973）'!A140</f>
        <v>0</v>
      </c>
      <c r="AJ64" s="277">
        <f>'Ｓ４８（1973）'!B140</f>
        <v>0</v>
      </c>
      <c r="AK64" s="280">
        <f>'Ｓ４８（1973）'!C140</f>
        <v>0</v>
      </c>
      <c r="AL64" s="281">
        <f>'Ｓ４８（1973）'!E140</f>
        <v>0</v>
      </c>
    </row>
    <row r="65" spans="1:38" ht="14.45" customHeight="1">
      <c r="A65" s="557">
        <v>0</v>
      </c>
      <c r="B65" s="558">
        <v>0</v>
      </c>
      <c r="C65" s="558">
        <v>0</v>
      </c>
      <c r="D65" s="558">
        <v>0</v>
      </c>
      <c r="E65" s="558">
        <v>0</v>
      </c>
      <c r="F65" s="558">
        <v>0</v>
      </c>
      <c r="G65" s="558">
        <v>0</v>
      </c>
      <c r="H65" s="559">
        <v>0</v>
      </c>
      <c r="I65" s="564"/>
      <c r="K65" s="199" t="s">
        <v>4</v>
      </c>
      <c r="L65" s="178" t="s">
        <v>14</v>
      </c>
      <c r="M65" s="175"/>
      <c r="N65" s="175"/>
      <c r="O65" s="216" t="s">
        <v>15</v>
      </c>
      <c r="P65" s="217">
        <f>'Ｓ４８（1973）'!A65</f>
        <v>0</v>
      </c>
      <c r="Q65" s="218">
        <f>'Ｓ４８（1973）'!B65</f>
        <v>0</v>
      </c>
      <c r="R65" s="282"/>
      <c r="S65" s="283">
        <f>'Ｓ４８（1973）'!D65</f>
        <v>0</v>
      </c>
      <c r="T65" s="268">
        <f>'Ｓ４８（1973）'!F65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0</v>
      </c>
      <c r="B66" s="558">
        <v>0</v>
      </c>
      <c r="C66" s="558">
        <v>0</v>
      </c>
      <c r="D66" s="558">
        <v>0</v>
      </c>
      <c r="E66" s="558">
        <v>0</v>
      </c>
      <c r="F66" s="558">
        <v>0</v>
      </c>
      <c r="G66" s="558">
        <v>0</v>
      </c>
      <c r="H66" s="559">
        <v>0</v>
      </c>
      <c r="I66" s="564"/>
      <c r="K66" s="199"/>
      <c r="L66" s="200"/>
      <c r="M66" s="201" t="s">
        <v>16</v>
      </c>
      <c r="N66" s="202"/>
      <c r="O66" s="203" t="s">
        <v>17</v>
      </c>
      <c r="P66" s="204">
        <f>'Ｓ４８（1973）'!A66</f>
        <v>0</v>
      </c>
      <c r="Q66" s="205">
        <f>'Ｓ４８（1973）'!B66</f>
        <v>0</v>
      </c>
      <c r="R66" s="225"/>
      <c r="S66" s="267">
        <f>'Ｓ４８（1973）'!D66</f>
        <v>0</v>
      </c>
      <c r="T66" s="268">
        <f>'Ｓ４８（1973）'!F66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8">
        <v>0</v>
      </c>
      <c r="G67" s="558">
        <v>0</v>
      </c>
      <c r="H67" s="559">
        <v>0</v>
      </c>
      <c r="I67" s="564"/>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276">
        <f>'Ｓ４８（1973）'!A118</f>
        <v>0</v>
      </c>
      <c r="AA67" s="277">
        <f>'Ｓ４８（1973）'!B118</f>
        <v>0</v>
      </c>
      <c r="AB67" s="278">
        <f>'Ｓ４８（1973）'!C118</f>
        <v>0</v>
      </c>
      <c r="AC67" s="279">
        <f>'Ｓ４８（1973）'!E118</f>
        <v>0</v>
      </c>
      <c r="AD67" s="269"/>
      <c r="AE67" s="221"/>
      <c r="AF67" s="201" t="s">
        <v>13</v>
      </c>
      <c r="AG67" s="222"/>
      <c r="AH67" s="212" t="s">
        <v>768</v>
      </c>
      <c r="AI67" s="276">
        <f>'Ｓ４８（1973）'!A141</f>
        <v>0</v>
      </c>
      <c r="AJ67" s="277">
        <f>'Ｓ４８（1973）'!B141</f>
        <v>0</v>
      </c>
      <c r="AK67" s="280">
        <f>'Ｓ４８（1973）'!C141</f>
        <v>0</v>
      </c>
      <c r="AL67" s="281">
        <f>'Ｓ４８（1973）'!E141</f>
        <v>0</v>
      </c>
    </row>
    <row r="68" spans="1:38" ht="14.45" customHeight="1">
      <c r="A68" s="557">
        <v>0</v>
      </c>
      <c r="B68" s="558">
        <v>0</v>
      </c>
      <c r="C68" s="558">
        <v>0</v>
      </c>
      <c r="D68" s="558">
        <v>0</v>
      </c>
      <c r="E68" s="558">
        <v>0</v>
      </c>
      <c r="F68" s="558">
        <v>0</v>
      </c>
      <c r="G68" s="558">
        <v>0</v>
      </c>
      <c r="H68" s="559">
        <v>0</v>
      </c>
      <c r="I68" s="564"/>
      <c r="K68" s="199" t="s">
        <v>4</v>
      </c>
      <c r="L68" s="174"/>
      <c r="M68" s="200" t="s">
        <v>94</v>
      </c>
      <c r="N68" s="202"/>
      <c r="O68" s="203" t="s">
        <v>93</v>
      </c>
      <c r="P68" s="204">
        <f>'Ｓ４８（1973）'!A68</f>
        <v>0</v>
      </c>
      <c r="Q68" s="205">
        <f>'Ｓ４８（1973）'!B68</f>
        <v>0</v>
      </c>
      <c r="R68" s="225"/>
      <c r="S68" s="267">
        <f>'Ｓ４８（1973）'!D68</f>
        <v>0</v>
      </c>
      <c r="T68" s="268">
        <f>'Ｓ４８（1973）'!F68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8">
        <v>0</v>
      </c>
      <c r="G69" s="558">
        <v>0</v>
      </c>
      <c r="H69" s="559">
        <v>0</v>
      </c>
      <c r="I69" s="564"/>
      <c r="K69" s="199"/>
      <c r="L69" s="181" t="s">
        <v>102</v>
      </c>
      <c r="M69" s="200"/>
      <c r="N69" s="201" t="s">
        <v>802</v>
      </c>
      <c r="O69" s="203" t="s">
        <v>97</v>
      </c>
      <c r="P69" s="204">
        <f>'Ｓ４８（1973）'!A69</f>
        <v>0</v>
      </c>
      <c r="Q69" s="205">
        <f>'Ｓ４８（1973）'!B69</f>
        <v>0</v>
      </c>
      <c r="R69" s="225"/>
      <c r="S69" s="267">
        <f>'Ｓ４８（1973）'!D69</f>
        <v>0</v>
      </c>
      <c r="T69" s="268">
        <f>'Ｓ４８（1973）'!F69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8">
        <v>0</v>
      </c>
      <c r="G70" s="558">
        <v>0</v>
      </c>
      <c r="H70" s="559">
        <v>0</v>
      </c>
      <c r="I70" s="564"/>
      <c r="K70" s="199"/>
      <c r="L70" s="181" t="s">
        <v>103</v>
      </c>
      <c r="M70" s="181"/>
      <c r="N70" s="201" t="s">
        <v>96</v>
      </c>
      <c r="O70" s="203" t="s">
        <v>34</v>
      </c>
      <c r="P70" s="204">
        <f>'Ｓ４８（1973）'!A70</f>
        <v>0</v>
      </c>
      <c r="Q70" s="205">
        <f>'Ｓ４８（1973）'!B70</f>
        <v>0</v>
      </c>
      <c r="R70" s="225"/>
      <c r="S70" s="267">
        <f>'Ｓ４８（1973）'!D70</f>
        <v>0</v>
      </c>
      <c r="T70" s="268">
        <f>'Ｓ４８（1973）'!F70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8">
        <v>0</v>
      </c>
      <c r="G71" s="558">
        <v>0</v>
      </c>
      <c r="H71" s="559">
        <v>0</v>
      </c>
      <c r="I71" s="564"/>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8">
        <v>0</v>
      </c>
      <c r="G72" s="558">
        <v>0</v>
      </c>
      <c r="H72" s="559">
        <v>0</v>
      </c>
      <c r="I72" s="564"/>
      <c r="K72" s="199"/>
      <c r="L72" s="181"/>
      <c r="M72" s="201" t="s">
        <v>95</v>
      </c>
      <c r="N72" s="202"/>
      <c r="O72" s="203" t="s">
        <v>98</v>
      </c>
      <c r="P72" s="204">
        <f>'Ｓ４８（1973）'!A71</f>
        <v>0</v>
      </c>
      <c r="Q72" s="205">
        <f>'Ｓ４８（1973）'!B71</f>
        <v>0</v>
      </c>
      <c r="R72" s="225"/>
      <c r="S72" s="267">
        <f>'Ｓ４８（1973）'!D71</f>
        <v>0</v>
      </c>
      <c r="T72" s="268">
        <f>'Ｓ４８（1973）'!F71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8">
        <v>0</v>
      </c>
      <c r="G73" s="558">
        <v>0</v>
      </c>
      <c r="H73" s="559">
        <v>0</v>
      </c>
      <c r="I73" s="564"/>
      <c r="K73" s="199"/>
      <c r="L73" s="221"/>
      <c r="M73" s="201" t="s">
        <v>13</v>
      </c>
      <c r="N73" s="202"/>
      <c r="O73" s="203" t="s">
        <v>99</v>
      </c>
      <c r="P73" s="204">
        <f>'Ｓ４８（1973）'!A72</f>
        <v>0</v>
      </c>
      <c r="Q73" s="205">
        <f>'Ｓ４８（1973）'!B72</f>
        <v>0</v>
      </c>
      <c r="R73" s="225"/>
      <c r="S73" s="267">
        <f>'Ｓ４８（1973）'!D72</f>
        <v>0</v>
      </c>
      <c r="T73" s="268">
        <f>'Ｓ４８（1973）'!F72</f>
        <v>0</v>
      </c>
      <c r="U73" s="269"/>
      <c r="V73" s="221"/>
      <c r="W73" s="201" t="s">
        <v>13</v>
      </c>
      <c r="X73" s="202"/>
      <c r="Y73" s="216" t="s">
        <v>15</v>
      </c>
      <c r="Z73" s="276">
        <f>'Ｓ４８（1973）'!A119</f>
        <v>0</v>
      </c>
      <c r="AA73" s="277">
        <f>'Ｓ４８（1973）'!B119</f>
        <v>0</v>
      </c>
      <c r="AB73" s="278">
        <f>'Ｓ４８（1973）'!C119</f>
        <v>0</v>
      </c>
      <c r="AC73" s="279">
        <f>'Ｓ４８（1973）'!E119</f>
        <v>0</v>
      </c>
      <c r="AD73" s="269"/>
      <c r="AE73" s="221"/>
      <c r="AF73" s="201" t="s">
        <v>13</v>
      </c>
      <c r="AG73" s="202"/>
      <c r="AH73" s="216" t="s">
        <v>769</v>
      </c>
      <c r="AI73" s="276">
        <f>'Ｓ４８（1973）'!A142</f>
        <v>0</v>
      </c>
      <c r="AJ73" s="277">
        <f>'Ｓ４８（1973）'!B142</f>
        <v>0</v>
      </c>
      <c r="AK73" s="280">
        <f>'Ｓ４８（1973）'!C142</f>
        <v>0</v>
      </c>
      <c r="AL73" s="281">
        <f>'Ｓ４８（1973）'!E142</f>
        <v>0</v>
      </c>
    </row>
    <row r="74" spans="1:38" ht="14.45" customHeight="1">
      <c r="A74" s="557">
        <v>9682</v>
      </c>
      <c r="B74" s="558">
        <v>6505</v>
      </c>
      <c r="C74" s="558">
        <v>3177</v>
      </c>
      <c r="D74" s="558">
        <v>0</v>
      </c>
      <c r="E74" s="558">
        <v>0</v>
      </c>
      <c r="F74" s="558">
        <v>3800</v>
      </c>
      <c r="G74" s="558">
        <v>0</v>
      </c>
      <c r="H74" s="559">
        <v>5882</v>
      </c>
      <c r="I74" s="564"/>
      <c r="K74" s="199"/>
      <c r="L74" s="201" t="s">
        <v>19</v>
      </c>
      <c r="M74" s="202"/>
      <c r="N74" s="202"/>
      <c r="O74" s="203" t="s">
        <v>20</v>
      </c>
      <c r="P74" s="204">
        <f>'Ｓ４８（1973）'!A73</f>
        <v>0</v>
      </c>
      <c r="Q74" s="205">
        <f>'Ｓ４８（1973）'!B73</f>
        <v>0</v>
      </c>
      <c r="R74" s="225"/>
      <c r="S74" s="267">
        <f>'Ｓ４８（1973）'!D73</f>
        <v>0</v>
      </c>
      <c r="T74" s="268">
        <f>'Ｓ４８（1973）'!F73</f>
        <v>0</v>
      </c>
      <c r="U74" s="269"/>
      <c r="V74" s="201" t="s">
        <v>19</v>
      </c>
      <c r="W74" s="202"/>
      <c r="X74" s="202"/>
      <c r="Y74" s="216" t="s">
        <v>749</v>
      </c>
      <c r="Z74" s="299">
        <f>'Ｓ４８（1973）'!A120</f>
        <v>0</v>
      </c>
      <c r="AA74" s="277">
        <f>'Ｓ４８（1973）'!B120</f>
        <v>0</v>
      </c>
      <c r="AB74" s="300">
        <f>'Ｓ４８（1973）'!C120</f>
        <v>0</v>
      </c>
      <c r="AC74" s="279">
        <f>'Ｓ４８（1973）'!E120</f>
        <v>0</v>
      </c>
      <c r="AD74" s="269"/>
      <c r="AE74" s="201" t="s">
        <v>19</v>
      </c>
      <c r="AF74" s="202"/>
      <c r="AG74" s="202"/>
      <c r="AH74" s="216" t="s">
        <v>770</v>
      </c>
      <c r="AI74" s="299">
        <f>'Ｓ４８（1973）'!A143</f>
        <v>0</v>
      </c>
      <c r="AJ74" s="277">
        <f>'Ｓ４８（1973）'!B143</f>
        <v>0</v>
      </c>
      <c r="AK74" s="301">
        <f>'Ｓ４８（1973）'!C143</f>
        <v>0</v>
      </c>
      <c r="AL74" s="302">
        <f>'Ｓ４８（1973）'!E143</f>
        <v>0</v>
      </c>
    </row>
    <row r="75" spans="1:38" ht="14.45" customHeight="1">
      <c r="A75" s="557">
        <v>5039</v>
      </c>
      <c r="B75" s="558">
        <v>5039</v>
      </c>
      <c r="C75" s="558">
        <v>0</v>
      </c>
      <c r="D75" s="558">
        <v>0</v>
      </c>
      <c r="E75" s="558">
        <v>0</v>
      </c>
      <c r="F75" s="558">
        <v>3800</v>
      </c>
      <c r="G75" s="558">
        <v>0</v>
      </c>
      <c r="H75" s="559">
        <v>1239</v>
      </c>
      <c r="I75" s="564"/>
      <c r="K75" s="199" t="s">
        <v>83</v>
      </c>
      <c r="L75" s="200"/>
      <c r="M75" s="201" t="s">
        <v>22</v>
      </c>
      <c r="N75" s="202"/>
      <c r="O75" s="203" t="s">
        <v>23</v>
      </c>
      <c r="P75" s="204">
        <f>'Ｓ４８（1973）'!A75</f>
        <v>5039</v>
      </c>
      <c r="Q75" s="205">
        <f>'Ｓ４８（1973）'!B75</f>
        <v>5039</v>
      </c>
      <c r="R75" s="225"/>
      <c r="S75" s="267">
        <f>'Ｓ４８（1973）'!D75</f>
        <v>0</v>
      </c>
      <c r="T75" s="268">
        <f>'Ｓ４８（1973）'!F75</f>
        <v>3800</v>
      </c>
      <c r="U75" s="269" t="s">
        <v>404</v>
      </c>
      <c r="V75" s="200"/>
      <c r="W75" s="201" t="s">
        <v>405</v>
      </c>
      <c r="X75" s="202"/>
      <c r="Y75" s="216" t="s">
        <v>750</v>
      </c>
      <c r="Z75" s="299">
        <f>'Ｓ４８（1973）'!A121</f>
        <v>2000</v>
      </c>
      <c r="AA75" s="277">
        <f>'Ｓ４８（1973）'!B121</f>
        <v>0</v>
      </c>
      <c r="AB75" s="300">
        <f>'Ｓ４８（1973）'!C121</f>
        <v>0</v>
      </c>
      <c r="AC75" s="279">
        <f>'Ｓ４８（1973）'!E121</f>
        <v>0</v>
      </c>
      <c r="AD75" s="269" t="s">
        <v>407</v>
      </c>
      <c r="AE75" s="200"/>
      <c r="AF75" s="201" t="s">
        <v>405</v>
      </c>
      <c r="AG75" s="202"/>
      <c r="AH75" s="216" t="s">
        <v>771</v>
      </c>
      <c r="AI75" s="299">
        <f>'Ｓ４８（1973）'!A144</f>
        <v>0</v>
      </c>
      <c r="AJ75" s="277">
        <f>'Ｓ４８（1973）'!B144</f>
        <v>0</v>
      </c>
      <c r="AK75" s="301">
        <f>'Ｓ４８（1973）'!C144</f>
        <v>0</v>
      </c>
      <c r="AL75" s="302">
        <f>'Ｓ４８（1973）'!E144</f>
        <v>0</v>
      </c>
    </row>
    <row r="76" spans="1:38" ht="14.45" customHeight="1">
      <c r="A76" s="557">
        <v>0</v>
      </c>
      <c r="B76" s="558">
        <v>0</v>
      </c>
      <c r="C76" s="558">
        <v>0</v>
      </c>
      <c r="D76" s="558">
        <v>0</v>
      </c>
      <c r="E76" s="558">
        <v>0</v>
      </c>
      <c r="F76" s="558">
        <v>0</v>
      </c>
      <c r="G76" s="558">
        <v>0</v>
      </c>
      <c r="H76" s="559">
        <v>0</v>
      </c>
      <c r="I76" s="564"/>
      <c r="K76" s="199"/>
      <c r="L76" s="200" t="s">
        <v>25</v>
      </c>
      <c r="M76" s="201" t="s">
        <v>26</v>
      </c>
      <c r="N76" s="202"/>
      <c r="O76" s="203" t="s">
        <v>27</v>
      </c>
      <c r="P76" s="204">
        <f>'Ｓ４８（1973）'!A76</f>
        <v>0</v>
      </c>
      <c r="Q76" s="205">
        <f>'Ｓ４８（1973）'!B76</f>
        <v>0</v>
      </c>
      <c r="R76" s="225"/>
      <c r="S76" s="267">
        <f>'Ｓ４８（1973）'!D76</f>
        <v>0</v>
      </c>
      <c r="T76" s="268">
        <f>'Ｓ４８（1973）'!F76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8">
        <v>0</v>
      </c>
      <c r="G77" s="558">
        <v>0</v>
      </c>
      <c r="H77" s="559">
        <v>0</v>
      </c>
      <c r="I77" s="564"/>
      <c r="K77" s="199"/>
      <c r="L77" s="200" t="s">
        <v>28</v>
      </c>
      <c r="M77" s="201" t="s">
        <v>29</v>
      </c>
      <c r="N77" s="202"/>
      <c r="O77" s="203" t="s">
        <v>30</v>
      </c>
      <c r="P77" s="204">
        <f>'Ｓ４８（1973）'!A77</f>
        <v>0</v>
      </c>
      <c r="Q77" s="205">
        <f>'Ｓ４８（1973）'!B77</f>
        <v>0</v>
      </c>
      <c r="R77" s="225"/>
      <c r="S77" s="267">
        <f>'Ｓ４８（1973）'!D77</f>
        <v>0</v>
      </c>
      <c r="T77" s="268">
        <f>'Ｓ４８（1973）'!F77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8">
        <v>0</v>
      </c>
      <c r="G78" s="558">
        <v>0</v>
      </c>
      <c r="H78" s="559">
        <v>0</v>
      </c>
      <c r="I78" s="564"/>
      <c r="K78" s="199"/>
      <c r="L78" s="200" t="s">
        <v>31</v>
      </c>
      <c r="M78" s="201" t="s">
        <v>32</v>
      </c>
      <c r="N78" s="202"/>
      <c r="O78" s="203" t="s">
        <v>33</v>
      </c>
      <c r="P78" s="204">
        <f>'Ｓ４８（1973）'!A78</f>
        <v>0</v>
      </c>
      <c r="Q78" s="205">
        <f>'Ｓ４８（1973）'!B78</f>
        <v>0</v>
      </c>
      <c r="R78" s="225"/>
      <c r="S78" s="267">
        <f>'Ｓ４８（1973）'!D78</f>
        <v>0</v>
      </c>
      <c r="T78" s="268">
        <f>'Ｓ４８（1973）'!F78</f>
        <v>0</v>
      </c>
      <c r="U78" s="269" t="s">
        <v>411</v>
      </c>
      <c r="V78" s="200" t="s">
        <v>31</v>
      </c>
      <c r="W78" s="200"/>
      <c r="X78" s="172"/>
      <c r="Y78" s="208"/>
      <c r="Z78" s="303"/>
      <c r="AA78" s="304"/>
      <c r="AB78" s="294"/>
      <c r="AC78" s="295"/>
      <c r="AD78" s="269" t="s">
        <v>772</v>
      </c>
      <c r="AE78" s="200" t="s">
        <v>31</v>
      </c>
      <c r="AF78" s="200"/>
      <c r="AG78" s="172"/>
      <c r="AH78" s="208"/>
      <c r="AI78" s="303"/>
      <c r="AJ78" s="304"/>
      <c r="AK78" s="294"/>
      <c r="AL78" s="296"/>
    </row>
    <row r="79" spans="1:38" ht="14.45" customHeight="1">
      <c r="A79" s="557">
        <v>0</v>
      </c>
      <c r="B79" s="558">
        <v>0</v>
      </c>
      <c r="C79" s="558">
        <v>0</v>
      </c>
      <c r="D79" s="558">
        <v>0</v>
      </c>
      <c r="E79" s="558">
        <v>0</v>
      </c>
      <c r="F79" s="558">
        <v>0</v>
      </c>
      <c r="G79" s="558">
        <v>0</v>
      </c>
      <c r="H79" s="559">
        <v>0</v>
      </c>
      <c r="I79" s="564"/>
      <c r="K79" s="199"/>
      <c r="L79" s="200" t="s">
        <v>35</v>
      </c>
      <c r="M79" s="201" t="s">
        <v>36</v>
      </c>
      <c r="N79" s="202"/>
      <c r="O79" s="203" t="s">
        <v>37</v>
      </c>
      <c r="P79" s="204">
        <f>'Ｓ４８（1973）'!A79</f>
        <v>0</v>
      </c>
      <c r="Q79" s="205">
        <f>'Ｓ４８（1973）'!B79</f>
        <v>0</v>
      </c>
      <c r="R79" s="225"/>
      <c r="S79" s="267">
        <f>'Ｓ４８（1973）'!D79</f>
        <v>0</v>
      </c>
      <c r="T79" s="268">
        <f>'Ｓ４８（1973）'!F79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1827</v>
      </c>
      <c r="B80" s="558">
        <v>650</v>
      </c>
      <c r="C80" s="558">
        <v>1177</v>
      </c>
      <c r="D80" s="558">
        <v>0</v>
      </c>
      <c r="E80" s="558">
        <v>0</v>
      </c>
      <c r="F80" s="558">
        <v>0</v>
      </c>
      <c r="G80" s="558">
        <v>0</v>
      </c>
      <c r="H80" s="559">
        <v>1827</v>
      </c>
      <c r="I80" s="564"/>
      <c r="K80" s="199"/>
      <c r="L80" s="200" t="s">
        <v>38</v>
      </c>
      <c r="M80" s="201" t="s">
        <v>39</v>
      </c>
      <c r="N80" s="202"/>
      <c r="O80" s="203" t="s">
        <v>40</v>
      </c>
      <c r="P80" s="204">
        <f>'Ｓ４８（1973）'!A80</f>
        <v>1827</v>
      </c>
      <c r="Q80" s="205">
        <f>'Ｓ４８（1973）'!B80</f>
        <v>650</v>
      </c>
      <c r="R80" s="225"/>
      <c r="S80" s="267">
        <f>'Ｓ４８（1973）'!D80</f>
        <v>0</v>
      </c>
      <c r="T80" s="268">
        <f>'Ｓ４８（1973）'!F80</f>
        <v>0</v>
      </c>
      <c r="U80" s="269"/>
      <c r="V80" s="200" t="s">
        <v>38</v>
      </c>
      <c r="W80" s="201" t="s">
        <v>149</v>
      </c>
      <c r="X80" s="202"/>
      <c r="Y80" s="203" t="s">
        <v>751</v>
      </c>
      <c r="Z80" s="276">
        <f>'Ｓ４８（1973）'!A122</f>
        <v>2000</v>
      </c>
      <c r="AA80" s="277">
        <f>'Ｓ４８（1973）'!B122</f>
        <v>0</v>
      </c>
      <c r="AB80" s="278">
        <f>'Ｓ４８（1973）'!C122</f>
        <v>0</v>
      </c>
      <c r="AC80" s="279">
        <f>'Ｓ４８（1973）'!E122</f>
        <v>0</v>
      </c>
      <c r="AD80" s="269" t="s">
        <v>414</v>
      </c>
      <c r="AE80" s="200" t="s">
        <v>38</v>
      </c>
      <c r="AF80" s="201" t="s">
        <v>149</v>
      </c>
      <c r="AG80" s="202"/>
      <c r="AH80" s="203" t="s">
        <v>773</v>
      </c>
      <c r="AI80" s="276">
        <f>'Ｓ４８（1973）'!A145</f>
        <v>0</v>
      </c>
      <c r="AJ80" s="277">
        <f>'Ｓ４８（1973）'!B145</f>
        <v>0</v>
      </c>
      <c r="AK80" s="280">
        <f>'Ｓ４８（1973）'!C145</f>
        <v>0</v>
      </c>
      <c r="AL80" s="281">
        <f>'Ｓ４８（1973）'!E145</f>
        <v>0</v>
      </c>
    </row>
    <row r="81" spans="1:38" ht="14.45" customHeight="1">
      <c r="A81" s="557">
        <v>0</v>
      </c>
      <c r="B81" s="558">
        <v>0</v>
      </c>
      <c r="C81" s="558">
        <v>0</v>
      </c>
      <c r="D81" s="558">
        <v>0</v>
      </c>
      <c r="E81" s="558">
        <v>0</v>
      </c>
      <c r="F81" s="558">
        <v>0</v>
      </c>
      <c r="G81" s="558">
        <v>0</v>
      </c>
      <c r="H81" s="559">
        <v>0</v>
      </c>
      <c r="I81" s="564"/>
      <c r="K81" s="199"/>
      <c r="L81" s="200" t="s">
        <v>41</v>
      </c>
      <c r="M81" s="201" t="s">
        <v>42</v>
      </c>
      <c r="N81" s="202"/>
      <c r="O81" s="203" t="s">
        <v>43</v>
      </c>
      <c r="P81" s="204">
        <f>'Ｓ４８（1973）'!A81</f>
        <v>0</v>
      </c>
      <c r="Q81" s="205">
        <f>'Ｓ４８（1973）'!B81</f>
        <v>0</v>
      </c>
      <c r="R81" s="225"/>
      <c r="S81" s="267">
        <f>'Ｓ４８（1973）'!D81</f>
        <v>0</v>
      </c>
      <c r="T81" s="268">
        <f>'Ｓ４８（1973）'!F81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2816</v>
      </c>
      <c r="B82" s="558">
        <v>816</v>
      </c>
      <c r="C82" s="558">
        <v>2000</v>
      </c>
      <c r="D82" s="558">
        <v>0</v>
      </c>
      <c r="E82" s="558">
        <v>0</v>
      </c>
      <c r="F82" s="558">
        <v>0</v>
      </c>
      <c r="G82" s="558">
        <v>0</v>
      </c>
      <c r="H82" s="559">
        <v>2816</v>
      </c>
      <c r="I82" s="564"/>
      <c r="K82" s="199" t="s">
        <v>131</v>
      </c>
      <c r="L82" s="221"/>
      <c r="M82" s="201" t="s">
        <v>13</v>
      </c>
      <c r="N82" s="202"/>
      <c r="O82" s="203" t="s">
        <v>44</v>
      </c>
      <c r="P82" s="204">
        <f>'Ｓ４８（1973）'!A82</f>
        <v>2816</v>
      </c>
      <c r="Q82" s="205">
        <f>'Ｓ４８（1973）'!B82</f>
        <v>816</v>
      </c>
      <c r="R82" s="225"/>
      <c r="S82" s="267">
        <f>'Ｓ４８（1973）'!D82</f>
        <v>0</v>
      </c>
      <c r="T82" s="268">
        <f>'Ｓ４８（1973）'!F82</f>
        <v>0</v>
      </c>
      <c r="U82" s="269"/>
      <c r="V82" s="221"/>
      <c r="W82" s="201" t="s">
        <v>13</v>
      </c>
      <c r="X82" s="202"/>
      <c r="Y82" s="203"/>
      <c r="Z82" s="310">
        <f>Z75-Z80</f>
        <v>0</v>
      </c>
      <c r="AA82" s="311">
        <f>AA75-AA80</f>
        <v>0</v>
      </c>
      <c r="AB82" s="278">
        <f>AB75-AB80</f>
        <v>0</v>
      </c>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557">
        <v>5557</v>
      </c>
      <c r="B83" s="558">
        <v>5557</v>
      </c>
      <c r="C83" s="558">
        <v>0</v>
      </c>
      <c r="D83" s="558">
        <v>2500</v>
      </c>
      <c r="E83" s="558">
        <v>0</v>
      </c>
      <c r="F83" s="558">
        <v>0</v>
      </c>
      <c r="G83" s="558">
        <v>0</v>
      </c>
      <c r="H83" s="559">
        <v>3057</v>
      </c>
      <c r="I83" s="564"/>
      <c r="K83" s="199" t="s">
        <v>4</v>
      </c>
      <c r="L83" s="178" t="s">
        <v>45</v>
      </c>
      <c r="M83" s="202"/>
      <c r="N83" s="202"/>
      <c r="O83" s="203" t="s">
        <v>46</v>
      </c>
      <c r="P83" s="204">
        <f>'Ｓ４８（1973）'!A83</f>
        <v>5557</v>
      </c>
      <c r="Q83" s="205">
        <f>'Ｓ４８（1973）'!B83</f>
        <v>5557</v>
      </c>
      <c r="R83" s="225"/>
      <c r="S83" s="267">
        <f>'Ｓ４８（1973）'!D83</f>
        <v>2500</v>
      </c>
      <c r="T83" s="268">
        <f>'Ｓ４８（1973）'!F83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8">
        <v>0</v>
      </c>
      <c r="G84" s="558">
        <v>0</v>
      </c>
      <c r="H84" s="559">
        <v>0</v>
      </c>
      <c r="I84" s="564"/>
      <c r="K84" s="199"/>
      <c r="L84" s="200"/>
      <c r="M84" s="201" t="s">
        <v>100</v>
      </c>
      <c r="N84" s="202"/>
      <c r="O84" s="203" t="s">
        <v>75</v>
      </c>
      <c r="P84" s="204">
        <f>'Ｓ４８（1973）'!A84</f>
        <v>0</v>
      </c>
      <c r="Q84" s="205">
        <f>'Ｓ４８（1973）'!B84</f>
        <v>0</v>
      </c>
      <c r="R84" s="225"/>
      <c r="S84" s="267">
        <f>'Ｓ４８（1973）'!D84</f>
        <v>0</v>
      </c>
      <c r="T84" s="268">
        <f>'Ｓ４８（1973）'!F84</f>
        <v>0</v>
      </c>
      <c r="U84" s="269" t="s">
        <v>420</v>
      </c>
      <c r="V84" s="200"/>
      <c r="W84" s="178"/>
      <c r="X84" s="175"/>
      <c r="Y84" s="292"/>
      <c r="Z84" s="303"/>
      <c r="AA84" s="304"/>
      <c r="AB84" s="294"/>
      <c r="AC84" s="295"/>
      <c r="AD84" s="269" t="s">
        <v>772</v>
      </c>
      <c r="AE84" s="200"/>
      <c r="AF84" s="178"/>
      <c r="AG84" s="175"/>
      <c r="AH84" s="292"/>
      <c r="AI84" s="303"/>
      <c r="AJ84" s="304"/>
      <c r="AK84" s="294"/>
      <c r="AL84" s="296"/>
    </row>
    <row r="85" spans="1:38" ht="14.45" customHeight="1">
      <c r="A85" s="557">
        <v>5557</v>
      </c>
      <c r="B85" s="558">
        <v>5557</v>
      </c>
      <c r="C85" s="558">
        <v>0</v>
      </c>
      <c r="D85" s="558">
        <v>2500</v>
      </c>
      <c r="E85" s="558">
        <v>0</v>
      </c>
      <c r="F85" s="558">
        <v>0</v>
      </c>
      <c r="G85" s="558">
        <v>0</v>
      </c>
      <c r="H85" s="559">
        <v>3057</v>
      </c>
      <c r="I85" s="564"/>
      <c r="K85" s="199"/>
      <c r="L85" s="200"/>
      <c r="M85" s="201" t="s">
        <v>101</v>
      </c>
      <c r="N85" s="202"/>
      <c r="O85" s="203" t="s">
        <v>77</v>
      </c>
      <c r="P85" s="204">
        <f>'Ｓ４８（1973）'!A85</f>
        <v>5557</v>
      </c>
      <c r="Q85" s="205">
        <f>'Ｓ４８（1973）'!B85</f>
        <v>5557</v>
      </c>
      <c r="R85" s="225"/>
      <c r="S85" s="267">
        <f>'Ｓ４８（1973）'!D85</f>
        <v>2500</v>
      </c>
      <c r="T85" s="268">
        <f>'Ｓ４８（1973）'!F85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61630</v>
      </c>
      <c r="B86" s="558">
        <v>61630</v>
      </c>
      <c r="C86" s="558">
        <v>0</v>
      </c>
      <c r="D86" s="558">
        <v>0</v>
      </c>
      <c r="E86" s="558">
        <v>2000</v>
      </c>
      <c r="F86" s="558">
        <v>32000</v>
      </c>
      <c r="G86" s="558">
        <v>0</v>
      </c>
      <c r="H86" s="559">
        <v>27630</v>
      </c>
      <c r="I86" s="564"/>
      <c r="K86" s="199"/>
      <c r="L86" s="200"/>
      <c r="M86" s="201" t="s">
        <v>13</v>
      </c>
      <c r="N86" s="202"/>
      <c r="O86" s="203"/>
      <c r="P86" s="224">
        <f>P83-P84-P85</f>
        <v>0</v>
      </c>
      <c r="Q86" s="225">
        <f>Q83-Q84-Q85</f>
        <v>0</v>
      </c>
      <c r="R86" s="225"/>
      <c r="S86" s="297">
        <f>S83-S84-S85</f>
        <v>0</v>
      </c>
      <c r="T86" s="275">
        <f>T83-T84-T85</f>
        <v>0</v>
      </c>
      <c r="U86" s="269"/>
      <c r="V86" s="200"/>
      <c r="W86" s="201" t="s">
        <v>13</v>
      </c>
      <c r="X86" s="202"/>
      <c r="Y86" s="203" t="s">
        <v>752</v>
      </c>
      <c r="Z86" s="276">
        <f>'Ｓ４８（1973）'!A123</f>
        <v>0</v>
      </c>
      <c r="AA86" s="277">
        <f>'Ｓ４８（1973）'!B123</f>
        <v>0</v>
      </c>
      <c r="AB86" s="278">
        <f>'Ｓ４８（1973）'!C123</f>
        <v>0</v>
      </c>
      <c r="AC86" s="279">
        <f>'Ｓ４８（1973）'!E123</f>
        <v>0</v>
      </c>
      <c r="AD86" s="269" t="s">
        <v>423</v>
      </c>
      <c r="AE86" s="200"/>
      <c r="AF86" s="201" t="s">
        <v>13</v>
      </c>
      <c r="AG86" s="202"/>
      <c r="AH86" s="203" t="s">
        <v>806</v>
      </c>
      <c r="AI86" s="276">
        <f>'Ｓ４８（1973）'!A146</f>
        <v>0</v>
      </c>
      <c r="AJ86" s="277">
        <f>'Ｓ４８（1973）'!B146</f>
        <v>0</v>
      </c>
      <c r="AK86" s="280">
        <f>'Ｓ４８（1973）'!C146</f>
        <v>0</v>
      </c>
      <c r="AL86" s="281">
        <f>'Ｓ４８（1973）'!E146</f>
        <v>0</v>
      </c>
    </row>
    <row r="87" spans="1:38" ht="14.45" customHeight="1">
      <c r="A87" s="557">
        <v>59320</v>
      </c>
      <c r="B87" s="558">
        <v>59320</v>
      </c>
      <c r="C87" s="558">
        <v>0</v>
      </c>
      <c r="D87" s="558">
        <v>0</v>
      </c>
      <c r="E87" s="558">
        <v>2000</v>
      </c>
      <c r="F87" s="558">
        <v>32000</v>
      </c>
      <c r="G87" s="558">
        <v>0</v>
      </c>
      <c r="H87" s="559">
        <v>25320</v>
      </c>
      <c r="I87" s="564"/>
      <c r="K87" s="199"/>
      <c r="L87" s="178"/>
      <c r="M87" s="201" t="s">
        <v>47</v>
      </c>
      <c r="N87" s="202"/>
      <c r="O87" s="203" t="s">
        <v>48</v>
      </c>
      <c r="P87" s="204">
        <f>'Ｓ４８（1973）'!A87</f>
        <v>59320</v>
      </c>
      <c r="Q87" s="205">
        <f>'Ｓ４８（1973）'!B87</f>
        <v>59320</v>
      </c>
      <c r="R87" s="225"/>
      <c r="S87" s="267">
        <f>'Ｓ４８（1973）'!D87</f>
        <v>0</v>
      </c>
      <c r="T87" s="268">
        <f>'Ｓ４８（1973）'!F87</f>
        <v>32000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2310</v>
      </c>
      <c r="B88" s="558">
        <v>2310</v>
      </c>
      <c r="C88" s="558">
        <v>0</v>
      </c>
      <c r="D88" s="558">
        <v>0</v>
      </c>
      <c r="E88" s="558">
        <v>0</v>
      </c>
      <c r="F88" s="558">
        <v>0</v>
      </c>
      <c r="G88" s="558">
        <v>0</v>
      </c>
      <c r="H88" s="559">
        <v>2310</v>
      </c>
      <c r="I88" s="564"/>
      <c r="K88" s="199"/>
      <c r="L88" s="200"/>
      <c r="M88" s="201" t="s">
        <v>50</v>
      </c>
      <c r="N88" s="202"/>
      <c r="O88" s="203" t="s">
        <v>51</v>
      </c>
      <c r="P88" s="204">
        <f>'Ｓ４８（1973）'!A88</f>
        <v>2310</v>
      </c>
      <c r="Q88" s="205">
        <f>'Ｓ４８（1973）'!B88</f>
        <v>2310</v>
      </c>
      <c r="R88" s="225"/>
      <c r="S88" s="267">
        <f>'Ｓ４８（1973）'!D88</f>
        <v>0</v>
      </c>
      <c r="T88" s="268">
        <f>'Ｓ４８（1973）'!F88</f>
        <v>0</v>
      </c>
      <c r="U88" s="269"/>
      <c r="V88" s="200"/>
      <c r="W88" s="201" t="s">
        <v>426</v>
      </c>
      <c r="X88" s="202"/>
      <c r="Y88" s="203" t="s">
        <v>753</v>
      </c>
      <c r="Z88" s="276">
        <f>'Ｓ４８（1973）'!A125</f>
        <v>9350</v>
      </c>
      <c r="AA88" s="277">
        <f>'Ｓ４８（1973）'!B125</f>
        <v>0</v>
      </c>
      <c r="AB88" s="278">
        <f>'Ｓ４８（1973）'!C125</f>
        <v>0</v>
      </c>
      <c r="AC88" s="279">
        <f>'Ｓ４８（1973）'!E125</f>
        <v>0</v>
      </c>
      <c r="AD88" s="269"/>
      <c r="AE88" s="200"/>
      <c r="AF88" s="201" t="s">
        <v>426</v>
      </c>
      <c r="AG88" s="202"/>
      <c r="AH88" s="203" t="s">
        <v>807</v>
      </c>
      <c r="AI88" s="276">
        <f>'Ｓ４８（1973）'!A148</f>
        <v>0</v>
      </c>
      <c r="AJ88" s="277">
        <f>'Ｓ４８（1973）'!B148</f>
        <v>0</v>
      </c>
      <c r="AK88" s="280">
        <f>'Ｓ４８（1973）'!C148</f>
        <v>0</v>
      </c>
      <c r="AL88" s="281">
        <f>'Ｓ４８（1973）'!E148</f>
        <v>0</v>
      </c>
    </row>
    <row r="89" spans="1:38" ht="14.45" customHeight="1">
      <c r="A89" s="557">
        <v>0</v>
      </c>
      <c r="B89" s="558">
        <v>0</v>
      </c>
      <c r="C89" s="558">
        <v>0</v>
      </c>
      <c r="D89" s="558">
        <v>0</v>
      </c>
      <c r="E89" s="558">
        <v>0</v>
      </c>
      <c r="F89" s="558">
        <v>0</v>
      </c>
      <c r="G89" s="558">
        <v>0</v>
      </c>
      <c r="H89" s="559">
        <v>0</v>
      </c>
      <c r="I89" s="564"/>
      <c r="K89" s="199" t="s">
        <v>129</v>
      </c>
      <c r="L89" s="200"/>
      <c r="M89" s="201" t="s">
        <v>52</v>
      </c>
      <c r="N89" s="202"/>
      <c r="O89" s="203" t="s">
        <v>53</v>
      </c>
      <c r="P89" s="204">
        <f>'Ｓ４８（1973）'!A89</f>
        <v>0</v>
      </c>
      <c r="Q89" s="205">
        <f>'Ｓ４８（1973）'!B89</f>
        <v>0</v>
      </c>
      <c r="R89" s="225"/>
      <c r="S89" s="267">
        <f>'Ｓ４８（1973）'!D89</f>
        <v>0</v>
      </c>
      <c r="T89" s="268">
        <f>'Ｓ４８（1973）'!F89</f>
        <v>0</v>
      </c>
      <c r="U89" s="269"/>
      <c r="V89" s="200"/>
      <c r="W89" s="201" t="s">
        <v>429</v>
      </c>
      <c r="X89" s="202"/>
      <c r="Y89" s="203" t="s">
        <v>754</v>
      </c>
      <c r="Z89" s="276">
        <f>'Ｓ４８（1973）'!A126</f>
        <v>0</v>
      </c>
      <c r="AA89" s="277">
        <f>'Ｓ４８（1973）'!B126</f>
        <v>0</v>
      </c>
      <c r="AB89" s="278">
        <f>'Ｓ４８（1973）'!C126</f>
        <v>0</v>
      </c>
      <c r="AC89" s="279">
        <f>'Ｓ４８（1973）'!E126</f>
        <v>0</v>
      </c>
      <c r="AD89" s="269"/>
      <c r="AE89" s="200"/>
      <c r="AF89" s="201" t="s">
        <v>429</v>
      </c>
      <c r="AG89" s="202"/>
      <c r="AH89" s="203" t="s">
        <v>808</v>
      </c>
      <c r="AI89" s="276">
        <f>'Ｓ４８（1973）'!A149</f>
        <v>0</v>
      </c>
      <c r="AJ89" s="277">
        <f>'Ｓ４８（1973）'!B149</f>
        <v>0</v>
      </c>
      <c r="AK89" s="280">
        <f>'Ｓ４８（1973）'!C149</f>
        <v>0</v>
      </c>
      <c r="AL89" s="281">
        <f>'Ｓ４８（1973）'!E149</f>
        <v>0</v>
      </c>
    </row>
    <row r="90" spans="1:38" ht="14.45" customHeight="1">
      <c r="A90" s="557">
        <v>0</v>
      </c>
      <c r="B90" s="558">
        <v>0</v>
      </c>
      <c r="C90" s="558">
        <v>0</v>
      </c>
      <c r="D90" s="558">
        <v>0</v>
      </c>
      <c r="E90" s="558">
        <v>0</v>
      </c>
      <c r="F90" s="558">
        <v>0</v>
      </c>
      <c r="G90" s="558">
        <v>0</v>
      </c>
      <c r="H90" s="559">
        <v>0</v>
      </c>
      <c r="I90" s="564"/>
      <c r="K90" s="199"/>
      <c r="L90" s="200" t="s">
        <v>54</v>
      </c>
      <c r="M90" s="201" t="s">
        <v>32</v>
      </c>
      <c r="N90" s="202"/>
      <c r="O90" s="203" t="s">
        <v>55</v>
      </c>
      <c r="P90" s="204">
        <f>'Ｓ４８（1973）'!A90</f>
        <v>0</v>
      </c>
      <c r="Q90" s="205">
        <f>'Ｓ４８（1973）'!B90</f>
        <v>0</v>
      </c>
      <c r="R90" s="225"/>
      <c r="S90" s="267">
        <f>'Ｓ４８（1973）'!D90</f>
        <v>0</v>
      </c>
      <c r="T90" s="268">
        <f>'Ｓ４８（1973）'!F90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8">
        <v>0</v>
      </c>
      <c r="G91" s="558">
        <v>0</v>
      </c>
      <c r="H91" s="559">
        <v>0</v>
      </c>
      <c r="I91" s="564"/>
      <c r="K91" s="199"/>
      <c r="L91" s="200"/>
      <c r="M91" s="201" t="s">
        <v>42</v>
      </c>
      <c r="N91" s="202"/>
      <c r="O91" s="203" t="s">
        <v>56</v>
      </c>
      <c r="P91" s="204">
        <f>'Ｓ４８（1973）'!A91</f>
        <v>0</v>
      </c>
      <c r="Q91" s="205">
        <f>'Ｓ４８（1973）'!B91</f>
        <v>0</v>
      </c>
      <c r="R91" s="225"/>
      <c r="S91" s="267">
        <f>'Ｓ４８（1973）'!D91</f>
        <v>0</v>
      </c>
      <c r="T91" s="268">
        <f>'Ｓ４８（1973）'!F91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8">
        <v>0</v>
      </c>
      <c r="G92" s="558">
        <v>0</v>
      </c>
      <c r="H92" s="559">
        <v>0</v>
      </c>
      <c r="K92" s="199"/>
      <c r="L92" s="200"/>
      <c r="M92" s="201" t="s">
        <v>57</v>
      </c>
      <c r="N92" s="202"/>
      <c r="O92" s="203" t="s">
        <v>58</v>
      </c>
      <c r="P92" s="204">
        <f>'Ｓ４８（1973）'!A92</f>
        <v>0</v>
      </c>
      <c r="Q92" s="205">
        <f>'Ｓ４８（1973）'!B92</f>
        <v>0</v>
      </c>
      <c r="R92" s="225"/>
      <c r="S92" s="267">
        <f>'Ｓ４８（1973）'!D92</f>
        <v>0</v>
      </c>
      <c r="T92" s="268">
        <f>'Ｓ４８（1973）'!F92</f>
        <v>0</v>
      </c>
      <c r="U92" s="269"/>
      <c r="V92" s="200"/>
      <c r="W92" s="201" t="s">
        <v>57</v>
      </c>
      <c r="X92" s="202"/>
      <c r="Y92" s="203" t="s">
        <v>755</v>
      </c>
      <c r="Z92" s="276">
        <f>'Ｓ４８（1973）'!A127</f>
        <v>0</v>
      </c>
      <c r="AA92" s="277">
        <f>'Ｓ４８（1973）'!B127</f>
        <v>0</v>
      </c>
      <c r="AB92" s="278">
        <f>'Ｓ４８（1973）'!C127</f>
        <v>0</v>
      </c>
      <c r="AC92" s="279">
        <f>'Ｓ４８（1973）'!E127</f>
        <v>0</v>
      </c>
      <c r="AD92" s="269"/>
      <c r="AE92" s="200"/>
      <c r="AF92" s="201" t="s">
        <v>57</v>
      </c>
      <c r="AG92" s="202"/>
      <c r="AH92" s="203" t="s">
        <v>809</v>
      </c>
      <c r="AI92" s="276">
        <f>'Ｓ４８（1973）'!A150</f>
        <v>0</v>
      </c>
      <c r="AJ92" s="277">
        <f>'Ｓ４８（1973）'!B150</f>
        <v>0</v>
      </c>
      <c r="AK92" s="280">
        <f>'Ｓ４８（1973）'!C150</f>
        <v>0</v>
      </c>
      <c r="AL92" s="281">
        <f>'Ｓ４８（1973）'!E150</f>
        <v>0</v>
      </c>
    </row>
    <row r="93" spans="1:38" ht="14.45" customHeight="1">
      <c r="A93" s="557">
        <v>0</v>
      </c>
      <c r="B93" s="558">
        <v>0</v>
      </c>
      <c r="C93" s="558">
        <v>0</v>
      </c>
      <c r="D93" s="558">
        <v>0</v>
      </c>
      <c r="E93" s="558">
        <v>0</v>
      </c>
      <c r="F93" s="558">
        <v>0</v>
      </c>
      <c r="G93" s="558">
        <v>0</v>
      </c>
      <c r="H93" s="559">
        <v>0</v>
      </c>
      <c r="K93" s="199"/>
      <c r="L93" s="200"/>
      <c r="M93" s="178" t="s">
        <v>60</v>
      </c>
      <c r="N93" s="202"/>
      <c r="O93" s="203" t="s">
        <v>61</v>
      </c>
      <c r="P93" s="204">
        <f>'Ｓ４８（1973）'!A93</f>
        <v>0</v>
      </c>
      <c r="Q93" s="205">
        <f>'Ｓ４８（1973）'!B93</f>
        <v>0</v>
      </c>
      <c r="R93" s="225"/>
      <c r="S93" s="267">
        <f>'Ｓ４８（1973）'!D93</f>
        <v>0</v>
      </c>
      <c r="T93" s="268">
        <f>'Ｓ４８（1973）'!F93</f>
        <v>0</v>
      </c>
      <c r="U93" s="269" t="s">
        <v>434</v>
      </c>
      <c r="V93" s="200"/>
      <c r="W93" s="178" t="s">
        <v>60</v>
      </c>
      <c r="X93" s="202"/>
      <c r="Y93" s="203" t="s">
        <v>756</v>
      </c>
      <c r="Z93" s="276">
        <f>'Ｓ４８（1973）'!A128</f>
        <v>0</v>
      </c>
      <c r="AA93" s="277">
        <f>'Ｓ４８（1973）'!B128</f>
        <v>0</v>
      </c>
      <c r="AB93" s="278">
        <f>'Ｓ４８（1973）'!C128</f>
        <v>0</v>
      </c>
      <c r="AC93" s="279">
        <f>'Ｓ４８（1973）'!E128</f>
        <v>0</v>
      </c>
      <c r="AD93" s="269"/>
      <c r="AE93" s="200"/>
      <c r="AF93" s="178" t="s">
        <v>60</v>
      </c>
      <c r="AG93" s="202"/>
      <c r="AH93" s="203" t="s">
        <v>810</v>
      </c>
      <c r="AI93" s="276">
        <f>'Ｓ４８（1973）'!A151</f>
        <v>0</v>
      </c>
      <c r="AJ93" s="277">
        <f>'Ｓ４８（1973）'!B151</f>
        <v>0</v>
      </c>
      <c r="AK93" s="280">
        <f>'Ｓ４８（1973）'!C151</f>
        <v>0</v>
      </c>
      <c r="AL93" s="281">
        <f>'Ｓ４８（1973）'!E151</f>
        <v>0</v>
      </c>
    </row>
    <row r="94" spans="1:38" ht="14.45" customHeight="1">
      <c r="A94" s="557">
        <v>0</v>
      </c>
      <c r="B94" s="558">
        <v>0</v>
      </c>
      <c r="C94" s="558">
        <v>0</v>
      </c>
      <c r="D94" s="558">
        <v>0</v>
      </c>
      <c r="E94" s="558">
        <v>0</v>
      </c>
      <c r="F94" s="558">
        <v>0</v>
      </c>
      <c r="G94" s="558">
        <v>0</v>
      </c>
      <c r="H94" s="559">
        <v>0</v>
      </c>
      <c r="K94" s="199"/>
      <c r="L94" s="200" t="s">
        <v>59</v>
      </c>
      <c r="M94" s="200"/>
      <c r="N94" s="201" t="s">
        <v>62</v>
      </c>
      <c r="O94" s="203" t="s">
        <v>63</v>
      </c>
      <c r="P94" s="204">
        <f>'Ｓ４８（1973）'!A94</f>
        <v>0</v>
      </c>
      <c r="Q94" s="205">
        <f>'Ｓ４８（1973）'!B94</f>
        <v>0</v>
      </c>
      <c r="R94" s="225"/>
      <c r="S94" s="267">
        <f>'Ｓ４８（1973）'!D94</f>
        <v>0</v>
      </c>
      <c r="T94" s="268">
        <f>'Ｓ４８（1973）'!F94</f>
        <v>0</v>
      </c>
      <c r="U94" s="269"/>
      <c r="V94" s="200" t="s">
        <v>59</v>
      </c>
      <c r="W94" s="200"/>
      <c r="X94" s="201" t="s">
        <v>62</v>
      </c>
      <c r="Y94" s="203" t="s">
        <v>757</v>
      </c>
      <c r="Z94" s="276">
        <f>'Ｓ４８（1973）'!A129</f>
        <v>0</v>
      </c>
      <c r="AA94" s="277">
        <f>'Ｓ４８（1973）'!B129</f>
        <v>0</v>
      </c>
      <c r="AB94" s="278">
        <f>'Ｓ４８（1973）'!C129</f>
        <v>0</v>
      </c>
      <c r="AC94" s="279">
        <f>'Ｓ４８（1973）'!E129</f>
        <v>0</v>
      </c>
      <c r="AD94" s="269"/>
      <c r="AE94" s="200" t="s">
        <v>59</v>
      </c>
      <c r="AF94" s="200"/>
      <c r="AG94" s="201" t="s">
        <v>62</v>
      </c>
      <c r="AH94" s="203" t="s">
        <v>811</v>
      </c>
      <c r="AI94" s="276">
        <f>'Ｓ４８（1973）'!A152</f>
        <v>0</v>
      </c>
      <c r="AJ94" s="277">
        <f>'Ｓ４８（1973）'!B152</f>
        <v>0</v>
      </c>
      <c r="AK94" s="280">
        <f>'Ｓ４８（1973）'!C152</f>
        <v>0</v>
      </c>
      <c r="AL94" s="281">
        <f>'Ｓ４８（1973）'!E152</f>
        <v>0</v>
      </c>
    </row>
    <row r="95" spans="1:38" ht="14.45" customHeight="1">
      <c r="A95" s="557">
        <v>0</v>
      </c>
      <c r="B95" s="558">
        <v>0</v>
      </c>
      <c r="C95" s="558">
        <v>0</v>
      </c>
      <c r="D95" s="558">
        <v>0</v>
      </c>
      <c r="E95" s="558">
        <v>0</v>
      </c>
      <c r="F95" s="558">
        <v>0</v>
      </c>
      <c r="G95" s="558">
        <v>0</v>
      </c>
      <c r="H95" s="559">
        <v>0</v>
      </c>
      <c r="K95" s="199"/>
      <c r="L95" s="200"/>
      <c r="M95" s="200"/>
      <c r="N95" s="201" t="s">
        <v>64</v>
      </c>
      <c r="O95" s="203" t="s">
        <v>65</v>
      </c>
      <c r="P95" s="204">
        <f>'Ｓ４８（1973）'!A95</f>
        <v>0</v>
      </c>
      <c r="Q95" s="205">
        <f>'Ｓ４８（1973）'!B95</f>
        <v>0</v>
      </c>
      <c r="R95" s="225"/>
      <c r="S95" s="267">
        <f>'Ｓ４８（1973）'!D95</f>
        <v>0</v>
      </c>
      <c r="T95" s="268">
        <f>'Ｓ４８（1973）'!F95</f>
        <v>0</v>
      </c>
      <c r="U95" s="269"/>
      <c r="V95" s="200"/>
      <c r="W95" s="200"/>
      <c r="X95" s="201" t="s">
        <v>64</v>
      </c>
      <c r="Y95" s="203" t="s">
        <v>758</v>
      </c>
      <c r="Z95" s="276">
        <f>'Ｓ４８（1973）'!A130</f>
        <v>0</v>
      </c>
      <c r="AA95" s="277">
        <f>'Ｓ４８（1973）'!B130</f>
        <v>0</v>
      </c>
      <c r="AB95" s="278">
        <f>'Ｓ４８（1973）'!C130</f>
        <v>0</v>
      </c>
      <c r="AC95" s="279">
        <f>'Ｓ４８（1973）'!E130</f>
        <v>0</v>
      </c>
      <c r="AD95" s="269"/>
      <c r="AE95" s="200"/>
      <c r="AF95" s="200"/>
      <c r="AG95" s="201" t="s">
        <v>64</v>
      </c>
      <c r="AH95" s="203" t="s">
        <v>812</v>
      </c>
      <c r="AI95" s="276">
        <f>'Ｓ４８（1973）'!A153</f>
        <v>0</v>
      </c>
      <c r="AJ95" s="277">
        <f>'Ｓ４８（1973）'!B153</f>
        <v>0</v>
      </c>
      <c r="AK95" s="280">
        <f>'Ｓ４８（1973）'!C153</f>
        <v>0</v>
      </c>
      <c r="AL95" s="281">
        <f>'Ｓ４８（1973）'!E153</f>
        <v>0</v>
      </c>
    </row>
    <row r="96" spans="1:38" ht="14.45" customHeight="1">
      <c r="A96" s="557">
        <v>0</v>
      </c>
      <c r="B96" s="558">
        <v>0</v>
      </c>
      <c r="C96" s="558">
        <v>0</v>
      </c>
      <c r="D96" s="558">
        <v>0</v>
      </c>
      <c r="E96" s="558">
        <v>0</v>
      </c>
      <c r="F96" s="558">
        <v>0</v>
      </c>
      <c r="G96" s="558">
        <v>0</v>
      </c>
      <c r="H96" s="559">
        <v>0</v>
      </c>
      <c r="K96" s="199" t="s">
        <v>38</v>
      </c>
      <c r="L96" s="200"/>
      <c r="M96" s="200"/>
      <c r="N96" s="201" t="s">
        <v>66</v>
      </c>
      <c r="O96" s="203" t="s">
        <v>67</v>
      </c>
      <c r="P96" s="204">
        <f>'Ｓ４８（1973）'!A96</f>
        <v>0</v>
      </c>
      <c r="Q96" s="205">
        <f>'Ｓ４８（1973）'!B96</f>
        <v>0</v>
      </c>
      <c r="R96" s="225"/>
      <c r="S96" s="267">
        <f>'Ｓ４８（1973）'!D96</f>
        <v>0</v>
      </c>
      <c r="T96" s="268">
        <f>'Ｓ４８（1973）'!F96</f>
        <v>0</v>
      </c>
      <c r="U96" s="269"/>
      <c r="V96" s="200"/>
      <c r="W96" s="200"/>
      <c r="X96" s="201" t="s">
        <v>66</v>
      </c>
      <c r="Y96" s="203" t="s">
        <v>759</v>
      </c>
      <c r="Z96" s="276">
        <f>'Ｓ４８（1973）'!A131</f>
        <v>0</v>
      </c>
      <c r="AA96" s="277">
        <f>'Ｓ４８（1973）'!B131</f>
        <v>0</v>
      </c>
      <c r="AB96" s="278">
        <f>'Ｓ４８（1973）'!C131</f>
        <v>0</v>
      </c>
      <c r="AC96" s="279">
        <f>'Ｓ４８（1973）'!E131</f>
        <v>0</v>
      </c>
      <c r="AD96" s="269"/>
      <c r="AE96" s="200"/>
      <c r="AF96" s="200"/>
      <c r="AG96" s="201" t="s">
        <v>66</v>
      </c>
      <c r="AH96" s="203" t="s">
        <v>813</v>
      </c>
      <c r="AI96" s="276">
        <f>'Ｓ４８（1973）'!A154</f>
        <v>0</v>
      </c>
      <c r="AJ96" s="277">
        <f>'Ｓ４８（1973）'!B154</f>
        <v>0</v>
      </c>
      <c r="AK96" s="280">
        <f>'Ｓ４８（1973）'!C154</f>
        <v>0</v>
      </c>
      <c r="AL96" s="281">
        <f>'Ｓ４８（1973）'!E154</f>
        <v>0</v>
      </c>
    </row>
    <row r="97" spans="1:38" ht="14.45" customHeight="1">
      <c r="A97" s="557">
        <v>0</v>
      </c>
      <c r="B97" s="558">
        <v>0</v>
      </c>
      <c r="C97" s="558">
        <v>0</v>
      </c>
      <c r="D97" s="558">
        <v>0</v>
      </c>
      <c r="E97" s="558">
        <v>0</v>
      </c>
      <c r="F97" s="558">
        <v>0</v>
      </c>
      <c r="G97" s="558">
        <v>0</v>
      </c>
      <c r="H97" s="559">
        <v>0</v>
      </c>
      <c r="K97" s="199"/>
      <c r="L97" s="200"/>
      <c r="M97" s="200"/>
      <c r="N97" s="201" t="s">
        <v>68</v>
      </c>
      <c r="O97" s="203" t="s">
        <v>69</v>
      </c>
      <c r="P97" s="204">
        <f>'Ｓ４８（1973）'!A97</f>
        <v>0</v>
      </c>
      <c r="Q97" s="205">
        <f>'Ｓ４８（1973）'!B97</f>
        <v>0</v>
      </c>
      <c r="R97" s="225"/>
      <c r="S97" s="267">
        <f>'Ｓ４８（1973）'!D97</f>
        <v>0</v>
      </c>
      <c r="T97" s="268">
        <f>'Ｓ４８（1973）'!F97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0</v>
      </c>
      <c r="B98" s="558">
        <v>0</v>
      </c>
      <c r="C98" s="558">
        <v>0</v>
      </c>
      <c r="D98" s="558">
        <v>0</v>
      </c>
      <c r="E98" s="558">
        <v>0</v>
      </c>
      <c r="F98" s="558">
        <v>0</v>
      </c>
      <c r="G98" s="558">
        <v>0</v>
      </c>
      <c r="H98" s="55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276">
        <f>'Ｓ４８（1973）'!A132</f>
        <v>0</v>
      </c>
      <c r="AA98" s="277">
        <f>'Ｓ４８（1973）'!B132</f>
        <v>0</v>
      </c>
      <c r="AB98" s="278">
        <f>'Ｓ４８（1973）'!C132</f>
        <v>0</v>
      </c>
      <c r="AC98" s="279">
        <f>'Ｓ４８（1973）'!E132</f>
        <v>0</v>
      </c>
      <c r="AD98" s="269"/>
      <c r="AE98" s="200" t="s">
        <v>41</v>
      </c>
      <c r="AF98" s="221"/>
      <c r="AG98" s="201" t="s">
        <v>13</v>
      </c>
      <c r="AH98" s="203" t="s">
        <v>814</v>
      </c>
      <c r="AI98" s="276">
        <f>'Ｓ４８（1973）'!A155</f>
        <v>0</v>
      </c>
      <c r="AJ98" s="277">
        <f>'Ｓ４８（1973）'!B155</f>
        <v>0</v>
      </c>
      <c r="AK98" s="280">
        <f>'Ｓ４８（1973）'!C154</f>
        <v>0</v>
      </c>
      <c r="AL98" s="281">
        <f>'Ｓ４８（1973）'!E154</f>
        <v>0</v>
      </c>
    </row>
    <row r="99" spans="1:38" ht="14.45" customHeight="1">
      <c r="A99" s="557">
        <v>0</v>
      </c>
      <c r="B99" s="558">
        <v>0</v>
      </c>
      <c r="C99" s="558">
        <v>0</v>
      </c>
      <c r="D99" s="558">
        <v>0</v>
      </c>
      <c r="E99" s="558">
        <v>0</v>
      </c>
      <c r="F99" s="558">
        <v>0</v>
      </c>
      <c r="G99" s="558">
        <v>0</v>
      </c>
      <c r="H99" s="559">
        <v>0</v>
      </c>
      <c r="K99" s="227" t="s">
        <v>815</v>
      </c>
      <c r="L99" s="200"/>
      <c r="M99" s="201" t="s">
        <v>70</v>
      </c>
      <c r="N99" s="202"/>
      <c r="O99" s="203" t="s">
        <v>71</v>
      </c>
      <c r="P99" s="204">
        <f>'Ｓ４８（1973）'!A98</f>
        <v>0</v>
      </c>
      <c r="Q99" s="205">
        <f>'Ｓ４８（1973）'!B98</f>
        <v>0</v>
      </c>
      <c r="R99" s="225"/>
      <c r="S99" s="267">
        <f>'Ｓ４８（1973）'!D98</f>
        <v>0</v>
      </c>
      <c r="T99" s="268">
        <f>'Ｓ４８（1973）'!F98</f>
        <v>0</v>
      </c>
      <c r="U99" s="315" t="s">
        <v>761</v>
      </c>
      <c r="V99" s="200"/>
      <c r="W99" s="201" t="s">
        <v>70</v>
      </c>
      <c r="X99" s="202"/>
      <c r="Y99" s="203" t="s">
        <v>762</v>
      </c>
      <c r="Z99" s="276">
        <f>'Ｓ４８（1973）'!A133</f>
        <v>0</v>
      </c>
      <c r="AA99" s="277">
        <f>'Ｓ４８（1973）'!B133</f>
        <v>0</v>
      </c>
      <c r="AB99" s="278">
        <f>'Ｓ４８（1973）'!C133</f>
        <v>0</v>
      </c>
      <c r="AC99" s="279">
        <f>'Ｓ４８（1973）'!E133</f>
        <v>0</v>
      </c>
      <c r="AD99" s="315" t="s">
        <v>761</v>
      </c>
      <c r="AE99" s="200"/>
      <c r="AF99" s="201" t="s">
        <v>70</v>
      </c>
      <c r="AG99" s="202"/>
      <c r="AH99" s="203" t="s">
        <v>816</v>
      </c>
      <c r="AI99" s="276">
        <f>'Ｓ４８（1973）'!A156</f>
        <v>0</v>
      </c>
      <c r="AJ99" s="277">
        <f>'Ｓ４８（1973）'!B156</f>
        <v>0</v>
      </c>
      <c r="AK99" s="280">
        <f>'Ｓ４８（1973）'!C156</f>
        <v>0</v>
      </c>
      <c r="AL99" s="281">
        <f>'Ｓ４８（1973）'!E156</f>
        <v>0</v>
      </c>
    </row>
    <row r="100" spans="1:38" ht="14.45" customHeight="1">
      <c r="A100" s="557">
        <v>0</v>
      </c>
      <c r="B100" s="558">
        <v>0</v>
      </c>
      <c r="C100" s="558">
        <v>0</v>
      </c>
      <c r="D100" s="558">
        <v>0</v>
      </c>
      <c r="E100" s="558">
        <v>0</v>
      </c>
      <c r="F100" s="558">
        <v>0</v>
      </c>
      <c r="G100" s="558">
        <v>0</v>
      </c>
      <c r="H100" s="559">
        <v>0</v>
      </c>
      <c r="K100" s="199" t="s">
        <v>130</v>
      </c>
      <c r="L100" s="200"/>
      <c r="M100" s="201" t="s">
        <v>73</v>
      </c>
      <c r="N100" s="202"/>
      <c r="O100" s="203" t="s">
        <v>74</v>
      </c>
      <c r="P100" s="204">
        <f>'Ｓ４８（1973）'!A99</f>
        <v>0</v>
      </c>
      <c r="Q100" s="205">
        <f>'Ｓ４８（1973）'!B99</f>
        <v>0</v>
      </c>
      <c r="R100" s="225"/>
      <c r="S100" s="267">
        <f>'Ｓ４８（1973）'!D99</f>
        <v>0</v>
      </c>
      <c r="T100" s="268">
        <f>'Ｓ４８（1973）'!F99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5660</v>
      </c>
      <c r="B101" s="558">
        <v>5660</v>
      </c>
      <c r="C101" s="558">
        <v>0</v>
      </c>
      <c r="D101" s="558">
        <v>0</v>
      </c>
      <c r="E101" s="558">
        <v>0</v>
      </c>
      <c r="F101" s="558">
        <v>0</v>
      </c>
      <c r="G101" s="558">
        <v>0</v>
      </c>
      <c r="H101" s="559">
        <v>5660</v>
      </c>
      <c r="K101" s="199"/>
      <c r="L101" s="221"/>
      <c r="M101" s="201" t="s">
        <v>13</v>
      </c>
      <c r="N101" s="202"/>
      <c r="O101" s="203" t="s">
        <v>76</v>
      </c>
      <c r="P101" s="204">
        <f>'Ｓ４８（1973）'!A100</f>
        <v>0</v>
      </c>
      <c r="Q101" s="205">
        <f>'Ｓ４８（1973）'!B100</f>
        <v>0</v>
      </c>
      <c r="R101" s="225"/>
      <c r="S101" s="267">
        <f>'Ｓ４８（1973）'!D100</f>
        <v>0</v>
      </c>
      <c r="T101" s="268">
        <f>'Ｓ４８（1973）'!F100</f>
        <v>0</v>
      </c>
      <c r="U101" s="269"/>
      <c r="V101" s="221"/>
      <c r="W101" s="201" t="s">
        <v>13</v>
      </c>
      <c r="X101" s="202"/>
      <c r="Y101" s="203" t="s">
        <v>763</v>
      </c>
      <c r="Z101" s="276">
        <f>'Ｓ４８（1973）'!A134</f>
        <v>0</v>
      </c>
      <c r="AA101" s="277">
        <f>'Ｓ４８（1973）'!B134</f>
        <v>0</v>
      </c>
      <c r="AB101" s="278">
        <f>'Ｓ４８（1973）'!C134</f>
        <v>0</v>
      </c>
      <c r="AC101" s="279">
        <f>'Ｓ４８（1973）'!E134</f>
        <v>0</v>
      </c>
      <c r="AD101" s="269"/>
      <c r="AE101" s="221"/>
      <c r="AF101" s="201" t="s">
        <v>13</v>
      </c>
      <c r="AG101" s="202"/>
      <c r="AH101" s="203" t="s">
        <v>817</v>
      </c>
      <c r="AI101" s="276">
        <f>'Ｓ４８（1973）'!A157</f>
        <v>0</v>
      </c>
      <c r="AJ101" s="277">
        <f>'Ｓ４８（1973）'!B157</f>
        <v>0</v>
      </c>
      <c r="AK101" s="280">
        <f>'Ｓ４８（1973）'!C157</f>
        <v>0</v>
      </c>
      <c r="AL101" s="281">
        <f>'Ｓ４８（1973）'!E157</f>
        <v>0</v>
      </c>
    </row>
    <row r="102" spans="1:38" ht="14.45" customHeight="1">
      <c r="A102" s="557">
        <v>0</v>
      </c>
      <c r="B102" s="558">
        <v>0</v>
      </c>
      <c r="C102" s="558">
        <v>0</v>
      </c>
      <c r="D102" s="558">
        <v>0</v>
      </c>
      <c r="E102" s="558">
        <v>0</v>
      </c>
      <c r="F102" s="558">
        <v>0</v>
      </c>
      <c r="G102" s="558">
        <v>0</v>
      </c>
      <c r="H102" s="559">
        <v>0</v>
      </c>
      <c r="K102" s="199" t="s">
        <v>4</v>
      </c>
      <c r="L102" s="178" t="s">
        <v>78</v>
      </c>
      <c r="M102" s="202"/>
      <c r="N102" s="202"/>
      <c r="O102" s="203" t="s">
        <v>79</v>
      </c>
      <c r="P102" s="204">
        <f>'Ｓ４８（1973）'!A101</f>
        <v>5660</v>
      </c>
      <c r="Q102" s="205">
        <f>'Ｓ４８（1973）'!B101</f>
        <v>5660</v>
      </c>
      <c r="R102" s="225"/>
      <c r="S102" s="267">
        <f>'Ｓ４８（1973）'!D101</f>
        <v>0</v>
      </c>
      <c r="T102" s="268">
        <f>'Ｓ４８（1973）'!F101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93540</v>
      </c>
      <c r="B103" s="558">
        <v>93540</v>
      </c>
      <c r="C103" s="558">
        <v>0</v>
      </c>
      <c r="D103" s="558">
        <v>0</v>
      </c>
      <c r="E103" s="558">
        <v>5000</v>
      </c>
      <c r="F103" s="558">
        <v>10700</v>
      </c>
      <c r="G103" s="558">
        <v>42187</v>
      </c>
      <c r="H103" s="559">
        <v>35653</v>
      </c>
      <c r="K103" s="199"/>
      <c r="L103" s="200"/>
      <c r="M103" s="201" t="s">
        <v>11</v>
      </c>
      <c r="N103" s="202"/>
      <c r="O103" s="203" t="s">
        <v>80</v>
      </c>
      <c r="P103" s="204">
        <f>'Ｓ４８（1973）'!A102</f>
        <v>0</v>
      </c>
      <c r="Q103" s="205">
        <f>'Ｓ４８（1973）'!B102</f>
        <v>0</v>
      </c>
      <c r="R103" s="225"/>
      <c r="S103" s="267">
        <f>'Ｓ４８（1973）'!D102</f>
        <v>0</v>
      </c>
      <c r="T103" s="268">
        <f>'Ｓ４８（1973）'!F102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6250</v>
      </c>
      <c r="B104" s="558">
        <v>6250</v>
      </c>
      <c r="C104" s="558">
        <v>0</v>
      </c>
      <c r="D104" s="558">
        <v>0</v>
      </c>
      <c r="E104" s="558">
        <v>0</v>
      </c>
      <c r="F104" s="558">
        <v>0</v>
      </c>
      <c r="G104" s="558">
        <v>0</v>
      </c>
      <c r="H104" s="559">
        <v>6250</v>
      </c>
      <c r="K104" s="199"/>
      <c r="L104" s="221"/>
      <c r="M104" s="201" t="s">
        <v>13</v>
      </c>
      <c r="N104" s="202"/>
      <c r="O104" s="203"/>
      <c r="P104" s="224">
        <f>P102-P103</f>
        <v>5660</v>
      </c>
      <c r="Q104" s="297">
        <f>Q102-Q103</f>
        <v>5660</v>
      </c>
      <c r="R104" s="225"/>
      <c r="S104" s="297">
        <f>S102-S103</f>
        <v>0</v>
      </c>
      <c r="T104" s="275">
        <f>T102-T103</f>
        <v>0</v>
      </c>
      <c r="U104" s="269"/>
      <c r="V104" s="221"/>
      <c r="W104" s="201" t="s">
        <v>13</v>
      </c>
      <c r="X104" s="202"/>
      <c r="Y104" s="203" t="s">
        <v>764</v>
      </c>
      <c r="Z104" s="276">
        <f>'Ｓ４８（1973）'!A135</f>
        <v>0</v>
      </c>
      <c r="AA104" s="277">
        <f>'Ｓ４８（1973）'!B135</f>
        <v>0</v>
      </c>
      <c r="AB104" s="278">
        <f>'Ｓ４８（1973）'!C135</f>
        <v>0</v>
      </c>
      <c r="AC104" s="279">
        <f>'Ｓ４８（1973）'!E135</f>
        <v>0</v>
      </c>
      <c r="AD104" s="269"/>
      <c r="AE104" s="221"/>
      <c r="AF104" s="201" t="s">
        <v>13</v>
      </c>
      <c r="AG104" s="202"/>
      <c r="AH104" s="203" t="s">
        <v>818</v>
      </c>
      <c r="AI104" s="276">
        <f>'Ｓ４８（1973）'!A158</f>
        <v>0</v>
      </c>
      <c r="AJ104" s="277">
        <f>'Ｓ４８（1973）'!B158</f>
        <v>0</v>
      </c>
      <c r="AK104" s="280">
        <f>'Ｓ４８（1973）'!C158</f>
        <v>0</v>
      </c>
      <c r="AL104" s="281">
        <f>'Ｓ４８（1973）'!E158</f>
        <v>0</v>
      </c>
    </row>
    <row r="105" spans="1:38" ht="14.45" customHeight="1">
      <c r="A105" s="557">
        <v>62887</v>
      </c>
      <c r="B105" s="558">
        <v>62887</v>
      </c>
      <c r="C105" s="558">
        <v>0</v>
      </c>
      <c r="D105" s="558">
        <v>0</v>
      </c>
      <c r="E105" s="558">
        <v>0</v>
      </c>
      <c r="F105" s="558">
        <v>10700</v>
      </c>
      <c r="G105" s="558">
        <v>42187</v>
      </c>
      <c r="H105" s="559">
        <v>10000</v>
      </c>
      <c r="K105" s="199"/>
      <c r="L105" s="174"/>
      <c r="M105" s="201" t="s">
        <v>88</v>
      </c>
      <c r="N105" s="202"/>
      <c r="O105" s="203" t="s">
        <v>109</v>
      </c>
      <c r="P105" s="204">
        <f>'Ｓ４８（1973）'!A104</f>
        <v>6250</v>
      </c>
      <c r="Q105" s="205">
        <f>'Ｓ４８（1973）'!B104</f>
        <v>6250</v>
      </c>
      <c r="R105" s="225"/>
      <c r="S105" s="267">
        <f>'Ｓ４８（1973）'!D104</f>
        <v>0</v>
      </c>
      <c r="T105" s="268">
        <f>'Ｓ４８（1973）'!F104</f>
        <v>0</v>
      </c>
      <c r="U105" s="269"/>
      <c r="V105" s="174"/>
      <c r="W105" s="201" t="s">
        <v>452</v>
      </c>
      <c r="X105" s="202"/>
      <c r="Y105" s="203" t="s">
        <v>453</v>
      </c>
      <c r="Z105" s="276">
        <f>'Ｓ４８（1973）'!A136</f>
        <v>0</v>
      </c>
      <c r="AA105" s="277">
        <f>'Ｓ４８（1973）'!B136</f>
        <v>0</v>
      </c>
      <c r="AB105" s="278">
        <f>'Ｓ４８（1973）'!C136</f>
        <v>0</v>
      </c>
      <c r="AC105" s="279">
        <f>'Ｓ４８（1973）'!E136</f>
        <v>0</v>
      </c>
      <c r="AD105" s="269"/>
      <c r="AE105" s="174"/>
      <c r="AF105" s="201" t="s">
        <v>452</v>
      </c>
      <c r="AG105" s="202"/>
      <c r="AH105" s="203" t="s">
        <v>454</v>
      </c>
      <c r="AI105" s="276">
        <f>'Ｓ４８（1973）'!A159</f>
        <v>0</v>
      </c>
      <c r="AJ105" s="277">
        <f>'Ｓ４８（1973）'!B159</f>
        <v>0</v>
      </c>
      <c r="AK105" s="280">
        <f>'Ｓ４８（1973）'!C159</f>
        <v>0</v>
      </c>
      <c r="AL105" s="281">
        <f>'Ｓ４８（1973）'!E159</f>
        <v>0</v>
      </c>
    </row>
    <row r="106" spans="1:38" ht="14.45" customHeight="1">
      <c r="A106" s="557">
        <v>0</v>
      </c>
      <c r="B106" s="558">
        <v>0</v>
      </c>
      <c r="C106" s="558">
        <v>0</v>
      </c>
      <c r="D106" s="558">
        <v>0</v>
      </c>
      <c r="E106" s="558">
        <v>0</v>
      </c>
      <c r="F106" s="558">
        <v>0</v>
      </c>
      <c r="G106" s="558">
        <v>0</v>
      </c>
      <c r="H106" s="559">
        <v>0</v>
      </c>
      <c r="K106" s="199"/>
      <c r="L106" s="181" t="s">
        <v>91</v>
      </c>
      <c r="M106" s="201" t="s">
        <v>89</v>
      </c>
      <c r="N106" s="202"/>
      <c r="O106" s="203" t="s">
        <v>110</v>
      </c>
      <c r="P106" s="204">
        <f>'Ｓ４８（1973）'!A105</f>
        <v>62887</v>
      </c>
      <c r="Q106" s="205">
        <f>'Ｓ４８（1973）'!B105</f>
        <v>62887</v>
      </c>
      <c r="R106" s="225"/>
      <c r="S106" s="267">
        <f>'Ｓ４８（1973）'!D105</f>
        <v>0</v>
      </c>
      <c r="T106" s="268">
        <f>'Ｓ４８（1973）'!F105</f>
        <v>10700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8">
        <v>0</v>
      </c>
      <c r="G107" s="558">
        <v>0</v>
      </c>
      <c r="H107" s="559">
        <v>0</v>
      </c>
      <c r="K107" s="199"/>
      <c r="L107" s="181"/>
      <c r="M107" s="201" t="s">
        <v>104</v>
      </c>
      <c r="N107" s="202"/>
      <c r="O107" s="203" t="s">
        <v>111</v>
      </c>
      <c r="P107" s="204">
        <f>'Ｓ４８（1973）'!A106</f>
        <v>0</v>
      </c>
      <c r="Q107" s="205">
        <f>'Ｓ４８（1973）'!B106</f>
        <v>0</v>
      </c>
      <c r="R107" s="225"/>
      <c r="S107" s="267">
        <f>'Ｓ４８（1973）'!D106</f>
        <v>0</v>
      </c>
      <c r="T107" s="268">
        <f>'Ｓ４８（1973）'!F106</f>
        <v>0</v>
      </c>
      <c r="U107" s="269"/>
      <c r="V107" s="181"/>
      <c r="W107" s="201" t="s">
        <v>104</v>
      </c>
      <c r="X107" s="202"/>
      <c r="Y107" s="203" t="s">
        <v>765</v>
      </c>
      <c r="Z107" s="276">
        <f>'Ｓ４８（1973）'!A137</f>
        <v>0</v>
      </c>
      <c r="AA107" s="277">
        <f>'Ｓ４８（1973）'!B137</f>
        <v>0</v>
      </c>
      <c r="AB107" s="278">
        <f>'Ｓ４８（1973）'!C137</f>
        <v>0</v>
      </c>
      <c r="AC107" s="279">
        <f>'Ｓ４８（1973）'!E137</f>
        <v>0</v>
      </c>
      <c r="AD107" s="269"/>
      <c r="AE107" s="181"/>
      <c r="AF107" s="201" t="s">
        <v>104</v>
      </c>
      <c r="AG107" s="202"/>
      <c r="AH107" s="203" t="s">
        <v>819</v>
      </c>
      <c r="AI107" s="276">
        <f>'Ｓ４８（1973）'!A160</f>
        <v>0</v>
      </c>
      <c r="AJ107" s="277">
        <f>'Ｓ４８（1973）'!B160</f>
        <v>0</v>
      </c>
      <c r="AK107" s="280">
        <f>'Ｓ４８（1973）'!C160</f>
        <v>0</v>
      </c>
      <c r="AL107" s="281">
        <f>'Ｓ４８（1973）'!E160</f>
        <v>0</v>
      </c>
    </row>
    <row r="108" spans="1:38" ht="14.45" customHeight="1">
      <c r="A108" s="557">
        <v>0</v>
      </c>
      <c r="B108" s="558">
        <v>0</v>
      </c>
      <c r="C108" s="558">
        <v>0</v>
      </c>
      <c r="D108" s="558">
        <v>0</v>
      </c>
      <c r="E108" s="558">
        <v>0</v>
      </c>
      <c r="F108" s="558">
        <v>0</v>
      </c>
      <c r="G108" s="558">
        <v>0</v>
      </c>
      <c r="H108" s="559">
        <v>0</v>
      </c>
      <c r="K108" s="199"/>
      <c r="L108" s="181"/>
      <c r="M108" s="201" t="s">
        <v>90</v>
      </c>
      <c r="N108" s="202"/>
      <c r="O108" s="203" t="s">
        <v>112</v>
      </c>
      <c r="P108" s="204">
        <f>'Ｓ４８（1973）'!A107</f>
        <v>0</v>
      </c>
      <c r="Q108" s="205">
        <f>'Ｓ４８（1973）'!B107</f>
        <v>0</v>
      </c>
      <c r="R108" s="225"/>
      <c r="S108" s="267">
        <f>'Ｓ４８（1973）'!D107</f>
        <v>0</v>
      </c>
      <c r="T108" s="268">
        <f>'Ｓ４８（1973）'!F107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8">
        <v>0</v>
      </c>
      <c r="G109" s="558">
        <v>0</v>
      </c>
      <c r="H109" s="559">
        <v>0</v>
      </c>
      <c r="K109" s="199"/>
      <c r="L109" s="181" t="s">
        <v>92</v>
      </c>
      <c r="M109" s="201" t="s">
        <v>105</v>
      </c>
      <c r="N109" s="202"/>
      <c r="O109" s="203" t="s">
        <v>113</v>
      </c>
      <c r="P109" s="204">
        <f>'Ｓ４８（1973）'!A108</f>
        <v>0</v>
      </c>
      <c r="Q109" s="205">
        <f>'Ｓ４８（1973）'!B108</f>
        <v>0</v>
      </c>
      <c r="R109" s="225"/>
      <c r="S109" s="267">
        <f>'Ｓ４８（1973）'!D108</f>
        <v>0</v>
      </c>
      <c r="T109" s="268">
        <f>'Ｓ４８（1973）'!F108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8">
        <v>0</v>
      </c>
      <c r="G110" s="558">
        <v>0</v>
      </c>
      <c r="H110" s="559">
        <v>0</v>
      </c>
      <c r="K110" s="199"/>
      <c r="L110" s="181"/>
      <c r="M110" s="201" t="s">
        <v>106</v>
      </c>
      <c r="N110" s="202"/>
      <c r="O110" s="203" t="s">
        <v>114</v>
      </c>
      <c r="P110" s="204">
        <f>'Ｓ４８（1973）'!A109</f>
        <v>0</v>
      </c>
      <c r="Q110" s="205">
        <f>'Ｓ４８（1973）'!B109</f>
        <v>0</v>
      </c>
      <c r="R110" s="225"/>
      <c r="S110" s="267">
        <f>'Ｓ４８（1973）'!D109</f>
        <v>0</v>
      </c>
      <c r="T110" s="268">
        <f>'Ｓ４８（1973）'!F109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0</v>
      </c>
      <c r="B111" s="558">
        <v>0</v>
      </c>
      <c r="C111" s="558">
        <v>0</v>
      </c>
      <c r="D111" s="558">
        <v>0</v>
      </c>
      <c r="E111" s="558">
        <v>0</v>
      </c>
      <c r="F111" s="558">
        <v>0</v>
      </c>
      <c r="G111" s="558">
        <v>0</v>
      </c>
      <c r="H111" s="559">
        <v>0</v>
      </c>
      <c r="K111" s="199"/>
      <c r="L111" s="181"/>
      <c r="M111" s="201" t="s">
        <v>107</v>
      </c>
      <c r="N111" s="202"/>
      <c r="O111" s="203" t="s">
        <v>115</v>
      </c>
      <c r="P111" s="204">
        <f>'Ｓ４８（1973）'!A110</f>
        <v>0</v>
      </c>
      <c r="Q111" s="205">
        <f>'Ｓ４８（1973）'!B110</f>
        <v>0</v>
      </c>
      <c r="R111" s="225"/>
      <c r="S111" s="267">
        <f>'Ｓ４８（1973）'!D110</f>
        <v>0</v>
      </c>
      <c r="T111" s="268">
        <f>'Ｓ４８（1973）'!F110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24403</v>
      </c>
      <c r="B112" s="558">
        <v>24403</v>
      </c>
      <c r="C112" s="558">
        <v>0</v>
      </c>
      <c r="D112" s="558">
        <v>0</v>
      </c>
      <c r="E112" s="558">
        <v>5000</v>
      </c>
      <c r="F112" s="558">
        <v>0</v>
      </c>
      <c r="G112" s="558">
        <v>0</v>
      </c>
      <c r="H112" s="559">
        <v>19403</v>
      </c>
      <c r="K112" s="199"/>
      <c r="L112" s="181" t="s">
        <v>41</v>
      </c>
      <c r="M112" s="201" t="s">
        <v>108</v>
      </c>
      <c r="N112" s="202"/>
      <c r="O112" s="203" t="s">
        <v>116</v>
      </c>
      <c r="P112" s="204">
        <f>'Ｓ４８（1973）'!A111</f>
        <v>0</v>
      </c>
      <c r="Q112" s="205">
        <f>'Ｓ４８（1973）'!B111</f>
        <v>0</v>
      </c>
      <c r="R112" s="225"/>
      <c r="S112" s="267">
        <f>'Ｓ４８（1973）'!D111</f>
        <v>0</v>
      </c>
      <c r="T112" s="268">
        <f>'Ｓ４８（1973）'!F111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1">
        <v>0</v>
      </c>
      <c r="G113" s="561">
        <v>0</v>
      </c>
      <c r="H113" s="562">
        <v>0</v>
      </c>
      <c r="K113" s="199"/>
      <c r="L113" s="221"/>
      <c r="M113" s="201" t="s">
        <v>13</v>
      </c>
      <c r="N113" s="202"/>
      <c r="O113" s="203" t="s">
        <v>117</v>
      </c>
      <c r="P113" s="204">
        <f>'Ｓ４８（1973）'!A112</f>
        <v>24403</v>
      </c>
      <c r="Q113" s="205">
        <f>'Ｓ４８（1973）'!B112</f>
        <v>24403</v>
      </c>
      <c r="R113" s="225"/>
      <c r="S113" s="267">
        <f>'Ｓ４８（1973）'!D112</f>
        <v>0</v>
      </c>
      <c r="T113" s="268">
        <f>'Ｓ４８（1973）'!F112</f>
        <v>0</v>
      </c>
      <c r="U113" s="269"/>
      <c r="V113" s="221"/>
      <c r="W113" s="201" t="s">
        <v>13</v>
      </c>
      <c r="X113" s="202"/>
      <c r="Y113" s="203"/>
      <c r="Z113" s="310">
        <f>Z105-Z107</f>
        <v>0</v>
      </c>
      <c r="AA113" s="311">
        <f>AA105-AA107</f>
        <v>0</v>
      </c>
      <c r="AB113" s="278">
        <f>AB105-AB107</f>
        <v>0</v>
      </c>
      <c r="AC113" s="279">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'Ｓ４８（1973）'!A113</f>
        <v>0</v>
      </c>
      <c r="Q114" s="205">
        <f>'Ｓ４８（1973）'!B113</f>
        <v>0</v>
      </c>
      <c r="R114" s="225"/>
      <c r="S114" s="267">
        <f>'Ｓ４８（1973）'!D113</f>
        <v>0</v>
      </c>
      <c r="T114" s="268">
        <f>'Ｓ４８（1973）'!F113</f>
        <v>0</v>
      </c>
      <c r="U114" s="269"/>
      <c r="V114" s="201" t="s">
        <v>13</v>
      </c>
      <c r="W114" s="202"/>
      <c r="X114" s="202"/>
      <c r="Y114" s="203" t="s">
        <v>766</v>
      </c>
      <c r="Z114" s="276">
        <f>'Ｓ４８（1973）'!A138</f>
        <v>0</v>
      </c>
      <c r="AA114" s="277">
        <f>'Ｓ４８（1973）'!B138</f>
        <v>0</v>
      </c>
      <c r="AB114" s="278">
        <f>'Ｓ４８（1973）'!C138</f>
        <v>0</v>
      </c>
      <c r="AC114" s="279">
        <f>'Ｓ４８（1973）'!E138</f>
        <v>0</v>
      </c>
      <c r="AD114" s="269"/>
      <c r="AE114" s="201" t="s">
        <v>13</v>
      </c>
      <c r="AF114" s="202"/>
      <c r="AG114" s="202"/>
      <c r="AH114" s="203" t="s">
        <v>820</v>
      </c>
      <c r="AI114" s="276">
        <f>'Ｓ４８（1973）'!A161</f>
        <v>0</v>
      </c>
      <c r="AJ114" s="277">
        <f>'Ｓ４８（1973）'!B161</f>
        <v>0</v>
      </c>
      <c r="AK114" s="280">
        <f>'Ｓ４８（1973）'!C161</f>
        <v>0</v>
      </c>
      <c r="AL114" s="281">
        <f>'Ｓ４８（1973）'!E161</f>
        <v>0</v>
      </c>
    </row>
    <row r="115" spans="1:39" ht="14.45" customHeight="1" thickBot="1">
      <c r="K115" s="316"/>
      <c r="L115" s="317" t="s">
        <v>82</v>
      </c>
      <c r="M115" s="318"/>
      <c r="N115" s="318"/>
      <c r="O115" s="319"/>
      <c r="P115" s="320">
        <f>SUM(P62:P114)-P63-P64-P66-P67-P69-P70-P71-P84-P85-P86-P94-P95-P96-P97-P98-P103-P104</f>
        <v>184982</v>
      </c>
      <c r="Q115" s="321">
        <f>SUM(Q62:Q114)-Q63-Q64-Q66-Q67-Q69-Q70-Q71-Q84-Q85-Q86-Q94-Q95-Q96-Q97-Q98-Q103-Q104</f>
        <v>181805</v>
      </c>
      <c r="R115" s="321"/>
      <c r="S115" s="322">
        <f>SUM(S62:S114)-S63-S64-S66-S67-S69-S70-S71-S84-S85-S86-S94-S95-S96-S97-S98-S103-S104</f>
        <v>2500</v>
      </c>
      <c r="T115" s="323">
        <f>SUM(T62:T114)-T63-T64-T66-T67-T69-T70-T71-T84-T85-T86-T94-T95-T96-T97-T98-T103-T104</f>
        <v>46500</v>
      </c>
      <c r="U115" s="324"/>
      <c r="V115" s="317" t="s">
        <v>82</v>
      </c>
      <c r="W115" s="318"/>
      <c r="X115" s="318"/>
      <c r="Y115" s="319"/>
      <c r="Z115" s="325">
        <f>Z64+Z67+Z73+Z74+Z75+Z86+Z88+Z89+Z92+Z93+Z99+Z101+Z104+Z105+Z114</f>
        <v>11350</v>
      </c>
      <c r="AA115" s="326">
        <f>AA64+AA67+AA73+AA74+AA75+AA86+AA88+AA89+AA92+AA93+AA99+AA101+AA104+AA105+AA114</f>
        <v>0</v>
      </c>
      <c r="AB115" s="327">
        <f>AB64+AB67+AB73+AB74+AB75+AB86+AB88+AB89+AB92+AB93+AB99+AB101+AB104+AB105+AB114</f>
        <v>0</v>
      </c>
      <c r="AC115" s="328">
        <f>AC64+AC67+AC73+AC74+AC75+AC86+AC88+AC89+AC92+AC93+AC99+AC101+AC104+AC105+AC114</f>
        <v>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11350</v>
      </c>
      <c r="B116" s="555">
        <v>0</v>
      </c>
      <c r="C116" s="555">
        <v>0</v>
      </c>
      <c r="D116" s="555">
        <v>0</v>
      </c>
      <c r="E116" s="555">
        <v>0</v>
      </c>
      <c r="F116" s="555">
        <v>0</v>
      </c>
      <c r="G116" s="556">
        <v>11350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8">
        <v>0</v>
      </c>
      <c r="F117" s="558">
        <v>0</v>
      </c>
      <c r="G117" s="559">
        <v>0</v>
      </c>
      <c r="I117" s="164"/>
      <c r="J117" s="164"/>
      <c r="K117" s="269"/>
      <c r="L117" s="172"/>
      <c r="M117" s="172"/>
      <c r="N117" s="172"/>
      <c r="O117" s="212"/>
      <c r="P117" s="330"/>
      <c r="Q117" s="330"/>
      <c r="R117" s="330"/>
      <c r="S117" s="330"/>
      <c r="T117" s="330"/>
      <c r="U117" s="331"/>
      <c r="V117" s="242"/>
      <c r="W117" s="242"/>
      <c r="X117" s="242"/>
      <c r="Y117" s="242"/>
      <c r="Z117" s="242"/>
      <c r="AA117" s="242"/>
      <c r="AB117" s="242"/>
      <c r="AC117" s="242"/>
    </row>
    <row r="118" spans="1:39" ht="15.75" customHeight="1" thickBot="1">
      <c r="A118" s="557">
        <v>0</v>
      </c>
      <c r="B118" s="558">
        <v>0</v>
      </c>
      <c r="C118" s="558">
        <v>0</v>
      </c>
      <c r="D118" s="558">
        <v>0</v>
      </c>
      <c r="E118" s="558">
        <v>0</v>
      </c>
      <c r="F118" s="558">
        <v>0</v>
      </c>
      <c r="G118" s="559">
        <v>0</v>
      </c>
      <c r="K118" s="504" t="s">
        <v>726</v>
      </c>
      <c r="L118" s="339"/>
      <c r="M118" s="339"/>
      <c r="N118" s="339"/>
      <c r="O118" s="340"/>
      <c r="P118" s="341"/>
      <c r="Q118" s="341"/>
      <c r="R118" s="518" t="s">
        <v>909</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8">
        <v>0</v>
      </c>
      <c r="F119" s="558">
        <v>0</v>
      </c>
      <c r="G119" s="559">
        <v>0</v>
      </c>
      <c r="K119" s="990"/>
      <c r="L119" s="991"/>
      <c r="M119" s="991"/>
      <c r="N119" s="991"/>
      <c r="O119" s="991"/>
      <c r="P119" s="992" t="s">
        <v>119</v>
      </c>
      <c r="Q119" s="991"/>
      <c r="R119" s="991"/>
      <c r="S119" s="991"/>
      <c r="T119" s="991"/>
      <c r="U119" s="993"/>
      <c r="V119" s="991"/>
      <c r="W119" s="991"/>
      <c r="X119" s="991"/>
      <c r="Y119" s="991"/>
      <c r="Z119" s="992" t="s">
        <v>120</v>
      </c>
      <c r="AA119" s="991"/>
      <c r="AB119" s="991"/>
      <c r="AC119" s="1014"/>
      <c r="AE119" s="1052"/>
      <c r="AF119" s="1053"/>
      <c r="AG119" s="1053"/>
      <c r="AH119" s="1053"/>
      <c r="AI119" s="1030" t="s">
        <v>84</v>
      </c>
      <c r="AJ119" s="1031" t="s">
        <v>85</v>
      </c>
      <c r="AK119" s="1032" t="s">
        <v>85</v>
      </c>
      <c r="AL119" s="1340" t="s">
        <v>1276</v>
      </c>
      <c r="AM119" s="1339"/>
    </row>
    <row r="120" spans="1:39" ht="14.45" customHeight="1">
      <c r="A120" s="557">
        <v>0</v>
      </c>
      <c r="B120" s="558">
        <v>0</v>
      </c>
      <c r="C120" s="558">
        <v>0</v>
      </c>
      <c r="D120" s="558">
        <v>0</v>
      </c>
      <c r="E120" s="558">
        <v>0</v>
      </c>
      <c r="F120" s="558">
        <v>0</v>
      </c>
      <c r="G120" s="559">
        <v>0</v>
      </c>
      <c r="K120" s="995"/>
      <c r="L120" s="996"/>
      <c r="M120" s="996"/>
      <c r="N120" s="996"/>
      <c r="O120" s="996"/>
      <c r="P120" s="997" t="s">
        <v>821</v>
      </c>
      <c r="Q120" s="998" t="s">
        <v>796</v>
      </c>
      <c r="R120" s="999" t="s">
        <v>122</v>
      </c>
      <c r="S120" s="999"/>
      <c r="T120" s="1000"/>
      <c r="U120" s="1001"/>
      <c r="V120" s="996"/>
      <c r="W120" s="996"/>
      <c r="X120" s="996"/>
      <c r="Y120" s="996"/>
      <c r="Z120" s="997" t="s">
        <v>822</v>
      </c>
      <c r="AA120" s="1002" t="s">
        <v>124</v>
      </c>
      <c r="AB120" s="999"/>
      <c r="AC120" s="1015"/>
      <c r="AE120" s="1054"/>
      <c r="AF120" s="1055"/>
      <c r="AG120" s="1055"/>
      <c r="AH120" s="1055"/>
      <c r="AI120" s="1035" t="s">
        <v>623</v>
      </c>
      <c r="AJ120" s="1036" t="s">
        <v>2</v>
      </c>
      <c r="AK120" s="1037" t="s">
        <v>133</v>
      </c>
      <c r="AL120" s="1340"/>
      <c r="AM120" s="1339"/>
    </row>
    <row r="121" spans="1:39" ht="14.45" customHeight="1">
      <c r="A121" s="557">
        <v>2000</v>
      </c>
      <c r="B121" s="558">
        <v>0</v>
      </c>
      <c r="C121" s="558">
        <v>0</v>
      </c>
      <c r="D121" s="558">
        <v>0</v>
      </c>
      <c r="E121" s="558">
        <v>0</v>
      </c>
      <c r="F121" s="558">
        <v>0</v>
      </c>
      <c r="G121" s="559">
        <v>2000</v>
      </c>
      <c r="K121" s="995"/>
      <c r="L121" s="996"/>
      <c r="M121" s="996"/>
      <c r="N121" s="996"/>
      <c r="O121" s="996"/>
      <c r="P121" s="1004"/>
      <c r="Q121" s="1005" t="s">
        <v>642</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823</v>
      </c>
      <c r="AJ121" s="1036" t="s">
        <v>708</v>
      </c>
      <c r="AK121" s="1037" t="s">
        <v>709</v>
      </c>
      <c r="AL121" s="1340"/>
      <c r="AM121" s="1339"/>
    </row>
    <row r="122" spans="1:39" ht="14.45" customHeight="1" thickBot="1">
      <c r="A122" s="557">
        <v>2000</v>
      </c>
      <c r="B122" s="558">
        <v>0</v>
      </c>
      <c r="C122" s="558">
        <v>0</v>
      </c>
      <c r="D122" s="558">
        <v>0</v>
      </c>
      <c r="E122" s="558">
        <v>0</v>
      </c>
      <c r="F122" s="558">
        <v>0</v>
      </c>
      <c r="G122" s="559">
        <v>2000</v>
      </c>
      <c r="K122" s="1050"/>
      <c r="L122" s="1051"/>
      <c r="M122" s="1051"/>
      <c r="N122" s="1051"/>
      <c r="O122" s="1051"/>
      <c r="P122" s="1020" t="s">
        <v>824</v>
      </c>
      <c r="Q122" s="1021" t="s">
        <v>925</v>
      </c>
      <c r="R122" s="1021" t="s">
        <v>926</v>
      </c>
      <c r="S122" s="1022" t="s">
        <v>118</v>
      </c>
      <c r="T122" s="1023" t="s">
        <v>825</v>
      </c>
      <c r="U122" s="1024"/>
      <c r="V122" s="1025"/>
      <c r="W122" s="1025"/>
      <c r="X122" s="1025"/>
      <c r="Y122" s="1025"/>
      <c r="Z122" s="1020" t="s">
        <v>826</v>
      </c>
      <c r="AA122" s="1021" t="s">
        <v>827</v>
      </c>
      <c r="AB122" s="1026" t="s">
        <v>828</v>
      </c>
      <c r="AC122" s="1047" t="s">
        <v>829</v>
      </c>
      <c r="AD122" s="165"/>
      <c r="AE122" s="1039"/>
      <c r="AF122" s="1011"/>
      <c r="AG122" s="1011"/>
      <c r="AH122" s="1011"/>
      <c r="AI122" s="1040" t="s">
        <v>830</v>
      </c>
      <c r="AJ122" s="1041" t="s">
        <v>831</v>
      </c>
      <c r="AK122" s="1042" t="s">
        <v>832</v>
      </c>
      <c r="AL122" s="1363" t="s">
        <v>1272</v>
      </c>
      <c r="AM122" s="1339"/>
    </row>
    <row r="123" spans="1:39" ht="14.45" customHeight="1">
      <c r="A123" s="557">
        <v>0</v>
      </c>
      <c r="B123" s="558">
        <v>0</v>
      </c>
      <c r="C123" s="558">
        <v>0</v>
      </c>
      <c r="D123" s="558">
        <v>0</v>
      </c>
      <c r="E123" s="558">
        <v>0</v>
      </c>
      <c r="F123" s="558">
        <v>0</v>
      </c>
      <c r="G123" s="559">
        <v>0</v>
      </c>
      <c r="K123" s="188"/>
      <c r="L123" s="189" t="s">
        <v>8</v>
      </c>
      <c r="M123" s="190"/>
      <c r="N123" s="190"/>
      <c r="O123" s="191"/>
      <c r="P123" s="365">
        <f t="shared" ref="P123:T138" si="0">P8+P62</f>
        <v>8913</v>
      </c>
      <c r="Q123" s="259">
        <f t="shared" si="0"/>
        <v>8913</v>
      </c>
      <c r="R123" s="259">
        <f t="shared" si="0"/>
        <v>0</v>
      </c>
      <c r="S123" s="333">
        <f t="shared" si="0"/>
        <v>0</v>
      </c>
      <c r="T123" s="366">
        <f t="shared" si="0"/>
        <v>0</v>
      </c>
      <c r="U123" s="195"/>
      <c r="V123" s="189" t="s">
        <v>8</v>
      </c>
      <c r="W123" s="190"/>
      <c r="X123" s="190"/>
      <c r="Y123" s="191" t="s">
        <v>647</v>
      </c>
      <c r="Z123" s="367">
        <f>IF(ISERROR((Z$60)*(Q123/(Q$123+Q$128+Q$129+Q$133+Q$134+Q$135+Q$136+Q$137+Q$138+Q$139+Q$140+Q$141+Q$142+Q$143+Q$144+Q$150+Q$151+Q$152+Q$153+Q$156+Q$157+Q$158+Q$159+Q$161+Q$162+Q$163+Q$168+Q$170+Q$171+Q$172+Q$173+Q$174+Q$175))),0,ROUND((Z$60)*(Q123/(Q$123+Q$128+Q$129+Q$133+Q$134+Q$135+Q$136+Q$137+Q$138+Q$139+Q$140+Q$141+Q$142+Q$143+Q$144+Q$150+Q$151+Q$152+Q$153+Q$156+Q$157+Q$158+Q$159+Q$161+Q$162+Q$163+Q$168+Q$170+Q$171+Q$172+Q$173+Q$174+Q$175)),0))</f>
        <v>406</v>
      </c>
      <c r="AA123" s="368">
        <f>IF(ISERROR((AA$60)*(R123/(R$123+R$128+R$129+R$133+R$134+R$135+R$136+R$137+R$138+R$139+R$140+R$141+R$142+R$143+R$144+R$150+R$151+R$152+R$153+R$156+R$157+R$158+R$159+R$161+R$162+R$163+R$168+R$170+R$171+R$172+R$173+R$174+R$175))),0,ROUND((AA$60)*(R123/(R$123+R$128+R$129+R$133+R$134+R$135+R$136+R$137+R$138+R$139+R$140+R$141+R$142+R$143+R$144+R$150+R$151+R$152+R$153+R$156+R$157+R$158+R$159+R$161+R$162+R$163+R$168+R$170+R$171+R$172+R$173+R$174+R$175)),0))</f>
        <v>0</v>
      </c>
      <c r="AB123" s="499">
        <f>IF(ISERROR((AB$60)*(S123/(S$123+S$128+S$129+S$133+S$134+S$135+S$136+S$137+S$138+S$139+S$140+S$141+S$142+S$143+S$144+S$150+S$151+S$152+S$153+S$156+S$157+S$158+S$159+S$161+S$162+S$163+S$168+S$170+S$171+S$172+S$173+S$174+S$175))),0,ROUND((AB$60)*(S123/(S$123+S$128+S$129+S$133+S$134+S$135+S$136+S$137+S$138+S$139+S$140+S$141+S$142+S$143+S$144+S$150+S$151+S$152+S$153+S$156+S$157+S$158+S$159+S$161+S$162+S$163+S$168+S$170+S$171+S$172+S$173+S$174+S$175)),0))</f>
        <v>0</v>
      </c>
      <c r="AC123" s="369">
        <f>IF(ISERROR((AC$60)*(T123/(T$123+T$128+T$129+T$133+T$134+T$135+T$136+T$137+T$138+T$139+T$140+T$141+T$142+T$143+T$144+T$150+T$151+T$152+T$153+T$156+T$157+T$158+T$159+T$161+T$162+T$163+T$168+T$170+T$171+T$172+T$173+T$174+T$175))),0,ROUND((AC$60)*(T123/(T$123+T$128+T$129+T$133+T$134+T$135+T$136+T$137+T$138+T$139+T$140+T$141+T$142+T$143+T$144+T$150+T$151+T$152+T$153+T$156+T$157+T$158+T$159+T$161+T$162+T$163+T$168+T$170+T$171+T$172+T$173+T$174+T$175)),0))</f>
        <v>0</v>
      </c>
      <c r="AE123" s="188"/>
      <c r="AF123" s="189" t="s">
        <v>8</v>
      </c>
      <c r="AG123" s="190"/>
      <c r="AH123" s="190"/>
      <c r="AI123" s="365">
        <f t="shared" ref="AI123:AI176" si="1">Q123-Z123</f>
        <v>8507</v>
      </c>
      <c r="AJ123" s="259">
        <f>SUM(AJ124:AJ125)</f>
        <v>0</v>
      </c>
      <c r="AK123" s="370">
        <f>SUM(AK124:AK125)</f>
        <v>0</v>
      </c>
      <c r="AL123" s="1383">
        <f>P123-Q123</f>
        <v>0</v>
      </c>
      <c r="AM123" s="1339"/>
    </row>
    <row r="124" spans="1:39" ht="14.45" customHeight="1">
      <c r="A124" s="557">
        <v>9350</v>
      </c>
      <c r="B124" s="558">
        <v>0</v>
      </c>
      <c r="C124" s="558">
        <v>0</v>
      </c>
      <c r="D124" s="558">
        <v>0</v>
      </c>
      <c r="E124" s="558">
        <v>0</v>
      </c>
      <c r="F124" s="558">
        <v>0</v>
      </c>
      <c r="G124" s="559">
        <v>9350</v>
      </c>
      <c r="K124" s="199"/>
      <c r="L124" s="200"/>
      <c r="M124" s="201" t="s">
        <v>643</v>
      </c>
      <c r="N124" s="202"/>
      <c r="O124" s="203"/>
      <c r="P124" s="224">
        <f t="shared" si="0"/>
        <v>0</v>
      </c>
      <c r="Q124" s="225">
        <f t="shared" si="0"/>
        <v>0</v>
      </c>
      <c r="R124" s="225">
        <f t="shared" si="0"/>
        <v>0</v>
      </c>
      <c r="S124" s="226">
        <f t="shared" si="0"/>
        <v>0</v>
      </c>
      <c r="T124" s="275">
        <f t="shared" si="0"/>
        <v>0</v>
      </c>
      <c r="U124" s="207"/>
      <c r="V124" s="200"/>
      <c r="W124" s="201" t="s">
        <v>643</v>
      </c>
      <c r="X124" s="202"/>
      <c r="Y124" s="203" t="s">
        <v>647</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643</v>
      </c>
      <c r="AH124" s="202"/>
      <c r="AI124" s="224">
        <f t="shared" si="1"/>
        <v>0</v>
      </c>
      <c r="AJ124" s="225">
        <f>IF($P124-$Z124=0,0,ROUND((R124-AA124)*$AI124/($P124-$Z124),0))</f>
        <v>0</v>
      </c>
      <c r="AK124" s="371">
        <f>IF(P124-Z124=0,0,ROUND((S124-AB124)*AI124/(P124-Z124),0))</f>
        <v>0</v>
      </c>
      <c r="AL124" s="1383">
        <f t="shared" ref="AL124:AL175" si="2">P124-Q124</f>
        <v>0</v>
      </c>
      <c r="AM124" s="1339"/>
    </row>
    <row r="125" spans="1:39" ht="14.45" customHeight="1">
      <c r="A125" s="557">
        <v>9350</v>
      </c>
      <c r="B125" s="558">
        <v>0</v>
      </c>
      <c r="C125" s="558">
        <v>0</v>
      </c>
      <c r="D125" s="558">
        <v>0</v>
      </c>
      <c r="E125" s="558">
        <v>0</v>
      </c>
      <c r="F125" s="558">
        <v>0</v>
      </c>
      <c r="G125" s="559">
        <v>9350</v>
      </c>
      <c r="K125" s="199"/>
      <c r="L125" s="200"/>
      <c r="M125" s="201" t="s">
        <v>13</v>
      </c>
      <c r="N125" s="172"/>
      <c r="O125" s="212"/>
      <c r="P125" s="224">
        <f t="shared" si="0"/>
        <v>8913</v>
      </c>
      <c r="Q125" s="225">
        <f t="shared" si="0"/>
        <v>8913</v>
      </c>
      <c r="R125" s="225">
        <f t="shared" si="0"/>
        <v>0</v>
      </c>
      <c r="S125" s="226">
        <f t="shared" si="0"/>
        <v>0</v>
      </c>
      <c r="T125" s="275">
        <f t="shared" si="0"/>
        <v>0</v>
      </c>
      <c r="U125" s="207"/>
      <c r="V125" s="200"/>
      <c r="W125" s="201" t="s">
        <v>13</v>
      </c>
      <c r="X125" s="172"/>
      <c r="Y125" s="212" t="s">
        <v>647</v>
      </c>
      <c r="Z125" s="224">
        <f>Z123-Z124</f>
        <v>406</v>
      </c>
      <c r="AA125" s="225">
        <f>AA123-AA124</f>
        <v>0</v>
      </c>
      <c r="AB125" s="297">
        <f>AB123-AB124</f>
        <v>0</v>
      </c>
      <c r="AC125" s="371">
        <f>AC123-AC124</f>
        <v>0</v>
      </c>
      <c r="AE125" s="199"/>
      <c r="AF125" s="200"/>
      <c r="AG125" s="201" t="s">
        <v>13</v>
      </c>
      <c r="AH125" s="172"/>
      <c r="AI125" s="224">
        <f t="shared" si="1"/>
        <v>8507</v>
      </c>
      <c r="AJ125" s="225">
        <f>IF($P125-$Z125=0,0,ROUND((R125-AA125)*$AI125/($P125-$Z125),0))</f>
        <v>0</v>
      </c>
      <c r="AK125" s="371">
        <f>IF(P125-Z125=0,0,ROUND((S125-AB125)*AI125/(P125-Z125),0))</f>
        <v>0</v>
      </c>
      <c r="AL125" s="1383">
        <f t="shared" si="2"/>
        <v>0</v>
      </c>
      <c r="AM125" s="1339"/>
    </row>
    <row r="126" spans="1:39" ht="14.45" customHeight="1">
      <c r="A126" s="557">
        <v>0</v>
      </c>
      <c r="B126" s="558">
        <v>0</v>
      </c>
      <c r="C126" s="558">
        <v>0</v>
      </c>
      <c r="D126" s="558">
        <v>0</v>
      </c>
      <c r="E126" s="558">
        <v>0</v>
      </c>
      <c r="F126" s="558">
        <v>0</v>
      </c>
      <c r="G126" s="559">
        <v>0</v>
      </c>
      <c r="K126" s="199" t="s">
        <v>4</v>
      </c>
      <c r="L126" s="178" t="s">
        <v>14</v>
      </c>
      <c r="M126" s="175"/>
      <c r="N126" s="175"/>
      <c r="O126" s="216"/>
      <c r="P126" s="224">
        <f t="shared" si="0"/>
        <v>12760</v>
      </c>
      <c r="Q126" s="225">
        <f t="shared" si="0"/>
        <v>12760</v>
      </c>
      <c r="R126" s="225">
        <f t="shared" si="0"/>
        <v>3662</v>
      </c>
      <c r="S126" s="226">
        <f t="shared" si="0"/>
        <v>1148</v>
      </c>
      <c r="T126" s="275">
        <f t="shared" si="0"/>
        <v>3100</v>
      </c>
      <c r="U126" s="207"/>
      <c r="V126" s="178" t="s">
        <v>14</v>
      </c>
      <c r="W126" s="175"/>
      <c r="X126" s="175"/>
      <c r="Y126" s="216" t="s">
        <v>647</v>
      </c>
      <c r="Z126" s="224">
        <f>Z127+Z128</f>
        <v>741</v>
      </c>
      <c r="AA126" s="225">
        <f>AA127+AA128</f>
        <v>0</v>
      </c>
      <c r="AB126" s="297">
        <f>AB127+AB128</f>
        <v>0</v>
      </c>
      <c r="AC126" s="371">
        <f>AC127+AC128</f>
        <v>0</v>
      </c>
      <c r="AE126" s="199"/>
      <c r="AF126" s="178" t="s">
        <v>14</v>
      </c>
      <c r="AG126" s="175"/>
      <c r="AH126" s="175"/>
      <c r="AI126" s="224">
        <f t="shared" si="1"/>
        <v>12019</v>
      </c>
      <c r="AJ126" s="225">
        <f>SUM(AJ127:AJ128)</f>
        <v>3662</v>
      </c>
      <c r="AK126" s="371">
        <f>SUM(AK127:AK128)</f>
        <v>1148</v>
      </c>
      <c r="AL126" s="1383">
        <f t="shared" si="2"/>
        <v>0</v>
      </c>
      <c r="AM126" s="1339"/>
    </row>
    <row r="127" spans="1:39" ht="14.45" customHeight="1">
      <c r="A127" s="557">
        <v>0</v>
      </c>
      <c r="B127" s="558">
        <v>0</v>
      </c>
      <c r="C127" s="558">
        <v>0</v>
      </c>
      <c r="D127" s="558">
        <v>0</v>
      </c>
      <c r="E127" s="558">
        <v>0</v>
      </c>
      <c r="F127" s="558">
        <v>0</v>
      </c>
      <c r="G127" s="559">
        <v>0</v>
      </c>
      <c r="K127" s="199"/>
      <c r="L127" s="200"/>
      <c r="M127" s="201" t="s">
        <v>16</v>
      </c>
      <c r="N127" s="202"/>
      <c r="O127" s="203"/>
      <c r="P127" s="224">
        <f t="shared" si="0"/>
        <v>10728</v>
      </c>
      <c r="Q127" s="225">
        <f t="shared" si="0"/>
        <v>10728</v>
      </c>
      <c r="R127" s="225">
        <f t="shared" si="0"/>
        <v>3062</v>
      </c>
      <c r="S127" s="226">
        <f t="shared" si="0"/>
        <v>1148</v>
      </c>
      <c r="T127" s="275">
        <f t="shared" si="0"/>
        <v>1900</v>
      </c>
      <c r="U127" s="207"/>
      <c r="V127" s="200"/>
      <c r="W127" s="201" t="s">
        <v>16</v>
      </c>
      <c r="X127" s="202"/>
      <c r="Y127" s="203"/>
      <c r="Z127" s="224">
        <f>Z12</f>
        <v>648</v>
      </c>
      <c r="AA127" s="225">
        <f>AA12</f>
        <v>0</v>
      </c>
      <c r="AB127" s="297">
        <f>AB12</f>
        <v>0</v>
      </c>
      <c r="AC127" s="371">
        <f>AC12</f>
        <v>0</v>
      </c>
      <c r="AE127" s="199"/>
      <c r="AF127" s="200"/>
      <c r="AG127" s="201" t="s">
        <v>16</v>
      </c>
      <c r="AH127" s="202"/>
      <c r="AI127" s="224">
        <f t="shared" si="1"/>
        <v>10080</v>
      </c>
      <c r="AJ127" s="225">
        <f>IF($P127-$Z127=0,0,ROUND((R127-AA127)*$AI127/($P127-$Z127),0))</f>
        <v>3062</v>
      </c>
      <c r="AK127" s="371">
        <f>IF(P127-Z127=0,0,ROUND((S127-AB127)*AI127/(P127-Z127),0))</f>
        <v>1148</v>
      </c>
      <c r="AL127" s="1383">
        <f t="shared" si="2"/>
        <v>0</v>
      </c>
      <c r="AM127" s="1339"/>
    </row>
    <row r="128" spans="1:39" ht="14.45" customHeight="1">
      <c r="A128" s="557">
        <v>0</v>
      </c>
      <c r="B128" s="558">
        <v>0</v>
      </c>
      <c r="C128" s="558">
        <v>0</v>
      </c>
      <c r="D128" s="558">
        <v>0</v>
      </c>
      <c r="E128" s="558">
        <v>0</v>
      </c>
      <c r="F128" s="558">
        <v>0</v>
      </c>
      <c r="G128" s="559">
        <v>0</v>
      </c>
      <c r="K128" s="199"/>
      <c r="L128" s="221"/>
      <c r="M128" s="201" t="s">
        <v>13</v>
      </c>
      <c r="N128" s="222"/>
      <c r="O128" s="223"/>
      <c r="P128" s="224">
        <f t="shared" si="0"/>
        <v>2032</v>
      </c>
      <c r="Q128" s="225">
        <f t="shared" si="0"/>
        <v>2032</v>
      </c>
      <c r="R128" s="225">
        <f t="shared" si="0"/>
        <v>600</v>
      </c>
      <c r="S128" s="226">
        <f t="shared" si="0"/>
        <v>0</v>
      </c>
      <c r="T128" s="275">
        <f t="shared" si="0"/>
        <v>1200</v>
      </c>
      <c r="U128" s="207"/>
      <c r="V128" s="221"/>
      <c r="W128" s="201" t="s">
        <v>13</v>
      </c>
      <c r="X128" s="222"/>
      <c r="Y128" s="223" t="s">
        <v>647</v>
      </c>
      <c r="Z128" s="224">
        <f t="shared" ref="Z128:AC129" si="3">IF(ISERROR((Z$60)*(Q128/(Q$123+Q$128+Q$129+Q$133+Q$134+Q$135+Q$136+Q$137+Q$138+Q$139+Q$140+Q$141+Q$142+Q$143+Q$144+Q$150+Q$151+Q$152+Q$153+Q$156+Q$157+Q$158+Q$159+Q$161+Q$162+Q$163+Q$168+Q$170+Q$171+Q$172+Q$173+Q$174+Q$175))),0,ROUND((Z$60)*(Q128/(Q$123+Q$128+Q$129+Q$133+Q$134+Q$135+Q$136+Q$137+Q$138+Q$139+Q$140+Q$141+Q$142+Q$143+Q$144+Q$150+Q$151+Q$152+Q$153+Q$156+Q$157+Q$158+Q$159+Q$161+Q$162+Q$163+Q$168+Q$170+Q$171+Q$172+Q$173+Q$174+Q$175)),0))</f>
        <v>93</v>
      </c>
      <c r="AA128" s="225">
        <f t="shared" si="3"/>
        <v>0</v>
      </c>
      <c r="AB128" s="297">
        <f t="shared" si="3"/>
        <v>0</v>
      </c>
      <c r="AC128" s="371">
        <f t="shared" si="3"/>
        <v>0</v>
      </c>
      <c r="AE128" s="199"/>
      <c r="AF128" s="221"/>
      <c r="AG128" s="201" t="s">
        <v>13</v>
      </c>
      <c r="AH128" s="222"/>
      <c r="AI128" s="224">
        <f t="shared" si="1"/>
        <v>1939</v>
      </c>
      <c r="AJ128" s="225">
        <f>IF($P128-$Z128=0,0,ROUND((R128-AA128)*$AI128/($P128-$Z128),0))</f>
        <v>600</v>
      </c>
      <c r="AK128" s="371">
        <f>IF(P128-Z128=0,0,ROUND((S128-AB128)*AI128/(P128-Z128),0))</f>
        <v>0</v>
      </c>
      <c r="AL128" s="1383">
        <f t="shared" si="2"/>
        <v>0</v>
      </c>
      <c r="AM128" s="1339"/>
    </row>
    <row r="129" spans="1:39" ht="14.45" customHeight="1">
      <c r="A129" s="557">
        <v>0</v>
      </c>
      <c r="B129" s="558">
        <v>0</v>
      </c>
      <c r="C129" s="558">
        <v>0</v>
      </c>
      <c r="D129" s="558">
        <v>0</v>
      </c>
      <c r="E129" s="558">
        <v>0</v>
      </c>
      <c r="F129" s="558">
        <v>0</v>
      </c>
      <c r="G129" s="559">
        <v>0</v>
      </c>
      <c r="K129" s="199" t="s">
        <v>4</v>
      </c>
      <c r="L129" s="174"/>
      <c r="M129" s="200" t="s">
        <v>94</v>
      </c>
      <c r="N129" s="202"/>
      <c r="O129" s="203"/>
      <c r="P129" s="224">
        <f t="shared" si="0"/>
        <v>0</v>
      </c>
      <c r="Q129" s="225">
        <f t="shared" si="0"/>
        <v>0</v>
      </c>
      <c r="R129" s="225">
        <f t="shared" si="0"/>
        <v>0</v>
      </c>
      <c r="S129" s="226">
        <f t="shared" si="0"/>
        <v>0</v>
      </c>
      <c r="T129" s="275">
        <f t="shared" si="0"/>
        <v>0</v>
      </c>
      <c r="U129" s="207"/>
      <c r="V129" s="174"/>
      <c r="W129" s="200" t="s">
        <v>94</v>
      </c>
      <c r="X129" s="202"/>
      <c r="Y129" s="203" t="s">
        <v>647</v>
      </c>
      <c r="Z129" s="224">
        <f t="shared" si="3"/>
        <v>0</v>
      </c>
      <c r="AA129" s="225">
        <f t="shared" si="3"/>
        <v>0</v>
      </c>
      <c r="AB129" s="297">
        <f t="shared" si="3"/>
        <v>0</v>
      </c>
      <c r="AC129" s="371">
        <f t="shared" si="3"/>
        <v>0</v>
      </c>
      <c r="AE129" s="199"/>
      <c r="AF129" s="174"/>
      <c r="AG129" s="200" t="s">
        <v>94</v>
      </c>
      <c r="AH129" s="202"/>
      <c r="AI129" s="224">
        <f t="shared" si="1"/>
        <v>0</v>
      </c>
      <c r="AJ129" s="225">
        <f>SUM(AJ130:AJ132)</f>
        <v>0</v>
      </c>
      <c r="AK129" s="371">
        <f>SUM(AK130:AK132)</f>
        <v>0</v>
      </c>
      <c r="AL129" s="1383">
        <f t="shared" si="2"/>
        <v>0</v>
      </c>
      <c r="AM129" s="1339"/>
    </row>
    <row r="130" spans="1:39" ht="14.45" customHeight="1">
      <c r="A130" s="557">
        <v>0</v>
      </c>
      <c r="B130" s="558">
        <v>0</v>
      </c>
      <c r="C130" s="558">
        <v>0</v>
      </c>
      <c r="D130" s="558">
        <v>0</v>
      </c>
      <c r="E130" s="558">
        <v>0</v>
      </c>
      <c r="F130" s="558">
        <v>0</v>
      </c>
      <c r="G130" s="559">
        <v>0</v>
      </c>
      <c r="K130" s="199"/>
      <c r="L130" s="181" t="s">
        <v>102</v>
      </c>
      <c r="M130" s="200"/>
      <c r="N130" s="201" t="s">
        <v>802</v>
      </c>
      <c r="O130" s="203"/>
      <c r="P130" s="224">
        <f t="shared" si="0"/>
        <v>0</v>
      </c>
      <c r="Q130" s="225">
        <f t="shared" si="0"/>
        <v>0</v>
      </c>
      <c r="R130" s="225">
        <f t="shared" si="0"/>
        <v>0</v>
      </c>
      <c r="S130" s="226">
        <f t="shared" si="0"/>
        <v>0</v>
      </c>
      <c r="T130" s="275">
        <f t="shared" si="0"/>
        <v>0</v>
      </c>
      <c r="U130" s="207"/>
      <c r="V130" s="181" t="s">
        <v>102</v>
      </c>
      <c r="W130" s="200"/>
      <c r="X130" s="201" t="s">
        <v>802</v>
      </c>
      <c r="Y130" s="203" t="s">
        <v>647</v>
      </c>
      <c r="Z130" s="224">
        <f t="shared" ref="Z130:AC132" si="4">IF(ISERROR(Z$129*(Q130/Q$129)),0,ROUND(Z$129*(Q130/Q$129),0))</f>
        <v>0</v>
      </c>
      <c r="AA130" s="225">
        <f t="shared" si="4"/>
        <v>0</v>
      </c>
      <c r="AB130" s="297">
        <f t="shared" si="4"/>
        <v>0</v>
      </c>
      <c r="AC130" s="371">
        <f t="shared" si="4"/>
        <v>0</v>
      </c>
      <c r="AE130" s="199"/>
      <c r="AF130" s="181" t="s">
        <v>102</v>
      </c>
      <c r="AG130" s="200"/>
      <c r="AH130" s="201" t="s">
        <v>802</v>
      </c>
      <c r="AI130" s="224">
        <f t="shared" si="1"/>
        <v>0</v>
      </c>
      <c r="AJ130" s="225">
        <f t="shared" ref="AJ130:AJ143" si="5">IF($P130-$Z130=0,0,ROUND((R130-AA130)*$AI130/($P130-$Z130),0))</f>
        <v>0</v>
      </c>
      <c r="AK130" s="371">
        <f t="shared" ref="AK130:AK143" si="6">IF(P130-Z130=0,0,ROUND((S130-AB130)*AI130/(P130-Z130),0))</f>
        <v>0</v>
      </c>
      <c r="AL130" s="1383">
        <f t="shared" si="2"/>
        <v>0</v>
      </c>
      <c r="AM130" s="1339"/>
    </row>
    <row r="131" spans="1:39" ht="14.45" customHeight="1">
      <c r="A131" s="557">
        <v>0</v>
      </c>
      <c r="B131" s="558">
        <v>0</v>
      </c>
      <c r="C131" s="558">
        <v>0</v>
      </c>
      <c r="D131" s="558">
        <v>0</v>
      </c>
      <c r="E131" s="558">
        <v>0</v>
      </c>
      <c r="F131" s="558">
        <v>0</v>
      </c>
      <c r="G131" s="559">
        <v>0</v>
      </c>
      <c r="K131" s="199"/>
      <c r="L131" s="181" t="s">
        <v>103</v>
      </c>
      <c r="M131" s="181"/>
      <c r="N131" s="201" t="s">
        <v>96</v>
      </c>
      <c r="O131" s="203"/>
      <c r="P131" s="224">
        <f t="shared" si="0"/>
        <v>0</v>
      </c>
      <c r="Q131" s="225">
        <f t="shared" si="0"/>
        <v>0</v>
      </c>
      <c r="R131" s="225">
        <f t="shared" si="0"/>
        <v>0</v>
      </c>
      <c r="S131" s="226">
        <f t="shared" si="0"/>
        <v>0</v>
      </c>
      <c r="T131" s="275">
        <f t="shared" si="0"/>
        <v>0</v>
      </c>
      <c r="U131" s="207"/>
      <c r="V131" s="181" t="s">
        <v>103</v>
      </c>
      <c r="W131" s="181"/>
      <c r="X131" s="201" t="s">
        <v>96</v>
      </c>
      <c r="Y131" s="203" t="s">
        <v>647</v>
      </c>
      <c r="Z131" s="224">
        <f t="shared" si="4"/>
        <v>0</v>
      </c>
      <c r="AA131" s="225">
        <f t="shared" si="4"/>
        <v>0</v>
      </c>
      <c r="AB131" s="297">
        <f t="shared" si="4"/>
        <v>0</v>
      </c>
      <c r="AC131" s="371">
        <f t="shared" si="4"/>
        <v>0</v>
      </c>
      <c r="AE131" s="199"/>
      <c r="AF131" s="181" t="s">
        <v>103</v>
      </c>
      <c r="AG131" s="181"/>
      <c r="AH131" s="201" t="s">
        <v>96</v>
      </c>
      <c r="AI131" s="224">
        <f t="shared" si="1"/>
        <v>0</v>
      </c>
      <c r="AJ131" s="225">
        <f t="shared" si="5"/>
        <v>0</v>
      </c>
      <c r="AK131" s="371">
        <f t="shared" si="6"/>
        <v>0</v>
      </c>
      <c r="AL131" s="1383">
        <f t="shared" si="2"/>
        <v>0</v>
      </c>
      <c r="AM131" s="1339"/>
    </row>
    <row r="132" spans="1:39" ht="14.45" customHeight="1">
      <c r="A132" s="557">
        <v>0</v>
      </c>
      <c r="B132" s="558">
        <v>0</v>
      </c>
      <c r="C132" s="558">
        <v>0</v>
      </c>
      <c r="D132" s="558">
        <v>0</v>
      </c>
      <c r="E132" s="558">
        <v>0</v>
      </c>
      <c r="F132" s="558">
        <v>0</v>
      </c>
      <c r="G132" s="559">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647</v>
      </c>
      <c r="Z132" s="224">
        <f t="shared" si="4"/>
        <v>0</v>
      </c>
      <c r="AA132" s="225">
        <f t="shared" si="4"/>
        <v>0</v>
      </c>
      <c r="AB132" s="297">
        <f t="shared" si="4"/>
        <v>0</v>
      </c>
      <c r="AC132" s="371">
        <f t="shared" si="4"/>
        <v>0</v>
      </c>
      <c r="AE132" s="199"/>
      <c r="AF132" s="181" t="s">
        <v>41</v>
      </c>
      <c r="AG132" s="221"/>
      <c r="AH132" s="201" t="s">
        <v>13</v>
      </c>
      <c r="AI132" s="224">
        <f t="shared" si="1"/>
        <v>0</v>
      </c>
      <c r="AJ132" s="225">
        <f t="shared" si="5"/>
        <v>0</v>
      </c>
      <c r="AK132" s="371">
        <f t="shared" si="6"/>
        <v>0</v>
      </c>
      <c r="AL132" s="1383">
        <f t="shared" si="2"/>
        <v>0</v>
      </c>
      <c r="AM132" s="1339"/>
    </row>
    <row r="133" spans="1:39" ht="14.45" customHeight="1">
      <c r="A133" s="557">
        <v>0</v>
      </c>
      <c r="B133" s="558">
        <v>0</v>
      </c>
      <c r="C133" s="558">
        <v>0</v>
      </c>
      <c r="D133" s="558">
        <v>0</v>
      </c>
      <c r="E133" s="558">
        <v>0</v>
      </c>
      <c r="F133" s="558">
        <v>0</v>
      </c>
      <c r="G133" s="559">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647</v>
      </c>
      <c r="Z133" s="224">
        <f t="shared" ref="Z133:AC144" si="7">IF(ISERROR((Z$60)*(Q133/(Q$123+Q$128+Q$129+Q$133+Q$134+Q$135+Q$136+Q$137+Q$138+Q$139+Q$140+Q$141+Q$142+Q$143+Q$144+Q$150+Q$151+Q$152+Q$153+Q$156+Q$157+Q$158+Q$159+Q$161+Q$162+Q$163+Q$168+Q$170+Q$171+Q$172+Q$173+Q$174+Q$175))),0,ROUND((Z$60)*(Q133/(Q$123+Q$128+Q$129+Q$133+Q$134+Q$135+Q$136+Q$137+Q$138+Q$139+Q$140+Q$141+Q$142+Q$143+Q$144+Q$150+Q$151+Q$152+Q$153+Q$156+Q$157+Q$158+Q$159+Q$161+Q$162+Q$163+Q$168+Q$170+Q$171+Q$172+Q$173+Q$174+Q$175)),0))</f>
        <v>0</v>
      </c>
      <c r="AA133" s="225">
        <f t="shared" si="7"/>
        <v>0</v>
      </c>
      <c r="AB133" s="297">
        <f t="shared" si="7"/>
        <v>0</v>
      </c>
      <c r="AC133" s="371">
        <f t="shared" si="7"/>
        <v>0</v>
      </c>
      <c r="AE133" s="199"/>
      <c r="AF133" s="181"/>
      <c r="AG133" s="201" t="s">
        <v>95</v>
      </c>
      <c r="AH133" s="202"/>
      <c r="AI133" s="224">
        <f t="shared" si="1"/>
        <v>0</v>
      </c>
      <c r="AJ133" s="225">
        <f t="shared" si="5"/>
        <v>0</v>
      </c>
      <c r="AK133" s="371">
        <f t="shared" si="6"/>
        <v>0</v>
      </c>
      <c r="AL133" s="1383">
        <f t="shared" si="2"/>
        <v>0</v>
      </c>
      <c r="AM133" s="1339"/>
    </row>
    <row r="134" spans="1:39" ht="14.45" customHeight="1">
      <c r="A134" s="557">
        <v>0</v>
      </c>
      <c r="B134" s="558">
        <v>0</v>
      </c>
      <c r="C134" s="558">
        <v>0</v>
      </c>
      <c r="D134" s="558">
        <v>0</v>
      </c>
      <c r="E134" s="558">
        <v>0</v>
      </c>
      <c r="F134" s="558">
        <v>0</v>
      </c>
      <c r="G134" s="559">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647</v>
      </c>
      <c r="Z134" s="224">
        <f t="shared" si="7"/>
        <v>0</v>
      </c>
      <c r="AA134" s="225">
        <f t="shared" si="7"/>
        <v>0</v>
      </c>
      <c r="AB134" s="297">
        <f t="shared" si="7"/>
        <v>0</v>
      </c>
      <c r="AC134" s="371">
        <f t="shared" si="7"/>
        <v>0</v>
      </c>
      <c r="AE134" s="199"/>
      <c r="AF134" s="221"/>
      <c r="AG134" s="201" t="s">
        <v>13</v>
      </c>
      <c r="AH134" s="202"/>
      <c r="AI134" s="224">
        <f t="shared" si="1"/>
        <v>0</v>
      </c>
      <c r="AJ134" s="225">
        <f t="shared" si="5"/>
        <v>0</v>
      </c>
      <c r="AK134" s="371">
        <f t="shared" si="6"/>
        <v>0</v>
      </c>
      <c r="AL134" s="1383">
        <f t="shared" si="2"/>
        <v>0</v>
      </c>
      <c r="AM134" s="1339"/>
    </row>
    <row r="135" spans="1:39" ht="14.45" customHeight="1">
      <c r="A135" s="557">
        <v>0</v>
      </c>
      <c r="B135" s="558">
        <v>0</v>
      </c>
      <c r="C135" s="558">
        <v>0</v>
      </c>
      <c r="D135" s="558">
        <v>0</v>
      </c>
      <c r="E135" s="558">
        <v>0</v>
      </c>
      <c r="F135" s="558">
        <v>0</v>
      </c>
      <c r="G135" s="559">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647</v>
      </c>
      <c r="Z135" s="224">
        <f t="shared" si="7"/>
        <v>0</v>
      </c>
      <c r="AA135" s="225">
        <f t="shared" si="7"/>
        <v>0</v>
      </c>
      <c r="AB135" s="297">
        <f t="shared" si="7"/>
        <v>0</v>
      </c>
      <c r="AC135" s="371">
        <f t="shared" si="7"/>
        <v>0</v>
      </c>
      <c r="AE135" s="199" t="s">
        <v>4</v>
      </c>
      <c r="AF135" s="201" t="s">
        <v>19</v>
      </c>
      <c r="AG135" s="202"/>
      <c r="AH135" s="202"/>
      <c r="AI135" s="224">
        <f t="shared" si="1"/>
        <v>0</v>
      </c>
      <c r="AJ135" s="225">
        <f t="shared" si="5"/>
        <v>0</v>
      </c>
      <c r="AK135" s="371">
        <f t="shared" si="6"/>
        <v>0</v>
      </c>
      <c r="AL135" s="1383">
        <f t="shared" si="2"/>
        <v>0</v>
      </c>
      <c r="AM135" s="1339"/>
    </row>
    <row r="136" spans="1:39" ht="14.45" customHeight="1">
      <c r="A136" s="557">
        <v>0</v>
      </c>
      <c r="B136" s="558">
        <v>0</v>
      </c>
      <c r="C136" s="558">
        <v>0</v>
      </c>
      <c r="D136" s="558">
        <v>0</v>
      </c>
      <c r="E136" s="558">
        <v>0</v>
      </c>
      <c r="F136" s="558">
        <v>0</v>
      </c>
      <c r="G136" s="559">
        <v>0</v>
      </c>
      <c r="K136" s="199"/>
      <c r="L136" s="200"/>
      <c r="M136" s="201" t="s">
        <v>22</v>
      </c>
      <c r="N136" s="202"/>
      <c r="O136" s="203"/>
      <c r="P136" s="224">
        <f t="shared" si="0"/>
        <v>6229</v>
      </c>
      <c r="Q136" s="225">
        <f t="shared" si="0"/>
        <v>6229</v>
      </c>
      <c r="R136" s="225">
        <f t="shared" si="0"/>
        <v>0</v>
      </c>
      <c r="S136" s="226">
        <f t="shared" si="0"/>
        <v>1190</v>
      </c>
      <c r="T136" s="275">
        <f t="shared" si="0"/>
        <v>3800</v>
      </c>
      <c r="U136" s="207" t="s">
        <v>86</v>
      </c>
      <c r="V136" s="200"/>
      <c r="W136" s="201" t="s">
        <v>22</v>
      </c>
      <c r="X136" s="202"/>
      <c r="Y136" s="203" t="s">
        <v>647</v>
      </c>
      <c r="Z136" s="224">
        <f t="shared" si="7"/>
        <v>284</v>
      </c>
      <c r="AA136" s="225">
        <f t="shared" si="7"/>
        <v>0</v>
      </c>
      <c r="AB136" s="297">
        <f t="shared" si="7"/>
        <v>0</v>
      </c>
      <c r="AC136" s="371">
        <f t="shared" si="7"/>
        <v>0</v>
      </c>
      <c r="AE136" s="199"/>
      <c r="AF136" s="200"/>
      <c r="AG136" s="201" t="s">
        <v>22</v>
      </c>
      <c r="AH136" s="202"/>
      <c r="AI136" s="224">
        <f t="shared" si="1"/>
        <v>5945</v>
      </c>
      <c r="AJ136" s="225">
        <f t="shared" si="5"/>
        <v>0</v>
      </c>
      <c r="AK136" s="371">
        <f t="shared" si="6"/>
        <v>1190</v>
      </c>
      <c r="AL136" s="1383">
        <f t="shared" si="2"/>
        <v>0</v>
      </c>
      <c r="AM136" s="1339"/>
    </row>
    <row r="137" spans="1:39" ht="14.45" customHeight="1">
      <c r="A137" s="557">
        <v>0</v>
      </c>
      <c r="B137" s="558">
        <v>0</v>
      </c>
      <c r="C137" s="558">
        <v>0</v>
      </c>
      <c r="D137" s="558">
        <v>0</v>
      </c>
      <c r="E137" s="558">
        <v>0</v>
      </c>
      <c r="F137" s="558">
        <v>0</v>
      </c>
      <c r="G137" s="559">
        <v>0</v>
      </c>
      <c r="K137" s="199"/>
      <c r="L137" s="200" t="s">
        <v>25</v>
      </c>
      <c r="M137" s="201" t="s">
        <v>26</v>
      </c>
      <c r="N137" s="202"/>
      <c r="O137" s="203"/>
      <c r="P137" s="224">
        <f t="shared" si="0"/>
        <v>32857</v>
      </c>
      <c r="Q137" s="225">
        <f t="shared" si="0"/>
        <v>32857</v>
      </c>
      <c r="R137" s="225">
        <f t="shared" si="0"/>
        <v>0</v>
      </c>
      <c r="S137" s="226">
        <f t="shared" si="0"/>
        <v>20155</v>
      </c>
      <c r="T137" s="275">
        <f t="shared" si="0"/>
        <v>9800</v>
      </c>
      <c r="U137" s="207"/>
      <c r="V137" s="200" t="s">
        <v>25</v>
      </c>
      <c r="W137" s="201" t="s">
        <v>26</v>
      </c>
      <c r="X137" s="202"/>
      <c r="Y137" s="203" t="s">
        <v>647</v>
      </c>
      <c r="Z137" s="224">
        <f t="shared" si="7"/>
        <v>1497</v>
      </c>
      <c r="AA137" s="225">
        <f t="shared" si="7"/>
        <v>0</v>
      </c>
      <c r="AB137" s="297">
        <f t="shared" si="7"/>
        <v>0</v>
      </c>
      <c r="AC137" s="371">
        <f t="shared" si="7"/>
        <v>0</v>
      </c>
      <c r="AE137" s="199"/>
      <c r="AF137" s="200" t="s">
        <v>25</v>
      </c>
      <c r="AG137" s="201" t="s">
        <v>26</v>
      </c>
      <c r="AH137" s="202"/>
      <c r="AI137" s="224">
        <f t="shared" si="1"/>
        <v>31360</v>
      </c>
      <c r="AJ137" s="225">
        <f t="shared" si="5"/>
        <v>0</v>
      </c>
      <c r="AK137" s="371">
        <f t="shared" si="6"/>
        <v>20155</v>
      </c>
      <c r="AL137" s="1383">
        <f t="shared" si="2"/>
        <v>0</v>
      </c>
      <c r="AM137" s="1339"/>
    </row>
    <row r="138" spans="1:39" ht="14.45" customHeight="1">
      <c r="A138" s="557">
        <v>0</v>
      </c>
      <c r="B138" s="558">
        <v>0</v>
      </c>
      <c r="C138" s="558">
        <v>0</v>
      </c>
      <c r="D138" s="558">
        <v>0</v>
      </c>
      <c r="E138" s="558">
        <v>0</v>
      </c>
      <c r="F138" s="558">
        <v>0</v>
      </c>
      <c r="G138" s="559">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647</v>
      </c>
      <c r="Z138" s="224">
        <f t="shared" si="7"/>
        <v>0</v>
      </c>
      <c r="AA138" s="225">
        <f t="shared" si="7"/>
        <v>0</v>
      </c>
      <c r="AB138" s="297">
        <f t="shared" si="7"/>
        <v>0</v>
      </c>
      <c r="AC138" s="371">
        <f t="shared" si="7"/>
        <v>0</v>
      </c>
      <c r="AE138" s="199"/>
      <c r="AF138" s="200" t="s">
        <v>28</v>
      </c>
      <c r="AG138" s="201" t="s">
        <v>29</v>
      </c>
      <c r="AH138" s="202"/>
      <c r="AI138" s="224">
        <f t="shared" si="1"/>
        <v>0</v>
      </c>
      <c r="AJ138" s="225">
        <f t="shared" si="5"/>
        <v>0</v>
      </c>
      <c r="AK138" s="371">
        <f t="shared" si="6"/>
        <v>0</v>
      </c>
      <c r="AL138" s="1383">
        <f t="shared" si="2"/>
        <v>0</v>
      </c>
      <c r="AM138" s="1339"/>
    </row>
    <row r="139" spans="1:39" ht="14.45" customHeight="1">
      <c r="A139" s="557">
        <v>0</v>
      </c>
      <c r="B139" s="558">
        <v>0</v>
      </c>
      <c r="C139" s="558">
        <v>0</v>
      </c>
      <c r="D139" s="558">
        <v>0</v>
      </c>
      <c r="E139" s="558">
        <v>0</v>
      </c>
      <c r="F139" s="558">
        <v>0</v>
      </c>
      <c r="G139" s="559">
        <v>0</v>
      </c>
      <c r="K139" s="199"/>
      <c r="L139" s="200" t="s">
        <v>31</v>
      </c>
      <c r="M139" s="201" t="s">
        <v>32</v>
      </c>
      <c r="N139" s="202"/>
      <c r="O139" s="203"/>
      <c r="P139" s="224">
        <f t="shared" ref="P139:T154" si="8">P24+P78</f>
        <v>0</v>
      </c>
      <c r="Q139" s="225">
        <f t="shared" si="8"/>
        <v>0</v>
      </c>
      <c r="R139" s="225">
        <f t="shared" si="8"/>
        <v>0</v>
      </c>
      <c r="S139" s="226">
        <f t="shared" si="8"/>
        <v>0</v>
      </c>
      <c r="T139" s="275">
        <f t="shared" si="8"/>
        <v>0</v>
      </c>
      <c r="U139" s="207"/>
      <c r="V139" s="200" t="s">
        <v>31</v>
      </c>
      <c r="W139" s="201" t="s">
        <v>32</v>
      </c>
      <c r="X139" s="202"/>
      <c r="Y139" s="203" t="s">
        <v>647</v>
      </c>
      <c r="Z139" s="224">
        <f t="shared" si="7"/>
        <v>0</v>
      </c>
      <c r="AA139" s="225">
        <f t="shared" si="7"/>
        <v>0</v>
      </c>
      <c r="AB139" s="297">
        <f t="shared" si="7"/>
        <v>0</v>
      </c>
      <c r="AC139" s="371">
        <f t="shared" si="7"/>
        <v>0</v>
      </c>
      <c r="AE139" s="199"/>
      <c r="AF139" s="200" t="s">
        <v>31</v>
      </c>
      <c r="AG139" s="201" t="s">
        <v>32</v>
      </c>
      <c r="AH139" s="202"/>
      <c r="AI139" s="224">
        <f t="shared" si="1"/>
        <v>0</v>
      </c>
      <c r="AJ139" s="225">
        <f t="shared" si="5"/>
        <v>0</v>
      </c>
      <c r="AK139" s="371">
        <f t="shared" si="6"/>
        <v>0</v>
      </c>
      <c r="AL139" s="1383">
        <f t="shared" si="2"/>
        <v>0</v>
      </c>
      <c r="AM139" s="1339"/>
    </row>
    <row r="140" spans="1:39" ht="14.45" customHeight="1">
      <c r="A140" s="557">
        <v>0</v>
      </c>
      <c r="B140" s="558">
        <v>0</v>
      </c>
      <c r="C140" s="558">
        <v>0</v>
      </c>
      <c r="D140" s="558">
        <v>0</v>
      </c>
      <c r="E140" s="558">
        <v>0</v>
      </c>
      <c r="F140" s="558">
        <v>0</v>
      </c>
      <c r="G140" s="559">
        <v>0</v>
      </c>
      <c r="K140" s="199"/>
      <c r="L140" s="200" t="s">
        <v>35</v>
      </c>
      <c r="M140" s="201" t="s">
        <v>36</v>
      </c>
      <c r="N140" s="202"/>
      <c r="O140" s="203"/>
      <c r="P140" s="224">
        <f t="shared" si="8"/>
        <v>0</v>
      </c>
      <c r="Q140" s="225">
        <f t="shared" si="8"/>
        <v>0</v>
      </c>
      <c r="R140" s="225">
        <f t="shared" si="8"/>
        <v>0</v>
      </c>
      <c r="S140" s="226">
        <f t="shared" si="8"/>
        <v>0</v>
      </c>
      <c r="T140" s="275">
        <f t="shared" si="8"/>
        <v>0</v>
      </c>
      <c r="U140" s="207"/>
      <c r="V140" s="200" t="s">
        <v>35</v>
      </c>
      <c r="W140" s="201" t="s">
        <v>36</v>
      </c>
      <c r="X140" s="202"/>
      <c r="Y140" s="203" t="s">
        <v>647</v>
      </c>
      <c r="Z140" s="224">
        <f t="shared" si="7"/>
        <v>0</v>
      </c>
      <c r="AA140" s="225">
        <f t="shared" si="7"/>
        <v>0</v>
      </c>
      <c r="AB140" s="297">
        <f t="shared" si="7"/>
        <v>0</v>
      </c>
      <c r="AC140" s="371">
        <f t="shared" si="7"/>
        <v>0</v>
      </c>
      <c r="AE140" s="199"/>
      <c r="AF140" s="200" t="s">
        <v>35</v>
      </c>
      <c r="AG140" s="201" t="s">
        <v>36</v>
      </c>
      <c r="AH140" s="202"/>
      <c r="AI140" s="224">
        <f t="shared" si="1"/>
        <v>0</v>
      </c>
      <c r="AJ140" s="225">
        <f t="shared" si="5"/>
        <v>0</v>
      </c>
      <c r="AK140" s="371">
        <f t="shared" si="6"/>
        <v>0</v>
      </c>
      <c r="AL140" s="1383">
        <f t="shared" si="2"/>
        <v>0</v>
      </c>
      <c r="AM140" s="1339"/>
    </row>
    <row r="141" spans="1:39" ht="14.45" customHeight="1">
      <c r="A141" s="557">
        <v>0</v>
      </c>
      <c r="B141" s="558">
        <v>0</v>
      </c>
      <c r="C141" s="558">
        <v>0</v>
      </c>
      <c r="D141" s="558">
        <v>0</v>
      </c>
      <c r="E141" s="558">
        <v>0</v>
      </c>
      <c r="F141" s="558">
        <v>0</v>
      </c>
      <c r="G141" s="559">
        <v>0</v>
      </c>
      <c r="K141" s="199"/>
      <c r="L141" s="200" t="s">
        <v>38</v>
      </c>
      <c r="M141" s="201" t="s">
        <v>39</v>
      </c>
      <c r="N141" s="202"/>
      <c r="O141" s="203"/>
      <c r="P141" s="224">
        <f t="shared" si="8"/>
        <v>33492</v>
      </c>
      <c r="Q141" s="225">
        <f t="shared" si="8"/>
        <v>21274</v>
      </c>
      <c r="R141" s="225">
        <f t="shared" si="8"/>
        <v>0</v>
      </c>
      <c r="S141" s="226">
        <f t="shared" si="8"/>
        <v>20618</v>
      </c>
      <c r="T141" s="275">
        <f t="shared" si="8"/>
        <v>1600</v>
      </c>
      <c r="U141" s="207"/>
      <c r="V141" s="200" t="s">
        <v>38</v>
      </c>
      <c r="W141" s="201" t="s">
        <v>39</v>
      </c>
      <c r="X141" s="202"/>
      <c r="Y141" s="203" t="s">
        <v>647</v>
      </c>
      <c r="Z141" s="224">
        <f t="shared" si="7"/>
        <v>969</v>
      </c>
      <c r="AA141" s="225">
        <f t="shared" si="7"/>
        <v>0</v>
      </c>
      <c r="AB141" s="297">
        <f t="shared" si="7"/>
        <v>0</v>
      </c>
      <c r="AC141" s="371">
        <f t="shared" si="7"/>
        <v>0</v>
      </c>
      <c r="AE141" s="199"/>
      <c r="AF141" s="200" t="s">
        <v>38</v>
      </c>
      <c r="AG141" s="201" t="s">
        <v>39</v>
      </c>
      <c r="AH141" s="202"/>
      <c r="AI141" s="224">
        <f t="shared" si="1"/>
        <v>20305</v>
      </c>
      <c r="AJ141" s="225">
        <f t="shared" si="5"/>
        <v>0</v>
      </c>
      <c r="AK141" s="371">
        <f t="shared" si="6"/>
        <v>12872</v>
      </c>
      <c r="AL141" s="1383">
        <f t="shared" si="2"/>
        <v>12218</v>
      </c>
      <c r="AM141" s="1339"/>
    </row>
    <row r="142" spans="1:39" ht="14.45" customHeight="1">
      <c r="A142" s="557">
        <v>0</v>
      </c>
      <c r="B142" s="558">
        <v>0</v>
      </c>
      <c r="C142" s="558">
        <v>0</v>
      </c>
      <c r="D142" s="558">
        <v>0</v>
      </c>
      <c r="E142" s="558">
        <v>0</v>
      </c>
      <c r="F142" s="558">
        <v>0</v>
      </c>
      <c r="G142" s="559">
        <v>0</v>
      </c>
      <c r="K142" s="199"/>
      <c r="L142" s="200" t="s">
        <v>41</v>
      </c>
      <c r="M142" s="201" t="s">
        <v>42</v>
      </c>
      <c r="N142" s="202"/>
      <c r="O142" s="203"/>
      <c r="P142" s="224">
        <f t="shared" si="8"/>
        <v>0</v>
      </c>
      <c r="Q142" s="225">
        <f t="shared" si="8"/>
        <v>0</v>
      </c>
      <c r="R142" s="225">
        <f t="shared" si="8"/>
        <v>0</v>
      </c>
      <c r="S142" s="226">
        <f t="shared" si="8"/>
        <v>0</v>
      </c>
      <c r="T142" s="275">
        <f t="shared" si="8"/>
        <v>0</v>
      </c>
      <c r="U142" s="207"/>
      <c r="V142" s="200" t="s">
        <v>41</v>
      </c>
      <c r="W142" s="201" t="s">
        <v>42</v>
      </c>
      <c r="X142" s="202"/>
      <c r="Y142" s="203" t="s">
        <v>647</v>
      </c>
      <c r="Z142" s="224">
        <f t="shared" si="7"/>
        <v>0</v>
      </c>
      <c r="AA142" s="225">
        <f t="shared" si="7"/>
        <v>0</v>
      </c>
      <c r="AB142" s="297">
        <f t="shared" si="7"/>
        <v>0</v>
      </c>
      <c r="AC142" s="371">
        <f t="shared" si="7"/>
        <v>0</v>
      </c>
      <c r="AE142" s="199" t="s">
        <v>631</v>
      </c>
      <c r="AF142" s="200" t="s">
        <v>41</v>
      </c>
      <c r="AG142" s="201" t="s">
        <v>42</v>
      </c>
      <c r="AH142" s="202"/>
      <c r="AI142" s="224">
        <f t="shared" si="1"/>
        <v>0</v>
      </c>
      <c r="AJ142" s="225">
        <f t="shared" si="5"/>
        <v>0</v>
      </c>
      <c r="AK142" s="371">
        <f t="shared" si="6"/>
        <v>0</v>
      </c>
      <c r="AL142" s="1383">
        <f t="shared" si="2"/>
        <v>0</v>
      </c>
      <c r="AM142" s="1339"/>
    </row>
    <row r="143" spans="1:39" ht="14.45" customHeight="1">
      <c r="A143" s="557">
        <v>0</v>
      </c>
      <c r="B143" s="558">
        <v>0</v>
      </c>
      <c r="C143" s="558">
        <v>0</v>
      </c>
      <c r="D143" s="558">
        <v>0</v>
      </c>
      <c r="E143" s="558">
        <v>0</v>
      </c>
      <c r="F143" s="558">
        <v>0</v>
      </c>
      <c r="G143" s="559">
        <v>0</v>
      </c>
      <c r="K143" s="199"/>
      <c r="L143" s="221"/>
      <c r="M143" s="201" t="s">
        <v>13</v>
      </c>
      <c r="N143" s="202"/>
      <c r="O143" s="203"/>
      <c r="P143" s="224">
        <f t="shared" si="8"/>
        <v>17792</v>
      </c>
      <c r="Q143" s="225">
        <f t="shared" si="8"/>
        <v>816</v>
      </c>
      <c r="R143" s="225">
        <f t="shared" si="8"/>
        <v>0</v>
      </c>
      <c r="S143" s="226">
        <f t="shared" si="8"/>
        <v>14926</v>
      </c>
      <c r="T143" s="275">
        <f t="shared" si="8"/>
        <v>0</v>
      </c>
      <c r="U143" s="207"/>
      <c r="V143" s="221"/>
      <c r="W143" s="201" t="s">
        <v>13</v>
      </c>
      <c r="X143" s="202"/>
      <c r="Y143" s="203" t="s">
        <v>647</v>
      </c>
      <c r="Z143" s="224">
        <f t="shared" si="7"/>
        <v>37</v>
      </c>
      <c r="AA143" s="225">
        <f t="shared" si="7"/>
        <v>0</v>
      </c>
      <c r="AB143" s="297">
        <f t="shared" si="7"/>
        <v>0</v>
      </c>
      <c r="AC143" s="371">
        <f t="shared" si="7"/>
        <v>0</v>
      </c>
      <c r="AE143" s="199" t="s">
        <v>632</v>
      </c>
      <c r="AF143" s="221"/>
      <c r="AG143" s="201" t="s">
        <v>13</v>
      </c>
      <c r="AH143" s="202"/>
      <c r="AI143" s="224">
        <f t="shared" si="1"/>
        <v>779</v>
      </c>
      <c r="AJ143" s="225">
        <f t="shared" si="5"/>
        <v>0</v>
      </c>
      <c r="AK143" s="371">
        <f t="shared" si="6"/>
        <v>655</v>
      </c>
      <c r="AL143" s="1383">
        <f t="shared" si="2"/>
        <v>16976</v>
      </c>
      <c r="AM143" s="1339"/>
    </row>
    <row r="144" spans="1:39" ht="14.45" customHeight="1">
      <c r="A144" s="557">
        <v>0</v>
      </c>
      <c r="B144" s="558">
        <v>0</v>
      </c>
      <c r="C144" s="558">
        <v>0</v>
      </c>
      <c r="D144" s="558">
        <v>0</v>
      </c>
      <c r="E144" s="558">
        <v>0</v>
      </c>
      <c r="F144" s="558">
        <v>0</v>
      </c>
      <c r="G144" s="559">
        <v>0</v>
      </c>
      <c r="K144" s="199" t="s">
        <v>4</v>
      </c>
      <c r="L144" s="178" t="s">
        <v>45</v>
      </c>
      <c r="M144" s="202"/>
      <c r="N144" s="202"/>
      <c r="O144" s="203"/>
      <c r="P144" s="224">
        <f t="shared" si="8"/>
        <v>5557</v>
      </c>
      <c r="Q144" s="225">
        <f t="shared" si="8"/>
        <v>5557</v>
      </c>
      <c r="R144" s="225">
        <f t="shared" si="8"/>
        <v>0</v>
      </c>
      <c r="S144" s="226">
        <f t="shared" si="8"/>
        <v>2500</v>
      </c>
      <c r="T144" s="275">
        <f t="shared" si="8"/>
        <v>0</v>
      </c>
      <c r="U144" s="207" t="s">
        <v>4</v>
      </c>
      <c r="V144" s="178" t="s">
        <v>45</v>
      </c>
      <c r="W144" s="202"/>
      <c r="X144" s="202"/>
      <c r="Y144" s="203" t="s">
        <v>647</v>
      </c>
      <c r="Z144" s="224">
        <f t="shared" si="7"/>
        <v>253</v>
      </c>
      <c r="AA144" s="225">
        <f t="shared" si="7"/>
        <v>0</v>
      </c>
      <c r="AB144" s="297">
        <f t="shared" si="7"/>
        <v>0</v>
      </c>
      <c r="AC144" s="371">
        <f t="shared" si="7"/>
        <v>0</v>
      </c>
      <c r="AE144" s="199" t="s">
        <v>633</v>
      </c>
      <c r="AF144" s="178" t="s">
        <v>45</v>
      </c>
      <c r="AG144" s="202"/>
      <c r="AH144" s="202"/>
      <c r="AI144" s="224">
        <f t="shared" si="1"/>
        <v>5304</v>
      </c>
      <c r="AJ144" s="225">
        <f>SUM(AJ145:AJ147)</f>
        <v>0</v>
      </c>
      <c r="AK144" s="371">
        <f>SUM(AK145:AK147)</f>
        <v>2500</v>
      </c>
      <c r="AL144" s="1383">
        <f t="shared" si="2"/>
        <v>0</v>
      </c>
      <c r="AM144" s="1339"/>
    </row>
    <row r="145" spans="1:39" ht="14.45" customHeight="1">
      <c r="A145" s="557">
        <v>0</v>
      </c>
      <c r="B145" s="558">
        <v>0</v>
      </c>
      <c r="C145" s="558">
        <v>0</v>
      </c>
      <c r="D145" s="558">
        <v>0</v>
      </c>
      <c r="E145" s="558">
        <v>0</v>
      </c>
      <c r="F145" s="558">
        <v>0</v>
      </c>
      <c r="G145" s="559">
        <v>0</v>
      </c>
      <c r="K145" s="199" t="s">
        <v>648</v>
      </c>
      <c r="L145" s="200"/>
      <c r="M145" s="201" t="s">
        <v>100</v>
      </c>
      <c r="N145" s="202"/>
      <c r="O145" s="203"/>
      <c r="P145" s="224">
        <f t="shared" si="8"/>
        <v>0</v>
      </c>
      <c r="Q145" s="225">
        <f t="shared" si="8"/>
        <v>0</v>
      </c>
      <c r="R145" s="225">
        <f t="shared" si="8"/>
        <v>0</v>
      </c>
      <c r="S145" s="226">
        <f t="shared" si="8"/>
        <v>0</v>
      </c>
      <c r="T145" s="275">
        <f t="shared" si="8"/>
        <v>0</v>
      </c>
      <c r="U145" s="207"/>
      <c r="V145" s="200"/>
      <c r="W145" s="201" t="s">
        <v>100</v>
      </c>
      <c r="X145" s="202"/>
      <c r="Y145" s="203" t="s">
        <v>647</v>
      </c>
      <c r="Z145" s="224">
        <f t="shared" ref="Z145:AC147" si="9">IF(ISERROR(Z$144*(Q145/Q$144)),0,ROUND(Z$144*(Q145/Q$144),0))</f>
        <v>0</v>
      </c>
      <c r="AA145" s="225">
        <f t="shared" si="9"/>
        <v>0</v>
      </c>
      <c r="AB145" s="297">
        <f t="shared" si="9"/>
        <v>0</v>
      </c>
      <c r="AC145" s="371">
        <f t="shared" si="9"/>
        <v>0</v>
      </c>
      <c r="AE145" s="199" t="s">
        <v>634</v>
      </c>
      <c r="AF145" s="200"/>
      <c r="AG145" s="201" t="s">
        <v>100</v>
      </c>
      <c r="AH145" s="202"/>
      <c r="AI145" s="224">
        <f t="shared" si="1"/>
        <v>0</v>
      </c>
      <c r="AJ145" s="225">
        <f t="shared" ref="AJ145:AJ153" si="10">IF($P145-$Z145=0,0,ROUND((R145-AA145)*$AI145/($P145-$Z145),0))</f>
        <v>0</v>
      </c>
      <c r="AK145" s="371">
        <f t="shared" ref="AK145:AK153" si="11">IF(P145-Z145=0,0,ROUND((S145-AB145)*AI145/(P145-Z145),0))</f>
        <v>0</v>
      </c>
      <c r="AL145" s="1383">
        <f t="shared" si="2"/>
        <v>0</v>
      </c>
      <c r="AM145" s="1339"/>
    </row>
    <row r="146" spans="1:39" ht="14.45" customHeight="1">
      <c r="A146" s="557">
        <v>0</v>
      </c>
      <c r="B146" s="558">
        <v>0</v>
      </c>
      <c r="C146" s="558">
        <v>0</v>
      </c>
      <c r="D146" s="558">
        <v>0</v>
      </c>
      <c r="E146" s="558">
        <v>0</v>
      </c>
      <c r="F146" s="558">
        <v>0</v>
      </c>
      <c r="G146" s="559">
        <v>0</v>
      </c>
      <c r="K146" s="199" t="s">
        <v>567</v>
      </c>
      <c r="L146" s="200"/>
      <c r="M146" s="201" t="s">
        <v>101</v>
      </c>
      <c r="N146" s="202"/>
      <c r="O146" s="203"/>
      <c r="P146" s="224">
        <f t="shared" si="8"/>
        <v>5557</v>
      </c>
      <c r="Q146" s="225">
        <f t="shared" si="8"/>
        <v>5557</v>
      </c>
      <c r="R146" s="225">
        <f t="shared" si="8"/>
        <v>0</v>
      </c>
      <c r="S146" s="226">
        <f t="shared" si="8"/>
        <v>2500</v>
      </c>
      <c r="T146" s="275">
        <f t="shared" si="8"/>
        <v>0</v>
      </c>
      <c r="U146" s="207"/>
      <c r="V146" s="200"/>
      <c r="W146" s="201" t="s">
        <v>101</v>
      </c>
      <c r="X146" s="202"/>
      <c r="Y146" s="203" t="s">
        <v>647</v>
      </c>
      <c r="Z146" s="224">
        <f t="shared" si="9"/>
        <v>253</v>
      </c>
      <c r="AA146" s="225">
        <f t="shared" si="9"/>
        <v>0</v>
      </c>
      <c r="AB146" s="297">
        <f t="shared" si="9"/>
        <v>0</v>
      </c>
      <c r="AC146" s="371">
        <f t="shared" si="9"/>
        <v>0</v>
      </c>
      <c r="AE146" s="199" t="s">
        <v>551</v>
      </c>
      <c r="AF146" s="200"/>
      <c r="AG146" s="201" t="s">
        <v>101</v>
      </c>
      <c r="AH146" s="202"/>
      <c r="AI146" s="224">
        <f t="shared" si="1"/>
        <v>5304</v>
      </c>
      <c r="AJ146" s="225">
        <f t="shared" si="10"/>
        <v>0</v>
      </c>
      <c r="AK146" s="371">
        <f t="shared" si="11"/>
        <v>2500</v>
      </c>
      <c r="AL146" s="1383">
        <f t="shared" si="2"/>
        <v>0</v>
      </c>
      <c r="AM146" s="1339"/>
    </row>
    <row r="147" spans="1:39" ht="14.45" customHeight="1">
      <c r="A147" s="557">
        <v>0</v>
      </c>
      <c r="B147" s="558">
        <v>0</v>
      </c>
      <c r="C147" s="558">
        <v>0</v>
      </c>
      <c r="D147" s="558">
        <v>0</v>
      </c>
      <c r="E147" s="558">
        <v>0</v>
      </c>
      <c r="F147" s="558">
        <v>0</v>
      </c>
      <c r="G147" s="559">
        <v>0</v>
      </c>
      <c r="K147" s="199" t="s">
        <v>833</v>
      </c>
      <c r="L147" s="200"/>
      <c r="M147" s="201" t="s">
        <v>13</v>
      </c>
      <c r="N147" s="202"/>
      <c r="O147" s="203"/>
      <c r="P147" s="224">
        <f t="shared" si="8"/>
        <v>0</v>
      </c>
      <c r="Q147" s="225">
        <f t="shared" si="8"/>
        <v>0</v>
      </c>
      <c r="R147" s="225">
        <f t="shared" si="8"/>
        <v>0</v>
      </c>
      <c r="S147" s="226">
        <f t="shared" si="8"/>
        <v>0</v>
      </c>
      <c r="T147" s="275">
        <f t="shared" si="8"/>
        <v>0</v>
      </c>
      <c r="U147" s="207"/>
      <c r="V147" s="200"/>
      <c r="W147" s="201" t="s">
        <v>13</v>
      </c>
      <c r="X147" s="202"/>
      <c r="Y147" s="203" t="s">
        <v>647</v>
      </c>
      <c r="Z147" s="224">
        <f t="shared" si="9"/>
        <v>0</v>
      </c>
      <c r="AA147" s="225">
        <f t="shared" si="9"/>
        <v>0</v>
      </c>
      <c r="AB147" s="297">
        <f t="shared" si="9"/>
        <v>0</v>
      </c>
      <c r="AC147" s="371">
        <f t="shared" si="9"/>
        <v>0</v>
      </c>
      <c r="AE147" s="199" t="s">
        <v>635</v>
      </c>
      <c r="AF147" s="200"/>
      <c r="AG147" s="201" t="s">
        <v>13</v>
      </c>
      <c r="AH147" s="202"/>
      <c r="AI147" s="224">
        <f t="shared" si="1"/>
        <v>0</v>
      </c>
      <c r="AJ147" s="225">
        <f t="shared" si="10"/>
        <v>0</v>
      </c>
      <c r="AK147" s="371">
        <f t="shared" si="11"/>
        <v>0</v>
      </c>
      <c r="AL147" s="1383">
        <f t="shared" si="2"/>
        <v>0</v>
      </c>
      <c r="AM147" s="1339"/>
    </row>
    <row r="148" spans="1:39" ht="14.45" customHeight="1">
      <c r="A148" s="557">
        <v>0</v>
      </c>
      <c r="B148" s="558">
        <v>0</v>
      </c>
      <c r="C148" s="558">
        <v>0</v>
      </c>
      <c r="D148" s="558">
        <v>0</v>
      </c>
      <c r="E148" s="558">
        <v>0</v>
      </c>
      <c r="F148" s="558">
        <v>0</v>
      </c>
      <c r="G148" s="559">
        <v>0</v>
      </c>
      <c r="K148" s="199" t="s">
        <v>649</v>
      </c>
      <c r="L148" s="178"/>
      <c r="M148" s="201" t="s">
        <v>47</v>
      </c>
      <c r="N148" s="202"/>
      <c r="O148" s="203"/>
      <c r="P148" s="224">
        <f t="shared" si="8"/>
        <v>68737</v>
      </c>
      <c r="Q148" s="225">
        <f t="shared" si="8"/>
        <v>68737</v>
      </c>
      <c r="R148" s="225">
        <f t="shared" si="8"/>
        <v>6000</v>
      </c>
      <c r="S148" s="226">
        <f t="shared" si="8"/>
        <v>0</v>
      </c>
      <c r="T148" s="275">
        <f t="shared" si="8"/>
        <v>34100</v>
      </c>
      <c r="U148" s="207" t="s">
        <v>4</v>
      </c>
      <c r="V148" s="178"/>
      <c r="W148" s="201" t="s">
        <v>47</v>
      </c>
      <c r="X148" s="202"/>
      <c r="Y148" s="203" t="s">
        <v>647</v>
      </c>
      <c r="Z148" s="224">
        <f>IF(ISERROR((Z$33)*(Q148/(Q148+Q149))),0,ROUND((Z$33)*(Q148/(Q148+Q149)),0))</f>
        <v>2583</v>
      </c>
      <c r="AA148" s="225">
        <f>IF(ISERROR((AA$33)*(R148/(R148+R149))),0,ROUND((AA$33)*(R148/(R148+R149)),0))</f>
        <v>1422</v>
      </c>
      <c r="AB148" s="297">
        <f>IF(ISERROR((AB$33)*(S148/(S148+S149))),0,ROUND((AB$33)*(S148/(S148+S149)),0))</f>
        <v>0</v>
      </c>
      <c r="AC148" s="371">
        <f>IF(ISERROR((AC$33)*(T148/(T148+T149))),0,ROUND((AC$33)*(T148/(T148+T149)),0))</f>
        <v>600</v>
      </c>
      <c r="AE148" s="199" t="s">
        <v>636</v>
      </c>
      <c r="AF148" s="178"/>
      <c r="AG148" s="201" t="s">
        <v>47</v>
      </c>
      <c r="AH148" s="202"/>
      <c r="AI148" s="224">
        <f t="shared" si="1"/>
        <v>66154</v>
      </c>
      <c r="AJ148" s="225">
        <f t="shared" si="10"/>
        <v>4578</v>
      </c>
      <c r="AK148" s="371">
        <f t="shared" si="11"/>
        <v>0</v>
      </c>
      <c r="AL148" s="1383">
        <f t="shared" si="2"/>
        <v>0</v>
      </c>
      <c r="AM148" s="1339"/>
    </row>
    <row r="149" spans="1:39" ht="14.45" customHeight="1">
      <c r="A149" s="557">
        <v>0</v>
      </c>
      <c r="B149" s="558">
        <v>0</v>
      </c>
      <c r="C149" s="558">
        <v>0</v>
      </c>
      <c r="D149" s="558">
        <v>0</v>
      </c>
      <c r="E149" s="558">
        <v>0</v>
      </c>
      <c r="F149" s="558">
        <v>0</v>
      </c>
      <c r="G149" s="559">
        <v>0</v>
      </c>
      <c r="K149" s="199" t="s">
        <v>608</v>
      </c>
      <c r="L149" s="200"/>
      <c r="M149" s="201" t="s">
        <v>50</v>
      </c>
      <c r="N149" s="202"/>
      <c r="O149" s="203"/>
      <c r="P149" s="224">
        <f t="shared" si="8"/>
        <v>2310</v>
      </c>
      <c r="Q149" s="225">
        <f t="shared" si="8"/>
        <v>2310</v>
      </c>
      <c r="R149" s="225">
        <f t="shared" si="8"/>
        <v>0</v>
      </c>
      <c r="S149" s="226">
        <f t="shared" si="8"/>
        <v>0</v>
      </c>
      <c r="T149" s="275">
        <f t="shared" si="8"/>
        <v>0</v>
      </c>
      <c r="U149" s="207"/>
      <c r="V149" s="200"/>
      <c r="W149" s="201" t="s">
        <v>50</v>
      </c>
      <c r="X149" s="202"/>
      <c r="Y149" s="203" t="s">
        <v>647</v>
      </c>
      <c r="Z149" s="224">
        <f>Z33-Z148</f>
        <v>87</v>
      </c>
      <c r="AA149" s="225">
        <f>AA33-AA148</f>
        <v>0</v>
      </c>
      <c r="AB149" s="297">
        <f>AB33-AB148</f>
        <v>0</v>
      </c>
      <c r="AC149" s="371">
        <f>AC33-AC148</f>
        <v>0</v>
      </c>
      <c r="AE149" s="199" t="s">
        <v>650</v>
      </c>
      <c r="AF149" s="200"/>
      <c r="AG149" s="201" t="s">
        <v>50</v>
      </c>
      <c r="AH149" s="202"/>
      <c r="AI149" s="224">
        <f t="shared" si="1"/>
        <v>2223</v>
      </c>
      <c r="AJ149" s="225">
        <f t="shared" si="10"/>
        <v>0</v>
      </c>
      <c r="AK149" s="371">
        <f t="shared" si="11"/>
        <v>0</v>
      </c>
      <c r="AL149" s="1383">
        <f t="shared" si="2"/>
        <v>0</v>
      </c>
      <c r="AM149" s="1339"/>
    </row>
    <row r="150" spans="1:39" ht="14.45" customHeight="1">
      <c r="A150" s="557">
        <v>0</v>
      </c>
      <c r="B150" s="558">
        <v>0</v>
      </c>
      <c r="C150" s="558">
        <v>0</v>
      </c>
      <c r="D150" s="558">
        <v>0</v>
      </c>
      <c r="E150" s="558">
        <v>0</v>
      </c>
      <c r="F150" s="558">
        <v>0</v>
      </c>
      <c r="G150" s="559">
        <v>0</v>
      </c>
      <c r="K150" s="199" t="s">
        <v>574</v>
      </c>
      <c r="L150" s="200"/>
      <c r="M150" s="201" t="s">
        <v>52</v>
      </c>
      <c r="N150" s="202"/>
      <c r="O150" s="203"/>
      <c r="P150" s="224">
        <f t="shared" si="8"/>
        <v>0</v>
      </c>
      <c r="Q150" s="225">
        <f t="shared" si="8"/>
        <v>0</v>
      </c>
      <c r="R150" s="225">
        <f t="shared" si="8"/>
        <v>0</v>
      </c>
      <c r="S150" s="226">
        <f t="shared" si="8"/>
        <v>0</v>
      </c>
      <c r="T150" s="275">
        <f t="shared" si="8"/>
        <v>0</v>
      </c>
      <c r="U150" s="207"/>
      <c r="V150" s="200"/>
      <c r="W150" s="201" t="s">
        <v>52</v>
      </c>
      <c r="X150" s="202"/>
      <c r="Y150" s="203" t="s">
        <v>647</v>
      </c>
      <c r="Z150" s="224">
        <f t="shared" ref="Z150:AC153" si="12">IF(ISERROR((Z$60)*(Q150/(Q$123+Q$128+Q$129+Q$133+Q$134+Q$135+Q$136+Q$137+Q$138+Q$139+Q$140+Q$141+Q$142+Q$143+Q$144+Q$150+Q$151+Q$152+Q$153+Q$156+Q$157+Q$158+Q$159+Q$161+Q$162+Q$163+Q$168+Q$170+Q$171+Q$172+Q$173+Q$174+Q$175))),0,ROUND((Z$60)*(Q150/(Q$123+Q$128+Q$129+Q$133+Q$134+Q$135+Q$136+Q$137+Q$138+Q$139+Q$140+Q$141+Q$142+Q$143+Q$144+Q$150+Q$151+Q$152+Q$153+Q$156+Q$157+Q$158+Q$159+Q$161+Q$162+Q$163+Q$168+Q$170+Q$171+Q$172+Q$173+Q$174+Q$175)),0))</f>
        <v>0</v>
      </c>
      <c r="AA150" s="225">
        <f t="shared" si="12"/>
        <v>0</v>
      </c>
      <c r="AB150" s="297">
        <f t="shared" si="12"/>
        <v>0</v>
      </c>
      <c r="AC150" s="371">
        <f t="shared" si="12"/>
        <v>0</v>
      </c>
      <c r="AE150" s="199" t="s">
        <v>834</v>
      </c>
      <c r="AF150" s="200"/>
      <c r="AG150" s="201" t="s">
        <v>52</v>
      </c>
      <c r="AH150" s="202"/>
      <c r="AI150" s="224">
        <f t="shared" si="1"/>
        <v>0</v>
      </c>
      <c r="AJ150" s="225">
        <f t="shared" si="10"/>
        <v>0</v>
      </c>
      <c r="AK150" s="371">
        <f t="shared" si="11"/>
        <v>0</v>
      </c>
      <c r="AL150" s="1383">
        <f t="shared" si="2"/>
        <v>0</v>
      </c>
      <c r="AM150" s="1339"/>
    </row>
    <row r="151" spans="1:39" ht="14.45" customHeight="1">
      <c r="A151" s="557">
        <v>0</v>
      </c>
      <c r="B151" s="558">
        <v>0</v>
      </c>
      <c r="C151" s="558">
        <v>0</v>
      </c>
      <c r="D151" s="558">
        <v>0</v>
      </c>
      <c r="E151" s="558">
        <v>0</v>
      </c>
      <c r="F151" s="558">
        <v>0</v>
      </c>
      <c r="G151" s="559">
        <v>0</v>
      </c>
      <c r="K151" s="199" t="s">
        <v>420</v>
      </c>
      <c r="L151" s="200" t="s">
        <v>54</v>
      </c>
      <c r="M151" s="201" t="s">
        <v>32</v>
      </c>
      <c r="N151" s="202"/>
      <c r="O151" s="203"/>
      <c r="P151" s="224">
        <f t="shared" si="8"/>
        <v>0</v>
      </c>
      <c r="Q151" s="225">
        <f t="shared" si="8"/>
        <v>0</v>
      </c>
      <c r="R151" s="225">
        <f t="shared" si="8"/>
        <v>0</v>
      </c>
      <c r="S151" s="226">
        <f t="shared" si="8"/>
        <v>0</v>
      </c>
      <c r="T151" s="275">
        <f t="shared" si="8"/>
        <v>0</v>
      </c>
      <c r="U151" s="207"/>
      <c r="V151" s="200" t="s">
        <v>54</v>
      </c>
      <c r="W151" s="201" t="s">
        <v>32</v>
      </c>
      <c r="X151" s="202"/>
      <c r="Y151" s="203" t="s">
        <v>647</v>
      </c>
      <c r="Z151" s="224">
        <f t="shared" si="12"/>
        <v>0</v>
      </c>
      <c r="AA151" s="225">
        <f t="shared" si="12"/>
        <v>0</v>
      </c>
      <c r="AB151" s="297">
        <f t="shared" si="12"/>
        <v>0</v>
      </c>
      <c r="AC151" s="371">
        <f t="shared" si="12"/>
        <v>0</v>
      </c>
      <c r="AE151" s="199" t="s">
        <v>638</v>
      </c>
      <c r="AF151" s="200" t="s">
        <v>54</v>
      </c>
      <c r="AG151" s="201" t="s">
        <v>32</v>
      </c>
      <c r="AH151" s="202"/>
      <c r="AI151" s="224">
        <f t="shared" si="1"/>
        <v>0</v>
      </c>
      <c r="AJ151" s="225">
        <f t="shared" si="10"/>
        <v>0</v>
      </c>
      <c r="AK151" s="371">
        <f t="shared" si="11"/>
        <v>0</v>
      </c>
      <c r="AL151" s="1383">
        <f t="shared" si="2"/>
        <v>0</v>
      </c>
      <c r="AM151" s="1339"/>
    </row>
    <row r="152" spans="1:39" ht="14.45" customHeight="1">
      <c r="A152" s="557">
        <v>0</v>
      </c>
      <c r="B152" s="558">
        <v>0</v>
      </c>
      <c r="C152" s="558">
        <v>0</v>
      </c>
      <c r="D152" s="558">
        <v>0</v>
      </c>
      <c r="E152" s="558">
        <v>0</v>
      </c>
      <c r="F152" s="558">
        <v>0</v>
      </c>
      <c r="G152" s="559">
        <v>0</v>
      </c>
      <c r="K152" s="199" t="s">
        <v>556</v>
      </c>
      <c r="L152" s="200"/>
      <c r="M152" s="201" t="s">
        <v>42</v>
      </c>
      <c r="N152" s="202"/>
      <c r="O152" s="203"/>
      <c r="P152" s="224">
        <f t="shared" si="8"/>
        <v>0</v>
      </c>
      <c r="Q152" s="225">
        <f t="shared" si="8"/>
        <v>0</v>
      </c>
      <c r="R152" s="225">
        <f t="shared" si="8"/>
        <v>0</v>
      </c>
      <c r="S152" s="226">
        <f t="shared" si="8"/>
        <v>0</v>
      </c>
      <c r="T152" s="275">
        <f t="shared" si="8"/>
        <v>0</v>
      </c>
      <c r="U152" s="207"/>
      <c r="V152" s="200"/>
      <c r="W152" s="201" t="s">
        <v>42</v>
      </c>
      <c r="X152" s="202"/>
      <c r="Y152" s="203" t="s">
        <v>647</v>
      </c>
      <c r="Z152" s="224">
        <f t="shared" si="12"/>
        <v>0</v>
      </c>
      <c r="AA152" s="225">
        <f t="shared" si="12"/>
        <v>0</v>
      </c>
      <c r="AB152" s="297">
        <f t="shared" si="12"/>
        <v>0</v>
      </c>
      <c r="AC152" s="371">
        <f t="shared" si="12"/>
        <v>0</v>
      </c>
      <c r="AE152" s="199" t="s">
        <v>466</v>
      </c>
      <c r="AF152" s="200"/>
      <c r="AG152" s="201" t="s">
        <v>42</v>
      </c>
      <c r="AH152" s="202"/>
      <c r="AI152" s="224">
        <f t="shared" si="1"/>
        <v>0</v>
      </c>
      <c r="AJ152" s="225">
        <f t="shared" si="10"/>
        <v>0</v>
      </c>
      <c r="AK152" s="371">
        <f t="shared" si="11"/>
        <v>0</v>
      </c>
      <c r="AL152" s="1383">
        <f t="shared" si="2"/>
        <v>0</v>
      </c>
      <c r="AM152" s="1339"/>
    </row>
    <row r="153" spans="1:39" ht="14.45" customHeight="1">
      <c r="A153" s="557">
        <v>0</v>
      </c>
      <c r="B153" s="558">
        <v>0</v>
      </c>
      <c r="C153" s="558">
        <v>0</v>
      </c>
      <c r="D153" s="558">
        <v>0</v>
      </c>
      <c r="E153" s="558">
        <v>0</v>
      </c>
      <c r="F153" s="558">
        <v>0</v>
      </c>
      <c r="G153" s="559">
        <v>0</v>
      </c>
      <c r="K153" s="199" t="s">
        <v>203</v>
      </c>
      <c r="L153" s="200"/>
      <c r="M153" s="201" t="s">
        <v>57</v>
      </c>
      <c r="N153" s="202"/>
      <c r="O153" s="203"/>
      <c r="P153" s="224">
        <f t="shared" si="8"/>
        <v>0</v>
      </c>
      <c r="Q153" s="225">
        <f t="shared" si="8"/>
        <v>0</v>
      </c>
      <c r="R153" s="225">
        <f t="shared" si="8"/>
        <v>0</v>
      </c>
      <c r="S153" s="226">
        <f t="shared" si="8"/>
        <v>0</v>
      </c>
      <c r="T153" s="275">
        <f t="shared" si="8"/>
        <v>0</v>
      </c>
      <c r="U153" s="207"/>
      <c r="V153" s="200"/>
      <c r="W153" s="201" t="s">
        <v>57</v>
      </c>
      <c r="X153" s="202"/>
      <c r="Y153" s="203" t="s">
        <v>647</v>
      </c>
      <c r="Z153" s="224">
        <f t="shared" si="12"/>
        <v>0</v>
      </c>
      <c r="AA153" s="225">
        <f t="shared" si="12"/>
        <v>0</v>
      </c>
      <c r="AB153" s="297">
        <f t="shared" si="12"/>
        <v>0</v>
      </c>
      <c r="AC153" s="371">
        <f t="shared" si="12"/>
        <v>0</v>
      </c>
      <c r="AE153" s="199" t="s">
        <v>467</v>
      </c>
      <c r="AF153" s="200"/>
      <c r="AG153" s="201" t="s">
        <v>57</v>
      </c>
      <c r="AH153" s="202"/>
      <c r="AI153" s="224">
        <f t="shared" si="1"/>
        <v>0</v>
      </c>
      <c r="AJ153" s="225">
        <f t="shared" si="10"/>
        <v>0</v>
      </c>
      <c r="AK153" s="371">
        <f t="shared" si="11"/>
        <v>0</v>
      </c>
      <c r="AL153" s="1383">
        <f t="shared" si="2"/>
        <v>0</v>
      </c>
      <c r="AM153" s="1339"/>
    </row>
    <row r="154" spans="1:39" ht="14.45" customHeight="1">
      <c r="A154" s="557">
        <v>0</v>
      </c>
      <c r="B154" s="558">
        <v>0</v>
      </c>
      <c r="C154" s="558">
        <v>0</v>
      </c>
      <c r="D154" s="558">
        <v>0</v>
      </c>
      <c r="E154" s="558">
        <v>0</v>
      </c>
      <c r="F154" s="558">
        <v>0</v>
      </c>
      <c r="G154" s="559">
        <v>0</v>
      </c>
      <c r="K154" s="199"/>
      <c r="L154" s="200"/>
      <c r="M154" s="178" t="s">
        <v>60</v>
      </c>
      <c r="N154" s="202"/>
      <c r="O154" s="203"/>
      <c r="P154" s="224">
        <f t="shared" si="8"/>
        <v>0</v>
      </c>
      <c r="Q154" s="225">
        <f t="shared" si="8"/>
        <v>0</v>
      </c>
      <c r="R154" s="225">
        <f t="shared" si="8"/>
        <v>0</v>
      </c>
      <c r="S154" s="226">
        <f t="shared" si="8"/>
        <v>0</v>
      </c>
      <c r="T154" s="275">
        <f t="shared" si="8"/>
        <v>0</v>
      </c>
      <c r="U154" s="207"/>
      <c r="V154" s="200"/>
      <c r="W154" s="178" t="s">
        <v>60</v>
      </c>
      <c r="X154" s="202"/>
      <c r="Y154" s="203" t="s">
        <v>647</v>
      </c>
      <c r="Z154" s="224">
        <f>SUM(Z155:Z159)</f>
        <v>0</v>
      </c>
      <c r="AA154" s="225">
        <f>SUM(AA155:AA159)</f>
        <v>0</v>
      </c>
      <c r="AB154" s="297">
        <f>SUM(AB155:AB159)</f>
        <v>0</v>
      </c>
      <c r="AC154" s="371">
        <f>SUM(AC155:AC159)</f>
        <v>0</v>
      </c>
      <c r="AE154" s="199" t="s">
        <v>639</v>
      </c>
      <c r="AF154" s="200"/>
      <c r="AG154" s="178" t="s">
        <v>60</v>
      </c>
      <c r="AH154" s="202"/>
      <c r="AI154" s="224">
        <f t="shared" si="1"/>
        <v>0</v>
      </c>
      <c r="AJ154" s="225">
        <f>SUM(AJ155:AJ159)</f>
        <v>0</v>
      </c>
      <c r="AK154" s="371">
        <f>SUM(AK155:AK159)</f>
        <v>0</v>
      </c>
      <c r="AL154" s="1383">
        <f t="shared" si="2"/>
        <v>0</v>
      </c>
      <c r="AM154" s="1339"/>
    </row>
    <row r="155" spans="1:39" ht="14.45" customHeight="1">
      <c r="A155" s="557">
        <v>0</v>
      </c>
      <c r="B155" s="558">
        <v>0</v>
      </c>
      <c r="C155" s="558">
        <v>0</v>
      </c>
      <c r="D155" s="558">
        <v>0</v>
      </c>
      <c r="E155" s="558">
        <v>0</v>
      </c>
      <c r="F155" s="558">
        <v>0</v>
      </c>
      <c r="G155" s="559">
        <v>0</v>
      </c>
      <c r="K155" s="199"/>
      <c r="L155" s="200" t="s">
        <v>59</v>
      </c>
      <c r="M155" s="200"/>
      <c r="N155" s="201" t="s">
        <v>62</v>
      </c>
      <c r="O155" s="203"/>
      <c r="P155" s="224">
        <f t="shared" ref="P155:T170" si="13">P40+P94</f>
        <v>0</v>
      </c>
      <c r="Q155" s="225">
        <f t="shared" si="13"/>
        <v>0</v>
      </c>
      <c r="R155" s="225">
        <f t="shared" si="13"/>
        <v>0</v>
      </c>
      <c r="S155" s="226">
        <f t="shared" si="13"/>
        <v>0</v>
      </c>
      <c r="T155" s="275">
        <f t="shared" si="13"/>
        <v>0</v>
      </c>
      <c r="U155" s="207"/>
      <c r="V155" s="200" t="s">
        <v>59</v>
      </c>
      <c r="W155" s="200"/>
      <c r="X155" s="201" t="s">
        <v>62</v>
      </c>
      <c r="Y155" s="203"/>
      <c r="Z155" s="224">
        <f>Z40</f>
        <v>0</v>
      </c>
      <c r="AA155" s="225">
        <f>AA40</f>
        <v>0</v>
      </c>
      <c r="AB155" s="297">
        <f>AB40</f>
        <v>0</v>
      </c>
      <c r="AC155" s="371">
        <f>AC40</f>
        <v>0</v>
      </c>
      <c r="AE155" s="199" t="s">
        <v>468</v>
      </c>
      <c r="AF155" s="200" t="s">
        <v>59</v>
      </c>
      <c r="AG155" s="200"/>
      <c r="AH155" s="201" t="s">
        <v>62</v>
      </c>
      <c r="AI155" s="224">
        <f t="shared" si="1"/>
        <v>0</v>
      </c>
      <c r="AJ155" s="225">
        <f t="shared" ref="AJ155:AJ162" si="14">IF($P155-$Z155=0,0,ROUND((R155-AA155)*$AI155/($P155-$Z155),0))</f>
        <v>0</v>
      </c>
      <c r="AK155" s="371">
        <f t="shared" ref="AK155:AK162" si="15">IF(P155-Z155=0,0,ROUND((S155-AB155)*AI155/(P155-Z155),0))</f>
        <v>0</v>
      </c>
      <c r="AL155" s="1383">
        <f t="shared" si="2"/>
        <v>0</v>
      </c>
      <c r="AM155" s="1339"/>
    </row>
    <row r="156" spans="1:39" ht="14.45" customHeight="1">
      <c r="A156" s="557">
        <v>0</v>
      </c>
      <c r="B156" s="558">
        <v>0</v>
      </c>
      <c r="C156" s="558">
        <v>0</v>
      </c>
      <c r="D156" s="558">
        <v>0</v>
      </c>
      <c r="E156" s="558">
        <v>0</v>
      </c>
      <c r="F156" s="558">
        <v>0</v>
      </c>
      <c r="G156" s="559">
        <v>0</v>
      </c>
      <c r="K156" s="199"/>
      <c r="L156" s="200"/>
      <c r="M156" s="200"/>
      <c r="N156" s="201" t="s">
        <v>64</v>
      </c>
      <c r="O156" s="203"/>
      <c r="P156" s="224">
        <f t="shared" si="13"/>
        <v>0</v>
      </c>
      <c r="Q156" s="225">
        <f t="shared" si="13"/>
        <v>0</v>
      </c>
      <c r="R156" s="225">
        <f t="shared" si="13"/>
        <v>0</v>
      </c>
      <c r="S156" s="226">
        <f t="shared" si="13"/>
        <v>0</v>
      </c>
      <c r="T156" s="275">
        <f t="shared" si="13"/>
        <v>0</v>
      </c>
      <c r="U156" s="207"/>
      <c r="V156" s="200"/>
      <c r="W156" s="200"/>
      <c r="X156" s="201" t="s">
        <v>64</v>
      </c>
      <c r="Y156" s="203" t="s">
        <v>647</v>
      </c>
      <c r="Z156" s="224">
        <f t="shared" ref="Z156:AC159" si="16">IF(ISERROR((Z$60)*(Q156/(Q$123+Q$128+Q$129+Q$133+Q$134+Q$135+Q$136+Q$137+Q$138+Q$139+Q$140+Q$141+Q$142+Q$143+Q$144+Q$150+Q$151+Q$152+Q$153+Q$156+Q$157+Q$158+Q$159+Q$161+Q$162+Q$163+Q$168+Q$170+Q$171+Q$172+Q$173+Q$174+Q$175))),0,ROUND((Z$60)*(Q156/(Q$123+Q$128+Q$129+Q$133+Q$134+Q$135+Q$136+Q$137+Q$138+Q$139+Q$140+Q$141+Q$142+Q$143+Q$144+Q$150+Q$151+Q$152+Q$153+Q$156+Q$157+Q$158+Q$159+Q$161+Q$162+Q$163+Q$168+Q$170+Q$171+Q$172+Q$173+Q$174+Q$175)),0))</f>
        <v>0</v>
      </c>
      <c r="AA156" s="225">
        <f t="shared" si="16"/>
        <v>0</v>
      </c>
      <c r="AB156" s="297">
        <f t="shared" si="16"/>
        <v>0</v>
      </c>
      <c r="AC156" s="371">
        <f t="shared" si="16"/>
        <v>0</v>
      </c>
      <c r="AE156" s="199" t="s">
        <v>469</v>
      </c>
      <c r="AF156" s="200"/>
      <c r="AG156" s="200"/>
      <c r="AH156" s="201" t="s">
        <v>64</v>
      </c>
      <c r="AI156" s="224">
        <f t="shared" si="1"/>
        <v>0</v>
      </c>
      <c r="AJ156" s="225">
        <f t="shared" si="14"/>
        <v>0</v>
      </c>
      <c r="AK156" s="371">
        <f t="shared" si="15"/>
        <v>0</v>
      </c>
      <c r="AL156" s="1383">
        <f t="shared" si="2"/>
        <v>0</v>
      </c>
      <c r="AM156" s="1339"/>
    </row>
    <row r="157" spans="1:39" ht="14.45" customHeight="1">
      <c r="A157" s="557">
        <v>0</v>
      </c>
      <c r="B157" s="558">
        <v>0</v>
      </c>
      <c r="C157" s="558">
        <v>0</v>
      </c>
      <c r="D157" s="558">
        <v>0</v>
      </c>
      <c r="E157" s="558">
        <v>0</v>
      </c>
      <c r="F157" s="558">
        <v>0</v>
      </c>
      <c r="G157" s="559">
        <v>0</v>
      </c>
      <c r="K157" s="199"/>
      <c r="L157" s="200"/>
      <c r="M157" s="200"/>
      <c r="N157" s="201" t="s">
        <v>66</v>
      </c>
      <c r="O157" s="203"/>
      <c r="P157" s="224">
        <f t="shared" si="13"/>
        <v>0</v>
      </c>
      <c r="Q157" s="225">
        <f t="shared" si="13"/>
        <v>0</v>
      </c>
      <c r="R157" s="225">
        <f t="shared" si="13"/>
        <v>0</v>
      </c>
      <c r="S157" s="226">
        <f t="shared" si="13"/>
        <v>0</v>
      </c>
      <c r="T157" s="275">
        <f t="shared" si="13"/>
        <v>0</v>
      </c>
      <c r="U157" s="207"/>
      <c r="V157" s="200"/>
      <c r="W157" s="200"/>
      <c r="X157" s="201" t="s">
        <v>66</v>
      </c>
      <c r="Y157" s="203" t="s">
        <v>647</v>
      </c>
      <c r="Z157" s="224">
        <f t="shared" si="16"/>
        <v>0</v>
      </c>
      <c r="AA157" s="225">
        <f t="shared" si="16"/>
        <v>0</v>
      </c>
      <c r="AB157" s="297">
        <f t="shared" si="16"/>
        <v>0</v>
      </c>
      <c r="AC157" s="371">
        <f t="shared" si="16"/>
        <v>0</v>
      </c>
      <c r="AE157" s="199" t="s">
        <v>640</v>
      </c>
      <c r="AF157" s="200"/>
      <c r="AG157" s="200"/>
      <c r="AH157" s="201" t="s">
        <v>66</v>
      </c>
      <c r="AI157" s="224">
        <f t="shared" si="1"/>
        <v>0</v>
      </c>
      <c r="AJ157" s="225">
        <f t="shared" si="14"/>
        <v>0</v>
      </c>
      <c r="AK157" s="371">
        <f t="shared" si="15"/>
        <v>0</v>
      </c>
      <c r="AL157" s="1383">
        <f t="shared" si="2"/>
        <v>0</v>
      </c>
      <c r="AM157" s="1339"/>
    </row>
    <row r="158" spans="1:39" ht="14.45" customHeight="1">
      <c r="A158" s="557">
        <v>0</v>
      </c>
      <c r="B158" s="558">
        <v>0</v>
      </c>
      <c r="C158" s="558">
        <v>0</v>
      </c>
      <c r="D158" s="558">
        <v>0</v>
      </c>
      <c r="E158" s="558">
        <v>0</v>
      </c>
      <c r="F158" s="558">
        <v>0</v>
      </c>
      <c r="G158" s="559">
        <v>0</v>
      </c>
      <c r="K158" s="199"/>
      <c r="L158" s="200"/>
      <c r="M158" s="200"/>
      <c r="N158" s="201" t="s">
        <v>68</v>
      </c>
      <c r="O158" s="203"/>
      <c r="P158" s="224">
        <f t="shared" si="13"/>
        <v>0</v>
      </c>
      <c r="Q158" s="225">
        <f t="shared" si="13"/>
        <v>0</v>
      </c>
      <c r="R158" s="225">
        <f t="shared" si="13"/>
        <v>0</v>
      </c>
      <c r="S158" s="226">
        <f t="shared" si="13"/>
        <v>0</v>
      </c>
      <c r="T158" s="275">
        <f t="shared" si="13"/>
        <v>0</v>
      </c>
      <c r="U158" s="207"/>
      <c r="V158" s="200"/>
      <c r="W158" s="200"/>
      <c r="X158" s="201" t="s">
        <v>68</v>
      </c>
      <c r="Y158" s="203" t="s">
        <v>647</v>
      </c>
      <c r="Z158" s="224">
        <f t="shared" si="16"/>
        <v>0</v>
      </c>
      <c r="AA158" s="225">
        <f t="shared" si="16"/>
        <v>0</v>
      </c>
      <c r="AB158" s="297">
        <f t="shared" si="16"/>
        <v>0</v>
      </c>
      <c r="AC158" s="371">
        <f t="shared" si="16"/>
        <v>0</v>
      </c>
      <c r="AE158" s="199"/>
      <c r="AF158" s="200"/>
      <c r="AG158" s="200"/>
      <c r="AH158" s="201" t="s">
        <v>68</v>
      </c>
      <c r="AI158" s="224">
        <f t="shared" si="1"/>
        <v>0</v>
      </c>
      <c r="AJ158" s="225">
        <f t="shared" si="14"/>
        <v>0</v>
      </c>
      <c r="AK158" s="371">
        <f t="shared" si="15"/>
        <v>0</v>
      </c>
      <c r="AL158" s="1383">
        <f t="shared" si="2"/>
        <v>0</v>
      </c>
      <c r="AM158" s="1339"/>
    </row>
    <row r="159" spans="1:39" ht="14.45" customHeight="1">
      <c r="A159" s="557">
        <v>0</v>
      </c>
      <c r="B159" s="558">
        <v>0</v>
      </c>
      <c r="C159" s="558">
        <v>0</v>
      </c>
      <c r="D159" s="558">
        <v>0</v>
      </c>
      <c r="E159" s="558">
        <v>0</v>
      </c>
      <c r="F159" s="558">
        <v>0</v>
      </c>
      <c r="G159" s="559">
        <v>0</v>
      </c>
      <c r="K159" s="199"/>
      <c r="L159" s="200" t="s">
        <v>41</v>
      </c>
      <c r="M159" s="221"/>
      <c r="N159" s="201" t="s">
        <v>13</v>
      </c>
      <c r="O159" s="203"/>
      <c r="P159" s="224">
        <f t="shared" si="13"/>
        <v>0</v>
      </c>
      <c r="Q159" s="225">
        <f t="shared" si="13"/>
        <v>0</v>
      </c>
      <c r="R159" s="225">
        <f t="shared" si="13"/>
        <v>0</v>
      </c>
      <c r="S159" s="226">
        <f t="shared" si="13"/>
        <v>0</v>
      </c>
      <c r="T159" s="275">
        <f t="shared" si="13"/>
        <v>0</v>
      </c>
      <c r="U159" s="207"/>
      <c r="V159" s="200" t="s">
        <v>41</v>
      </c>
      <c r="W159" s="221"/>
      <c r="X159" s="201" t="s">
        <v>13</v>
      </c>
      <c r="Y159" s="203" t="s">
        <v>647</v>
      </c>
      <c r="Z159" s="224">
        <f t="shared" si="16"/>
        <v>0</v>
      </c>
      <c r="AA159" s="225">
        <f t="shared" si="16"/>
        <v>0</v>
      </c>
      <c r="AB159" s="297">
        <f t="shared" si="16"/>
        <v>0</v>
      </c>
      <c r="AC159" s="371">
        <f t="shared" si="16"/>
        <v>0</v>
      </c>
      <c r="AE159" s="199"/>
      <c r="AF159" s="200" t="s">
        <v>41</v>
      </c>
      <c r="AG159" s="221"/>
      <c r="AH159" s="201" t="s">
        <v>13</v>
      </c>
      <c r="AI159" s="224">
        <f t="shared" si="1"/>
        <v>0</v>
      </c>
      <c r="AJ159" s="225">
        <f t="shared" si="14"/>
        <v>0</v>
      </c>
      <c r="AK159" s="371">
        <f t="shared" si="15"/>
        <v>0</v>
      </c>
      <c r="AL159" s="1383">
        <f t="shared" si="2"/>
        <v>0</v>
      </c>
      <c r="AM159" s="1339"/>
    </row>
    <row r="160" spans="1:39" ht="14.45" customHeight="1">
      <c r="A160" s="557">
        <v>0</v>
      </c>
      <c r="B160" s="558">
        <v>0</v>
      </c>
      <c r="C160" s="558">
        <v>0</v>
      </c>
      <c r="D160" s="558">
        <v>0</v>
      </c>
      <c r="E160" s="558">
        <v>0</v>
      </c>
      <c r="F160" s="558">
        <v>0</v>
      </c>
      <c r="G160" s="559">
        <v>0</v>
      </c>
      <c r="K160" s="199"/>
      <c r="L160" s="200"/>
      <c r="M160" s="201" t="s">
        <v>70</v>
      </c>
      <c r="N160" s="202"/>
      <c r="O160" s="203"/>
      <c r="P160" s="224">
        <f t="shared" si="13"/>
        <v>21484</v>
      </c>
      <c r="Q160" s="225">
        <f t="shared" si="13"/>
        <v>21484</v>
      </c>
      <c r="R160" s="225">
        <f t="shared" si="13"/>
        <v>12432</v>
      </c>
      <c r="S160" s="226">
        <f t="shared" si="13"/>
        <v>0</v>
      </c>
      <c r="T160" s="275">
        <f t="shared" si="13"/>
        <v>6600</v>
      </c>
      <c r="U160" s="207" t="s">
        <v>72</v>
      </c>
      <c r="V160" s="200"/>
      <c r="W160" s="201" t="s">
        <v>70</v>
      </c>
      <c r="X160" s="202"/>
      <c r="Y160" s="203"/>
      <c r="Z160" s="224">
        <f>Z45</f>
        <v>1702</v>
      </c>
      <c r="AA160" s="225">
        <f>AA45</f>
        <v>0</v>
      </c>
      <c r="AB160" s="297">
        <f>AB45</f>
        <v>0</v>
      </c>
      <c r="AC160" s="371">
        <f>AC45</f>
        <v>0</v>
      </c>
      <c r="AE160" s="199"/>
      <c r="AF160" s="200"/>
      <c r="AG160" s="201" t="s">
        <v>70</v>
      </c>
      <c r="AH160" s="202"/>
      <c r="AI160" s="224">
        <f t="shared" si="1"/>
        <v>19782</v>
      </c>
      <c r="AJ160" s="225">
        <f t="shared" si="14"/>
        <v>12432</v>
      </c>
      <c r="AK160" s="371">
        <f t="shared" si="15"/>
        <v>0</v>
      </c>
      <c r="AL160" s="1383">
        <f t="shared" si="2"/>
        <v>0</v>
      </c>
      <c r="AM160" s="1339"/>
    </row>
    <row r="161" spans="1:39" ht="14.45" customHeight="1">
      <c r="A161" s="557">
        <v>0</v>
      </c>
      <c r="B161" s="558">
        <v>0</v>
      </c>
      <c r="C161" s="558">
        <v>0</v>
      </c>
      <c r="D161" s="558">
        <v>0</v>
      </c>
      <c r="E161" s="558">
        <v>0</v>
      </c>
      <c r="F161" s="558">
        <v>0</v>
      </c>
      <c r="G161" s="559">
        <v>0</v>
      </c>
      <c r="K161" s="199"/>
      <c r="L161" s="200"/>
      <c r="M161" s="201" t="s">
        <v>73</v>
      </c>
      <c r="N161" s="202"/>
      <c r="O161" s="203"/>
      <c r="P161" s="224">
        <f t="shared" si="13"/>
        <v>0</v>
      </c>
      <c r="Q161" s="225">
        <f t="shared" si="13"/>
        <v>0</v>
      </c>
      <c r="R161" s="225">
        <f t="shared" si="13"/>
        <v>0</v>
      </c>
      <c r="S161" s="226">
        <f t="shared" si="13"/>
        <v>0</v>
      </c>
      <c r="T161" s="275">
        <f t="shared" si="13"/>
        <v>0</v>
      </c>
      <c r="U161" s="207"/>
      <c r="V161" s="200"/>
      <c r="W161" s="201" t="s">
        <v>73</v>
      </c>
      <c r="X161" s="202"/>
      <c r="Y161" s="203" t="s">
        <v>647</v>
      </c>
      <c r="Z161" s="224">
        <f t="shared" ref="Z161:AC163" si="17">IF(ISERROR((Z$60)*(Q161/(Q$123+Q$128+Q$129+Q$133+Q$134+Q$135+Q$136+Q$137+Q$138+Q$139+Q$140+Q$141+Q$142+Q$143+Q$144+Q$150+Q$151+Q$152+Q$153+Q$156+Q$157+Q$158+Q$159+Q$161+Q$162+Q$163+Q$168+Q$170+Q$171+Q$172+Q$173+Q$174+Q$175))),0,ROUND((Z$60)*(Q161/(Q$123+Q$128+Q$129+Q$133+Q$134+Q$135+Q$136+Q$137+Q$138+Q$139+Q$140+Q$141+Q$142+Q$143+Q$144+Q$150+Q$151+Q$152+Q$153+Q$156+Q$157+Q$158+Q$159+Q$161+Q$162+Q$163+Q$168+Q$170+Q$171+Q$172+Q$173+Q$174+Q$175)),0))</f>
        <v>0</v>
      </c>
      <c r="AA161" s="225">
        <f t="shared" si="17"/>
        <v>0</v>
      </c>
      <c r="AB161" s="297">
        <f t="shared" si="17"/>
        <v>0</v>
      </c>
      <c r="AC161" s="371">
        <f t="shared" si="17"/>
        <v>0</v>
      </c>
      <c r="AE161" s="199"/>
      <c r="AF161" s="200"/>
      <c r="AG161" s="201" t="s">
        <v>73</v>
      </c>
      <c r="AH161" s="202"/>
      <c r="AI161" s="224">
        <f t="shared" si="1"/>
        <v>0</v>
      </c>
      <c r="AJ161" s="225">
        <f t="shared" si="14"/>
        <v>0</v>
      </c>
      <c r="AK161" s="371">
        <f t="shared" si="15"/>
        <v>0</v>
      </c>
      <c r="AL161" s="1383">
        <f t="shared" si="2"/>
        <v>0</v>
      </c>
      <c r="AM161" s="1339"/>
    </row>
    <row r="162" spans="1:39" ht="14.45" customHeight="1">
      <c r="A162" s="557">
        <v>0</v>
      </c>
      <c r="B162" s="558">
        <v>0</v>
      </c>
      <c r="C162" s="558">
        <v>0</v>
      </c>
      <c r="D162" s="558">
        <v>0</v>
      </c>
      <c r="E162" s="558">
        <v>0</v>
      </c>
      <c r="F162" s="558">
        <v>0</v>
      </c>
      <c r="G162" s="559">
        <v>0</v>
      </c>
      <c r="K162" s="199"/>
      <c r="L162" s="221"/>
      <c r="M162" s="201" t="s">
        <v>13</v>
      </c>
      <c r="N162" s="202"/>
      <c r="O162" s="203"/>
      <c r="P162" s="224">
        <f t="shared" si="13"/>
        <v>0</v>
      </c>
      <c r="Q162" s="225">
        <f t="shared" si="13"/>
        <v>0</v>
      </c>
      <c r="R162" s="225">
        <f t="shared" si="13"/>
        <v>0</v>
      </c>
      <c r="S162" s="226">
        <f t="shared" si="13"/>
        <v>0</v>
      </c>
      <c r="T162" s="275">
        <f t="shared" si="13"/>
        <v>0</v>
      </c>
      <c r="U162" s="207"/>
      <c r="V162" s="221"/>
      <c r="W162" s="201" t="s">
        <v>13</v>
      </c>
      <c r="X162" s="202"/>
      <c r="Y162" s="203" t="s">
        <v>647</v>
      </c>
      <c r="Z162" s="224">
        <f t="shared" si="17"/>
        <v>0</v>
      </c>
      <c r="AA162" s="225">
        <f t="shared" si="17"/>
        <v>0</v>
      </c>
      <c r="AB162" s="297">
        <f t="shared" si="17"/>
        <v>0</v>
      </c>
      <c r="AC162" s="371">
        <f t="shared" si="17"/>
        <v>0</v>
      </c>
      <c r="AE162" s="199"/>
      <c r="AF162" s="221"/>
      <c r="AG162" s="201" t="s">
        <v>13</v>
      </c>
      <c r="AH162" s="202"/>
      <c r="AI162" s="224">
        <f t="shared" si="1"/>
        <v>0</v>
      </c>
      <c r="AJ162" s="225">
        <f t="shared" si="14"/>
        <v>0</v>
      </c>
      <c r="AK162" s="371">
        <f t="shared" si="15"/>
        <v>0</v>
      </c>
      <c r="AL162" s="1383">
        <f t="shared" si="2"/>
        <v>0</v>
      </c>
      <c r="AM162" s="1339"/>
    </row>
    <row r="163" spans="1:39" ht="14.45" customHeight="1">
      <c r="A163" s="557">
        <v>0</v>
      </c>
      <c r="B163" s="558">
        <v>0</v>
      </c>
      <c r="C163" s="558">
        <v>0</v>
      </c>
      <c r="D163" s="558">
        <v>0</v>
      </c>
      <c r="E163" s="558">
        <v>0</v>
      </c>
      <c r="F163" s="558">
        <v>0</v>
      </c>
      <c r="G163" s="559">
        <v>0</v>
      </c>
      <c r="K163" s="199" t="s">
        <v>4</v>
      </c>
      <c r="L163" s="178" t="s">
        <v>78</v>
      </c>
      <c r="M163" s="202"/>
      <c r="N163" s="202"/>
      <c r="O163" s="203"/>
      <c r="P163" s="224">
        <f t="shared" si="13"/>
        <v>5660</v>
      </c>
      <c r="Q163" s="225">
        <f t="shared" si="13"/>
        <v>5660</v>
      </c>
      <c r="R163" s="225">
        <f t="shared" si="13"/>
        <v>0</v>
      </c>
      <c r="S163" s="226">
        <f t="shared" si="13"/>
        <v>0</v>
      </c>
      <c r="T163" s="275">
        <f t="shared" si="13"/>
        <v>0</v>
      </c>
      <c r="U163" s="207" t="s">
        <v>4</v>
      </c>
      <c r="V163" s="178" t="s">
        <v>78</v>
      </c>
      <c r="W163" s="202"/>
      <c r="X163" s="202"/>
      <c r="Y163" s="203" t="s">
        <v>647</v>
      </c>
      <c r="Z163" s="224">
        <f t="shared" si="17"/>
        <v>258</v>
      </c>
      <c r="AA163" s="225">
        <f t="shared" si="17"/>
        <v>0</v>
      </c>
      <c r="AB163" s="297">
        <f t="shared" si="17"/>
        <v>0</v>
      </c>
      <c r="AC163" s="371">
        <f t="shared" si="17"/>
        <v>0</v>
      </c>
      <c r="AE163" s="199" t="s">
        <v>4</v>
      </c>
      <c r="AF163" s="178" t="s">
        <v>78</v>
      </c>
      <c r="AG163" s="202"/>
      <c r="AH163" s="202"/>
      <c r="AI163" s="224">
        <f t="shared" si="1"/>
        <v>5402</v>
      </c>
      <c r="AJ163" s="225">
        <f>SUM(AJ164:AJ165)</f>
        <v>0</v>
      </c>
      <c r="AK163" s="371">
        <f>SUM(AK164:AK165)</f>
        <v>0</v>
      </c>
      <c r="AL163" s="1383">
        <f t="shared" si="2"/>
        <v>0</v>
      </c>
      <c r="AM163" s="1339"/>
    </row>
    <row r="164" spans="1:39" ht="14.45" customHeight="1">
      <c r="A164" s="557">
        <v>0</v>
      </c>
      <c r="B164" s="558">
        <v>0</v>
      </c>
      <c r="C164" s="558">
        <v>0</v>
      </c>
      <c r="D164" s="558">
        <v>0</v>
      </c>
      <c r="E164" s="558">
        <v>0</v>
      </c>
      <c r="F164" s="558">
        <v>0</v>
      </c>
      <c r="G164" s="559">
        <v>0</v>
      </c>
      <c r="K164" s="199"/>
      <c r="L164" s="200"/>
      <c r="M164" s="201" t="s">
        <v>11</v>
      </c>
      <c r="N164" s="202"/>
      <c r="O164" s="203"/>
      <c r="P164" s="224">
        <f t="shared" si="13"/>
        <v>0</v>
      </c>
      <c r="Q164" s="225">
        <f t="shared" si="13"/>
        <v>0</v>
      </c>
      <c r="R164" s="225">
        <f t="shared" si="13"/>
        <v>0</v>
      </c>
      <c r="S164" s="226">
        <f t="shared" si="13"/>
        <v>0</v>
      </c>
      <c r="T164" s="275">
        <f t="shared" si="13"/>
        <v>0</v>
      </c>
      <c r="U164" s="207"/>
      <c r="V164" s="200"/>
      <c r="W164" s="201" t="s">
        <v>11</v>
      </c>
      <c r="X164" s="202"/>
      <c r="Y164" s="203" t="s">
        <v>647</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
        <v>0</v>
      </c>
      <c r="AJ164" s="225">
        <f t="shared" ref="AJ164:AJ174" si="18">IF($P164-$Z164=0,0,ROUND((R164-AA164)*$AI164/($P164-$Z164),0))</f>
        <v>0</v>
      </c>
      <c r="AK164" s="371">
        <f t="shared" ref="AK164:AK175" si="19">IF(P164-Z164=0,0,ROUND((S164-AB164)*AI164/(P164-Z164),0))</f>
        <v>0</v>
      </c>
      <c r="AL164" s="1383">
        <f t="shared" si="2"/>
        <v>0</v>
      </c>
      <c r="AM164" s="1339"/>
    </row>
    <row r="165" spans="1:39" ht="14.45" customHeight="1">
      <c r="A165" s="557">
        <v>0</v>
      </c>
      <c r="B165" s="558">
        <v>0</v>
      </c>
      <c r="C165" s="558">
        <v>0</v>
      </c>
      <c r="D165" s="558">
        <v>0</v>
      </c>
      <c r="E165" s="558">
        <v>0</v>
      </c>
      <c r="F165" s="558">
        <v>0</v>
      </c>
      <c r="G165" s="559">
        <v>0</v>
      </c>
      <c r="K165" s="199"/>
      <c r="L165" s="221"/>
      <c r="M165" s="201" t="s">
        <v>13</v>
      </c>
      <c r="N165" s="202"/>
      <c r="O165" s="203"/>
      <c r="P165" s="224">
        <f t="shared" si="13"/>
        <v>5660</v>
      </c>
      <c r="Q165" s="225">
        <f t="shared" si="13"/>
        <v>5660</v>
      </c>
      <c r="R165" s="225">
        <f t="shared" si="13"/>
        <v>0</v>
      </c>
      <c r="S165" s="226">
        <f t="shared" si="13"/>
        <v>0</v>
      </c>
      <c r="T165" s="275">
        <f t="shared" si="13"/>
        <v>0</v>
      </c>
      <c r="U165" s="207"/>
      <c r="V165" s="221"/>
      <c r="W165" s="201" t="s">
        <v>13</v>
      </c>
      <c r="X165" s="202"/>
      <c r="Y165" s="203" t="s">
        <v>647</v>
      </c>
      <c r="Z165" s="224">
        <f>Z163-Z164</f>
        <v>258</v>
      </c>
      <c r="AA165" s="225">
        <f>AA163-AA164</f>
        <v>0</v>
      </c>
      <c r="AB165" s="297">
        <f>AB163-AB164</f>
        <v>0</v>
      </c>
      <c r="AC165" s="371">
        <f>AC163-AC164</f>
        <v>0</v>
      </c>
      <c r="AE165" s="199"/>
      <c r="AF165" s="221"/>
      <c r="AG165" s="201" t="s">
        <v>13</v>
      </c>
      <c r="AH165" s="202"/>
      <c r="AI165" s="224">
        <f t="shared" si="1"/>
        <v>5402</v>
      </c>
      <c r="AJ165" s="225">
        <f t="shared" si="18"/>
        <v>0</v>
      </c>
      <c r="AK165" s="371">
        <f t="shared" si="19"/>
        <v>0</v>
      </c>
      <c r="AL165" s="1383">
        <f t="shared" si="2"/>
        <v>0</v>
      </c>
      <c r="AM165" s="1339"/>
    </row>
    <row r="166" spans="1:39" ht="14.45" customHeight="1">
      <c r="A166" s="557">
        <v>0</v>
      </c>
      <c r="B166" s="558">
        <v>0</v>
      </c>
      <c r="C166" s="558">
        <v>0</v>
      </c>
      <c r="D166" s="558">
        <v>0</v>
      </c>
      <c r="E166" s="558">
        <v>0</v>
      </c>
      <c r="F166" s="558">
        <v>0</v>
      </c>
      <c r="G166" s="559">
        <v>0</v>
      </c>
      <c r="K166" s="199"/>
      <c r="L166" s="174"/>
      <c r="M166" s="201" t="s">
        <v>88</v>
      </c>
      <c r="N166" s="202"/>
      <c r="O166" s="203"/>
      <c r="P166" s="224">
        <f t="shared" si="13"/>
        <v>20701</v>
      </c>
      <c r="Q166" s="225">
        <f t="shared" si="13"/>
        <v>20701</v>
      </c>
      <c r="R166" s="225">
        <f t="shared" si="13"/>
        <v>2400</v>
      </c>
      <c r="S166" s="226">
        <f t="shared" si="13"/>
        <v>0</v>
      </c>
      <c r="T166" s="275">
        <f t="shared" si="13"/>
        <v>7200</v>
      </c>
      <c r="U166" s="207"/>
      <c r="V166" s="174"/>
      <c r="W166" s="201" t="s">
        <v>88</v>
      </c>
      <c r="X166" s="202"/>
      <c r="Y166" s="203"/>
      <c r="Z166" s="224">
        <f t="shared" ref="Z166:AC167" si="20">Z51</f>
        <v>0</v>
      </c>
      <c r="AA166" s="225">
        <f t="shared" si="20"/>
        <v>0</v>
      </c>
      <c r="AB166" s="297">
        <f t="shared" si="20"/>
        <v>0</v>
      </c>
      <c r="AC166" s="371">
        <f t="shared" si="20"/>
        <v>0</v>
      </c>
      <c r="AE166" s="199"/>
      <c r="AF166" s="174"/>
      <c r="AG166" s="201" t="s">
        <v>88</v>
      </c>
      <c r="AH166" s="202"/>
      <c r="AI166" s="224">
        <f t="shared" si="1"/>
        <v>20701</v>
      </c>
      <c r="AJ166" s="225">
        <f t="shared" si="18"/>
        <v>2400</v>
      </c>
      <c r="AK166" s="371">
        <f t="shared" si="19"/>
        <v>0</v>
      </c>
      <c r="AL166" s="1383">
        <f t="shared" si="2"/>
        <v>0</v>
      </c>
      <c r="AM166" s="1339"/>
    </row>
    <row r="167" spans="1:39" ht="14.45" customHeight="1" thickBot="1">
      <c r="A167" s="560">
        <v>0</v>
      </c>
      <c r="B167" s="561">
        <v>0</v>
      </c>
      <c r="C167" s="561">
        <v>0</v>
      </c>
      <c r="D167" s="561">
        <v>0</v>
      </c>
      <c r="E167" s="561">
        <v>0</v>
      </c>
      <c r="F167" s="561">
        <v>0</v>
      </c>
      <c r="G167" s="562">
        <v>0</v>
      </c>
      <c r="K167" s="199"/>
      <c r="L167" s="181" t="s">
        <v>91</v>
      </c>
      <c r="M167" s="201" t="s">
        <v>89</v>
      </c>
      <c r="N167" s="202"/>
      <c r="O167" s="203"/>
      <c r="P167" s="224">
        <f t="shared" si="13"/>
        <v>62887</v>
      </c>
      <c r="Q167" s="225">
        <f t="shared" si="13"/>
        <v>62887</v>
      </c>
      <c r="R167" s="225">
        <f t="shared" si="13"/>
        <v>0</v>
      </c>
      <c r="S167" s="226">
        <f t="shared" si="13"/>
        <v>0</v>
      </c>
      <c r="T167" s="275">
        <f t="shared" si="13"/>
        <v>10700</v>
      </c>
      <c r="U167" s="207"/>
      <c r="V167" s="181" t="s">
        <v>91</v>
      </c>
      <c r="W167" s="201" t="s">
        <v>89</v>
      </c>
      <c r="X167" s="202"/>
      <c r="Y167" s="203"/>
      <c r="Z167" s="224">
        <f t="shared" si="20"/>
        <v>0</v>
      </c>
      <c r="AA167" s="225">
        <f t="shared" si="20"/>
        <v>0</v>
      </c>
      <c r="AB167" s="297">
        <f t="shared" si="20"/>
        <v>0</v>
      </c>
      <c r="AC167" s="371">
        <f t="shared" si="20"/>
        <v>0</v>
      </c>
      <c r="AE167" s="199"/>
      <c r="AF167" s="181" t="s">
        <v>91</v>
      </c>
      <c r="AG167" s="201" t="s">
        <v>89</v>
      </c>
      <c r="AH167" s="202"/>
      <c r="AI167" s="224">
        <f t="shared" si="1"/>
        <v>62887</v>
      </c>
      <c r="AJ167" s="225">
        <f t="shared" si="18"/>
        <v>0</v>
      </c>
      <c r="AK167" s="371">
        <f t="shared" si="19"/>
        <v>0</v>
      </c>
      <c r="AL167" s="1383">
        <f t="shared" si="2"/>
        <v>0</v>
      </c>
      <c r="AM167" s="1339"/>
    </row>
    <row r="168" spans="1:39" ht="14.45" customHeight="1">
      <c r="K168" s="199"/>
      <c r="L168" s="181"/>
      <c r="M168" s="201" t="s">
        <v>104</v>
      </c>
      <c r="N168" s="202"/>
      <c r="O168" s="203"/>
      <c r="P168" s="224">
        <f t="shared" si="13"/>
        <v>0</v>
      </c>
      <c r="Q168" s="225">
        <f t="shared" si="13"/>
        <v>0</v>
      </c>
      <c r="R168" s="225">
        <f t="shared" si="13"/>
        <v>0</v>
      </c>
      <c r="S168" s="226">
        <f t="shared" si="13"/>
        <v>0</v>
      </c>
      <c r="T168" s="275">
        <f t="shared" si="13"/>
        <v>0</v>
      </c>
      <c r="U168" s="207"/>
      <c r="V168" s="181"/>
      <c r="W168" s="201" t="s">
        <v>104</v>
      </c>
      <c r="X168" s="202"/>
      <c r="Y168" s="203" t="s">
        <v>647</v>
      </c>
      <c r="Z168" s="224">
        <f>IF(ISERROR((Z$60)*(Q168/(Q$123+Q$128+Q$129+Q$133+Q$134+Q$135+Q$136+Q$137+Q$138+Q$139+Q$140+Q$141+Q$142+Q$143+Q$144+Q$150+Q$151+Q$152+Q$153+Q$156+Q$157+Q$158+Q$159+Q$161+Q$162+Q$163+Q$168+Q$170+Q$171+Q$172+Q$173+Q$174+Q$175))),0,ROUND((Z$60)*(Q168/(Q$123+Q$128+Q$129+Q$133+Q$134+Q$135+Q$136+Q$137+Q$138+Q$139+Q$140+Q$141+Q$142+Q$143+Q$144+Q$150+Q$151+Q$152+Q$153+Q$156+Q$157+Q$158+Q$159+Q$161+Q$162+Q$163+Q$168+Q$170+Q$171+Q$172+Q$173+Q$174+Q$175)),0))</f>
        <v>0</v>
      </c>
      <c r="AA168" s="225">
        <f>IF(ISERROR((AA$60)*(R168/(R$123+R$128+R$129+R$133+R$134+R$135+R$136+R$137+R$138+R$139+R$140+R$141+R$142+R$143+R$144+R$150+R$151+R$152+R$153+R$156+R$157+R$158+R$159+R$161+R$162+R$163+R$168+R$170+R$171+R$172+R$173+R$174+R$175))),0,ROUND((AA$60)*(R168/(R$123+R$128+R$129+R$133+R$134+R$135+R$136+R$137+R$138+R$139+R$140+R$141+R$142+R$143+R$144+R$150+R$151+R$152+R$153+R$156+R$157+R$158+R$159+R$161+R$162+R$163+R$168+R$170+R$171+R$172+R$173+R$174+R$175)),0))</f>
        <v>0</v>
      </c>
      <c r="AB168" s="297">
        <f>IF(ISERROR((AB$60)*(S168/(S$123+S$128+S$129+S$133+S$134+S$135+S$136+S$137+S$138+S$139+S$140+S$141+S$142+S$143+S$144+S$150+S$151+S$152+S$153+S$156+S$157+S$158+S$159+S$161+S$162+S$163+S$168+S$170+S$171+S$172+S$173+S$174+S$175))),0,ROUND((AB$60)*(S168/(S$123+S$128+S$129+S$133+S$134+S$135+S$136+S$137+S$138+S$139+S$140+S$141+S$142+S$143+S$144+S$150+S$151+S$152+S$153+S$156+S$157+S$158+S$159+S$161+S$162+S$163+S$168+S$170+S$171+S$172+S$173+S$174+S$175)),0))</f>
        <v>0</v>
      </c>
      <c r="AC168" s="371">
        <f>IF(ISERROR((AC$60)*(T168/(T$123+T$128+T$129+T$133+T$134+T$135+T$136+T$137+T$138+T$139+T$140+T$141+T$142+T$143+T$144+T$150+T$151+T$152+T$153+T$156+T$157+T$158+T$159+T$161+T$162+T$163+T$168+T$170+T$171+T$172+T$173+T$174+T$175))),0,ROUND((AC$60)*(T168/(T$123+T$128+T$129+T$133+T$134+T$135+T$136+T$137+T$138+T$139+T$140+T$141+T$142+T$143+T$144+T$150+T$151+T$152+T$153+T$156+T$157+T$158+T$159+T$161+T$162+T$163+T$168+T$170+T$171+T$172+T$173+T$174+T$175)),0))</f>
        <v>0</v>
      </c>
      <c r="AE168" s="199"/>
      <c r="AF168" s="181"/>
      <c r="AG168" s="201" t="s">
        <v>104</v>
      </c>
      <c r="AH168" s="202"/>
      <c r="AI168" s="224">
        <f t="shared" si="1"/>
        <v>0</v>
      </c>
      <c r="AJ168" s="225">
        <f t="shared" si="18"/>
        <v>0</v>
      </c>
      <c r="AK168" s="371">
        <f t="shared" si="19"/>
        <v>0</v>
      </c>
      <c r="AL168" s="1383">
        <f t="shared" si="2"/>
        <v>0</v>
      </c>
      <c r="AM168" s="1339"/>
    </row>
    <row r="169" spans="1:39" ht="14.45" customHeight="1" thickBot="1">
      <c r="K169" s="199"/>
      <c r="L169" s="181"/>
      <c r="M169" s="201" t="s">
        <v>90</v>
      </c>
      <c r="N169" s="202"/>
      <c r="O169" s="203"/>
      <c r="P169" s="224">
        <f t="shared" si="13"/>
        <v>0</v>
      </c>
      <c r="Q169" s="225">
        <f t="shared" si="13"/>
        <v>0</v>
      </c>
      <c r="R169" s="225">
        <f t="shared" si="13"/>
        <v>0</v>
      </c>
      <c r="S169" s="226">
        <f t="shared" si="13"/>
        <v>0</v>
      </c>
      <c r="T169" s="275">
        <f t="shared" si="13"/>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
        <v>0</v>
      </c>
      <c r="AJ169" s="225">
        <f t="shared" si="18"/>
        <v>0</v>
      </c>
      <c r="AK169" s="371">
        <f t="shared" si="19"/>
        <v>0</v>
      </c>
      <c r="AL169" s="1383">
        <f t="shared" si="2"/>
        <v>0</v>
      </c>
      <c r="AM169" s="1339"/>
    </row>
    <row r="170" spans="1:39" ht="14.45" customHeight="1">
      <c r="A170" s="554">
        <v>0</v>
      </c>
      <c r="B170" s="555">
        <v>0</v>
      </c>
      <c r="C170" s="555">
        <v>0</v>
      </c>
      <c r="D170" s="555">
        <v>0</v>
      </c>
      <c r="E170" s="555">
        <v>0</v>
      </c>
      <c r="F170" s="555">
        <v>0</v>
      </c>
      <c r="G170" s="555">
        <v>0</v>
      </c>
      <c r="H170" s="556">
        <v>0</v>
      </c>
      <c r="K170" s="199"/>
      <c r="L170" s="181" t="s">
        <v>92</v>
      </c>
      <c r="M170" s="201" t="s">
        <v>105</v>
      </c>
      <c r="N170" s="202"/>
      <c r="O170" s="203"/>
      <c r="P170" s="224">
        <f t="shared" si="13"/>
        <v>0</v>
      </c>
      <c r="Q170" s="225">
        <f t="shared" si="13"/>
        <v>0</v>
      </c>
      <c r="R170" s="225">
        <f t="shared" si="13"/>
        <v>0</v>
      </c>
      <c r="S170" s="226">
        <f t="shared" si="13"/>
        <v>0</v>
      </c>
      <c r="T170" s="275">
        <f t="shared" si="13"/>
        <v>0</v>
      </c>
      <c r="U170" s="207"/>
      <c r="V170" s="181" t="s">
        <v>92</v>
      </c>
      <c r="W170" s="201" t="s">
        <v>105</v>
      </c>
      <c r="X170" s="202"/>
      <c r="Y170" s="203" t="s">
        <v>647</v>
      </c>
      <c r="Z170" s="224">
        <f t="shared" ref="Z170:AC174" si="21">IF(ISERROR((Z$60)*(Q170/(Q$123+Q$128+Q$129+Q$133+Q$134+Q$135+Q$136+Q$137+Q$138+Q$139+Q$140+Q$141+Q$142+Q$143+Q$144+Q$150+Q$151+Q$152+Q$153+Q$156+Q$157+Q$158+Q$159+Q$161+Q$162+Q$163+Q$168+Q$170+Q$171+Q$172+Q$173+Q$174+Q$175))),0,ROUND((Z$60)*(Q170/(Q$123+Q$128+Q$129+Q$133+Q$134+Q$135+Q$136+Q$137+Q$138+Q$139+Q$140+Q$141+Q$142+Q$143+Q$144+Q$150+Q$151+Q$152+Q$153+Q$156+Q$157+Q$158+Q$159+Q$161+Q$162+Q$163+Q$168+Q$170+Q$171+Q$172+Q$173+Q$174+Q$175)),0))</f>
        <v>0</v>
      </c>
      <c r="AA170" s="225">
        <f t="shared" si="21"/>
        <v>0</v>
      </c>
      <c r="AB170" s="297">
        <f t="shared" si="21"/>
        <v>0</v>
      </c>
      <c r="AC170" s="371">
        <f t="shared" si="21"/>
        <v>0</v>
      </c>
      <c r="AE170" s="199"/>
      <c r="AF170" s="181" t="s">
        <v>92</v>
      </c>
      <c r="AG170" s="201" t="s">
        <v>105</v>
      </c>
      <c r="AH170" s="202"/>
      <c r="AI170" s="224">
        <f t="shared" si="1"/>
        <v>0</v>
      </c>
      <c r="AJ170" s="225">
        <f t="shared" si="18"/>
        <v>0</v>
      </c>
      <c r="AK170" s="371">
        <f t="shared" si="19"/>
        <v>0</v>
      </c>
      <c r="AL170" s="1383">
        <f t="shared" si="2"/>
        <v>0</v>
      </c>
      <c r="AM170" s="1339"/>
    </row>
    <row r="171" spans="1:39" ht="14.45" customHeight="1">
      <c r="A171" s="557">
        <v>0</v>
      </c>
      <c r="B171" s="558">
        <v>0</v>
      </c>
      <c r="C171" s="558">
        <v>0</v>
      </c>
      <c r="D171" s="558">
        <v>0</v>
      </c>
      <c r="E171" s="558">
        <v>0</v>
      </c>
      <c r="F171" s="558">
        <v>0</v>
      </c>
      <c r="G171" s="558">
        <v>0</v>
      </c>
      <c r="H171" s="559">
        <v>0</v>
      </c>
      <c r="K171" s="199"/>
      <c r="L171" s="181"/>
      <c r="M171" s="201" t="s">
        <v>106</v>
      </c>
      <c r="N171" s="202"/>
      <c r="O171" s="203"/>
      <c r="P171" s="224">
        <f t="shared" ref="P171:T176" si="22">P56+P110</f>
        <v>0</v>
      </c>
      <c r="Q171" s="225">
        <f t="shared" si="22"/>
        <v>0</v>
      </c>
      <c r="R171" s="225">
        <f t="shared" si="22"/>
        <v>0</v>
      </c>
      <c r="S171" s="226">
        <f t="shared" si="22"/>
        <v>0</v>
      </c>
      <c r="T171" s="275">
        <f t="shared" si="22"/>
        <v>0</v>
      </c>
      <c r="U171" s="207"/>
      <c r="V171" s="181"/>
      <c r="W171" s="201" t="s">
        <v>106</v>
      </c>
      <c r="X171" s="202"/>
      <c r="Y171" s="203" t="s">
        <v>647</v>
      </c>
      <c r="Z171" s="224">
        <f t="shared" si="21"/>
        <v>0</v>
      </c>
      <c r="AA171" s="225">
        <f t="shared" si="21"/>
        <v>0</v>
      </c>
      <c r="AB171" s="297">
        <f t="shared" si="21"/>
        <v>0</v>
      </c>
      <c r="AC171" s="371">
        <f t="shared" si="21"/>
        <v>0</v>
      </c>
      <c r="AE171" s="199"/>
      <c r="AF171" s="181"/>
      <c r="AG171" s="201" t="s">
        <v>106</v>
      </c>
      <c r="AH171" s="202"/>
      <c r="AI171" s="224">
        <f t="shared" si="1"/>
        <v>0</v>
      </c>
      <c r="AJ171" s="225">
        <f t="shared" si="18"/>
        <v>0</v>
      </c>
      <c r="AK171" s="371">
        <f t="shared" si="19"/>
        <v>0</v>
      </c>
      <c r="AL171" s="1383">
        <f t="shared" si="2"/>
        <v>0</v>
      </c>
      <c r="AM171" s="1339"/>
    </row>
    <row r="172" spans="1:39" ht="14.45" customHeight="1">
      <c r="A172" s="557">
        <v>0</v>
      </c>
      <c r="B172" s="558">
        <v>0</v>
      </c>
      <c r="C172" s="558">
        <v>0</v>
      </c>
      <c r="D172" s="558">
        <v>0</v>
      </c>
      <c r="E172" s="558">
        <v>0</v>
      </c>
      <c r="F172" s="558">
        <v>0</v>
      </c>
      <c r="G172" s="558">
        <v>0</v>
      </c>
      <c r="H172" s="559">
        <v>0</v>
      </c>
      <c r="K172" s="199"/>
      <c r="L172" s="181"/>
      <c r="M172" s="201" t="s">
        <v>107</v>
      </c>
      <c r="N172" s="202"/>
      <c r="O172" s="203"/>
      <c r="P172" s="224">
        <f t="shared" si="22"/>
        <v>0</v>
      </c>
      <c r="Q172" s="225">
        <f t="shared" si="22"/>
        <v>0</v>
      </c>
      <c r="R172" s="225">
        <f t="shared" si="22"/>
        <v>0</v>
      </c>
      <c r="S172" s="226">
        <f t="shared" si="22"/>
        <v>0</v>
      </c>
      <c r="T172" s="275">
        <f t="shared" si="22"/>
        <v>0</v>
      </c>
      <c r="U172" s="207"/>
      <c r="V172" s="181"/>
      <c r="W172" s="201" t="s">
        <v>107</v>
      </c>
      <c r="X172" s="202"/>
      <c r="Y172" s="203" t="s">
        <v>647</v>
      </c>
      <c r="Z172" s="224">
        <f t="shared" si="21"/>
        <v>0</v>
      </c>
      <c r="AA172" s="225">
        <f t="shared" si="21"/>
        <v>0</v>
      </c>
      <c r="AB172" s="297">
        <f t="shared" si="21"/>
        <v>0</v>
      </c>
      <c r="AC172" s="371">
        <f t="shared" si="21"/>
        <v>0</v>
      </c>
      <c r="AE172" s="199"/>
      <c r="AF172" s="181"/>
      <c r="AG172" s="201" t="s">
        <v>107</v>
      </c>
      <c r="AH172" s="202"/>
      <c r="AI172" s="224">
        <f t="shared" si="1"/>
        <v>0</v>
      </c>
      <c r="AJ172" s="225">
        <f t="shared" si="18"/>
        <v>0</v>
      </c>
      <c r="AK172" s="371">
        <f t="shared" si="19"/>
        <v>0</v>
      </c>
      <c r="AL172" s="1383">
        <f t="shared" si="2"/>
        <v>0</v>
      </c>
      <c r="AM172" s="1339"/>
    </row>
    <row r="173" spans="1:39" ht="14.45" customHeight="1">
      <c r="A173" s="557">
        <v>648</v>
      </c>
      <c r="B173" s="558">
        <v>0</v>
      </c>
      <c r="C173" s="558">
        <v>0</v>
      </c>
      <c r="D173" s="558">
        <v>0</v>
      </c>
      <c r="E173" s="558">
        <v>0</v>
      </c>
      <c r="F173" s="558">
        <v>0</v>
      </c>
      <c r="G173" s="558">
        <v>648</v>
      </c>
      <c r="H173" s="559">
        <v>0</v>
      </c>
      <c r="K173" s="199"/>
      <c r="L173" s="181" t="s">
        <v>41</v>
      </c>
      <c r="M173" s="201" t="s">
        <v>108</v>
      </c>
      <c r="N173" s="202"/>
      <c r="O173" s="203"/>
      <c r="P173" s="224">
        <f t="shared" si="22"/>
        <v>0</v>
      </c>
      <c r="Q173" s="225">
        <f t="shared" si="22"/>
        <v>0</v>
      </c>
      <c r="R173" s="225">
        <f t="shared" si="22"/>
        <v>0</v>
      </c>
      <c r="S173" s="226">
        <f t="shared" si="22"/>
        <v>0</v>
      </c>
      <c r="T173" s="275">
        <f t="shared" si="22"/>
        <v>0</v>
      </c>
      <c r="U173" s="207"/>
      <c r="V173" s="181" t="s">
        <v>41</v>
      </c>
      <c r="W173" s="201" t="s">
        <v>108</v>
      </c>
      <c r="X173" s="202"/>
      <c r="Y173" s="203" t="s">
        <v>647</v>
      </c>
      <c r="Z173" s="224">
        <f t="shared" si="21"/>
        <v>0</v>
      </c>
      <c r="AA173" s="225">
        <f t="shared" si="21"/>
        <v>0</v>
      </c>
      <c r="AB173" s="297">
        <f t="shared" si="21"/>
        <v>0</v>
      </c>
      <c r="AC173" s="371">
        <f t="shared" si="21"/>
        <v>0</v>
      </c>
      <c r="AE173" s="199"/>
      <c r="AF173" s="181" t="s">
        <v>41</v>
      </c>
      <c r="AG173" s="201" t="s">
        <v>108</v>
      </c>
      <c r="AH173" s="202"/>
      <c r="AI173" s="224">
        <f t="shared" si="1"/>
        <v>0</v>
      </c>
      <c r="AJ173" s="225">
        <f t="shared" si="18"/>
        <v>0</v>
      </c>
      <c r="AK173" s="371">
        <f t="shared" si="19"/>
        <v>0</v>
      </c>
      <c r="AL173" s="1383">
        <f t="shared" si="2"/>
        <v>0</v>
      </c>
      <c r="AM173" s="1339"/>
    </row>
    <row r="174" spans="1:39" ht="14.45" customHeight="1">
      <c r="A174" s="557">
        <v>2670</v>
      </c>
      <c r="B174" s="558">
        <v>1422</v>
      </c>
      <c r="C174" s="558">
        <v>0</v>
      </c>
      <c r="D174" s="558">
        <v>0</v>
      </c>
      <c r="E174" s="558">
        <v>600</v>
      </c>
      <c r="F174" s="558">
        <v>0</v>
      </c>
      <c r="G174" s="558">
        <v>648</v>
      </c>
      <c r="H174" s="559">
        <v>300</v>
      </c>
      <c r="K174" s="199"/>
      <c r="L174" s="221"/>
      <c r="M174" s="201" t="s">
        <v>13</v>
      </c>
      <c r="N174" s="202"/>
      <c r="O174" s="203"/>
      <c r="P174" s="224">
        <f t="shared" si="22"/>
        <v>24403</v>
      </c>
      <c r="Q174" s="225">
        <f t="shared" si="22"/>
        <v>24403</v>
      </c>
      <c r="R174" s="225">
        <f t="shared" si="22"/>
        <v>0</v>
      </c>
      <c r="S174" s="226">
        <f t="shared" si="22"/>
        <v>0</v>
      </c>
      <c r="T174" s="275">
        <f t="shared" si="22"/>
        <v>0</v>
      </c>
      <c r="U174" s="207"/>
      <c r="V174" s="221"/>
      <c r="W174" s="201" t="s">
        <v>13</v>
      </c>
      <c r="X174" s="202"/>
      <c r="Y174" s="203" t="s">
        <v>647</v>
      </c>
      <c r="Z174" s="224">
        <f t="shared" si="21"/>
        <v>1112</v>
      </c>
      <c r="AA174" s="225">
        <f t="shared" si="21"/>
        <v>0</v>
      </c>
      <c r="AB174" s="297">
        <f t="shared" si="21"/>
        <v>0</v>
      </c>
      <c r="AC174" s="371">
        <f t="shared" si="21"/>
        <v>0</v>
      </c>
      <c r="AE174" s="199"/>
      <c r="AF174" s="221"/>
      <c r="AG174" s="201" t="s">
        <v>13</v>
      </c>
      <c r="AH174" s="202"/>
      <c r="AI174" s="224">
        <f t="shared" si="1"/>
        <v>23291</v>
      </c>
      <c r="AJ174" s="225">
        <f t="shared" si="18"/>
        <v>0</v>
      </c>
      <c r="AK174" s="371">
        <f t="shared" si="19"/>
        <v>0</v>
      </c>
      <c r="AL174" s="1383">
        <f t="shared" si="2"/>
        <v>0</v>
      </c>
      <c r="AM174" s="1339"/>
    </row>
    <row r="175" spans="1:39" ht="14.45" customHeight="1">
      <c r="A175" s="557">
        <v>0</v>
      </c>
      <c r="B175" s="558">
        <v>0</v>
      </c>
      <c r="C175" s="558">
        <v>0</v>
      </c>
      <c r="D175" s="558">
        <v>0</v>
      </c>
      <c r="E175" s="558">
        <v>0</v>
      </c>
      <c r="F175" s="558">
        <v>0</v>
      </c>
      <c r="G175" s="558">
        <v>0</v>
      </c>
      <c r="H175" s="559">
        <v>0</v>
      </c>
      <c r="K175" s="199"/>
      <c r="L175" s="201" t="s">
        <v>13</v>
      </c>
      <c r="M175" s="202"/>
      <c r="N175" s="202"/>
      <c r="O175" s="203"/>
      <c r="P175" s="224">
        <f t="shared" si="22"/>
        <v>0</v>
      </c>
      <c r="Q175" s="225">
        <f t="shared" si="22"/>
        <v>0</v>
      </c>
      <c r="R175" s="225">
        <f t="shared" si="22"/>
        <v>0</v>
      </c>
      <c r="S175" s="226">
        <f t="shared" si="22"/>
        <v>0</v>
      </c>
      <c r="T175" s="275">
        <f t="shared" si="22"/>
        <v>0</v>
      </c>
      <c r="U175" s="207"/>
      <c r="V175" s="201" t="s">
        <v>13</v>
      </c>
      <c r="W175" s="202"/>
      <c r="X175" s="202"/>
      <c r="Y175" s="203" t="s">
        <v>647</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
        <v>0</v>
      </c>
      <c r="AJ175" s="225">
        <f>IF($P175-$Z175=0,0,ROUND((R175-AA175)*$AI175/($P175-$Z175),0))</f>
        <v>0</v>
      </c>
      <c r="AK175" s="371">
        <f t="shared" si="19"/>
        <v>0</v>
      </c>
      <c r="AL175" s="1383">
        <f t="shared" si="2"/>
        <v>0</v>
      </c>
      <c r="AM175" s="1387" t="s">
        <v>1277</v>
      </c>
    </row>
    <row r="176" spans="1:39" ht="14.45" customHeight="1" thickBot="1">
      <c r="A176" s="557">
        <v>1702</v>
      </c>
      <c r="B176" s="558">
        <v>0</v>
      </c>
      <c r="C176" s="558">
        <v>0</v>
      </c>
      <c r="D176" s="558">
        <v>0</v>
      </c>
      <c r="E176" s="558">
        <v>0</v>
      </c>
      <c r="F176" s="558">
        <v>0</v>
      </c>
      <c r="G176" s="558">
        <v>1702</v>
      </c>
      <c r="H176" s="559">
        <v>0</v>
      </c>
      <c r="K176" s="316"/>
      <c r="L176" s="317" t="s">
        <v>82</v>
      </c>
      <c r="M176" s="318"/>
      <c r="N176" s="318"/>
      <c r="O176" s="319"/>
      <c r="P176" s="320">
        <f t="shared" si="22"/>
        <v>323782</v>
      </c>
      <c r="Q176" s="321">
        <f t="shared" si="22"/>
        <v>294588</v>
      </c>
      <c r="R176" s="321">
        <f t="shared" si="22"/>
        <v>24494</v>
      </c>
      <c r="S176" s="322">
        <f t="shared" si="22"/>
        <v>60537</v>
      </c>
      <c r="T176" s="323">
        <f t="shared" si="22"/>
        <v>76900</v>
      </c>
      <c r="U176" s="372"/>
      <c r="V176" s="317" t="s">
        <v>82</v>
      </c>
      <c r="W176" s="318"/>
      <c r="X176" s="318"/>
      <c r="Y176" s="319"/>
      <c r="Z176" s="320">
        <f>Z61</f>
        <v>9929</v>
      </c>
      <c r="AA176" s="321">
        <f>AA61</f>
        <v>1422</v>
      </c>
      <c r="AB176" s="500">
        <f>AB61</f>
        <v>0</v>
      </c>
      <c r="AC176" s="373">
        <f>AC61</f>
        <v>600</v>
      </c>
      <c r="AE176" s="374"/>
      <c r="AF176" s="317" t="s">
        <v>82</v>
      </c>
      <c r="AG176" s="318"/>
      <c r="AH176" s="318"/>
      <c r="AI176" s="375">
        <f t="shared" si="1"/>
        <v>284659</v>
      </c>
      <c r="AJ176" s="321">
        <f>SUM(AJ123,AJ126,AJ129,AJ133:AJ144,AJ148:AJ154,AJ160:AJ163,AJ166:AJ175)</f>
        <v>23072</v>
      </c>
      <c r="AK176" s="373">
        <f>SUM(AK123,AK126,AK129,AK133:AK144,AK148:AK154,AK160:AK163,AK166:AK175)</f>
        <v>38520</v>
      </c>
      <c r="AL176" s="1340">
        <f>SUM(AL123,AL126,AL129,AL133:AL144,AL148:AL154,AL160:AL163,AL166:AL175)</f>
        <v>29194</v>
      </c>
      <c r="AM176" s="1388">
        <f>P176-Q176</f>
        <v>29194</v>
      </c>
    </row>
    <row r="177" spans="1:29" ht="14.25" thickTop="1">
      <c r="A177" s="557">
        <v>4909</v>
      </c>
      <c r="B177" s="558">
        <v>0</v>
      </c>
      <c r="C177" s="558">
        <v>0</v>
      </c>
      <c r="D177" s="558">
        <v>0</v>
      </c>
      <c r="E177" s="558">
        <v>0</v>
      </c>
      <c r="F177" s="558">
        <v>0</v>
      </c>
      <c r="G177" s="558">
        <v>4909</v>
      </c>
      <c r="H177" s="559">
        <v>0</v>
      </c>
      <c r="AC177" s="442"/>
    </row>
    <row r="178" spans="1:29" ht="14.25" thickBot="1">
      <c r="A178" s="560">
        <v>9929</v>
      </c>
      <c r="B178" s="561">
        <v>1422</v>
      </c>
      <c r="C178" s="561">
        <v>0</v>
      </c>
      <c r="D178" s="561">
        <v>0</v>
      </c>
      <c r="E178" s="561">
        <v>600</v>
      </c>
      <c r="F178" s="561">
        <v>0</v>
      </c>
      <c r="G178" s="561">
        <v>7907</v>
      </c>
      <c r="H178" s="562">
        <v>300</v>
      </c>
      <c r="AC178" s="442"/>
    </row>
    <row r="179" spans="1:29">
      <c r="AC179" s="442"/>
    </row>
    <row r="180" spans="1:29">
      <c r="AC180" s="442"/>
    </row>
    <row r="181" spans="1:29">
      <c r="AC181" s="442"/>
    </row>
    <row r="182" spans="1:29">
      <c r="AC182" s="442"/>
    </row>
    <row r="183" spans="1:29">
      <c r="AC183" s="442"/>
    </row>
    <row r="184" spans="1:29">
      <c r="AC184"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9.xml><?xml version="1.0" encoding="utf-8"?>
<worksheet xmlns="http://schemas.openxmlformats.org/spreadsheetml/2006/main" xmlns:r="http://schemas.openxmlformats.org/officeDocument/2006/relationships">
  <dimension ref="A1:AM218"/>
  <sheetViews>
    <sheetView topLeftCell="Z157" workbookViewId="0">
      <selection activeCell="C12" sqref="C12"/>
    </sheetView>
  </sheetViews>
  <sheetFormatPr defaultRowHeight="13.5"/>
  <cols>
    <col min="1" max="9" width="6.62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39" width="7.25" style="139" bestFit="1" customWidth="1"/>
    <col min="40" max="40" width="2" style="139" customWidth="1"/>
    <col min="41" max="41" width="3.75" style="139" customWidth="1"/>
    <col min="42" max="42" width="7.75" style="139" customWidth="1"/>
    <col min="43" max="45" width="11.625" style="139" customWidth="1"/>
    <col min="46" max="46" width="3" style="139" customWidth="1"/>
    <col min="47" max="47" width="2.875" style="139" customWidth="1"/>
    <col min="48" max="48" width="2" style="139" customWidth="1"/>
    <col min="49" max="49" width="3.75" style="139" customWidth="1"/>
    <col min="50" max="50" width="7.75" style="139" customWidth="1"/>
    <col min="51" max="52" width="11.625" style="139" customWidth="1"/>
    <col min="53" max="16384" width="9" style="139"/>
  </cols>
  <sheetData>
    <row r="1" spans="1:34" ht="9" customHeight="1"/>
    <row r="2" spans="1:34" ht="14.45" customHeight="1">
      <c r="I2" s="164"/>
      <c r="J2" s="164"/>
      <c r="K2" s="504" t="s">
        <v>720</v>
      </c>
      <c r="R2" s="164" t="s">
        <v>838</v>
      </c>
      <c r="AA2" s="165"/>
      <c r="AC2" s="165" t="s">
        <v>1</v>
      </c>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795</v>
      </c>
      <c r="AA4" s="991"/>
      <c r="AB4" s="991"/>
      <c r="AC4" s="994"/>
      <c r="AD4" s="165"/>
      <c r="AE4" s="165"/>
      <c r="AF4" s="165"/>
      <c r="AG4" s="165"/>
      <c r="AH4" s="165"/>
    </row>
    <row r="5" spans="1:34" ht="14.45" customHeight="1">
      <c r="K5" s="995"/>
      <c r="L5" s="996"/>
      <c r="M5" s="996"/>
      <c r="N5" s="996"/>
      <c r="O5" s="996"/>
      <c r="P5" s="997" t="s">
        <v>121</v>
      </c>
      <c r="Q5" s="998" t="s">
        <v>796</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642</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797</v>
      </c>
      <c r="R7" s="1008" t="s">
        <v>798</v>
      </c>
      <c r="S7" s="1009" t="s">
        <v>799</v>
      </c>
      <c r="T7" s="1010" t="s">
        <v>800</v>
      </c>
      <c r="U7" s="1001"/>
      <c r="V7" s="996"/>
      <c r="W7" s="996"/>
      <c r="X7" s="996"/>
      <c r="Y7" s="996"/>
      <c r="Z7" s="1006" t="s">
        <v>5</v>
      </c>
      <c r="AA7" s="1010" t="s">
        <v>6</v>
      </c>
      <c r="AB7" s="1010" t="s">
        <v>7</v>
      </c>
      <c r="AC7" s="1048" t="s">
        <v>801</v>
      </c>
      <c r="AD7" s="165"/>
      <c r="AE7" s="165"/>
      <c r="AF7" s="165"/>
      <c r="AG7" s="165"/>
      <c r="AH7" s="165"/>
    </row>
    <row r="8" spans="1:34" ht="14.45" customHeight="1">
      <c r="A8" s="554">
        <v>87881</v>
      </c>
      <c r="B8" s="555">
        <v>55380</v>
      </c>
      <c r="C8" s="555">
        <v>32501</v>
      </c>
      <c r="D8" s="555">
        <v>4649</v>
      </c>
      <c r="E8" s="555">
        <v>46004</v>
      </c>
      <c r="F8" s="555">
        <v>4005</v>
      </c>
      <c r="G8" s="555">
        <v>18600</v>
      </c>
      <c r="H8" s="555">
        <v>3968</v>
      </c>
      <c r="I8" s="556">
        <v>10655</v>
      </c>
      <c r="K8" s="188"/>
      <c r="L8" s="189" t="s">
        <v>8</v>
      </c>
      <c r="M8" s="190"/>
      <c r="N8" s="190"/>
      <c r="O8" s="191" t="s">
        <v>9</v>
      </c>
      <c r="P8" s="192">
        <f>'Ｓ４７(1972)'!A9</f>
        <v>0</v>
      </c>
      <c r="Q8" s="193">
        <f>'Ｓ４７(1972)'!B9</f>
        <v>0</v>
      </c>
      <c r="R8" s="193">
        <f>'Ｓ４７(1972)'!D9</f>
        <v>0</v>
      </c>
      <c r="S8" s="193">
        <f>'Ｓ４７(1972)'!E9</f>
        <v>0</v>
      </c>
      <c r="T8" s="194">
        <f>'Ｓ４７(1972)'!G9</f>
        <v>0</v>
      </c>
      <c r="U8" s="195"/>
      <c r="V8" s="189"/>
      <c r="W8" s="190"/>
      <c r="X8" s="190"/>
      <c r="Y8" s="191"/>
      <c r="Z8" s="196"/>
      <c r="AA8" s="197"/>
      <c r="AB8" s="197"/>
      <c r="AC8" s="519"/>
      <c r="AD8" s="165"/>
      <c r="AE8" s="165"/>
      <c r="AF8" s="165"/>
      <c r="AG8" s="165"/>
      <c r="AH8" s="165"/>
    </row>
    <row r="9" spans="1:34" ht="14.45" customHeight="1">
      <c r="A9" s="557">
        <v>0</v>
      </c>
      <c r="B9" s="558">
        <v>0</v>
      </c>
      <c r="C9" s="558">
        <v>0</v>
      </c>
      <c r="D9" s="558">
        <v>0</v>
      </c>
      <c r="E9" s="558">
        <v>0</v>
      </c>
      <c r="F9" s="558">
        <v>0</v>
      </c>
      <c r="G9" s="558">
        <v>0</v>
      </c>
      <c r="H9" s="558">
        <v>0</v>
      </c>
      <c r="I9" s="559">
        <v>0</v>
      </c>
      <c r="K9" s="199"/>
      <c r="L9" s="200"/>
      <c r="M9" s="201" t="s">
        <v>643</v>
      </c>
      <c r="N9" s="202"/>
      <c r="O9" s="203" t="s">
        <v>12</v>
      </c>
      <c r="P9" s="204">
        <f>'Ｓ４７(1972)'!A10</f>
        <v>0</v>
      </c>
      <c r="Q9" s="205">
        <f>'Ｓ４７(1972)'!B10</f>
        <v>0</v>
      </c>
      <c r="R9" s="205">
        <f>'Ｓ４７(1972)'!D10</f>
        <v>0</v>
      </c>
      <c r="S9" s="205">
        <f>'Ｓ４７(1972)'!E10</f>
        <v>0</v>
      </c>
      <c r="T9" s="206">
        <f>'Ｓ４７(1972)'!G10</f>
        <v>0</v>
      </c>
      <c r="U9" s="207"/>
      <c r="V9" s="200"/>
      <c r="W9" s="172"/>
      <c r="X9" s="172"/>
      <c r="Y9" s="208"/>
      <c r="Z9" s="209"/>
      <c r="AA9" s="210"/>
      <c r="AB9" s="210"/>
      <c r="AC9" s="510"/>
      <c r="AD9" s="165"/>
      <c r="AE9" s="165"/>
      <c r="AF9" s="165"/>
      <c r="AG9" s="165"/>
      <c r="AH9" s="165"/>
    </row>
    <row r="10" spans="1:34" ht="14.45" customHeight="1">
      <c r="A10" s="557">
        <v>0</v>
      </c>
      <c r="B10" s="558">
        <v>0</v>
      </c>
      <c r="C10" s="558">
        <v>0</v>
      </c>
      <c r="D10" s="558">
        <v>0</v>
      </c>
      <c r="E10" s="558">
        <v>0</v>
      </c>
      <c r="F10" s="558">
        <v>0</v>
      </c>
      <c r="G10" s="558">
        <v>0</v>
      </c>
      <c r="H10" s="558">
        <v>0</v>
      </c>
      <c r="I10" s="559">
        <v>0</v>
      </c>
      <c r="K10" s="199"/>
      <c r="L10" s="200"/>
      <c r="M10" s="201" t="s">
        <v>13</v>
      </c>
      <c r="N10" s="172"/>
      <c r="O10" s="212"/>
      <c r="P10" s="213">
        <f>P8-P9</f>
        <v>0</v>
      </c>
      <c r="Q10" s="214">
        <f>Q8-Q9</f>
        <v>0</v>
      </c>
      <c r="R10" s="214">
        <f>R8-R9</f>
        <v>0</v>
      </c>
      <c r="S10" s="214">
        <f>S8-S9</f>
        <v>0</v>
      </c>
      <c r="T10" s="215">
        <f>T8-T9</f>
        <v>0</v>
      </c>
      <c r="U10" s="207"/>
      <c r="V10" s="200"/>
      <c r="W10" s="172"/>
      <c r="X10" s="172"/>
      <c r="Y10" s="208"/>
      <c r="Z10" s="209"/>
      <c r="AA10" s="210"/>
      <c r="AB10" s="210"/>
      <c r="AC10" s="510"/>
      <c r="AD10" s="165"/>
      <c r="AE10" s="165"/>
      <c r="AF10" s="165"/>
      <c r="AG10" s="165"/>
      <c r="AH10" s="165"/>
    </row>
    <row r="11" spans="1:34" ht="14.45" customHeight="1">
      <c r="A11" s="557">
        <v>0</v>
      </c>
      <c r="B11" s="558">
        <v>0</v>
      </c>
      <c r="C11" s="558">
        <v>0</v>
      </c>
      <c r="D11" s="558">
        <v>0</v>
      </c>
      <c r="E11" s="558">
        <v>0</v>
      </c>
      <c r="F11" s="558">
        <v>0</v>
      </c>
      <c r="G11" s="558">
        <v>0</v>
      </c>
      <c r="H11" s="558">
        <v>0</v>
      </c>
      <c r="I11" s="559">
        <v>0</v>
      </c>
      <c r="K11" s="199" t="s">
        <v>4</v>
      </c>
      <c r="L11" s="178" t="s">
        <v>14</v>
      </c>
      <c r="M11" s="175"/>
      <c r="N11" s="175"/>
      <c r="O11" s="216" t="s">
        <v>15</v>
      </c>
      <c r="P11" s="217">
        <f>'Ｓ４７(1972)'!A11</f>
        <v>0</v>
      </c>
      <c r="Q11" s="218">
        <f>'Ｓ４７(1972)'!B11</f>
        <v>0</v>
      </c>
      <c r="R11" s="218">
        <f>'Ｓ４７(1972)'!D11</f>
        <v>0</v>
      </c>
      <c r="S11" s="218">
        <f>'Ｓ４７(1972)'!E11</f>
        <v>0</v>
      </c>
      <c r="T11" s="219">
        <f>'Ｓ４７(1972)'!G11</f>
        <v>0</v>
      </c>
      <c r="U11" s="207"/>
      <c r="V11" s="200"/>
      <c r="W11" s="172"/>
      <c r="X11" s="172"/>
      <c r="Y11" s="208"/>
      <c r="Z11" s="209"/>
      <c r="AA11" s="210"/>
      <c r="AB11" s="210"/>
      <c r="AC11" s="510"/>
      <c r="AD11" s="165"/>
      <c r="AE11" s="165"/>
      <c r="AF11" s="165"/>
      <c r="AG11" s="165"/>
      <c r="AH11" s="165"/>
    </row>
    <row r="12" spans="1:34" ht="14.45" customHeight="1">
      <c r="A12" s="557">
        <v>0</v>
      </c>
      <c r="B12" s="558">
        <v>0</v>
      </c>
      <c r="C12" s="558">
        <v>0</v>
      </c>
      <c r="D12" s="558">
        <v>0</v>
      </c>
      <c r="E12" s="558">
        <v>0</v>
      </c>
      <c r="F12" s="558">
        <v>0</v>
      </c>
      <c r="G12" s="558">
        <v>0</v>
      </c>
      <c r="H12" s="558">
        <v>0</v>
      </c>
      <c r="I12" s="559">
        <v>0</v>
      </c>
      <c r="K12" s="199"/>
      <c r="L12" s="200"/>
      <c r="M12" s="201" t="s">
        <v>16</v>
      </c>
      <c r="N12" s="202"/>
      <c r="O12" s="203" t="s">
        <v>17</v>
      </c>
      <c r="P12" s="204">
        <f>'Ｓ４７(1972)'!A12</f>
        <v>0</v>
      </c>
      <c r="Q12" s="205">
        <f>'Ｓ４７(1972)'!B12</f>
        <v>0</v>
      </c>
      <c r="R12" s="205">
        <f>'Ｓ４７(1972)'!D12</f>
        <v>0</v>
      </c>
      <c r="S12" s="205">
        <f>'Ｓ４７(1972)'!E12</f>
        <v>0</v>
      </c>
      <c r="T12" s="206">
        <f>'Ｓ４７(1972)'!G12</f>
        <v>0</v>
      </c>
      <c r="U12" s="207"/>
      <c r="V12" s="201" t="s">
        <v>16</v>
      </c>
      <c r="W12" s="202"/>
      <c r="X12" s="202"/>
      <c r="Y12" s="220" t="s">
        <v>15</v>
      </c>
      <c r="Z12" s="204">
        <f>'Ｓ４７(1972)'!A173</f>
        <v>0</v>
      </c>
      <c r="AA12" s="205">
        <f>'Ｓ４７(1972)'!B173</f>
        <v>0</v>
      </c>
      <c r="AB12" s="206">
        <f>'Ｓ４７(1972)'!C173</f>
        <v>0</v>
      </c>
      <c r="AC12" s="565">
        <f>'Ｓ４７(1972)'!E173</f>
        <v>0</v>
      </c>
      <c r="AD12" s="165"/>
      <c r="AE12" s="165"/>
      <c r="AF12" s="165"/>
      <c r="AG12" s="165"/>
      <c r="AH12" s="165"/>
    </row>
    <row r="13" spans="1:34" ht="14.45" customHeight="1">
      <c r="A13" s="557">
        <v>0</v>
      </c>
      <c r="B13" s="558">
        <v>0</v>
      </c>
      <c r="C13" s="558">
        <v>0</v>
      </c>
      <c r="D13" s="558">
        <v>0</v>
      </c>
      <c r="E13" s="558">
        <v>0</v>
      </c>
      <c r="F13" s="558">
        <v>0</v>
      </c>
      <c r="G13" s="558">
        <v>0</v>
      </c>
      <c r="H13" s="558">
        <v>0</v>
      </c>
      <c r="I13" s="559">
        <v>0</v>
      </c>
      <c r="K13" s="199"/>
      <c r="L13" s="221"/>
      <c r="M13" s="201" t="s">
        <v>13</v>
      </c>
      <c r="N13" s="222"/>
      <c r="O13" s="223"/>
      <c r="P13" s="213">
        <f>P11-P12</f>
        <v>0</v>
      </c>
      <c r="Q13" s="214">
        <f>Q11-Q12</f>
        <v>0</v>
      </c>
      <c r="R13" s="214">
        <f>R11-R12</f>
        <v>0</v>
      </c>
      <c r="S13" s="214">
        <f>S11-S12</f>
        <v>0</v>
      </c>
      <c r="T13" s="215">
        <f>T11-T12</f>
        <v>0</v>
      </c>
      <c r="U13" s="207"/>
      <c r="V13" s="200"/>
      <c r="W13" s="172"/>
      <c r="X13" s="172"/>
      <c r="Y13" s="212"/>
      <c r="Z13" s="209"/>
      <c r="AA13" s="210"/>
      <c r="AB13" s="210"/>
      <c r="AC13" s="510"/>
      <c r="AD13" s="165"/>
      <c r="AE13" s="165"/>
      <c r="AF13" s="165"/>
      <c r="AG13" s="165"/>
      <c r="AH13" s="165"/>
    </row>
    <row r="14" spans="1:34" ht="14.45" customHeight="1">
      <c r="A14" s="557">
        <v>0</v>
      </c>
      <c r="B14" s="558">
        <v>0</v>
      </c>
      <c r="C14" s="558">
        <v>0</v>
      </c>
      <c r="D14" s="558">
        <v>0</v>
      </c>
      <c r="E14" s="558">
        <v>0</v>
      </c>
      <c r="F14" s="558">
        <v>0</v>
      </c>
      <c r="G14" s="558">
        <v>0</v>
      </c>
      <c r="H14" s="558">
        <v>0</v>
      </c>
      <c r="I14" s="559">
        <v>0</v>
      </c>
      <c r="K14" s="199" t="s">
        <v>4</v>
      </c>
      <c r="L14" s="174"/>
      <c r="M14" s="200" t="s">
        <v>94</v>
      </c>
      <c r="N14" s="202"/>
      <c r="O14" s="203" t="s">
        <v>93</v>
      </c>
      <c r="P14" s="204">
        <f>'Ｓ４７(1972)'!A14</f>
        <v>0</v>
      </c>
      <c r="Q14" s="205">
        <f>'Ｓ４７(1972)'!B14</f>
        <v>0</v>
      </c>
      <c r="R14" s="205">
        <f>'Ｓ４７(1972)'!D14</f>
        <v>0</v>
      </c>
      <c r="S14" s="205">
        <f>'Ｓ４７(1972)'!E14</f>
        <v>0</v>
      </c>
      <c r="T14" s="206">
        <f>'Ｓ４７(1972)'!G14</f>
        <v>0</v>
      </c>
      <c r="U14" s="207"/>
      <c r="V14" s="200"/>
      <c r="W14" s="172"/>
      <c r="X14" s="172"/>
      <c r="Y14" s="212"/>
      <c r="Z14" s="209"/>
      <c r="AA14" s="210"/>
      <c r="AB14" s="210"/>
      <c r="AC14" s="510"/>
      <c r="AD14" s="165"/>
      <c r="AE14" s="165"/>
      <c r="AF14" s="165"/>
      <c r="AG14" s="165"/>
      <c r="AH14" s="165"/>
    </row>
    <row r="15" spans="1:34" ht="14.45" customHeight="1">
      <c r="A15" s="557">
        <v>0</v>
      </c>
      <c r="B15" s="558">
        <v>0</v>
      </c>
      <c r="C15" s="558">
        <v>0</v>
      </c>
      <c r="D15" s="558">
        <v>0</v>
      </c>
      <c r="E15" s="558">
        <v>0</v>
      </c>
      <c r="F15" s="558">
        <v>0</v>
      </c>
      <c r="G15" s="558">
        <v>0</v>
      </c>
      <c r="H15" s="558">
        <v>0</v>
      </c>
      <c r="I15" s="559">
        <v>0</v>
      </c>
      <c r="K15" s="199"/>
      <c r="L15" s="181" t="s">
        <v>102</v>
      </c>
      <c r="M15" s="200"/>
      <c r="N15" s="201" t="s">
        <v>802</v>
      </c>
      <c r="O15" s="203" t="s">
        <v>97</v>
      </c>
      <c r="P15" s="204">
        <f>'Ｓ４７(1972)'!A15</f>
        <v>0</v>
      </c>
      <c r="Q15" s="205">
        <f>'Ｓ４７(1972)'!B15</f>
        <v>0</v>
      </c>
      <c r="R15" s="205">
        <f>'Ｓ４７(1972)'!D15</f>
        <v>0</v>
      </c>
      <c r="S15" s="205">
        <f>'Ｓ４７(1972)'!E15</f>
        <v>0</v>
      </c>
      <c r="T15" s="206">
        <f>'Ｓ４７(1972)'!G15</f>
        <v>0</v>
      </c>
      <c r="U15" s="207"/>
      <c r="V15" s="200"/>
      <c r="W15" s="172"/>
      <c r="X15" s="172"/>
      <c r="Y15" s="212"/>
      <c r="Z15" s="209"/>
      <c r="AA15" s="210"/>
      <c r="AB15" s="210"/>
      <c r="AC15" s="510"/>
      <c r="AD15" s="165"/>
      <c r="AE15" s="165"/>
      <c r="AF15" s="165"/>
      <c r="AG15" s="165"/>
      <c r="AH15" s="165"/>
    </row>
    <row r="16" spans="1:34" ht="14.45" customHeight="1">
      <c r="A16" s="557">
        <v>0</v>
      </c>
      <c r="B16" s="558">
        <v>0</v>
      </c>
      <c r="C16" s="558">
        <v>0</v>
      </c>
      <c r="D16" s="558">
        <v>0</v>
      </c>
      <c r="E16" s="558">
        <v>0</v>
      </c>
      <c r="F16" s="558">
        <v>0</v>
      </c>
      <c r="G16" s="558">
        <v>0</v>
      </c>
      <c r="H16" s="558">
        <v>0</v>
      </c>
      <c r="I16" s="559">
        <v>0</v>
      </c>
      <c r="K16" s="199"/>
      <c r="L16" s="181" t="s">
        <v>103</v>
      </c>
      <c r="M16" s="181"/>
      <c r="N16" s="201" t="s">
        <v>96</v>
      </c>
      <c r="O16" s="203" t="s">
        <v>34</v>
      </c>
      <c r="P16" s="204">
        <f>'Ｓ４７(1972)'!A16</f>
        <v>0</v>
      </c>
      <c r="Q16" s="205">
        <f>'Ｓ４７(1972)'!B16</f>
        <v>0</v>
      </c>
      <c r="R16" s="205">
        <f>'Ｓ４７(1972)'!D16</f>
        <v>0</v>
      </c>
      <c r="S16" s="205">
        <f>'Ｓ４７(1972)'!E16</f>
        <v>0</v>
      </c>
      <c r="T16" s="206">
        <f>'Ｓ４７(1972)'!G16</f>
        <v>0</v>
      </c>
      <c r="U16" s="207"/>
      <c r="V16" s="200"/>
      <c r="W16" s="172"/>
      <c r="X16" s="172"/>
      <c r="Y16" s="212"/>
      <c r="Z16" s="209"/>
      <c r="AA16" s="210"/>
      <c r="AB16" s="210"/>
      <c r="AC16" s="510"/>
      <c r="AD16" s="165"/>
      <c r="AE16" s="165"/>
      <c r="AF16" s="165"/>
      <c r="AG16" s="165"/>
      <c r="AH16" s="165"/>
    </row>
    <row r="17" spans="1:34" ht="14.45" customHeight="1">
      <c r="A17" s="557">
        <v>0</v>
      </c>
      <c r="B17" s="558">
        <v>0</v>
      </c>
      <c r="C17" s="558">
        <v>0</v>
      </c>
      <c r="D17" s="558">
        <v>0</v>
      </c>
      <c r="E17" s="558">
        <v>0</v>
      </c>
      <c r="F17" s="558">
        <v>0</v>
      </c>
      <c r="G17" s="558">
        <v>0</v>
      </c>
      <c r="H17" s="558">
        <v>0</v>
      </c>
      <c r="I17" s="559">
        <v>0</v>
      </c>
      <c r="K17" s="199"/>
      <c r="L17" s="181" t="s">
        <v>41</v>
      </c>
      <c r="M17" s="221"/>
      <c r="N17" s="201" t="s">
        <v>13</v>
      </c>
      <c r="O17" s="203"/>
      <c r="P17" s="224">
        <f>P14-P15-P16</f>
        <v>0</v>
      </c>
      <c r="Q17" s="225">
        <f>Q14-Q15-Q16</f>
        <v>0</v>
      </c>
      <c r="R17" s="225">
        <f>R14-R15-R16</f>
        <v>0</v>
      </c>
      <c r="S17" s="225">
        <f>S14-S15-S16</f>
        <v>0</v>
      </c>
      <c r="T17" s="226">
        <f>T14-T15-T16</f>
        <v>0</v>
      </c>
      <c r="U17" s="207"/>
      <c r="V17" s="200"/>
      <c r="W17" s="172"/>
      <c r="X17" s="172"/>
      <c r="Y17" s="212"/>
      <c r="Z17" s="209"/>
      <c r="AA17" s="210"/>
      <c r="AB17" s="210"/>
      <c r="AC17" s="510"/>
      <c r="AD17" s="165"/>
      <c r="AE17" s="165"/>
      <c r="AF17" s="165"/>
      <c r="AG17" s="165"/>
      <c r="AH17" s="165"/>
    </row>
    <row r="18" spans="1:34" ht="14.45" customHeight="1">
      <c r="A18" s="557">
        <v>0</v>
      </c>
      <c r="B18" s="558">
        <v>0</v>
      </c>
      <c r="C18" s="558">
        <v>0</v>
      </c>
      <c r="D18" s="558">
        <v>0</v>
      </c>
      <c r="E18" s="558">
        <v>0</v>
      </c>
      <c r="F18" s="558">
        <v>0</v>
      </c>
      <c r="G18" s="558">
        <v>0</v>
      </c>
      <c r="H18" s="558">
        <v>0</v>
      </c>
      <c r="I18" s="559">
        <v>0</v>
      </c>
      <c r="K18" s="199"/>
      <c r="L18" s="181"/>
      <c r="M18" s="201" t="s">
        <v>95</v>
      </c>
      <c r="N18" s="202"/>
      <c r="O18" s="203" t="s">
        <v>98</v>
      </c>
      <c r="P18" s="204">
        <f>'Ｓ４７(1972)'!A17</f>
        <v>0</v>
      </c>
      <c r="Q18" s="205">
        <f>'Ｓ４７(1972)'!B17</f>
        <v>0</v>
      </c>
      <c r="R18" s="205">
        <f>'Ｓ４７(1972)'!D17</f>
        <v>0</v>
      </c>
      <c r="S18" s="205">
        <f>'Ｓ４７(1972)'!E17</f>
        <v>0</v>
      </c>
      <c r="T18" s="206">
        <f>'Ｓ４７(1972)'!G17</f>
        <v>0</v>
      </c>
      <c r="U18" s="207"/>
      <c r="V18" s="200"/>
      <c r="W18" s="172"/>
      <c r="X18" s="172"/>
      <c r="Y18" s="212"/>
      <c r="Z18" s="209"/>
      <c r="AA18" s="210"/>
      <c r="AB18" s="210"/>
      <c r="AC18" s="510"/>
      <c r="AD18" s="165"/>
      <c r="AE18" s="165"/>
      <c r="AF18" s="165"/>
      <c r="AG18" s="165"/>
      <c r="AH18" s="165"/>
    </row>
    <row r="19" spans="1:34" ht="14.45" customHeight="1">
      <c r="A19" s="557">
        <v>0</v>
      </c>
      <c r="B19" s="558">
        <v>0</v>
      </c>
      <c r="C19" s="558">
        <v>0</v>
      </c>
      <c r="D19" s="558">
        <v>0</v>
      </c>
      <c r="E19" s="558">
        <v>0</v>
      </c>
      <c r="F19" s="558">
        <v>0</v>
      </c>
      <c r="G19" s="558">
        <v>0</v>
      </c>
      <c r="H19" s="558">
        <v>0</v>
      </c>
      <c r="I19" s="559">
        <v>0</v>
      </c>
      <c r="K19" s="199"/>
      <c r="L19" s="221"/>
      <c r="M19" s="201" t="s">
        <v>13</v>
      </c>
      <c r="N19" s="202"/>
      <c r="O19" s="203" t="s">
        <v>99</v>
      </c>
      <c r="P19" s="204">
        <f>'Ｓ４７(1972)'!A18</f>
        <v>0</v>
      </c>
      <c r="Q19" s="205">
        <f>'Ｓ４７(1972)'!B18</f>
        <v>0</v>
      </c>
      <c r="R19" s="205">
        <f>'Ｓ４７(1972)'!D18</f>
        <v>0</v>
      </c>
      <c r="S19" s="205">
        <f>'Ｓ４７(1972)'!E18</f>
        <v>0</v>
      </c>
      <c r="T19" s="206">
        <f>'Ｓ４７(1972)'!G18</f>
        <v>0</v>
      </c>
      <c r="U19" s="207"/>
      <c r="V19" s="200"/>
      <c r="W19" s="172"/>
      <c r="X19" s="172"/>
      <c r="Y19" s="212"/>
      <c r="Z19" s="209"/>
      <c r="AA19" s="210"/>
      <c r="AB19" s="210"/>
      <c r="AC19" s="510"/>
      <c r="AD19" s="165"/>
      <c r="AE19" s="165"/>
      <c r="AF19" s="165"/>
      <c r="AG19" s="165"/>
      <c r="AH19" s="165"/>
    </row>
    <row r="20" spans="1:34" ht="14.45" customHeight="1">
      <c r="A20" s="557">
        <v>69100</v>
      </c>
      <c r="B20" s="558">
        <v>36599</v>
      </c>
      <c r="C20" s="558">
        <v>32501</v>
      </c>
      <c r="D20" s="558">
        <v>0</v>
      </c>
      <c r="E20" s="558">
        <v>45959</v>
      </c>
      <c r="F20" s="558">
        <v>4005</v>
      </c>
      <c r="G20" s="558">
        <v>12400</v>
      </c>
      <c r="H20" s="558">
        <v>0</v>
      </c>
      <c r="I20" s="559">
        <v>6736</v>
      </c>
      <c r="K20" s="199"/>
      <c r="L20" s="201" t="s">
        <v>19</v>
      </c>
      <c r="M20" s="202"/>
      <c r="N20" s="202"/>
      <c r="O20" s="203" t="s">
        <v>20</v>
      </c>
      <c r="P20" s="204">
        <f>'Ｓ４７(1972)'!A19</f>
        <v>0</v>
      </c>
      <c r="Q20" s="205">
        <f>'Ｓ４７(1972)'!B19</f>
        <v>0</v>
      </c>
      <c r="R20" s="205">
        <f>'Ｓ４７(1972)'!D19</f>
        <v>0</v>
      </c>
      <c r="S20" s="205">
        <f>'Ｓ４７(1972)'!E19</f>
        <v>0</v>
      </c>
      <c r="T20" s="206">
        <f>'Ｓ４７(1972)'!G19</f>
        <v>0</v>
      </c>
      <c r="U20" s="207" t="s">
        <v>4</v>
      </c>
      <c r="V20" s="200"/>
      <c r="W20" s="172"/>
      <c r="X20" s="172"/>
      <c r="Y20" s="212"/>
      <c r="Z20" s="209"/>
      <c r="AA20" s="210"/>
      <c r="AB20" s="210"/>
      <c r="AC20" s="510"/>
      <c r="AD20" s="165"/>
      <c r="AE20" s="165"/>
      <c r="AF20" s="165"/>
      <c r="AG20" s="165"/>
      <c r="AH20" s="165"/>
    </row>
    <row r="21" spans="1:34" ht="14.45" customHeight="1">
      <c r="A21" s="557">
        <v>720</v>
      </c>
      <c r="B21" s="558">
        <v>720</v>
      </c>
      <c r="C21" s="558">
        <v>0</v>
      </c>
      <c r="D21" s="558">
        <v>0</v>
      </c>
      <c r="E21" s="558">
        <v>618</v>
      </c>
      <c r="F21" s="558">
        <v>102</v>
      </c>
      <c r="G21" s="558">
        <v>0</v>
      </c>
      <c r="H21" s="558">
        <v>0</v>
      </c>
      <c r="I21" s="559">
        <v>0</v>
      </c>
      <c r="K21" s="199" t="s">
        <v>21</v>
      </c>
      <c r="L21" s="200"/>
      <c r="M21" s="201" t="s">
        <v>22</v>
      </c>
      <c r="N21" s="202"/>
      <c r="O21" s="203" t="s">
        <v>23</v>
      </c>
      <c r="P21" s="204">
        <f>'Ｓ４７(1972)'!A21</f>
        <v>720</v>
      </c>
      <c r="Q21" s="205">
        <f>'Ｓ４７(1972)'!B21</f>
        <v>720</v>
      </c>
      <c r="R21" s="205">
        <f>'Ｓ４７(1972)'!D21</f>
        <v>0</v>
      </c>
      <c r="S21" s="205">
        <f>'Ｓ４７(1972)'!E21</f>
        <v>618</v>
      </c>
      <c r="T21" s="206">
        <f>'Ｓ４７(1972)'!G21</f>
        <v>0</v>
      </c>
      <c r="U21" s="207" t="s">
        <v>24</v>
      </c>
      <c r="V21" s="200"/>
      <c r="W21" s="212"/>
      <c r="X21" s="212"/>
      <c r="Y21" s="212"/>
      <c r="Z21" s="209"/>
      <c r="AA21" s="210"/>
      <c r="AB21" s="210"/>
      <c r="AC21" s="510"/>
      <c r="AD21" s="165"/>
      <c r="AE21" s="165"/>
      <c r="AF21" s="165"/>
      <c r="AG21" s="165"/>
      <c r="AH21" s="165"/>
    </row>
    <row r="22" spans="1:34" ht="14.45" customHeight="1">
      <c r="A22" s="557">
        <v>19301</v>
      </c>
      <c r="B22" s="558">
        <v>19301</v>
      </c>
      <c r="C22" s="558">
        <v>0</v>
      </c>
      <c r="D22" s="558">
        <v>0</v>
      </c>
      <c r="E22" s="558">
        <v>10138</v>
      </c>
      <c r="F22" s="558">
        <v>0</v>
      </c>
      <c r="G22" s="558">
        <v>7000</v>
      </c>
      <c r="H22" s="558">
        <v>0</v>
      </c>
      <c r="I22" s="559">
        <v>2163</v>
      </c>
      <c r="K22" s="199"/>
      <c r="L22" s="200" t="s">
        <v>25</v>
      </c>
      <c r="M22" s="201" t="s">
        <v>26</v>
      </c>
      <c r="N22" s="202"/>
      <c r="O22" s="203" t="s">
        <v>27</v>
      </c>
      <c r="P22" s="204">
        <f>'Ｓ４７(1972)'!A22</f>
        <v>19301</v>
      </c>
      <c r="Q22" s="205">
        <f>'Ｓ４７(1972)'!B22</f>
        <v>19301</v>
      </c>
      <c r="R22" s="205">
        <f>'Ｓ４７(1972)'!D22</f>
        <v>0</v>
      </c>
      <c r="S22" s="205">
        <f>'Ｓ４７(1972)'!E22</f>
        <v>10138</v>
      </c>
      <c r="T22" s="206">
        <f>'Ｓ４７(1972)'!G22</f>
        <v>7000</v>
      </c>
      <c r="U22" s="207"/>
      <c r="V22" s="200"/>
      <c r="W22" s="172"/>
      <c r="X22" s="172"/>
      <c r="Y22" s="212"/>
      <c r="Z22" s="209"/>
      <c r="AA22" s="210"/>
      <c r="AB22" s="210"/>
      <c r="AC22" s="510"/>
      <c r="AD22" s="165"/>
      <c r="AE22" s="165"/>
      <c r="AF22" s="165"/>
      <c r="AG22" s="165"/>
      <c r="AH22" s="165"/>
    </row>
    <row r="23" spans="1:34" ht="14.45" customHeight="1">
      <c r="A23" s="557">
        <v>0</v>
      </c>
      <c r="B23" s="558">
        <v>0</v>
      </c>
      <c r="C23" s="558">
        <v>0</v>
      </c>
      <c r="D23" s="558">
        <v>0</v>
      </c>
      <c r="E23" s="558">
        <v>0</v>
      </c>
      <c r="F23" s="558">
        <v>0</v>
      </c>
      <c r="G23" s="558">
        <v>0</v>
      </c>
      <c r="H23" s="558">
        <v>0</v>
      </c>
      <c r="I23" s="559">
        <v>0</v>
      </c>
      <c r="K23" s="199"/>
      <c r="L23" s="200" t="s">
        <v>28</v>
      </c>
      <c r="M23" s="201" t="s">
        <v>29</v>
      </c>
      <c r="N23" s="202"/>
      <c r="O23" s="203" t="s">
        <v>30</v>
      </c>
      <c r="P23" s="204">
        <f>'Ｓ４７(1972)'!A23</f>
        <v>0</v>
      </c>
      <c r="Q23" s="205">
        <f>'Ｓ４７(1972)'!B23</f>
        <v>0</v>
      </c>
      <c r="R23" s="205">
        <f>'Ｓ４７(1972)'!D23</f>
        <v>0</v>
      </c>
      <c r="S23" s="205">
        <f>'Ｓ４７(1972)'!E23</f>
        <v>0</v>
      </c>
      <c r="T23" s="206">
        <f>'Ｓ４７(1972)'!G23</f>
        <v>0</v>
      </c>
      <c r="U23" s="207"/>
      <c r="V23" s="200"/>
      <c r="W23" s="172"/>
      <c r="X23" s="172"/>
      <c r="Y23" s="172"/>
      <c r="Z23" s="209"/>
      <c r="AA23" s="210"/>
      <c r="AB23" s="210"/>
      <c r="AC23" s="510"/>
      <c r="AD23" s="165"/>
      <c r="AE23" s="165"/>
      <c r="AF23" s="165"/>
      <c r="AG23" s="165"/>
      <c r="AH23" s="165"/>
    </row>
    <row r="24" spans="1:34" ht="14.45" customHeight="1">
      <c r="A24" s="557">
        <v>0</v>
      </c>
      <c r="B24" s="558">
        <v>0</v>
      </c>
      <c r="C24" s="558">
        <v>0</v>
      </c>
      <c r="D24" s="558">
        <v>0</v>
      </c>
      <c r="E24" s="558">
        <v>0</v>
      </c>
      <c r="F24" s="558">
        <v>0</v>
      </c>
      <c r="G24" s="558">
        <v>0</v>
      </c>
      <c r="H24" s="558">
        <v>0</v>
      </c>
      <c r="I24" s="559">
        <v>0</v>
      </c>
      <c r="K24" s="199"/>
      <c r="L24" s="200" t="s">
        <v>31</v>
      </c>
      <c r="M24" s="201" t="s">
        <v>32</v>
      </c>
      <c r="N24" s="202"/>
      <c r="O24" s="203" t="s">
        <v>33</v>
      </c>
      <c r="P24" s="204">
        <f>'Ｓ４７(1972)'!A24</f>
        <v>0</v>
      </c>
      <c r="Q24" s="205">
        <f>'Ｓ４７(1972)'!B24</f>
        <v>0</v>
      </c>
      <c r="R24" s="205">
        <f>'Ｓ４７(1972)'!D24</f>
        <v>0</v>
      </c>
      <c r="S24" s="205">
        <f>'Ｓ４７(1972)'!E24</f>
        <v>0</v>
      </c>
      <c r="T24" s="206">
        <f>'Ｓ４７(1972)'!G24</f>
        <v>0</v>
      </c>
      <c r="U24" s="207"/>
      <c r="V24" s="200"/>
      <c r="W24" s="212"/>
      <c r="X24" s="212"/>
      <c r="Y24" s="212"/>
      <c r="Z24" s="209"/>
      <c r="AA24" s="210"/>
      <c r="AB24" s="210"/>
      <c r="AC24" s="510"/>
      <c r="AD24" s="165"/>
      <c r="AE24" s="165"/>
      <c r="AF24" s="165"/>
      <c r="AG24" s="165"/>
      <c r="AH24" s="165"/>
    </row>
    <row r="25" spans="1:34" ht="14.45" customHeight="1">
      <c r="A25" s="557">
        <v>0</v>
      </c>
      <c r="B25" s="558">
        <v>0</v>
      </c>
      <c r="C25" s="558">
        <v>0</v>
      </c>
      <c r="D25" s="558">
        <v>0</v>
      </c>
      <c r="E25" s="558">
        <v>0</v>
      </c>
      <c r="F25" s="558">
        <v>0</v>
      </c>
      <c r="G25" s="558">
        <v>0</v>
      </c>
      <c r="H25" s="558">
        <v>0</v>
      </c>
      <c r="I25" s="559">
        <v>0</v>
      </c>
      <c r="K25" s="199"/>
      <c r="L25" s="200" t="s">
        <v>35</v>
      </c>
      <c r="M25" s="201" t="s">
        <v>36</v>
      </c>
      <c r="N25" s="202"/>
      <c r="O25" s="203" t="s">
        <v>37</v>
      </c>
      <c r="P25" s="204">
        <f>'Ｓ４７(1972)'!A25</f>
        <v>0</v>
      </c>
      <c r="Q25" s="205">
        <f>'Ｓ４７(1972)'!B25</f>
        <v>0</v>
      </c>
      <c r="R25" s="205">
        <f>'Ｓ４７(1972)'!D25</f>
        <v>0</v>
      </c>
      <c r="S25" s="205">
        <f>'Ｓ４７(1972)'!E25</f>
        <v>0</v>
      </c>
      <c r="T25" s="206">
        <f>'Ｓ４７(1972)'!G25</f>
        <v>0</v>
      </c>
      <c r="U25" s="207"/>
      <c r="V25" s="200"/>
      <c r="W25" s="172"/>
      <c r="X25" s="172"/>
      <c r="Y25" s="212"/>
      <c r="Z25" s="209"/>
      <c r="AA25" s="210"/>
      <c r="AB25" s="210"/>
      <c r="AC25" s="510"/>
      <c r="AD25" s="165"/>
      <c r="AE25" s="165"/>
      <c r="AF25" s="165"/>
      <c r="AG25" s="165"/>
      <c r="AH25" s="165"/>
    </row>
    <row r="26" spans="1:34" ht="14.45" customHeight="1">
      <c r="A26" s="557">
        <v>32597</v>
      </c>
      <c r="B26" s="558">
        <v>12816</v>
      </c>
      <c r="C26" s="558">
        <v>19781</v>
      </c>
      <c r="D26" s="558">
        <v>0</v>
      </c>
      <c r="E26" s="558">
        <v>21036</v>
      </c>
      <c r="F26" s="558">
        <v>3903</v>
      </c>
      <c r="G26" s="558">
        <v>5400</v>
      </c>
      <c r="H26" s="558">
        <v>0</v>
      </c>
      <c r="I26" s="559">
        <v>2258</v>
      </c>
      <c r="K26" s="199"/>
      <c r="L26" s="200" t="s">
        <v>38</v>
      </c>
      <c r="M26" s="201" t="s">
        <v>644</v>
      </c>
      <c r="N26" s="202"/>
      <c r="O26" s="203" t="s">
        <v>40</v>
      </c>
      <c r="P26" s="204">
        <f>'Ｓ４７(1972)'!A26</f>
        <v>32597</v>
      </c>
      <c r="Q26" s="205">
        <f>'Ｓ４７(1972)'!B26</f>
        <v>12816</v>
      </c>
      <c r="R26" s="205">
        <f>'Ｓ４７(1972)'!D26</f>
        <v>0</v>
      </c>
      <c r="S26" s="205">
        <f>'Ｓ４７(1972)'!E26</f>
        <v>21036</v>
      </c>
      <c r="T26" s="206">
        <f>'Ｓ４７(1972)'!G26</f>
        <v>5400</v>
      </c>
      <c r="U26" s="207"/>
      <c r="V26" s="200"/>
      <c r="W26" s="172"/>
      <c r="X26" s="172"/>
      <c r="Y26" s="172"/>
      <c r="Z26" s="209"/>
      <c r="AA26" s="210"/>
      <c r="AB26" s="210"/>
      <c r="AC26" s="510"/>
      <c r="AD26" s="165"/>
      <c r="AE26" s="165"/>
      <c r="AF26" s="165"/>
      <c r="AG26" s="165"/>
      <c r="AH26" s="165"/>
    </row>
    <row r="27" spans="1:34" ht="14.45" customHeight="1">
      <c r="A27" s="557">
        <v>0</v>
      </c>
      <c r="B27" s="558">
        <v>0</v>
      </c>
      <c r="C27" s="558">
        <v>0</v>
      </c>
      <c r="D27" s="558">
        <v>0</v>
      </c>
      <c r="E27" s="558">
        <v>0</v>
      </c>
      <c r="F27" s="558">
        <v>0</v>
      </c>
      <c r="G27" s="558">
        <v>0</v>
      </c>
      <c r="H27" s="558">
        <v>0</v>
      </c>
      <c r="I27" s="559">
        <v>0</v>
      </c>
      <c r="K27" s="199"/>
      <c r="L27" s="200" t="s">
        <v>41</v>
      </c>
      <c r="M27" s="201" t="s">
        <v>42</v>
      </c>
      <c r="N27" s="202"/>
      <c r="O27" s="203" t="s">
        <v>43</v>
      </c>
      <c r="P27" s="204">
        <f>'Ｓ４７(1972)'!A27</f>
        <v>0</v>
      </c>
      <c r="Q27" s="205">
        <f>'Ｓ４７(1972)'!B27</f>
        <v>0</v>
      </c>
      <c r="R27" s="205">
        <f>'Ｓ４７(1972)'!D27</f>
        <v>0</v>
      </c>
      <c r="S27" s="205">
        <f>'Ｓ４７(1972)'!E27</f>
        <v>0</v>
      </c>
      <c r="T27" s="206">
        <f>'Ｓ４７(1972)'!G27</f>
        <v>0</v>
      </c>
      <c r="U27" s="207"/>
      <c r="V27" s="200"/>
      <c r="W27" s="172"/>
      <c r="X27" s="172"/>
      <c r="Y27" s="172"/>
      <c r="Z27" s="209"/>
      <c r="AA27" s="210"/>
      <c r="AB27" s="210"/>
      <c r="AC27" s="510"/>
      <c r="AD27" s="165"/>
      <c r="AE27" s="165"/>
      <c r="AF27" s="165"/>
      <c r="AG27" s="165"/>
      <c r="AH27" s="165"/>
    </row>
    <row r="28" spans="1:34" ht="14.45" customHeight="1">
      <c r="A28" s="557">
        <v>16482</v>
      </c>
      <c r="B28" s="558">
        <v>3762</v>
      </c>
      <c r="C28" s="558">
        <v>12720</v>
      </c>
      <c r="D28" s="558">
        <v>0</v>
      </c>
      <c r="E28" s="558">
        <v>14167</v>
      </c>
      <c r="F28" s="558">
        <v>0</v>
      </c>
      <c r="G28" s="558">
        <v>0</v>
      </c>
      <c r="H28" s="558">
        <v>0</v>
      </c>
      <c r="I28" s="559">
        <v>2315</v>
      </c>
      <c r="K28" s="199" t="s">
        <v>128</v>
      </c>
      <c r="L28" s="221"/>
      <c r="M28" s="201" t="s">
        <v>13</v>
      </c>
      <c r="N28" s="202"/>
      <c r="O28" s="203" t="s">
        <v>44</v>
      </c>
      <c r="P28" s="204">
        <f>'Ｓ４７(1972)'!A28</f>
        <v>16482</v>
      </c>
      <c r="Q28" s="205">
        <f>'Ｓ４７(1972)'!B28</f>
        <v>3762</v>
      </c>
      <c r="R28" s="205">
        <f>'Ｓ４７(1972)'!D28</f>
        <v>0</v>
      </c>
      <c r="S28" s="205">
        <f>'Ｓ４７(1972)'!E28</f>
        <v>14167</v>
      </c>
      <c r="T28" s="206">
        <f>'Ｓ４７(1972)'!G28</f>
        <v>0</v>
      </c>
      <c r="U28" s="207"/>
      <c r="V28" s="200"/>
      <c r="W28" s="172"/>
      <c r="X28" s="172"/>
      <c r="Y28" s="172"/>
      <c r="Z28" s="209"/>
      <c r="AA28" s="210"/>
      <c r="AB28" s="210"/>
      <c r="AC28" s="510"/>
      <c r="AD28" s="165"/>
      <c r="AE28" s="165"/>
      <c r="AF28" s="165"/>
      <c r="AG28" s="165"/>
      <c r="AH28" s="165"/>
    </row>
    <row r="29" spans="1:34" ht="14.45" customHeight="1">
      <c r="A29" s="557">
        <v>0</v>
      </c>
      <c r="B29" s="558">
        <v>0</v>
      </c>
      <c r="C29" s="558">
        <v>0</v>
      </c>
      <c r="D29" s="558">
        <v>0</v>
      </c>
      <c r="E29" s="558">
        <v>0</v>
      </c>
      <c r="F29" s="558">
        <v>0</v>
      </c>
      <c r="G29" s="558">
        <v>0</v>
      </c>
      <c r="H29" s="558">
        <v>0</v>
      </c>
      <c r="I29" s="559">
        <v>0</v>
      </c>
      <c r="K29" s="199" t="s">
        <v>4</v>
      </c>
      <c r="L29" s="178" t="s">
        <v>45</v>
      </c>
      <c r="M29" s="202"/>
      <c r="N29" s="202"/>
      <c r="O29" s="203" t="s">
        <v>46</v>
      </c>
      <c r="P29" s="204">
        <f>'Ｓ４７(1972)'!A29</f>
        <v>0</v>
      </c>
      <c r="Q29" s="205">
        <f>'Ｓ４７(1972)'!B29</f>
        <v>0</v>
      </c>
      <c r="R29" s="205">
        <f>'Ｓ４７(1972)'!D29</f>
        <v>0</v>
      </c>
      <c r="S29" s="205">
        <f>'Ｓ４７(1972)'!E29</f>
        <v>0</v>
      </c>
      <c r="T29" s="206">
        <f>'Ｓ４７(1972)'!G29</f>
        <v>0</v>
      </c>
      <c r="U29" s="207" t="s">
        <v>4</v>
      </c>
      <c r="V29" s="200"/>
      <c r="W29" s="172"/>
      <c r="X29" s="172"/>
      <c r="Y29" s="212"/>
      <c r="Z29" s="209"/>
      <c r="AA29" s="210"/>
      <c r="AB29" s="210"/>
      <c r="AC29" s="510"/>
      <c r="AD29" s="165"/>
      <c r="AE29" s="165"/>
      <c r="AF29" s="165"/>
      <c r="AG29" s="165"/>
      <c r="AH29" s="165"/>
    </row>
    <row r="30" spans="1:34" ht="14.45" customHeight="1">
      <c r="A30" s="557">
        <v>0</v>
      </c>
      <c r="B30" s="558">
        <v>0</v>
      </c>
      <c r="C30" s="558">
        <v>0</v>
      </c>
      <c r="D30" s="558">
        <v>0</v>
      </c>
      <c r="E30" s="558">
        <v>0</v>
      </c>
      <c r="F30" s="558">
        <v>0</v>
      </c>
      <c r="G30" s="558">
        <v>0</v>
      </c>
      <c r="H30" s="558">
        <v>0</v>
      </c>
      <c r="I30" s="559">
        <v>0</v>
      </c>
      <c r="K30" s="199"/>
      <c r="L30" s="200"/>
      <c r="M30" s="201" t="s">
        <v>100</v>
      </c>
      <c r="N30" s="202"/>
      <c r="O30" s="203" t="s">
        <v>75</v>
      </c>
      <c r="P30" s="204">
        <f>'Ｓ４７(1972)'!A30</f>
        <v>0</v>
      </c>
      <c r="Q30" s="205">
        <f>'Ｓ４７(1972)'!B30</f>
        <v>0</v>
      </c>
      <c r="R30" s="205">
        <f>'Ｓ４７(1972)'!D30</f>
        <v>0</v>
      </c>
      <c r="S30" s="205">
        <f>'Ｓ４７(1972)'!E30</f>
        <v>0</v>
      </c>
      <c r="T30" s="206">
        <f>'Ｓ４７(1972)'!G30</f>
        <v>0</v>
      </c>
      <c r="U30" s="207"/>
      <c r="V30" s="200"/>
      <c r="W30" s="172"/>
      <c r="X30" s="172"/>
      <c r="Y30" s="212"/>
      <c r="Z30" s="209"/>
      <c r="AA30" s="210"/>
      <c r="AB30" s="210"/>
      <c r="AC30" s="510"/>
      <c r="AD30" s="165"/>
      <c r="AE30" s="165"/>
      <c r="AF30" s="165"/>
      <c r="AG30" s="165"/>
      <c r="AH30" s="165"/>
    </row>
    <row r="31" spans="1:34" ht="14.45" customHeight="1">
      <c r="A31" s="557">
        <v>0</v>
      </c>
      <c r="B31" s="558">
        <v>0</v>
      </c>
      <c r="C31" s="558">
        <v>0</v>
      </c>
      <c r="D31" s="558">
        <v>0</v>
      </c>
      <c r="E31" s="558">
        <v>0</v>
      </c>
      <c r="F31" s="558">
        <v>0</v>
      </c>
      <c r="G31" s="558">
        <v>0</v>
      </c>
      <c r="H31" s="558">
        <v>0</v>
      </c>
      <c r="I31" s="559">
        <v>0</v>
      </c>
      <c r="K31" s="199"/>
      <c r="L31" s="200"/>
      <c r="M31" s="201" t="s">
        <v>101</v>
      </c>
      <c r="N31" s="202"/>
      <c r="O31" s="203" t="s">
        <v>77</v>
      </c>
      <c r="P31" s="204">
        <f>'Ｓ４７(1972)'!A31</f>
        <v>0</v>
      </c>
      <c r="Q31" s="205">
        <f>'Ｓ４７(1972)'!B31</f>
        <v>0</v>
      </c>
      <c r="R31" s="205">
        <f>'Ｓ４７(1972)'!D31</f>
        <v>0</v>
      </c>
      <c r="S31" s="205">
        <f>'Ｓ４７(1972)'!E31</f>
        <v>0</v>
      </c>
      <c r="T31" s="206">
        <f>'Ｓ４７(1972)'!G31</f>
        <v>0</v>
      </c>
      <c r="U31" s="207"/>
      <c r="V31" s="200"/>
      <c r="W31" s="172"/>
      <c r="X31" s="172"/>
      <c r="Y31" s="212"/>
      <c r="Z31" s="209"/>
      <c r="AA31" s="210"/>
      <c r="AB31" s="210"/>
      <c r="AC31" s="510"/>
      <c r="AD31" s="165"/>
      <c r="AE31" s="165"/>
      <c r="AF31" s="165"/>
      <c r="AG31" s="165"/>
      <c r="AH31" s="165"/>
    </row>
    <row r="32" spans="1:34" ht="14.45" customHeight="1">
      <c r="A32" s="557">
        <v>9700</v>
      </c>
      <c r="B32" s="558">
        <v>9700</v>
      </c>
      <c r="C32" s="558">
        <v>0</v>
      </c>
      <c r="D32" s="558">
        <v>3187</v>
      </c>
      <c r="E32" s="558">
        <v>45</v>
      </c>
      <c r="F32" s="558">
        <v>0</v>
      </c>
      <c r="G32" s="558">
        <v>2500</v>
      </c>
      <c r="H32" s="558">
        <v>3968</v>
      </c>
      <c r="I32" s="559">
        <v>0</v>
      </c>
      <c r="K32" s="199"/>
      <c r="L32" s="200"/>
      <c r="M32" s="201" t="s">
        <v>13</v>
      </c>
      <c r="N32" s="202"/>
      <c r="O32" s="203"/>
      <c r="P32" s="224">
        <f>P29-P30-P31</f>
        <v>0</v>
      </c>
      <c r="Q32" s="225">
        <f>Q29-Q30-Q31</f>
        <v>0</v>
      </c>
      <c r="R32" s="225">
        <f>R29-R30-R31</f>
        <v>0</v>
      </c>
      <c r="S32" s="225">
        <f>S29-S30-S31</f>
        <v>0</v>
      </c>
      <c r="T32" s="226">
        <f>T29-T30-T31</f>
        <v>0</v>
      </c>
      <c r="U32" s="207"/>
      <c r="V32" s="200"/>
      <c r="W32" s="172"/>
      <c r="X32" s="172"/>
      <c r="Y32" s="212"/>
      <c r="Z32" s="209"/>
      <c r="AA32" s="210"/>
      <c r="AB32" s="210"/>
      <c r="AC32" s="510"/>
      <c r="AD32" s="165"/>
      <c r="AE32" s="165"/>
      <c r="AF32" s="165"/>
      <c r="AG32" s="165"/>
      <c r="AH32" s="165"/>
    </row>
    <row r="33" spans="1:34" ht="14.45" customHeight="1">
      <c r="A33" s="557">
        <v>0</v>
      </c>
      <c r="B33" s="558">
        <v>0</v>
      </c>
      <c r="C33" s="558">
        <v>0</v>
      </c>
      <c r="D33" s="558">
        <v>0</v>
      </c>
      <c r="E33" s="558">
        <v>0</v>
      </c>
      <c r="F33" s="558">
        <v>0</v>
      </c>
      <c r="G33" s="558">
        <v>0</v>
      </c>
      <c r="H33" s="558">
        <v>0</v>
      </c>
      <c r="I33" s="559">
        <v>0</v>
      </c>
      <c r="K33" s="199"/>
      <c r="L33" s="178"/>
      <c r="M33" s="201" t="s">
        <v>47</v>
      </c>
      <c r="N33" s="202"/>
      <c r="O33" s="203" t="s">
        <v>48</v>
      </c>
      <c r="P33" s="204">
        <f>'Ｓ４７(1972)'!A33</f>
        <v>0</v>
      </c>
      <c r="Q33" s="205">
        <f>'Ｓ４７(1972)'!B33</f>
        <v>0</v>
      </c>
      <c r="R33" s="205">
        <f>'Ｓ４７(1972)'!D33</f>
        <v>0</v>
      </c>
      <c r="S33" s="205">
        <f>'Ｓ４７(1972)'!E33</f>
        <v>0</v>
      </c>
      <c r="T33" s="206">
        <f>'Ｓ４７(1972)'!G33</f>
        <v>0</v>
      </c>
      <c r="U33" s="207" t="s">
        <v>4</v>
      </c>
      <c r="V33" s="201" t="s">
        <v>49</v>
      </c>
      <c r="W33" s="202"/>
      <c r="X33" s="202"/>
      <c r="Y33" s="203" t="s">
        <v>17</v>
      </c>
      <c r="Z33" s="204">
        <f>'Ｓ４７(1972)'!A174</f>
        <v>0</v>
      </c>
      <c r="AA33" s="205">
        <f>'Ｓ４７(1972)'!B174</f>
        <v>0</v>
      </c>
      <c r="AB33" s="206">
        <f>'Ｓ４７(1972)'!C174</f>
        <v>0</v>
      </c>
      <c r="AC33" s="565">
        <f>'Ｓ４７(1972)'!E174</f>
        <v>0</v>
      </c>
      <c r="AD33" s="165"/>
      <c r="AE33" s="165"/>
      <c r="AF33" s="165"/>
      <c r="AG33" s="165"/>
      <c r="AH33" s="165"/>
    </row>
    <row r="34" spans="1:34" ht="14.45" customHeight="1">
      <c r="A34" s="557">
        <v>0</v>
      </c>
      <c r="B34" s="558">
        <v>0</v>
      </c>
      <c r="C34" s="558">
        <v>0</v>
      </c>
      <c r="D34" s="558">
        <v>0</v>
      </c>
      <c r="E34" s="558">
        <v>0</v>
      </c>
      <c r="F34" s="558">
        <v>0</v>
      </c>
      <c r="G34" s="558">
        <v>0</v>
      </c>
      <c r="H34" s="558">
        <v>0</v>
      </c>
      <c r="I34" s="559">
        <v>0</v>
      </c>
      <c r="K34" s="199"/>
      <c r="L34" s="200"/>
      <c r="M34" s="201" t="s">
        <v>50</v>
      </c>
      <c r="N34" s="202"/>
      <c r="O34" s="203" t="s">
        <v>51</v>
      </c>
      <c r="P34" s="204">
        <f>'Ｓ４７(1972)'!A34</f>
        <v>0</v>
      </c>
      <c r="Q34" s="205">
        <f>'Ｓ４７(1972)'!B34</f>
        <v>0</v>
      </c>
      <c r="R34" s="205">
        <f>'Ｓ４７(1972)'!D34</f>
        <v>0</v>
      </c>
      <c r="S34" s="205">
        <f>'Ｓ４７(1972)'!E34</f>
        <v>0</v>
      </c>
      <c r="T34" s="206">
        <f>'Ｓ４７(1972)'!G34</f>
        <v>0</v>
      </c>
      <c r="U34" s="207"/>
      <c r="V34" s="200"/>
      <c r="W34" s="172"/>
      <c r="X34" s="172"/>
      <c r="Y34" s="212"/>
      <c r="Z34" s="209"/>
      <c r="AA34" s="210"/>
      <c r="AB34" s="210"/>
      <c r="AC34" s="510"/>
      <c r="AD34" s="165"/>
      <c r="AE34" s="165"/>
      <c r="AF34" s="165"/>
      <c r="AG34" s="165"/>
      <c r="AH34" s="165"/>
    </row>
    <row r="35" spans="1:34" ht="14.45" customHeight="1">
      <c r="A35" s="557">
        <v>0</v>
      </c>
      <c r="B35" s="558">
        <v>0</v>
      </c>
      <c r="C35" s="558">
        <v>0</v>
      </c>
      <c r="D35" s="558">
        <v>0</v>
      </c>
      <c r="E35" s="558">
        <v>0</v>
      </c>
      <c r="F35" s="558">
        <v>0</v>
      </c>
      <c r="G35" s="558">
        <v>0</v>
      </c>
      <c r="H35" s="558">
        <v>0</v>
      </c>
      <c r="I35" s="559">
        <v>0</v>
      </c>
      <c r="K35" s="199" t="s">
        <v>129</v>
      </c>
      <c r="L35" s="200"/>
      <c r="M35" s="201" t="s">
        <v>52</v>
      </c>
      <c r="N35" s="202"/>
      <c r="O35" s="203" t="s">
        <v>53</v>
      </c>
      <c r="P35" s="204">
        <f>'Ｓ４７(1972)'!A35</f>
        <v>0</v>
      </c>
      <c r="Q35" s="205">
        <f>'Ｓ４７(1972)'!B35</f>
        <v>0</v>
      </c>
      <c r="R35" s="205">
        <f>'Ｓ４７(1972)'!D35</f>
        <v>0</v>
      </c>
      <c r="S35" s="205">
        <f>'Ｓ４７(1972)'!E35</f>
        <v>0</v>
      </c>
      <c r="T35" s="206">
        <f>'Ｓ４７(1972)'!G35</f>
        <v>0</v>
      </c>
      <c r="U35" s="207"/>
      <c r="V35" s="200"/>
      <c r="W35" s="172"/>
      <c r="X35" s="172"/>
      <c r="Y35" s="212"/>
      <c r="Z35" s="209"/>
      <c r="AA35" s="210"/>
      <c r="AB35" s="210"/>
      <c r="AC35" s="510"/>
      <c r="AD35" s="165"/>
      <c r="AE35" s="165"/>
      <c r="AF35" s="165"/>
      <c r="AG35" s="165"/>
      <c r="AH35" s="165"/>
    </row>
    <row r="36" spans="1:34" ht="14.45" customHeight="1">
      <c r="A36" s="557">
        <v>0</v>
      </c>
      <c r="B36" s="558">
        <v>0</v>
      </c>
      <c r="C36" s="558">
        <v>0</v>
      </c>
      <c r="D36" s="558">
        <v>0</v>
      </c>
      <c r="E36" s="558">
        <v>0</v>
      </c>
      <c r="F36" s="558">
        <v>0</v>
      </c>
      <c r="G36" s="558">
        <v>0</v>
      </c>
      <c r="H36" s="558">
        <v>0</v>
      </c>
      <c r="I36" s="559">
        <v>0</v>
      </c>
      <c r="K36" s="199"/>
      <c r="L36" s="200" t="s">
        <v>54</v>
      </c>
      <c r="M36" s="201" t="s">
        <v>32</v>
      </c>
      <c r="N36" s="202"/>
      <c r="O36" s="203" t="s">
        <v>55</v>
      </c>
      <c r="P36" s="204">
        <f>'Ｓ４７(1972)'!A36</f>
        <v>0</v>
      </c>
      <c r="Q36" s="205">
        <f>'Ｓ４７(1972)'!B36</f>
        <v>0</v>
      </c>
      <c r="R36" s="205">
        <f>'Ｓ４７(1972)'!D36</f>
        <v>0</v>
      </c>
      <c r="S36" s="205">
        <f>'Ｓ４７(1972)'!E36</f>
        <v>0</v>
      </c>
      <c r="T36" s="206">
        <f>'Ｓ４７(1972)'!G36</f>
        <v>0</v>
      </c>
      <c r="U36" s="207"/>
      <c r="V36" s="200"/>
      <c r="W36" s="172"/>
      <c r="X36" s="172"/>
      <c r="Y36" s="212"/>
      <c r="Z36" s="209"/>
      <c r="AA36" s="210"/>
      <c r="AB36" s="210"/>
      <c r="AC36" s="510"/>
      <c r="AD36" s="165"/>
      <c r="AE36" s="165"/>
      <c r="AF36" s="165"/>
      <c r="AG36" s="165"/>
      <c r="AH36" s="165"/>
    </row>
    <row r="37" spans="1:34" ht="14.45" customHeight="1">
      <c r="A37" s="557">
        <v>0</v>
      </c>
      <c r="B37" s="558">
        <v>0</v>
      </c>
      <c r="C37" s="558">
        <v>0</v>
      </c>
      <c r="D37" s="558">
        <v>0</v>
      </c>
      <c r="E37" s="558">
        <v>0</v>
      </c>
      <c r="F37" s="558">
        <v>0</v>
      </c>
      <c r="G37" s="558">
        <v>0</v>
      </c>
      <c r="H37" s="558">
        <v>0</v>
      </c>
      <c r="I37" s="559">
        <v>0</v>
      </c>
      <c r="K37" s="199"/>
      <c r="L37" s="200"/>
      <c r="M37" s="201" t="s">
        <v>42</v>
      </c>
      <c r="N37" s="202"/>
      <c r="O37" s="203" t="s">
        <v>56</v>
      </c>
      <c r="P37" s="204">
        <f>'Ｓ４７(1972)'!A37</f>
        <v>0</v>
      </c>
      <c r="Q37" s="205">
        <f>'Ｓ４７(1972)'!B37</f>
        <v>0</v>
      </c>
      <c r="R37" s="205">
        <f>'Ｓ４７(1972)'!D37</f>
        <v>0</v>
      </c>
      <c r="S37" s="205">
        <f>'Ｓ４７(1972)'!E37</f>
        <v>0</v>
      </c>
      <c r="T37" s="206">
        <f>'Ｓ４７(1972)'!G37</f>
        <v>0</v>
      </c>
      <c r="U37" s="207"/>
      <c r="V37" s="200"/>
      <c r="W37" s="172"/>
      <c r="X37" s="172"/>
      <c r="Y37" s="212"/>
      <c r="Z37" s="209"/>
      <c r="AA37" s="210"/>
      <c r="AB37" s="210"/>
      <c r="AC37" s="510"/>
      <c r="AD37" s="165"/>
      <c r="AE37" s="165"/>
      <c r="AF37" s="165"/>
      <c r="AG37" s="165"/>
      <c r="AH37" s="165"/>
    </row>
    <row r="38" spans="1:34" ht="14.45" customHeight="1">
      <c r="A38" s="557">
        <v>0</v>
      </c>
      <c r="B38" s="558">
        <v>0</v>
      </c>
      <c r="C38" s="558">
        <v>0</v>
      </c>
      <c r="D38" s="558">
        <v>0</v>
      </c>
      <c r="E38" s="558">
        <v>0</v>
      </c>
      <c r="F38" s="558">
        <v>0</v>
      </c>
      <c r="G38" s="558">
        <v>0</v>
      </c>
      <c r="H38" s="558">
        <v>0</v>
      </c>
      <c r="I38" s="559">
        <v>0</v>
      </c>
      <c r="K38" s="199"/>
      <c r="L38" s="200"/>
      <c r="M38" s="201" t="s">
        <v>57</v>
      </c>
      <c r="N38" s="202"/>
      <c r="O38" s="203" t="s">
        <v>58</v>
      </c>
      <c r="P38" s="204">
        <f>'Ｓ４７(1972)'!A38</f>
        <v>0</v>
      </c>
      <c r="Q38" s="205">
        <f>'Ｓ４７(1972)'!B38</f>
        <v>0</v>
      </c>
      <c r="R38" s="205">
        <f>'Ｓ４７(1972)'!D38</f>
        <v>0</v>
      </c>
      <c r="S38" s="205">
        <f>'Ｓ４７(1972)'!E38</f>
        <v>0</v>
      </c>
      <c r="T38" s="206">
        <f>'Ｓ４７(1972)'!G38</f>
        <v>0</v>
      </c>
      <c r="U38" s="207"/>
      <c r="V38" s="200"/>
      <c r="W38" s="172"/>
      <c r="X38" s="172"/>
      <c r="Y38" s="212"/>
      <c r="Z38" s="209"/>
      <c r="AA38" s="210"/>
      <c r="AB38" s="210"/>
      <c r="AC38" s="510"/>
      <c r="AD38" s="165"/>
      <c r="AE38" s="165"/>
      <c r="AF38" s="165"/>
      <c r="AG38" s="165"/>
      <c r="AH38" s="165"/>
    </row>
    <row r="39" spans="1:34" ht="14.45" customHeight="1">
      <c r="A39" s="557">
        <v>0</v>
      </c>
      <c r="B39" s="558">
        <v>0</v>
      </c>
      <c r="C39" s="558">
        <v>0</v>
      </c>
      <c r="D39" s="558">
        <v>0</v>
      </c>
      <c r="E39" s="558">
        <v>0</v>
      </c>
      <c r="F39" s="558">
        <v>0</v>
      </c>
      <c r="G39" s="558">
        <v>0</v>
      </c>
      <c r="H39" s="558">
        <v>0</v>
      </c>
      <c r="I39" s="559">
        <v>0</v>
      </c>
      <c r="K39" s="199"/>
      <c r="L39" s="200"/>
      <c r="M39" s="178" t="s">
        <v>60</v>
      </c>
      <c r="N39" s="202"/>
      <c r="O39" s="203" t="s">
        <v>61</v>
      </c>
      <c r="P39" s="204">
        <f>'Ｓ４７(1972)'!A39</f>
        <v>0</v>
      </c>
      <c r="Q39" s="205">
        <f>'Ｓ４７(1972)'!B39</f>
        <v>0</v>
      </c>
      <c r="R39" s="205">
        <f>'Ｓ４７(1972)'!D39</f>
        <v>0</v>
      </c>
      <c r="S39" s="205">
        <f>'Ｓ４７(1972)'!E39</f>
        <v>0</v>
      </c>
      <c r="T39" s="206">
        <f>'Ｓ４７(1972)'!G39</f>
        <v>0</v>
      </c>
      <c r="U39" s="207"/>
      <c r="V39" s="200"/>
      <c r="W39" s="172"/>
      <c r="X39" s="172"/>
      <c r="Y39" s="212"/>
      <c r="Z39" s="209"/>
      <c r="AA39" s="210"/>
      <c r="AB39" s="210"/>
      <c r="AC39" s="510"/>
      <c r="AD39" s="165"/>
      <c r="AE39" s="165"/>
      <c r="AF39" s="165"/>
      <c r="AG39" s="165"/>
      <c r="AH39" s="165"/>
    </row>
    <row r="40" spans="1:34" ht="14.45" customHeight="1">
      <c r="A40" s="557">
        <v>0</v>
      </c>
      <c r="B40" s="558">
        <v>0</v>
      </c>
      <c r="C40" s="558">
        <v>0</v>
      </c>
      <c r="D40" s="558">
        <v>0</v>
      </c>
      <c r="E40" s="558">
        <v>0</v>
      </c>
      <c r="F40" s="558">
        <v>0</v>
      </c>
      <c r="G40" s="558">
        <v>0</v>
      </c>
      <c r="H40" s="558">
        <v>0</v>
      </c>
      <c r="I40" s="559">
        <v>0</v>
      </c>
      <c r="K40" s="199"/>
      <c r="L40" s="200" t="s">
        <v>59</v>
      </c>
      <c r="M40" s="200"/>
      <c r="N40" s="201" t="s">
        <v>62</v>
      </c>
      <c r="O40" s="203" t="s">
        <v>63</v>
      </c>
      <c r="P40" s="204">
        <f>'Ｓ４７(1972)'!A40</f>
        <v>0</v>
      </c>
      <c r="Q40" s="205">
        <f>'Ｓ４７(1972)'!B40</f>
        <v>0</v>
      </c>
      <c r="R40" s="205">
        <f>'Ｓ４７(1972)'!D40</f>
        <v>0</v>
      </c>
      <c r="S40" s="205">
        <f>'Ｓ４７(1972)'!E40</f>
        <v>0</v>
      </c>
      <c r="T40" s="206">
        <f>'Ｓ４７(1972)'!G40</f>
        <v>0</v>
      </c>
      <c r="U40" s="207"/>
      <c r="V40" s="201" t="s">
        <v>62</v>
      </c>
      <c r="W40" s="202"/>
      <c r="X40" s="202"/>
      <c r="Y40" s="203" t="s">
        <v>18</v>
      </c>
      <c r="Z40" s="204">
        <f>'Ｓ４７(1972)'!A175</f>
        <v>0</v>
      </c>
      <c r="AA40" s="205">
        <f>'Ｓ４７(1972)'!B175</f>
        <v>0</v>
      </c>
      <c r="AB40" s="206">
        <f>'Ｓ４７(1972)'!C175</f>
        <v>0</v>
      </c>
      <c r="AC40" s="565">
        <f>'Ｓ４７(1972)'!E175</f>
        <v>0</v>
      </c>
      <c r="AD40" s="165"/>
      <c r="AE40" s="165"/>
      <c r="AF40" s="165"/>
      <c r="AG40" s="165"/>
      <c r="AH40" s="165"/>
    </row>
    <row r="41" spans="1:34" ht="14.45" customHeight="1">
      <c r="A41" s="557">
        <v>0</v>
      </c>
      <c r="B41" s="558">
        <v>0</v>
      </c>
      <c r="C41" s="558">
        <v>0</v>
      </c>
      <c r="D41" s="558">
        <v>0</v>
      </c>
      <c r="E41" s="558">
        <v>0</v>
      </c>
      <c r="F41" s="558">
        <v>0</v>
      </c>
      <c r="G41" s="558">
        <v>0</v>
      </c>
      <c r="H41" s="558">
        <v>0</v>
      </c>
      <c r="I41" s="559">
        <v>0</v>
      </c>
      <c r="K41" s="199"/>
      <c r="L41" s="200"/>
      <c r="M41" s="200"/>
      <c r="N41" s="201" t="s">
        <v>64</v>
      </c>
      <c r="O41" s="203" t="s">
        <v>65</v>
      </c>
      <c r="P41" s="204">
        <f>'Ｓ４７(1972)'!A41</f>
        <v>0</v>
      </c>
      <c r="Q41" s="205">
        <f>'Ｓ４７(1972)'!B41</f>
        <v>0</v>
      </c>
      <c r="R41" s="205">
        <f>'Ｓ４７(1972)'!D41</f>
        <v>0</v>
      </c>
      <c r="S41" s="205">
        <f>'Ｓ４７(1972)'!E41</f>
        <v>0</v>
      </c>
      <c r="T41" s="206">
        <f>'Ｓ４７(1972)'!G41</f>
        <v>0</v>
      </c>
      <c r="U41" s="207"/>
      <c r="V41" s="200"/>
      <c r="W41" s="172"/>
      <c r="X41" s="172"/>
      <c r="Y41" s="212"/>
      <c r="Z41" s="209"/>
      <c r="AA41" s="210"/>
      <c r="AB41" s="210"/>
      <c r="AC41" s="510"/>
      <c r="AD41" s="165"/>
      <c r="AE41" s="165"/>
      <c r="AF41" s="165"/>
      <c r="AG41" s="165"/>
      <c r="AH41" s="165"/>
    </row>
    <row r="42" spans="1:34" ht="14.45" customHeight="1">
      <c r="A42" s="557">
        <v>0</v>
      </c>
      <c r="B42" s="558">
        <v>0</v>
      </c>
      <c r="C42" s="558">
        <v>0</v>
      </c>
      <c r="D42" s="558">
        <v>0</v>
      </c>
      <c r="E42" s="558">
        <v>0</v>
      </c>
      <c r="F42" s="558">
        <v>0</v>
      </c>
      <c r="G42" s="558">
        <v>0</v>
      </c>
      <c r="H42" s="558">
        <v>0</v>
      </c>
      <c r="I42" s="559">
        <v>0</v>
      </c>
      <c r="K42" s="199" t="s">
        <v>38</v>
      </c>
      <c r="L42" s="200"/>
      <c r="M42" s="200"/>
      <c r="N42" s="201" t="s">
        <v>66</v>
      </c>
      <c r="O42" s="203" t="s">
        <v>67</v>
      </c>
      <c r="P42" s="204">
        <f>'Ｓ４７(1972)'!A42</f>
        <v>0</v>
      </c>
      <c r="Q42" s="205">
        <f>'Ｓ４７(1972)'!B42</f>
        <v>0</v>
      </c>
      <c r="R42" s="205">
        <f>'Ｓ４７(1972)'!D42</f>
        <v>0</v>
      </c>
      <c r="S42" s="205">
        <f>'Ｓ４７(1972)'!E42</f>
        <v>0</v>
      </c>
      <c r="T42" s="206">
        <f>'Ｓ４７(1972)'!G42</f>
        <v>0</v>
      </c>
      <c r="U42" s="207"/>
      <c r="V42" s="200"/>
      <c r="W42" s="172"/>
      <c r="X42" s="172"/>
      <c r="Y42" s="212"/>
      <c r="Z42" s="209"/>
      <c r="AA42" s="210"/>
      <c r="AB42" s="210"/>
      <c r="AC42" s="510"/>
      <c r="AD42" s="165"/>
      <c r="AE42" s="165"/>
      <c r="AF42" s="165"/>
      <c r="AG42" s="165"/>
      <c r="AH42" s="165"/>
    </row>
    <row r="43" spans="1:34" ht="14.45" customHeight="1">
      <c r="A43" s="557">
        <v>0</v>
      </c>
      <c r="B43" s="558">
        <v>0</v>
      </c>
      <c r="C43" s="558">
        <v>0</v>
      </c>
      <c r="D43" s="558">
        <v>0</v>
      </c>
      <c r="E43" s="558">
        <v>0</v>
      </c>
      <c r="F43" s="558">
        <v>0</v>
      </c>
      <c r="G43" s="558">
        <v>0</v>
      </c>
      <c r="H43" s="558">
        <v>0</v>
      </c>
      <c r="I43" s="559">
        <v>0</v>
      </c>
      <c r="K43" s="199"/>
      <c r="L43" s="200"/>
      <c r="M43" s="200"/>
      <c r="N43" s="201" t="s">
        <v>645</v>
      </c>
      <c r="O43" s="203" t="s">
        <v>69</v>
      </c>
      <c r="P43" s="204">
        <f>'Ｓ４７(1972)'!A43</f>
        <v>0</v>
      </c>
      <c r="Q43" s="205">
        <f>'Ｓ４７(1972)'!B43</f>
        <v>0</v>
      </c>
      <c r="R43" s="205">
        <f>'Ｓ４７(1972)'!D43</f>
        <v>0</v>
      </c>
      <c r="S43" s="205">
        <f>'Ｓ４７(1972)'!E43</f>
        <v>0</v>
      </c>
      <c r="T43" s="206">
        <f>'Ｓ４７(1972)'!G43</f>
        <v>0</v>
      </c>
      <c r="U43" s="207"/>
      <c r="V43" s="200"/>
      <c r="W43" s="172"/>
      <c r="X43" s="172"/>
      <c r="Y43" s="212"/>
      <c r="Z43" s="209"/>
      <c r="AA43" s="210"/>
      <c r="AB43" s="210"/>
      <c r="AC43" s="510"/>
      <c r="AD43" s="165"/>
      <c r="AE43" s="165"/>
      <c r="AF43" s="165"/>
      <c r="AG43" s="165"/>
      <c r="AH43" s="165"/>
    </row>
    <row r="44" spans="1:34" ht="14.45" customHeight="1">
      <c r="A44" s="557">
        <v>9700</v>
      </c>
      <c r="B44" s="558">
        <v>9700</v>
      </c>
      <c r="C44" s="558">
        <v>0</v>
      </c>
      <c r="D44" s="558">
        <v>3187</v>
      </c>
      <c r="E44" s="558">
        <v>45</v>
      </c>
      <c r="F44" s="558">
        <v>0</v>
      </c>
      <c r="G44" s="558">
        <v>2500</v>
      </c>
      <c r="H44" s="558">
        <v>3968</v>
      </c>
      <c r="I44" s="559">
        <v>0</v>
      </c>
      <c r="K44" s="199"/>
      <c r="L44" s="200" t="s">
        <v>41</v>
      </c>
      <c r="M44" s="221"/>
      <c r="N44" s="201" t="s">
        <v>13</v>
      </c>
      <c r="O44" s="203"/>
      <c r="P44" s="224">
        <f>P39-P40-P41-P42-P43</f>
        <v>0</v>
      </c>
      <c r="Q44" s="225">
        <f>Q39-Q40-Q41-Q42-Q43</f>
        <v>0</v>
      </c>
      <c r="R44" s="225">
        <f>R39-R40-R41-R42-R43</f>
        <v>0</v>
      </c>
      <c r="S44" s="225">
        <f>S39-S40-S41-S42-S43</f>
        <v>0</v>
      </c>
      <c r="T44" s="226">
        <f>T39-T40-T41-T42-T43</f>
        <v>0</v>
      </c>
      <c r="U44" s="207"/>
      <c r="V44" s="200"/>
      <c r="W44" s="172"/>
      <c r="X44" s="172"/>
      <c r="Y44" s="212"/>
      <c r="Z44" s="209"/>
      <c r="AA44" s="210"/>
      <c r="AB44" s="210"/>
      <c r="AC44" s="510"/>
      <c r="AD44" s="165"/>
      <c r="AE44" s="165"/>
      <c r="AF44" s="165"/>
      <c r="AG44" s="165"/>
      <c r="AH44" s="165"/>
    </row>
    <row r="45" spans="1:34" ht="14.45" customHeight="1">
      <c r="A45" s="557">
        <v>0</v>
      </c>
      <c r="B45" s="558">
        <v>0</v>
      </c>
      <c r="C45" s="558">
        <v>0</v>
      </c>
      <c r="D45" s="558">
        <v>0</v>
      </c>
      <c r="E45" s="558">
        <v>0</v>
      </c>
      <c r="F45" s="558">
        <v>0</v>
      </c>
      <c r="G45" s="558">
        <v>0</v>
      </c>
      <c r="H45" s="558">
        <v>0</v>
      </c>
      <c r="I45" s="559">
        <v>0</v>
      </c>
      <c r="K45" s="227" t="s">
        <v>803</v>
      </c>
      <c r="L45" s="200"/>
      <c r="M45" s="201" t="s">
        <v>70</v>
      </c>
      <c r="N45" s="202"/>
      <c r="O45" s="203" t="s">
        <v>71</v>
      </c>
      <c r="P45" s="204">
        <f>'Ｓ４７(1972)'!A44</f>
        <v>9700</v>
      </c>
      <c r="Q45" s="205">
        <f>'Ｓ４７(1972)'!B44</f>
        <v>9700</v>
      </c>
      <c r="R45" s="205">
        <f>'Ｓ４７(1972)'!D44</f>
        <v>3187</v>
      </c>
      <c r="S45" s="205">
        <f>'Ｓ４７(1972)'!E44</f>
        <v>45</v>
      </c>
      <c r="T45" s="206">
        <f>'Ｓ４７(1972)'!G44</f>
        <v>2500</v>
      </c>
      <c r="U45" s="207" t="s">
        <v>72</v>
      </c>
      <c r="V45" s="201" t="s">
        <v>87</v>
      </c>
      <c r="W45" s="202"/>
      <c r="X45" s="202"/>
      <c r="Y45" s="203" t="s">
        <v>93</v>
      </c>
      <c r="Z45" s="204">
        <f>'Ｓ４７(1972)'!A176</f>
        <v>3348</v>
      </c>
      <c r="AA45" s="205">
        <f>'Ｓ４７(1972)'!B176</f>
        <v>0</v>
      </c>
      <c r="AB45" s="206">
        <f>'Ｓ４７(1972)'!C176</f>
        <v>0</v>
      </c>
      <c r="AC45" s="565">
        <f>'Ｓ４７(1972)'!E176</f>
        <v>0</v>
      </c>
      <c r="AD45" s="165"/>
      <c r="AE45" s="165"/>
      <c r="AF45" s="165"/>
      <c r="AG45" s="165"/>
      <c r="AH45" s="165"/>
    </row>
    <row r="46" spans="1:34" ht="14.45" customHeight="1">
      <c r="A46" s="557">
        <v>0</v>
      </c>
      <c r="B46" s="558">
        <v>0</v>
      </c>
      <c r="C46" s="558">
        <v>0</v>
      </c>
      <c r="D46" s="558">
        <v>0</v>
      </c>
      <c r="E46" s="558">
        <v>0</v>
      </c>
      <c r="F46" s="558">
        <v>0</v>
      </c>
      <c r="G46" s="558">
        <v>0</v>
      </c>
      <c r="H46" s="558">
        <v>0</v>
      </c>
      <c r="I46" s="559">
        <v>0</v>
      </c>
      <c r="K46" s="199" t="s">
        <v>130</v>
      </c>
      <c r="L46" s="200"/>
      <c r="M46" s="201" t="s">
        <v>73</v>
      </c>
      <c r="N46" s="202"/>
      <c r="O46" s="203" t="s">
        <v>74</v>
      </c>
      <c r="P46" s="204">
        <f>'Ｓ４７(1972)'!A45</f>
        <v>0</v>
      </c>
      <c r="Q46" s="205">
        <f>'Ｓ４７(1972)'!B45</f>
        <v>0</v>
      </c>
      <c r="R46" s="205">
        <f>'Ｓ４７(1972)'!D45</f>
        <v>0</v>
      </c>
      <c r="S46" s="205">
        <f>'Ｓ４７(1972)'!E45</f>
        <v>0</v>
      </c>
      <c r="T46" s="206">
        <f>'Ｓ４７(1972)'!G45</f>
        <v>0</v>
      </c>
      <c r="U46" s="207"/>
      <c r="V46" s="200"/>
      <c r="W46" s="172"/>
      <c r="X46" s="172"/>
      <c r="Y46" s="212"/>
      <c r="Z46" s="209"/>
      <c r="AA46" s="210"/>
      <c r="AB46" s="210"/>
      <c r="AC46" s="510"/>
      <c r="AD46" s="165"/>
      <c r="AE46" s="165"/>
      <c r="AF46" s="165"/>
      <c r="AG46" s="165"/>
      <c r="AH46" s="165"/>
    </row>
    <row r="47" spans="1:34" ht="14.45" customHeight="1">
      <c r="A47" s="557">
        <v>0</v>
      </c>
      <c r="B47" s="558">
        <v>0</v>
      </c>
      <c r="C47" s="558">
        <v>0</v>
      </c>
      <c r="D47" s="558">
        <v>0</v>
      </c>
      <c r="E47" s="558">
        <v>0</v>
      </c>
      <c r="F47" s="558">
        <v>0</v>
      </c>
      <c r="G47" s="558">
        <v>0</v>
      </c>
      <c r="H47" s="558">
        <v>0</v>
      </c>
      <c r="I47" s="559">
        <v>0</v>
      </c>
      <c r="K47" s="199"/>
      <c r="L47" s="221"/>
      <c r="M47" s="201" t="s">
        <v>13</v>
      </c>
      <c r="N47" s="202"/>
      <c r="O47" s="203" t="s">
        <v>76</v>
      </c>
      <c r="P47" s="204">
        <f>'Ｓ４７(1972)'!A46</f>
        <v>0</v>
      </c>
      <c r="Q47" s="205">
        <f>'Ｓ４７(1972)'!B46</f>
        <v>0</v>
      </c>
      <c r="R47" s="205">
        <f>'Ｓ４７(1972)'!D46</f>
        <v>0</v>
      </c>
      <c r="S47" s="205">
        <f>'Ｓ４７(1972)'!E46</f>
        <v>0</v>
      </c>
      <c r="T47" s="206">
        <f>'Ｓ４７(1972)'!G46</f>
        <v>0</v>
      </c>
      <c r="U47" s="207"/>
      <c r="V47" s="200"/>
      <c r="W47" s="172"/>
      <c r="X47" s="172"/>
      <c r="Y47" s="212"/>
      <c r="Z47" s="209"/>
      <c r="AA47" s="210"/>
      <c r="AB47" s="210"/>
      <c r="AC47" s="510"/>
      <c r="AD47" s="165"/>
      <c r="AE47" s="165"/>
      <c r="AF47" s="165"/>
      <c r="AG47" s="165"/>
      <c r="AH47" s="165"/>
    </row>
    <row r="48" spans="1:34" ht="14.45" customHeight="1">
      <c r="A48" s="557">
        <v>0</v>
      </c>
      <c r="B48" s="558">
        <v>0</v>
      </c>
      <c r="C48" s="558">
        <v>0</v>
      </c>
      <c r="D48" s="558">
        <v>0</v>
      </c>
      <c r="E48" s="558">
        <v>0</v>
      </c>
      <c r="F48" s="558">
        <v>0</v>
      </c>
      <c r="G48" s="558">
        <v>0</v>
      </c>
      <c r="H48" s="558">
        <v>0</v>
      </c>
      <c r="I48" s="559">
        <v>0</v>
      </c>
      <c r="K48" s="199" t="s">
        <v>4</v>
      </c>
      <c r="L48" s="178" t="s">
        <v>78</v>
      </c>
      <c r="M48" s="202"/>
      <c r="N48" s="202"/>
      <c r="O48" s="203" t="s">
        <v>79</v>
      </c>
      <c r="P48" s="204">
        <f>'Ｓ４７(1972)'!A47</f>
        <v>0</v>
      </c>
      <c r="Q48" s="205">
        <f>'Ｓ４７(1972)'!B47</f>
        <v>0</v>
      </c>
      <c r="R48" s="205">
        <f>'Ｓ４７(1972)'!D47</f>
        <v>0</v>
      </c>
      <c r="S48" s="205">
        <f>'Ｓ４７(1972)'!E47</f>
        <v>0</v>
      </c>
      <c r="T48" s="206">
        <f>'Ｓ４７(1972)'!G47</f>
        <v>0</v>
      </c>
      <c r="U48" s="207" t="s">
        <v>4</v>
      </c>
      <c r="V48" s="200"/>
      <c r="W48" s="172"/>
      <c r="X48" s="172"/>
      <c r="Y48" s="212"/>
      <c r="Z48" s="209"/>
      <c r="AA48" s="210"/>
      <c r="AB48" s="210"/>
      <c r="AC48" s="510"/>
      <c r="AD48" s="165"/>
      <c r="AE48" s="165"/>
      <c r="AF48" s="165"/>
      <c r="AG48" s="165"/>
      <c r="AH48" s="165"/>
    </row>
    <row r="49" spans="1:38" ht="14.45" customHeight="1">
      <c r="A49" s="557">
        <v>9081</v>
      </c>
      <c r="B49" s="558">
        <v>9081</v>
      </c>
      <c r="C49" s="558">
        <v>0</v>
      </c>
      <c r="D49" s="558">
        <v>1462</v>
      </c>
      <c r="E49" s="558">
        <v>0</v>
      </c>
      <c r="F49" s="558">
        <v>0</v>
      </c>
      <c r="G49" s="558">
        <v>3700</v>
      </c>
      <c r="H49" s="558">
        <v>0</v>
      </c>
      <c r="I49" s="559">
        <v>3919</v>
      </c>
      <c r="K49" s="199"/>
      <c r="L49" s="200"/>
      <c r="M49" s="201" t="s">
        <v>11</v>
      </c>
      <c r="N49" s="202"/>
      <c r="O49" s="203" t="s">
        <v>80</v>
      </c>
      <c r="P49" s="204">
        <f>'Ｓ４７(1972)'!A48</f>
        <v>0</v>
      </c>
      <c r="Q49" s="205">
        <f>'Ｓ４７(1972)'!B48</f>
        <v>0</v>
      </c>
      <c r="R49" s="205">
        <f>'Ｓ４７(1972)'!D48</f>
        <v>0</v>
      </c>
      <c r="S49" s="205">
        <f>'Ｓ４７(1972)'!E48</f>
        <v>0</v>
      </c>
      <c r="T49" s="206">
        <f>'Ｓ４７(1972)'!G48</f>
        <v>0</v>
      </c>
      <c r="U49" s="207"/>
      <c r="V49" s="200"/>
      <c r="W49" s="172"/>
      <c r="X49" s="172"/>
      <c r="Y49" s="212"/>
      <c r="Z49" s="209"/>
      <c r="AA49" s="210"/>
      <c r="AB49" s="210"/>
      <c r="AC49" s="510"/>
      <c r="AD49" s="165"/>
      <c r="AE49" s="165"/>
      <c r="AF49" s="165"/>
      <c r="AG49" s="165"/>
      <c r="AH49" s="165"/>
    </row>
    <row r="50" spans="1:38" ht="14.45" customHeight="1">
      <c r="A50" s="557">
        <v>9081</v>
      </c>
      <c r="B50" s="558">
        <v>9081</v>
      </c>
      <c r="C50" s="558">
        <v>0</v>
      </c>
      <c r="D50" s="558">
        <v>1462</v>
      </c>
      <c r="E50" s="558">
        <v>0</v>
      </c>
      <c r="F50" s="558">
        <v>0</v>
      </c>
      <c r="G50" s="558">
        <v>3700</v>
      </c>
      <c r="H50" s="558">
        <v>0</v>
      </c>
      <c r="I50" s="559">
        <v>3919</v>
      </c>
      <c r="K50" s="199"/>
      <c r="L50" s="221"/>
      <c r="M50" s="201" t="s">
        <v>13</v>
      </c>
      <c r="N50" s="202"/>
      <c r="O50" s="203"/>
      <c r="P50" s="224">
        <f>P48-P49</f>
        <v>0</v>
      </c>
      <c r="Q50" s="225">
        <f>Q48-Q49</f>
        <v>0</v>
      </c>
      <c r="R50" s="225">
        <f>R48-R49</f>
        <v>0</v>
      </c>
      <c r="S50" s="225">
        <f>S48-S49</f>
        <v>0</v>
      </c>
      <c r="T50" s="226">
        <f>T48-T49</f>
        <v>0</v>
      </c>
      <c r="U50" s="207"/>
      <c r="V50" s="221"/>
      <c r="W50" s="222"/>
      <c r="X50" s="222"/>
      <c r="Y50" s="223"/>
      <c r="Z50" s="228"/>
      <c r="AA50" s="229"/>
      <c r="AB50" s="229"/>
      <c r="AC50" s="512"/>
      <c r="AD50" s="165"/>
      <c r="AE50" s="165"/>
      <c r="AF50" s="165"/>
      <c r="AG50" s="165"/>
      <c r="AH50" s="165"/>
    </row>
    <row r="51" spans="1:38" ht="14.45" customHeight="1">
      <c r="A51" s="557">
        <v>0</v>
      </c>
      <c r="B51" s="558">
        <v>0</v>
      </c>
      <c r="C51" s="558">
        <v>0</v>
      </c>
      <c r="D51" s="558">
        <v>0</v>
      </c>
      <c r="E51" s="558">
        <v>0</v>
      </c>
      <c r="F51" s="558">
        <v>0</v>
      </c>
      <c r="G51" s="558">
        <v>0</v>
      </c>
      <c r="H51" s="558">
        <v>0</v>
      </c>
      <c r="I51" s="559">
        <v>0</v>
      </c>
      <c r="K51" s="199"/>
      <c r="L51" s="174"/>
      <c r="M51" s="201" t="s">
        <v>88</v>
      </c>
      <c r="N51" s="202"/>
      <c r="O51" s="203" t="s">
        <v>109</v>
      </c>
      <c r="P51" s="204">
        <f>'Ｓ４７(1972)'!A50</f>
        <v>9081</v>
      </c>
      <c r="Q51" s="205">
        <f>'Ｓ４７(1972)'!B50</f>
        <v>9081</v>
      </c>
      <c r="R51" s="205">
        <f>'Ｓ４７(1972)'!D50</f>
        <v>1462</v>
      </c>
      <c r="S51" s="205">
        <f>'Ｓ４７(1972)'!E50</f>
        <v>0</v>
      </c>
      <c r="T51" s="206">
        <f>'Ｓ４７(1972)'!G50</f>
        <v>3700</v>
      </c>
      <c r="U51" s="207"/>
      <c r="V51" s="201" t="s">
        <v>88</v>
      </c>
      <c r="W51" s="222"/>
      <c r="X51" s="222"/>
      <c r="Y51" s="223" t="s">
        <v>10</v>
      </c>
      <c r="Z51" s="231">
        <f>'Ｓ４７(1972)'!A170</f>
        <v>600</v>
      </c>
      <c r="AA51" s="232">
        <f>'Ｓ４７(1972)'!B170</f>
        <v>0</v>
      </c>
      <c r="AB51" s="233">
        <f>'Ｓ４７(1972)'!C170</f>
        <v>0</v>
      </c>
      <c r="AC51" s="565">
        <f>'Ｓ４７(1972)'!E170</f>
        <v>0</v>
      </c>
      <c r="AD51" s="165"/>
      <c r="AE51" s="165"/>
      <c r="AF51" s="165"/>
      <c r="AG51" s="165"/>
      <c r="AH51" s="165"/>
    </row>
    <row r="52" spans="1:38" ht="14.45" customHeight="1">
      <c r="A52" s="557">
        <v>0</v>
      </c>
      <c r="B52" s="558">
        <v>0</v>
      </c>
      <c r="C52" s="558">
        <v>0</v>
      </c>
      <c r="D52" s="558">
        <v>0</v>
      </c>
      <c r="E52" s="558">
        <v>0</v>
      </c>
      <c r="F52" s="558">
        <v>0</v>
      </c>
      <c r="G52" s="558">
        <v>0</v>
      </c>
      <c r="H52" s="558">
        <v>0</v>
      </c>
      <c r="I52" s="559">
        <v>0</v>
      </c>
      <c r="K52" s="199"/>
      <c r="L52" s="181" t="s">
        <v>91</v>
      </c>
      <c r="M52" s="201" t="s">
        <v>89</v>
      </c>
      <c r="N52" s="202"/>
      <c r="O52" s="203" t="s">
        <v>110</v>
      </c>
      <c r="P52" s="204">
        <f>'Ｓ４７(1972)'!A51</f>
        <v>0</v>
      </c>
      <c r="Q52" s="205">
        <f>'Ｓ４７(1972)'!B51</f>
        <v>0</v>
      </c>
      <c r="R52" s="205">
        <f>'Ｓ４７(1972)'!D51</f>
        <v>0</v>
      </c>
      <c r="S52" s="205">
        <f>'Ｓ４７(1972)'!E51</f>
        <v>0</v>
      </c>
      <c r="T52" s="206">
        <f>'Ｓ４７(1972)'!G51</f>
        <v>0</v>
      </c>
      <c r="U52" s="207"/>
      <c r="V52" s="221" t="s">
        <v>89</v>
      </c>
      <c r="W52" s="222"/>
      <c r="X52" s="222"/>
      <c r="Y52" s="223" t="s">
        <v>9</v>
      </c>
      <c r="Z52" s="231">
        <f>'Ｓ４７(1972)'!A171</f>
        <v>0</v>
      </c>
      <c r="AA52" s="232">
        <f>'Ｓ４７(1972)'!B171</f>
        <v>0</v>
      </c>
      <c r="AB52" s="233">
        <f>'Ｓ４７(1972)'!C171</f>
        <v>0</v>
      </c>
      <c r="AC52" s="566">
        <f>'Ｓ４７(1972)'!E171</f>
        <v>0</v>
      </c>
      <c r="AD52" s="165"/>
      <c r="AE52" s="165"/>
      <c r="AF52" s="165"/>
      <c r="AG52" s="165"/>
      <c r="AH52" s="165"/>
    </row>
    <row r="53" spans="1:38" ht="14.45" customHeight="1">
      <c r="A53" s="557">
        <v>0</v>
      </c>
      <c r="B53" s="558">
        <v>0</v>
      </c>
      <c r="C53" s="558">
        <v>0</v>
      </c>
      <c r="D53" s="558">
        <v>0</v>
      </c>
      <c r="E53" s="558">
        <v>0</v>
      </c>
      <c r="F53" s="558">
        <v>0</v>
      </c>
      <c r="G53" s="558">
        <v>0</v>
      </c>
      <c r="H53" s="558">
        <v>0</v>
      </c>
      <c r="I53" s="559">
        <v>0</v>
      </c>
      <c r="K53" s="199"/>
      <c r="L53" s="181"/>
      <c r="M53" s="201" t="s">
        <v>104</v>
      </c>
      <c r="N53" s="202"/>
      <c r="O53" s="203" t="s">
        <v>111</v>
      </c>
      <c r="P53" s="204">
        <f>'Ｓ４７(1972)'!A52</f>
        <v>0</v>
      </c>
      <c r="Q53" s="205">
        <f>'Ｓ４７(1972)'!B52</f>
        <v>0</v>
      </c>
      <c r="R53" s="205">
        <f>'Ｓ４７(1972)'!D52</f>
        <v>0</v>
      </c>
      <c r="S53" s="205">
        <f>'Ｓ４７(1972)'!E52</f>
        <v>0</v>
      </c>
      <c r="T53" s="206">
        <f>'Ｓ４７(1972)'!G52</f>
        <v>0</v>
      </c>
      <c r="U53" s="207"/>
      <c r="V53" s="221"/>
      <c r="W53" s="222"/>
      <c r="X53" s="222"/>
      <c r="Y53" s="223"/>
      <c r="Z53" s="228"/>
      <c r="AA53" s="234"/>
      <c r="AB53" s="229"/>
      <c r="AC53" s="512"/>
      <c r="AD53" s="165"/>
      <c r="AE53" s="165"/>
      <c r="AF53" s="165"/>
      <c r="AG53" s="165"/>
      <c r="AH53" s="165"/>
    </row>
    <row r="54" spans="1:38" ht="14.45" customHeight="1">
      <c r="A54" s="557">
        <v>0</v>
      </c>
      <c r="B54" s="558">
        <v>0</v>
      </c>
      <c r="C54" s="558">
        <v>0</v>
      </c>
      <c r="D54" s="558">
        <v>0</v>
      </c>
      <c r="E54" s="558">
        <v>0</v>
      </c>
      <c r="F54" s="558">
        <v>0</v>
      </c>
      <c r="G54" s="558">
        <v>0</v>
      </c>
      <c r="H54" s="558">
        <v>0</v>
      </c>
      <c r="I54" s="559">
        <v>0</v>
      </c>
      <c r="K54" s="199"/>
      <c r="L54" s="181"/>
      <c r="M54" s="201" t="s">
        <v>90</v>
      </c>
      <c r="N54" s="202"/>
      <c r="O54" s="203" t="s">
        <v>112</v>
      </c>
      <c r="P54" s="204">
        <f>'Ｓ４７(1972)'!A53</f>
        <v>0</v>
      </c>
      <c r="Q54" s="205">
        <f>'Ｓ４７(1972)'!B53</f>
        <v>0</v>
      </c>
      <c r="R54" s="205">
        <f>'Ｓ４７(1972)'!D53</f>
        <v>0</v>
      </c>
      <c r="S54" s="205">
        <f>'Ｓ４７(1972)'!E53</f>
        <v>0</v>
      </c>
      <c r="T54" s="206">
        <f>'Ｓ４７(1972)'!G53</f>
        <v>0</v>
      </c>
      <c r="U54" s="207"/>
      <c r="V54" s="221" t="s">
        <v>90</v>
      </c>
      <c r="W54" s="222"/>
      <c r="X54" s="222"/>
      <c r="Y54" s="223" t="s">
        <v>12</v>
      </c>
      <c r="Z54" s="231">
        <f>'Ｓ４７(1972)'!A172</f>
        <v>0</v>
      </c>
      <c r="AA54" s="232">
        <f>'Ｓ４７(1972)'!B172</f>
        <v>0</v>
      </c>
      <c r="AB54" s="233">
        <f>'Ｓ４７(1972)'!C172</f>
        <v>0</v>
      </c>
      <c r="AC54" s="565">
        <f>'Ｓ４７(1972)'!E172</f>
        <v>0</v>
      </c>
      <c r="AD54" s="165"/>
      <c r="AE54" s="165"/>
      <c r="AF54" s="165"/>
      <c r="AG54" s="165"/>
      <c r="AH54" s="165"/>
    </row>
    <row r="55" spans="1:38" ht="14.45" customHeight="1">
      <c r="A55" s="557">
        <v>0</v>
      </c>
      <c r="B55" s="558">
        <v>0</v>
      </c>
      <c r="C55" s="558">
        <v>0</v>
      </c>
      <c r="D55" s="558">
        <v>0</v>
      </c>
      <c r="E55" s="558">
        <v>0</v>
      </c>
      <c r="F55" s="558">
        <v>0</v>
      </c>
      <c r="G55" s="558">
        <v>0</v>
      </c>
      <c r="H55" s="558">
        <v>0</v>
      </c>
      <c r="I55" s="559">
        <v>0</v>
      </c>
      <c r="K55" s="199"/>
      <c r="L55" s="181" t="s">
        <v>92</v>
      </c>
      <c r="M55" s="201" t="s">
        <v>105</v>
      </c>
      <c r="N55" s="202"/>
      <c r="O55" s="203" t="s">
        <v>113</v>
      </c>
      <c r="P55" s="204">
        <f>'Ｓ４７(1972)'!A54</f>
        <v>0</v>
      </c>
      <c r="Q55" s="205">
        <f>'Ｓ４７(1972)'!B54</f>
        <v>0</v>
      </c>
      <c r="R55" s="205">
        <f>'Ｓ４７(1972)'!D54</f>
        <v>0</v>
      </c>
      <c r="S55" s="205">
        <f>'Ｓ４７(1972)'!E54</f>
        <v>0</v>
      </c>
      <c r="T55" s="206">
        <f>'Ｓ４７(1972)'!G54</f>
        <v>0</v>
      </c>
      <c r="U55" s="207"/>
      <c r="V55" s="178"/>
      <c r="W55" s="175"/>
      <c r="X55" s="175"/>
      <c r="Y55" s="216"/>
      <c r="Z55" s="236"/>
      <c r="AA55" s="237"/>
      <c r="AB55" s="237"/>
      <c r="AC55" s="514"/>
      <c r="AD55" s="165"/>
      <c r="AE55" s="165"/>
      <c r="AF55" s="165"/>
      <c r="AG55" s="165"/>
      <c r="AH55" s="165"/>
    </row>
    <row r="56" spans="1:38" ht="14.45" customHeight="1">
      <c r="A56" s="557">
        <v>0</v>
      </c>
      <c r="B56" s="558">
        <v>0</v>
      </c>
      <c r="C56" s="558">
        <v>0</v>
      </c>
      <c r="D56" s="558">
        <v>0</v>
      </c>
      <c r="E56" s="558">
        <v>0</v>
      </c>
      <c r="F56" s="558">
        <v>0</v>
      </c>
      <c r="G56" s="558">
        <v>0</v>
      </c>
      <c r="H56" s="558">
        <v>0</v>
      </c>
      <c r="I56" s="559">
        <v>0</v>
      </c>
      <c r="K56" s="199"/>
      <c r="L56" s="181"/>
      <c r="M56" s="201" t="s">
        <v>106</v>
      </c>
      <c r="N56" s="202"/>
      <c r="O56" s="203" t="s">
        <v>114</v>
      </c>
      <c r="P56" s="204">
        <f>'Ｓ４７(1972)'!A55</f>
        <v>0</v>
      </c>
      <c r="Q56" s="205">
        <f>'Ｓ４７(1972)'!B55</f>
        <v>0</v>
      </c>
      <c r="R56" s="205">
        <f>'Ｓ４７(1972)'!D55</f>
        <v>0</v>
      </c>
      <c r="S56" s="205">
        <f>'Ｓ４７(1972)'!E55</f>
        <v>0</v>
      </c>
      <c r="T56" s="206">
        <f>'Ｓ４７(1972)'!G55</f>
        <v>0</v>
      </c>
      <c r="U56" s="207"/>
      <c r="V56" s="200"/>
      <c r="W56" s="172"/>
      <c r="X56" s="172"/>
      <c r="Y56" s="212"/>
      <c r="Z56" s="209"/>
      <c r="AA56" s="210"/>
      <c r="AB56" s="210"/>
      <c r="AC56" s="510"/>
      <c r="AD56" s="165"/>
      <c r="AE56" s="165"/>
      <c r="AF56" s="165"/>
      <c r="AG56" s="165"/>
      <c r="AH56" s="165"/>
    </row>
    <row r="57" spans="1:38" ht="14.45" customHeight="1">
      <c r="A57" s="557">
        <v>0</v>
      </c>
      <c r="B57" s="558">
        <v>0</v>
      </c>
      <c r="C57" s="558">
        <v>0</v>
      </c>
      <c r="D57" s="558">
        <v>0</v>
      </c>
      <c r="E57" s="558">
        <v>0</v>
      </c>
      <c r="F57" s="558">
        <v>0</v>
      </c>
      <c r="G57" s="558">
        <v>0</v>
      </c>
      <c r="H57" s="558">
        <v>0</v>
      </c>
      <c r="I57" s="559">
        <v>0</v>
      </c>
      <c r="K57" s="199"/>
      <c r="L57" s="181"/>
      <c r="M57" s="201" t="s">
        <v>107</v>
      </c>
      <c r="N57" s="202"/>
      <c r="O57" s="203" t="s">
        <v>115</v>
      </c>
      <c r="P57" s="204">
        <f>'Ｓ４７(1972)'!A56</f>
        <v>0</v>
      </c>
      <c r="Q57" s="205">
        <f>'Ｓ４７(1972)'!B56</f>
        <v>0</v>
      </c>
      <c r="R57" s="205">
        <f>'Ｓ４７(1972)'!D56</f>
        <v>0</v>
      </c>
      <c r="S57" s="205">
        <f>'Ｓ４７(1972)'!E56</f>
        <v>0</v>
      </c>
      <c r="T57" s="206">
        <f>'Ｓ４７(1972)'!G56</f>
        <v>0</v>
      </c>
      <c r="U57" s="207"/>
      <c r="V57" s="200"/>
      <c r="W57" s="172"/>
      <c r="X57" s="172"/>
      <c r="Y57" s="212"/>
      <c r="Z57" s="209"/>
      <c r="AA57" s="210"/>
      <c r="AB57" s="210"/>
      <c r="AC57" s="510"/>
      <c r="AD57" s="165"/>
      <c r="AE57" s="165"/>
      <c r="AF57" s="165"/>
      <c r="AG57" s="165"/>
      <c r="AH57" s="165"/>
    </row>
    <row r="58" spans="1:38" ht="14.45" customHeight="1" thickBot="1">
      <c r="A58" s="557">
        <v>0</v>
      </c>
      <c r="B58" s="558">
        <v>0</v>
      </c>
      <c r="C58" s="558">
        <v>0</v>
      </c>
      <c r="D58" s="558">
        <v>0</v>
      </c>
      <c r="E58" s="558">
        <v>0</v>
      </c>
      <c r="F58" s="558">
        <v>0</v>
      </c>
      <c r="G58" s="558">
        <v>0</v>
      </c>
      <c r="H58" s="558">
        <v>0</v>
      </c>
      <c r="I58" s="559">
        <v>0</v>
      </c>
      <c r="K58" s="199"/>
      <c r="L58" s="181" t="s">
        <v>41</v>
      </c>
      <c r="M58" s="201" t="s">
        <v>108</v>
      </c>
      <c r="N58" s="202"/>
      <c r="O58" s="203" t="s">
        <v>116</v>
      </c>
      <c r="P58" s="204">
        <f>'Ｓ４７(1972)'!A57</f>
        <v>0</v>
      </c>
      <c r="Q58" s="205">
        <f>'Ｓ４７(1972)'!B57</f>
        <v>0</v>
      </c>
      <c r="R58" s="205">
        <f>'Ｓ４７(1972)'!D57</f>
        <v>0</v>
      </c>
      <c r="S58" s="205">
        <f>'Ｓ４７(1972)'!E57</f>
        <v>0</v>
      </c>
      <c r="T58" s="206">
        <f>'Ｓ４７(1972)'!G57</f>
        <v>0</v>
      </c>
      <c r="U58" s="207"/>
      <c r="V58" s="200"/>
      <c r="W58" s="172"/>
      <c r="X58" s="172"/>
      <c r="Y58" s="212"/>
      <c r="Z58" s="209"/>
      <c r="AA58" s="210"/>
      <c r="AB58" s="210"/>
      <c r="AC58" s="510"/>
      <c r="AD58" s="165"/>
      <c r="AE58" s="165"/>
      <c r="AF58" s="165"/>
      <c r="AG58" s="165"/>
      <c r="AH58" s="165"/>
    </row>
    <row r="59" spans="1:38" ht="14.45" customHeight="1" thickTop="1" thickBot="1">
      <c r="A59" s="560">
        <v>0</v>
      </c>
      <c r="B59" s="561">
        <v>0</v>
      </c>
      <c r="C59" s="561">
        <v>0</v>
      </c>
      <c r="D59" s="561">
        <v>0</v>
      </c>
      <c r="E59" s="561">
        <v>0</v>
      </c>
      <c r="F59" s="561">
        <v>0</v>
      </c>
      <c r="G59" s="561">
        <v>0</v>
      </c>
      <c r="H59" s="561">
        <v>0</v>
      </c>
      <c r="I59" s="562">
        <v>0</v>
      </c>
      <c r="K59" s="199"/>
      <c r="L59" s="221"/>
      <c r="M59" s="201" t="s">
        <v>13</v>
      </c>
      <c r="N59" s="202"/>
      <c r="O59" s="203" t="s">
        <v>117</v>
      </c>
      <c r="P59" s="204">
        <f>'Ｓ４７(1972)'!A58</f>
        <v>0</v>
      </c>
      <c r="Q59" s="205">
        <f>'Ｓ４７(1972)'!B58</f>
        <v>0</v>
      </c>
      <c r="R59" s="205">
        <f>'Ｓ４７(1972)'!D58</f>
        <v>0</v>
      </c>
      <c r="S59" s="205">
        <f>'Ｓ４７(1972)'!E58</f>
        <v>0</v>
      </c>
      <c r="T59" s="206">
        <f>'Ｓ４７(1972)'!G58</f>
        <v>0</v>
      </c>
      <c r="U59" s="207"/>
      <c r="V59" s="221"/>
      <c r="W59" s="222"/>
      <c r="X59" s="222"/>
      <c r="Y59" s="223"/>
      <c r="Z59" s="228"/>
      <c r="AA59" s="229"/>
      <c r="AB59" s="229"/>
      <c r="AC59" s="512"/>
      <c r="AD59" s="1053"/>
      <c r="AE59" s="1053"/>
      <c r="AF59" s="1053"/>
      <c r="AG59" s="991"/>
      <c r="AH59" s="991"/>
      <c r="AI59" s="992" t="s">
        <v>804</v>
      </c>
      <c r="AJ59" s="1044" t="s">
        <v>805</v>
      </c>
      <c r="AK59" s="991"/>
      <c r="AL59" s="1014"/>
    </row>
    <row r="60" spans="1:38" ht="14.45" customHeight="1">
      <c r="A60" s="564"/>
      <c r="B60" s="564"/>
      <c r="C60" s="564"/>
      <c r="D60" s="564"/>
      <c r="E60" s="564"/>
      <c r="F60" s="564"/>
      <c r="G60" s="564"/>
      <c r="H60" s="564"/>
      <c r="I60" s="564"/>
      <c r="K60" s="199"/>
      <c r="L60" s="201" t="s">
        <v>13</v>
      </c>
      <c r="M60" s="202"/>
      <c r="N60" s="202"/>
      <c r="O60" s="203" t="s">
        <v>81</v>
      </c>
      <c r="P60" s="204">
        <f>'Ｓ４７(1972)'!A59</f>
        <v>0</v>
      </c>
      <c r="Q60" s="205">
        <f>'Ｓ４７(1972)'!B59</f>
        <v>0</v>
      </c>
      <c r="R60" s="205">
        <f>'Ｓ４７(1972)'!D59</f>
        <v>0</v>
      </c>
      <c r="S60" s="205">
        <f>'Ｓ４７(1972)'!E59</f>
        <v>0</v>
      </c>
      <c r="T60" s="206">
        <f>'Ｓ４７(1972)'!G59</f>
        <v>0</v>
      </c>
      <c r="U60" s="207"/>
      <c r="V60" s="221" t="s">
        <v>13</v>
      </c>
      <c r="W60" s="222"/>
      <c r="X60" s="222"/>
      <c r="Y60" s="223" t="s">
        <v>752</v>
      </c>
      <c r="Z60" s="231">
        <f>'Ｓ４７(1972)'!A177</f>
        <v>0</v>
      </c>
      <c r="AA60" s="232">
        <f>'Ｓ４７(1972)'!B177</f>
        <v>0</v>
      </c>
      <c r="AB60" s="233">
        <f>'Ｓ４７(1972)'!C177</f>
        <v>0</v>
      </c>
      <c r="AC60" s="565">
        <f>'Ｓ４７(1972)'!E177</f>
        <v>0</v>
      </c>
      <c r="AD60" s="1055"/>
      <c r="AE60" s="1055"/>
      <c r="AF60" s="1055"/>
      <c r="AG60" s="996"/>
      <c r="AH60" s="996"/>
      <c r="AI60" s="1004"/>
      <c r="AJ60" s="1002" t="s">
        <v>2</v>
      </c>
      <c r="AK60" s="1002" t="s">
        <v>3</v>
      </c>
      <c r="AL60" s="1003" t="s">
        <v>393</v>
      </c>
    </row>
    <row r="61" spans="1:38" ht="14.45" customHeight="1" thickBot="1">
      <c r="A61" s="564"/>
      <c r="B61" s="564"/>
      <c r="C61" s="564"/>
      <c r="D61" s="564"/>
      <c r="E61" s="564"/>
      <c r="F61" s="564"/>
      <c r="G61" s="564"/>
      <c r="H61" s="564"/>
      <c r="I61" s="564"/>
      <c r="K61" s="199"/>
      <c r="L61" s="243" t="s">
        <v>82</v>
      </c>
      <c r="M61" s="244"/>
      <c r="N61" s="244"/>
      <c r="O61" s="245"/>
      <c r="P61" s="246">
        <f>SUM(P8:P60)-P9-P10-P12-P13-P15-P16-P17-P30-P31-P32-P40-P41-P42-P43-P44-P49-P50</f>
        <v>87881</v>
      </c>
      <c r="Q61" s="247">
        <f>SUM(Q8:Q60)-Q9-Q10-Q12-Q13-Q15-Q16-Q17-Q30-Q31-Q32-Q40-Q41-Q42-Q43-Q44-Q49-Q50</f>
        <v>55380</v>
      </c>
      <c r="R61" s="247">
        <f>SUM(R8:R60)-R9-R10-R12-R13-R15-R16-R17-R30-R31-R32-R40-R41-R42-R43-R44-R49-R50</f>
        <v>4649</v>
      </c>
      <c r="S61" s="247">
        <f>SUM(S8:S60)-S9-S10-S12-S13-S15-S16-S17-S30-S31-S32-S40-S41-S42-S43-S44-S49-S50</f>
        <v>46004</v>
      </c>
      <c r="T61" s="248">
        <f>SUM(T8:T60)-T9-T10-T12-T13-T15-T16-T17-T30-T31-T32-T40-T41-T42-T43-T44-T49-T50</f>
        <v>18600</v>
      </c>
      <c r="U61" s="249"/>
      <c r="V61" s="243" t="s">
        <v>82</v>
      </c>
      <c r="W61" s="244"/>
      <c r="X61" s="244"/>
      <c r="Y61" s="245"/>
      <c r="Z61" s="250">
        <f>Z12+Z33+Z40+Z45+Z51+Z52+Z54+Z60</f>
        <v>3948</v>
      </c>
      <c r="AA61" s="247">
        <f>AA12+AA33+AA40+AA45+AA51+AA52+AA54+AA60</f>
        <v>0</v>
      </c>
      <c r="AB61" s="251">
        <f>AB12+AB33+AB40+AB45+AB51+AB52+AB54+AB60</f>
        <v>0</v>
      </c>
      <c r="AC61" s="516">
        <f>AC12+AC33+AC40+AC45+AC51+AC52+AC54+AC60</f>
        <v>0</v>
      </c>
      <c r="AD61" s="1056"/>
      <c r="AE61" s="1056"/>
      <c r="AF61" s="1056"/>
      <c r="AG61" s="1011"/>
      <c r="AH61" s="1011"/>
      <c r="AI61" s="1012" t="s">
        <v>5</v>
      </c>
      <c r="AJ61" s="1009" t="s">
        <v>6</v>
      </c>
      <c r="AK61" s="1009" t="s">
        <v>7</v>
      </c>
      <c r="AL61" s="1013" t="s">
        <v>398</v>
      </c>
    </row>
    <row r="62" spans="1:38" ht="14.45" customHeight="1">
      <c r="A62" s="554">
        <v>105911</v>
      </c>
      <c r="B62" s="555">
        <v>99745</v>
      </c>
      <c r="C62" s="555">
        <v>6166</v>
      </c>
      <c r="D62" s="555">
        <v>3030</v>
      </c>
      <c r="E62" s="555">
        <v>0</v>
      </c>
      <c r="F62" s="555">
        <v>45100</v>
      </c>
      <c r="G62" s="555">
        <v>6223</v>
      </c>
      <c r="H62" s="556">
        <v>51558</v>
      </c>
      <c r="I62" s="564"/>
      <c r="K62" s="188"/>
      <c r="L62" s="189" t="s">
        <v>8</v>
      </c>
      <c r="M62" s="190"/>
      <c r="N62" s="190"/>
      <c r="O62" s="191" t="s">
        <v>9</v>
      </c>
      <c r="P62" s="257">
        <f>'Ｓ４７(1972)'!A63</f>
        <v>1725</v>
      </c>
      <c r="Q62" s="258">
        <f>'Ｓ４７(1972)'!B63</f>
        <v>1725</v>
      </c>
      <c r="R62" s="259"/>
      <c r="S62" s="260">
        <f>'Ｓ４７(1972)'!D63</f>
        <v>0</v>
      </c>
      <c r="T62" s="261">
        <f>'Ｓ４７(1972)'!F63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1725</v>
      </c>
      <c r="B63" s="558">
        <v>1725</v>
      </c>
      <c r="C63" s="558">
        <v>0</v>
      </c>
      <c r="D63" s="558">
        <v>0</v>
      </c>
      <c r="E63" s="558">
        <v>0</v>
      </c>
      <c r="F63" s="558">
        <v>0</v>
      </c>
      <c r="G63" s="558">
        <v>0</v>
      </c>
      <c r="H63" s="559">
        <v>1725</v>
      </c>
      <c r="I63" s="564"/>
      <c r="K63" s="199"/>
      <c r="L63" s="200"/>
      <c r="M63" s="201" t="s">
        <v>643</v>
      </c>
      <c r="N63" s="202"/>
      <c r="O63" s="203" t="s">
        <v>12</v>
      </c>
      <c r="P63" s="204">
        <f>'Ｓ４７(1972)'!A64</f>
        <v>0</v>
      </c>
      <c r="Q63" s="205">
        <f>'Ｓ４７(1972)'!B64</f>
        <v>0</v>
      </c>
      <c r="R63" s="225"/>
      <c r="S63" s="267">
        <f>'Ｓ４７(1972)'!D64</f>
        <v>0</v>
      </c>
      <c r="T63" s="268">
        <f>'Ｓ４７(1972)'!F64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0</v>
      </c>
      <c r="B64" s="558">
        <v>0</v>
      </c>
      <c r="C64" s="558">
        <v>0</v>
      </c>
      <c r="D64" s="558">
        <v>0</v>
      </c>
      <c r="E64" s="558">
        <v>0</v>
      </c>
      <c r="F64" s="558">
        <v>0</v>
      </c>
      <c r="G64" s="558">
        <v>0</v>
      </c>
      <c r="H64" s="559">
        <v>0</v>
      </c>
      <c r="I64" s="564"/>
      <c r="K64" s="199"/>
      <c r="L64" s="200"/>
      <c r="M64" s="201" t="s">
        <v>13</v>
      </c>
      <c r="N64" s="172"/>
      <c r="O64" s="212"/>
      <c r="P64" s="213">
        <f>P62-P63</f>
        <v>1725</v>
      </c>
      <c r="Q64" s="214">
        <f>Q62-Q63</f>
        <v>1725</v>
      </c>
      <c r="R64" s="214"/>
      <c r="S64" s="274">
        <f>S62-S63</f>
        <v>0</v>
      </c>
      <c r="T64" s="275">
        <f>T62-T63</f>
        <v>0</v>
      </c>
      <c r="U64" s="269"/>
      <c r="V64" s="200"/>
      <c r="W64" s="201" t="s">
        <v>13</v>
      </c>
      <c r="X64" s="172"/>
      <c r="Y64" s="212" t="s">
        <v>9</v>
      </c>
      <c r="Z64" s="276">
        <f>'Ｓ４７(1972)'!A117</f>
        <v>0</v>
      </c>
      <c r="AA64" s="277">
        <f>'Ｓ４７(1972)'!B117</f>
        <v>0</v>
      </c>
      <c r="AB64" s="278">
        <f>'Ｓ４７(1972)'!C117</f>
        <v>0</v>
      </c>
      <c r="AC64" s="279">
        <f>'Ｓ４７(1972)'!E117</f>
        <v>0</v>
      </c>
      <c r="AD64" s="269"/>
      <c r="AE64" s="200"/>
      <c r="AF64" s="201" t="s">
        <v>13</v>
      </c>
      <c r="AG64" s="172"/>
      <c r="AH64" s="212" t="s">
        <v>767</v>
      </c>
      <c r="AI64" s="276">
        <f>'Ｓ４７(1972)'!A140</f>
        <v>0</v>
      </c>
      <c r="AJ64" s="277">
        <f>'Ｓ４７(1972)'!B140</f>
        <v>0</v>
      </c>
      <c r="AK64" s="280">
        <f>'Ｓ４７(1972)'!C140</f>
        <v>0</v>
      </c>
      <c r="AL64" s="281">
        <f>'Ｓ４７(1972)'!E140</f>
        <v>0</v>
      </c>
    </row>
    <row r="65" spans="1:38" ht="14.45" customHeight="1">
      <c r="A65" s="557">
        <v>0</v>
      </c>
      <c r="B65" s="558">
        <v>0</v>
      </c>
      <c r="C65" s="558">
        <v>0</v>
      </c>
      <c r="D65" s="558">
        <v>0</v>
      </c>
      <c r="E65" s="558">
        <v>0</v>
      </c>
      <c r="F65" s="558">
        <v>0</v>
      </c>
      <c r="G65" s="558">
        <v>0</v>
      </c>
      <c r="H65" s="559">
        <v>0</v>
      </c>
      <c r="I65" s="564"/>
      <c r="K65" s="199" t="s">
        <v>4</v>
      </c>
      <c r="L65" s="178" t="s">
        <v>14</v>
      </c>
      <c r="M65" s="175"/>
      <c r="N65" s="175"/>
      <c r="O65" s="216" t="s">
        <v>15</v>
      </c>
      <c r="P65" s="217">
        <f>'Ｓ４７(1972)'!A65</f>
        <v>0</v>
      </c>
      <c r="Q65" s="218">
        <f>'Ｓ４７(1972)'!B65</f>
        <v>0</v>
      </c>
      <c r="R65" s="282"/>
      <c r="S65" s="283">
        <f>'Ｓ４７(1972)'!D65</f>
        <v>0</v>
      </c>
      <c r="T65" s="268">
        <f>'Ｓ４７(1972)'!F65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0</v>
      </c>
      <c r="B66" s="558">
        <v>0</v>
      </c>
      <c r="C66" s="558">
        <v>0</v>
      </c>
      <c r="D66" s="558">
        <v>0</v>
      </c>
      <c r="E66" s="558">
        <v>0</v>
      </c>
      <c r="F66" s="558">
        <v>0</v>
      </c>
      <c r="G66" s="558">
        <v>0</v>
      </c>
      <c r="H66" s="559">
        <v>0</v>
      </c>
      <c r="I66" s="564"/>
      <c r="K66" s="199"/>
      <c r="L66" s="200"/>
      <c r="M66" s="201" t="s">
        <v>16</v>
      </c>
      <c r="N66" s="202"/>
      <c r="O66" s="203" t="s">
        <v>17</v>
      </c>
      <c r="P66" s="204">
        <f>'Ｓ４７(1972)'!A66</f>
        <v>0</v>
      </c>
      <c r="Q66" s="205">
        <f>'Ｓ４７(1972)'!B66</f>
        <v>0</v>
      </c>
      <c r="R66" s="225"/>
      <c r="S66" s="267">
        <f>'Ｓ４７(1972)'!D66</f>
        <v>0</v>
      </c>
      <c r="T66" s="268">
        <f>'Ｓ４７(1972)'!F66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200</v>
      </c>
      <c r="B67" s="558">
        <v>200</v>
      </c>
      <c r="C67" s="558">
        <v>0</v>
      </c>
      <c r="D67" s="558">
        <v>0</v>
      </c>
      <c r="E67" s="558">
        <v>0</v>
      </c>
      <c r="F67" s="558">
        <v>0</v>
      </c>
      <c r="G67" s="558">
        <v>0</v>
      </c>
      <c r="H67" s="559">
        <v>200</v>
      </c>
      <c r="I67" s="564"/>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276">
        <f>'Ｓ４７(1972)'!A118</f>
        <v>0</v>
      </c>
      <c r="AA67" s="277">
        <f>'Ｓ４７(1972)'!B118</f>
        <v>0</v>
      </c>
      <c r="AB67" s="278">
        <f>'Ｓ４７(1972)'!C118</f>
        <v>0</v>
      </c>
      <c r="AC67" s="279">
        <f>'Ｓ４７(1972)'!E118</f>
        <v>0</v>
      </c>
      <c r="AD67" s="269"/>
      <c r="AE67" s="221"/>
      <c r="AF67" s="201" t="s">
        <v>13</v>
      </c>
      <c r="AG67" s="222"/>
      <c r="AH67" s="212" t="s">
        <v>768</v>
      </c>
      <c r="AI67" s="276">
        <f>'Ｓ４７(1972)'!A141</f>
        <v>0</v>
      </c>
      <c r="AJ67" s="277">
        <f>'Ｓ４７(1972)'!B141</f>
        <v>0</v>
      </c>
      <c r="AK67" s="280">
        <f>'Ｓ４７(1972)'!C141</f>
        <v>0</v>
      </c>
      <c r="AL67" s="281">
        <f>'Ｓ４７(1972)'!E141</f>
        <v>0</v>
      </c>
    </row>
    <row r="68" spans="1:38" ht="14.45" customHeight="1">
      <c r="A68" s="557">
        <v>200</v>
      </c>
      <c r="B68" s="558">
        <v>200</v>
      </c>
      <c r="C68" s="558">
        <v>0</v>
      </c>
      <c r="D68" s="558">
        <v>0</v>
      </c>
      <c r="E68" s="558">
        <v>0</v>
      </c>
      <c r="F68" s="558">
        <v>0</v>
      </c>
      <c r="G68" s="558">
        <v>0</v>
      </c>
      <c r="H68" s="559">
        <v>200</v>
      </c>
      <c r="I68" s="564"/>
      <c r="K68" s="199" t="s">
        <v>4</v>
      </c>
      <c r="L68" s="174"/>
      <c r="M68" s="200" t="s">
        <v>94</v>
      </c>
      <c r="N68" s="202"/>
      <c r="O68" s="203" t="s">
        <v>93</v>
      </c>
      <c r="P68" s="204">
        <f>'Ｓ４７(1972)'!A68</f>
        <v>200</v>
      </c>
      <c r="Q68" s="205">
        <f>'Ｓ４７(1972)'!B68</f>
        <v>200</v>
      </c>
      <c r="R68" s="225"/>
      <c r="S68" s="267">
        <f>'Ｓ４７(1972)'!D68</f>
        <v>0</v>
      </c>
      <c r="T68" s="268">
        <f>'Ｓ４７(1972)'!F68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8">
        <v>0</v>
      </c>
      <c r="G69" s="558">
        <v>0</v>
      </c>
      <c r="H69" s="559">
        <v>0</v>
      </c>
      <c r="I69" s="564"/>
      <c r="K69" s="199"/>
      <c r="L69" s="181" t="s">
        <v>102</v>
      </c>
      <c r="M69" s="200"/>
      <c r="N69" s="201" t="s">
        <v>802</v>
      </c>
      <c r="O69" s="203" t="s">
        <v>97</v>
      </c>
      <c r="P69" s="204">
        <f>'Ｓ４７(1972)'!A69</f>
        <v>0</v>
      </c>
      <c r="Q69" s="205">
        <f>'Ｓ４７(1972)'!B69</f>
        <v>0</v>
      </c>
      <c r="R69" s="225"/>
      <c r="S69" s="267">
        <f>'Ｓ４７(1972)'!D69</f>
        <v>0</v>
      </c>
      <c r="T69" s="268">
        <f>'Ｓ４７(1972)'!F69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8">
        <v>0</v>
      </c>
      <c r="G70" s="558">
        <v>0</v>
      </c>
      <c r="H70" s="559">
        <v>0</v>
      </c>
      <c r="I70" s="564"/>
      <c r="K70" s="199"/>
      <c r="L70" s="181" t="s">
        <v>103</v>
      </c>
      <c r="M70" s="181"/>
      <c r="N70" s="201" t="s">
        <v>96</v>
      </c>
      <c r="O70" s="203" t="s">
        <v>34</v>
      </c>
      <c r="P70" s="204">
        <f>'Ｓ４７(1972)'!A70</f>
        <v>0</v>
      </c>
      <c r="Q70" s="205">
        <f>'Ｓ４７(1972)'!B70</f>
        <v>0</v>
      </c>
      <c r="R70" s="225"/>
      <c r="S70" s="267">
        <f>'Ｓ４７(1972)'!D70</f>
        <v>0</v>
      </c>
      <c r="T70" s="268">
        <f>'Ｓ４７(1972)'!F70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8">
        <v>0</v>
      </c>
      <c r="G71" s="558">
        <v>0</v>
      </c>
      <c r="H71" s="559">
        <v>0</v>
      </c>
      <c r="I71" s="564"/>
      <c r="K71" s="199"/>
      <c r="L71" s="181" t="s">
        <v>41</v>
      </c>
      <c r="M71" s="221"/>
      <c r="N71" s="201" t="s">
        <v>13</v>
      </c>
      <c r="O71" s="203"/>
      <c r="P71" s="224">
        <f>P68-P69-P70</f>
        <v>200</v>
      </c>
      <c r="Q71" s="225">
        <f>Q68-Q69-Q70</f>
        <v>200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8">
        <v>0</v>
      </c>
      <c r="G72" s="558">
        <v>0</v>
      </c>
      <c r="H72" s="559">
        <v>0</v>
      </c>
      <c r="I72" s="564"/>
      <c r="K72" s="199"/>
      <c r="L72" s="181"/>
      <c r="M72" s="201" t="s">
        <v>95</v>
      </c>
      <c r="N72" s="202"/>
      <c r="O72" s="203" t="s">
        <v>98</v>
      </c>
      <c r="P72" s="204">
        <f>'Ｓ４７(1972)'!A71</f>
        <v>0</v>
      </c>
      <c r="Q72" s="205">
        <f>'Ｓ４７(1972)'!B71</f>
        <v>0</v>
      </c>
      <c r="R72" s="225"/>
      <c r="S72" s="267">
        <f>'Ｓ４７(1972)'!D71</f>
        <v>0</v>
      </c>
      <c r="T72" s="268">
        <f>'Ｓ４７(1972)'!F71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8">
        <v>0</v>
      </c>
      <c r="G73" s="558">
        <v>0</v>
      </c>
      <c r="H73" s="559">
        <v>0</v>
      </c>
      <c r="I73" s="564"/>
      <c r="K73" s="199"/>
      <c r="L73" s="221"/>
      <c r="M73" s="201" t="s">
        <v>13</v>
      </c>
      <c r="N73" s="202"/>
      <c r="O73" s="203" t="s">
        <v>99</v>
      </c>
      <c r="P73" s="204">
        <f>'Ｓ４７(1972)'!A72</f>
        <v>0</v>
      </c>
      <c r="Q73" s="205">
        <f>'Ｓ４７(1972)'!B72</f>
        <v>0</v>
      </c>
      <c r="R73" s="225"/>
      <c r="S73" s="267">
        <f>'Ｓ４７(1972)'!D72</f>
        <v>0</v>
      </c>
      <c r="T73" s="268">
        <f>'Ｓ４７(1972)'!F72</f>
        <v>0</v>
      </c>
      <c r="U73" s="269"/>
      <c r="V73" s="221"/>
      <c r="W73" s="201" t="s">
        <v>13</v>
      </c>
      <c r="X73" s="202"/>
      <c r="Y73" s="216" t="s">
        <v>15</v>
      </c>
      <c r="Z73" s="276">
        <f>'Ｓ４７(1972)'!A119</f>
        <v>0</v>
      </c>
      <c r="AA73" s="277">
        <f>'Ｓ４７(1972)'!B119</f>
        <v>0</v>
      </c>
      <c r="AB73" s="278">
        <f>'Ｓ４７(1972)'!C119</f>
        <v>0</v>
      </c>
      <c r="AC73" s="279">
        <f>'Ｓ４７(1972)'!E119</f>
        <v>0</v>
      </c>
      <c r="AD73" s="269"/>
      <c r="AE73" s="221"/>
      <c r="AF73" s="201" t="s">
        <v>13</v>
      </c>
      <c r="AG73" s="202"/>
      <c r="AH73" s="216" t="s">
        <v>769</v>
      </c>
      <c r="AI73" s="276">
        <f>'Ｓ４７(1972)'!A142</f>
        <v>0</v>
      </c>
      <c r="AJ73" s="277">
        <f>'Ｓ４７(1972)'!B142</f>
        <v>0</v>
      </c>
      <c r="AK73" s="280">
        <f>'Ｓ４７(1972)'!C142</f>
        <v>0</v>
      </c>
      <c r="AL73" s="281">
        <f>'Ｓ４７(1972)'!E142</f>
        <v>0</v>
      </c>
    </row>
    <row r="74" spans="1:38" ht="14.45" customHeight="1">
      <c r="A74" s="557">
        <v>14644</v>
      </c>
      <c r="B74" s="558">
        <v>8478</v>
      </c>
      <c r="C74" s="558">
        <v>6166</v>
      </c>
      <c r="D74" s="558">
        <v>0</v>
      </c>
      <c r="E74" s="558">
        <v>0</v>
      </c>
      <c r="F74" s="558">
        <v>5000</v>
      </c>
      <c r="G74" s="558">
        <v>6166</v>
      </c>
      <c r="H74" s="559">
        <v>3478</v>
      </c>
      <c r="I74" s="564"/>
      <c r="K74" s="199"/>
      <c r="L74" s="201" t="s">
        <v>19</v>
      </c>
      <c r="M74" s="202"/>
      <c r="N74" s="202"/>
      <c r="O74" s="203" t="s">
        <v>20</v>
      </c>
      <c r="P74" s="204">
        <f>'Ｓ４７(1972)'!A73</f>
        <v>0</v>
      </c>
      <c r="Q74" s="205">
        <f>'Ｓ４７(1972)'!B73</f>
        <v>0</v>
      </c>
      <c r="R74" s="225"/>
      <c r="S74" s="267">
        <f>'Ｓ４７(1972)'!D73</f>
        <v>0</v>
      </c>
      <c r="T74" s="268">
        <f>'Ｓ４７(1972)'!F73</f>
        <v>0</v>
      </c>
      <c r="U74" s="269"/>
      <c r="V74" s="201" t="s">
        <v>19</v>
      </c>
      <c r="W74" s="202"/>
      <c r="X74" s="202"/>
      <c r="Y74" s="216" t="s">
        <v>749</v>
      </c>
      <c r="Z74" s="299">
        <f>'Ｓ４７(1972)'!A120</f>
        <v>0</v>
      </c>
      <c r="AA74" s="277">
        <f>'Ｓ４７(1972)'!B120</f>
        <v>0</v>
      </c>
      <c r="AB74" s="300">
        <f>'Ｓ４７(1972)'!C120</f>
        <v>0</v>
      </c>
      <c r="AC74" s="279">
        <f>'Ｓ４７(1972)'!E120</f>
        <v>0</v>
      </c>
      <c r="AD74" s="269"/>
      <c r="AE74" s="201" t="s">
        <v>19</v>
      </c>
      <c r="AF74" s="202"/>
      <c r="AG74" s="202"/>
      <c r="AH74" s="216" t="s">
        <v>770</v>
      </c>
      <c r="AI74" s="299">
        <f>'Ｓ４７(1972)'!A143</f>
        <v>0</v>
      </c>
      <c r="AJ74" s="277">
        <f>'Ｓ４７(1972)'!B143</f>
        <v>0</v>
      </c>
      <c r="AK74" s="301">
        <f>'Ｓ４７(1972)'!C143</f>
        <v>0</v>
      </c>
      <c r="AL74" s="302">
        <f>'Ｓ４７(1972)'!E143</f>
        <v>0</v>
      </c>
    </row>
    <row r="75" spans="1:38" ht="14.45" customHeight="1">
      <c r="A75" s="557">
        <v>6598</v>
      </c>
      <c r="B75" s="558">
        <v>6598</v>
      </c>
      <c r="C75" s="558">
        <v>0</v>
      </c>
      <c r="D75" s="558">
        <v>0</v>
      </c>
      <c r="E75" s="558">
        <v>0</v>
      </c>
      <c r="F75" s="558">
        <v>5000</v>
      </c>
      <c r="G75" s="558">
        <v>0</v>
      </c>
      <c r="H75" s="559">
        <v>1598</v>
      </c>
      <c r="I75" s="564"/>
      <c r="K75" s="199" t="s">
        <v>83</v>
      </c>
      <c r="L75" s="200"/>
      <c r="M75" s="201" t="s">
        <v>22</v>
      </c>
      <c r="N75" s="202"/>
      <c r="O75" s="203" t="s">
        <v>23</v>
      </c>
      <c r="P75" s="204">
        <f>'Ｓ４７(1972)'!A75</f>
        <v>6598</v>
      </c>
      <c r="Q75" s="205">
        <f>'Ｓ４７(1972)'!B75</f>
        <v>6598</v>
      </c>
      <c r="R75" s="225"/>
      <c r="S75" s="267">
        <f>'Ｓ４７(1972)'!D75</f>
        <v>0</v>
      </c>
      <c r="T75" s="268">
        <f>'Ｓ４７(1972)'!F75</f>
        <v>5000</v>
      </c>
      <c r="U75" s="269" t="s">
        <v>404</v>
      </c>
      <c r="V75" s="200"/>
      <c r="W75" s="201" t="s">
        <v>405</v>
      </c>
      <c r="X75" s="202"/>
      <c r="Y75" s="216" t="s">
        <v>750</v>
      </c>
      <c r="Z75" s="299">
        <f>'Ｓ４７(1972)'!A121</f>
        <v>0</v>
      </c>
      <c r="AA75" s="277">
        <f>'Ｓ４７(1972)'!B121</f>
        <v>0</v>
      </c>
      <c r="AB75" s="300">
        <f>'Ｓ４７(1972)'!C121</f>
        <v>0</v>
      </c>
      <c r="AC75" s="279">
        <f>'Ｓ４７(1972)'!E121</f>
        <v>0</v>
      </c>
      <c r="AD75" s="269" t="s">
        <v>407</v>
      </c>
      <c r="AE75" s="200"/>
      <c r="AF75" s="201" t="s">
        <v>405</v>
      </c>
      <c r="AG75" s="202"/>
      <c r="AH75" s="216" t="s">
        <v>771</v>
      </c>
      <c r="AI75" s="299">
        <f>'Ｓ４７(1972)'!A144</f>
        <v>0</v>
      </c>
      <c r="AJ75" s="277">
        <f>'Ｓ４７(1972)'!B144</f>
        <v>0</v>
      </c>
      <c r="AK75" s="301">
        <f>'Ｓ４７(1972)'!C144</f>
        <v>0</v>
      </c>
      <c r="AL75" s="302">
        <f>'Ｓ４７(1972)'!E144</f>
        <v>0</v>
      </c>
    </row>
    <row r="76" spans="1:38" ht="14.45" customHeight="1">
      <c r="A76" s="557">
        <v>0</v>
      </c>
      <c r="B76" s="558">
        <v>0</v>
      </c>
      <c r="C76" s="558">
        <v>0</v>
      </c>
      <c r="D76" s="558">
        <v>0</v>
      </c>
      <c r="E76" s="558">
        <v>0</v>
      </c>
      <c r="F76" s="558">
        <v>0</v>
      </c>
      <c r="G76" s="558">
        <v>0</v>
      </c>
      <c r="H76" s="559">
        <v>0</v>
      </c>
      <c r="I76" s="564"/>
      <c r="K76" s="199"/>
      <c r="L76" s="200" t="s">
        <v>25</v>
      </c>
      <c r="M76" s="201" t="s">
        <v>26</v>
      </c>
      <c r="N76" s="202"/>
      <c r="O76" s="203" t="s">
        <v>27</v>
      </c>
      <c r="P76" s="204">
        <f>'Ｓ４７(1972)'!A76</f>
        <v>0</v>
      </c>
      <c r="Q76" s="205">
        <f>'Ｓ４７(1972)'!B76</f>
        <v>0</v>
      </c>
      <c r="R76" s="225"/>
      <c r="S76" s="267">
        <f>'Ｓ４７(1972)'!D76</f>
        <v>0</v>
      </c>
      <c r="T76" s="268">
        <f>'Ｓ４７(1972)'!F76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8">
        <v>0</v>
      </c>
      <c r="G77" s="558">
        <v>0</v>
      </c>
      <c r="H77" s="559">
        <v>0</v>
      </c>
      <c r="I77" s="564"/>
      <c r="K77" s="199"/>
      <c r="L77" s="200" t="s">
        <v>28</v>
      </c>
      <c r="M77" s="201" t="s">
        <v>29</v>
      </c>
      <c r="N77" s="202"/>
      <c r="O77" s="203" t="s">
        <v>30</v>
      </c>
      <c r="P77" s="204">
        <f>'Ｓ４７(1972)'!A77</f>
        <v>0</v>
      </c>
      <c r="Q77" s="205">
        <f>'Ｓ４７(1972)'!B77</f>
        <v>0</v>
      </c>
      <c r="R77" s="225"/>
      <c r="S77" s="267">
        <f>'Ｓ４７(1972)'!D77</f>
        <v>0</v>
      </c>
      <c r="T77" s="268">
        <f>'Ｓ４７(1972)'!F77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8">
        <v>0</v>
      </c>
      <c r="G78" s="558">
        <v>0</v>
      </c>
      <c r="H78" s="559">
        <v>0</v>
      </c>
      <c r="I78" s="564"/>
      <c r="K78" s="199"/>
      <c r="L78" s="200" t="s">
        <v>31</v>
      </c>
      <c r="M78" s="201" t="s">
        <v>32</v>
      </c>
      <c r="N78" s="202"/>
      <c r="O78" s="203" t="s">
        <v>33</v>
      </c>
      <c r="P78" s="204">
        <f>'Ｓ４７(1972)'!A78</f>
        <v>0</v>
      </c>
      <c r="Q78" s="205">
        <f>'Ｓ４７(1972)'!B78</f>
        <v>0</v>
      </c>
      <c r="R78" s="225"/>
      <c r="S78" s="267">
        <f>'Ｓ４７(1972)'!D78</f>
        <v>0</v>
      </c>
      <c r="T78" s="268">
        <f>'Ｓ４７(1972)'!F78</f>
        <v>0</v>
      </c>
      <c r="U78" s="269" t="s">
        <v>411</v>
      </c>
      <c r="V78" s="200" t="s">
        <v>31</v>
      </c>
      <c r="W78" s="200"/>
      <c r="X78" s="172"/>
      <c r="Y78" s="208"/>
      <c r="Z78" s="303"/>
      <c r="AA78" s="304"/>
      <c r="AB78" s="294"/>
      <c r="AC78" s="295"/>
      <c r="AD78" s="269" t="s">
        <v>772</v>
      </c>
      <c r="AE78" s="200" t="s">
        <v>31</v>
      </c>
      <c r="AF78" s="200"/>
      <c r="AG78" s="172"/>
      <c r="AH78" s="208"/>
      <c r="AI78" s="303"/>
      <c r="AJ78" s="304"/>
      <c r="AK78" s="294"/>
      <c r="AL78" s="296"/>
    </row>
    <row r="79" spans="1:38" ht="14.45" customHeight="1">
      <c r="A79" s="557">
        <v>0</v>
      </c>
      <c r="B79" s="558">
        <v>0</v>
      </c>
      <c r="C79" s="558">
        <v>0</v>
      </c>
      <c r="D79" s="558">
        <v>0</v>
      </c>
      <c r="E79" s="558">
        <v>0</v>
      </c>
      <c r="F79" s="558">
        <v>0</v>
      </c>
      <c r="G79" s="558">
        <v>0</v>
      </c>
      <c r="H79" s="559">
        <v>0</v>
      </c>
      <c r="I79" s="564"/>
      <c r="K79" s="199"/>
      <c r="L79" s="200" t="s">
        <v>35</v>
      </c>
      <c r="M79" s="201" t="s">
        <v>36</v>
      </c>
      <c r="N79" s="202"/>
      <c r="O79" s="203" t="s">
        <v>37</v>
      </c>
      <c r="P79" s="204">
        <f>'Ｓ４７(1972)'!A79</f>
        <v>0</v>
      </c>
      <c r="Q79" s="205">
        <f>'Ｓ４７(1972)'!B79</f>
        <v>0</v>
      </c>
      <c r="R79" s="225"/>
      <c r="S79" s="267">
        <f>'Ｓ４７(1972)'!D79</f>
        <v>0</v>
      </c>
      <c r="T79" s="268">
        <f>'Ｓ４７(1972)'!F79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0</v>
      </c>
      <c r="B80" s="558">
        <v>0</v>
      </c>
      <c r="C80" s="558">
        <v>0</v>
      </c>
      <c r="D80" s="558">
        <v>0</v>
      </c>
      <c r="E80" s="558">
        <v>0</v>
      </c>
      <c r="F80" s="558">
        <v>0</v>
      </c>
      <c r="G80" s="558">
        <v>0</v>
      </c>
      <c r="H80" s="559">
        <v>0</v>
      </c>
      <c r="I80" s="564"/>
      <c r="K80" s="199"/>
      <c r="L80" s="200" t="s">
        <v>38</v>
      </c>
      <c r="M80" s="201" t="s">
        <v>39</v>
      </c>
      <c r="N80" s="202"/>
      <c r="O80" s="203" t="s">
        <v>40</v>
      </c>
      <c r="P80" s="204">
        <f>'Ｓ４７(1972)'!A80</f>
        <v>0</v>
      </c>
      <c r="Q80" s="205">
        <f>'Ｓ４７(1972)'!B80</f>
        <v>0</v>
      </c>
      <c r="R80" s="225"/>
      <c r="S80" s="267">
        <f>'Ｓ４７(1972)'!D80</f>
        <v>0</v>
      </c>
      <c r="T80" s="268">
        <f>'Ｓ４７(1972)'!F80</f>
        <v>0</v>
      </c>
      <c r="U80" s="269"/>
      <c r="V80" s="200" t="s">
        <v>38</v>
      </c>
      <c r="W80" s="201" t="s">
        <v>149</v>
      </c>
      <c r="X80" s="202"/>
      <c r="Y80" s="203" t="s">
        <v>751</v>
      </c>
      <c r="Z80" s="276">
        <f>'Ｓ４７(1972)'!A122</f>
        <v>0</v>
      </c>
      <c r="AA80" s="277">
        <f>'Ｓ４７(1972)'!B122</f>
        <v>0</v>
      </c>
      <c r="AB80" s="278">
        <f>'Ｓ４７(1972)'!C122</f>
        <v>0</v>
      </c>
      <c r="AC80" s="279">
        <f>'Ｓ４７(1972)'!E122</f>
        <v>0</v>
      </c>
      <c r="AD80" s="269" t="s">
        <v>414</v>
      </c>
      <c r="AE80" s="200" t="s">
        <v>38</v>
      </c>
      <c r="AF80" s="201" t="s">
        <v>149</v>
      </c>
      <c r="AG80" s="202"/>
      <c r="AH80" s="203" t="s">
        <v>773</v>
      </c>
      <c r="AI80" s="276">
        <f>'Ｓ４７(1972)'!A145</f>
        <v>0</v>
      </c>
      <c r="AJ80" s="277">
        <f>'Ｓ４７(1972)'!B145</f>
        <v>0</v>
      </c>
      <c r="AK80" s="280">
        <f>'Ｓ４７(1972)'!C145</f>
        <v>0</v>
      </c>
      <c r="AL80" s="281">
        <f>'Ｓ４７(1972)'!E145</f>
        <v>0</v>
      </c>
    </row>
    <row r="81" spans="1:38" ht="14.45" customHeight="1">
      <c r="A81" s="557">
        <v>0</v>
      </c>
      <c r="B81" s="558">
        <v>0</v>
      </c>
      <c r="C81" s="558">
        <v>0</v>
      </c>
      <c r="D81" s="558">
        <v>0</v>
      </c>
      <c r="E81" s="558">
        <v>0</v>
      </c>
      <c r="F81" s="558">
        <v>0</v>
      </c>
      <c r="G81" s="558">
        <v>0</v>
      </c>
      <c r="H81" s="559">
        <v>0</v>
      </c>
      <c r="I81" s="564"/>
      <c r="K81" s="199"/>
      <c r="L81" s="200" t="s">
        <v>41</v>
      </c>
      <c r="M81" s="201" t="s">
        <v>42</v>
      </c>
      <c r="N81" s="202"/>
      <c r="O81" s="203" t="s">
        <v>43</v>
      </c>
      <c r="P81" s="204">
        <f>'Ｓ４７(1972)'!A81</f>
        <v>0</v>
      </c>
      <c r="Q81" s="205">
        <f>'Ｓ４７(1972)'!B81</f>
        <v>0</v>
      </c>
      <c r="R81" s="225"/>
      <c r="S81" s="267">
        <f>'Ｓ４７(1972)'!D81</f>
        <v>0</v>
      </c>
      <c r="T81" s="268">
        <f>'Ｓ４７(1972)'!F81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8046</v>
      </c>
      <c r="B82" s="558">
        <v>1880</v>
      </c>
      <c r="C82" s="558">
        <v>6166</v>
      </c>
      <c r="D82" s="558">
        <v>0</v>
      </c>
      <c r="E82" s="558">
        <v>0</v>
      </c>
      <c r="F82" s="558">
        <v>0</v>
      </c>
      <c r="G82" s="558">
        <v>6166</v>
      </c>
      <c r="H82" s="559">
        <v>1880</v>
      </c>
      <c r="I82" s="564"/>
      <c r="K82" s="199" t="s">
        <v>131</v>
      </c>
      <c r="L82" s="221"/>
      <c r="M82" s="201" t="s">
        <v>13</v>
      </c>
      <c r="N82" s="202"/>
      <c r="O82" s="203" t="s">
        <v>44</v>
      </c>
      <c r="P82" s="204">
        <f>'Ｓ４７(1972)'!A82</f>
        <v>8046</v>
      </c>
      <c r="Q82" s="205">
        <f>'Ｓ４７(1972)'!B82</f>
        <v>1880</v>
      </c>
      <c r="R82" s="225"/>
      <c r="S82" s="267">
        <f>'Ｓ４７(1972)'!D82</f>
        <v>0</v>
      </c>
      <c r="T82" s="268">
        <f>'Ｓ４７(1972)'!F82</f>
        <v>0</v>
      </c>
      <c r="U82" s="269"/>
      <c r="V82" s="221"/>
      <c r="W82" s="201" t="s">
        <v>13</v>
      </c>
      <c r="X82" s="202"/>
      <c r="Y82" s="203"/>
      <c r="Z82" s="310">
        <f>Z75-Z80</f>
        <v>0</v>
      </c>
      <c r="AA82" s="311">
        <f>AA75-AA80</f>
        <v>0</v>
      </c>
      <c r="AB82" s="278">
        <f>AB75-AB80</f>
        <v>0</v>
      </c>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557">
        <v>7288</v>
      </c>
      <c r="B83" s="558">
        <v>7288</v>
      </c>
      <c r="C83" s="558">
        <v>0</v>
      </c>
      <c r="D83" s="558">
        <v>2100</v>
      </c>
      <c r="E83" s="558">
        <v>0</v>
      </c>
      <c r="F83" s="558">
        <v>0</v>
      </c>
      <c r="G83" s="558">
        <v>0</v>
      </c>
      <c r="H83" s="559">
        <v>5188</v>
      </c>
      <c r="I83" s="564"/>
      <c r="K83" s="199" t="s">
        <v>4</v>
      </c>
      <c r="L83" s="178" t="s">
        <v>45</v>
      </c>
      <c r="M83" s="202"/>
      <c r="N83" s="202"/>
      <c r="O83" s="203" t="s">
        <v>46</v>
      </c>
      <c r="P83" s="204">
        <f>'Ｓ４７(1972)'!A83</f>
        <v>7288</v>
      </c>
      <c r="Q83" s="205">
        <f>'Ｓ４７(1972)'!B83</f>
        <v>7288</v>
      </c>
      <c r="R83" s="225"/>
      <c r="S83" s="267">
        <f>'Ｓ４７(1972)'!D83</f>
        <v>2100</v>
      </c>
      <c r="T83" s="268">
        <f>'Ｓ４７(1972)'!F83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8">
        <v>0</v>
      </c>
      <c r="G84" s="558">
        <v>0</v>
      </c>
      <c r="H84" s="559">
        <v>0</v>
      </c>
      <c r="I84" s="564"/>
      <c r="K84" s="199"/>
      <c r="L84" s="200"/>
      <c r="M84" s="201" t="s">
        <v>100</v>
      </c>
      <c r="N84" s="202"/>
      <c r="O84" s="203" t="s">
        <v>75</v>
      </c>
      <c r="P84" s="204">
        <f>'Ｓ４７(1972)'!A84</f>
        <v>0</v>
      </c>
      <c r="Q84" s="205">
        <f>'Ｓ４７(1972)'!B84</f>
        <v>0</v>
      </c>
      <c r="R84" s="225"/>
      <c r="S84" s="267">
        <f>'Ｓ４７(1972)'!D84</f>
        <v>0</v>
      </c>
      <c r="T84" s="268">
        <f>'Ｓ４７(1972)'!F84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557">
        <v>1090</v>
      </c>
      <c r="B85" s="558">
        <v>1090</v>
      </c>
      <c r="C85" s="558">
        <v>0</v>
      </c>
      <c r="D85" s="558">
        <v>100</v>
      </c>
      <c r="E85" s="558">
        <v>0</v>
      </c>
      <c r="F85" s="558">
        <v>0</v>
      </c>
      <c r="G85" s="558">
        <v>0</v>
      </c>
      <c r="H85" s="559">
        <v>990</v>
      </c>
      <c r="I85" s="564"/>
      <c r="K85" s="199"/>
      <c r="L85" s="200"/>
      <c r="M85" s="201" t="s">
        <v>101</v>
      </c>
      <c r="N85" s="202"/>
      <c r="O85" s="203" t="s">
        <v>77</v>
      </c>
      <c r="P85" s="204">
        <f>'Ｓ４７(1972)'!A85</f>
        <v>1090</v>
      </c>
      <c r="Q85" s="205">
        <f>'Ｓ４７(1972)'!B85</f>
        <v>1090</v>
      </c>
      <c r="R85" s="225"/>
      <c r="S85" s="267">
        <f>'Ｓ４７(1972)'!D85</f>
        <v>100</v>
      </c>
      <c r="T85" s="268">
        <f>'Ｓ４７(1972)'!F85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75513</v>
      </c>
      <c r="B86" s="558">
        <v>75513</v>
      </c>
      <c r="C86" s="558">
        <v>0</v>
      </c>
      <c r="D86" s="558">
        <v>930</v>
      </c>
      <c r="E86" s="558">
        <v>0</v>
      </c>
      <c r="F86" s="558">
        <v>40100</v>
      </c>
      <c r="G86" s="558">
        <v>57</v>
      </c>
      <c r="H86" s="559">
        <v>34426</v>
      </c>
      <c r="I86" s="564"/>
      <c r="K86" s="199"/>
      <c r="L86" s="200"/>
      <c r="M86" s="201" t="s">
        <v>13</v>
      </c>
      <c r="N86" s="202"/>
      <c r="O86" s="203"/>
      <c r="P86" s="224">
        <f>P83-P84-P85</f>
        <v>6198</v>
      </c>
      <c r="Q86" s="225">
        <f>Q83-Q84-Q85</f>
        <v>6198</v>
      </c>
      <c r="R86" s="225"/>
      <c r="S86" s="297">
        <f>S83-S84-S85</f>
        <v>2000</v>
      </c>
      <c r="T86" s="275">
        <f>T83-T84-T85</f>
        <v>0</v>
      </c>
      <c r="U86" s="269"/>
      <c r="V86" s="200"/>
      <c r="W86" s="201" t="s">
        <v>13</v>
      </c>
      <c r="X86" s="202"/>
      <c r="Y86" s="203" t="s">
        <v>676</v>
      </c>
      <c r="Z86" s="276">
        <f>'Ｓ４７(1972)'!A123</f>
        <v>0</v>
      </c>
      <c r="AA86" s="277">
        <f>'Ｓ４７(1972)'!B123</f>
        <v>0</v>
      </c>
      <c r="AB86" s="278">
        <f>'Ｓ４７(1972)'!C123</f>
        <v>0</v>
      </c>
      <c r="AC86" s="279">
        <f>'Ｓ４７(1972)'!E123</f>
        <v>0</v>
      </c>
      <c r="AD86" s="269" t="s">
        <v>423</v>
      </c>
      <c r="AE86" s="200"/>
      <c r="AF86" s="201" t="s">
        <v>13</v>
      </c>
      <c r="AG86" s="202"/>
      <c r="AH86" s="203" t="s">
        <v>677</v>
      </c>
      <c r="AI86" s="276">
        <f>'Ｓ４７(1972)'!A146</f>
        <v>0</v>
      </c>
      <c r="AJ86" s="277">
        <f>'Ｓ４７(1972)'!B146</f>
        <v>0</v>
      </c>
      <c r="AK86" s="280">
        <f>'Ｓ４７(1972)'!C146</f>
        <v>0</v>
      </c>
      <c r="AL86" s="281">
        <f>'Ｓ４７(1972)'!E146</f>
        <v>0</v>
      </c>
    </row>
    <row r="87" spans="1:38" ht="14.45" customHeight="1">
      <c r="A87" s="557">
        <v>59295</v>
      </c>
      <c r="B87" s="558">
        <v>59295</v>
      </c>
      <c r="C87" s="558">
        <v>0</v>
      </c>
      <c r="D87" s="558">
        <v>0</v>
      </c>
      <c r="E87" s="558">
        <v>0</v>
      </c>
      <c r="F87" s="558">
        <v>32800</v>
      </c>
      <c r="G87" s="558">
        <v>0</v>
      </c>
      <c r="H87" s="559">
        <v>26495</v>
      </c>
      <c r="I87" s="564"/>
      <c r="K87" s="199"/>
      <c r="L87" s="178"/>
      <c r="M87" s="201" t="s">
        <v>47</v>
      </c>
      <c r="N87" s="202"/>
      <c r="O87" s="203" t="s">
        <v>48</v>
      </c>
      <c r="P87" s="204">
        <f>'Ｓ４７(1972)'!A87</f>
        <v>59295</v>
      </c>
      <c r="Q87" s="205">
        <f>'Ｓ４７(1972)'!B87</f>
        <v>59295</v>
      </c>
      <c r="R87" s="225"/>
      <c r="S87" s="267">
        <f>'Ｓ４７(1972)'!D87</f>
        <v>0</v>
      </c>
      <c r="T87" s="268">
        <f>'Ｓ４７(1972)'!F87</f>
        <v>32800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7880</v>
      </c>
      <c r="B88" s="558">
        <v>7880</v>
      </c>
      <c r="C88" s="558">
        <v>0</v>
      </c>
      <c r="D88" s="558">
        <v>0</v>
      </c>
      <c r="E88" s="558">
        <v>0</v>
      </c>
      <c r="F88" s="558">
        <v>7300</v>
      </c>
      <c r="G88" s="558">
        <v>0</v>
      </c>
      <c r="H88" s="559">
        <v>580</v>
      </c>
      <c r="I88" s="564"/>
      <c r="K88" s="199"/>
      <c r="L88" s="200"/>
      <c r="M88" s="201" t="s">
        <v>50</v>
      </c>
      <c r="N88" s="202"/>
      <c r="O88" s="203" t="s">
        <v>51</v>
      </c>
      <c r="P88" s="204">
        <f>'Ｓ４７(1972)'!A88</f>
        <v>7880</v>
      </c>
      <c r="Q88" s="205">
        <f>'Ｓ４７(1972)'!B88</f>
        <v>7880</v>
      </c>
      <c r="R88" s="225"/>
      <c r="S88" s="267">
        <f>'Ｓ４７(1972)'!D88</f>
        <v>0</v>
      </c>
      <c r="T88" s="268">
        <f>'Ｓ４７(1972)'!F88</f>
        <v>7300</v>
      </c>
      <c r="U88" s="269"/>
      <c r="V88" s="200"/>
      <c r="W88" s="201" t="s">
        <v>426</v>
      </c>
      <c r="X88" s="202"/>
      <c r="Y88" s="203" t="s">
        <v>678</v>
      </c>
      <c r="Z88" s="276">
        <f>'Ｓ４７(1972)'!A125</f>
        <v>4361</v>
      </c>
      <c r="AA88" s="277">
        <f>'Ｓ４７(1972)'!B125</f>
        <v>0</v>
      </c>
      <c r="AB88" s="278">
        <f>'Ｓ４７(1972)'!C125</f>
        <v>0</v>
      </c>
      <c r="AC88" s="279">
        <f>'Ｓ４７(1972)'!E125</f>
        <v>0</v>
      </c>
      <c r="AD88" s="269"/>
      <c r="AE88" s="200"/>
      <c r="AF88" s="201" t="s">
        <v>426</v>
      </c>
      <c r="AG88" s="202"/>
      <c r="AH88" s="203" t="s">
        <v>679</v>
      </c>
      <c r="AI88" s="276">
        <f>'Ｓ４７(1972)'!A148</f>
        <v>0</v>
      </c>
      <c r="AJ88" s="277">
        <f>'Ｓ４７(1972)'!B148</f>
        <v>0</v>
      </c>
      <c r="AK88" s="280">
        <f>'Ｓ４７(1972)'!C148</f>
        <v>0</v>
      </c>
      <c r="AL88" s="281">
        <f>'Ｓ４７(1972)'!E148</f>
        <v>0</v>
      </c>
    </row>
    <row r="89" spans="1:38" ht="14.45" customHeight="1">
      <c r="A89" s="557">
        <v>5255</v>
      </c>
      <c r="B89" s="558">
        <v>5255</v>
      </c>
      <c r="C89" s="558">
        <v>0</v>
      </c>
      <c r="D89" s="558">
        <v>0</v>
      </c>
      <c r="E89" s="558">
        <v>0</v>
      </c>
      <c r="F89" s="558">
        <v>0</v>
      </c>
      <c r="G89" s="558">
        <v>0</v>
      </c>
      <c r="H89" s="559">
        <v>5255</v>
      </c>
      <c r="I89" s="564"/>
      <c r="K89" s="199" t="s">
        <v>129</v>
      </c>
      <c r="L89" s="200"/>
      <c r="M89" s="201" t="s">
        <v>52</v>
      </c>
      <c r="N89" s="202"/>
      <c r="O89" s="203" t="s">
        <v>53</v>
      </c>
      <c r="P89" s="204">
        <f>'Ｓ４７(1972)'!A89</f>
        <v>5255</v>
      </c>
      <c r="Q89" s="205">
        <f>'Ｓ４７(1972)'!B89</f>
        <v>5255</v>
      </c>
      <c r="R89" s="225"/>
      <c r="S89" s="267">
        <f>'Ｓ４７(1972)'!D89</f>
        <v>0</v>
      </c>
      <c r="T89" s="268">
        <f>'Ｓ４７(1972)'!F89</f>
        <v>0</v>
      </c>
      <c r="U89" s="269"/>
      <c r="V89" s="200"/>
      <c r="W89" s="201" t="s">
        <v>429</v>
      </c>
      <c r="X89" s="202"/>
      <c r="Y89" s="203" t="s">
        <v>680</v>
      </c>
      <c r="Z89" s="276">
        <f>'Ｓ４７(1972)'!A126</f>
        <v>0</v>
      </c>
      <c r="AA89" s="277">
        <f>'Ｓ４７(1972)'!B126</f>
        <v>0</v>
      </c>
      <c r="AB89" s="278">
        <f>'Ｓ４７(1972)'!C126</f>
        <v>0</v>
      </c>
      <c r="AC89" s="279">
        <f>'Ｓ４７(1972)'!E126</f>
        <v>0</v>
      </c>
      <c r="AD89" s="269"/>
      <c r="AE89" s="200"/>
      <c r="AF89" s="201" t="s">
        <v>429</v>
      </c>
      <c r="AG89" s="202"/>
      <c r="AH89" s="203" t="s">
        <v>681</v>
      </c>
      <c r="AI89" s="276">
        <f>'Ｓ４７(1972)'!A149</f>
        <v>0</v>
      </c>
      <c r="AJ89" s="277">
        <f>'Ｓ４７(1972)'!B149</f>
        <v>0</v>
      </c>
      <c r="AK89" s="280">
        <f>'Ｓ４７(1972)'!C149</f>
        <v>0</v>
      </c>
      <c r="AL89" s="281">
        <f>'Ｓ４７(1972)'!E149</f>
        <v>0</v>
      </c>
    </row>
    <row r="90" spans="1:38" ht="14.45" customHeight="1">
      <c r="A90" s="557">
        <v>0</v>
      </c>
      <c r="B90" s="558">
        <v>0</v>
      </c>
      <c r="C90" s="558">
        <v>0</v>
      </c>
      <c r="D90" s="558">
        <v>0</v>
      </c>
      <c r="E90" s="558">
        <v>0</v>
      </c>
      <c r="F90" s="558">
        <v>0</v>
      </c>
      <c r="G90" s="558">
        <v>0</v>
      </c>
      <c r="H90" s="559">
        <v>0</v>
      </c>
      <c r="I90" s="564"/>
      <c r="K90" s="199"/>
      <c r="L90" s="200" t="s">
        <v>54</v>
      </c>
      <c r="M90" s="201" t="s">
        <v>32</v>
      </c>
      <c r="N90" s="202"/>
      <c r="O90" s="203" t="s">
        <v>55</v>
      </c>
      <c r="P90" s="204">
        <f>'Ｓ４７(1972)'!A90</f>
        <v>0</v>
      </c>
      <c r="Q90" s="205">
        <f>'Ｓ４７(1972)'!B90</f>
        <v>0</v>
      </c>
      <c r="R90" s="225"/>
      <c r="S90" s="267">
        <f>'Ｓ４７(1972)'!D90</f>
        <v>0</v>
      </c>
      <c r="T90" s="268">
        <f>'Ｓ４７(1972)'!F90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8">
        <v>0</v>
      </c>
      <c r="G91" s="558">
        <v>0</v>
      </c>
      <c r="H91" s="559">
        <v>0</v>
      </c>
      <c r="I91" s="564"/>
      <c r="K91" s="199"/>
      <c r="L91" s="200"/>
      <c r="M91" s="201" t="s">
        <v>42</v>
      </c>
      <c r="N91" s="202"/>
      <c r="O91" s="203" t="s">
        <v>56</v>
      </c>
      <c r="P91" s="204">
        <f>'Ｓ４７(1972)'!A91</f>
        <v>0</v>
      </c>
      <c r="Q91" s="205">
        <f>'Ｓ４７(1972)'!B91</f>
        <v>0</v>
      </c>
      <c r="R91" s="225"/>
      <c r="S91" s="267">
        <f>'Ｓ４７(1972)'!D91</f>
        <v>0</v>
      </c>
      <c r="T91" s="268">
        <f>'Ｓ４７(1972)'!F91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8">
        <v>0</v>
      </c>
      <c r="G92" s="558">
        <v>0</v>
      </c>
      <c r="H92" s="559">
        <v>0</v>
      </c>
      <c r="K92" s="199"/>
      <c r="L92" s="200"/>
      <c r="M92" s="201" t="s">
        <v>57</v>
      </c>
      <c r="N92" s="202"/>
      <c r="O92" s="203" t="s">
        <v>58</v>
      </c>
      <c r="P92" s="204">
        <f>'Ｓ４７(1972)'!A92</f>
        <v>0</v>
      </c>
      <c r="Q92" s="205">
        <f>'Ｓ４７(1972)'!B92</f>
        <v>0</v>
      </c>
      <c r="R92" s="225"/>
      <c r="S92" s="267">
        <f>'Ｓ４７(1972)'!D92</f>
        <v>0</v>
      </c>
      <c r="T92" s="268">
        <f>'Ｓ４７(1972)'!F92</f>
        <v>0</v>
      </c>
      <c r="U92" s="269"/>
      <c r="V92" s="200"/>
      <c r="W92" s="201" t="s">
        <v>57</v>
      </c>
      <c r="X92" s="202"/>
      <c r="Y92" s="203" t="s">
        <v>682</v>
      </c>
      <c r="Z92" s="276">
        <f>'Ｓ４７(1972)'!A127</f>
        <v>0</v>
      </c>
      <c r="AA92" s="277">
        <f>'Ｓ４７(1972)'!B127</f>
        <v>0</v>
      </c>
      <c r="AB92" s="278">
        <f>'Ｓ４７(1972)'!C127</f>
        <v>0</v>
      </c>
      <c r="AC92" s="279">
        <f>'Ｓ４７(1972)'!E127</f>
        <v>0</v>
      </c>
      <c r="AD92" s="269"/>
      <c r="AE92" s="200"/>
      <c r="AF92" s="201" t="s">
        <v>57</v>
      </c>
      <c r="AG92" s="202"/>
      <c r="AH92" s="203" t="s">
        <v>683</v>
      </c>
      <c r="AI92" s="276">
        <f>'Ｓ４７(1972)'!A150</f>
        <v>0</v>
      </c>
      <c r="AJ92" s="277">
        <f>'Ｓ４７(1972)'!B150</f>
        <v>0</v>
      </c>
      <c r="AK92" s="280">
        <f>'Ｓ４７(1972)'!C150</f>
        <v>0</v>
      </c>
      <c r="AL92" s="281">
        <f>'Ｓ４７(1972)'!E150</f>
        <v>0</v>
      </c>
    </row>
    <row r="93" spans="1:38" ht="14.45" customHeight="1">
      <c r="A93" s="557">
        <v>0</v>
      </c>
      <c r="B93" s="558">
        <v>0</v>
      </c>
      <c r="C93" s="558">
        <v>0</v>
      </c>
      <c r="D93" s="558">
        <v>0</v>
      </c>
      <c r="E93" s="558">
        <v>0</v>
      </c>
      <c r="F93" s="558">
        <v>0</v>
      </c>
      <c r="G93" s="558">
        <v>0</v>
      </c>
      <c r="H93" s="559">
        <v>0</v>
      </c>
      <c r="K93" s="199"/>
      <c r="L93" s="200"/>
      <c r="M93" s="178" t="s">
        <v>60</v>
      </c>
      <c r="N93" s="202"/>
      <c r="O93" s="203" t="s">
        <v>61</v>
      </c>
      <c r="P93" s="204">
        <f>'Ｓ４７(1972)'!A93</f>
        <v>0</v>
      </c>
      <c r="Q93" s="205">
        <f>'Ｓ４７(1972)'!B93</f>
        <v>0</v>
      </c>
      <c r="R93" s="225"/>
      <c r="S93" s="267">
        <f>'Ｓ４７(1972)'!D93</f>
        <v>0</v>
      </c>
      <c r="T93" s="268">
        <f>'Ｓ４７(1972)'!F93</f>
        <v>0</v>
      </c>
      <c r="U93" s="269" t="s">
        <v>434</v>
      </c>
      <c r="V93" s="200"/>
      <c r="W93" s="178" t="s">
        <v>60</v>
      </c>
      <c r="X93" s="202"/>
      <c r="Y93" s="203" t="s">
        <v>684</v>
      </c>
      <c r="Z93" s="276">
        <f>'Ｓ４７(1972)'!A128</f>
        <v>0</v>
      </c>
      <c r="AA93" s="277">
        <f>'Ｓ４７(1972)'!B128</f>
        <v>0</v>
      </c>
      <c r="AB93" s="278">
        <f>'Ｓ４７(1972)'!C128</f>
        <v>0</v>
      </c>
      <c r="AC93" s="279">
        <f>'Ｓ４７(1972)'!E128</f>
        <v>0</v>
      </c>
      <c r="AD93" s="269"/>
      <c r="AE93" s="200"/>
      <c r="AF93" s="178" t="s">
        <v>60</v>
      </c>
      <c r="AG93" s="202"/>
      <c r="AH93" s="203" t="s">
        <v>685</v>
      </c>
      <c r="AI93" s="276">
        <f>'Ｓ４７(1972)'!A151</f>
        <v>0</v>
      </c>
      <c r="AJ93" s="277">
        <f>'Ｓ４７(1972)'!B151</f>
        <v>0</v>
      </c>
      <c r="AK93" s="280">
        <f>'Ｓ４７(1972)'!C151</f>
        <v>0</v>
      </c>
      <c r="AL93" s="281">
        <f>'Ｓ４７(1972)'!E151</f>
        <v>0</v>
      </c>
    </row>
    <row r="94" spans="1:38" ht="14.45" customHeight="1">
      <c r="A94" s="557">
        <v>0</v>
      </c>
      <c r="B94" s="558">
        <v>0</v>
      </c>
      <c r="C94" s="558">
        <v>0</v>
      </c>
      <c r="D94" s="558">
        <v>0</v>
      </c>
      <c r="E94" s="558">
        <v>0</v>
      </c>
      <c r="F94" s="558">
        <v>0</v>
      </c>
      <c r="G94" s="558">
        <v>0</v>
      </c>
      <c r="H94" s="559">
        <v>0</v>
      </c>
      <c r="K94" s="199"/>
      <c r="L94" s="200" t="s">
        <v>59</v>
      </c>
      <c r="M94" s="200"/>
      <c r="N94" s="201" t="s">
        <v>62</v>
      </c>
      <c r="O94" s="203" t="s">
        <v>63</v>
      </c>
      <c r="P94" s="204">
        <f>'Ｓ４７(1972)'!A94</f>
        <v>0</v>
      </c>
      <c r="Q94" s="205">
        <f>'Ｓ４７(1972)'!B94</f>
        <v>0</v>
      </c>
      <c r="R94" s="225"/>
      <c r="S94" s="267">
        <f>'Ｓ４７(1972)'!D94</f>
        <v>0</v>
      </c>
      <c r="T94" s="268">
        <f>'Ｓ４７(1972)'!F94</f>
        <v>0</v>
      </c>
      <c r="U94" s="269"/>
      <c r="V94" s="200" t="s">
        <v>59</v>
      </c>
      <c r="W94" s="200"/>
      <c r="X94" s="201" t="s">
        <v>62</v>
      </c>
      <c r="Y94" s="203" t="s">
        <v>686</v>
      </c>
      <c r="Z94" s="276">
        <f>'Ｓ４７(1972)'!A129</f>
        <v>0</v>
      </c>
      <c r="AA94" s="277">
        <f>'Ｓ４７(1972)'!B129</f>
        <v>0</v>
      </c>
      <c r="AB94" s="278">
        <f>'Ｓ４７(1972)'!C129</f>
        <v>0</v>
      </c>
      <c r="AC94" s="279">
        <f>'Ｓ４７(1972)'!E129</f>
        <v>0</v>
      </c>
      <c r="AD94" s="269"/>
      <c r="AE94" s="200" t="s">
        <v>59</v>
      </c>
      <c r="AF94" s="200"/>
      <c r="AG94" s="201" t="s">
        <v>62</v>
      </c>
      <c r="AH94" s="203" t="s">
        <v>687</v>
      </c>
      <c r="AI94" s="276">
        <f>'Ｓ４７(1972)'!A152</f>
        <v>0</v>
      </c>
      <c r="AJ94" s="277">
        <f>'Ｓ４７(1972)'!B152</f>
        <v>0</v>
      </c>
      <c r="AK94" s="280">
        <f>'Ｓ４７(1972)'!C152</f>
        <v>0</v>
      </c>
      <c r="AL94" s="281">
        <f>'Ｓ４７(1972)'!E152</f>
        <v>0</v>
      </c>
    </row>
    <row r="95" spans="1:38" ht="14.45" customHeight="1">
      <c r="A95" s="557">
        <v>0</v>
      </c>
      <c r="B95" s="558">
        <v>0</v>
      </c>
      <c r="C95" s="558">
        <v>0</v>
      </c>
      <c r="D95" s="558">
        <v>0</v>
      </c>
      <c r="E95" s="558">
        <v>0</v>
      </c>
      <c r="F95" s="558">
        <v>0</v>
      </c>
      <c r="G95" s="558">
        <v>0</v>
      </c>
      <c r="H95" s="559">
        <v>0</v>
      </c>
      <c r="K95" s="199"/>
      <c r="L95" s="200"/>
      <c r="M95" s="200"/>
      <c r="N95" s="201" t="s">
        <v>64</v>
      </c>
      <c r="O95" s="203" t="s">
        <v>65</v>
      </c>
      <c r="P95" s="204">
        <f>'Ｓ４７(1972)'!A95</f>
        <v>0</v>
      </c>
      <c r="Q95" s="205">
        <f>'Ｓ４７(1972)'!B95</f>
        <v>0</v>
      </c>
      <c r="R95" s="225"/>
      <c r="S95" s="267">
        <f>'Ｓ４７(1972)'!D95</f>
        <v>0</v>
      </c>
      <c r="T95" s="268">
        <f>'Ｓ４７(1972)'!F95</f>
        <v>0</v>
      </c>
      <c r="U95" s="269"/>
      <c r="V95" s="200"/>
      <c r="W95" s="200"/>
      <c r="X95" s="201" t="s">
        <v>64</v>
      </c>
      <c r="Y95" s="203" t="s">
        <v>688</v>
      </c>
      <c r="Z95" s="276">
        <f>'Ｓ４７(1972)'!A130</f>
        <v>0</v>
      </c>
      <c r="AA95" s="277">
        <f>'Ｓ４７(1972)'!B130</f>
        <v>0</v>
      </c>
      <c r="AB95" s="278">
        <f>'Ｓ４７(1972)'!C130</f>
        <v>0</v>
      </c>
      <c r="AC95" s="279">
        <f>'Ｓ４７(1972)'!E130</f>
        <v>0</v>
      </c>
      <c r="AD95" s="269"/>
      <c r="AE95" s="200"/>
      <c r="AF95" s="200"/>
      <c r="AG95" s="201" t="s">
        <v>64</v>
      </c>
      <c r="AH95" s="203" t="s">
        <v>689</v>
      </c>
      <c r="AI95" s="276">
        <f>'Ｓ４７(1972)'!A153</f>
        <v>0</v>
      </c>
      <c r="AJ95" s="277">
        <f>'Ｓ４７(1972)'!B153</f>
        <v>0</v>
      </c>
      <c r="AK95" s="280">
        <f>'Ｓ４７(1972)'!C153</f>
        <v>0</v>
      </c>
      <c r="AL95" s="281">
        <f>'Ｓ４７(1972)'!E153</f>
        <v>0</v>
      </c>
    </row>
    <row r="96" spans="1:38" ht="14.45" customHeight="1">
      <c r="A96" s="557">
        <v>0</v>
      </c>
      <c r="B96" s="558">
        <v>0</v>
      </c>
      <c r="C96" s="558">
        <v>0</v>
      </c>
      <c r="D96" s="558">
        <v>0</v>
      </c>
      <c r="E96" s="558">
        <v>0</v>
      </c>
      <c r="F96" s="558">
        <v>0</v>
      </c>
      <c r="G96" s="558">
        <v>0</v>
      </c>
      <c r="H96" s="559">
        <v>0</v>
      </c>
      <c r="K96" s="199" t="s">
        <v>38</v>
      </c>
      <c r="L96" s="200"/>
      <c r="M96" s="200"/>
      <c r="N96" s="201" t="s">
        <v>66</v>
      </c>
      <c r="O96" s="203" t="s">
        <v>67</v>
      </c>
      <c r="P96" s="204">
        <f>'Ｓ４７(1972)'!A96</f>
        <v>0</v>
      </c>
      <c r="Q96" s="205">
        <f>'Ｓ４７(1972)'!B96</f>
        <v>0</v>
      </c>
      <c r="R96" s="225"/>
      <c r="S96" s="267">
        <f>'Ｓ４７(1972)'!D96</f>
        <v>0</v>
      </c>
      <c r="T96" s="268">
        <f>'Ｓ４７(1972)'!F96</f>
        <v>0</v>
      </c>
      <c r="U96" s="269"/>
      <c r="V96" s="200"/>
      <c r="W96" s="200"/>
      <c r="X96" s="201" t="s">
        <v>66</v>
      </c>
      <c r="Y96" s="203" t="s">
        <v>690</v>
      </c>
      <c r="Z96" s="276">
        <f>'Ｓ４７(1972)'!A131</f>
        <v>0</v>
      </c>
      <c r="AA96" s="277">
        <f>'Ｓ４７(1972)'!B131</f>
        <v>0</v>
      </c>
      <c r="AB96" s="278">
        <f>'Ｓ４７(1972)'!C131</f>
        <v>0</v>
      </c>
      <c r="AC96" s="279">
        <f>'Ｓ４７(1972)'!E131</f>
        <v>0</v>
      </c>
      <c r="AD96" s="269"/>
      <c r="AE96" s="200"/>
      <c r="AF96" s="200"/>
      <c r="AG96" s="201" t="s">
        <v>66</v>
      </c>
      <c r="AH96" s="203" t="s">
        <v>691</v>
      </c>
      <c r="AI96" s="276">
        <f>'Ｓ４７(1972)'!A154</f>
        <v>0</v>
      </c>
      <c r="AJ96" s="277">
        <f>'Ｓ４７(1972)'!B154</f>
        <v>0</v>
      </c>
      <c r="AK96" s="280">
        <f>'Ｓ４７(1972)'!C154</f>
        <v>0</v>
      </c>
      <c r="AL96" s="281">
        <f>'Ｓ４７(1972)'!E154</f>
        <v>0</v>
      </c>
    </row>
    <row r="97" spans="1:38" ht="14.45" customHeight="1">
      <c r="A97" s="557">
        <v>0</v>
      </c>
      <c r="B97" s="558">
        <v>0</v>
      </c>
      <c r="C97" s="558">
        <v>0</v>
      </c>
      <c r="D97" s="558">
        <v>0</v>
      </c>
      <c r="E97" s="558">
        <v>0</v>
      </c>
      <c r="F97" s="558">
        <v>0</v>
      </c>
      <c r="G97" s="558">
        <v>0</v>
      </c>
      <c r="H97" s="559">
        <v>0</v>
      </c>
      <c r="K97" s="199"/>
      <c r="L97" s="200"/>
      <c r="M97" s="200"/>
      <c r="N97" s="201" t="s">
        <v>68</v>
      </c>
      <c r="O97" s="203" t="s">
        <v>69</v>
      </c>
      <c r="P97" s="204">
        <f>'Ｓ４７(1972)'!A97</f>
        <v>0</v>
      </c>
      <c r="Q97" s="205">
        <f>'Ｓ４７(1972)'!B97</f>
        <v>0</v>
      </c>
      <c r="R97" s="225"/>
      <c r="S97" s="267">
        <f>'Ｓ４７(1972)'!D97</f>
        <v>0</v>
      </c>
      <c r="T97" s="268">
        <f>'Ｓ４７(1972)'!F97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3083</v>
      </c>
      <c r="B98" s="558">
        <v>3083</v>
      </c>
      <c r="C98" s="558">
        <v>0</v>
      </c>
      <c r="D98" s="558">
        <v>930</v>
      </c>
      <c r="E98" s="558">
        <v>0</v>
      </c>
      <c r="F98" s="558">
        <v>0</v>
      </c>
      <c r="G98" s="558">
        <v>57</v>
      </c>
      <c r="H98" s="559">
        <v>2096</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'Ｓ４７(1972)'!A132</f>
        <v>0</v>
      </c>
      <c r="AA98" s="277">
        <f>'Ｓ４７(1972)'!B132</f>
        <v>0</v>
      </c>
      <c r="AB98" s="278">
        <f>'Ｓ４７(1972)'!C132</f>
        <v>0</v>
      </c>
      <c r="AC98" s="279">
        <f>'Ｓ４７(1972)'!E132</f>
        <v>0</v>
      </c>
      <c r="AD98" s="269"/>
      <c r="AE98" s="200" t="s">
        <v>41</v>
      </c>
      <c r="AF98" s="221"/>
      <c r="AG98" s="201" t="s">
        <v>13</v>
      </c>
      <c r="AH98" s="203" t="s">
        <v>693</v>
      </c>
      <c r="AI98" s="276">
        <f>'Ｓ４７(1972)'!A155</f>
        <v>0</v>
      </c>
      <c r="AJ98" s="277">
        <f>'Ｓ４７(1972)'!B155</f>
        <v>0</v>
      </c>
      <c r="AK98" s="280">
        <f>'Ｓ４７(1972)'!C154</f>
        <v>0</v>
      </c>
      <c r="AL98" s="281">
        <f>'Ｓ４７(1972)'!E154</f>
        <v>0</v>
      </c>
    </row>
    <row r="99" spans="1:38" ht="14.45" customHeight="1">
      <c r="A99" s="557">
        <v>0</v>
      </c>
      <c r="B99" s="558">
        <v>0</v>
      </c>
      <c r="C99" s="558">
        <v>0</v>
      </c>
      <c r="D99" s="558">
        <v>0</v>
      </c>
      <c r="E99" s="558">
        <v>0</v>
      </c>
      <c r="F99" s="558">
        <v>0</v>
      </c>
      <c r="G99" s="558">
        <v>0</v>
      </c>
      <c r="H99" s="559">
        <v>0</v>
      </c>
      <c r="K99" s="227" t="s">
        <v>835</v>
      </c>
      <c r="L99" s="200"/>
      <c r="M99" s="201" t="s">
        <v>70</v>
      </c>
      <c r="N99" s="202"/>
      <c r="O99" s="203" t="s">
        <v>71</v>
      </c>
      <c r="P99" s="204">
        <f>'Ｓ４７(1972)'!A98</f>
        <v>3083</v>
      </c>
      <c r="Q99" s="205">
        <f>'Ｓ４７(1972)'!B98</f>
        <v>3083</v>
      </c>
      <c r="R99" s="225"/>
      <c r="S99" s="267">
        <f>'Ｓ４７(1972)'!D98</f>
        <v>930</v>
      </c>
      <c r="T99" s="268">
        <f>'Ｓ４７(1972)'!F98</f>
        <v>0</v>
      </c>
      <c r="U99" s="315" t="s">
        <v>694</v>
      </c>
      <c r="V99" s="200"/>
      <c r="W99" s="201" t="s">
        <v>70</v>
      </c>
      <c r="X99" s="202"/>
      <c r="Y99" s="203" t="s">
        <v>695</v>
      </c>
      <c r="Z99" s="276">
        <f>'Ｓ４７(1972)'!A133</f>
        <v>0</v>
      </c>
      <c r="AA99" s="277">
        <f>'Ｓ４７(1972)'!B133</f>
        <v>0</v>
      </c>
      <c r="AB99" s="278">
        <f>'Ｓ４７(1972)'!C133</f>
        <v>0</v>
      </c>
      <c r="AC99" s="279">
        <f>'Ｓ４７(1972)'!E133</f>
        <v>0</v>
      </c>
      <c r="AD99" s="315" t="s">
        <v>694</v>
      </c>
      <c r="AE99" s="200"/>
      <c r="AF99" s="201" t="s">
        <v>70</v>
      </c>
      <c r="AG99" s="202"/>
      <c r="AH99" s="203" t="s">
        <v>696</v>
      </c>
      <c r="AI99" s="276">
        <f>'Ｓ４７(1972)'!A156</f>
        <v>0</v>
      </c>
      <c r="AJ99" s="277">
        <f>'Ｓ４７(1972)'!B156</f>
        <v>0</v>
      </c>
      <c r="AK99" s="280">
        <f>'Ｓ４７(1972)'!C156</f>
        <v>0</v>
      </c>
      <c r="AL99" s="281">
        <f>'Ｓ４７(1972)'!E156</f>
        <v>0</v>
      </c>
    </row>
    <row r="100" spans="1:38" ht="14.45" customHeight="1">
      <c r="A100" s="557">
        <v>0</v>
      </c>
      <c r="B100" s="558">
        <v>0</v>
      </c>
      <c r="C100" s="558">
        <v>0</v>
      </c>
      <c r="D100" s="558">
        <v>0</v>
      </c>
      <c r="E100" s="558">
        <v>0</v>
      </c>
      <c r="F100" s="558">
        <v>0</v>
      </c>
      <c r="G100" s="558">
        <v>0</v>
      </c>
      <c r="H100" s="559">
        <v>0</v>
      </c>
      <c r="K100" s="199" t="s">
        <v>130</v>
      </c>
      <c r="L100" s="200"/>
      <c r="M100" s="201" t="s">
        <v>73</v>
      </c>
      <c r="N100" s="202"/>
      <c r="O100" s="203" t="s">
        <v>74</v>
      </c>
      <c r="P100" s="204">
        <f>'Ｓ４７(1972)'!A99</f>
        <v>0</v>
      </c>
      <c r="Q100" s="205">
        <f>'Ｓ４７(1972)'!B99</f>
        <v>0</v>
      </c>
      <c r="R100" s="225"/>
      <c r="S100" s="267">
        <f>'Ｓ４７(1972)'!D99</f>
        <v>0</v>
      </c>
      <c r="T100" s="268">
        <f>'Ｓ４７(1972)'!F99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4877</v>
      </c>
      <c r="B101" s="558">
        <v>4877</v>
      </c>
      <c r="C101" s="558">
        <v>0</v>
      </c>
      <c r="D101" s="558">
        <v>0</v>
      </c>
      <c r="E101" s="558">
        <v>0</v>
      </c>
      <c r="F101" s="558">
        <v>0</v>
      </c>
      <c r="G101" s="558">
        <v>0</v>
      </c>
      <c r="H101" s="559">
        <v>4877</v>
      </c>
      <c r="K101" s="199"/>
      <c r="L101" s="221"/>
      <c r="M101" s="201" t="s">
        <v>13</v>
      </c>
      <c r="N101" s="202"/>
      <c r="O101" s="203" t="s">
        <v>76</v>
      </c>
      <c r="P101" s="204">
        <f>'Ｓ４７(1972)'!A100</f>
        <v>0</v>
      </c>
      <c r="Q101" s="205">
        <f>'Ｓ４７(1972)'!B100</f>
        <v>0</v>
      </c>
      <c r="R101" s="225"/>
      <c r="S101" s="267">
        <f>'Ｓ４７(1972)'!D100</f>
        <v>0</v>
      </c>
      <c r="T101" s="268">
        <f>'Ｓ４７(1972)'!F100</f>
        <v>0</v>
      </c>
      <c r="U101" s="269"/>
      <c r="V101" s="221"/>
      <c r="W101" s="201" t="s">
        <v>13</v>
      </c>
      <c r="X101" s="202"/>
      <c r="Y101" s="203" t="s">
        <v>697</v>
      </c>
      <c r="Z101" s="276">
        <f>'Ｓ４７(1972)'!A134</f>
        <v>0</v>
      </c>
      <c r="AA101" s="277">
        <f>'Ｓ４７(1972)'!B134</f>
        <v>0</v>
      </c>
      <c r="AB101" s="278">
        <f>'Ｓ４７(1972)'!C134</f>
        <v>0</v>
      </c>
      <c r="AC101" s="279">
        <f>'Ｓ４７(1972)'!E134</f>
        <v>0</v>
      </c>
      <c r="AD101" s="269"/>
      <c r="AE101" s="221"/>
      <c r="AF101" s="201" t="s">
        <v>13</v>
      </c>
      <c r="AG101" s="202"/>
      <c r="AH101" s="203" t="s">
        <v>698</v>
      </c>
      <c r="AI101" s="276">
        <f>'Ｓ４７(1972)'!A157</f>
        <v>0</v>
      </c>
      <c r="AJ101" s="277">
        <f>'Ｓ４７(1972)'!B157</f>
        <v>0</v>
      </c>
      <c r="AK101" s="280">
        <f>'Ｓ４７(1972)'!C157</f>
        <v>0</v>
      </c>
      <c r="AL101" s="281">
        <f>'Ｓ４７(1972)'!E157</f>
        <v>0</v>
      </c>
    </row>
    <row r="102" spans="1:38" ht="14.45" customHeight="1">
      <c r="A102" s="557">
        <v>0</v>
      </c>
      <c r="B102" s="558">
        <v>0</v>
      </c>
      <c r="C102" s="558">
        <v>0</v>
      </c>
      <c r="D102" s="558">
        <v>0</v>
      </c>
      <c r="E102" s="558">
        <v>0</v>
      </c>
      <c r="F102" s="558">
        <v>0</v>
      </c>
      <c r="G102" s="558">
        <v>0</v>
      </c>
      <c r="H102" s="559">
        <v>0</v>
      </c>
      <c r="K102" s="199" t="s">
        <v>4</v>
      </c>
      <c r="L102" s="178" t="s">
        <v>78</v>
      </c>
      <c r="M102" s="202"/>
      <c r="N102" s="202"/>
      <c r="O102" s="203" t="s">
        <v>79</v>
      </c>
      <c r="P102" s="204">
        <f>'Ｓ４７(1972)'!A101</f>
        <v>4877</v>
      </c>
      <c r="Q102" s="205">
        <f>'Ｓ４７(1972)'!B101</f>
        <v>4877</v>
      </c>
      <c r="R102" s="225"/>
      <c r="S102" s="267">
        <f>'Ｓ４７(1972)'!D101</f>
        <v>0</v>
      </c>
      <c r="T102" s="268">
        <f>'Ｓ４７(1972)'!F101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1664</v>
      </c>
      <c r="B103" s="558">
        <v>1664</v>
      </c>
      <c r="C103" s="558">
        <v>0</v>
      </c>
      <c r="D103" s="558">
        <v>0</v>
      </c>
      <c r="E103" s="558">
        <v>0</v>
      </c>
      <c r="F103" s="558">
        <v>0</v>
      </c>
      <c r="G103" s="558">
        <v>0</v>
      </c>
      <c r="H103" s="559">
        <v>1664</v>
      </c>
      <c r="K103" s="199"/>
      <c r="L103" s="200"/>
      <c r="M103" s="201" t="s">
        <v>11</v>
      </c>
      <c r="N103" s="202"/>
      <c r="O103" s="203" t="s">
        <v>80</v>
      </c>
      <c r="P103" s="204">
        <f>'Ｓ４７(1972)'!A102</f>
        <v>0</v>
      </c>
      <c r="Q103" s="205">
        <f>'Ｓ４７(1972)'!B102</f>
        <v>0</v>
      </c>
      <c r="R103" s="225"/>
      <c r="S103" s="267">
        <f>'Ｓ４７(1972)'!D102</f>
        <v>0</v>
      </c>
      <c r="T103" s="268">
        <f>'Ｓ４７(1972)'!F102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1150</v>
      </c>
      <c r="B104" s="558">
        <v>1150</v>
      </c>
      <c r="C104" s="558">
        <v>0</v>
      </c>
      <c r="D104" s="558">
        <v>0</v>
      </c>
      <c r="E104" s="558">
        <v>0</v>
      </c>
      <c r="F104" s="558">
        <v>0</v>
      </c>
      <c r="G104" s="558">
        <v>0</v>
      </c>
      <c r="H104" s="559">
        <v>1150</v>
      </c>
      <c r="K104" s="199"/>
      <c r="L104" s="221"/>
      <c r="M104" s="201" t="s">
        <v>13</v>
      </c>
      <c r="N104" s="202"/>
      <c r="O104" s="203"/>
      <c r="P104" s="224">
        <f>P102-P103</f>
        <v>4877</v>
      </c>
      <c r="Q104" s="297">
        <f>Q102-Q103</f>
        <v>4877</v>
      </c>
      <c r="R104" s="225"/>
      <c r="S104" s="297">
        <f>S102-S103</f>
        <v>0</v>
      </c>
      <c r="T104" s="275">
        <f>T102-T103</f>
        <v>0</v>
      </c>
      <c r="U104" s="269"/>
      <c r="V104" s="221"/>
      <c r="W104" s="201" t="s">
        <v>13</v>
      </c>
      <c r="X104" s="202"/>
      <c r="Y104" s="203" t="s">
        <v>699</v>
      </c>
      <c r="Z104" s="276">
        <f>'Ｓ４７(1972)'!A135</f>
        <v>0</v>
      </c>
      <c r="AA104" s="277">
        <f>'Ｓ４７(1972)'!B135</f>
        <v>0</v>
      </c>
      <c r="AB104" s="278">
        <f>'Ｓ４７(1972)'!C135</f>
        <v>0</v>
      </c>
      <c r="AC104" s="279">
        <f>'Ｓ４７(1972)'!E135</f>
        <v>0</v>
      </c>
      <c r="AD104" s="269"/>
      <c r="AE104" s="221"/>
      <c r="AF104" s="201" t="s">
        <v>13</v>
      </c>
      <c r="AG104" s="202"/>
      <c r="AH104" s="203" t="s">
        <v>700</v>
      </c>
      <c r="AI104" s="276">
        <f>'Ｓ４７(1972)'!A158</f>
        <v>0</v>
      </c>
      <c r="AJ104" s="277">
        <f>'Ｓ４７(1972)'!B158</f>
        <v>0</v>
      </c>
      <c r="AK104" s="280">
        <f>'Ｓ４７(1972)'!C158</f>
        <v>0</v>
      </c>
      <c r="AL104" s="281">
        <f>'Ｓ４７(1972)'!E158</f>
        <v>0</v>
      </c>
    </row>
    <row r="105" spans="1:38" ht="14.45" customHeight="1">
      <c r="A105" s="557">
        <v>0</v>
      </c>
      <c r="B105" s="558">
        <v>0</v>
      </c>
      <c r="C105" s="558">
        <v>0</v>
      </c>
      <c r="D105" s="558">
        <v>0</v>
      </c>
      <c r="E105" s="558">
        <v>0</v>
      </c>
      <c r="F105" s="558">
        <v>0</v>
      </c>
      <c r="G105" s="558">
        <v>0</v>
      </c>
      <c r="H105" s="559">
        <v>0</v>
      </c>
      <c r="K105" s="199"/>
      <c r="L105" s="174"/>
      <c r="M105" s="201" t="s">
        <v>88</v>
      </c>
      <c r="N105" s="202"/>
      <c r="O105" s="203" t="s">
        <v>109</v>
      </c>
      <c r="P105" s="204">
        <f>'Ｓ４７(1972)'!A104</f>
        <v>1150</v>
      </c>
      <c r="Q105" s="205">
        <f>'Ｓ４７(1972)'!B104</f>
        <v>1150</v>
      </c>
      <c r="R105" s="225"/>
      <c r="S105" s="267">
        <f>'Ｓ４７(1972)'!D104</f>
        <v>0</v>
      </c>
      <c r="T105" s="268">
        <f>'Ｓ４７(1972)'!F104</f>
        <v>0</v>
      </c>
      <c r="U105" s="269"/>
      <c r="V105" s="174"/>
      <c r="W105" s="201" t="s">
        <v>452</v>
      </c>
      <c r="X105" s="202"/>
      <c r="Y105" s="203" t="s">
        <v>453</v>
      </c>
      <c r="Z105" s="276">
        <f>'Ｓ４７(1972)'!A136</f>
        <v>0</v>
      </c>
      <c r="AA105" s="277">
        <f>'Ｓ４７(1972)'!B136</f>
        <v>0</v>
      </c>
      <c r="AB105" s="278">
        <f>'Ｓ４７(1972)'!C136</f>
        <v>0</v>
      </c>
      <c r="AC105" s="279">
        <f>'Ｓ４７(1972)'!E136</f>
        <v>0</v>
      </c>
      <c r="AD105" s="269"/>
      <c r="AE105" s="174"/>
      <c r="AF105" s="201" t="s">
        <v>452</v>
      </c>
      <c r="AG105" s="202"/>
      <c r="AH105" s="203" t="s">
        <v>454</v>
      </c>
      <c r="AI105" s="276">
        <f>'Ｓ４７(1972)'!A159</f>
        <v>0</v>
      </c>
      <c r="AJ105" s="277">
        <f>'Ｓ４７(1972)'!B159</f>
        <v>0</v>
      </c>
      <c r="AK105" s="280">
        <f>'Ｓ４７(1972)'!C159</f>
        <v>0</v>
      </c>
      <c r="AL105" s="281">
        <f>'Ｓ４７(1972)'!E159</f>
        <v>0</v>
      </c>
    </row>
    <row r="106" spans="1:38" ht="14.45" customHeight="1">
      <c r="A106" s="557">
        <v>0</v>
      </c>
      <c r="B106" s="558">
        <v>0</v>
      </c>
      <c r="C106" s="558">
        <v>0</v>
      </c>
      <c r="D106" s="558">
        <v>0</v>
      </c>
      <c r="E106" s="558">
        <v>0</v>
      </c>
      <c r="F106" s="558">
        <v>0</v>
      </c>
      <c r="G106" s="558">
        <v>0</v>
      </c>
      <c r="H106" s="559">
        <v>0</v>
      </c>
      <c r="K106" s="199"/>
      <c r="L106" s="181" t="s">
        <v>91</v>
      </c>
      <c r="M106" s="201" t="s">
        <v>89</v>
      </c>
      <c r="N106" s="202"/>
      <c r="O106" s="203" t="s">
        <v>110</v>
      </c>
      <c r="P106" s="204">
        <f>'Ｓ４７(1972)'!A105</f>
        <v>0</v>
      </c>
      <c r="Q106" s="205">
        <f>'Ｓ４７(1972)'!B105</f>
        <v>0</v>
      </c>
      <c r="R106" s="225"/>
      <c r="S106" s="267">
        <f>'Ｓ４７(1972)'!D105</f>
        <v>0</v>
      </c>
      <c r="T106" s="268">
        <f>'Ｓ４７(1972)'!F105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8">
        <v>0</v>
      </c>
      <c r="G107" s="558">
        <v>0</v>
      </c>
      <c r="H107" s="559">
        <v>0</v>
      </c>
      <c r="K107" s="199"/>
      <c r="L107" s="181"/>
      <c r="M107" s="201" t="s">
        <v>104</v>
      </c>
      <c r="N107" s="202"/>
      <c r="O107" s="203" t="s">
        <v>111</v>
      </c>
      <c r="P107" s="204">
        <f>'Ｓ４７(1972)'!A106</f>
        <v>0</v>
      </c>
      <c r="Q107" s="205">
        <f>'Ｓ４７(1972)'!B106</f>
        <v>0</v>
      </c>
      <c r="R107" s="225"/>
      <c r="S107" s="267">
        <f>'Ｓ４７(1972)'!D106</f>
        <v>0</v>
      </c>
      <c r="T107" s="268">
        <f>'Ｓ４７(1972)'!F106</f>
        <v>0</v>
      </c>
      <c r="U107" s="269"/>
      <c r="V107" s="181"/>
      <c r="W107" s="201" t="s">
        <v>104</v>
      </c>
      <c r="X107" s="202"/>
      <c r="Y107" s="203" t="s">
        <v>701</v>
      </c>
      <c r="Z107" s="276">
        <f>'Ｓ４７(1972)'!A137</f>
        <v>0</v>
      </c>
      <c r="AA107" s="277">
        <f>'Ｓ４７(1972)'!B137</f>
        <v>0</v>
      </c>
      <c r="AB107" s="278">
        <f>'Ｓ４７(1972)'!C137</f>
        <v>0</v>
      </c>
      <c r="AC107" s="279">
        <f>'Ｓ４７(1972)'!E137</f>
        <v>0</v>
      </c>
      <c r="AD107" s="269"/>
      <c r="AE107" s="181"/>
      <c r="AF107" s="201" t="s">
        <v>104</v>
      </c>
      <c r="AG107" s="202"/>
      <c r="AH107" s="203" t="s">
        <v>702</v>
      </c>
      <c r="AI107" s="276">
        <f>'Ｓ４７(1972)'!A160</f>
        <v>0</v>
      </c>
      <c r="AJ107" s="277">
        <f>'Ｓ４７(1972)'!B160</f>
        <v>0</v>
      </c>
      <c r="AK107" s="280">
        <f>'Ｓ４７(1972)'!C160</f>
        <v>0</v>
      </c>
      <c r="AL107" s="281">
        <f>'Ｓ４７(1972)'!E160</f>
        <v>0</v>
      </c>
    </row>
    <row r="108" spans="1:38" ht="14.45" customHeight="1">
      <c r="A108" s="557">
        <v>0</v>
      </c>
      <c r="B108" s="558">
        <v>0</v>
      </c>
      <c r="C108" s="558">
        <v>0</v>
      </c>
      <c r="D108" s="558">
        <v>0</v>
      </c>
      <c r="E108" s="558">
        <v>0</v>
      </c>
      <c r="F108" s="558">
        <v>0</v>
      </c>
      <c r="G108" s="558">
        <v>0</v>
      </c>
      <c r="H108" s="559">
        <v>0</v>
      </c>
      <c r="K108" s="199"/>
      <c r="L108" s="181"/>
      <c r="M108" s="201" t="s">
        <v>90</v>
      </c>
      <c r="N108" s="202"/>
      <c r="O108" s="203" t="s">
        <v>112</v>
      </c>
      <c r="P108" s="204">
        <f>'Ｓ４７(1972)'!A107</f>
        <v>0</v>
      </c>
      <c r="Q108" s="205">
        <f>'Ｓ４７(1972)'!B107</f>
        <v>0</v>
      </c>
      <c r="R108" s="225"/>
      <c r="S108" s="267">
        <f>'Ｓ４７(1972)'!D107</f>
        <v>0</v>
      </c>
      <c r="T108" s="268">
        <f>'Ｓ４７(1972)'!F107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8">
        <v>0</v>
      </c>
      <c r="G109" s="558">
        <v>0</v>
      </c>
      <c r="H109" s="559">
        <v>0</v>
      </c>
      <c r="K109" s="199"/>
      <c r="L109" s="181" t="s">
        <v>92</v>
      </c>
      <c r="M109" s="201" t="s">
        <v>105</v>
      </c>
      <c r="N109" s="202"/>
      <c r="O109" s="203" t="s">
        <v>113</v>
      </c>
      <c r="P109" s="204">
        <f>'Ｓ４７(1972)'!A108</f>
        <v>0</v>
      </c>
      <c r="Q109" s="205">
        <f>'Ｓ４７(1972)'!B108</f>
        <v>0</v>
      </c>
      <c r="R109" s="225"/>
      <c r="S109" s="267">
        <f>'Ｓ４７(1972)'!D108</f>
        <v>0</v>
      </c>
      <c r="T109" s="268">
        <f>'Ｓ４７(1972)'!F108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8">
        <v>0</v>
      </c>
      <c r="G110" s="558">
        <v>0</v>
      </c>
      <c r="H110" s="559">
        <v>0</v>
      </c>
      <c r="K110" s="199"/>
      <c r="L110" s="181"/>
      <c r="M110" s="201" t="s">
        <v>106</v>
      </c>
      <c r="N110" s="202"/>
      <c r="O110" s="203" t="s">
        <v>114</v>
      </c>
      <c r="P110" s="204">
        <f>'Ｓ４７(1972)'!A109</f>
        <v>0</v>
      </c>
      <c r="Q110" s="205">
        <f>'Ｓ４７(1972)'!B109</f>
        <v>0</v>
      </c>
      <c r="R110" s="225"/>
      <c r="S110" s="267">
        <f>'Ｓ４７(1972)'!D109</f>
        <v>0</v>
      </c>
      <c r="T110" s="268">
        <f>'Ｓ４７(1972)'!F109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514</v>
      </c>
      <c r="B111" s="558">
        <v>514</v>
      </c>
      <c r="C111" s="558">
        <v>0</v>
      </c>
      <c r="D111" s="558">
        <v>0</v>
      </c>
      <c r="E111" s="558">
        <v>0</v>
      </c>
      <c r="F111" s="558">
        <v>0</v>
      </c>
      <c r="G111" s="558">
        <v>0</v>
      </c>
      <c r="H111" s="559">
        <v>514</v>
      </c>
      <c r="K111" s="199"/>
      <c r="L111" s="181"/>
      <c r="M111" s="201" t="s">
        <v>107</v>
      </c>
      <c r="N111" s="202"/>
      <c r="O111" s="203" t="s">
        <v>115</v>
      </c>
      <c r="P111" s="204">
        <f>'Ｓ４７(1972)'!A110</f>
        <v>0</v>
      </c>
      <c r="Q111" s="205">
        <f>'Ｓ４７(1972)'!B110</f>
        <v>0</v>
      </c>
      <c r="R111" s="225"/>
      <c r="S111" s="267">
        <f>'Ｓ４７(1972)'!D110</f>
        <v>0</v>
      </c>
      <c r="T111" s="268">
        <f>'Ｓ４７(1972)'!F110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0</v>
      </c>
      <c r="B112" s="558">
        <v>0</v>
      </c>
      <c r="C112" s="558">
        <v>0</v>
      </c>
      <c r="D112" s="558">
        <v>0</v>
      </c>
      <c r="E112" s="558">
        <v>0</v>
      </c>
      <c r="F112" s="558">
        <v>0</v>
      </c>
      <c r="G112" s="558">
        <v>0</v>
      </c>
      <c r="H112" s="559">
        <v>0</v>
      </c>
      <c r="K112" s="199"/>
      <c r="L112" s="181" t="s">
        <v>41</v>
      </c>
      <c r="M112" s="201" t="s">
        <v>108</v>
      </c>
      <c r="N112" s="202"/>
      <c r="O112" s="203" t="s">
        <v>116</v>
      </c>
      <c r="P112" s="204">
        <f>'Ｓ４７(1972)'!A111</f>
        <v>514</v>
      </c>
      <c r="Q112" s="205">
        <f>'Ｓ４７(1972)'!B111</f>
        <v>514</v>
      </c>
      <c r="R112" s="225"/>
      <c r="S112" s="267">
        <f>'Ｓ４７(1972)'!D111</f>
        <v>0</v>
      </c>
      <c r="T112" s="268">
        <f>'Ｓ４７(1972)'!F111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1">
        <v>0</v>
      </c>
      <c r="G113" s="561">
        <v>0</v>
      </c>
      <c r="H113" s="562">
        <v>0</v>
      </c>
      <c r="K113" s="199"/>
      <c r="L113" s="221"/>
      <c r="M113" s="201" t="s">
        <v>13</v>
      </c>
      <c r="N113" s="202"/>
      <c r="O113" s="203" t="s">
        <v>117</v>
      </c>
      <c r="P113" s="204">
        <f>'Ｓ４７(1972)'!A112</f>
        <v>0</v>
      </c>
      <c r="Q113" s="205">
        <f>'Ｓ４７(1972)'!B112</f>
        <v>0</v>
      </c>
      <c r="R113" s="225"/>
      <c r="S113" s="267">
        <f>'Ｓ４７(1972)'!D112</f>
        <v>0</v>
      </c>
      <c r="T113" s="268">
        <f>'Ｓ４７(1972)'!F112</f>
        <v>0</v>
      </c>
      <c r="U113" s="269"/>
      <c r="V113" s="221"/>
      <c r="W113" s="201" t="s">
        <v>13</v>
      </c>
      <c r="X113" s="202"/>
      <c r="Y113" s="203"/>
      <c r="Z113" s="310">
        <f>Z105-Z107</f>
        <v>0</v>
      </c>
      <c r="AA113" s="311">
        <f>AA105-AA107</f>
        <v>0</v>
      </c>
      <c r="AB113" s="278">
        <f>AB105-AB107</f>
        <v>0</v>
      </c>
      <c r="AC113" s="279">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'Ｓ４７(1972)'!A113</f>
        <v>0</v>
      </c>
      <c r="Q114" s="205">
        <f>'Ｓ４７(1972)'!B113</f>
        <v>0</v>
      </c>
      <c r="R114" s="225"/>
      <c r="S114" s="267">
        <f>'Ｓ４７(1972)'!D113</f>
        <v>0</v>
      </c>
      <c r="T114" s="268">
        <f>'Ｓ４７(1972)'!F113</f>
        <v>0</v>
      </c>
      <c r="U114" s="269"/>
      <c r="V114" s="201" t="s">
        <v>13</v>
      </c>
      <c r="W114" s="202"/>
      <c r="X114" s="202"/>
      <c r="Y114" s="203" t="s">
        <v>703</v>
      </c>
      <c r="Z114" s="276">
        <f>'Ｓ４７(1972)'!A138</f>
        <v>0</v>
      </c>
      <c r="AA114" s="277">
        <f>'Ｓ４７(1972)'!B138</f>
        <v>0</v>
      </c>
      <c r="AB114" s="278">
        <f>'Ｓ４７(1972)'!C138</f>
        <v>0</v>
      </c>
      <c r="AC114" s="279">
        <f>'Ｓ４７(1972)'!E138</f>
        <v>0</v>
      </c>
      <c r="AD114" s="269"/>
      <c r="AE114" s="201" t="s">
        <v>13</v>
      </c>
      <c r="AF114" s="202"/>
      <c r="AG114" s="202"/>
      <c r="AH114" s="203" t="s">
        <v>704</v>
      </c>
      <c r="AI114" s="276">
        <f>'Ｓ４７(1972)'!A161</f>
        <v>0</v>
      </c>
      <c r="AJ114" s="277">
        <f>'Ｓ４７(1972)'!B161</f>
        <v>0</v>
      </c>
      <c r="AK114" s="280">
        <f>'Ｓ４７(1972)'!C161</f>
        <v>0</v>
      </c>
      <c r="AL114" s="281">
        <f>'Ｓ４７(1972)'!E161</f>
        <v>0</v>
      </c>
    </row>
    <row r="115" spans="1:39" ht="14.45" customHeight="1" thickBot="1">
      <c r="K115" s="316"/>
      <c r="L115" s="317" t="s">
        <v>82</v>
      </c>
      <c r="M115" s="318"/>
      <c r="N115" s="318"/>
      <c r="O115" s="319"/>
      <c r="P115" s="320">
        <f>SUM(P62:P114)-P63-P64-P66-P67-P69-P70-P71-P84-P85-P86-P94-P95-P96-P97-P98-P103-P104</f>
        <v>105911</v>
      </c>
      <c r="Q115" s="321">
        <f>SUM(Q62:Q114)-Q63-Q64-Q66-Q67-Q69-Q70-Q71-Q84-Q85-Q86-Q94-Q95-Q96-Q97-Q98-Q103-Q104</f>
        <v>99745</v>
      </c>
      <c r="R115" s="321"/>
      <c r="S115" s="322">
        <f>SUM(S62:S114)-S63-S64-S66-S67-S69-S70-S71-S84-S85-S86-S94-S95-S96-S97-S98-S103-S104</f>
        <v>3030</v>
      </c>
      <c r="T115" s="323">
        <f>SUM(T62:T114)-T63-T64-T66-T67-T69-T70-T71-T84-T85-T86-T94-T95-T96-T97-T98-T103-T104</f>
        <v>45100</v>
      </c>
      <c r="U115" s="324"/>
      <c r="V115" s="317" t="s">
        <v>82</v>
      </c>
      <c r="W115" s="318"/>
      <c r="X115" s="318"/>
      <c r="Y115" s="319"/>
      <c r="Z115" s="325">
        <f>Z64+Z67+Z73+Z74+Z75+Z86+Z88+Z89+Z92+Z93+Z99+Z101+Z104+Z105+Z114</f>
        <v>4361</v>
      </c>
      <c r="AA115" s="326">
        <f>AA64+AA67+AA73+AA74+AA75+AA86+AA88+AA89+AA92+AA93+AA99+AA101+AA104+AA105+AA114</f>
        <v>0</v>
      </c>
      <c r="AB115" s="327">
        <f>AB64+AB67+AB73+AB74+AB75+AB86+AB88+AB89+AB92+AB93+AB99+AB101+AB104+AB105+AB114</f>
        <v>0</v>
      </c>
      <c r="AC115" s="328">
        <f>AC64+AC67+AC73+AC74+AC75+AC86+AC88+AC89+AC92+AC93+AC99+AC101+AC104+AC105+AC114</f>
        <v>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4361</v>
      </c>
      <c r="B116" s="555">
        <v>0</v>
      </c>
      <c r="C116" s="555">
        <v>0</v>
      </c>
      <c r="D116" s="555">
        <v>0</v>
      </c>
      <c r="E116" s="555">
        <v>0</v>
      </c>
      <c r="F116" s="555">
        <v>0</v>
      </c>
      <c r="G116" s="556">
        <v>4361</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8">
        <v>0</v>
      </c>
      <c r="F117" s="558">
        <v>0</v>
      </c>
      <c r="G117" s="559">
        <v>0</v>
      </c>
      <c r="I117" s="164"/>
      <c r="J117" s="164"/>
      <c r="K117" s="269"/>
      <c r="L117" s="172"/>
      <c r="M117" s="172"/>
      <c r="N117" s="172"/>
      <c r="O117" s="212"/>
      <c r="P117" s="330"/>
      <c r="Q117" s="330"/>
      <c r="R117" s="330"/>
      <c r="S117" s="330"/>
      <c r="T117" s="330"/>
      <c r="U117" s="331"/>
      <c r="V117" s="242"/>
      <c r="W117" s="242"/>
      <c r="X117" s="242"/>
      <c r="Y117" s="242"/>
      <c r="Z117" s="242"/>
      <c r="AA117" s="242"/>
      <c r="AB117" s="242"/>
      <c r="AC117" s="242"/>
    </row>
    <row r="118" spans="1:39" ht="17.25" customHeight="1" thickBot="1">
      <c r="A118" s="557">
        <v>0</v>
      </c>
      <c r="B118" s="558">
        <v>0</v>
      </c>
      <c r="C118" s="558">
        <v>0</v>
      </c>
      <c r="D118" s="558">
        <v>0</v>
      </c>
      <c r="E118" s="558">
        <v>0</v>
      </c>
      <c r="F118" s="558">
        <v>0</v>
      </c>
      <c r="G118" s="559">
        <v>0</v>
      </c>
      <c r="K118" s="504" t="s">
        <v>726</v>
      </c>
      <c r="L118" s="339"/>
      <c r="M118" s="339"/>
      <c r="N118" s="339"/>
      <c r="O118" s="340"/>
      <c r="P118" s="341"/>
      <c r="Q118" s="341"/>
      <c r="R118" s="518" t="s">
        <v>838</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8">
        <v>0</v>
      </c>
      <c r="F119" s="558">
        <v>0</v>
      </c>
      <c r="G119" s="559">
        <v>0</v>
      </c>
      <c r="K119" s="990"/>
      <c r="L119" s="991"/>
      <c r="M119" s="991"/>
      <c r="N119" s="991"/>
      <c r="O119" s="991"/>
      <c r="P119" s="992" t="s">
        <v>119</v>
      </c>
      <c r="Q119" s="991"/>
      <c r="R119" s="991"/>
      <c r="S119" s="991"/>
      <c r="T119" s="991"/>
      <c r="U119" s="993"/>
      <c r="V119" s="991"/>
      <c r="W119" s="991"/>
      <c r="X119" s="991"/>
      <c r="Y119" s="991"/>
      <c r="Z119" s="992" t="s">
        <v>120</v>
      </c>
      <c r="AA119" s="991"/>
      <c r="AB119" s="991"/>
      <c r="AC119" s="1014"/>
      <c r="AE119" s="1052"/>
      <c r="AF119" s="1053"/>
      <c r="AG119" s="1053"/>
      <c r="AH119" s="1053"/>
      <c r="AI119" s="1030" t="s">
        <v>84</v>
      </c>
      <c r="AJ119" s="1031" t="s">
        <v>85</v>
      </c>
      <c r="AK119" s="1032" t="s">
        <v>85</v>
      </c>
      <c r="AL119" s="1340" t="s">
        <v>1276</v>
      </c>
      <c r="AM119" s="1339"/>
    </row>
    <row r="120" spans="1:39" ht="14.45" customHeight="1">
      <c r="A120" s="557">
        <v>0</v>
      </c>
      <c r="B120" s="558">
        <v>0</v>
      </c>
      <c r="C120" s="558">
        <v>0</v>
      </c>
      <c r="D120" s="558">
        <v>0</v>
      </c>
      <c r="E120" s="558">
        <v>0</v>
      </c>
      <c r="F120" s="558">
        <v>0</v>
      </c>
      <c r="G120" s="559">
        <v>0</v>
      </c>
      <c r="K120" s="995"/>
      <c r="L120" s="996"/>
      <c r="M120" s="996"/>
      <c r="N120" s="996"/>
      <c r="O120" s="996"/>
      <c r="P120" s="997" t="s">
        <v>705</v>
      </c>
      <c r="Q120" s="998" t="s">
        <v>836</v>
      </c>
      <c r="R120" s="999" t="s">
        <v>122</v>
      </c>
      <c r="S120" s="999"/>
      <c r="T120" s="1000"/>
      <c r="U120" s="1001"/>
      <c r="V120" s="996"/>
      <c r="W120" s="996"/>
      <c r="X120" s="996"/>
      <c r="Y120" s="996"/>
      <c r="Z120" s="997" t="s">
        <v>706</v>
      </c>
      <c r="AA120" s="1002" t="s">
        <v>124</v>
      </c>
      <c r="AB120" s="999"/>
      <c r="AC120" s="1015"/>
      <c r="AE120" s="1054"/>
      <c r="AF120" s="1055"/>
      <c r="AG120" s="1055"/>
      <c r="AH120" s="1055"/>
      <c r="AI120" s="1035" t="s">
        <v>623</v>
      </c>
      <c r="AJ120" s="1036" t="s">
        <v>2</v>
      </c>
      <c r="AK120" s="1037" t="s">
        <v>133</v>
      </c>
      <c r="AL120" s="1340"/>
      <c r="AM120" s="1339"/>
    </row>
    <row r="121" spans="1:39" ht="14.45" customHeight="1">
      <c r="A121" s="557">
        <v>0</v>
      </c>
      <c r="B121" s="558">
        <v>0</v>
      </c>
      <c r="C121" s="558">
        <v>0</v>
      </c>
      <c r="D121" s="558">
        <v>0</v>
      </c>
      <c r="E121" s="558">
        <v>0</v>
      </c>
      <c r="F121" s="558">
        <v>0</v>
      </c>
      <c r="G121" s="559">
        <v>0</v>
      </c>
      <c r="K121" s="995"/>
      <c r="L121" s="996"/>
      <c r="M121" s="996"/>
      <c r="N121" s="996"/>
      <c r="O121" s="996"/>
      <c r="P121" s="1004"/>
      <c r="Q121" s="1005" t="s">
        <v>642</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0</v>
      </c>
      <c r="B122" s="558">
        <v>0</v>
      </c>
      <c r="C122" s="558">
        <v>0</v>
      </c>
      <c r="D122" s="558">
        <v>0</v>
      </c>
      <c r="E122" s="558">
        <v>0</v>
      </c>
      <c r="F122" s="558">
        <v>0</v>
      </c>
      <c r="G122" s="559">
        <v>0</v>
      </c>
      <c r="K122" s="1050"/>
      <c r="L122" s="1051"/>
      <c r="M122" s="1051"/>
      <c r="N122" s="1051"/>
      <c r="O122" s="1051"/>
      <c r="P122" s="1020" t="s">
        <v>710</v>
      </c>
      <c r="Q122" s="1021" t="s">
        <v>925</v>
      </c>
      <c r="R122" s="1021" t="s">
        <v>926</v>
      </c>
      <c r="S122" s="1022" t="s">
        <v>118</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1272</v>
      </c>
      <c r="AM122" s="1339"/>
    </row>
    <row r="123" spans="1:39" ht="14.45" customHeight="1">
      <c r="A123" s="557">
        <v>0</v>
      </c>
      <c r="B123" s="558">
        <v>0</v>
      </c>
      <c r="C123" s="558">
        <v>0</v>
      </c>
      <c r="D123" s="558">
        <v>0</v>
      </c>
      <c r="E123" s="558">
        <v>0</v>
      </c>
      <c r="F123" s="558">
        <v>0</v>
      </c>
      <c r="G123" s="559">
        <v>0</v>
      </c>
      <c r="K123" s="188"/>
      <c r="L123" s="189" t="s">
        <v>8</v>
      </c>
      <c r="M123" s="190"/>
      <c r="N123" s="190"/>
      <c r="O123" s="191"/>
      <c r="P123" s="365">
        <f t="shared" ref="P123:T138" si="0">P8+P62</f>
        <v>1725</v>
      </c>
      <c r="Q123" s="259">
        <f t="shared" si="0"/>
        <v>1725</v>
      </c>
      <c r="R123" s="259">
        <f t="shared" si="0"/>
        <v>0</v>
      </c>
      <c r="S123" s="333">
        <f t="shared" si="0"/>
        <v>0</v>
      </c>
      <c r="T123" s="366">
        <f t="shared" si="0"/>
        <v>0</v>
      </c>
      <c r="U123" s="195"/>
      <c r="V123" s="189" t="s">
        <v>8</v>
      </c>
      <c r="W123" s="190"/>
      <c r="X123" s="190"/>
      <c r="Y123" s="191" t="s">
        <v>647</v>
      </c>
      <c r="Z123" s="367">
        <f>IF(ISERROR((Z$60)*(Q123/(Q$123+Q$128+Q$129+Q$133+Q$134+Q$135+Q$136+Q$137+Q$138+Q$139+Q$140+Q$141+Q$142+Q$143+Q$144+Q$150+Q$151+Q$152+Q$153+Q$156+Q$157+Q$158+Q$159+Q$161+Q$162+Q$163+Q$168+Q$170+Q$171+Q$172+Q$173+Q$174+Q$175))),0,ROUND((Z$60)*(Q123/(Q$123+Q$128+Q$129+Q$133+Q$134+Q$135+Q$136+Q$137+Q$138+Q$139+Q$140+Q$141+Q$142+Q$143+Q$144+Q$150+Q$151+Q$152+Q$153+Q$156+Q$157+Q$158+Q$159+Q$161+Q$162+Q$163+Q$168+Q$170+Q$171+Q$172+Q$173+Q$174+Q$175)),0))</f>
        <v>0</v>
      </c>
      <c r="AA123" s="368">
        <f>IF(ISERROR((AA$60)*(R123/(R$123+R$128+R$129+R$133+R$134+R$135+R$136+R$137+R$138+R$139+R$140+R$141+R$142+R$143+R$144+R$150+R$151+R$152+R$153+R$156+R$157+R$158+R$159+R$161+R$162+R$163+R$168+R$170+R$171+R$172+R$173+R$174+R$175))),0,ROUND((AA$60)*(R123/(R$123+R$128+R$129+R$133+R$134+R$135+R$136+R$137+R$138+R$139+R$140+R$141+R$142+R$143+R$144+R$150+R$151+R$152+R$153+R$156+R$157+R$158+R$159+R$161+R$162+R$163+R$168+R$170+R$171+R$172+R$173+R$174+R$175)),0))</f>
        <v>0</v>
      </c>
      <c r="AB123" s="499">
        <f>IF(ISERROR((AB$60)*(S123/(S$123+S$128+S$129+S$133+S$134+S$135+S$136+S$137+S$138+S$139+S$140+S$141+S$142+S$143+S$144+S$150+S$151+S$152+S$153+S$156+S$157+S$158+S$159+S$161+S$162+S$163+S$168+S$170+S$171+S$172+S$173+S$174+S$175))),0,ROUND((AB$60)*(S123/(S$123+S$128+S$129+S$133+S$134+S$135+S$136+S$137+S$138+S$139+S$140+S$141+S$142+S$143+S$144+S$150+S$151+S$152+S$153+S$156+S$157+S$158+S$159+S$161+S$162+S$163+S$168+S$170+S$171+S$172+S$173+S$174+S$175)),0))</f>
        <v>0</v>
      </c>
      <c r="AC123" s="369">
        <f>IF(ISERROR((AC$60)*(T123/(T$123+T$128+T$129+T$133+T$134+T$135+T$136+T$137+T$138+T$139+T$140+T$141+T$142+T$143+T$144+T$150+T$151+T$152+T$153+T$156+T$157+T$158+T$159+T$161+T$162+T$163+T$168+T$170+T$171+T$172+T$173+T$174+T$175))),0,ROUND((AC$60)*(T123/(T$123+T$128+T$129+T$133+T$134+T$135+T$136+T$137+T$138+T$139+T$140+T$141+T$142+T$143+T$144+T$150+T$151+T$152+T$153+T$156+T$157+T$158+T$159+T$161+T$162+T$163+T$168+T$170+T$171+T$172+T$173+T$174+T$175)),0))</f>
        <v>0</v>
      </c>
      <c r="AE123" s="188"/>
      <c r="AF123" s="189" t="s">
        <v>8</v>
      </c>
      <c r="AG123" s="190"/>
      <c r="AH123" s="190"/>
      <c r="AI123" s="365">
        <f t="shared" ref="AI123:AI176" si="1">Q123-Z123</f>
        <v>1725</v>
      </c>
      <c r="AJ123" s="259">
        <f>SUM(AJ124:AJ125)</f>
        <v>0</v>
      </c>
      <c r="AK123" s="370">
        <f>SUM(AK124:AK125)</f>
        <v>0</v>
      </c>
      <c r="AL123" s="1383">
        <f>P123-Q123</f>
        <v>0</v>
      </c>
      <c r="AM123" s="1339"/>
    </row>
    <row r="124" spans="1:39" ht="14.45" customHeight="1">
      <c r="A124" s="557">
        <v>4361</v>
      </c>
      <c r="B124" s="558">
        <v>0</v>
      </c>
      <c r="C124" s="558">
        <v>0</v>
      </c>
      <c r="D124" s="558">
        <v>0</v>
      </c>
      <c r="E124" s="558">
        <v>0</v>
      </c>
      <c r="F124" s="558">
        <v>0</v>
      </c>
      <c r="G124" s="559">
        <v>4361</v>
      </c>
      <c r="K124" s="199"/>
      <c r="L124" s="200"/>
      <c r="M124" s="201" t="s">
        <v>643</v>
      </c>
      <c r="N124" s="202"/>
      <c r="O124" s="203"/>
      <c r="P124" s="224">
        <f t="shared" si="0"/>
        <v>0</v>
      </c>
      <c r="Q124" s="225">
        <f t="shared" si="0"/>
        <v>0</v>
      </c>
      <c r="R124" s="225">
        <f t="shared" si="0"/>
        <v>0</v>
      </c>
      <c r="S124" s="226">
        <f t="shared" si="0"/>
        <v>0</v>
      </c>
      <c r="T124" s="275">
        <f t="shared" si="0"/>
        <v>0</v>
      </c>
      <c r="U124" s="207"/>
      <c r="V124" s="200"/>
      <c r="W124" s="201" t="s">
        <v>643</v>
      </c>
      <c r="X124" s="202"/>
      <c r="Y124" s="203" t="s">
        <v>647</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643</v>
      </c>
      <c r="AH124" s="202"/>
      <c r="AI124" s="224">
        <f t="shared" si="1"/>
        <v>0</v>
      </c>
      <c r="AJ124" s="225">
        <f>IF($P124-$Z124=0,0,ROUND((R124-AA124)*$AI124/($P124-$Z124),0))</f>
        <v>0</v>
      </c>
      <c r="AK124" s="371">
        <f>IF(P124-Z124=0,0,ROUND((S124-AB124)*AI124/(P124-Z124),0))</f>
        <v>0</v>
      </c>
      <c r="AL124" s="1383">
        <f t="shared" ref="AL124:AL175" si="2">P124-Q124</f>
        <v>0</v>
      </c>
      <c r="AM124" s="1339"/>
    </row>
    <row r="125" spans="1:39" ht="14.45" customHeight="1">
      <c r="A125" s="557">
        <v>4361</v>
      </c>
      <c r="B125" s="558">
        <v>0</v>
      </c>
      <c r="C125" s="558">
        <v>0</v>
      </c>
      <c r="D125" s="558">
        <v>0</v>
      </c>
      <c r="E125" s="558">
        <v>0</v>
      </c>
      <c r="F125" s="558">
        <v>0</v>
      </c>
      <c r="G125" s="559">
        <v>4361</v>
      </c>
      <c r="K125" s="199"/>
      <c r="L125" s="200"/>
      <c r="M125" s="201" t="s">
        <v>13</v>
      </c>
      <c r="N125" s="172"/>
      <c r="O125" s="212"/>
      <c r="P125" s="224">
        <f t="shared" si="0"/>
        <v>1725</v>
      </c>
      <c r="Q125" s="225">
        <f t="shared" si="0"/>
        <v>1725</v>
      </c>
      <c r="R125" s="225">
        <f t="shared" si="0"/>
        <v>0</v>
      </c>
      <c r="S125" s="226">
        <f t="shared" si="0"/>
        <v>0</v>
      </c>
      <c r="T125" s="275">
        <f t="shared" si="0"/>
        <v>0</v>
      </c>
      <c r="U125" s="207"/>
      <c r="V125" s="200"/>
      <c r="W125" s="201" t="s">
        <v>13</v>
      </c>
      <c r="X125" s="172"/>
      <c r="Y125" s="212" t="s">
        <v>647</v>
      </c>
      <c r="Z125" s="224">
        <f>Z123-Z124</f>
        <v>0</v>
      </c>
      <c r="AA125" s="225">
        <f>AA123-AA124</f>
        <v>0</v>
      </c>
      <c r="AB125" s="297">
        <f>AB123-AB124</f>
        <v>0</v>
      </c>
      <c r="AC125" s="371">
        <f>AC123-AC124</f>
        <v>0</v>
      </c>
      <c r="AE125" s="199"/>
      <c r="AF125" s="200"/>
      <c r="AG125" s="201" t="s">
        <v>13</v>
      </c>
      <c r="AH125" s="172"/>
      <c r="AI125" s="224">
        <f t="shared" si="1"/>
        <v>1725</v>
      </c>
      <c r="AJ125" s="225">
        <f>IF($P125-$Z125=0,0,ROUND((R125-AA125)*$AI125/($P125-$Z125),0))</f>
        <v>0</v>
      </c>
      <c r="AK125" s="371">
        <f>IF(P125-Z125=0,0,ROUND((S125-AB125)*AI125/(P125-Z125),0))</f>
        <v>0</v>
      </c>
      <c r="AL125" s="1383">
        <f t="shared" si="2"/>
        <v>0</v>
      </c>
      <c r="AM125" s="1339"/>
    </row>
    <row r="126" spans="1:39" ht="14.45" customHeight="1">
      <c r="A126" s="557">
        <v>0</v>
      </c>
      <c r="B126" s="558">
        <v>0</v>
      </c>
      <c r="C126" s="558">
        <v>0</v>
      </c>
      <c r="D126" s="558">
        <v>0</v>
      </c>
      <c r="E126" s="558">
        <v>0</v>
      </c>
      <c r="F126" s="558">
        <v>0</v>
      </c>
      <c r="G126" s="559">
        <v>0</v>
      </c>
      <c r="K126" s="199" t="s">
        <v>4</v>
      </c>
      <c r="L126" s="178" t="s">
        <v>14</v>
      </c>
      <c r="M126" s="175"/>
      <c r="N126" s="175"/>
      <c r="O126" s="216"/>
      <c r="P126" s="224">
        <f t="shared" si="0"/>
        <v>0</v>
      </c>
      <c r="Q126" s="225">
        <f t="shared" si="0"/>
        <v>0</v>
      </c>
      <c r="R126" s="225">
        <f t="shared" si="0"/>
        <v>0</v>
      </c>
      <c r="S126" s="226">
        <f t="shared" si="0"/>
        <v>0</v>
      </c>
      <c r="T126" s="275">
        <f t="shared" si="0"/>
        <v>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
        <v>0</v>
      </c>
      <c r="AJ126" s="225">
        <f>SUM(AJ127:AJ128)</f>
        <v>0</v>
      </c>
      <c r="AK126" s="371">
        <f>SUM(AK127:AK128)</f>
        <v>0</v>
      </c>
      <c r="AL126" s="1383">
        <f t="shared" si="2"/>
        <v>0</v>
      </c>
      <c r="AM126" s="1339"/>
    </row>
    <row r="127" spans="1:39" ht="14.45" customHeight="1">
      <c r="A127" s="557">
        <v>0</v>
      </c>
      <c r="B127" s="558">
        <v>0</v>
      </c>
      <c r="C127" s="558">
        <v>0</v>
      </c>
      <c r="D127" s="558">
        <v>0</v>
      </c>
      <c r="E127" s="558">
        <v>0</v>
      </c>
      <c r="F127" s="558">
        <v>0</v>
      </c>
      <c r="G127" s="559">
        <v>0</v>
      </c>
      <c r="K127" s="199"/>
      <c r="L127" s="200"/>
      <c r="M127" s="201" t="s">
        <v>16</v>
      </c>
      <c r="N127" s="202"/>
      <c r="O127" s="203"/>
      <c r="P127" s="224">
        <f t="shared" si="0"/>
        <v>0</v>
      </c>
      <c r="Q127" s="225">
        <f t="shared" si="0"/>
        <v>0</v>
      </c>
      <c r="R127" s="225">
        <f t="shared" si="0"/>
        <v>0</v>
      </c>
      <c r="S127" s="226">
        <f t="shared" si="0"/>
        <v>0</v>
      </c>
      <c r="T127" s="275">
        <f t="shared" si="0"/>
        <v>0</v>
      </c>
      <c r="U127" s="207"/>
      <c r="V127" s="200"/>
      <c r="W127" s="201" t="s">
        <v>16</v>
      </c>
      <c r="X127" s="202"/>
      <c r="Y127" s="203"/>
      <c r="Z127" s="224">
        <f>Z12</f>
        <v>0</v>
      </c>
      <c r="AA127" s="225">
        <f>AA12</f>
        <v>0</v>
      </c>
      <c r="AB127" s="297">
        <f>AB12</f>
        <v>0</v>
      </c>
      <c r="AC127" s="371">
        <f>AC12</f>
        <v>0</v>
      </c>
      <c r="AE127" s="199"/>
      <c r="AF127" s="200"/>
      <c r="AG127" s="201" t="s">
        <v>16</v>
      </c>
      <c r="AH127" s="202"/>
      <c r="AI127" s="224">
        <f t="shared" si="1"/>
        <v>0</v>
      </c>
      <c r="AJ127" s="225">
        <f>IF($P127-$Z127=0,0,ROUND((R127-AA127)*$AI127/($P127-$Z127),0))</f>
        <v>0</v>
      </c>
      <c r="AK127" s="371">
        <f>IF(P127-Z127=0,0,ROUND((S127-AB127)*AI127/(P127-Z127),0))</f>
        <v>0</v>
      </c>
      <c r="AL127" s="1383">
        <f t="shared" si="2"/>
        <v>0</v>
      </c>
      <c r="AM127" s="1339"/>
    </row>
    <row r="128" spans="1:39" ht="14.45" customHeight="1">
      <c r="A128" s="557">
        <v>0</v>
      </c>
      <c r="B128" s="558">
        <v>0</v>
      </c>
      <c r="C128" s="558">
        <v>0</v>
      </c>
      <c r="D128" s="558">
        <v>0</v>
      </c>
      <c r="E128" s="558">
        <v>0</v>
      </c>
      <c r="F128" s="558">
        <v>0</v>
      </c>
      <c r="G128" s="559">
        <v>0</v>
      </c>
      <c r="K128" s="199"/>
      <c r="L128" s="221"/>
      <c r="M128" s="201" t="s">
        <v>13</v>
      </c>
      <c r="N128" s="222"/>
      <c r="O128" s="223"/>
      <c r="P128" s="224">
        <f t="shared" si="0"/>
        <v>0</v>
      </c>
      <c r="Q128" s="225">
        <f t="shared" si="0"/>
        <v>0</v>
      </c>
      <c r="R128" s="225">
        <f t="shared" si="0"/>
        <v>0</v>
      </c>
      <c r="S128" s="226">
        <f t="shared" si="0"/>
        <v>0</v>
      </c>
      <c r="T128" s="275">
        <f t="shared" si="0"/>
        <v>0</v>
      </c>
      <c r="U128" s="207"/>
      <c r="V128" s="221"/>
      <c r="W128" s="201" t="s">
        <v>13</v>
      </c>
      <c r="X128" s="222"/>
      <c r="Y128" s="223" t="s">
        <v>647</v>
      </c>
      <c r="Z128" s="224">
        <f t="shared" ref="Z128:AC129" si="3">IF(ISERROR((Z$60)*(Q128/(Q$123+Q$128+Q$129+Q$133+Q$134+Q$135+Q$136+Q$137+Q$138+Q$139+Q$140+Q$141+Q$142+Q$143+Q$144+Q$150+Q$151+Q$152+Q$153+Q$156+Q$157+Q$158+Q$159+Q$161+Q$162+Q$163+Q$168+Q$170+Q$171+Q$172+Q$173+Q$174+Q$175))),0,ROUND((Z$60)*(Q128/(Q$123+Q$128+Q$129+Q$133+Q$134+Q$135+Q$136+Q$137+Q$138+Q$139+Q$140+Q$141+Q$142+Q$143+Q$144+Q$150+Q$151+Q$152+Q$153+Q$156+Q$157+Q$158+Q$159+Q$161+Q$162+Q$163+Q$168+Q$170+Q$171+Q$172+Q$173+Q$174+Q$175)),0))</f>
        <v>0</v>
      </c>
      <c r="AA128" s="225">
        <f t="shared" si="3"/>
        <v>0</v>
      </c>
      <c r="AB128" s="297">
        <f t="shared" si="3"/>
        <v>0</v>
      </c>
      <c r="AC128" s="371">
        <f t="shared" si="3"/>
        <v>0</v>
      </c>
      <c r="AE128" s="199"/>
      <c r="AF128" s="221"/>
      <c r="AG128" s="201" t="s">
        <v>13</v>
      </c>
      <c r="AH128" s="222"/>
      <c r="AI128" s="224">
        <f t="shared" si="1"/>
        <v>0</v>
      </c>
      <c r="AJ128" s="225">
        <f>IF($P128-$Z128=0,0,ROUND((R128-AA128)*$AI128/($P128-$Z128),0))</f>
        <v>0</v>
      </c>
      <c r="AK128" s="371">
        <f>IF(P128-Z128=0,0,ROUND((S128-AB128)*AI128/(P128-Z128),0))</f>
        <v>0</v>
      </c>
      <c r="AL128" s="1383">
        <f t="shared" si="2"/>
        <v>0</v>
      </c>
      <c r="AM128" s="1339"/>
    </row>
    <row r="129" spans="1:39" ht="14.45" customHeight="1">
      <c r="A129" s="557">
        <v>0</v>
      </c>
      <c r="B129" s="558">
        <v>0</v>
      </c>
      <c r="C129" s="558">
        <v>0</v>
      </c>
      <c r="D129" s="558">
        <v>0</v>
      </c>
      <c r="E129" s="558">
        <v>0</v>
      </c>
      <c r="F129" s="558">
        <v>0</v>
      </c>
      <c r="G129" s="559">
        <v>0</v>
      </c>
      <c r="K129" s="199" t="s">
        <v>4</v>
      </c>
      <c r="L129" s="174"/>
      <c r="M129" s="200" t="s">
        <v>94</v>
      </c>
      <c r="N129" s="202"/>
      <c r="O129" s="203"/>
      <c r="P129" s="224">
        <f t="shared" si="0"/>
        <v>200</v>
      </c>
      <c r="Q129" s="225">
        <f t="shared" si="0"/>
        <v>200</v>
      </c>
      <c r="R129" s="225">
        <f t="shared" si="0"/>
        <v>0</v>
      </c>
      <c r="S129" s="226">
        <f t="shared" si="0"/>
        <v>0</v>
      </c>
      <c r="T129" s="275">
        <f t="shared" si="0"/>
        <v>0</v>
      </c>
      <c r="U129" s="207"/>
      <c r="V129" s="174"/>
      <c r="W129" s="200" t="s">
        <v>94</v>
      </c>
      <c r="X129" s="202"/>
      <c r="Y129" s="203" t="s">
        <v>647</v>
      </c>
      <c r="Z129" s="224">
        <f t="shared" si="3"/>
        <v>0</v>
      </c>
      <c r="AA129" s="225">
        <f t="shared" si="3"/>
        <v>0</v>
      </c>
      <c r="AB129" s="297">
        <f t="shared" si="3"/>
        <v>0</v>
      </c>
      <c r="AC129" s="371">
        <f t="shared" si="3"/>
        <v>0</v>
      </c>
      <c r="AE129" s="199"/>
      <c r="AF129" s="174"/>
      <c r="AG129" s="200" t="s">
        <v>94</v>
      </c>
      <c r="AH129" s="202"/>
      <c r="AI129" s="224">
        <f t="shared" si="1"/>
        <v>200</v>
      </c>
      <c r="AJ129" s="225">
        <f>SUM(AJ130:AJ132)</f>
        <v>0</v>
      </c>
      <c r="AK129" s="371">
        <f>SUM(AK130:AK132)</f>
        <v>0</v>
      </c>
      <c r="AL129" s="1383">
        <f t="shared" si="2"/>
        <v>0</v>
      </c>
      <c r="AM129" s="1339"/>
    </row>
    <row r="130" spans="1:39" ht="14.45" customHeight="1">
      <c r="A130" s="557">
        <v>0</v>
      </c>
      <c r="B130" s="558">
        <v>0</v>
      </c>
      <c r="C130" s="558">
        <v>0</v>
      </c>
      <c r="D130" s="558">
        <v>0</v>
      </c>
      <c r="E130" s="558">
        <v>0</v>
      </c>
      <c r="F130" s="558">
        <v>0</v>
      </c>
      <c r="G130" s="559">
        <v>0</v>
      </c>
      <c r="K130" s="199"/>
      <c r="L130" s="181" t="s">
        <v>102</v>
      </c>
      <c r="M130" s="200"/>
      <c r="N130" s="201" t="s">
        <v>837</v>
      </c>
      <c r="O130" s="203"/>
      <c r="P130" s="224">
        <f t="shared" si="0"/>
        <v>0</v>
      </c>
      <c r="Q130" s="225">
        <f t="shared" si="0"/>
        <v>0</v>
      </c>
      <c r="R130" s="225">
        <f t="shared" si="0"/>
        <v>0</v>
      </c>
      <c r="S130" s="226">
        <f t="shared" si="0"/>
        <v>0</v>
      </c>
      <c r="T130" s="275">
        <f t="shared" si="0"/>
        <v>0</v>
      </c>
      <c r="U130" s="207"/>
      <c r="V130" s="181" t="s">
        <v>102</v>
      </c>
      <c r="W130" s="200"/>
      <c r="X130" s="201" t="s">
        <v>837</v>
      </c>
      <c r="Y130" s="203" t="s">
        <v>647</v>
      </c>
      <c r="Z130" s="224">
        <f t="shared" ref="Z130:AC132" si="4">IF(ISERROR(Z$129*(Q130/Q$129)),0,ROUND(Z$129*(Q130/Q$129),0))</f>
        <v>0</v>
      </c>
      <c r="AA130" s="225">
        <f t="shared" si="4"/>
        <v>0</v>
      </c>
      <c r="AB130" s="297">
        <f t="shared" si="4"/>
        <v>0</v>
      </c>
      <c r="AC130" s="371">
        <f t="shared" si="4"/>
        <v>0</v>
      </c>
      <c r="AE130" s="199"/>
      <c r="AF130" s="181" t="s">
        <v>102</v>
      </c>
      <c r="AG130" s="200"/>
      <c r="AH130" s="201" t="s">
        <v>837</v>
      </c>
      <c r="AI130" s="224">
        <f t="shared" si="1"/>
        <v>0</v>
      </c>
      <c r="AJ130" s="225">
        <f t="shared" ref="AJ130:AJ143" si="5">IF($P130-$Z130=0,0,ROUND((R130-AA130)*$AI130/($P130-$Z130),0))</f>
        <v>0</v>
      </c>
      <c r="AK130" s="371">
        <f t="shared" ref="AK130:AK143" si="6">IF(P130-Z130=0,0,ROUND((S130-AB130)*AI130/(P130-Z130),0))</f>
        <v>0</v>
      </c>
      <c r="AL130" s="1383">
        <f t="shared" si="2"/>
        <v>0</v>
      </c>
      <c r="AM130" s="1339"/>
    </row>
    <row r="131" spans="1:39" ht="14.45" customHeight="1">
      <c r="A131" s="557">
        <v>0</v>
      </c>
      <c r="B131" s="558">
        <v>0</v>
      </c>
      <c r="C131" s="558">
        <v>0</v>
      </c>
      <c r="D131" s="558">
        <v>0</v>
      </c>
      <c r="E131" s="558">
        <v>0</v>
      </c>
      <c r="F131" s="558">
        <v>0</v>
      </c>
      <c r="G131" s="559">
        <v>0</v>
      </c>
      <c r="K131" s="199"/>
      <c r="L131" s="181" t="s">
        <v>103</v>
      </c>
      <c r="M131" s="181"/>
      <c r="N131" s="201" t="s">
        <v>96</v>
      </c>
      <c r="O131" s="203"/>
      <c r="P131" s="224">
        <f t="shared" si="0"/>
        <v>0</v>
      </c>
      <c r="Q131" s="225">
        <f t="shared" si="0"/>
        <v>0</v>
      </c>
      <c r="R131" s="225">
        <f t="shared" si="0"/>
        <v>0</v>
      </c>
      <c r="S131" s="226">
        <f t="shared" si="0"/>
        <v>0</v>
      </c>
      <c r="T131" s="275">
        <f t="shared" si="0"/>
        <v>0</v>
      </c>
      <c r="U131" s="207"/>
      <c r="V131" s="181" t="s">
        <v>103</v>
      </c>
      <c r="W131" s="181"/>
      <c r="X131" s="201" t="s">
        <v>96</v>
      </c>
      <c r="Y131" s="203" t="s">
        <v>647</v>
      </c>
      <c r="Z131" s="224">
        <f t="shared" si="4"/>
        <v>0</v>
      </c>
      <c r="AA131" s="225">
        <f t="shared" si="4"/>
        <v>0</v>
      </c>
      <c r="AB131" s="297">
        <f t="shared" si="4"/>
        <v>0</v>
      </c>
      <c r="AC131" s="371">
        <f t="shared" si="4"/>
        <v>0</v>
      </c>
      <c r="AE131" s="199"/>
      <c r="AF131" s="181" t="s">
        <v>103</v>
      </c>
      <c r="AG131" s="181"/>
      <c r="AH131" s="201" t="s">
        <v>96</v>
      </c>
      <c r="AI131" s="224">
        <f t="shared" si="1"/>
        <v>0</v>
      </c>
      <c r="AJ131" s="225">
        <f t="shared" si="5"/>
        <v>0</v>
      </c>
      <c r="AK131" s="371">
        <f t="shared" si="6"/>
        <v>0</v>
      </c>
      <c r="AL131" s="1383">
        <f t="shared" si="2"/>
        <v>0</v>
      </c>
      <c r="AM131" s="1339"/>
    </row>
    <row r="132" spans="1:39" ht="14.45" customHeight="1">
      <c r="A132" s="557">
        <v>0</v>
      </c>
      <c r="B132" s="558">
        <v>0</v>
      </c>
      <c r="C132" s="558">
        <v>0</v>
      </c>
      <c r="D132" s="558">
        <v>0</v>
      </c>
      <c r="E132" s="558">
        <v>0</v>
      </c>
      <c r="F132" s="558">
        <v>0</v>
      </c>
      <c r="G132" s="559">
        <v>0</v>
      </c>
      <c r="K132" s="199"/>
      <c r="L132" s="181" t="s">
        <v>41</v>
      </c>
      <c r="M132" s="221"/>
      <c r="N132" s="201" t="s">
        <v>13</v>
      </c>
      <c r="O132" s="203"/>
      <c r="P132" s="224">
        <f t="shared" si="0"/>
        <v>200</v>
      </c>
      <c r="Q132" s="225">
        <f t="shared" si="0"/>
        <v>200</v>
      </c>
      <c r="R132" s="225">
        <f t="shared" si="0"/>
        <v>0</v>
      </c>
      <c r="S132" s="226">
        <f t="shared" si="0"/>
        <v>0</v>
      </c>
      <c r="T132" s="275">
        <f t="shared" si="0"/>
        <v>0</v>
      </c>
      <c r="U132" s="207"/>
      <c r="V132" s="181" t="s">
        <v>41</v>
      </c>
      <c r="W132" s="221"/>
      <c r="X132" s="201" t="s">
        <v>13</v>
      </c>
      <c r="Y132" s="203" t="s">
        <v>647</v>
      </c>
      <c r="Z132" s="224">
        <f t="shared" si="4"/>
        <v>0</v>
      </c>
      <c r="AA132" s="225">
        <f t="shared" si="4"/>
        <v>0</v>
      </c>
      <c r="AB132" s="297">
        <f t="shared" si="4"/>
        <v>0</v>
      </c>
      <c r="AC132" s="371">
        <f t="shared" si="4"/>
        <v>0</v>
      </c>
      <c r="AE132" s="199"/>
      <c r="AF132" s="181" t="s">
        <v>41</v>
      </c>
      <c r="AG132" s="221"/>
      <c r="AH132" s="201" t="s">
        <v>13</v>
      </c>
      <c r="AI132" s="224">
        <f t="shared" si="1"/>
        <v>200</v>
      </c>
      <c r="AJ132" s="225">
        <f t="shared" si="5"/>
        <v>0</v>
      </c>
      <c r="AK132" s="371">
        <f t="shared" si="6"/>
        <v>0</v>
      </c>
      <c r="AL132" s="1383">
        <f t="shared" si="2"/>
        <v>0</v>
      </c>
      <c r="AM132" s="1339"/>
    </row>
    <row r="133" spans="1:39" ht="14.45" customHeight="1">
      <c r="A133" s="557">
        <v>0</v>
      </c>
      <c r="B133" s="558">
        <v>0</v>
      </c>
      <c r="C133" s="558">
        <v>0</v>
      </c>
      <c r="D133" s="558">
        <v>0</v>
      </c>
      <c r="E133" s="558">
        <v>0</v>
      </c>
      <c r="F133" s="558">
        <v>0</v>
      </c>
      <c r="G133" s="559">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647</v>
      </c>
      <c r="Z133" s="224">
        <f t="shared" ref="Z133:AC144" si="7">IF(ISERROR((Z$60)*(Q133/(Q$123+Q$128+Q$129+Q$133+Q$134+Q$135+Q$136+Q$137+Q$138+Q$139+Q$140+Q$141+Q$142+Q$143+Q$144+Q$150+Q$151+Q$152+Q$153+Q$156+Q$157+Q$158+Q$159+Q$161+Q$162+Q$163+Q$168+Q$170+Q$171+Q$172+Q$173+Q$174+Q$175))),0,ROUND((Z$60)*(Q133/(Q$123+Q$128+Q$129+Q$133+Q$134+Q$135+Q$136+Q$137+Q$138+Q$139+Q$140+Q$141+Q$142+Q$143+Q$144+Q$150+Q$151+Q$152+Q$153+Q$156+Q$157+Q$158+Q$159+Q$161+Q$162+Q$163+Q$168+Q$170+Q$171+Q$172+Q$173+Q$174+Q$175)),0))</f>
        <v>0</v>
      </c>
      <c r="AA133" s="225">
        <f t="shared" si="7"/>
        <v>0</v>
      </c>
      <c r="AB133" s="297">
        <f t="shared" si="7"/>
        <v>0</v>
      </c>
      <c r="AC133" s="371">
        <f t="shared" si="7"/>
        <v>0</v>
      </c>
      <c r="AE133" s="199"/>
      <c r="AF133" s="181"/>
      <c r="AG133" s="201" t="s">
        <v>95</v>
      </c>
      <c r="AH133" s="202"/>
      <c r="AI133" s="224">
        <f t="shared" si="1"/>
        <v>0</v>
      </c>
      <c r="AJ133" s="225">
        <f t="shared" si="5"/>
        <v>0</v>
      </c>
      <c r="AK133" s="371">
        <f t="shared" si="6"/>
        <v>0</v>
      </c>
      <c r="AL133" s="1383">
        <f t="shared" si="2"/>
        <v>0</v>
      </c>
      <c r="AM133" s="1339"/>
    </row>
    <row r="134" spans="1:39" ht="14.45" customHeight="1">
      <c r="A134" s="557">
        <v>0</v>
      </c>
      <c r="B134" s="558">
        <v>0</v>
      </c>
      <c r="C134" s="558">
        <v>0</v>
      </c>
      <c r="D134" s="558">
        <v>0</v>
      </c>
      <c r="E134" s="558">
        <v>0</v>
      </c>
      <c r="F134" s="558">
        <v>0</v>
      </c>
      <c r="G134" s="559">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647</v>
      </c>
      <c r="Z134" s="224">
        <f t="shared" si="7"/>
        <v>0</v>
      </c>
      <c r="AA134" s="225">
        <f t="shared" si="7"/>
        <v>0</v>
      </c>
      <c r="AB134" s="297">
        <f t="shared" si="7"/>
        <v>0</v>
      </c>
      <c r="AC134" s="371">
        <f t="shared" si="7"/>
        <v>0</v>
      </c>
      <c r="AE134" s="199"/>
      <c r="AF134" s="221"/>
      <c r="AG134" s="201" t="s">
        <v>13</v>
      </c>
      <c r="AH134" s="202"/>
      <c r="AI134" s="224">
        <f t="shared" si="1"/>
        <v>0</v>
      </c>
      <c r="AJ134" s="225">
        <f t="shared" si="5"/>
        <v>0</v>
      </c>
      <c r="AK134" s="371">
        <f t="shared" si="6"/>
        <v>0</v>
      </c>
      <c r="AL134" s="1383">
        <f t="shared" si="2"/>
        <v>0</v>
      </c>
      <c r="AM134" s="1339"/>
    </row>
    <row r="135" spans="1:39" ht="14.45" customHeight="1">
      <c r="A135" s="557">
        <v>0</v>
      </c>
      <c r="B135" s="558">
        <v>0</v>
      </c>
      <c r="C135" s="558">
        <v>0</v>
      </c>
      <c r="D135" s="558">
        <v>0</v>
      </c>
      <c r="E135" s="558">
        <v>0</v>
      </c>
      <c r="F135" s="558">
        <v>0</v>
      </c>
      <c r="G135" s="559">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647</v>
      </c>
      <c r="Z135" s="224">
        <f t="shared" si="7"/>
        <v>0</v>
      </c>
      <c r="AA135" s="225">
        <f t="shared" si="7"/>
        <v>0</v>
      </c>
      <c r="AB135" s="297">
        <f t="shared" si="7"/>
        <v>0</v>
      </c>
      <c r="AC135" s="371">
        <f t="shared" si="7"/>
        <v>0</v>
      </c>
      <c r="AE135" s="199" t="s">
        <v>4</v>
      </c>
      <c r="AF135" s="201" t="s">
        <v>19</v>
      </c>
      <c r="AG135" s="202"/>
      <c r="AH135" s="202"/>
      <c r="AI135" s="224">
        <f t="shared" si="1"/>
        <v>0</v>
      </c>
      <c r="AJ135" s="225">
        <f t="shared" si="5"/>
        <v>0</v>
      </c>
      <c r="AK135" s="371">
        <f t="shared" si="6"/>
        <v>0</v>
      </c>
      <c r="AL135" s="1383">
        <f t="shared" si="2"/>
        <v>0</v>
      </c>
      <c r="AM135" s="1339"/>
    </row>
    <row r="136" spans="1:39" ht="14.45" customHeight="1">
      <c r="A136" s="557">
        <v>0</v>
      </c>
      <c r="B136" s="558">
        <v>0</v>
      </c>
      <c r="C136" s="558">
        <v>0</v>
      </c>
      <c r="D136" s="558">
        <v>0</v>
      </c>
      <c r="E136" s="558">
        <v>0</v>
      </c>
      <c r="F136" s="558">
        <v>0</v>
      </c>
      <c r="G136" s="559">
        <v>0</v>
      </c>
      <c r="K136" s="199"/>
      <c r="L136" s="200"/>
      <c r="M136" s="201" t="s">
        <v>22</v>
      </c>
      <c r="N136" s="202"/>
      <c r="O136" s="203"/>
      <c r="P136" s="224">
        <f t="shared" si="0"/>
        <v>7318</v>
      </c>
      <c r="Q136" s="225">
        <f t="shared" si="0"/>
        <v>7318</v>
      </c>
      <c r="R136" s="225">
        <f t="shared" si="0"/>
        <v>0</v>
      </c>
      <c r="S136" s="226">
        <f t="shared" si="0"/>
        <v>618</v>
      </c>
      <c r="T136" s="275">
        <f t="shared" si="0"/>
        <v>5000</v>
      </c>
      <c r="U136" s="207" t="s">
        <v>86</v>
      </c>
      <c r="V136" s="200"/>
      <c r="W136" s="201" t="s">
        <v>22</v>
      </c>
      <c r="X136" s="202"/>
      <c r="Y136" s="203" t="s">
        <v>647</v>
      </c>
      <c r="Z136" s="224">
        <f t="shared" si="7"/>
        <v>0</v>
      </c>
      <c r="AA136" s="225">
        <f t="shared" si="7"/>
        <v>0</v>
      </c>
      <c r="AB136" s="297">
        <f t="shared" si="7"/>
        <v>0</v>
      </c>
      <c r="AC136" s="371">
        <f t="shared" si="7"/>
        <v>0</v>
      </c>
      <c r="AE136" s="199"/>
      <c r="AF136" s="200"/>
      <c r="AG136" s="201" t="s">
        <v>22</v>
      </c>
      <c r="AH136" s="202"/>
      <c r="AI136" s="224">
        <f t="shared" si="1"/>
        <v>7318</v>
      </c>
      <c r="AJ136" s="225">
        <f t="shared" si="5"/>
        <v>0</v>
      </c>
      <c r="AK136" s="371">
        <f t="shared" si="6"/>
        <v>618</v>
      </c>
      <c r="AL136" s="1383">
        <f t="shared" si="2"/>
        <v>0</v>
      </c>
      <c r="AM136" s="1339"/>
    </row>
    <row r="137" spans="1:39" ht="14.45" customHeight="1">
      <c r="A137" s="557">
        <v>0</v>
      </c>
      <c r="B137" s="558">
        <v>0</v>
      </c>
      <c r="C137" s="558">
        <v>0</v>
      </c>
      <c r="D137" s="558">
        <v>0</v>
      </c>
      <c r="E137" s="558">
        <v>0</v>
      </c>
      <c r="F137" s="558">
        <v>0</v>
      </c>
      <c r="G137" s="559">
        <v>0</v>
      </c>
      <c r="K137" s="199"/>
      <c r="L137" s="200" t="s">
        <v>25</v>
      </c>
      <c r="M137" s="201" t="s">
        <v>26</v>
      </c>
      <c r="N137" s="202"/>
      <c r="O137" s="203"/>
      <c r="P137" s="224">
        <f t="shared" si="0"/>
        <v>19301</v>
      </c>
      <c r="Q137" s="225">
        <f t="shared" si="0"/>
        <v>19301</v>
      </c>
      <c r="R137" s="225">
        <f t="shared" si="0"/>
        <v>0</v>
      </c>
      <c r="S137" s="226">
        <f t="shared" si="0"/>
        <v>10138</v>
      </c>
      <c r="T137" s="275">
        <f t="shared" si="0"/>
        <v>7000</v>
      </c>
      <c r="U137" s="207"/>
      <c r="V137" s="200" t="s">
        <v>25</v>
      </c>
      <c r="W137" s="201" t="s">
        <v>26</v>
      </c>
      <c r="X137" s="202"/>
      <c r="Y137" s="203" t="s">
        <v>647</v>
      </c>
      <c r="Z137" s="224">
        <f t="shared" si="7"/>
        <v>0</v>
      </c>
      <c r="AA137" s="225">
        <f t="shared" si="7"/>
        <v>0</v>
      </c>
      <c r="AB137" s="297">
        <f t="shared" si="7"/>
        <v>0</v>
      </c>
      <c r="AC137" s="371">
        <f t="shared" si="7"/>
        <v>0</v>
      </c>
      <c r="AE137" s="199"/>
      <c r="AF137" s="200" t="s">
        <v>25</v>
      </c>
      <c r="AG137" s="201" t="s">
        <v>26</v>
      </c>
      <c r="AH137" s="202"/>
      <c r="AI137" s="224">
        <f t="shared" si="1"/>
        <v>19301</v>
      </c>
      <c r="AJ137" s="225">
        <f t="shared" si="5"/>
        <v>0</v>
      </c>
      <c r="AK137" s="371">
        <f t="shared" si="6"/>
        <v>10138</v>
      </c>
      <c r="AL137" s="1383">
        <f t="shared" si="2"/>
        <v>0</v>
      </c>
      <c r="AM137" s="1339"/>
    </row>
    <row r="138" spans="1:39" ht="14.45" customHeight="1">
      <c r="A138" s="557">
        <v>0</v>
      </c>
      <c r="B138" s="558">
        <v>0</v>
      </c>
      <c r="C138" s="558">
        <v>0</v>
      </c>
      <c r="D138" s="558">
        <v>0</v>
      </c>
      <c r="E138" s="558">
        <v>0</v>
      </c>
      <c r="F138" s="558">
        <v>0</v>
      </c>
      <c r="G138" s="559">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647</v>
      </c>
      <c r="Z138" s="224">
        <f t="shared" si="7"/>
        <v>0</v>
      </c>
      <c r="AA138" s="225">
        <f t="shared" si="7"/>
        <v>0</v>
      </c>
      <c r="AB138" s="297">
        <f t="shared" si="7"/>
        <v>0</v>
      </c>
      <c r="AC138" s="371">
        <f t="shared" si="7"/>
        <v>0</v>
      </c>
      <c r="AE138" s="199"/>
      <c r="AF138" s="200" t="s">
        <v>28</v>
      </c>
      <c r="AG138" s="201" t="s">
        <v>29</v>
      </c>
      <c r="AH138" s="202"/>
      <c r="AI138" s="224">
        <f t="shared" si="1"/>
        <v>0</v>
      </c>
      <c r="AJ138" s="225">
        <f t="shared" si="5"/>
        <v>0</v>
      </c>
      <c r="AK138" s="371">
        <f t="shared" si="6"/>
        <v>0</v>
      </c>
      <c r="AL138" s="1383">
        <f t="shared" si="2"/>
        <v>0</v>
      </c>
      <c r="AM138" s="1339"/>
    </row>
    <row r="139" spans="1:39" ht="14.45" customHeight="1">
      <c r="A139" s="557">
        <v>0</v>
      </c>
      <c r="B139" s="558">
        <v>0</v>
      </c>
      <c r="C139" s="558">
        <v>0</v>
      </c>
      <c r="D139" s="558">
        <v>0</v>
      </c>
      <c r="E139" s="558">
        <v>0</v>
      </c>
      <c r="F139" s="558">
        <v>0</v>
      </c>
      <c r="G139" s="559">
        <v>0</v>
      </c>
      <c r="K139" s="199"/>
      <c r="L139" s="200" t="s">
        <v>31</v>
      </c>
      <c r="M139" s="201" t="s">
        <v>32</v>
      </c>
      <c r="N139" s="202"/>
      <c r="O139" s="203"/>
      <c r="P139" s="224">
        <f t="shared" ref="P139:T154" si="8">P24+P78</f>
        <v>0</v>
      </c>
      <c r="Q139" s="225">
        <f t="shared" si="8"/>
        <v>0</v>
      </c>
      <c r="R139" s="225">
        <f t="shared" si="8"/>
        <v>0</v>
      </c>
      <c r="S139" s="226">
        <f t="shared" si="8"/>
        <v>0</v>
      </c>
      <c r="T139" s="275">
        <f t="shared" si="8"/>
        <v>0</v>
      </c>
      <c r="U139" s="207"/>
      <c r="V139" s="200" t="s">
        <v>31</v>
      </c>
      <c r="W139" s="201" t="s">
        <v>32</v>
      </c>
      <c r="X139" s="202"/>
      <c r="Y139" s="203" t="s">
        <v>647</v>
      </c>
      <c r="Z139" s="224">
        <f t="shared" si="7"/>
        <v>0</v>
      </c>
      <c r="AA139" s="225">
        <f t="shared" si="7"/>
        <v>0</v>
      </c>
      <c r="AB139" s="297">
        <f t="shared" si="7"/>
        <v>0</v>
      </c>
      <c r="AC139" s="371">
        <f t="shared" si="7"/>
        <v>0</v>
      </c>
      <c r="AE139" s="199"/>
      <c r="AF139" s="200" t="s">
        <v>31</v>
      </c>
      <c r="AG139" s="201" t="s">
        <v>32</v>
      </c>
      <c r="AH139" s="202"/>
      <c r="AI139" s="224">
        <f t="shared" si="1"/>
        <v>0</v>
      </c>
      <c r="AJ139" s="225">
        <f t="shared" si="5"/>
        <v>0</v>
      </c>
      <c r="AK139" s="371">
        <f t="shared" si="6"/>
        <v>0</v>
      </c>
      <c r="AL139" s="1383">
        <f t="shared" si="2"/>
        <v>0</v>
      </c>
      <c r="AM139" s="1339"/>
    </row>
    <row r="140" spans="1:39" ht="14.45" customHeight="1">
      <c r="A140" s="557">
        <v>0</v>
      </c>
      <c r="B140" s="558">
        <v>0</v>
      </c>
      <c r="C140" s="558">
        <v>0</v>
      </c>
      <c r="D140" s="558">
        <v>0</v>
      </c>
      <c r="E140" s="558">
        <v>0</v>
      </c>
      <c r="F140" s="558">
        <v>0</v>
      </c>
      <c r="G140" s="559">
        <v>0</v>
      </c>
      <c r="K140" s="199"/>
      <c r="L140" s="200" t="s">
        <v>35</v>
      </c>
      <c r="M140" s="201" t="s">
        <v>36</v>
      </c>
      <c r="N140" s="202"/>
      <c r="O140" s="203"/>
      <c r="P140" s="224">
        <f t="shared" si="8"/>
        <v>0</v>
      </c>
      <c r="Q140" s="225">
        <f t="shared" si="8"/>
        <v>0</v>
      </c>
      <c r="R140" s="225">
        <f t="shared" si="8"/>
        <v>0</v>
      </c>
      <c r="S140" s="226">
        <f t="shared" si="8"/>
        <v>0</v>
      </c>
      <c r="T140" s="275">
        <f t="shared" si="8"/>
        <v>0</v>
      </c>
      <c r="U140" s="207"/>
      <c r="V140" s="200" t="s">
        <v>35</v>
      </c>
      <c r="W140" s="201" t="s">
        <v>36</v>
      </c>
      <c r="X140" s="202"/>
      <c r="Y140" s="203" t="s">
        <v>647</v>
      </c>
      <c r="Z140" s="224">
        <f t="shared" si="7"/>
        <v>0</v>
      </c>
      <c r="AA140" s="225">
        <f t="shared" si="7"/>
        <v>0</v>
      </c>
      <c r="AB140" s="297">
        <f t="shared" si="7"/>
        <v>0</v>
      </c>
      <c r="AC140" s="371">
        <f t="shared" si="7"/>
        <v>0</v>
      </c>
      <c r="AE140" s="199"/>
      <c r="AF140" s="200" t="s">
        <v>35</v>
      </c>
      <c r="AG140" s="201" t="s">
        <v>36</v>
      </c>
      <c r="AH140" s="202"/>
      <c r="AI140" s="224">
        <f t="shared" si="1"/>
        <v>0</v>
      </c>
      <c r="AJ140" s="225">
        <f t="shared" si="5"/>
        <v>0</v>
      </c>
      <c r="AK140" s="371">
        <f t="shared" si="6"/>
        <v>0</v>
      </c>
      <c r="AL140" s="1383">
        <f t="shared" si="2"/>
        <v>0</v>
      </c>
      <c r="AM140" s="1339"/>
    </row>
    <row r="141" spans="1:39" ht="14.45" customHeight="1">
      <c r="A141" s="557">
        <v>0</v>
      </c>
      <c r="B141" s="558">
        <v>0</v>
      </c>
      <c r="C141" s="558">
        <v>0</v>
      </c>
      <c r="D141" s="558">
        <v>0</v>
      </c>
      <c r="E141" s="558">
        <v>0</v>
      </c>
      <c r="F141" s="558">
        <v>0</v>
      </c>
      <c r="G141" s="559">
        <v>0</v>
      </c>
      <c r="K141" s="199"/>
      <c r="L141" s="200" t="s">
        <v>38</v>
      </c>
      <c r="M141" s="201" t="s">
        <v>39</v>
      </c>
      <c r="N141" s="202"/>
      <c r="O141" s="203"/>
      <c r="P141" s="224">
        <f t="shared" si="8"/>
        <v>32597</v>
      </c>
      <c r="Q141" s="225">
        <f t="shared" si="8"/>
        <v>12816</v>
      </c>
      <c r="R141" s="225">
        <f t="shared" si="8"/>
        <v>0</v>
      </c>
      <c r="S141" s="226">
        <f t="shared" si="8"/>
        <v>21036</v>
      </c>
      <c r="T141" s="275">
        <f t="shared" si="8"/>
        <v>5400</v>
      </c>
      <c r="U141" s="207"/>
      <c r="V141" s="200" t="s">
        <v>38</v>
      </c>
      <c r="W141" s="201" t="s">
        <v>39</v>
      </c>
      <c r="X141" s="202"/>
      <c r="Y141" s="203" t="s">
        <v>647</v>
      </c>
      <c r="Z141" s="224">
        <f t="shared" si="7"/>
        <v>0</v>
      </c>
      <c r="AA141" s="225">
        <f t="shared" si="7"/>
        <v>0</v>
      </c>
      <c r="AB141" s="297">
        <f t="shared" si="7"/>
        <v>0</v>
      </c>
      <c r="AC141" s="371">
        <f t="shared" si="7"/>
        <v>0</v>
      </c>
      <c r="AE141" s="199"/>
      <c r="AF141" s="200" t="s">
        <v>38</v>
      </c>
      <c r="AG141" s="201" t="s">
        <v>39</v>
      </c>
      <c r="AH141" s="202"/>
      <c r="AI141" s="224">
        <f t="shared" si="1"/>
        <v>12816</v>
      </c>
      <c r="AJ141" s="225">
        <f t="shared" si="5"/>
        <v>0</v>
      </c>
      <c r="AK141" s="371">
        <f t="shared" si="6"/>
        <v>8271</v>
      </c>
      <c r="AL141" s="1383">
        <f t="shared" si="2"/>
        <v>19781</v>
      </c>
      <c r="AM141" s="1339"/>
    </row>
    <row r="142" spans="1:39" ht="14.45" customHeight="1">
      <c r="A142" s="557">
        <v>0</v>
      </c>
      <c r="B142" s="558">
        <v>0</v>
      </c>
      <c r="C142" s="558">
        <v>0</v>
      </c>
      <c r="D142" s="558">
        <v>0</v>
      </c>
      <c r="E142" s="558">
        <v>0</v>
      </c>
      <c r="F142" s="558">
        <v>0</v>
      </c>
      <c r="G142" s="559">
        <v>0</v>
      </c>
      <c r="K142" s="199"/>
      <c r="L142" s="200" t="s">
        <v>41</v>
      </c>
      <c r="M142" s="201" t="s">
        <v>42</v>
      </c>
      <c r="N142" s="202"/>
      <c r="O142" s="203"/>
      <c r="P142" s="224">
        <f t="shared" si="8"/>
        <v>0</v>
      </c>
      <c r="Q142" s="225">
        <f t="shared" si="8"/>
        <v>0</v>
      </c>
      <c r="R142" s="225">
        <f t="shared" si="8"/>
        <v>0</v>
      </c>
      <c r="S142" s="226">
        <f t="shared" si="8"/>
        <v>0</v>
      </c>
      <c r="T142" s="275">
        <f t="shared" si="8"/>
        <v>0</v>
      </c>
      <c r="U142" s="207"/>
      <c r="V142" s="200" t="s">
        <v>41</v>
      </c>
      <c r="W142" s="201" t="s">
        <v>42</v>
      </c>
      <c r="X142" s="202"/>
      <c r="Y142" s="203" t="s">
        <v>647</v>
      </c>
      <c r="Z142" s="224">
        <f t="shared" si="7"/>
        <v>0</v>
      </c>
      <c r="AA142" s="225">
        <f t="shared" si="7"/>
        <v>0</v>
      </c>
      <c r="AB142" s="297">
        <f t="shared" si="7"/>
        <v>0</v>
      </c>
      <c r="AC142" s="371">
        <f t="shared" si="7"/>
        <v>0</v>
      </c>
      <c r="AE142" s="199" t="s">
        <v>631</v>
      </c>
      <c r="AF142" s="200" t="s">
        <v>41</v>
      </c>
      <c r="AG142" s="201" t="s">
        <v>42</v>
      </c>
      <c r="AH142" s="202"/>
      <c r="AI142" s="224">
        <f t="shared" si="1"/>
        <v>0</v>
      </c>
      <c r="AJ142" s="225">
        <f t="shared" si="5"/>
        <v>0</v>
      </c>
      <c r="AK142" s="371">
        <f t="shared" si="6"/>
        <v>0</v>
      </c>
      <c r="AL142" s="1383">
        <f t="shared" si="2"/>
        <v>0</v>
      </c>
      <c r="AM142" s="1339"/>
    </row>
    <row r="143" spans="1:39" ht="14.45" customHeight="1">
      <c r="A143" s="557">
        <v>0</v>
      </c>
      <c r="B143" s="558">
        <v>0</v>
      </c>
      <c r="C143" s="558">
        <v>0</v>
      </c>
      <c r="D143" s="558">
        <v>0</v>
      </c>
      <c r="E143" s="558">
        <v>0</v>
      </c>
      <c r="F143" s="558">
        <v>0</v>
      </c>
      <c r="G143" s="559">
        <v>0</v>
      </c>
      <c r="K143" s="199"/>
      <c r="L143" s="221"/>
      <c r="M143" s="201" t="s">
        <v>13</v>
      </c>
      <c r="N143" s="202"/>
      <c r="O143" s="203"/>
      <c r="P143" s="224">
        <f t="shared" si="8"/>
        <v>24528</v>
      </c>
      <c r="Q143" s="225">
        <f t="shared" si="8"/>
        <v>5642</v>
      </c>
      <c r="R143" s="225">
        <f t="shared" si="8"/>
        <v>0</v>
      </c>
      <c r="S143" s="226">
        <f t="shared" si="8"/>
        <v>14167</v>
      </c>
      <c r="T143" s="275">
        <f t="shared" si="8"/>
        <v>0</v>
      </c>
      <c r="U143" s="207"/>
      <c r="V143" s="221"/>
      <c r="W143" s="201" t="s">
        <v>13</v>
      </c>
      <c r="X143" s="202"/>
      <c r="Y143" s="203" t="s">
        <v>647</v>
      </c>
      <c r="Z143" s="224">
        <f t="shared" si="7"/>
        <v>0</v>
      </c>
      <c r="AA143" s="225">
        <f t="shared" si="7"/>
        <v>0</v>
      </c>
      <c r="AB143" s="297">
        <f t="shared" si="7"/>
        <v>0</v>
      </c>
      <c r="AC143" s="371">
        <f t="shared" si="7"/>
        <v>0</v>
      </c>
      <c r="AE143" s="199" t="s">
        <v>632</v>
      </c>
      <c r="AF143" s="221"/>
      <c r="AG143" s="201" t="s">
        <v>13</v>
      </c>
      <c r="AH143" s="202"/>
      <c r="AI143" s="224">
        <f t="shared" si="1"/>
        <v>5642</v>
      </c>
      <c r="AJ143" s="225">
        <f t="shared" si="5"/>
        <v>0</v>
      </c>
      <c r="AK143" s="371">
        <f t="shared" si="6"/>
        <v>3259</v>
      </c>
      <c r="AL143" s="1383">
        <f t="shared" si="2"/>
        <v>18886</v>
      </c>
      <c r="AM143" s="1339"/>
    </row>
    <row r="144" spans="1:39" ht="14.45" customHeight="1">
      <c r="A144" s="557">
        <v>0</v>
      </c>
      <c r="B144" s="558">
        <v>0</v>
      </c>
      <c r="C144" s="558">
        <v>0</v>
      </c>
      <c r="D144" s="558">
        <v>0</v>
      </c>
      <c r="E144" s="558">
        <v>0</v>
      </c>
      <c r="F144" s="558">
        <v>0</v>
      </c>
      <c r="G144" s="559">
        <v>0</v>
      </c>
      <c r="K144" s="199" t="s">
        <v>4</v>
      </c>
      <c r="L144" s="178" t="s">
        <v>45</v>
      </c>
      <c r="M144" s="202"/>
      <c r="N144" s="202"/>
      <c r="O144" s="203"/>
      <c r="P144" s="224">
        <f t="shared" si="8"/>
        <v>7288</v>
      </c>
      <c r="Q144" s="225">
        <f t="shared" si="8"/>
        <v>7288</v>
      </c>
      <c r="R144" s="225">
        <f t="shared" si="8"/>
        <v>0</v>
      </c>
      <c r="S144" s="226">
        <f t="shared" si="8"/>
        <v>2100</v>
      </c>
      <c r="T144" s="275">
        <f t="shared" si="8"/>
        <v>0</v>
      </c>
      <c r="U144" s="207" t="s">
        <v>4</v>
      </c>
      <c r="V144" s="178" t="s">
        <v>45</v>
      </c>
      <c r="W144" s="202"/>
      <c r="X144" s="202"/>
      <c r="Y144" s="203" t="s">
        <v>647</v>
      </c>
      <c r="Z144" s="224">
        <f t="shared" si="7"/>
        <v>0</v>
      </c>
      <c r="AA144" s="225">
        <f t="shared" si="7"/>
        <v>0</v>
      </c>
      <c r="AB144" s="297">
        <f t="shared" si="7"/>
        <v>0</v>
      </c>
      <c r="AC144" s="371">
        <f t="shared" si="7"/>
        <v>0</v>
      </c>
      <c r="AE144" s="199" t="s">
        <v>633</v>
      </c>
      <c r="AF144" s="178" t="s">
        <v>45</v>
      </c>
      <c r="AG144" s="202"/>
      <c r="AH144" s="202"/>
      <c r="AI144" s="224">
        <f t="shared" si="1"/>
        <v>7288</v>
      </c>
      <c r="AJ144" s="225">
        <f>SUM(AJ145:AJ147)</f>
        <v>0</v>
      </c>
      <c r="AK144" s="371">
        <f>SUM(AK145:AK147)</f>
        <v>2100</v>
      </c>
      <c r="AL144" s="1383">
        <f t="shared" si="2"/>
        <v>0</v>
      </c>
      <c r="AM144" s="1339"/>
    </row>
    <row r="145" spans="1:39" ht="14.45" customHeight="1">
      <c r="A145" s="557">
        <v>0</v>
      </c>
      <c r="B145" s="558">
        <v>0</v>
      </c>
      <c r="C145" s="558">
        <v>0</v>
      </c>
      <c r="D145" s="558">
        <v>0</v>
      </c>
      <c r="E145" s="558">
        <v>0</v>
      </c>
      <c r="F145" s="558">
        <v>0</v>
      </c>
      <c r="G145" s="559">
        <v>0</v>
      </c>
      <c r="K145" s="199" t="s">
        <v>648</v>
      </c>
      <c r="L145" s="200"/>
      <c r="M145" s="201" t="s">
        <v>100</v>
      </c>
      <c r="N145" s="202"/>
      <c r="O145" s="203"/>
      <c r="P145" s="224">
        <f t="shared" si="8"/>
        <v>0</v>
      </c>
      <c r="Q145" s="225">
        <f t="shared" si="8"/>
        <v>0</v>
      </c>
      <c r="R145" s="225">
        <f t="shared" si="8"/>
        <v>0</v>
      </c>
      <c r="S145" s="226">
        <f t="shared" si="8"/>
        <v>0</v>
      </c>
      <c r="T145" s="275">
        <f t="shared" si="8"/>
        <v>0</v>
      </c>
      <c r="U145" s="207"/>
      <c r="V145" s="200"/>
      <c r="W145" s="201" t="s">
        <v>100</v>
      </c>
      <c r="X145" s="202"/>
      <c r="Y145" s="203" t="s">
        <v>647</v>
      </c>
      <c r="Z145" s="224">
        <f t="shared" ref="Z145:AC147" si="9">IF(ISERROR(Z$144*(Q145/Q$144)),0,ROUND(Z$144*(Q145/Q$144),0))</f>
        <v>0</v>
      </c>
      <c r="AA145" s="225">
        <f t="shared" si="9"/>
        <v>0</v>
      </c>
      <c r="AB145" s="297">
        <f t="shared" si="9"/>
        <v>0</v>
      </c>
      <c r="AC145" s="371">
        <f t="shared" si="9"/>
        <v>0</v>
      </c>
      <c r="AE145" s="199" t="s">
        <v>634</v>
      </c>
      <c r="AF145" s="200"/>
      <c r="AG145" s="201" t="s">
        <v>100</v>
      </c>
      <c r="AH145" s="202"/>
      <c r="AI145" s="224">
        <f t="shared" si="1"/>
        <v>0</v>
      </c>
      <c r="AJ145" s="225">
        <f t="shared" ref="AJ145:AJ153" si="10">IF($P145-$Z145=0,0,ROUND((R145-AA145)*$AI145/($P145-$Z145),0))</f>
        <v>0</v>
      </c>
      <c r="AK145" s="371">
        <f t="shared" ref="AK145:AK153" si="11">IF(P145-Z145=0,0,ROUND((S145-AB145)*AI145/(P145-Z145),0))</f>
        <v>0</v>
      </c>
      <c r="AL145" s="1383">
        <f t="shared" si="2"/>
        <v>0</v>
      </c>
      <c r="AM145" s="1339"/>
    </row>
    <row r="146" spans="1:39" ht="14.45" customHeight="1">
      <c r="A146" s="557">
        <v>0</v>
      </c>
      <c r="B146" s="558">
        <v>0</v>
      </c>
      <c r="C146" s="558">
        <v>0</v>
      </c>
      <c r="D146" s="558">
        <v>0</v>
      </c>
      <c r="E146" s="558">
        <v>0</v>
      </c>
      <c r="F146" s="558">
        <v>0</v>
      </c>
      <c r="G146" s="559">
        <v>0</v>
      </c>
      <c r="K146" s="199" t="s">
        <v>567</v>
      </c>
      <c r="L146" s="200"/>
      <c r="M146" s="201" t="s">
        <v>101</v>
      </c>
      <c r="N146" s="202"/>
      <c r="O146" s="203"/>
      <c r="P146" s="224">
        <f t="shared" si="8"/>
        <v>1090</v>
      </c>
      <c r="Q146" s="225">
        <f t="shared" si="8"/>
        <v>1090</v>
      </c>
      <c r="R146" s="225">
        <f t="shared" si="8"/>
        <v>0</v>
      </c>
      <c r="S146" s="226">
        <f t="shared" si="8"/>
        <v>100</v>
      </c>
      <c r="T146" s="275">
        <f t="shared" si="8"/>
        <v>0</v>
      </c>
      <c r="U146" s="207"/>
      <c r="V146" s="200"/>
      <c r="W146" s="201" t="s">
        <v>101</v>
      </c>
      <c r="X146" s="202"/>
      <c r="Y146" s="203" t="s">
        <v>647</v>
      </c>
      <c r="Z146" s="224">
        <f t="shared" si="9"/>
        <v>0</v>
      </c>
      <c r="AA146" s="225">
        <f t="shared" si="9"/>
        <v>0</v>
      </c>
      <c r="AB146" s="297">
        <f t="shared" si="9"/>
        <v>0</v>
      </c>
      <c r="AC146" s="371">
        <f t="shared" si="9"/>
        <v>0</v>
      </c>
      <c r="AE146" s="199" t="s">
        <v>551</v>
      </c>
      <c r="AF146" s="200"/>
      <c r="AG146" s="201" t="s">
        <v>101</v>
      </c>
      <c r="AH146" s="202"/>
      <c r="AI146" s="224">
        <f t="shared" si="1"/>
        <v>1090</v>
      </c>
      <c r="AJ146" s="225">
        <f t="shared" si="10"/>
        <v>0</v>
      </c>
      <c r="AK146" s="371">
        <f t="shared" si="11"/>
        <v>100</v>
      </c>
      <c r="AL146" s="1383">
        <f t="shared" si="2"/>
        <v>0</v>
      </c>
      <c r="AM146" s="1339"/>
    </row>
    <row r="147" spans="1:39" ht="14.45" customHeight="1">
      <c r="A147" s="557">
        <v>0</v>
      </c>
      <c r="B147" s="558">
        <v>0</v>
      </c>
      <c r="C147" s="558">
        <v>0</v>
      </c>
      <c r="D147" s="558">
        <v>0</v>
      </c>
      <c r="E147" s="558">
        <v>0</v>
      </c>
      <c r="F147" s="558">
        <v>0</v>
      </c>
      <c r="G147" s="559">
        <v>0</v>
      </c>
      <c r="K147" s="199" t="s">
        <v>833</v>
      </c>
      <c r="L147" s="200"/>
      <c r="M147" s="201" t="s">
        <v>13</v>
      </c>
      <c r="N147" s="202"/>
      <c r="O147" s="203"/>
      <c r="P147" s="224">
        <f t="shared" si="8"/>
        <v>6198</v>
      </c>
      <c r="Q147" s="225">
        <f t="shared" si="8"/>
        <v>6198</v>
      </c>
      <c r="R147" s="225">
        <f t="shared" si="8"/>
        <v>0</v>
      </c>
      <c r="S147" s="226">
        <f t="shared" si="8"/>
        <v>2000</v>
      </c>
      <c r="T147" s="275">
        <f t="shared" si="8"/>
        <v>0</v>
      </c>
      <c r="U147" s="207"/>
      <c r="V147" s="200"/>
      <c r="W147" s="201" t="s">
        <v>13</v>
      </c>
      <c r="X147" s="202"/>
      <c r="Y147" s="203" t="s">
        <v>647</v>
      </c>
      <c r="Z147" s="224">
        <f t="shared" si="9"/>
        <v>0</v>
      </c>
      <c r="AA147" s="225">
        <f t="shared" si="9"/>
        <v>0</v>
      </c>
      <c r="AB147" s="297">
        <f t="shared" si="9"/>
        <v>0</v>
      </c>
      <c r="AC147" s="371">
        <f t="shared" si="9"/>
        <v>0</v>
      </c>
      <c r="AE147" s="199" t="s">
        <v>635</v>
      </c>
      <c r="AF147" s="200"/>
      <c r="AG147" s="201" t="s">
        <v>13</v>
      </c>
      <c r="AH147" s="202"/>
      <c r="AI147" s="224">
        <f t="shared" si="1"/>
        <v>6198</v>
      </c>
      <c r="AJ147" s="225">
        <f t="shared" si="10"/>
        <v>0</v>
      </c>
      <c r="AK147" s="371">
        <f t="shared" si="11"/>
        <v>2000</v>
      </c>
      <c r="AL147" s="1383">
        <f t="shared" si="2"/>
        <v>0</v>
      </c>
      <c r="AM147" s="1339"/>
    </row>
    <row r="148" spans="1:39" ht="14.45" customHeight="1">
      <c r="A148" s="557">
        <v>0</v>
      </c>
      <c r="B148" s="558">
        <v>0</v>
      </c>
      <c r="C148" s="558">
        <v>0</v>
      </c>
      <c r="D148" s="558">
        <v>0</v>
      </c>
      <c r="E148" s="558">
        <v>0</v>
      </c>
      <c r="F148" s="558">
        <v>0</v>
      </c>
      <c r="G148" s="559">
        <v>0</v>
      </c>
      <c r="K148" s="199" t="s">
        <v>649</v>
      </c>
      <c r="L148" s="178"/>
      <c r="M148" s="201" t="s">
        <v>47</v>
      </c>
      <c r="N148" s="202"/>
      <c r="O148" s="203"/>
      <c r="P148" s="224">
        <f t="shared" si="8"/>
        <v>59295</v>
      </c>
      <c r="Q148" s="225">
        <f t="shared" si="8"/>
        <v>59295</v>
      </c>
      <c r="R148" s="225">
        <f t="shared" si="8"/>
        <v>0</v>
      </c>
      <c r="S148" s="226">
        <f t="shared" si="8"/>
        <v>0</v>
      </c>
      <c r="T148" s="275">
        <f t="shared" si="8"/>
        <v>32800</v>
      </c>
      <c r="U148" s="207" t="s">
        <v>4</v>
      </c>
      <c r="V148" s="178"/>
      <c r="W148" s="201" t="s">
        <v>47</v>
      </c>
      <c r="X148" s="202"/>
      <c r="Y148" s="203" t="s">
        <v>647</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E148" s="199" t="s">
        <v>636</v>
      </c>
      <c r="AF148" s="178"/>
      <c r="AG148" s="201" t="s">
        <v>47</v>
      </c>
      <c r="AH148" s="202"/>
      <c r="AI148" s="224">
        <f t="shared" si="1"/>
        <v>59295</v>
      </c>
      <c r="AJ148" s="225">
        <f t="shared" si="10"/>
        <v>0</v>
      </c>
      <c r="AK148" s="371">
        <f t="shared" si="11"/>
        <v>0</v>
      </c>
      <c r="AL148" s="1383">
        <f t="shared" si="2"/>
        <v>0</v>
      </c>
      <c r="AM148" s="1339"/>
    </row>
    <row r="149" spans="1:39" ht="14.45" customHeight="1">
      <c r="A149" s="557">
        <v>0</v>
      </c>
      <c r="B149" s="558">
        <v>0</v>
      </c>
      <c r="C149" s="558">
        <v>0</v>
      </c>
      <c r="D149" s="558">
        <v>0</v>
      </c>
      <c r="E149" s="558">
        <v>0</v>
      </c>
      <c r="F149" s="558">
        <v>0</v>
      </c>
      <c r="G149" s="559">
        <v>0</v>
      </c>
      <c r="K149" s="199" t="s">
        <v>608</v>
      </c>
      <c r="L149" s="200"/>
      <c r="M149" s="201" t="s">
        <v>50</v>
      </c>
      <c r="N149" s="202"/>
      <c r="O149" s="203"/>
      <c r="P149" s="224">
        <f t="shared" si="8"/>
        <v>7880</v>
      </c>
      <c r="Q149" s="225">
        <f t="shared" si="8"/>
        <v>7880</v>
      </c>
      <c r="R149" s="225">
        <f t="shared" si="8"/>
        <v>0</v>
      </c>
      <c r="S149" s="226">
        <f t="shared" si="8"/>
        <v>0</v>
      </c>
      <c r="T149" s="275">
        <f t="shared" si="8"/>
        <v>7300</v>
      </c>
      <c r="U149" s="207"/>
      <c r="V149" s="200"/>
      <c r="W149" s="201" t="s">
        <v>50</v>
      </c>
      <c r="X149" s="202"/>
      <c r="Y149" s="203" t="s">
        <v>647</v>
      </c>
      <c r="Z149" s="224">
        <f>Z33-Z148</f>
        <v>0</v>
      </c>
      <c r="AA149" s="225">
        <f>AA33-AA148</f>
        <v>0</v>
      </c>
      <c r="AB149" s="297">
        <f>AB33-AB148</f>
        <v>0</v>
      </c>
      <c r="AC149" s="371">
        <f>AC33-AC148</f>
        <v>0</v>
      </c>
      <c r="AE149" s="199" t="s">
        <v>650</v>
      </c>
      <c r="AF149" s="200"/>
      <c r="AG149" s="201" t="s">
        <v>50</v>
      </c>
      <c r="AH149" s="202"/>
      <c r="AI149" s="224">
        <f t="shared" si="1"/>
        <v>7880</v>
      </c>
      <c r="AJ149" s="225">
        <f t="shared" si="10"/>
        <v>0</v>
      </c>
      <c r="AK149" s="371">
        <f t="shared" si="11"/>
        <v>0</v>
      </c>
      <c r="AL149" s="1383">
        <f t="shared" si="2"/>
        <v>0</v>
      </c>
      <c r="AM149" s="1339"/>
    </row>
    <row r="150" spans="1:39" ht="14.45" customHeight="1">
      <c r="A150" s="557">
        <v>0</v>
      </c>
      <c r="B150" s="558">
        <v>0</v>
      </c>
      <c r="C150" s="558">
        <v>0</v>
      </c>
      <c r="D150" s="558">
        <v>0</v>
      </c>
      <c r="E150" s="558">
        <v>0</v>
      </c>
      <c r="F150" s="558">
        <v>0</v>
      </c>
      <c r="G150" s="559">
        <v>0</v>
      </c>
      <c r="K150" s="199" t="s">
        <v>574</v>
      </c>
      <c r="L150" s="200"/>
      <c r="M150" s="201" t="s">
        <v>52</v>
      </c>
      <c r="N150" s="202"/>
      <c r="O150" s="203"/>
      <c r="P150" s="224">
        <f t="shared" si="8"/>
        <v>5255</v>
      </c>
      <c r="Q150" s="225">
        <f t="shared" si="8"/>
        <v>5255</v>
      </c>
      <c r="R150" s="225">
        <f t="shared" si="8"/>
        <v>0</v>
      </c>
      <c r="S150" s="226">
        <f t="shared" si="8"/>
        <v>0</v>
      </c>
      <c r="T150" s="275">
        <f t="shared" si="8"/>
        <v>0</v>
      </c>
      <c r="U150" s="207"/>
      <c r="V150" s="200"/>
      <c r="W150" s="201" t="s">
        <v>52</v>
      </c>
      <c r="X150" s="202"/>
      <c r="Y150" s="203" t="s">
        <v>647</v>
      </c>
      <c r="Z150" s="224">
        <f t="shared" ref="Z150:AC153" si="12">IF(ISERROR((Z$60)*(Q150/(Q$123+Q$128+Q$129+Q$133+Q$134+Q$135+Q$136+Q$137+Q$138+Q$139+Q$140+Q$141+Q$142+Q$143+Q$144+Q$150+Q$151+Q$152+Q$153+Q$156+Q$157+Q$158+Q$159+Q$161+Q$162+Q$163+Q$168+Q$170+Q$171+Q$172+Q$173+Q$174+Q$175))),0,ROUND((Z$60)*(Q150/(Q$123+Q$128+Q$129+Q$133+Q$134+Q$135+Q$136+Q$137+Q$138+Q$139+Q$140+Q$141+Q$142+Q$143+Q$144+Q$150+Q$151+Q$152+Q$153+Q$156+Q$157+Q$158+Q$159+Q$161+Q$162+Q$163+Q$168+Q$170+Q$171+Q$172+Q$173+Q$174+Q$175)),0))</f>
        <v>0</v>
      </c>
      <c r="AA150" s="225">
        <f t="shared" si="12"/>
        <v>0</v>
      </c>
      <c r="AB150" s="297">
        <f t="shared" si="12"/>
        <v>0</v>
      </c>
      <c r="AC150" s="371">
        <f t="shared" si="12"/>
        <v>0</v>
      </c>
      <c r="AE150" s="199" t="s">
        <v>834</v>
      </c>
      <c r="AF150" s="200"/>
      <c r="AG150" s="201" t="s">
        <v>52</v>
      </c>
      <c r="AH150" s="202"/>
      <c r="AI150" s="224">
        <f t="shared" si="1"/>
        <v>5255</v>
      </c>
      <c r="AJ150" s="225">
        <f t="shared" si="10"/>
        <v>0</v>
      </c>
      <c r="AK150" s="371">
        <f t="shared" si="11"/>
        <v>0</v>
      </c>
      <c r="AL150" s="1383">
        <f t="shared" si="2"/>
        <v>0</v>
      </c>
      <c r="AM150" s="1339"/>
    </row>
    <row r="151" spans="1:39" ht="14.45" customHeight="1">
      <c r="A151" s="557">
        <v>0</v>
      </c>
      <c r="B151" s="558">
        <v>0</v>
      </c>
      <c r="C151" s="558">
        <v>0</v>
      </c>
      <c r="D151" s="558">
        <v>0</v>
      </c>
      <c r="E151" s="558">
        <v>0</v>
      </c>
      <c r="F151" s="558">
        <v>0</v>
      </c>
      <c r="G151" s="559">
        <v>0</v>
      </c>
      <c r="K151" s="199" t="s">
        <v>420</v>
      </c>
      <c r="L151" s="200" t="s">
        <v>54</v>
      </c>
      <c r="M151" s="201" t="s">
        <v>32</v>
      </c>
      <c r="N151" s="202"/>
      <c r="O151" s="203"/>
      <c r="P151" s="224">
        <f t="shared" si="8"/>
        <v>0</v>
      </c>
      <c r="Q151" s="225">
        <f t="shared" si="8"/>
        <v>0</v>
      </c>
      <c r="R151" s="225">
        <f t="shared" si="8"/>
        <v>0</v>
      </c>
      <c r="S151" s="226">
        <f t="shared" si="8"/>
        <v>0</v>
      </c>
      <c r="T151" s="275">
        <f t="shared" si="8"/>
        <v>0</v>
      </c>
      <c r="U151" s="207"/>
      <c r="V151" s="200" t="s">
        <v>54</v>
      </c>
      <c r="W151" s="201" t="s">
        <v>32</v>
      </c>
      <c r="X151" s="202"/>
      <c r="Y151" s="203" t="s">
        <v>647</v>
      </c>
      <c r="Z151" s="224">
        <f t="shared" si="12"/>
        <v>0</v>
      </c>
      <c r="AA151" s="225">
        <f t="shared" si="12"/>
        <v>0</v>
      </c>
      <c r="AB151" s="297">
        <f t="shared" si="12"/>
        <v>0</v>
      </c>
      <c r="AC151" s="371">
        <f t="shared" si="12"/>
        <v>0</v>
      </c>
      <c r="AE151" s="199" t="s">
        <v>638</v>
      </c>
      <c r="AF151" s="200" t="s">
        <v>54</v>
      </c>
      <c r="AG151" s="201" t="s">
        <v>32</v>
      </c>
      <c r="AH151" s="202"/>
      <c r="AI151" s="224">
        <f t="shared" si="1"/>
        <v>0</v>
      </c>
      <c r="AJ151" s="225">
        <f t="shared" si="10"/>
        <v>0</v>
      </c>
      <c r="AK151" s="371">
        <f t="shared" si="11"/>
        <v>0</v>
      </c>
      <c r="AL151" s="1383">
        <f t="shared" si="2"/>
        <v>0</v>
      </c>
      <c r="AM151" s="1339"/>
    </row>
    <row r="152" spans="1:39" ht="14.45" customHeight="1">
      <c r="A152" s="557">
        <v>0</v>
      </c>
      <c r="B152" s="558">
        <v>0</v>
      </c>
      <c r="C152" s="558">
        <v>0</v>
      </c>
      <c r="D152" s="558">
        <v>0</v>
      </c>
      <c r="E152" s="558">
        <v>0</v>
      </c>
      <c r="F152" s="558">
        <v>0</v>
      </c>
      <c r="G152" s="559">
        <v>0</v>
      </c>
      <c r="K152" s="199" t="s">
        <v>556</v>
      </c>
      <c r="L152" s="200"/>
      <c r="M152" s="201" t="s">
        <v>42</v>
      </c>
      <c r="N152" s="202"/>
      <c r="O152" s="203"/>
      <c r="P152" s="224">
        <f t="shared" si="8"/>
        <v>0</v>
      </c>
      <c r="Q152" s="225">
        <f t="shared" si="8"/>
        <v>0</v>
      </c>
      <c r="R152" s="225">
        <f t="shared" si="8"/>
        <v>0</v>
      </c>
      <c r="S152" s="226">
        <f t="shared" si="8"/>
        <v>0</v>
      </c>
      <c r="T152" s="275">
        <f t="shared" si="8"/>
        <v>0</v>
      </c>
      <c r="U152" s="207"/>
      <c r="V152" s="200"/>
      <c r="W152" s="201" t="s">
        <v>42</v>
      </c>
      <c r="X152" s="202"/>
      <c r="Y152" s="203" t="s">
        <v>647</v>
      </c>
      <c r="Z152" s="224">
        <f t="shared" si="12"/>
        <v>0</v>
      </c>
      <c r="AA152" s="225">
        <f t="shared" si="12"/>
        <v>0</v>
      </c>
      <c r="AB152" s="297">
        <f t="shared" si="12"/>
        <v>0</v>
      </c>
      <c r="AC152" s="371">
        <f t="shared" si="12"/>
        <v>0</v>
      </c>
      <c r="AE152" s="199" t="s">
        <v>466</v>
      </c>
      <c r="AF152" s="200"/>
      <c r="AG152" s="201" t="s">
        <v>42</v>
      </c>
      <c r="AH152" s="202"/>
      <c r="AI152" s="224">
        <f t="shared" si="1"/>
        <v>0</v>
      </c>
      <c r="AJ152" s="225">
        <f t="shared" si="10"/>
        <v>0</v>
      </c>
      <c r="AK152" s="371">
        <f t="shared" si="11"/>
        <v>0</v>
      </c>
      <c r="AL152" s="1383">
        <f t="shared" si="2"/>
        <v>0</v>
      </c>
      <c r="AM152" s="1339"/>
    </row>
    <row r="153" spans="1:39" ht="14.45" customHeight="1">
      <c r="A153" s="557">
        <v>0</v>
      </c>
      <c r="B153" s="558">
        <v>0</v>
      </c>
      <c r="C153" s="558">
        <v>0</v>
      </c>
      <c r="D153" s="558">
        <v>0</v>
      </c>
      <c r="E153" s="558">
        <v>0</v>
      </c>
      <c r="F153" s="558">
        <v>0</v>
      </c>
      <c r="G153" s="559">
        <v>0</v>
      </c>
      <c r="K153" s="199" t="s">
        <v>203</v>
      </c>
      <c r="L153" s="200"/>
      <c r="M153" s="201" t="s">
        <v>57</v>
      </c>
      <c r="N153" s="202"/>
      <c r="O153" s="203"/>
      <c r="P153" s="224">
        <f t="shared" si="8"/>
        <v>0</v>
      </c>
      <c r="Q153" s="225">
        <f t="shared" si="8"/>
        <v>0</v>
      </c>
      <c r="R153" s="225">
        <f t="shared" si="8"/>
        <v>0</v>
      </c>
      <c r="S153" s="226">
        <f t="shared" si="8"/>
        <v>0</v>
      </c>
      <c r="T153" s="275">
        <f t="shared" si="8"/>
        <v>0</v>
      </c>
      <c r="U153" s="207"/>
      <c r="V153" s="200"/>
      <c r="W153" s="201" t="s">
        <v>57</v>
      </c>
      <c r="X153" s="202"/>
      <c r="Y153" s="203" t="s">
        <v>647</v>
      </c>
      <c r="Z153" s="224">
        <f t="shared" si="12"/>
        <v>0</v>
      </c>
      <c r="AA153" s="225">
        <f t="shared" si="12"/>
        <v>0</v>
      </c>
      <c r="AB153" s="297">
        <f t="shared" si="12"/>
        <v>0</v>
      </c>
      <c r="AC153" s="371">
        <f t="shared" si="12"/>
        <v>0</v>
      </c>
      <c r="AE153" s="199" t="s">
        <v>467</v>
      </c>
      <c r="AF153" s="200"/>
      <c r="AG153" s="201" t="s">
        <v>57</v>
      </c>
      <c r="AH153" s="202"/>
      <c r="AI153" s="224">
        <f t="shared" si="1"/>
        <v>0</v>
      </c>
      <c r="AJ153" s="225">
        <f t="shared" si="10"/>
        <v>0</v>
      </c>
      <c r="AK153" s="371">
        <f t="shared" si="11"/>
        <v>0</v>
      </c>
      <c r="AL153" s="1383">
        <f t="shared" si="2"/>
        <v>0</v>
      </c>
      <c r="AM153" s="1339"/>
    </row>
    <row r="154" spans="1:39" ht="14.45" customHeight="1">
      <c r="A154" s="557">
        <v>0</v>
      </c>
      <c r="B154" s="558">
        <v>0</v>
      </c>
      <c r="C154" s="558">
        <v>0</v>
      </c>
      <c r="D154" s="558">
        <v>0</v>
      </c>
      <c r="E154" s="558">
        <v>0</v>
      </c>
      <c r="F154" s="558">
        <v>0</v>
      </c>
      <c r="G154" s="559">
        <v>0</v>
      </c>
      <c r="K154" s="199"/>
      <c r="L154" s="200"/>
      <c r="M154" s="178" t="s">
        <v>60</v>
      </c>
      <c r="N154" s="202"/>
      <c r="O154" s="203"/>
      <c r="P154" s="224">
        <f t="shared" si="8"/>
        <v>0</v>
      </c>
      <c r="Q154" s="225">
        <f t="shared" si="8"/>
        <v>0</v>
      </c>
      <c r="R154" s="225">
        <f t="shared" si="8"/>
        <v>0</v>
      </c>
      <c r="S154" s="226">
        <f t="shared" si="8"/>
        <v>0</v>
      </c>
      <c r="T154" s="275">
        <f t="shared" si="8"/>
        <v>0</v>
      </c>
      <c r="U154" s="207"/>
      <c r="V154" s="200"/>
      <c r="W154" s="178" t="s">
        <v>60</v>
      </c>
      <c r="X154" s="202"/>
      <c r="Y154" s="203" t="s">
        <v>647</v>
      </c>
      <c r="Z154" s="224">
        <f>SUM(Z155:Z159)</f>
        <v>0</v>
      </c>
      <c r="AA154" s="225">
        <f>SUM(AA155:AA159)</f>
        <v>0</v>
      </c>
      <c r="AB154" s="297">
        <f>SUM(AB155:AB159)</f>
        <v>0</v>
      </c>
      <c r="AC154" s="371">
        <f>SUM(AC155:AC159)</f>
        <v>0</v>
      </c>
      <c r="AE154" s="199" t="s">
        <v>639</v>
      </c>
      <c r="AF154" s="200"/>
      <c r="AG154" s="178" t="s">
        <v>60</v>
      </c>
      <c r="AH154" s="202"/>
      <c r="AI154" s="224">
        <f t="shared" si="1"/>
        <v>0</v>
      </c>
      <c r="AJ154" s="225">
        <f>SUM(AJ155:AJ159)</f>
        <v>0</v>
      </c>
      <c r="AK154" s="371">
        <f>SUM(AK155:AK159)</f>
        <v>0</v>
      </c>
      <c r="AL154" s="1383">
        <f t="shared" si="2"/>
        <v>0</v>
      </c>
      <c r="AM154" s="1339"/>
    </row>
    <row r="155" spans="1:39" ht="14.45" customHeight="1">
      <c r="A155" s="557">
        <v>0</v>
      </c>
      <c r="B155" s="558">
        <v>0</v>
      </c>
      <c r="C155" s="558">
        <v>0</v>
      </c>
      <c r="D155" s="558">
        <v>0</v>
      </c>
      <c r="E155" s="558">
        <v>0</v>
      </c>
      <c r="F155" s="558">
        <v>0</v>
      </c>
      <c r="G155" s="559">
        <v>0</v>
      </c>
      <c r="K155" s="199"/>
      <c r="L155" s="200" t="s">
        <v>59</v>
      </c>
      <c r="M155" s="200"/>
      <c r="N155" s="201" t="s">
        <v>62</v>
      </c>
      <c r="O155" s="203"/>
      <c r="P155" s="224">
        <f t="shared" ref="P155:T170" si="13">P40+P94</f>
        <v>0</v>
      </c>
      <c r="Q155" s="225">
        <f t="shared" si="13"/>
        <v>0</v>
      </c>
      <c r="R155" s="225">
        <f t="shared" si="13"/>
        <v>0</v>
      </c>
      <c r="S155" s="226">
        <f t="shared" si="13"/>
        <v>0</v>
      </c>
      <c r="T155" s="275">
        <f t="shared" si="13"/>
        <v>0</v>
      </c>
      <c r="U155" s="207"/>
      <c r="V155" s="200" t="s">
        <v>59</v>
      </c>
      <c r="W155" s="200"/>
      <c r="X155" s="201" t="s">
        <v>62</v>
      </c>
      <c r="Y155" s="203"/>
      <c r="Z155" s="224">
        <f>Z40</f>
        <v>0</v>
      </c>
      <c r="AA155" s="225">
        <f>AA40</f>
        <v>0</v>
      </c>
      <c r="AB155" s="297">
        <f>AB40</f>
        <v>0</v>
      </c>
      <c r="AC155" s="371">
        <f>AC40</f>
        <v>0</v>
      </c>
      <c r="AE155" s="199" t="s">
        <v>468</v>
      </c>
      <c r="AF155" s="200" t="s">
        <v>59</v>
      </c>
      <c r="AG155" s="200"/>
      <c r="AH155" s="201" t="s">
        <v>62</v>
      </c>
      <c r="AI155" s="224">
        <f t="shared" si="1"/>
        <v>0</v>
      </c>
      <c r="AJ155" s="225">
        <f t="shared" ref="AJ155:AJ162" si="14">IF($P155-$Z155=0,0,ROUND((R155-AA155)*$AI155/($P155-$Z155),0))</f>
        <v>0</v>
      </c>
      <c r="AK155" s="371">
        <f t="shared" ref="AK155:AK162" si="15">IF(P155-Z155=0,0,ROUND((S155-AB155)*AI155/(P155-Z155),0))</f>
        <v>0</v>
      </c>
      <c r="AL155" s="1383">
        <f t="shared" si="2"/>
        <v>0</v>
      </c>
      <c r="AM155" s="1339"/>
    </row>
    <row r="156" spans="1:39" ht="14.45" customHeight="1">
      <c r="A156" s="557">
        <v>0</v>
      </c>
      <c r="B156" s="558">
        <v>0</v>
      </c>
      <c r="C156" s="558">
        <v>0</v>
      </c>
      <c r="D156" s="558">
        <v>0</v>
      </c>
      <c r="E156" s="558">
        <v>0</v>
      </c>
      <c r="F156" s="558">
        <v>0</v>
      </c>
      <c r="G156" s="559">
        <v>0</v>
      </c>
      <c r="K156" s="199"/>
      <c r="L156" s="200"/>
      <c r="M156" s="200"/>
      <c r="N156" s="201" t="s">
        <v>64</v>
      </c>
      <c r="O156" s="203"/>
      <c r="P156" s="224">
        <f t="shared" si="13"/>
        <v>0</v>
      </c>
      <c r="Q156" s="225">
        <f t="shared" si="13"/>
        <v>0</v>
      </c>
      <c r="R156" s="225">
        <f t="shared" si="13"/>
        <v>0</v>
      </c>
      <c r="S156" s="226">
        <f t="shared" si="13"/>
        <v>0</v>
      </c>
      <c r="T156" s="275">
        <f t="shared" si="13"/>
        <v>0</v>
      </c>
      <c r="U156" s="207"/>
      <c r="V156" s="200"/>
      <c r="W156" s="200"/>
      <c r="X156" s="201" t="s">
        <v>64</v>
      </c>
      <c r="Y156" s="203" t="s">
        <v>647</v>
      </c>
      <c r="Z156" s="224">
        <f t="shared" ref="Z156:AC159" si="16">IF(ISERROR((Z$60)*(Q156/(Q$123+Q$128+Q$129+Q$133+Q$134+Q$135+Q$136+Q$137+Q$138+Q$139+Q$140+Q$141+Q$142+Q$143+Q$144+Q$150+Q$151+Q$152+Q$153+Q$156+Q$157+Q$158+Q$159+Q$161+Q$162+Q$163+Q$168+Q$170+Q$171+Q$172+Q$173+Q$174+Q$175))),0,ROUND((Z$60)*(Q156/(Q$123+Q$128+Q$129+Q$133+Q$134+Q$135+Q$136+Q$137+Q$138+Q$139+Q$140+Q$141+Q$142+Q$143+Q$144+Q$150+Q$151+Q$152+Q$153+Q$156+Q$157+Q$158+Q$159+Q$161+Q$162+Q$163+Q$168+Q$170+Q$171+Q$172+Q$173+Q$174+Q$175)),0))</f>
        <v>0</v>
      </c>
      <c r="AA156" s="225">
        <f t="shared" si="16"/>
        <v>0</v>
      </c>
      <c r="AB156" s="297">
        <f t="shared" si="16"/>
        <v>0</v>
      </c>
      <c r="AC156" s="371">
        <f t="shared" si="16"/>
        <v>0</v>
      </c>
      <c r="AE156" s="199" t="s">
        <v>469</v>
      </c>
      <c r="AF156" s="200"/>
      <c r="AG156" s="200"/>
      <c r="AH156" s="201" t="s">
        <v>64</v>
      </c>
      <c r="AI156" s="224">
        <f t="shared" si="1"/>
        <v>0</v>
      </c>
      <c r="AJ156" s="225">
        <f t="shared" si="14"/>
        <v>0</v>
      </c>
      <c r="AK156" s="371">
        <f t="shared" si="15"/>
        <v>0</v>
      </c>
      <c r="AL156" s="1383">
        <f t="shared" si="2"/>
        <v>0</v>
      </c>
      <c r="AM156" s="1339"/>
    </row>
    <row r="157" spans="1:39" ht="14.45" customHeight="1">
      <c r="A157" s="557">
        <v>0</v>
      </c>
      <c r="B157" s="558">
        <v>0</v>
      </c>
      <c r="C157" s="558">
        <v>0</v>
      </c>
      <c r="D157" s="558">
        <v>0</v>
      </c>
      <c r="E157" s="558">
        <v>0</v>
      </c>
      <c r="F157" s="558">
        <v>0</v>
      </c>
      <c r="G157" s="559">
        <v>0</v>
      </c>
      <c r="K157" s="199"/>
      <c r="L157" s="200"/>
      <c r="M157" s="200"/>
      <c r="N157" s="201" t="s">
        <v>66</v>
      </c>
      <c r="O157" s="203"/>
      <c r="P157" s="224">
        <f t="shared" si="13"/>
        <v>0</v>
      </c>
      <c r="Q157" s="225">
        <f t="shared" si="13"/>
        <v>0</v>
      </c>
      <c r="R157" s="225">
        <f t="shared" si="13"/>
        <v>0</v>
      </c>
      <c r="S157" s="226">
        <f t="shared" si="13"/>
        <v>0</v>
      </c>
      <c r="T157" s="275">
        <f t="shared" si="13"/>
        <v>0</v>
      </c>
      <c r="U157" s="207"/>
      <c r="V157" s="200"/>
      <c r="W157" s="200"/>
      <c r="X157" s="201" t="s">
        <v>66</v>
      </c>
      <c r="Y157" s="203" t="s">
        <v>647</v>
      </c>
      <c r="Z157" s="224">
        <f t="shared" si="16"/>
        <v>0</v>
      </c>
      <c r="AA157" s="225">
        <f t="shared" si="16"/>
        <v>0</v>
      </c>
      <c r="AB157" s="297">
        <f t="shared" si="16"/>
        <v>0</v>
      </c>
      <c r="AC157" s="371">
        <f t="shared" si="16"/>
        <v>0</v>
      </c>
      <c r="AE157" s="199" t="s">
        <v>640</v>
      </c>
      <c r="AF157" s="200"/>
      <c r="AG157" s="200"/>
      <c r="AH157" s="201" t="s">
        <v>66</v>
      </c>
      <c r="AI157" s="224">
        <f t="shared" si="1"/>
        <v>0</v>
      </c>
      <c r="AJ157" s="225">
        <f t="shared" si="14"/>
        <v>0</v>
      </c>
      <c r="AK157" s="371">
        <f t="shared" si="15"/>
        <v>0</v>
      </c>
      <c r="AL157" s="1383">
        <f t="shared" si="2"/>
        <v>0</v>
      </c>
      <c r="AM157" s="1339"/>
    </row>
    <row r="158" spans="1:39" ht="14.45" customHeight="1">
      <c r="A158" s="557">
        <v>0</v>
      </c>
      <c r="B158" s="558">
        <v>0</v>
      </c>
      <c r="C158" s="558">
        <v>0</v>
      </c>
      <c r="D158" s="558">
        <v>0</v>
      </c>
      <c r="E158" s="558">
        <v>0</v>
      </c>
      <c r="F158" s="558">
        <v>0</v>
      </c>
      <c r="G158" s="559">
        <v>0</v>
      </c>
      <c r="K158" s="199"/>
      <c r="L158" s="200"/>
      <c r="M158" s="200"/>
      <c r="N158" s="201" t="s">
        <v>68</v>
      </c>
      <c r="O158" s="203"/>
      <c r="P158" s="224">
        <f t="shared" si="13"/>
        <v>0</v>
      </c>
      <c r="Q158" s="225">
        <f t="shared" si="13"/>
        <v>0</v>
      </c>
      <c r="R158" s="225">
        <f t="shared" si="13"/>
        <v>0</v>
      </c>
      <c r="S158" s="226">
        <f t="shared" si="13"/>
        <v>0</v>
      </c>
      <c r="T158" s="275">
        <f t="shared" si="13"/>
        <v>0</v>
      </c>
      <c r="U158" s="207"/>
      <c r="V158" s="200"/>
      <c r="W158" s="200"/>
      <c r="X158" s="201" t="s">
        <v>68</v>
      </c>
      <c r="Y158" s="203" t="s">
        <v>647</v>
      </c>
      <c r="Z158" s="224">
        <f t="shared" si="16"/>
        <v>0</v>
      </c>
      <c r="AA158" s="225">
        <f t="shared" si="16"/>
        <v>0</v>
      </c>
      <c r="AB158" s="297">
        <f t="shared" si="16"/>
        <v>0</v>
      </c>
      <c r="AC158" s="371">
        <f t="shared" si="16"/>
        <v>0</v>
      </c>
      <c r="AE158" s="199"/>
      <c r="AF158" s="200"/>
      <c r="AG158" s="200"/>
      <c r="AH158" s="201" t="s">
        <v>68</v>
      </c>
      <c r="AI158" s="224">
        <f t="shared" si="1"/>
        <v>0</v>
      </c>
      <c r="AJ158" s="225">
        <f t="shared" si="14"/>
        <v>0</v>
      </c>
      <c r="AK158" s="371">
        <f t="shared" si="15"/>
        <v>0</v>
      </c>
      <c r="AL158" s="1383">
        <f t="shared" si="2"/>
        <v>0</v>
      </c>
      <c r="AM158" s="1339"/>
    </row>
    <row r="159" spans="1:39" ht="14.45" customHeight="1">
      <c r="A159" s="557">
        <v>0</v>
      </c>
      <c r="B159" s="558">
        <v>0</v>
      </c>
      <c r="C159" s="558">
        <v>0</v>
      </c>
      <c r="D159" s="558">
        <v>0</v>
      </c>
      <c r="E159" s="558">
        <v>0</v>
      </c>
      <c r="F159" s="558">
        <v>0</v>
      </c>
      <c r="G159" s="559">
        <v>0</v>
      </c>
      <c r="K159" s="199"/>
      <c r="L159" s="200" t="s">
        <v>41</v>
      </c>
      <c r="M159" s="221"/>
      <c r="N159" s="201" t="s">
        <v>13</v>
      </c>
      <c r="O159" s="203"/>
      <c r="P159" s="224">
        <f t="shared" si="13"/>
        <v>0</v>
      </c>
      <c r="Q159" s="225">
        <f t="shared" si="13"/>
        <v>0</v>
      </c>
      <c r="R159" s="225">
        <f t="shared" si="13"/>
        <v>0</v>
      </c>
      <c r="S159" s="226">
        <f t="shared" si="13"/>
        <v>0</v>
      </c>
      <c r="T159" s="275">
        <f t="shared" si="13"/>
        <v>0</v>
      </c>
      <c r="U159" s="207"/>
      <c r="V159" s="200" t="s">
        <v>41</v>
      </c>
      <c r="W159" s="221"/>
      <c r="X159" s="201" t="s">
        <v>13</v>
      </c>
      <c r="Y159" s="203" t="s">
        <v>647</v>
      </c>
      <c r="Z159" s="224">
        <f t="shared" si="16"/>
        <v>0</v>
      </c>
      <c r="AA159" s="225">
        <f t="shared" si="16"/>
        <v>0</v>
      </c>
      <c r="AB159" s="297">
        <f t="shared" si="16"/>
        <v>0</v>
      </c>
      <c r="AC159" s="371">
        <f t="shared" si="16"/>
        <v>0</v>
      </c>
      <c r="AE159" s="199"/>
      <c r="AF159" s="200" t="s">
        <v>41</v>
      </c>
      <c r="AG159" s="221"/>
      <c r="AH159" s="201" t="s">
        <v>13</v>
      </c>
      <c r="AI159" s="224">
        <f t="shared" si="1"/>
        <v>0</v>
      </c>
      <c r="AJ159" s="225">
        <f t="shared" si="14"/>
        <v>0</v>
      </c>
      <c r="AK159" s="371">
        <f t="shared" si="15"/>
        <v>0</v>
      </c>
      <c r="AL159" s="1383">
        <f t="shared" si="2"/>
        <v>0</v>
      </c>
      <c r="AM159" s="1339"/>
    </row>
    <row r="160" spans="1:39" ht="14.45" customHeight="1">
      <c r="A160" s="557">
        <v>0</v>
      </c>
      <c r="B160" s="558">
        <v>0</v>
      </c>
      <c r="C160" s="558">
        <v>0</v>
      </c>
      <c r="D160" s="558">
        <v>0</v>
      </c>
      <c r="E160" s="558">
        <v>0</v>
      </c>
      <c r="F160" s="558">
        <v>0</v>
      </c>
      <c r="G160" s="559">
        <v>0</v>
      </c>
      <c r="K160" s="199"/>
      <c r="L160" s="200"/>
      <c r="M160" s="201" t="s">
        <v>70</v>
      </c>
      <c r="N160" s="202"/>
      <c r="O160" s="203"/>
      <c r="P160" s="224">
        <f t="shared" si="13"/>
        <v>12783</v>
      </c>
      <c r="Q160" s="225">
        <f t="shared" si="13"/>
        <v>12783</v>
      </c>
      <c r="R160" s="225">
        <f t="shared" si="13"/>
        <v>3187</v>
      </c>
      <c r="S160" s="226">
        <f t="shared" si="13"/>
        <v>975</v>
      </c>
      <c r="T160" s="275">
        <f t="shared" si="13"/>
        <v>2500</v>
      </c>
      <c r="U160" s="207" t="s">
        <v>72</v>
      </c>
      <c r="V160" s="200"/>
      <c r="W160" s="201" t="s">
        <v>70</v>
      </c>
      <c r="X160" s="202"/>
      <c r="Y160" s="203"/>
      <c r="Z160" s="224">
        <f>Z45</f>
        <v>3348</v>
      </c>
      <c r="AA160" s="225">
        <f>AA45</f>
        <v>0</v>
      </c>
      <c r="AB160" s="297">
        <f>AB45</f>
        <v>0</v>
      </c>
      <c r="AC160" s="371">
        <f>AC45</f>
        <v>0</v>
      </c>
      <c r="AE160" s="199"/>
      <c r="AF160" s="200"/>
      <c r="AG160" s="201" t="s">
        <v>70</v>
      </c>
      <c r="AH160" s="202"/>
      <c r="AI160" s="224">
        <f t="shared" si="1"/>
        <v>9435</v>
      </c>
      <c r="AJ160" s="225">
        <f t="shared" si="14"/>
        <v>3187</v>
      </c>
      <c r="AK160" s="371">
        <f t="shared" si="15"/>
        <v>975</v>
      </c>
      <c r="AL160" s="1383">
        <f t="shared" si="2"/>
        <v>0</v>
      </c>
      <c r="AM160" s="1339"/>
    </row>
    <row r="161" spans="1:39" ht="14.45" customHeight="1">
      <c r="A161" s="557">
        <v>0</v>
      </c>
      <c r="B161" s="558">
        <v>0</v>
      </c>
      <c r="C161" s="558">
        <v>0</v>
      </c>
      <c r="D161" s="558">
        <v>0</v>
      </c>
      <c r="E161" s="558">
        <v>0</v>
      </c>
      <c r="F161" s="558">
        <v>0</v>
      </c>
      <c r="G161" s="559">
        <v>0</v>
      </c>
      <c r="K161" s="199"/>
      <c r="L161" s="200"/>
      <c r="M161" s="201" t="s">
        <v>73</v>
      </c>
      <c r="N161" s="202"/>
      <c r="O161" s="203"/>
      <c r="P161" s="224">
        <f t="shared" si="13"/>
        <v>0</v>
      </c>
      <c r="Q161" s="225">
        <f t="shared" si="13"/>
        <v>0</v>
      </c>
      <c r="R161" s="225">
        <f t="shared" si="13"/>
        <v>0</v>
      </c>
      <c r="S161" s="226">
        <f t="shared" si="13"/>
        <v>0</v>
      </c>
      <c r="T161" s="275">
        <f t="shared" si="13"/>
        <v>0</v>
      </c>
      <c r="U161" s="207"/>
      <c r="V161" s="200"/>
      <c r="W161" s="201" t="s">
        <v>73</v>
      </c>
      <c r="X161" s="202"/>
      <c r="Y161" s="203" t="s">
        <v>647</v>
      </c>
      <c r="Z161" s="224">
        <f t="shared" ref="Z161:AC163" si="17">IF(ISERROR((Z$60)*(Q161/(Q$123+Q$128+Q$129+Q$133+Q$134+Q$135+Q$136+Q$137+Q$138+Q$139+Q$140+Q$141+Q$142+Q$143+Q$144+Q$150+Q$151+Q$152+Q$153+Q$156+Q$157+Q$158+Q$159+Q$161+Q$162+Q$163+Q$168+Q$170+Q$171+Q$172+Q$173+Q$174+Q$175))),0,ROUND((Z$60)*(Q161/(Q$123+Q$128+Q$129+Q$133+Q$134+Q$135+Q$136+Q$137+Q$138+Q$139+Q$140+Q$141+Q$142+Q$143+Q$144+Q$150+Q$151+Q$152+Q$153+Q$156+Q$157+Q$158+Q$159+Q$161+Q$162+Q$163+Q$168+Q$170+Q$171+Q$172+Q$173+Q$174+Q$175)),0))</f>
        <v>0</v>
      </c>
      <c r="AA161" s="225">
        <f t="shared" si="17"/>
        <v>0</v>
      </c>
      <c r="AB161" s="297">
        <f t="shared" si="17"/>
        <v>0</v>
      </c>
      <c r="AC161" s="371">
        <f t="shared" si="17"/>
        <v>0</v>
      </c>
      <c r="AE161" s="199"/>
      <c r="AF161" s="200"/>
      <c r="AG161" s="201" t="s">
        <v>73</v>
      </c>
      <c r="AH161" s="202"/>
      <c r="AI161" s="224">
        <f t="shared" si="1"/>
        <v>0</v>
      </c>
      <c r="AJ161" s="225">
        <f t="shared" si="14"/>
        <v>0</v>
      </c>
      <c r="AK161" s="371">
        <f t="shared" si="15"/>
        <v>0</v>
      </c>
      <c r="AL161" s="1383">
        <f t="shared" si="2"/>
        <v>0</v>
      </c>
      <c r="AM161" s="1339"/>
    </row>
    <row r="162" spans="1:39" ht="14.45" customHeight="1">
      <c r="A162" s="557">
        <v>0</v>
      </c>
      <c r="B162" s="558">
        <v>0</v>
      </c>
      <c r="C162" s="558">
        <v>0</v>
      </c>
      <c r="D162" s="558">
        <v>0</v>
      </c>
      <c r="E162" s="558">
        <v>0</v>
      </c>
      <c r="F162" s="558">
        <v>0</v>
      </c>
      <c r="G162" s="559">
        <v>0</v>
      </c>
      <c r="K162" s="199"/>
      <c r="L162" s="221"/>
      <c r="M162" s="201" t="s">
        <v>13</v>
      </c>
      <c r="N162" s="202"/>
      <c r="O162" s="203"/>
      <c r="P162" s="224">
        <f t="shared" si="13"/>
        <v>0</v>
      </c>
      <c r="Q162" s="225">
        <f t="shared" si="13"/>
        <v>0</v>
      </c>
      <c r="R162" s="225">
        <f t="shared" si="13"/>
        <v>0</v>
      </c>
      <c r="S162" s="226">
        <f t="shared" si="13"/>
        <v>0</v>
      </c>
      <c r="T162" s="275">
        <f t="shared" si="13"/>
        <v>0</v>
      </c>
      <c r="U162" s="207"/>
      <c r="V162" s="221"/>
      <c r="W162" s="201" t="s">
        <v>13</v>
      </c>
      <c r="X162" s="202"/>
      <c r="Y162" s="203" t="s">
        <v>647</v>
      </c>
      <c r="Z162" s="224">
        <f t="shared" si="17"/>
        <v>0</v>
      </c>
      <c r="AA162" s="225">
        <f t="shared" si="17"/>
        <v>0</v>
      </c>
      <c r="AB162" s="297">
        <f t="shared" si="17"/>
        <v>0</v>
      </c>
      <c r="AC162" s="371">
        <f t="shared" si="17"/>
        <v>0</v>
      </c>
      <c r="AE162" s="199"/>
      <c r="AF162" s="221"/>
      <c r="AG162" s="201" t="s">
        <v>13</v>
      </c>
      <c r="AH162" s="202"/>
      <c r="AI162" s="224">
        <f t="shared" si="1"/>
        <v>0</v>
      </c>
      <c r="AJ162" s="225">
        <f t="shared" si="14"/>
        <v>0</v>
      </c>
      <c r="AK162" s="371">
        <f t="shared" si="15"/>
        <v>0</v>
      </c>
      <c r="AL162" s="1383">
        <f t="shared" si="2"/>
        <v>0</v>
      </c>
      <c r="AM162" s="1339"/>
    </row>
    <row r="163" spans="1:39" ht="14.45" customHeight="1">
      <c r="A163" s="557">
        <v>0</v>
      </c>
      <c r="B163" s="558">
        <v>0</v>
      </c>
      <c r="C163" s="558">
        <v>0</v>
      </c>
      <c r="D163" s="558">
        <v>0</v>
      </c>
      <c r="E163" s="558">
        <v>0</v>
      </c>
      <c r="F163" s="558">
        <v>0</v>
      </c>
      <c r="G163" s="559">
        <v>0</v>
      </c>
      <c r="K163" s="199" t="s">
        <v>4</v>
      </c>
      <c r="L163" s="178" t="s">
        <v>78</v>
      </c>
      <c r="M163" s="202"/>
      <c r="N163" s="202"/>
      <c r="O163" s="203"/>
      <c r="P163" s="224">
        <f t="shared" si="13"/>
        <v>4877</v>
      </c>
      <c r="Q163" s="225">
        <f t="shared" si="13"/>
        <v>4877</v>
      </c>
      <c r="R163" s="225">
        <f t="shared" si="13"/>
        <v>0</v>
      </c>
      <c r="S163" s="226">
        <f t="shared" si="13"/>
        <v>0</v>
      </c>
      <c r="T163" s="275">
        <f t="shared" si="13"/>
        <v>0</v>
      </c>
      <c r="U163" s="207" t="s">
        <v>4</v>
      </c>
      <c r="V163" s="178" t="s">
        <v>78</v>
      </c>
      <c r="W163" s="202"/>
      <c r="X163" s="202"/>
      <c r="Y163" s="203" t="s">
        <v>647</v>
      </c>
      <c r="Z163" s="224">
        <f t="shared" si="17"/>
        <v>0</v>
      </c>
      <c r="AA163" s="225">
        <f t="shared" si="17"/>
        <v>0</v>
      </c>
      <c r="AB163" s="297">
        <f t="shared" si="17"/>
        <v>0</v>
      </c>
      <c r="AC163" s="371">
        <f t="shared" si="17"/>
        <v>0</v>
      </c>
      <c r="AE163" s="199" t="s">
        <v>4</v>
      </c>
      <c r="AF163" s="178" t="s">
        <v>78</v>
      </c>
      <c r="AG163" s="202"/>
      <c r="AH163" s="202"/>
      <c r="AI163" s="224">
        <f t="shared" si="1"/>
        <v>4877</v>
      </c>
      <c r="AJ163" s="225">
        <f>SUM(AJ164:AJ165)</f>
        <v>0</v>
      </c>
      <c r="AK163" s="371">
        <f>SUM(AK164:AK165)</f>
        <v>0</v>
      </c>
      <c r="AL163" s="1383">
        <f t="shared" si="2"/>
        <v>0</v>
      </c>
      <c r="AM163" s="1339"/>
    </row>
    <row r="164" spans="1:39" ht="14.45" customHeight="1">
      <c r="A164" s="557">
        <v>0</v>
      </c>
      <c r="B164" s="558">
        <v>0</v>
      </c>
      <c r="C164" s="558">
        <v>0</v>
      </c>
      <c r="D164" s="558">
        <v>0</v>
      </c>
      <c r="E164" s="558">
        <v>0</v>
      </c>
      <c r="F164" s="558">
        <v>0</v>
      </c>
      <c r="G164" s="559">
        <v>0</v>
      </c>
      <c r="K164" s="199"/>
      <c r="L164" s="200"/>
      <c r="M164" s="201" t="s">
        <v>11</v>
      </c>
      <c r="N164" s="202"/>
      <c r="O164" s="203"/>
      <c r="P164" s="224">
        <f t="shared" si="13"/>
        <v>0</v>
      </c>
      <c r="Q164" s="225">
        <f t="shared" si="13"/>
        <v>0</v>
      </c>
      <c r="R164" s="225">
        <f t="shared" si="13"/>
        <v>0</v>
      </c>
      <c r="S164" s="226">
        <f t="shared" si="13"/>
        <v>0</v>
      </c>
      <c r="T164" s="275">
        <f t="shared" si="13"/>
        <v>0</v>
      </c>
      <c r="U164" s="207"/>
      <c r="V164" s="200"/>
      <c r="W164" s="201" t="s">
        <v>11</v>
      </c>
      <c r="X164" s="202"/>
      <c r="Y164" s="203" t="s">
        <v>647</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
        <v>0</v>
      </c>
      <c r="AJ164" s="225">
        <f t="shared" ref="AJ164:AJ174" si="18">IF($P164-$Z164=0,0,ROUND((R164-AA164)*$AI164/($P164-$Z164),0))</f>
        <v>0</v>
      </c>
      <c r="AK164" s="371">
        <f t="shared" ref="AK164:AK175" si="19">IF(P164-Z164=0,0,ROUND((S164-AB164)*AI164/(P164-Z164),0))</f>
        <v>0</v>
      </c>
      <c r="AL164" s="1383">
        <f t="shared" si="2"/>
        <v>0</v>
      </c>
      <c r="AM164" s="1339"/>
    </row>
    <row r="165" spans="1:39" ht="14.45" customHeight="1">
      <c r="A165" s="557">
        <v>0</v>
      </c>
      <c r="B165" s="558">
        <v>0</v>
      </c>
      <c r="C165" s="558">
        <v>0</v>
      </c>
      <c r="D165" s="558">
        <v>0</v>
      </c>
      <c r="E165" s="558">
        <v>0</v>
      </c>
      <c r="F165" s="558">
        <v>0</v>
      </c>
      <c r="G165" s="559">
        <v>0</v>
      </c>
      <c r="K165" s="199"/>
      <c r="L165" s="221"/>
      <c r="M165" s="201" t="s">
        <v>13</v>
      </c>
      <c r="N165" s="202"/>
      <c r="O165" s="203"/>
      <c r="P165" s="224">
        <f t="shared" si="13"/>
        <v>4877</v>
      </c>
      <c r="Q165" s="225">
        <f t="shared" si="13"/>
        <v>4877</v>
      </c>
      <c r="R165" s="225">
        <f t="shared" si="13"/>
        <v>0</v>
      </c>
      <c r="S165" s="226">
        <f t="shared" si="13"/>
        <v>0</v>
      </c>
      <c r="T165" s="275">
        <f t="shared" si="13"/>
        <v>0</v>
      </c>
      <c r="U165" s="207"/>
      <c r="V165" s="221"/>
      <c r="W165" s="201" t="s">
        <v>13</v>
      </c>
      <c r="X165" s="202"/>
      <c r="Y165" s="203" t="s">
        <v>647</v>
      </c>
      <c r="Z165" s="224">
        <f>Z163-Z164</f>
        <v>0</v>
      </c>
      <c r="AA165" s="225">
        <f>AA163-AA164</f>
        <v>0</v>
      </c>
      <c r="AB165" s="297">
        <f>AB163-AB164</f>
        <v>0</v>
      </c>
      <c r="AC165" s="371">
        <f>AC163-AC164</f>
        <v>0</v>
      </c>
      <c r="AE165" s="199"/>
      <c r="AF165" s="221"/>
      <c r="AG165" s="201" t="s">
        <v>13</v>
      </c>
      <c r="AH165" s="202"/>
      <c r="AI165" s="224">
        <f t="shared" si="1"/>
        <v>4877</v>
      </c>
      <c r="AJ165" s="225">
        <f t="shared" si="18"/>
        <v>0</v>
      </c>
      <c r="AK165" s="371">
        <f t="shared" si="19"/>
        <v>0</v>
      </c>
      <c r="AL165" s="1383">
        <f t="shared" si="2"/>
        <v>0</v>
      </c>
      <c r="AM165" s="1339"/>
    </row>
    <row r="166" spans="1:39" ht="14.45" customHeight="1">
      <c r="A166" s="557">
        <v>0</v>
      </c>
      <c r="B166" s="558">
        <v>0</v>
      </c>
      <c r="C166" s="558">
        <v>0</v>
      </c>
      <c r="D166" s="558">
        <v>0</v>
      </c>
      <c r="E166" s="558">
        <v>0</v>
      </c>
      <c r="F166" s="558">
        <v>0</v>
      </c>
      <c r="G166" s="559">
        <v>0</v>
      </c>
      <c r="K166" s="199"/>
      <c r="L166" s="174"/>
      <c r="M166" s="201" t="s">
        <v>88</v>
      </c>
      <c r="N166" s="202"/>
      <c r="O166" s="203"/>
      <c r="P166" s="224">
        <f t="shared" si="13"/>
        <v>10231</v>
      </c>
      <c r="Q166" s="225">
        <f t="shared" si="13"/>
        <v>10231</v>
      </c>
      <c r="R166" s="225">
        <f t="shared" si="13"/>
        <v>1462</v>
      </c>
      <c r="S166" s="226">
        <f t="shared" si="13"/>
        <v>0</v>
      </c>
      <c r="T166" s="275">
        <f t="shared" si="13"/>
        <v>3700</v>
      </c>
      <c r="U166" s="207"/>
      <c r="V166" s="174"/>
      <c r="W166" s="201" t="s">
        <v>88</v>
      </c>
      <c r="X166" s="202"/>
      <c r="Y166" s="203"/>
      <c r="Z166" s="224">
        <f t="shared" ref="Z166:AC167" si="20">Z51</f>
        <v>600</v>
      </c>
      <c r="AA166" s="225">
        <f t="shared" si="20"/>
        <v>0</v>
      </c>
      <c r="AB166" s="297">
        <f t="shared" si="20"/>
        <v>0</v>
      </c>
      <c r="AC166" s="371">
        <f t="shared" si="20"/>
        <v>0</v>
      </c>
      <c r="AE166" s="199"/>
      <c r="AF166" s="174"/>
      <c r="AG166" s="201" t="s">
        <v>88</v>
      </c>
      <c r="AH166" s="202"/>
      <c r="AI166" s="224">
        <f t="shared" si="1"/>
        <v>9631</v>
      </c>
      <c r="AJ166" s="225">
        <f t="shared" si="18"/>
        <v>1462</v>
      </c>
      <c r="AK166" s="371">
        <f t="shared" si="19"/>
        <v>0</v>
      </c>
      <c r="AL166" s="1383">
        <f t="shared" si="2"/>
        <v>0</v>
      </c>
      <c r="AM166" s="1339"/>
    </row>
    <row r="167" spans="1:39" ht="14.45" customHeight="1" thickBot="1">
      <c r="A167" s="560">
        <v>0</v>
      </c>
      <c r="B167" s="561">
        <v>0</v>
      </c>
      <c r="C167" s="561">
        <v>0</v>
      </c>
      <c r="D167" s="561">
        <v>0</v>
      </c>
      <c r="E167" s="561">
        <v>0</v>
      </c>
      <c r="F167" s="561">
        <v>0</v>
      </c>
      <c r="G167" s="562">
        <v>0</v>
      </c>
      <c r="K167" s="199"/>
      <c r="L167" s="181" t="s">
        <v>91</v>
      </c>
      <c r="M167" s="201" t="s">
        <v>89</v>
      </c>
      <c r="N167" s="202"/>
      <c r="O167" s="203"/>
      <c r="P167" s="224">
        <f t="shared" si="13"/>
        <v>0</v>
      </c>
      <c r="Q167" s="225">
        <f t="shared" si="13"/>
        <v>0</v>
      </c>
      <c r="R167" s="225">
        <f t="shared" si="13"/>
        <v>0</v>
      </c>
      <c r="S167" s="226">
        <f t="shared" si="13"/>
        <v>0</v>
      </c>
      <c r="T167" s="275">
        <f t="shared" si="13"/>
        <v>0</v>
      </c>
      <c r="U167" s="207"/>
      <c r="V167" s="181" t="s">
        <v>91</v>
      </c>
      <c r="W167" s="201" t="s">
        <v>89</v>
      </c>
      <c r="X167" s="202"/>
      <c r="Y167" s="203"/>
      <c r="Z167" s="224">
        <f t="shared" si="20"/>
        <v>0</v>
      </c>
      <c r="AA167" s="225">
        <f t="shared" si="20"/>
        <v>0</v>
      </c>
      <c r="AB167" s="297">
        <f t="shared" si="20"/>
        <v>0</v>
      </c>
      <c r="AC167" s="371">
        <f t="shared" si="20"/>
        <v>0</v>
      </c>
      <c r="AE167" s="199"/>
      <c r="AF167" s="181" t="s">
        <v>91</v>
      </c>
      <c r="AG167" s="201" t="s">
        <v>89</v>
      </c>
      <c r="AH167" s="202"/>
      <c r="AI167" s="224">
        <f t="shared" si="1"/>
        <v>0</v>
      </c>
      <c r="AJ167" s="225">
        <f t="shared" si="18"/>
        <v>0</v>
      </c>
      <c r="AK167" s="371">
        <f t="shared" si="19"/>
        <v>0</v>
      </c>
      <c r="AL167" s="1383">
        <f t="shared" si="2"/>
        <v>0</v>
      </c>
      <c r="AM167" s="1339"/>
    </row>
    <row r="168" spans="1:39" ht="14.45" customHeight="1">
      <c r="K168" s="199"/>
      <c r="L168" s="181"/>
      <c r="M168" s="201" t="s">
        <v>104</v>
      </c>
      <c r="N168" s="202"/>
      <c r="O168" s="203"/>
      <c r="P168" s="224">
        <f t="shared" si="13"/>
        <v>0</v>
      </c>
      <c r="Q168" s="225">
        <f t="shared" si="13"/>
        <v>0</v>
      </c>
      <c r="R168" s="225">
        <f t="shared" si="13"/>
        <v>0</v>
      </c>
      <c r="S168" s="226">
        <f t="shared" si="13"/>
        <v>0</v>
      </c>
      <c r="T168" s="275">
        <f t="shared" si="13"/>
        <v>0</v>
      </c>
      <c r="U168" s="207"/>
      <c r="V168" s="181"/>
      <c r="W168" s="201" t="s">
        <v>104</v>
      </c>
      <c r="X168" s="202"/>
      <c r="Y168" s="203" t="s">
        <v>647</v>
      </c>
      <c r="Z168" s="224">
        <f>IF(ISERROR((Z$60)*(Q168/(Q$123+Q$128+Q$129+Q$133+Q$134+Q$135+Q$136+Q$137+Q$138+Q$139+Q$140+Q$141+Q$142+Q$143+Q$144+Q$150+Q$151+Q$152+Q$153+Q$156+Q$157+Q$158+Q$159+Q$161+Q$162+Q$163+Q$168+Q$170+Q$171+Q$172+Q$173+Q$174+Q$175))),0,ROUND((Z$60)*(Q168/(Q$123+Q$128+Q$129+Q$133+Q$134+Q$135+Q$136+Q$137+Q$138+Q$139+Q$140+Q$141+Q$142+Q$143+Q$144+Q$150+Q$151+Q$152+Q$153+Q$156+Q$157+Q$158+Q$159+Q$161+Q$162+Q$163+Q$168+Q$170+Q$171+Q$172+Q$173+Q$174+Q$175)),0))</f>
        <v>0</v>
      </c>
      <c r="AA168" s="225">
        <f>IF(ISERROR((AA$60)*(R168/(R$123+R$128+R$129+R$133+R$134+R$135+R$136+R$137+R$138+R$139+R$140+R$141+R$142+R$143+R$144+R$150+R$151+R$152+R$153+R$156+R$157+R$158+R$159+R$161+R$162+R$163+R$168+R$170+R$171+R$172+R$173+R$174+R$175))),0,ROUND((AA$60)*(R168/(R$123+R$128+R$129+R$133+R$134+R$135+R$136+R$137+R$138+R$139+R$140+R$141+R$142+R$143+R$144+R$150+R$151+R$152+R$153+R$156+R$157+R$158+R$159+R$161+R$162+R$163+R$168+R$170+R$171+R$172+R$173+R$174+R$175)),0))</f>
        <v>0</v>
      </c>
      <c r="AB168" s="297">
        <f>IF(ISERROR((AB$60)*(S168/(S$123+S$128+S$129+S$133+S$134+S$135+S$136+S$137+S$138+S$139+S$140+S$141+S$142+S$143+S$144+S$150+S$151+S$152+S$153+S$156+S$157+S$158+S$159+S$161+S$162+S$163+S$168+S$170+S$171+S$172+S$173+S$174+S$175))),0,ROUND((AB$60)*(S168/(S$123+S$128+S$129+S$133+S$134+S$135+S$136+S$137+S$138+S$139+S$140+S$141+S$142+S$143+S$144+S$150+S$151+S$152+S$153+S$156+S$157+S$158+S$159+S$161+S$162+S$163+S$168+S$170+S$171+S$172+S$173+S$174+S$175)),0))</f>
        <v>0</v>
      </c>
      <c r="AC168" s="371">
        <f>IF(ISERROR((AC$60)*(T168/(T$123+T$128+T$129+T$133+T$134+T$135+T$136+T$137+T$138+T$139+T$140+T$141+T$142+T$143+T$144+T$150+T$151+T$152+T$153+T$156+T$157+T$158+T$159+T$161+T$162+T$163+T$168+T$170+T$171+T$172+T$173+T$174+T$175))),0,ROUND((AC$60)*(T168/(T$123+T$128+T$129+T$133+T$134+T$135+T$136+T$137+T$138+T$139+T$140+T$141+T$142+T$143+T$144+T$150+T$151+T$152+T$153+T$156+T$157+T$158+T$159+T$161+T$162+T$163+T$168+T$170+T$171+T$172+T$173+T$174+T$175)),0))</f>
        <v>0</v>
      </c>
      <c r="AE168" s="199"/>
      <c r="AF168" s="181"/>
      <c r="AG168" s="201" t="s">
        <v>104</v>
      </c>
      <c r="AH168" s="202"/>
      <c r="AI168" s="224">
        <f t="shared" si="1"/>
        <v>0</v>
      </c>
      <c r="AJ168" s="225">
        <f t="shared" si="18"/>
        <v>0</v>
      </c>
      <c r="AK168" s="371">
        <f t="shared" si="19"/>
        <v>0</v>
      </c>
      <c r="AL168" s="1383">
        <f t="shared" si="2"/>
        <v>0</v>
      </c>
      <c r="AM168" s="1339"/>
    </row>
    <row r="169" spans="1:39" ht="14.45" customHeight="1" thickBot="1">
      <c r="K169" s="199"/>
      <c r="L169" s="181"/>
      <c r="M169" s="201" t="s">
        <v>90</v>
      </c>
      <c r="N169" s="202"/>
      <c r="O169" s="203"/>
      <c r="P169" s="224">
        <f t="shared" si="13"/>
        <v>0</v>
      </c>
      <c r="Q169" s="225">
        <f t="shared" si="13"/>
        <v>0</v>
      </c>
      <c r="R169" s="225">
        <f t="shared" si="13"/>
        <v>0</v>
      </c>
      <c r="S169" s="226">
        <f t="shared" si="13"/>
        <v>0</v>
      </c>
      <c r="T169" s="275">
        <f t="shared" si="13"/>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
        <v>0</v>
      </c>
      <c r="AJ169" s="225">
        <f t="shared" si="18"/>
        <v>0</v>
      </c>
      <c r="AK169" s="371">
        <f t="shared" si="19"/>
        <v>0</v>
      </c>
      <c r="AL169" s="1383">
        <f t="shared" si="2"/>
        <v>0</v>
      </c>
      <c r="AM169" s="1339"/>
    </row>
    <row r="170" spans="1:39" ht="14.45" customHeight="1">
      <c r="A170" s="554">
        <v>600</v>
      </c>
      <c r="B170" s="555">
        <v>0</v>
      </c>
      <c r="C170" s="555">
        <v>0</v>
      </c>
      <c r="D170" s="555">
        <v>0</v>
      </c>
      <c r="E170" s="555">
        <v>0</v>
      </c>
      <c r="F170" s="555">
        <v>0</v>
      </c>
      <c r="G170" s="555">
        <v>600</v>
      </c>
      <c r="H170" s="556">
        <v>0</v>
      </c>
      <c r="K170" s="199"/>
      <c r="L170" s="181" t="s">
        <v>92</v>
      </c>
      <c r="M170" s="201" t="s">
        <v>105</v>
      </c>
      <c r="N170" s="202"/>
      <c r="O170" s="203"/>
      <c r="P170" s="224">
        <f t="shared" si="13"/>
        <v>0</v>
      </c>
      <c r="Q170" s="225">
        <f t="shared" si="13"/>
        <v>0</v>
      </c>
      <c r="R170" s="225">
        <f t="shared" si="13"/>
        <v>0</v>
      </c>
      <c r="S170" s="226">
        <f t="shared" si="13"/>
        <v>0</v>
      </c>
      <c r="T170" s="275">
        <f t="shared" si="13"/>
        <v>0</v>
      </c>
      <c r="U170" s="207"/>
      <c r="V170" s="181" t="s">
        <v>92</v>
      </c>
      <c r="W170" s="201" t="s">
        <v>105</v>
      </c>
      <c r="X170" s="202"/>
      <c r="Y170" s="203" t="s">
        <v>647</v>
      </c>
      <c r="Z170" s="224">
        <f t="shared" ref="Z170:AC174" si="21">IF(ISERROR((Z$60)*(Q170/(Q$123+Q$128+Q$129+Q$133+Q$134+Q$135+Q$136+Q$137+Q$138+Q$139+Q$140+Q$141+Q$142+Q$143+Q$144+Q$150+Q$151+Q$152+Q$153+Q$156+Q$157+Q$158+Q$159+Q$161+Q$162+Q$163+Q$168+Q$170+Q$171+Q$172+Q$173+Q$174+Q$175))),0,ROUND((Z$60)*(Q170/(Q$123+Q$128+Q$129+Q$133+Q$134+Q$135+Q$136+Q$137+Q$138+Q$139+Q$140+Q$141+Q$142+Q$143+Q$144+Q$150+Q$151+Q$152+Q$153+Q$156+Q$157+Q$158+Q$159+Q$161+Q$162+Q$163+Q$168+Q$170+Q$171+Q$172+Q$173+Q$174+Q$175)),0))</f>
        <v>0</v>
      </c>
      <c r="AA170" s="225">
        <f t="shared" si="21"/>
        <v>0</v>
      </c>
      <c r="AB170" s="297">
        <f t="shared" si="21"/>
        <v>0</v>
      </c>
      <c r="AC170" s="371">
        <f t="shared" si="21"/>
        <v>0</v>
      </c>
      <c r="AE170" s="199"/>
      <c r="AF170" s="181" t="s">
        <v>92</v>
      </c>
      <c r="AG170" s="201" t="s">
        <v>105</v>
      </c>
      <c r="AH170" s="202"/>
      <c r="AI170" s="224">
        <f t="shared" si="1"/>
        <v>0</v>
      </c>
      <c r="AJ170" s="225">
        <f t="shared" si="18"/>
        <v>0</v>
      </c>
      <c r="AK170" s="371">
        <f t="shared" si="19"/>
        <v>0</v>
      </c>
      <c r="AL170" s="1383">
        <f t="shared" si="2"/>
        <v>0</v>
      </c>
      <c r="AM170" s="1339"/>
    </row>
    <row r="171" spans="1:39" ht="14.45" customHeight="1">
      <c r="A171" s="557">
        <v>0</v>
      </c>
      <c r="B171" s="558">
        <v>0</v>
      </c>
      <c r="C171" s="558">
        <v>0</v>
      </c>
      <c r="D171" s="558">
        <v>0</v>
      </c>
      <c r="E171" s="558">
        <v>0</v>
      </c>
      <c r="F171" s="558">
        <v>0</v>
      </c>
      <c r="G171" s="558">
        <v>0</v>
      </c>
      <c r="H171" s="559">
        <v>0</v>
      </c>
      <c r="K171" s="199"/>
      <c r="L171" s="181"/>
      <c r="M171" s="201" t="s">
        <v>106</v>
      </c>
      <c r="N171" s="202"/>
      <c r="O171" s="203"/>
      <c r="P171" s="224">
        <f t="shared" ref="P171:T176" si="22">P56+P110</f>
        <v>0</v>
      </c>
      <c r="Q171" s="225">
        <f t="shared" si="22"/>
        <v>0</v>
      </c>
      <c r="R171" s="225">
        <f t="shared" si="22"/>
        <v>0</v>
      </c>
      <c r="S171" s="226">
        <f t="shared" si="22"/>
        <v>0</v>
      </c>
      <c r="T171" s="275">
        <f t="shared" si="22"/>
        <v>0</v>
      </c>
      <c r="U171" s="207"/>
      <c r="V171" s="181"/>
      <c r="W171" s="201" t="s">
        <v>106</v>
      </c>
      <c r="X171" s="202"/>
      <c r="Y171" s="203" t="s">
        <v>647</v>
      </c>
      <c r="Z171" s="224">
        <f t="shared" si="21"/>
        <v>0</v>
      </c>
      <c r="AA171" s="225">
        <f t="shared" si="21"/>
        <v>0</v>
      </c>
      <c r="AB171" s="297">
        <f t="shared" si="21"/>
        <v>0</v>
      </c>
      <c r="AC171" s="371">
        <f t="shared" si="21"/>
        <v>0</v>
      </c>
      <c r="AE171" s="199"/>
      <c r="AF171" s="181"/>
      <c r="AG171" s="201" t="s">
        <v>106</v>
      </c>
      <c r="AH171" s="202"/>
      <c r="AI171" s="224">
        <f t="shared" si="1"/>
        <v>0</v>
      </c>
      <c r="AJ171" s="225">
        <f t="shared" si="18"/>
        <v>0</v>
      </c>
      <c r="AK171" s="371">
        <f t="shared" si="19"/>
        <v>0</v>
      </c>
      <c r="AL171" s="1383">
        <f t="shared" si="2"/>
        <v>0</v>
      </c>
      <c r="AM171" s="1339"/>
    </row>
    <row r="172" spans="1:39" ht="14.45" customHeight="1">
      <c r="A172" s="557">
        <v>0</v>
      </c>
      <c r="B172" s="558">
        <v>0</v>
      </c>
      <c r="C172" s="558">
        <v>0</v>
      </c>
      <c r="D172" s="558">
        <v>0</v>
      </c>
      <c r="E172" s="558">
        <v>0</v>
      </c>
      <c r="F172" s="558">
        <v>0</v>
      </c>
      <c r="G172" s="558">
        <v>0</v>
      </c>
      <c r="H172" s="559">
        <v>0</v>
      </c>
      <c r="K172" s="199"/>
      <c r="L172" s="181"/>
      <c r="M172" s="201" t="s">
        <v>107</v>
      </c>
      <c r="N172" s="202"/>
      <c r="O172" s="203"/>
      <c r="P172" s="224">
        <f t="shared" si="22"/>
        <v>0</v>
      </c>
      <c r="Q172" s="225">
        <f t="shared" si="22"/>
        <v>0</v>
      </c>
      <c r="R172" s="225">
        <f t="shared" si="22"/>
        <v>0</v>
      </c>
      <c r="S172" s="226">
        <f t="shared" si="22"/>
        <v>0</v>
      </c>
      <c r="T172" s="275">
        <f t="shared" si="22"/>
        <v>0</v>
      </c>
      <c r="U172" s="207"/>
      <c r="V172" s="181"/>
      <c r="W172" s="201" t="s">
        <v>107</v>
      </c>
      <c r="X172" s="202"/>
      <c r="Y172" s="203" t="s">
        <v>647</v>
      </c>
      <c r="Z172" s="224">
        <f t="shared" si="21"/>
        <v>0</v>
      </c>
      <c r="AA172" s="225">
        <f t="shared" si="21"/>
        <v>0</v>
      </c>
      <c r="AB172" s="297">
        <f t="shared" si="21"/>
        <v>0</v>
      </c>
      <c r="AC172" s="371">
        <f t="shared" si="21"/>
        <v>0</v>
      </c>
      <c r="AE172" s="199"/>
      <c r="AF172" s="181"/>
      <c r="AG172" s="201" t="s">
        <v>107</v>
      </c>
      <c r="AH172" s="202"/>
      <c r="AI172" s="224">
        <f t="shared" si="1"/>
        <v>0</v>
      </c>
      <c r="AJ172" s="225">
        <f t="shared" si="18"/>
        <v>0</v>
      </c>
      <c r="AK172" s="371">
        <f t="shared" si="19"/>
        <v>0</v>
      </c>
      <c r="AL172" s="1383">
        <f t="shared" si="2"/>
        <v>0</v>
      </c>
      <c r="AM172" s="1339"/>
    </row>
    <row r="173" spans="1:39" ht="14.45" customHeight="1">
      <c r="A173" s="557">
        <v>0</v>
      </c>
      <c r="B173" s="558">
        <v>0</v>
      </c>
      <c r="C173" s="558">
        <v>0</v>
      </c>
      <c r="D173" s="558">
        <v>0</v>
      </c>
      <c r="E173" s="558">
        <v>0</v>
      </c>
      <c r="F173" s="558">
        <v>0</v>
      </c>
      <c r="G173" s="558">
        <v>0</v>
      </c>
      <c r="H173" s="559">
        <v>0</v>
      </c>
      <c r="K173" s="199"/>
      <c r="L173" s="181" t="s">
        <v>41</v>
      </c>
      <c r="M173" s="201" t="s">
        <v>108</v>
      </c>
      <c r="N173" s="202"/>
      <c r="O173" s="203"/>
      <c r="P173" s="224">
        <f t="shared" si="22"/>
        <v>514</v>
      </c>
      <c r="Q173" s="225">
        <f t="shared" si="22"/>
        <v>514</v>
      </c>
      <c r="R173" s="225">
        <f t="shared" si="22"/>
        <v>0</v>
      </c>
      <c r="S173" s="226">
        <f t="shared" si="22"/>
        <v>0</v>
      </c>
      <c r="T173" s="275">
        <f t="shared" si="22"/>
        <v>0</v>
      </c>
      <c r="U173" s="207"/>
      <c r="V173" s="181" t="s">
        <v>41</v>
      </c>
      <c r="W173" s="201" t="s">
        <v>108</v>
      </c>
      <c r="X173" s="202"/>
      <c r="Y173" s="203" t="s">
        <v>647</v>
      </c>
      <c r="Z173" s="224">
        <f t="shared" si="21"/>
        <v>0</v>
      </c>
      <c r="AA173" s="225">
        <f t="shared" si="21"/>
        <v>0</v>
      </c>
      <c r="AB173" s="297">
        <f t="shared" si="21"/>
        <v>0</v>
      </c>
      <c r="AC173" s="371">
        <f t="shared" si="21"/>
        <v>0</v>
      </c>
      <c r="AE173" s="199"/>
      <c r="AF173" s="181" t="s">
        <v>41</v>
      </c>
      <c r="AG173" s="201" t="s">
        <v>108</v>
      </c>
      <c r="AH173" s="202"/>
      <c r="AI173" s="224">
        <f t="shared" si="1"/>
        <v>514</v>
      </c>
      <c r="AJ173" s="225">
        <f t="shared" si="18"/>
        <v>0</v>
      </c>
      <c r="AK173" s="371">
        <f t="shared" si="19"/>
        <v>0</v>
      </c>
      <c r="AL173" s="1383">
        <f t="shared" si="2"/>
        <v>0</v>
      </c>
      <c r="AM173" s="1339"/>
    </row>
    <row r="174" spans="1:39" ht="14.45" customHeight="1">
      <c r="A174" s="557">
        <v>0</v>
      </c>
      <c r="B174" s="558">
        <v>0</v>
      </c>
      <c r="C174" s="558">
        <v>0</v>
      </c>
      <c r="D174" s="558">
        <v>0</v>
      </c>
      <c r="E174" s="558">
        <v>0</v>
      </c>
      <c r="F174" s="558">
        <v>0</v>
      </c>
      <c r="G174" s="558">
        <v>0</v>
      </c>
      <c r="H174" s="559">
        <v>0</v>
      </c>
      <c r="K174" s="199"/>
      <c r="L174" s="221"/>
      <c r="M174" s="201" t="s">
        <v>13</v>
      </c>
      <c r="N174" s="202"/>
      <c r="O174" s="203"/>
      <c r="P174" s="224">
        <f t="shared" si="22"/>
        <v>0</v>
      </c>
      <c r="Q174" s="225">
        <f t="shared" si="22"/>
        <v>0</v>
      </c>
      <c r="R174" s="225">
        <f t="shared" si="22"/>
        <v>0</v>
      </c>
      <c r="S174" s="226">
        <f t="shared" si="22"/>
        <v>0</v>
      </c>
      <c r="T174" s="275">
        <f t="shared" si="22"/>
        <v>0</v>
      </c>
      <c r="U174" s="207"/>
      <c r="V174" s="221"/>
      <c r="W174" s="201" t="s">
        <v>13</v>
      </c>
      <c r="X174" s="202"/>
      <c r="Y174" s="203" t="s">
        <v>647</v>
      </c>
      <c r="Z174" s="224">
        <f t="shared" si="21"/>
        <v>0</v>
      </c>
      <c r="AA174" s="225">
        <f t="shared" si="21"/>
        <v>0</v>
      </c>
      <c r="AB174" s="297">
        <f t="shared" si="21"/>
        <v>0</v>
      </c>
      <c r="AC174" s="371">
        <f t="shared" si="21"/>
        <v>0</v>
      </c>
      <c r="AE174" s="199"/>
      <c r="AF174" s="221"/>
      <c r="AG174" s="201" t="s">
        <v>13</v>
      </c>
      <c r="AH174" s="202"/>
      <c r="AI174" s="224">
        <f t="shared" si="1"/>
        <v>0</v>
      </c>
      <c r="AJ174" s="225">
        <f t="shared" si="18"/>
        <v>0</v>
      </c>
      <c r="AK174" s="371">
        <f t="shared" si="19"/>
        <v>0</v>
      </c>
      <c r="AL174" s="1383">
        <f t="shared" si="2"/>
        <v>0</v>
      </c>
      <c r="AM174" s="1339"/>
    </row>
    <row r="175" spans="1:39" ht="14.45" customHeight="1">
      <c r="A175" s="557">
        <v>0</v>
      </c>
      <c r="B175" s="558">
        <v>0</v>
      </c>
      <c r="C175" s="558">
        <v>0</v>
      </c>
      <c r="D175" s="558">
        <v>0</v>
      </c>
      <c r="E175" s="558">
        <v>0</v>
      </c>
      <c r="F175" s="558">
        <v>0</v>
      </c>
      <c r="G175" s="558">
        <v>0</v>
      </c>
      <c r="H175" s="559">
        <v>0</v>
      </c>
      <c r="K175" s="199"/>
      <c r="L175" s="201" t="s">
        <v>13</v>
      </c>
      <c r="M175" s="202"/>
      <c r="N175" s="202"/>
      <c r="O175" s="203"/>
      <c r="P175" s="224">
        <f t="shared" si="22"/>
        <v>0</v>
      </c>
      <c r="Q175" s="225">
        <f t="shared" si="22"/>
        <v>0</v>
      </c>
      <c r="R175" s="225">
        <f t="shared" si="22"/>
        <v>0</v>
      </c>
      <c r="S175" s="226">
        <f t="shared" si="22"/>
        <v>0</v>
      </c>
      <c r="T175" s="275">
        <f t="shared" si="22"/>
        <v>0</v>
      </c>
      <c r="U175" s="207"/>
      <c r="V175" s="201" t="s">
        <v>13</v>
      </c>
      <c r="W175" s="202"/>
      <c r="X175" s="202"/>
      <c r="Y175" s="203" t="s">
        <v>647</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
        <v>0</v>
      </c>
      <c r="AJ175" s="225">
        <f>IF($P175-$Z175=0,0,ROUND((R175-AA175)*$AI175/($P175-$Z175),0))</f>
        <v>0</v>
      </c>
      <c r="AK175" s="371">
        <f t="shared" si="19"/>
        <v>0</v>
      </c>
      <c r="AL175" s="1383">
        <f t="shared" si="2"/>
        <v>0</v>
      </c>
      <c r="AM175" s="1387" t="s">
        <v>1277</v>
      </c>
    </row>
    <row r="176" spans="1:39" ht="14.45" customHeight="1" thickBot="1">
      <c r="A176" s="557">
        <v>3348</v>
      </c>
      <c r="B176" s="558">
        <v>0</v>
      </c>
      <c r="C176" s="558">
        <v>0</v>
      </c>
      <c r="D176" s="558">
        <v>0</v>
      </c>
      <c r="E176" s="558">
        <v>0</v>
      </c>
      <c r="F176" s="558">
        <v>0</v>
      </c>
      <c r="G176" s="558">
        <v>3348</v>
      </c>
      <c r="H176" s="559">
        <v>0</v>
      </c>
      <c r="K176" s="316"/>
      <c r="L176" s="317" t="s">
        <v>82</v>
      </c>
      <c r="M176" s="318"/>
      <c r="N176" s="318"/>
      <c r="O176" s="319"/>
      <c r="P176" s="320">
        <f t="shared" si="22"/>
        <v>193792</v>
      </c>
      <c r="Q176" s="321">
        <f t="shared" si="22"/>
        <v>155125</v>
      </c>
      <c r="R176" s="321">
        <f t="shared" si="22"/>
        <v>4649</v>
      </c>
      <c r="S176" s="322">
        <f t="shared" si="22"/>
        <v>49034</v>
      </c>
      <c r="T176" s="323">
        <f t="shared" si="22"/>
        <v>63700</v>
      </c>
      <c r="U176" s="372"/>
      <c r="V176" s="317" t="s">
        <v>82</v>
      </c>
      <c r="W176" s="318"/>
      <c r="X176" s="318"/>
      <c r="Y176" s="319"/>
      <c r="Z176" s="320">
        <f>Z61</f>
        <v>3948</v>
      </c>
      <c r="AA176" s="321">
        <f>AA61</f>
        <v>0</v>
      </c>
      <c r="AB176" s="500">
        <f>AB61</f>
        <v>0</v>
      </c>
      <c r="AC176" s="373">
        <f>AC61</f>
        <v>0</v>
      </c>
      <c r="AE176" s="374"/>
      <c r="AF176" s="317" t="s">
        <v>82</v>
      </c>
      <c r="AG176" s="318"/>
      <c r="AH176" s="318"/>
      <c r="AI176" s="375">
        <f t="shared" si="1"/>
        <v>151177</v>
      </c>
      <c r="AJ176" s="321">
        <f>SUM(AJ123,AJ126,AJ129,AJ133:AJ144,AJ148:AJ154,AJ160:AJ163,AJ166:AJ175)</f>
        <v>4649</v>
      </c>
      <c r="AK176" s="373">
        <f>SUM(AK123,AK126,AK129,AK133:AK144,AK148:AK154,AK160:AK163,AK166:AK175)</f>
        <v>25361</v>
      </c>
      <c r="AL176" s="1340">
        <f>SUM(AL123,AL126,AL129,AL133:AL144,AL148:AL154,AL160:AL163,AL166:AL175)</f>
        <v>38667</v>
      </c>
      <c r="AM176" s="1388">
        <f>P176-Q176</f>
        <v>38667</v>
      </c>
    </row>
    <row r="177" spans="1:29" ht="14.25" thickTop="1">
      <c r="A177" s="557">
        <v>0</v>
      </c>
      <c r="B177" s="558">
        <v>0</v>
      </c>
      <c r="C177" s="558">
        <v>0</v>
      </c>
      <c r="D177" s="558">
        <v>0</v>
      </c>
      <c r="E177" s="558">
        <v>0</v>
      </c>
      <c r="F177" s="558">
        <v>0</v>
      </c>
      <c r="G177" s="558">
        <v>0</v>
      </c>
      <c r="H177" s="559">
        <v>0</v>
      </c>
      <c r="AC177" s="442"/>
    </row>
    <row r="178" spans="1:29" ht="14.25" thickBot="1">
      <c r="A178" s="560">
        <v>3948</v>
      </c>
      <c r="B178" s="561">
        <v>0</v>
      </c>
      <c r="C178" s="561">
        <v>0</v>
      </c>
      <c r="D178" s="561">
        <v>0</v>
      </c>
      <c r="E178" s="561">
        <v>0</v>
      </c>
      <c r="F178" s="561">
        <v>0</v>
      </c>
      <c r="G178" s="561">
        <v>3948</v>
      </c>
      <c r="H178" s="562">
        <v>0</v>
      </c>
      <c r="AC178" s="442"/>
    </row>
    <row r="179" spans="1:29">
      <c r="AC179" s="442"/>
    </row>
    <row r="180" spans="1:29">
      <c r="AC180" s="442"/>
    </row>
    <row r="181" spans="1:29">
      <c r="AC181" s="442"/>
    </row>
    <row r="182" spans="1:29">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6.xml><?xml version="1.0" encoding="utf-8"?>
<worksheet xmlns="http://schemas.openxmlformats.org/spreadsheetml/2006/main" xmlns:r="http://schemas.openxmlformats.org/officeDocument/2006/relationships">
  <sheetPr>
    <tabColor rgb="FFFFFF00"/>
  </sheetPr>
  <dimension ref="A2:K65"/>
  <sheetViews>
    <sheetView topLeftCell="A19" zoomScaleNormal="100" zoomScaleSheetLayoutView="100" workbookViewId="0">
      <selection activeCell="H23" sqref="H23"/>
    </sheetView>
  </sheetViews>
  <sheetFormatPr defaultRowHeight="13.5"/>
  <cols>
    <col min="1" max="1" width="5.375" style="376" customWidth="1"/>
    <col min="2" max="2" width="3" style="376" customWidth="1"/>
    <col min="3" max="3" width="3.125" style="376" customWidth="1"/>
    <col min="4" max="4" width="10.5" style="376" customWidth="1"/>
    <col min="5" max="10" width="12.625" style="376" customWidth="1"/>
    <col min="11" max="11" width="3.125" style="376" customWidth="1"/>
    <col min="12" max="15" width="12.625" customWidth="1"/>
    <col min="16" max="16" width="12.75" customWidth="1"/>
    <col min="17" max="17" width="12.625" customWidth="1"/>
  </cols>
  <sheetData>
    <row r="2" spans="1:11" ht="25.5" customHeight="1">
      <c r="B2" s="377" t="s">
        <v>519</v>
      </c>
    </row>
    <row r="3" spans="1:11" ht="15.75" customHeight="1" thickBot="1">
      <c r="E3" s="779" t="s">
        <v>922</v>
      </c>
      <c r="G3" s="779" t="s">
        <v>380</v>
      </c>
      <c r="J3" s="378" t="s">
        <v>1</v>
      </c>
    </row>
    <row r="4" spans="1:11" ht="16.5" customHeight="1">
      <c r="B4" s="1239"/>
      <c r="C4" s="1240"/>
      <c r="D4" s="1240"/>
      <c r="E4" s="1078" t="s">
        <v>508</v>
      </c>
      <c r="F4" s="1241"/>
      <c r="G4" s="1078" t="s">
        <v>509</v>
      </c>
      <c r="H4" s="1242"/>
      <c r="I4" s="1078" t="s">
        <v>291</v>
      </c>
      <c r="J4" s="1242"/>
    </row>
    <row r="5" spans="1:11" ht="15" customHeight="1">
      <c r="B5" s="1243"/>
      <c r="C5" s="1244"/>
      <c r="D5" s="1244"/>
      <c r="E5" s="1245" t="s">
        <v>510</v>
      </c>
      <c r="F5" s="1246" t="s">
        <v>511</v>
      </c>
      <c r="G5" s="1245" t="s">
        <v>510</v>
      </c>
      <c r="H5" s="1247" t="s">
        <v>511</v>
      </c>
      <c r="I5" s="1248" t="s">
        <v>510</v>
      </c>
      <c r="J5" s="1099" t="s">
        <v>511</v>
      </c>
    </row>
    <row r="6" spans="1:11" ht="15" customHeight="1" thickBot="1">
      <c r="A6" s="381"/>
      <c r="B6" s="1249"/>
      <c r="C6" s="1250"/>
      <c r="D6" s="1250"/>
      <c r="E6" s="1251" t="s">
        <v>915</v>
      </c>
      <c r="F6" s="1252" t="s">
        <v>194</v>
      </c>
      <c r="G6" s="1251" t="s">
        <v>512</v>
      </c>
      <c r="H6" s="1253" t="s">
        <v>513</v>
      </c>
      <c r="I6" s="1254" t="s">
        <v>514</v>
      </c>
      <c r="J6" s="1253" t="s">
        <v>515</v>
      </c>
      <c r="K6" s="381"/>
    </row>
    <row r="7" spans="1:11" ht="15" customHeight="1">
      <c r="B7" s="383" t="s">
        <v>8</v>
      </c>
      <c r="C7" s="384"/>
      <c r="D7" s="384"/>
      <c r="E7" s="149">
        <f>E9+E8</f>
        <v>36927</v>
      </c>
      <c r="F7" s="150">
        <f>F9+F8</f>
        <v>6356</v>
      </c>
      <c r="G7" s="149">
        <f>G9+G8</f>
        <v>0</v>
      </c>
      <c r="H7" s="149">
        <f>H9+H8</f>
        <v>21</v>
      </c>
      <c r="I7" s="154">
        <f>+E7+G7</f>
        <v>36927</v>
      </c>
      <c r="J7" s="426">
        <f>F7+H7</f>
        <v>6377</v>
      </c>
    </row>
    <row r="8" spans="1:11" ht="15" customHeight="1">
      <c r="B8" s="383"/>
      <c r="C8" s="385" t="s">
        <v>11</v>
      </c>
      <c r="D8" s="386"/>
      <c r="E8" s="151">
        <f>国・県支出金償却計算表!$E$54-国・県支出金償却計算表!$G$54</f>
        <v>0</v>
      </c>
      <c r="F8" s="152">
        <f>国・県支出金償却計算表!$E$115-国・県支出金償却計算表!$G$115</f>
        <v>0</v>
      </c>
      <c r="G8" s="151">
        <f>SUM('Ｈ24（2012）:Ｓ４４（1969）'!AA124)</f>
        <v>0</v>
      </c>
      <c r="H8" s="151">
        <f>SUM('Ｈ24（2012）:Ｓ４４（1969）'!AB124)</f>
        <v>0</v>
      </c>
      <c r="I8" s="151">
        <f>E8+G8</f>
        <v>0</v>
      </c>
      <c r="J8" s="427">
        <f>F8+H8</f>
        <v>0</v>
      </c>
    </row>
    <row r="9" spans="1:11" ht="15" customHeight="1" thickBot="1">
      <c r="B9" s="393"/>
      <c r="C9" s="394" t="s">
        <v>13</v>
      </c>
      <c r="D9" s="400"/>
      <c r="E9" s="428">
        <f>国・県支出金償却計算表!$H$54-国・県支出金償却計算表!$J$54</f>
        <v>36927</v>
      </c>
      <c r="F9" s="158">
        <f>国・県支出金償却計算表!$H$115-国・県支出金償却計算表!$J$115</f>
        <v>6356</v>
      </c>
      <c r="G9" s="161">
        <f>SUM('Ｈ24（2012）:Ｓ４４（1969）'!AA125)</f>
        <v>0</v>
      </c>
      <c r="H9" s="161">
        <f>SUM('Ｈ24（2012）:Ｓ４４（1969）'!AB125)</f>
        <v>21</v>
      </c>
      <c r="I9" s="156">
        <f t="shared" ref="I9:J63" si="0">E9+G9</f>
        <v>36927</v>
      </c>
      <c r="J9" s="429">
        <f t="shared" si="0"/>
        <v>6377</v>
      </c>
    </row>
    <row r="10" spans="1:11" ht="15" customHeight="1">
      <c r="B10" s="383" t="s">
        <v>14</v>
      </c>
      <c r="C10" s="384"/>
      <c r="D10" s="384"/>
      <c r="E10" s="149">
        <f>E12+E11</f>
        <v>28774</v>
      </c>
      <c r="F10" s="150">
        <f>F12+F11</f>
        <v>11464</v>
      </c>
      <c r="G10" s="154">
        <f>G12+G11</f>
        <v>0</v>
      </c>
      <c r="H10" s="154">
        <f>H12+H11</f>
        <v>0</v>
      </c>
      <c r="I10" s="159">
        <f t="shared" si="0"/>
        <v>28774</v>
      </c>
      <c r="J10" s="430">
        <f t="shared" si="0"/>
        <v>11464</v>
      </c>
    </row>
    <row r="11" spans="1:11" ht="15" customHeight="1">
      <c r="B11" s="383"/>
      <c r="C11" s="385" t="s">
        <v>16</v>
      </c>
      <c r="D11" s="386"/>
      <c r="E11" s="151">
        <f>国・県支出金償却計算表!$K$54-国・県支出金償却計算表!$M$54</f>
        <v>9225</v>
      </c>
      <c r="F11" s="152">
        <f>国・県支出金償却計算表!$K$115-国・県支出金償却計算表!$M$115</f>
        <v>4186</v>
      </c>
      <c r="G11" s="151">
        <f>SUM('Ｈ24（2012）:Ｓ４４（1969）'!AA127)</f>
        <v>0</v>
      </c>
      <c r="H11" s="151">
        <f>SUM('Ｈ24（2012）:Ｓ４４（1969）'!AB127)</f>
        <v>0</v>
      </c>
      <c r="I11" s="151">
        <f t="shared" si="0"/>
        <v>9225</v>
      </c>
      <c r="J11" s="427">
        <f t="shared" si="0"/>
        <v>4186</v>
      </c>
    </row>
    <row r="12" spans="1:11" ht="15" customHeight="1" thickBot="1">
      <c r="B12" s="383"/>
      <c r="C12" s="387" t="s">
        <v>13</v>
      </c>
      <c r="D12" s="384"/>
      <c r="E12" s="149">
        <f>国・県支出金償却計算表!$N$54-国・県支出金償却計算表!$P$54</f>
        <v>19549</v>
      </c>
      <c r="F12" s="150">
        <f>国・県支出金償却計算表!$N$115-国・県支出金償却計算表!$P$115</f>
        <v>7278</v>
      </c>
      <c r="G12" s="151">
        <f>SUM('Ｈ24（2012）:Ｓ４４（1969）'!AA128)</f>
        <v>0</v>
      </c>
      <c r="H12" s="151">
        <f>SUM('Ｈ24（2012）:Ｓ４４（1969）'!AB128)</f>
        <v>0</v>
      </c>
      <c r="I12" s="156">
        <f t="shared" si="0"/>
        <v>19549</v>
      </c>
      <c r="J12" s="429">
        <f t="shared" si="0"/>
        <v>7278</v>
      </c>
    </row>
    <row r="13" spans="1:11" ht="15" customHeight="1">
      <c r="B13" s="396" t="s">
        <v>175</v>
      </c>
      <c r="C13" s="397"/>
      <c r="D13" s="392"/>
      <c r="E13" s="154">
        <f>E14+E18+E19</f>
        <v>49708</v>
      </c>
      <c r="F13" s="155">
        <f>F14+F18+F19</f>
        <v>24578</v>
      </c>
      <c r="G13" s="154">
        <f>G14+G18+G19</f>
        <v>337</v>
      </c>
      <c r="H13" s="154">
        <f>H14+H18+H19</f>
        <v>0</v>
      </c>
      <c r="I13" s="159">
        <f t="shared" si="0"/>
        <v>50045</v>
      </c>
      <c r="J13" s="430">
        <f t="shared" si="0"/>
        <v>24578</v>
      </c>
    </row>
    <row r="14" spans="1:11" ht="15" customHeight="1">
      <c r="B14" s="398"/>
      <c r="C14" s="387" t="s">
        <v>94</v>
      </c>
      <c r="D14" s="386"/>
      <c r="E14" s="151">
        <f>E15+E16+E17</f>
        <v>11727</v>
      </c>
      <c r="F14" s="152">
        <f>F15+F16+F17</f>
        <v>11168</v>
      </c>
      <c r="G14" s="151">
        <f>G15+G16+G17</f>
        <v>0</v>
      </c>
      <c r="H14" s="151">
        <f>H15+H16+H17</f>
        <v>0</v>
      </c>
      <c r="I14" s="151">
        <f t="shared" si="0"/>
        <v>11727</v>
      </c>
      <c r="J14" s="427">
        <f t="shared" si="0"/>
        <v>11168</v>
      </c>
    </row>
    <row r="15" spans="1:11" ht="15" customHeight="1">
      <c r="B15" s="398"/>
      <c r="C15" s="388"/>
      <c r="D15" s="431" t="s">
        <v>148</v>
      </c>
      <c r="E15" s="151">
        <f>国・県支出金償却計算表!$Q$54-国・県支出金償却計算表!$S$54</f>
        <v>0</v>
      </c>
      <c r="F15" s="152">
        <f>国・県支出金償却計算表!$Q$115-国・県支出金償却計算表!$S$115</f>
        <v>0</v>
      </c>
      <c r="G15" s="151">
        <f>SUM('Ｈ24（2012）:Ｓ４４（1969）'!AA130)</f>
        <v>0</v>
      </c>
      <c r="H15" s="151">
        <f>SUM('Ｈ24（2012）:Ｓ４４（1969）'!AB130)</f>
        <v>0</v>
      </c>
      <c r="I15" s="151">
        <f t="shared" si="0"/>
        <v>0</v>
      </c>
      <c r="J15" s="427">
        <f t="shared" si="0"/>
        <v>0</v>
      </c>
    </row>
    <row r="16" spans="1:11" ht="15" customHeight="1">
      <c r="B16" s="398"/>
      <c r="C16" s="388"/>
      <c r="D16" s="431" t="s">
        <v>96</v>
      </c>
      <c r="E16" s="151">
        <f>国・県支出金償却計算表!$T$54-国・県支出金償却計算表!$V$54</f>
        <v>11727</v>
      </c>
      <c r="F16" s="152">
        <f>国・県支出金償却計算表!$T$115-国・県支出金償却計算表!$V$115</f>
        <v>11168</v>
      </c>
      <c r="G16" s="151">
        <f>SUM('Ｈ24（2012）:Ｓ４４（1969）'!AA131)</f>
        <v>0</v>
      </c>
      <c r="H16" s="151">
        <f>SUM('Ｈ24（2012）:Ｓ４４（1969）'!AB131)</f>
        <v>0</v>
      </c>
      <c r="I16" s="151">
        <f t="shared" si="0"/>
        <v>11727</v>
      </c>
      <c r="J16" s="427">
        <f t="shared" si="0"/>
        <v>11168</v>
      </c>
    </row>
    <row r="17" spans="2:10" ht="15" customHeight="1">
      <c r="B17" s="398"/>
      <c r="C17" s="389"/>
      <c r="D17" s="431" t="s">
        <v>13</v>
      </c>
      <c r="E17" s="151">
        <f>国・県支出金償却計算表!$W$54-国・県支出金償却計算表!$Y$54</f>
        <v>0</v>
      </c>
      <c r="F17" s="152">
        <f>国・県支出金償却計算表!$W$115-国・県支出金償却計算表!$Y$115</f>
        <v>0</v>
      </c>
      <c r="G17" s="151">
        <f>SUM('Ｈ24（2012）:Ｓ４４（1969）'!AA132)</f>
        <v>0</v>
      </c>
      <c r="H17" s="151">
        <f>SUM('Ｈ24（2012）:Ｓ４４（1969）'!AB132)</f>
        <v>0</v>
      </c>
      <c r="I17" s="151">
        <f t="shared" si="0"/>
        <v>0</v>
      </c>
      <c r="J17" s="427">
        <f t="shared" si="0"/>
        <v>0</v>
      </c>
    </row>
    <row r="18" spans="2:10" ht="15" customHeight="1">
      <c r="B18" s="398"/>
      <c r="C18" s="385" t="s">
        <v>95</v>
      </c>
      <c r="D18" s="386"/>
      <c r="E18" s="151">
        <f>国・県支出金償却計算表!$Z$54-国・県支出金償却計算表!$AB$54</f>
        <v>27607</v>
      </c>
      <c r="F18" s="152">
        <f>国・県支出金償却計算表!$Z$115-国・県支出金償却計算表!$AB$115</f>
        <v>4</v>
      </c>
      <c r="G18" s="151">
        <f>SUM('Ｈ24（2012）:Ｓ４４（1969）'!AA133)</f>
        <v>236</v>
      </c>
      <c r="H18" s="151">
        <f>SUM('Ｈ24（2012）:Ｓ４４（1969）'!AB133)</f>
        <v>0</v>
      </c>
      <c r="I18" s="151">
        <f t="shared" si="0"/>
        <v>27843</v>
      </c>
      <c r="J18" s="427">
        <f t="shared" si="0"/>
        <v>4</v>
      </c>
    </row>
    <row r="19" spans="2:10" ht="15" customHeight="1" thickBot="1">
      <c r="B19" s="393"/>
      <c r="C19" s="399" t="s">
        <v>13</v>
      </c>
      <c r="D19" s="400"/>
      <c r="E19" s="428">
        <f>国・県支出金償却計算表!$AC$54-国・県支出金償却計算表!$AE$54</f>
        <v>10374</v>
      </c>
      <c r="F19" s="158">
        <f>国・県支出金償却計算表!$AC$115-国・県支出金償却計算表!$AE$115</f>
        <v>13406</v>
      </c>
      <c r="G19" s="161">
        <f>SUM('Ｈ24（2012）:Ｓ４４（1969）'!AA134)</f>
        <v>101</v>
      </c>
      <c r="H19" s="161">
        <f>SUM('Ｈ24（2012）:Ｓ４４（1969）'!AB134)</f>
        <v>0</v>
      </c>
      <c r="I19" s="161">
        <f t="shared" si="0"/>
        <v>10475</v>
      </c>
      <c r="J19" s="432">
        <f t="shared" si="0"/>
        <v>13406</v>
      </c>
    </row>
    <row r="20" spans="2:10" ht="15" customHeight="1" thickBot="1">
      <c r="B20" s="433" t="s">
        <v>19</v>
      </c>
      <c r="C20" s="434"/>
      <c r="D20" s="434"/>
      <c r="E20" s="162">
        <f>国・県支出金償却計算表!$AF$54-国・県支出金償却計算表!$AH$54</f>
        <v>0</v>
      </c>
      <c r="F20" s="163">
        <f>国・県支出金償却計算表!$AF$115-国・県支出金償却計算表!$AH$115</f>
        <v>0</v>
      </c>
      <c r="G20" s="162">
        <f>SUM('Ｈ24（2012）:Ｓ４４（1969）'!AA135)</f>
        <v>0</v>
      </c>
      <c r="H20" s="162">
        <f>SUM('Ｈ24（2012）:Ｓ４４（1969）'!AB135)</f>
        <v>0</v>
      </c>
      <c r="I20" s="162">
        <f t="shared" si="0"/>
        <v>0</v>
      </c>
      <c r="J20" s="435">
        <f t="shared" si="0"/>
        <v>0</v>
      </c>
    </row>
    <row r="21" spans="2:10" ht="15" customHeight="1">
      <c r="B21" s="383" t="s">
        <v>176</v>
      </c>
      <c r="C21" s="392"/>
      <c r="D21" s="392"/>
      <c r="E21" s="154">
        <f>SUM(E22:E29)</f>
        <v>7846</v>
      </c>
      <c r="F21" s="155">
        <f>SUM(F22:F29)</f>
        <v>1158110</v>
      </c>
      <c r="G21" s="154">
        <f>SUM(G22:G29)</f>
        <v>1863</v>
      </c>
      <c r="H21" s="154">
        <f>SUM(H22:H29)</f>
        <v>86108</v>
      </c>
      <c r="I21" s="159">
        <f t="shared" si="0"/>
        <v>9709</v>
      </c>
      <c r="J21" s="430">
        <f t="shared" si="0"/>
        <v>1244218</v>
      </c>
    </row>
    <row r="22" spans="2:10" ht="15" customHeight="1">
      <c r="B22" s="383"/>
      <c r="C22" s="389" t="s">
        <v>22</v>
      </c>
      <c r="D22" s="402"/>
      <c r="E22" s="159">
        <f>国・県支出金償却計算表!$AI$54-国・県支出金償却計算表!$AK$54</f>
        <v>1638</v>
      </c>
      <c r="F22" s="160">
        <f>国・県支出金償却計算表!$AI$115-国・県支出金償却計算表!$AK$115</f>
        <v>109201</v>
      </c>
      <c r="G22" s="151">
        <f>SUM('Ｈ24（2012）:Ｓ４４（1969）'!AA136)</f>
        <v>0</v>
      </c>
      <c r="H22" s="151">
        <f>SUM('Ｈ24（2012）:Ｓ４４（1969）'!AB136)</f>
        <v>5142</v>
      </c>
      <c r="I22" s="151">
        <f t="shared" si="0"/>
        <v>1638</v>
      </c>
      <c r="J22" s="427">
        <f t="shared" si="0"/>
        <v>114343</v>
      </c>
    </row>
    <row r="23" spans="2:10" ht="15" customHeight="1">
      <c r="B23" s="383"/>
      <c r="C23" s="385" t="s">
        <v>26</v>
      </c>
      <c r="D23" s="386"/>
      <c r="E23" s="151">
        <f>国・県支出金償却計算表!$AL$54-国・県支出金償却計算表!$AN$54</f>
        <v>0</v>
      </c>
      <c r="F23" s="152">
        <f>国・県支出金償却計算表!$AL$115-国・県支出金償却計算表!$AN$115</f>
        <v>488040</v>
      </c>
      <c r="G23" s="151">
        <f>SUM('Ｈ24（2012）:Ｓ４４（1969）'!AA137)</f>
        <v>0</v>
      </c>
      <c r="H23" s="151">
        <f>SUM('Ｈ24（2012）:Ｓ４４（1969）'!AB137)</f>
        <v>11960</v>
      </c>
      <c r="I23" s="151">
        <f t="shared" si="0"/>
        <v>0</v>
      </c>
      <c r="J23" s="427">
        <f t="shared" si="0"/>
        <v>500000</v>
      </c>
    </row>
    <row r="24" spans="2:10" ht="15" customHeight="1">
      <c r="B24" s="383"/>
      <c r="C24" s="385" t="s">
        <v>29</v>
      </c>
      <c r="D24" s="386"/>
      <c r="E24" s="151">
        <f>国・県支出金償却計算表!$AO$54-国・県支出金償却計算表!$AQ$54</f>
        <v>0</v>
      </c>
      <c r="F24" s="152">
        <f>国・県支出金償却計算表!$AO$115-国・県支出金償却計算表!$AQ$115</f>
        <v>0</v>
      </c>
      <c r="G24" s="151">
        <f>SUM('Ｈ24（2012）:Ｓ４４（1969）'!AA138)</f>
        <v>0</v>
      </c>
      <c r="H24" s="151">
        <f>SUM('Ｈ24（2012）:Ｓ４４（1969）'!AB138)</f>
        <v>0</v>
      </c>
      <c r="I24" s="151">
        <f t="shared" si="0"/>
        <v>0</v>
      </c>
      <c r="J24" s="427">
        <f t="shared" si="0"/>
        <v>0</v>
      </c>
    </row>
    <row r="25" spans="2:10" ht="15" customHeight="1">
      <c r="B25" s="383"/>
      <c r="C25" s="385" t="s">
        <v>32</v>
      </c>
      <c r="D25" s="386"/>
      <c r="E25" s="151">
        <f>国・県支出金償却計算表!$AR$54-国・県支出金償却計算表!$AT$54</f>
        <v>0</v>
      </c>
      <c r="F25" s="152">
        <f>国・県支出金償却計算表!$AR$115-国・県支出金償却計算表!$AT$115</f>
        <v>0</v>
      </c>
      <c r="G25" s="151">
        <f>SUM('Ｈ24（2012）:Ｓ４４（1969）'!AA139)</f>
        <v>0</v>
      </c>
      <c r="H25" s="151">
        <f>SUM('Ｈ24（2012）:Ｓ４４（1969）'!AB139)</f>
        <v>0</v>
      </c>
      <c r="I25" s="151">
        <f t="shared" si="0"/>
        <v>0</v>
      </c>
      <c r="J25" s="427">
        <f t="shared" si="0"/>
        <v>0</v>
      </c>
    </row>
    <row r="26" spans="2:10" ht="15" customHeight="1">
      <c r="B26" s="383"/>
      <c r="C26" s="385" t="s">
        <v>36</v>
      </c>
      <c r="D26" s="386"/>
      <c r="E26" s="151">
        <f>国・県支出金償却計算表!$AU$54-国・県支出金償却計算表!$AW$54</f>
        <v>0</v>
      </c>
      <c r="F26" s="152">
        <f>国・県支出金償却計算表!$AU$115-国・県支出金償却計算表!$AW$115</f>
        <v>0</v>
      </c>
      <c r="G26" s="151">
        <f>SUM('Ｈ24（2012）:Ｓ４４（1969）'!AA140)</f>
        <v>0</v>
      </c>
      <c r="H26" s="151">
        <f>SUM('Ｈ24（2012）:Ｓ４４（1969）'!AB140)</f>
        <v>0</v>
      </c>
      <c r="I26" s="151">
        <f t="shared" si="0"/>
        <v>0</v>
      </c>
      <c r="J26" s="427">
        <f t="shared" si="0"/>
        <v>0</v>
      </c>
    </row>
    <row r="27" spans="2:10" ht="15" customHeight="1">
      <c r="B27" s="383"/>
      <c r="C27" s="385" t="s">
        <v>516</v>
      </c>
      <c r="D27" s="386"/>
      <c r="E27" s="151">
        <f>国・県支出金償却計算表!$AX$54-国・県支出金償却計算表!$AZ$54</f>
        <v>6208</v>
      </c>
      <c r="F27" s="152">
        <f>国・県支出金償却計算表!$AX$115-国・県支出金償却計算表!$AZ$115</f>
        <v>212963</v>
      </c>
      <c r="G27" s="151">
        <f>SUM('Ｈ24（2012）:Ｓ４４（1969）'!AA141)</f>
        <v>0</v>
      </c>
      <c r="H27" s="151">
        <f>SUM('Ｈ24（2012）:Ｓ４４（1969）'!AB141)</f>
        <v>29073</v>
      </c>
      <c r="I27" s="151">
        <f t="shared" si="0"/>
        <v>6208</v>
      </c>
      <c r="J27" s="427">
        <f t="shared" si="0"/>
        <v>242036</v>
      </c>
    </row>
    <row r="28" spans="2:10" ht="15" customHeight="1">
      <c r="B28" s="383"/>
      <c r="C28" s="385" t="s">
        <v>42</v>
      </c>
      <c r="D28" s="386"/>
      <c r="E28" s="151">
        <f>国・県支出金償却計算表!$BA$54-国・県支出金償却計算表!$BC$54</f>
        <v>0</v>
      </c>
      <c r="F28" s="152">
        <f>国・県支出金償却計算表!$BA$115-国・県支出金償却計算表!$BC$115</f>
        <v>0</v>
      </c>
      <c r="G28" s="151">
        <f>SUM('Ｈ24（2012）:Ｓ４４（1969）'!AA142)</f>
        <v>0</v>
      </c>
      <c r="H28" s="151">
        <f>SUM('Ｈ24（2012）:Ｓ４４（1969）'!AB142)</f>
        <v>0</v>
      </c>
      <c r="I28" s="151">
        <f t="shared" si="0"/>
        <v>0</v>
      </c>
      <c r="J28" s="427">
        <f t="shared" si="0"/>
        <v>0</v>
      </c>
    </row>
    <row r="29" spans="2:10" ht="15" customHeight="1" thickBot="1">
      <c r="B29" s="383"/>
      <c r="C29" s="387" t="s">
        <v>13</v>
      </c>
      <c r="D29" s="390"/>
      <c r="E29" s="161">
        <f>国・県支出金償却計算表!$BD$54-国・県支出金償却計算表!$BF$54</f>
        <v>0</v>
      </c>
      <c r="F29" s="153">
        <f>国・県支出金償却計算表!$BD$115-国・県支出金償却計算表!$BF$115</f>
        <v>347906</v>
      </c>
      <c r="G29" s="151">
        <f>SUM('Ｈ24（2012）:Ｓ４４（1969）'!AA143)</f>
        <v>1863</v>
      </c>
      <c r="H29" s="151">
        <f>SUM('Ｈ24（2012）:Ｓ４４（1969）'!AB143)</f>
        <v>39933</v>
      </c>
      <c r="I29" s="156">
        <f t="shared" si="0"/>
        <v>1863</v>
      </c>
      <c r="J29" s="429">
        <f t="shared" si="0"/>
        <v>387839</v>
      </c>
    </row>
    <row r="30" spans="2:10" ht="15" customHeight="1">
      <c r="B30" s="391" t="s">
        <v>45</v>
      </c>
      <c r="C30" s="392"/>
      <c r="D30" s="392"/>
      <c r="E30" s="154">
        <f>E31+E32+E33</f>
        <v>0</v>
      </c>
      <c r="F30" s="155">
        <f>F31+F32+F33</f>
        <v>62091</v>
      </c>
      <c r="G30" s="154">
        <f>G31+G32+G33</f>
        <v>0</v>
      </c>
      <c r="H30" s="154">
        <f>H31+H32+H33</f>
        <v>14</v>
      </c>
      <c r="I30" s="159">
        <f t="shared" si="0"/>
        <v>0</v>
      </c>
      <c r="J30" s="430">
        <f t="shared" si="0"/>
        <v>62105</v>
      </c>
    </row>
    <row r="31" spans="2:10" ht="15" customHeight="1">
      <c r="B31" s="383"/>
      <c r="C31" s="385" t="s">
        <v>100</v>
      </c>
      <c r="D31" s="386"/>
      <c r="E31" s="151">
        <f>国・県支出金償却計算表!$BG$54-国・県支出金償却計算表!$BI$54</f>
        <v>0</v>
      </c>
      <c r="F31" s="152">
        <f>国・県支出金償却計算表!$BG$115-国・県支出金償却計算表!$BI$115</f>
        <v>0</v>
      </c>
      <c r="G31" s="151">
        <f>SUM('Ｈ24（2012）:Ｓ４４（1969）'!AA145)</f>
        <v>0</v>
      </c>
      <c r="H31" s="151">
        <f>SUM('Ｈ24（2012）:Ｓ４４（1969）'!AB145)</f>
        <v>0</v>
      </c>
      <c r="I31" s="151">
        <f t="shared" si="0"/>
        <v>0</v>
      </c>
      <c r="J31" s="427">
        <f t="shared" si="0"/>
        <v>0</v>
      </c>
    </row>
    <row r="32" spans="2:10" ht="15" customHeight="1">
      <c r="B32" s="398"/>
      <c r="C32" s="385" t="s">
        <v>101</v>
      </c>
      <c r="D32" s="386"/>
      <c r="E32" s="151">
        <f>国・県支出金償却計算表!$BJ$54-国・県支出金償却計算表!$BL$54</f>
        <v>0</v>
      </c>
      <c r="F32" s="152">
        <f>国・県支出金償却計算表!$BJ$115-国・県支出金償却計算表!$BL$115</f>
        <v>62091</v>
      </c>
      <c r="G32" s="151">
        <f>SUM('Ｈ24（2012）:Ｓ４４（1969）'!AA146)</f>
        <v>0</v>
      </c>
      <c r="H32" s="151">
        <f>SUM('Ｈ24（2012）:Ｓ４４（1969）'!AB146)</f>
        <v>0</v>
      </c>
      <c r="I32" s="151">
        <f t="shared" si="0"/>
        <v>0</v>
      </c>
      <c r="J32" s="427">
        <f t="shared" si="0"/>
        <v>62091</v>
      </c>
    </row>
    <row r="33" spans="2:10" ht="15" customHeight="1" thickBot="1">
      <c r="B33" s="393"/>
      <c r="C33" s="394" t="s">
        <v>13</v>
      </c>
      <c r="D33" s="395"/>
      <c r="E33" s="156">
        <f>国・県支出金償却計算表!$BM$54-国・県支出金償却計算表!$BO$54</f>
        <v>0</v>
      </c>
      <c r="F33" s="157">
        <f>国・県支出金償却計算表!$BM$115-国・県支出金償却計算表!$BO$115</f>
        <v>0</v>
      </c>
      <c r="G33" s="156">
        <f>SUM('Ｈ24（2012）:Ｓ４４（1969）'!AA147)</f>
        <v>0</v>
      </c>
      <c r="H33" s="156">
        <f>SUM('Ｈ24（2012）:Ｓ４４（1969）'!AB147)</f>
        <v>14</v>
      </c>
      <c r="I33" s="156">
        <f t="shared" si="0"/>
        <v>0</v>
      </c>
      <c r="J33" s="429">
        <f t="shared" si="0"/>
        <v>14</v>
      </c>
    </row>
    <row r="34" spans="2:10" ht="15" customHeight="1">
      <c r="B34" s="383" t="s">
        <v>177</v>
      </c>
      <c r="C34" s="384"/>
      <c r="D34" s="384"/>
      <c r="E34" s="149">
        <f>SUM(E35:E49)-E41</f>
        <v>644917</v>
      </c>
      <c r="F34" s="150">
        <f>SUM(F35:F49)-F41</f>
        <v>15351</v>
      </c>
      <c r="G34" s="149">
        <f>SUM(G35:G49)-G41</f>
        <v>83712</v>
      </c>
      <c r="H34" s="149">
        <f>SUM(H35:H49)-H41</f>
        <v>179</v>
      </c>
      <c r="I34" s="159">
        <f t="shared" si="0"/>
        <v>728629</v>
      </c>
      <c r="J34" s="430">
        <f t="shared" si="0"/>
        <v>15530</v>
      </c>
    </row>
    <row r="35" spans="2:10" ht="15" customHeight="1">
      <c r="B35" s="383"/>
      <c r="C35" s="385" t="s">
        <v>47</v>
      </c>
      <c r="D35" s="386"/>
      <c r="E35" s="151">
        <f>国・県支出金償却計算表!$BP$54-国・県支出金償却計算表!$BR$54</f>
        <v>496014</v>
      </c>
      <c r="F35" s="152">
        <f>国・県支出金償却計算表!$BP$115-国・県支出金償却計算表!$BR$115</f>
        <v>11577</v>
      </c>
      <c r="G35" s="151">
        <f>SUM('Ｈ24（2012）:Ｓ４４（1969）'!AA148)</f>
        <v>83275</v>
      </c>
      <c r="H35" s="151">
        <f>SUM('Ｈ24（2012）:Ｓ４４（1969）'!AB148)</f>
        <v>0</v>
      </c>
      <c r="I35" s="151">
        <f t="shared" si="0"/>
        <v>579289</v>
      </c>
      <c r="J35" s="427">
        <f t="shared" si="0"/>
        <v>11577</v>
      </c>
    </row>
    <row r="36" spans="2:10" ht="15" customHeight="1">
      <c r="B36" s="383"/>
      <c r="C36" s="385" t="s">
        <v>50</v>
      </c>
      <c r="D36" s="386"/>
      <c r="E36" s="151">
        <f>国・県支出金償却計算表!$BS$54-国・県支出金償却計算表!$BU$54</f>
        <v>105614</v>
      </c>
      <c r="F36" s="152">
        <f>国・県支出金償却計算表!$BS$115-国・県支出金償却計算表!$BU$115</f>
        <v>0</v>
      </c>
      <c r="G36" s="151">
        <f>SUM('Ｈ24（2012）:Ｓ４４（1969）'!AA149)</f>
        <v>437</v>
      </c>
      <c r="H36" s="151">
        <f>SUM('Ｈ24（2012）:Ｓ４４（1969）'!AB149)</f>
        <v>0</v>
      </c>
      <c r="I36" s="151">
        <f t="shared" si="0"/>
        <v>106051</v>
      </c>
      <c r="J36" s="427">
        <f t="shared" si="0"/>
        <v>0</v>
      </c>
    </row>
    <row r="37" spans="2:10" ht="15" customHeight="1">
      <c r="B37" s="383"/>
      <c r="C37" s="385" t="s">
        <v>52</v>
      </c>
      <c r="D37" s="386"/>
      <c r="E37" s="151">
        <f>国・県支出金償却計算表!$BV$54-国・県支出金償却計算表!$BX$54</f>
        <v>0</v>
      </c>
      <c r="F37" s="152">
        <f>国・県支出金償却計算表!$BV$115-国・県支出金償却計算表!$BX$115</f>
        <v>1979</v>
      </c>
      <c r="G37" s="151">
        <f>SUM('Ｈ24（2012）:Ｓ４４（1969）'!AA150)</f>
        <v>0</v>
      </c>
      <c r="H37" s="151">
        <f>SUM('Ｈ24（2012）:Ｓ４４（1969）'!AB150)</f>
        <v>93</v>
      </c>
      <c r="I37" s="151">
        <f t="shared" si="0"/>
        <v>0</v>
      </c>
      <c r="J37" s="427">
        <f t="shared" si="0"/>
        <v>2072</v>
      </c>
    </row>
    <row r="38" spans="2:10" ht="15" customHeight="1">
      <c r="B38" s="383"/>
      <c r="C38" s="385" t="s">
        <v>32</v>
      </c>
      <c r="D38" s="386"/>
      <c r="E38" s="151">
        <f>国・県支出金償却計算表!$BY$54-国・県支出金償却計算表!$CA$54</f>
        <v>0</v>
      </c>
      <c r="F38" s="152">
        <f>国・県支出金償却計算表!$BY$115-国・県支出金償却計算表!$CA$115</f>
        <v>0</v>
      </c>
      <c r="G38" s="151">
        <f>SUM('Ｈ24（2012）:Ｓ４４（1969）'!AA151)</f>
        <v>0</v>
      </c>
      <c r="H38" s="151">
        <f>SUM('Ｈ24（2012）:Ｓ４４（1969）'!AB151)</f>
        <v>0</v>
      </c>
      <c r="I38" s="151">
        <f>E38+G38</f>
        <v>0</v>
      </c>
      <c r="J38" s="427">
        <f t="shared" si="0"/>
        <v>0</v>
      </c>
    </row>
    <row r="39" spans="2:10" ht="15" customHeight="1">
      <c r="B39" s="383"/>
      <c r="C39" s="385" t="s">
        <v>42</v>
      </c>
      <c r="D39" s="386"/>
      <c r="E39" s="151">
        <f>国・県支出金償却計算表!$CB$54-国・県支出金償却計算表!$CD$54</f>
        <v>0</v>
      </c>
      <c r="F39" s="152">
        <f>国・県支出金償却計算表!$CB$115-国・県支出金償却計算表!$CD$115</f>
        <v>0</v>
      </c>
      <c r="G39" s="151">
        <f>SUM('Ｈ24（2012）:Ｓ４４（1969）'!AA152)</f>
        <v>0</v>
      </c>
      <c r="H39" s="151">
        <f>SUM('Ｈ24（2012）:Ｓ４４（1969）'!AB152)</f>
        <v>0</v>
      </c>
      <c r="I39" s="151">
        <f t="shared" si="0"/>
        <v>0</v>
      </c>
      <c r="J39" s="427">
        <f t="shared" si="0"/>
        <v>0</v>
      </c>
    </row>
    <row r="40" spans="2:10" ht="15" customHeight="1">
      <c r="B40" s="383"/>
      <c r="C40" s="385" t="s">
        <v>57</v>
      </c>
      <c r="D40" s="386"/>
      <c r="E40" s="151">
        <f>国・県支出金償却計算表!$CE$54-国・県支出金償却計算表!$CG$54</f>
        <v>0</v>
      </c>
      <c r="F40" s="152">
        <f>国・県支出金償却計算表!$CE$115-国・県支出金償却計算表!$CG$115</f>
        <v>0</v>
      </c>
      <c r="G40" s="151">
        <f>SUM('Ｈ24（2012）:Ｓ４４（1969）'!AA153)</f>
        <v>0</v>
      </c>
      <c r="H40" s="151">
        <f>SUM('Ｈ24（2012）:Ｓ４４（1969）'!AB153)</f>
        <v>0</v>
      </c>
      <c r="I40" s="151">
        <f t="shared" si="0"/>
        <v>0</v>
      </c>
      <c r="J40" s="427">
        <f t="shared" si="0"/>
        <v>0</v>
      </c>
    </row>
    <row r="41" spans="2:10" ht="15" customHeight="1">
      <c r="B41" s="383"/>
      <c r="C41" s="387" t="s">
        <v>60</v>
      </c>
      <c r="D41" s="386"/>
      <c r="E41" s="151">
        <f>SUM(E42:E46)</f>
        <v>0</v>
      </c>
      <c r="F41" s="152">
        <f>SUM(F42:F46)</f>
        <v>1791</v>
      </c>
      <c r="G41" s="151">
        <f>SUM(G42:G46)</f>
        <v>0</v>
      </c>
      <c r="H41" s="151">
        <f>SUM(H42:H46)</f>
        <v>84</v>
      </c>
      <c r="I41" s="151">
        <f t="shared" si="0"/>
        <v>0</v>
      </c>
      <c r="J41" s="427">
        <f t="shared" si="0"/>
        <v>1875</v>
      </c>
    </row>
    <row r="42" spans="2:10" ht="15" customHeight="1">
      <c r="B42" s="383"/>
      <c r="C42" s="388"/>
      <c r="D42" s="385" t="s">
        <v>62</v>
      </c>
      <c r="E42" s="151">
        <f>国・県支出金償却計算表!$CH$54-国・県支出金償却計算表!$CJ$54</f>
        <v>0</v>
      </c>
      <c r="F42" s="152">
        <f>国・県支出金償却計算表!$CH$115-国・県支出金償却計算表!$CJ$115</f>
        <v>0</v>
      </c>
      <c r="G42" s="151">
        <f>SUM('Ｈ24（2012）:Ｓ４４（1969）'!AA155)</f>
        <v>0</v>
      </c>
      <c r="H42" s="151">
        <f>SUM('Ｈ24（2012）:Ｓ４４（1969）'!AB155)</f>
        <v>0</v>
      </c>
      <c r="I42" s="151">
        <f t="shared" si="0"/>
        <v>0</v>
      </c>
      <c r="J42" s="427">
        <f t="shared" si="0"/>
        <v>0</v>
      </c>
    </row>
    <row r="43" spans="2:10" ht="15" customHeight="1">
      <c r="B43" s="383"/>
      <c r="C43" s="388"/>
      <c r="D43" s="385" t="s">
        <v>64</v>
      </c>
      <c r="E43" s="151">
        <f>国・県支出金償却計算表!$CK$54-国・県支出金償却計算表!$CM$54</f>
        <v>0</v>
      </c>
      <c r="F43" s="152">
        <f>国・県支出金償却計算表!$CK$115-国・県支出金償却計算表!$CM$115</f>
        <v>0</v>
      </c>
      <c r="G43" s="151">
        <f>SUM('Ｈ24（2012）:Ｓ４４（1969）'!AA156)</f>
        <v>0</v>
      </c>
      <c r="H43" s="151">
        <f>SUM('Ｈ24（2012）:Ｓ４４（1969）'!AB156)</f>
        <v>0</v>
      </c>
      <c r="I43" s="151">
        <f t="shared" si="0"/>
        <v>0</v>
      </c>
      <c r="J43" s="427">
        <f t="shared" si="0"/>
        <v>0</v>
      </c>
    </row>
    <row r="44" spans="2:10" ht="15" customHeight="1">
      <c r="B44" s="383"/>
      <c r="C44" s="388"/>
      <c r="D44" s="385" t="s">
        <v>66</v>
      </c>
      <c r="E44" s="151">
        <f>国・県支出金償却計算表!$CN$54-国・県支出金償却計算表!$CP$54</f>
        <v>0</v>
      </c>
      <c r="F44" s="152">
        <f>国・県支出金償却計算表!$CN$115-国・県支出金償却計算表!$CP$115</f>
        <v>0</v>
      </c>
      <c r="G44" s="151">
        <f>SUM('Ｈ24（2012）:Ｓ４４（1969）'!AA157)</f>
        <v>0</v>
      </c>
      <c r="H44" s="151">
        <f>SUM('Ｈ24（2012）:Ｓ４４（1969）'!AB157)</f>
        <v>0</v>
      </c>
      <c r="I44" s="151">
        <f t="shared" si="0"/>
        <v>0</v>
      </c>
      <c r="J44" s="427">
        <f t="shared" si="0"/>
        <v>0</v>
      </c>
    </row>
    <row r="45" spans="2:10" ht="15" customHeight="1">
      <c r="B45" s="383"/>
      <c r="C45" s="388"/>
      <c r="D45" s="385" t="s">
        <v>517</v>
      </c>
      <c r="E45" s="151">
        <f>国・県支出金償却計算表!$CQ$54-国・県支出金償却計算表!$CS$54</f>
        <v>0</v>
      </c>
      <c r="F45" s="152">
        <f>国・県支出金償却計算表!$CQ$115-国・県支出金償却計算表!$CS$115</f>
        <v>1791</v>
      </c>
      <c r="G45" s="151">
        <f>SUM('Ｈ24（2012）:Ｓ４４（1969）'!AA158)</f>
        <v>0</v>
      </c>
      <c r="H45" s="151">
        <f>SUM('Ｈ24（2012）:Ｓ４４（1969）'!AB158)</f>
        <v>84</v>
      </c>
      <c r="I45" s="151">
        <f t="shared" si="0"/>
        <v>0</v>
      </c>
      <c r="J45" s="427">
        <f t="shared" si="0"/>
        <v>1875</v>
      </c>
    </row>
    <row r="46" spans="2:10" ht="15" customHeight="1">
      <c r="B46" s="383"/>
      <c r="C46" s="389"/>
      <c r="D46" s="385" t="s">
        <v>13</v>
      </c>
      <c r="E46" s="151">
        <f>国・県支出金償却計算表!$CT$54-国・県支出金償却計算表!$CV$54</f>
        <v>0</v>
      </c>
      <c r="F46" s="152">
        <f>国・県支出金償却計算表!$CT$115-国・県支出金償却計算表!$CV$115</f>
        <v>0</v>
      </c>
      <c r="G46" s="151">
        <f>SUM('Ｈ24（2012）:Ｓ４４（1969）'!AA159)</f>
        <v>0</v>
      </c>
      <c r="H46" s="151">
        <f>SUM('Ｈ24（2012）:Ｓ４４（1969）'!AB159)</f>
        <v>0</v>
      </c>
      <c r="I46" s="151">
        <f t="shared" si="0"/>
        <v>0</v>
      </c>
      <c r="J46" s="427">
        <f t="shared" si="0"/>
        <v>0</v>
      </c>
    </row>
    <row r="47" spans="2:10" ht="15" customHeight="1">
      <c r="B47" s="383"/>
      <c r="C47" s="385" t="s">
        <v>70</v>
      </c>
      <c r="D47" s="386"/>
      <c r="E47" s="151">
        <f>国・県支出金償却計算表!$CW$54-国・県支出金償却計算表!$CY$54</f>
        <v>41868</v>
      </c>
      <c r="F47" s="152">
        <f>国・県支出金償却計算表!$CW$115-国・県支出金償却計算表!$CY$115</f>
        <v>0</v>
      </c>
      <c r="G47" s="151">
        <f>SUM('Ｈ24（2012）:Ｓ４４（1969）'!AA160)</f>
        <v>0</v>
      </c>
      <c r="H47" s="151">
        <f>SUM('Ｈ24（2012）:Ｓ４４（1969）'!AB160)</f>
        <v>0</v>
      </c>
      <c r="I47" s="151">
        <f t="shared" si="0"/>
        <v>41868</v>
      </c>
      <c r="J47" s="427">
        <f t="shared" si="0"/>
        <v>0</v>
      </c>
    </row>
    <row r="48" spans="2:10" ht="15" customHeight="1">
      <c r="B48" s="383"/>
      <c r="C48" s="385" t="s">
        <v>73</v>
      </c>
      <c r="D48" s="386"/>
      <c r="E48" s="151">
        <f>国・県支出金償却計算表!$CZ$54-国・県支出金償却計算表!$DB$54</f>
        <v>0</v>
      </c>
      <c r="F48" s="152">
        <f>国・県支出金償却計算表!$CZ$115-国・県支出金償却計算表!$DB$115</f>
        <v>0</v>
      </c>
      <c r="G48" s="151">
        <f>SUM('Ｈ24（2012）:Ｓ４４（1969）'!AA161)</f>
        <v>0</v>
      </c>
      <c r="H48" s="151">
        <f>SUM('Ｈ24（2012）:Ｓ４４（1969）'!AB161)</f>
        <v>0</v>
      </c>
      <c r="I48" s="151">
        <f t="shared" si="0"/>
        <v>0</v>
      </c>
      <c r="J48" s="427">
        <f t="shared" si="0"/>
        <v>0</v>
      </c>
    </row>
    <row r="49" spans="2:10" ht="15" customHeight="1" thickBot="1">
      <c r="B49" s="383"/>
      <c r="C49" s="387" t="s">
        <v>13</v>
      </c>
      <c r="D49" s="390"/>
      <c r="E49" s="161">
        <f>国・県支出金償却計算表!$DC$54-国・県支出金償却計算表!$DE$54</f>
        <v>1421</v>
      </c>
      <c r="F49" s="153">
        <f>国・県支出金償却計算表!$DC$115-国・県支出金償却計算表!$DE$115</f>
        <v>4</v>
      </c>
      <c r="G49" s="151">
        <f>SUM('Ｈ24（2012）:Ｓ４４（1969）'!AA162)</f>
        <v>0</v>
      </c>
      <c r="H49" s="151">
        <f>SUM('Ｈ24（2012）:Ｓ４４（1969）'!AB162)</f>
        <v>2</v>
      </c>
      <c r="I49" s="156">
        <f t="shared" si="0"/>
        <v>1421</v>
      </c>
      <c r="J49" s="429">
        <f t="shared" si="0"/>
        <v>6</v>
      </c>
    </row>
    <row r="50" spans="2:10" ht="15" customHeight="1">
      <c r="B50" s="391" t="s">
        <v>78</v>
      </c>
      <c r="C50" s="392"/>
      <c r="D50" s="392"/>
      <c r="E50" s="154">
        <f>E51+E52</f>
        <v>0</v>
      </c>
      <c r="F50" s="155">
        <f>F51+F52</f>
        <v>12298</v>
      </c>
      <c r="G50" s="154">
        <f>G51+G52</f>
        <v>0</v>
      </c>
      <c r="H50" s="154">
        <f>H51+H52</f>
        <v>116</v>
      </c>
      <c r="I50" s="159">
        <f t="shared" si="0"/>
        <v>0</v>
      </c>
      <c r="J50" s="430">
        <f t="shared" si="0"/>
        <v>12414</v>
      </c>
    </row>
    <row r="51" spans="2:10" ht="15" customHeight="1">
      <c r="B51" s="383"/>
      <c r="C51" s="385" t="s">
        <v>11</v>
      </c>
      <c r="D51" s="386"/>
      <c r="E51" s="151">
        <f>国・県支出金償却計算表!$DF$54-国・県支出金償却計算表!$DH$54</f>
        <v>0</v>
      </c>
      <c r="F51" s="152">
        <f>国・県支出金償却計算表!$DF$115-国・県支出金償却計算表!$DH$115</f>
        <v>1440</v>
      </c>
      <c r="G51" s="151">
        <f>SUM('Ｈ24（2012）:Ｓ４４（1969）'!AA164)</f>
        <v>0</v>
      </c>
      <c r="H51" s="151">
        <f>SUM('Ｈ24（2012）:Ｓ４４（1969）'!AB164)</f>
        <v>0</v>
      </c>
      <c r="I51" s="151">
        <f t="shared" si="0"/>
        <v>0</v>
      </c>
      <c r="J51" s="427">
        <f t="shared" si="0"/>
        <v>1440</v>
      </c>
    </row>
    <row r="52" spans="2:10" ht="15" customHeight="1" thickBot="1">
      <c r="B52" s="383"/>
      <c r="C52" s="387" t="s">
        <v>13</v>
      </c>
      <c r="D52" s="390"/>
      <c r="E52" s="161">
        <f>国・県支出金償却計算表!$DI$54-国・県支出金償却計算表!$DK$54</f>
        <v>0</v>
      </c>
      <c r="F52" s="153">
        <f>国・県支出金償却計算表!$DI$115-国・県支出金償却計算表!$DK$115</f>
        <v>10858</v>
      </c>
      <c r="G52" s="151">
        <f>SUM('Ｈ24（2012）:Ｓ４４（1969）'!AA165)</f>
        <v>0</v>
      </c>
      <c r="H52" s="151">
        <f>SUM('Ｈ24（2012）:Ｓ４４（1969）'!AB165)</f>
        <v>116</v>
      </c>
      <c r="I52" s="156">
        <f t="shared" si="0"/>
        <v>0</v>
      </c>
      <c r="J52" s="429">
        <f t="shared" si="0"/>
        <v>10974</v>
      </c>
    </row>
    <row r="53" spans="2:10" ht="15" customHeight="1">
      <c r="B53" s="391" t="s">
        <v>178</v>
      </c>
      <c r="C53" s="392"/>
      <c r="D53" s="392"/>
      <c r="E53" s="154">
        <f>SUM(E54:E62)</f>
        <v>1459963</v>
      </c>
      <c r="F53" s="155">
        <f>SUM(F54:F62)</f>
        <v>7086</v>
      </c>
      <c r="G53" s="154">
        <f>SUM(G54:G62)</f>
        <v>84</v>
      </c>
      <c r="H53" s="154">
        <f>SUM(H54:H62)</f>
        <v>0</v>
      </c>
      <c r="I53" s="159">
        <f t="shared" si="0"/>
        <v>1460047</v>
      </c>
      <c r="J53" s="430">
        <f t="shared" si="0"/>
        <v>7086</v>
      </c>
    </row>
    <row r="54" spans="2:10" ht="15" customHeight="1">
      <c r="B54" s="383"/>
      <c r="C54" s="385" t="s">
        <v>88</v>
      </c>
      <c r="D54" s="386"/>
      <c r="E54" s="151">
        <f>国・県支出金償却計算表!$DL$54-国・県支出金償却計算表!$DN$54</f>
        <v>1026964</v>
      </c>
      <c r="F54" s="152">
        <f>国・県支出金償却計算表!$DL$115-国・県支出金償却計算表!$DN$115</f>
        <v>1</v>
      </c>
      <c r="G54" s="151">
        <f>SUM('Ｈ24（2012）:Ｓ４４（1969）'!AA166)</f>
        <v>0</v>
      </c>
      <c r="H54" s="151">
        <f>SUM('Ｈ24（2012）:Ｓ４４（1969）'!AB166)</f>
        <v>0</v>
      </c>
      <c r="I54" s="151">
        <f t="shared" si="0"/>
        <v>1026964</v>
      </c>
      <c r="J54" s="427">
        <f t="shared" si="0"/>
        <v>1</v>
      </c>
    </row>
    <row r="55" spans="2:10" ht="15" customHeight="1">
      <c r="B55" s="383"/>
      <c r="C55" s="385" t="s">
        <v>89</v>
      </c>
      <c r="D55" s="386"/>
      <c r="E55" s="151">
        <f>国・県支出金償却計算表!$DO$54-国・県支出金償却計算表!$DQ$54</f>
        <v>317445</v>
      </c>
      <c r="F55" s="152">
        <f>国・県支出金償却計算表!$DO$115-国・県支出金償却計算表!$DQ$115</f>
        <v>0</v>
      </c>
      <c r="G55" s="151">
        <f>SUM('Ｈ24（2012）:Ｓ４４（1969）'!AA167)</f>
        <v>0</v>
      </c>
      <c r="H55" s="151">
        <f>SUM('Ｈ24（2012）:Ｓ４４（1969）'!AB167)</f>
        <v>0</v>
      </c>
      <c r="I55" s="151">
        <f t="shared" si="0"/>
        <v>317445</v>
      </c>
      <c r="J55" s="427">
        <f t="shared" si="0"/>
        <v>0</v>
      </c>
    </row>
    <row r="56" spans="2:10" ht="15" customHeight="1">
      <c r="B56" s="383"/>
      <c r="C56" s="385" t="s">
        <v>104</v>
      </c>
      <c r="D56" s="386"/>
      <c r="E56" s="151">
        <f>国・県支出金償却計算表!$DR$54-国・県支出金償却計算表!$DT$54</f>
        <v>0</v>
      </c>
      <c r="F56" s="152">
        <f>国・県支出金償却計算表!$DR$115-国・県支出金償却計算表!$DT$115</f>
        <v>0</v>
      </c>
      <c r="G56" s="151">
        <f>SUM('Ｈ24（2012）:Ｓ４４（1969）'!AA168)</f>
        <v>0</v>
      </c>
      <c r="H56" s="151">
        <f>SUM('Ｈ24（2012）:Ｓ４４（1969）'!AB168)</f>
        <v>0</v>
      </c>
      <c r="I56" s="151">
        <f t="shared" si="0"/>
        <v>0</v>
      </c>
      <c r="J56" s="427">
        <f t="shared" si="0"/>
        <v>0</v>
      </c>
    </row>
    <row r="57" spans="2:10" ht="15" customHeight="1">
      <c r="B57" s="383"/>
      <c r="C57" s="385" t="s">
        <v>90</v>
      </c>
      <c r="D57" s="386"/>
      <c r="E57" s="151">
        <f>国・県支出金償却計算表!$DU$54-国・県支出金償却計算表!$DW$54</f>
        <v>85881</v>
      </c>
      <c r="F57" s="152">
        <f>国・県支出金償却計算表!$DU$115-国・県支出金償却計算表!$DW$115</f>
        <v>0</v>
      </c>
      <c r="G57" s="151">
        <f>SUM('Ｈ24（2012）:Ｓ４４（1969）'!AA169)</f>
        <v>0</v>
      </c>
      <c r="H57" s="151">
        <f>SUM('Ｈ24（2012）:Ｓ４４（1969）'!AB169)</f>
        <v>0</v>
      </c>
      <c r="I57" s="151">
        <f t="shared" si="0"/>
        <v>85881</v>
      </c>
      <c r="J57" s="427">
        <f t="shared" si="0"/>
        <v>0</v>
      </c>
    </row>
    <row r="58" spans="2:10" ht="15" customHeight="1">
      <c r="B58" s="383"/>
      <c r="C58" s="385" t="s">
        <v>518</v>
      </c>
      <c r="D58" s="386"/>
      <c r="E58" s="151">
        <f>国・県支出金償却計算表!$DX$54-国・県支出金償却計算表!$DZ$54</f>
        <v>0</v>
      </c>
      <c r="F58" s="152">
        <f>国・県支出金償却計算表!$DX$115-国・県支出金償却計算表!$DZ$115</f>
        <v>0</v>
      </c>
      <c r="G58" s="151">
        <f>SUM('Ｈ24（2012）:Ｓ４４（1969）'!AA170)</f>
        <v>0</v>
      </c>
      <c r="H58" s="151">
        <f>SUM('Ｈ24（2012）:Ｓ４４（1969）'!AB170)</f>
        <v>0</v>
      </c>
      <c r="I58" s="151">
        <f t="shared" si="0"/>
        <v>0</v>
      </c>
      <c r="J58" s="427">
        <f t="shared" si="0"/>
        <v>0</v>
      </c>
    </row>
    <row r="59" spans="2:10" ht="15" customHeight="1">
      <c r="B59" s="383"/>
      <c r="C59" s="385" t="s">
        <v>106</v>
      </c>
      <c r="D59" s="386"/>
      <c r="E59" s="151">
        <f>国・県支出金償却計算表!$EA$54-国・県支出金償却計算表!$EC$54</f>
        <v>0</v>
      </c>
      <c r="F59" s="152">
        <f>国・県支出金償却計算表!$EA$115-国・県支出金償却計算表!$EC$115</f>
        <v>0</v>
      </c>
      <c r="G59" s="151">
        <f>SUM('Ｈ24（2012）:Ｓ４４（1969）'!AA171)</f>
        <v>0</v>
      </c>
      <c r="H59" s="151">
        <f>SUM('Ｈ24（2012）:Ｓ４４（1969）'!AB171)</f>
        <v>0</v>
      </c>
      <c r="I59" s="151">
        <f t="shared" si="0"/>
        <v>0</v>
      </c>
      <c r="J59" s="427">
        <f t="shared" si="0"/>
        <v>0</v>
      </c>
    </row>
    <row r="60" spans="2:10" ht="15" customHeight="1">
      <c r="B60" s="383"/>
      <c r="C60" s="385" t="s">
        <v>107</v>
      </c>
      <c r="D60" s="386"/>
      <c r="E60" s="151">
        <f>国・県支出金償却計算表!$ED$54-国・県支出金償却計算表!$EF$54</f>
        <v>0</v>
      </c>
      <c r="F60" s="152">
        <f>国・県支出金償却計算表!$ED$115-国・県支出金償却計算表!$EF$115</f>
        <v>0</v>
      </c>
      <c r="G60" s="151">
        <f>SUM('Ｈ24（2012）:Ｓ４４（1969）'!AA172)</f>
        <v>0</v>
      </c>
      <c r="H60" s="151">
        <f>SUM('Ｈ24（2012）:Ｓ４４（1969）'!AB172)</f>
        <v>0</v>
      </c>
      <c r="I60" s="151">
        <f t="shared" si="0"/>
        <v>0</v>
      </c>
      <c r="J60" s="427">
        <f t="shared" si="0"/>
        <v>0</v>
      </c>
    </row>
    <row r="61" spans="2:10" ht="15" customHeight="1">
      <c r="B61" s="383"/>
      <c r="C61" s="385" t="s">
        <v>108</v>
      </c>
      <c r="D61" s="386"/>
      <c r="E61" s="151">
        <f>国・県支出金償却計算表!$EG$54-国・県支出金償却計算表!$EI$54</f>
        <v>2934</v>
      </c>
      <c r="F61" s="152">
        <f>国・県支出金償却計算表!$EG$115-国・県支出金償却計算表!$EI$115</f>
        <v>4928</v>
      </c>
      <c r="G61" s="151">
        <f>SUM('Ｈ24（2012）:Ｓ４４（1969）'!AA173)</f>
        <v>0</v>
      </c>
      <c r="H61" s="151">
        <f>SUM('Ｈ24（2012）:Ｓ４４（1969）'!AB173)</f>
        <v>0</v>
      </c>
      <c r="I61" s="151">
        <f t="shared" si="0"/>
        <v>2934</v>
      </c>
      <c r="J61" s="427">
        <f t="shared" si="0"/>
        <v>4928</v>
      </c>
    </row>
    <row r="62" spans="2:10" ht="15" customHeight="1" thickBot="1">
      <c r="B62" s="383"/>
      <c r="C62" s="394" t="s">
        <v>13</v>
      </c>
      <c r="D62" s="395"/>
      <c r="E62" s="156">
        <f>国・県支出金償却計算表!$EJ$54-国・県支出金償却計算表!$EL$54</f>
        <v>26739</v>
      </c>
      <c r="F62" s="157">
        <f>国・県支出金償却計算表!$EJ$115-国・県支出金償却計算表!$EL$115</f>
        <v>2157</v>
      </c>
      <c r="G62" s="161">
        <f>SUM('Ｈ24（2012）:Ｓ４４（1969）'!AA174)</f>
        <v>84</v>
      </c>
      <c r="H62" s="161">
        <f>SUM('Ｈ24（2012）:Ｓ４４（1969）'!AB174)</f>
        <v>0</v>
      </c>
      <c r="I62" s="161">
        <f t="shared" si="0"/>
        <v>26823</v>
      </c>
      <c r="J62" s="432">
        <f t="shared" si="0"/>
        <v>2157</v>
      </c>
    </row>
    <row r="63" spans="2:10" ht="15" customHeight="1" thickBot="1">
      <c r="B63" s="433" t="s">
        <v>13</v>
      </c>
      <c r="C63" s="434"/>
      <c r="D63" s="434"/>
      <c r="E63" s="162">
        <f>国・県支出金償却計算表!$EM$54-国・県支出金償却計算表!$EO$54</f>
        <v>0</v>
      </c>
      <c r="F63" s="163">
        <f>国・県支出金償却計算表!$EM$115-国・県支出金償却計算表!$EO$115</f>
        <v>0</v>
      </c>
      <c r="G63" s="162">
        <f>SUM('Ｈ24（2012）:Ｓ４４（1969）'!AA175)</f>
        <v>0</v>
      </c>
      <c r="H63" s="162">
        <f>SUM('Ｈ24（2012）:Ｓ４４（1969）'!AB175)</f>
        <v>-2</v>
      </c>
      <c r="I63" s="162">
        <f t="shared" si="0"/>
        <v>0</v>
      </c>
      <c r="J63" s="435">
        <f t="shared" si="0"/>
        <v>-2</v>
      </c>
    </row>
    <row r="64" spans="2:10" ht="24" customHeight="1" thickBot="1">
      <c r="B64" s="1069" t="s">
        <v>82</v>
      </c>
      <c r="C64" s="1070"/>
      <c r="D64" s="1070"/>
      <c r="E64" s="1255">
        <f>E7+E10+E13+E20+E21+E30+E34+E50+E53+E63</f>
        <v>2228135</v>
      </c>
      <c r="F64" s="1256">
        <f>F7+F10+F13+F20+F21+F30+F34+F50+F53+F63</f>
        <v>1297334</v>
      </c>
      <c r="G64" s="1255">
        <f>G7+G10+G13+G20+G21+G30+G34+G50+G53+G63</f>
        <v>85996</v>
      </c>
      <c r="H64" s="1255">
        <f>H7+H10+H13+H20+H21+H30+H34+H50+H53+H63</f>
        <v>86436</v>
      </c>
      <c r="I64" s="1257">
        <f>E64+G64</f>
        <v>2314131</v>
      </c>
      <c r="J64" s="1258">
        <f>F64+H64</f>
        <v>1383770</v>
      </c>
    </row>
    <row r="65" ht="15.95" customHeight="1"/>
  </sheetData>
  <phoneticPr fontId="5"/>
  <pageMargins left="0.78740157480314965" right="0.78740157480314965" top="0.98425196850393704" bottom="0.98425196850393704" header="0.51181102362204722" footer="0.51181102362204722"/>
  <pageSetup paperSize="9" scale="77" orientation="portrait" horizontalDpi="4294967292" r:id="rId1"/>
  <headerFooter alignWithMargins="0"/>
</worksheet>
</file>

<file path=xl/worksheets/sheet60.xml><?xml version="1.0" encoding="utf-8"?>
<worksheet xmlns="http://schemas.openxmlformats.org/spreadsheetml/2006/main" xmlns:r="http://schemas.openxmlformats.org/officeDocument/2006/relationships">
  <dimension ref="A1:AM245"/>
  <sheetViews>
    <sheetView topLeftCell="Y151" workbookViewId="0">
      <selection activeCell="C12" sqref="C12"/>
    </sheetView>
  </sheetViews>
  <sheetFormatPr defaultRowHeight="13.5"/>
  <cols>
    <col min="1" max="9" width="6.62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39" t="s">
        <v>911</v>
      </c>
      <c r="AA2" s="165"/>
      <c r="AB2" s="165" t="s">
        <v>1</v>
      </c>
      <c r="AC2" s="165"/>
    </row>
    <row r="3" spans="1:34" ht="3" customHeight="1" thickBot="1">
      <c r="AB3" s="165"/>
      <c r="AC3" s="165"/>
    </row>
    <row r="4" spans="1:34" ht="14.45" customHeight="1" thickTop="1">
      <c r="K4" s="990"/>
      <c r="L4" s="991"/>
      <c r="M4" s="991"/>
      <c r="N4" s="991"/>
      <c r="O4" s="991"/>
      <c r="P4" s="992" t="s">
        <v>839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840</v>
      </c>
      <c r="Q5" s="998" t="s">
        <v>796</v>
      </c>
      <c r="R5" s="999" t="s">
        <v>841</v>
      </c>
      <c r="S5" s="999"/>
      <c r="T5" s="1000"/>
      <c r="U5" s="1001"/>
      <c r="V5" s="996"/>
      <c r="W5" s="996"/>
      <c r="X5" s="996"/>
      <c r="Y5" s="996"/>
      <c r="Z5" s="997" t="s">
        <v>842</v>
      </c>
      <c r="AA5" s="1002" t="s">
        <v>843</v>
      </c>
      <c r="AB5" s="999"/>
      <c r="AC5" s="1003"/>
      <c r="AD5" s="165"/>
      <c r="AE5" s="165"/>
      <c r="AF5" s="165"/>
      <c r="AG5" s="165"/>
      <c r="AH5" s="165"/>
    </row>
    <row r="6" spans="1:34" ht="14.45" customHeight="1">
      <c r="K6" s="995"/>
      <c r="L6" s="996"/>
      <c r="M6" s="996"/>
      <c r="N6" s="996"/>
      <c r="O6" s="996"/>
      <c r="P6" s="1004"/>
      <c r="Q6" s="1005" t="s">
        <v>540</v>
      </c>
      <c r="R6" s="1002" t="s">
        <v>2</v>
      </c>
      <c r="S6" s="1002" t="s">
        <v>3</v>
      </c>
      <c r="T6" s="1002" t="s">
        <v>393</v>
      </c>
      <c r="U6" s="1001" t="s">
        <v>4</v>
      </c>
      <c r="V6" s="996" t="s">
        <v>4</v>
      </c>
      <c r="W6" s="996"/>
      <c r="X6" s="996"/>
      <c r="Y6" s="996"/>
      <c r="Z6" s="1004"/>
      <c r="AA6" s="1002" t="s">
        <v>2</v>
      </c>
      <c r="AB6" s="1002" t="s">
        <v>3</v>
      </c>
      <c r="AC6" s="1003" t="s">
        <v>393</v>
      </c>
      <c r="AD6" s="165" t="s">
        <v>0</v>
      </c>
      <c r="AE6" s="165" t="s">
        <v>0</v>
      </c>
      <c r="AF6" s="165"/>
      <c r="AG6" s="165"/>
      <c r="AH6" s="165"/>
    </row>
    <row r="7" spans="1:34" ht="14.45" customHeight="1" thickBot="1">
      <c r="K7" s="995"/>
      <c r="L7" s="996"/>
      <c r="M7" s="996"/>
      <c r="N7" s="996"/>
      <c r="O7" s="996"/>
      <c r="P7" s="1006" t="s">
        <v>125</v>
      </c>
      <c r="Q7" s="1007" t="s">
        <v>797</v>
      </c>
      <c r="R7" s="1008" t="s">
        <v>798</v>
      </c>
      <c r="S7" s="1009" t="s">
        <v>799</v>
      </c>
      <c r="T7" s="1010" t="s">
        <v>800</v>
      </c>
      <c r="U7" s="1001"/>
      <c r="V7" s="996"/>
      <c r="W7" s="996"/>
      <c r="X7" s="996"/>
      <c r="Y7" s="996"/>
      <c r="Z7" s="1006" t="s">
        <v>5</v>
      </c>
      <c r="AA7" s="1010" t="s">
        <v>6</v>
      </c>
      <c r="AB7" s="1010" t="s">
        <v>7</v>
      </c>
      <c r="AC7" s="1013" t="s">
        <v>921</v>
      </c>
      <c r="AD7" s="165"/>
      <c r="AE7" s="165"/>
      <c r="AF7" s="165"/>
      <c r="AG7" s="165"/>
      <c r="AH7" s="165"/>
    </row>
    <row r="8" spans="1:34" ht="14.45" customHeight="1">
      <c r="A8" s="554">
        <v>76132</v>
      </c>
      <c r="B8" s="555">
        <v>60146</v>
      </c>
      <c r="C8" s="555">
        <v>15986</v>
      </c>
      <c r="D8" s="555">
        <v>9774</v>
      </c>
      <c r="E8" s="555">
        <v>14163</v>
      </c>
      <c r="F8" s="555">
        <v>7425</v>
      </c>
      <c r="G8" s="555">
        <v>15100</v>
      </c>
      <c r="H8" s="555">
        <v>0</v>
      </c>
      <c r="I8" s="556">
        <v>29670</v>
      </c>
      <c r="K8" s="188"/>
      <c r="L8" s="189" t="s">
        <v>475</v>
      </c>
      <c r="M8" s="190"/>
      <c r="N8" s="190"/>
      <c r="O8" s="766" t="s">
        <v>541</v>
      </c>
      <c r="P8" s="763">
        <f>'Ｓ４６（1971）'!A9</f>
        <v>0</v>
      </c>
      <c r="Q8" s="193">
        <f>'Ｓ４６（1971）'!B9</f>
        <v>0</v>
      </c>
      <c r="R8" s="193">
        <f>'Ｓ４６（1971）'!D9</f>
        <v>0</v>
      </c>
      <c r="S8" s="193">
        <f>'Ｓ４６（1971）'!E9</f>
        <v>0</v>
      </c>
      <c r="T8" s="194">
        <f>'Ｓ４６（1971）'!G9</f>
        <v>0</v>
      </c>
      <c r="U8" s="195"/>
      <c r="V8" s="189"/>
      <c r="W8" s="190"/>
      <c r="X8" s="190"/>
      <c r="Y8" s="191"/>
      <c r="Z8" s="196"/>
      <c r="AA8" s="197"/>
      <c r="AB8" s="197"/>
      <c r="AC8" s="544"/>
      <c r="AD8" s="165"/>
      <c r="AE8" s="165"/>
      <c r="AF8" s="165"/>
      <c r="AG8" s="165"/>
      <c r="AH8" s="165"/>
    </row>
    <row r="9" spans="1:34" ht="14.45" customHeight="1">
      <c r="A9" s="557">
        <v>0</v>
      </c>
      <c r="B9" s="558">
        <v>0</v>
      </c>
      <c r="C9" s="558">
        <v>0</v>
      </c>
      <c r="D9" s="558">
        <v>0</v>
      </c>
      <c r="E9" s="558">
        <v>0</v>
      </c>
      <c r="F9" s="558">
        <v>0</v>
      </c>
      <c r="G9" s="558">
        <v>0</v>
      </c>
      <c r="H9" s="558">
        <v>0</v>
      </c>
      <c r="I9" s="559">
        <v>0</v>
      </c>
      <c r="K9" s="199"/>
      <c r="L9" s="200"/>
      <c r="M9" s="201" t="s">
        <v>293</v>
      </c>
      <c r="N9" s="202"/>
      <c r="O9" s="220" t="s">
        <v>542</v>
      </c>
      <c r="P9" s="759">
        <f>'Ｓ４６（1971）'!A10</f>
        <v>0</v>
      </c>
      <c r="Q9" s="205">
        <f>'Ｓ４６（1971）'!B10</f>
        <v>0</v>
      </c>
      <c r="R9" s="205">
        <f>'Ｓ４６（1971）'!D10</f>
        <v>0</v>
      </c>
      <c r="S9" s="205">
        <f>'Ｓ４６（1971）'!E10</f>
        <v>0</v>
      </c>
      <c r="T9" s="206">
        <f>'Ｓ４６（1971）'!G10</f>
        <v>0</v>
      </c>
      <c r="U9" s="207"/>
      <c r="V9" s="200"/>
      <c r="W9" s="172"/>
      <c r="X9" s="172"/>
      <c r="Y9" s="208"/>
      <c r="Z9" s="209"/>
      <c r="AA9" s="210"/>
      <c r="AB9" s="210"/>
      <c r="AC9" s="545"/>
      <c r="AD9" s="165"/>
      <c r="AE9" s="165"/>
      <c r="AF9" s="165"/>
      <c r="AG9" s="165"/>
      <c r="AH9" s="165"/>
    </row>
    <row r="10" spans="1:34" ht="14.45" customHeight="1">
      <c r="A10" s="557">
        <v>0</v>
      </c>
      <c r="B10" s="558">
        <v>0</v>
      </c>
      <c r="C10" s="558">
        <v>0</v>
      </c>
      <c r="D10" s="558">
        <v>0</v>
      </c>
      <c r="E10" s="558">
        <v>0</v>
      </c>
      <c r="F10" s="558">
        <v>0</v>
      </c>
      <c r="G10" s="558">
        <v>0</v>
      </c>
      <c r="H10" s="558">
        <v>0</v>
      </c>
      <c r="I10" s="559">
        <v>0</v>
      </c>
      <c r="K10" s="199"/>
      <c r="L10" s="200"/>
      <c r="M10" s="201" t="s">
        <v>292</v>
      </c>
      <c r="N10" s="172"/>
      <c r="O10" s="208"/>
      <c r="P10" s="757">
        <f>P8-P9</f>
        <v>0</v>
      </c>
      <c r="Q10" s="214">
        <f>Q8-Q9</f>
        <v>0</v>
      </c>
      <c r="R10" s="214">
        <f>R8-R9</f>
        <v>0</v>
      </c>
      <c r="S10" s="214">
        <f>S8-S9</f>
        <v>0</v>
      </c>
      <c r="T10" s="215">
        <f>T8-T9</f>
        <v>0</v>
      </c>
      <c r="U10" s="207"/>
      <c r="V10" s="200"/>
      <c r="W10" s="172"/>
      <c r="X10" s="172"/>
      <c r="Y10" s="208"/>
      <c r="Z10" s="209"/>
      <c r="AA10" s="210"/>
      <c r="AB10" s="210"/>
      <c r="AC10" s="545"/>
      <c r="AD10" s="165"/>
      <c r="AE10" s="165"/>
      <c r="AF10" s="165"/>
      <c r="AG10" s="165"/>
      <c r="AH10" s="165"/>
    </row>
    <row r="11" spans="1:34" ht="14.45" customHeight="1">
      <c r="A11" s="557">
        <v>0</v>
      </c>
      <c r="B11" s="558">
        <v>0</v>
      </c>
      <c r="C11" s="558">
        <v>0</v>
      </c>
      <c r="D11" s="558">
        <v>0</v>
      </c>
      <c r="E11" s="558">
        <v>0</v>
      </c>
      <c r="F11" s="558">
        <v>0</v>
      </c>
      <c r="G11" s="558">
        <v>0</v>
      </c>
      <c r="H11" s="558">
        <v>0</v>
      </c>
      <c r="I11" s="559">
        <v>0</v>
      </c>
      <c r="K11" s="199" t="s">
        <v>4</v>
      </c>
      <c r="L11" s="178" t="s">
        <v>476</v>
      </c>
      <c r="M11" s="175"/>
      <c r="N11" s="175"/>
      <c r="O11" s="292" t="s">
        <v>543</v>
      </c>
      <c r="P11" s="764">
        <f>'Ｓ４６（1971）'!A11</f>
        <v>0</v>
      </c>
      <c r="Q11" s="218">
        <f>'Ｓ４６（1971）'!B11</f>
        <v>0</v>
      </c>
      <c r="R11" s="218">
        <f>'Ｓ４６（1971）'!D11</f>
        <v>0</v>
      </c>
      <c r="S11" s="218">
        <f>'Ｓ４６（1971）'!E11</f>
        <v>0</v>
      </c>
      <c r="T11" s="219">
        <f>'Ｓ４６（1971）'!G11</f>
        <v>0</v>
      </c>
      <c r="U11" s="207"/>
      <c r="V11" s="200"/>
      <c r="W11" s="172"/>
      <c r="X11" s="172"/>
      <c r="Y11" s="208"/>
      <c r="Z11" s="209"/>
      <c r="AA11" s="210"/>
      <c r="AB11" s="210"/>
      <c r="AC11" s="545"/>
      <c r="AD11" s="165"/>
      <c r="AE11" s="165"/>
      <c r="AF11" s="165"/>
      <c r="AG11" s="165"/>
      <c r="AH11" s="165"/>
    </row>
    <row r="12" spans="1:34" ht="14.45" customHeight="1">
      <c r="A12" s="557">
        <v>0</v>
      </c>
      <c r="B12" s="558">
        <v>0</v>
      </c>
      <c r="C12" s="558">
        <v>0</v>
      </c>
      <c r="D12" s="558">
        <v>0</v>
      </c>
      <c r="E12" s="558">
        <v>0</v>
      </c>
      <c r="F12" s="558">
        <v>0</v>
      </c>
      <c r="G12" s="558">
        <v>0</v>
      </c>
      <c r="H12" s="558">
        <v>0</v>
      </c>
      <c r="I12" s="559">
        <v>0</v>
      </c>
      <c r="K12" s="199"/>
      <c r="L12" s="200"/>
      <c r="M12" s="201" t="s">
        <v>313</v>
      </c>
      <c r="N12" s="202"/>
      <c r="O12" s="220" t="s">
        <v>544</v>
      </c>
      <c r="P12" s="759">
        <f>'Ｓ４６（1971）'!A12</f>
        <v>0</v>
      </c>
      <c r="Q12" s="205">
        <f>'Ｓ４６（1971）'!B12</f>
        <v>0</v>
      </c>
      <c r="R12" s="205">
        <f>'Ｓ４６（1971）'!D12</f>
        <v>0</v>
      </c>
      <c r="S12" s="205">
        <f>'Ｓ４６（1971）'!E12</f>
        <v>0</v>
      </c>
      <c r="T12" s="206">
        <f>'Ｓ４６（1971）'!G12</f>
        <v>0</v>
      </c>
      <c r="U12" s="207"/>
      <c r="V12" s="201" t="s">
        <v>313</v>
      </c>
      <c r="W12" s="202"/>
      <c r="X12" s="202"/>
      <c r="Y12" s="220" t="s">
        <v>543</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8">
        <v>0</v>
      </c>
      <c r="I13" s="559">
        <v>0</v>
      </c>
      <c r="K13" s="199"/>
      <c r="L13" s="221"/>
      <c r="M13" s="201" t="s">
        <v>292</v>
      </c>
      <c r="N13" s="222"/>
      <c r="O13" s="298"/>
      <c r="P13" s="757">
        <f>P11-P12</f>
        <v>0</v>
      </c>
      <c r="Q13" s="214">
        <f>Q11-Q12</f>
        <v>0</v>
      </c>
      <c r="R13" s="214">
        <f>R11-R12</f>
        <v>0</v>
      </c>
      <c r="S13" s="214">
        <f>S11-S12</f>
        <v>0</v>
      </c>
      <c r="T13" s="215">
        <f>T11-T12</f>
        <v>0</v>
      </c>
      <c r="U13" s="207"/>
      <c r="V13" s="200"/>
      <c r="W13" s="172"/>
      <c r="X13" s="172"/>
      <c r="Y13" s="212"/>
      <c r="Z13" s="209"/>
      <c r="AA13" s="210"/>
      <c r="AB13" s="210"/>
      <c r="AC13" s="545"/>
      <c r="AD13" s="165"/>
      <c r="AE13" s="165"/>
      <c r="AF13" s="165"/>
      <c r="AG13" s="165"/>
      <c r="AH13" s="165"/>
    </row>
    <row r="14" spans="1:34" ht="14.45" customHeight="1">
      <c r="A14" s="557">
        <v>0</v>
      </c>
      <c r="B14" s="558">
        <v>0</v>
      </c>
      <c r="C14" s="558">
        <v>0</v>
      </c>
      <c r="D14" s="558">
        <v>0</v>
      </c>
      <c r="E14" s="558">
        <v>0</v>
      </c>
      <c r="F14" s="558">
        <v>0</v>
      </c>
      <c r="G14" s="558">
        <v>0</v>
      </c>
      <c r="H14" s="558">
        <v>0</v>
      </c>
      <c r="I14" s="559">
        <v>0</v>
      </c>
      <c r="K14" s="199" t="s">
        <v>4</v>
      </c>
      <c r="L14" s="174"/>
      <c r="M14" s="200" t="s">
        <v>545</v>
      </c>
      <c r="N14" s="202"/>
      <c r="O14" s="220" t="s">
        <v>546</v>
      </c>
      <c r="P14" s="759">
        <f>'Ｓ４６（1971）'!A14</f>
        <v>0</v>
      </c>
      <c r="Q14" s="205">
        <f>'Ｓ４６（1971）'!B14</f>
        <v>0</v>
      </c>
      <c r="R14" s="205">
        <f>'Ｓ４６（1971）'!D14</f>
        <v>0</v>
      </c>
      <c r="S14" s="205">
        <f>'Ｓ４６（1971）'!E14</f>
        <v>0</v>
      </c>
      <c r="T14" s="206">
        <f>'Ｓ４６（1971）'!G14</f>
        <v>0</v>
      </c>
      <c r="U14" s="207"/>
      <c r="V14" s="200"/>
      <c r="W14" s="172"/>
      <c r="X14" s="172"/>
      <c r="Y14" s="212"/>
      <c r="Z14" s="209"/>
      <c r="AA14" s="210"/>
      <c r="AB14" s="210"/>
      <c r="AC14" s="545"/>
      <c r="AD14" s="165"/>
      <c r="AE14" s="165"/>
      <c r="AF14" s="165"/>
      <c r="AG14" s="165"/>
      <c r="AH14" s="165"/>
    </row>
    <row r="15" spans="1:34" ht="14.45" customHeight="1">
      <c r="A15" s="557">
        <v>0</v>
      </c>
      <c r="B15" s="558">
        <v>0</v>
      </c>
      <c r="C15" s="558">
        <v>0</v>
      </c>
      <c r="D15" s="558">
        <v>0</v>
      </c>
      <c r="E15" s="558">
        <v>0</v>
      </c>
      <c r="F15" s="558">
        <v>0</v>
      </c>
      <c r="G15" s="558">
        <v>0</v>
      </c>
      <c r="H15" s="558">
        <v>0</v>
      </c>
      <c r="I15" s="559">
        <v>0</v>
      </c>
      <c r="K15" s="199"/>
      <c r="L15" s="181" t="s">
        <v>547</v>
      </c>
      <c r="M15" s="200"/>
      <c r="N15" s="201" t="s">
        <v>310</v>
      </c>
      <c r="O15" s="220" t="s">
        <v>548</v>
      </c>
      <c r="P15" s="759">
        <f>'Ｓ４６（1971）'!A15</f>
        <v>0</v>
      </c>
      <c r="Q15" s="205">
        <f>'Ｓ４６（1971）'!B15</f>
        <v>0</v>
      </c>
      <c r="R15" s="205">
        <f>'Ｓ４６（1971）'!D15</f>
        <v>0</v>
      </c>
      <c r="S15" s="205">
        <f>'Ｓ４６（1971）'!E15</f>
        <v>0</v>
      </c>
      <c r="T15" s="206">
        <f>'Ｓ４６（1971）'!G15</f>
        <v>0</v>
      </c>
      <c r="U15" s="207"/>
      <c r="V15" s="200"/>
      <c r="W15" s="172"/>
      <c r="X15" s="172"/>
      <c r="Y15" s="212"/>
      <c r="Z15" s="209"/>
      <c r="AA15" s="210"/>
      <c r="AB15" s="210"/>
      <c r="AC15" s="545"/>
      <c r="AD15" s="165"/>
      <c r="AE15" s="165"/>
      <c r="AF15" s="165"/>
      <c r="AG15" s="165"/>
      <c r="AH15" s="165"/>
    </row>
    <row r="16" spans="1:34" ht="14.45" customHeight="1">
      <c r="A16" s="557">
        <v>0</v>
      </c>
      <c r="B16" s="558">
        <v>0</v>
      </c>
      <c r="C16" s="558">
        <v>0</v>
      </c>
      <c r="D16" s="558">
        <v>0</v>
      </c>
      <c r="E16" s="558">
        <v>0</v>
      </c>
      <c r="F16" s="558">
        <v>0</v>
      </c>
      <c r="G16" s="558">
        <v>0</v>
      </c>
      <c r="H16" s="558">
        <v>0</v>
      </c>
      <c r="I16" s="559">
        <v>0</v>
      </c>
      <c r="K16" s="199"/>
      <c r="L16" s="181" t="s">
        <v>549</v>
      </c>
      <c r="M16" s="181"/>
      <c r="N16" s="201" t="s">
        <v>309</v>
      </c>
      <c r="O16" s="220" t="s">
        <v>550</v>
      </c>
      <c r="P16" s="759">
        <f>'Ｓ４６（1971）'!A16</f>
        <v>0</v>
      </c>
      <c r="Q16" s="205">
        <f>'Ｓ４６（1971）'!B16</f>
        <v>0</v>
      </c>
      <c r="R16" s="205">
        <f>'Ｓ４６（1971）'!D16</f>
        <v>0</v>
      </c>
      <c r="S16" s="205">
        <f>'Ｓ４６（1971）'!E16</f>
        <v>0</v>
      </c>
      <c r="T16" s="206">
        <f>'Ｓ４６（1971）'!G16</f>
        <v>0</v>
      </c>
      <c r="U16" s="207"/>
      <c r="V16" s="200"/>
      <c r="W16" s="172"/>
      <c r="X16" s="172"/>
      <c r="Y16" s="212"/>
      <c r="Z16" s="209"/>
      <c r="AA16" s="210"/>
      <c r="AB16" s="210"/>
      <c r="AC16" s="545"/>
      <c r="AD16" s="165"/>
      <c r="AE16" s="165"/>
      <c r="AF16" s="165"/>
      <c r="AG16" s="165"/>
      <c r="AH16" s="165"/>
    </row>
    <row r="17" spans="1:34" ht="14.45" customHeight="1">
      <c r="A17" s="557">
        <v>0</v>
      </c>
      <c r="B17" s="558">
        <v>0</v>
      </c>
      <c r="C17" s="558">
        <v>0</v>
      </c>
      <c r="D17" s="558">
        <v>0</v>
      </c>
      <c r="E17" s="558">
        <v>0</v>
      </c>
      <c r="F17" s="558">
        <v>0</v>
      </c>
      <c r="G17" s="558">
        <v>0</v>
      </c>
      <c r="H17" s="558">
        <v>0</v>
      </c>
      <c r="I17" s="559">
        <v>0</v>
      </c>
      <c r="K17" s="199"/>
      <c r="L17" s="181" t="s">
        <v>551</v>
      </c>
      <c r="M17" s="221"/>
      <c r="N17" s="201" t="s">
        <v>292</v>
      </c>
      <c r="O17" s="220"/>
      <c r="P17" s="758">
        <f>P14-P15-P16</f>
        <v>0</v>
      </c>
      <c r="Q17" s="225">
        <f>Q14-Q15-Q16</f>
        <v>0</v>
      </c>
      <c r="R17" s="225">
        <f>R14-R15-R16</f>
        <v>0</v>
      </c>
      <c r="S17" s="225">
        <f>S14-S15-S16</f>
        <v>0</v>
      </c>
      <c r="T17" s="226">
        <f>T14-T15-T16</f>
        <v>0</v>
      </c>
      <c r="U17" s="207"/>
      <c r="V17" s="200"/>
      <c r="W17" s="172"/>
      <c r="X17" s="172"/>
      <c r="Y17" s="212"/>
      <c r="Z17" s="209"/>
      <c r="AA17" s="210"/>
      <c r="AB17" s="210"/>
      <c r="AC17" s="545"/>
      <c r="AD17" s="165"/>
      <c r="AE17" s="165"/>
      <c r="AF17" s="165"/>
      <c r="AG17" s="165"/>
      <c r="AH17" s="165"/>
    </row>
    <row r="18" spans="1:34" ht="14.45" customHeight="1">
      <c r="A18" s="557">
        <v>0</v>
      </c>
      <c r="B18" s="558">
        <v>0</v>
      </c>
      <c r="C18" s="558">
        <v>0</v>
      </c>
      <c r="D18" s="558">
        <v>0</v>
      </c>
      <c r="E18" s="558">
        <v>0</v>
      </c>
      <c r="F18" s="558">
        <v>0</v>
      </c>
      <c r="G18" s="558">
        <v>0</v>
      </c>
      <c r="H18" s="558">
        <v>0</v>
      </c>
      <c r="I18" s="559">
        <v>0</v>
      </c>
      <c r="K18" s="199"/>
      <c r="L18" s="181"/>
      <c r="M18" s="201" t="s">
        <v>487</v>
      </c>
      <c r="N18" s="202"/>
      <c r="O18" s="220" t="s">
        <v>552</v>
      </c>
      <c r="P18" s="759">
        <f>'Ｓ４６（1971）'!A17</f>
        <v>0</v>
      </c>
      <c r="Q18" s="205">
        <f>'Ｓ４６（1971）'!B17</f>
        <v>0</v>
      </c>
      <c r="R18" s="205">
        <f>'Ｓ４６（1971）'!D17</f>
        <v>0</v>
      </c>
      <c r="S18" s="205">
        <f>'Ｓ４６（1971）'!E17</f>
        <v>0</v>
      </c>
      <c r="T18" s="206">
        <f>'Ｓ４６（1971）'!G17</f>
        <v>0</v>
      </c>
      <c r="U18" s="207"/>
      <c r="V18" s="200"/>
      <c r="W18" s="172"/>
      <c r="X18" s="172"/>
      <c r="Y18" s="212"/>
      <c r="Z18" s="209"/>
      <c r="AA18" s="210"/>
      <c r="AB18" s="210"/>
      <c r="AC18" s="545"/>
      <c r="AD18" s="165"/>
      <c r="AE18" s="165"/>
      <c r="AF18" s="165"/>
      <c r="AG18" s="165"/>
      <c r="AH18" s="165"/>
    </row>
    <row r="19" spans="1:34" ht="14.45" customHeight="1">
      <c r="A19" s="557">
        <v>0</v>
      </c>
      <c r="B19" s="558">
        <v>0</v>
      </c>
      <c r="C19" s="558">
        <v>0</v>
      </c>
      <c r="D19" s="558">
        <v>0</v>
      </c>
      <c r="E19" s="558">
        <v>0</v>
      </c>
      <c r="F19" s="558">
        <v>0</v>
      </c>
      <c r="G19" s="558">
        <v>0</v>
      </c>
      <c r="H19" s="558">
        <v>0</v>
      </c>
      <c r="I19" s="559">
        <v>0</v>
      </c>
      <c r="K19" s="199"/>
      <c r="L19" s="221"/>
      <c r="M19" s="201" t="s">
        <v>292</v>
      </c>
      <c r="N19" s="202"/>
      <c r="O19" s="220" t="s">
        <v>553</v>
      </c>
      <c r="P19" s="759">
        <f>'Ｓ４６（1971）'!A18</f>
        <v>0</v>
      </c>
      <c r="Q19" s="205">
        <f>'Ｓ４６（1971）'!B18</f>
        <v>0</v>
      </c>
      <c r="R19" s="205">
        <f>'Ｓ４６（1971）'!D18</f>
        <v>0</v>
      </c>
      <c r="S19" s="205">
        <f>'Ｓ４６（1971）'!E18</f>
        <v>0</v>
      </c>
      <c r="T19" s="206">
        <f>'Ｓ４６（1971）'!G18</f>
        <v>0</v>
      </c>
      <c r="U19" s="207"/>
      <c r="V19" s="200"/>
      <c r="W19" s="172"/>
      <c r="X19" s="172"/>
      <c r="Y19" s="212"/>
      <c r="Z19" s="209"/>
      <c r="AA19" s="210"/>
      <c r="AB19" s="210"/>
      <c r="AC19" s="545"/>
      <c r="AD19" s="165"/>
      <c r="AE19" s="165"/>
      <c r="AF19" s="165"/>
      <c r="AG19" s="165"/>
      <c r="AH19" s="165"/>
    </row>
    <row r="20" spans="1:34" ht="14.45" customHeight="1">
      <c r="A20" s="557">
        <v>29447</v>
      </c>
      <c r="B20" s="558">
        <v>13461</v>
      </c>
      <c r="C20" s="558">
        <v>15986</v>
      </c>
      <c r="D20" s="558">
        <v>0</v>
      </c>
      <c r="E20" s="558">
        <v>13977</v>
      </c>
      <c r="F20" s="558">
        <v>7425</v>
      </c>
      <c r="G20" s="558">
        <v>4900</v>
      </c>
      <c r="H20" s="558">
        <v>0</v>
      </c>
      <c r="I20" s="559">
        <v>3145</v>
      </c>
      <c r="K20" s="199"/>
      <c r="L20" s="201" t="s">
        <v>478</v>
      </c>
      <c r="M20" s="202"/>
      <c r="N20" s="202"/>
      <c r="O20" s="220" t="s">
        <v>554</v>
      </c>
      <c r="P20" s="759">
        <f>'Ｓ４６（1971）'!A19</f>
        <v>0</v>
      </c>
      <c r="Q20" s="205">
        <f>'Ｓ４６（1971）'!B19</f>
        <v>0</v>
      </c>
      <c r="R20" s="205">
        <f>'Ｓ４６（1971）'!D19</f>
        <v>0</v>
      </c>
      <c r="S20" s="205">
        <f>'Ｓ４６（1971）'!E19</f>
        <v>0</v>
      </c>
      <c r="T20" s="206">
        <f>'Ｓ４６（1971）'!G19</f>
        <v>0</v>
      </c>
      <c r="U20" s="207" t="s">
        <v>0</v>
      </c>
      <c r="V20" s="200"/>
      <c r="W20" s="172"/>
      <c r="X20" s="172"/>
      <c r="Y20" s="212"/>
      <c r="Z20" s="209"/>
      <c r="AA20" s="210"/>
      <c r="AB20" s="210"/>
      <c r="AC20" s="545"/>
      <c r="AD20" s="165"/>
      <c r="AE20" s="165"/>
      <c r="AF20" s="165"/>
      <c r="AG20" s="165"/>
      <c r="AH20" s="165"/>
    </row>
    <row r="21" spans="1:34" ht="14.45" customHeight="1">
      <c r="A21" s="557">
        <v>0</v>
      </c>
      <c r="B21" s="558">
        <v>0</v>
      </c>
      <c r="C21" s="558">
        <v>0</v>
      </c>
      <c r="D21" s="558">
        <v>0</v>
      </c>
      <c r="E21" s="558">
        <v>0</v>
      </c>
      <c r="F21" s="558">
        <v>0</v>
      </c>
      <c r="G21" s="558">
        <v>0</v>
      </c>
      <c r="H21" s="558">
        <v>0</v>
      </c>
      <c r="I21" s="559">
        <v>0</v>
      </c>
      <c r="K21" s="199" t="s">
        <v>21</v>
      </c>
      <c r="L21" s="200"/>
      <c r="M21" s="201" t="s">
        <v>304</v>
      </c>
      <c r="N21" s="202"/>
      <c r="O21" s="220" t="s">
        <v>555</v>
      </c>
      <c r="P21" s="759">
        <f>'Ｓ４６（1971）'!A21</f>
        <v>0</v>
      </c>
      <c r="Q21" s="205">
        <f>'Ｓ４６（1971）'!B21</f>
        <v>0</v>
      </c>
      <c r="R21" s="205">
        <f>'Ｓ４６（1971）'!D21</f>
        <v>0</v>
      </c>
      <c r="S21" s="205">
        <f>'Ｓ４６（1971）'!E21</f>
        <v>0</v>
      </c>
      <c r="T21" s="206">
        <f>'Ｓ４６（1971）'!G21</f>
        <v>0</v>
      </c>
      <c r="U21" s="207" t="s">
        <v>556</v>
      </c>
      <c r="V21" s="200"/>
      <c r="W21" s="212"/>
      <c r="X21" s="212"/>
      <c r="Y21" s="212"/>
      <c r="Z21" s="209"/>
      <c r="AA21" s="210"/>
      <c r="AB21" s="210"/>
      <c r="AC21" s="545"/>
      <c r="AD21" s="165"/>
      <c r="AE21" s="165"/>
      <c r="AF21" s="165"/>
      <c r="AG21" s="165"/>
      <c r="AH21" s="165"/>
    </row>
    <row r="22" spans="1:34" ht="14.45" customHeight="1">
      <c r="A22" s="557">
        <v>10240</v>
      </c>
      <c r="B22" s="558">
        <v>10240</v>
      </c>
      <c r="C22" s="558">
        <v>0</v>
      </c>
      <c r="D22" s="558">
        <v>0</v>
      </c>
      <c r="E22" s="558">
        <v>4675</v>
      </c>
      <c r="F22" s="558">
        <v>0</v>
      </c>
      <c r="G22" s="558">
        <v>4900</v>
      </c>
      <c r="H22" s="558">
        <v>0</v>
      </c>
      <c r="I22" s="559">
        <v>665</v>
      </c>
      <c r="K22" s="199"/>
      <c r="L22" s="200" t="s">
        <v>557</v>
      </c>
      <c r="M22" s="201" t="s">
        <v>303</v>
      </c>
      <c r="N22" s="202"/>
      <c r="O22" s="220" t="s">
        <v>558</v>
      </c>
      <c r="P22" s="759">
        <f>'Ｓ４６（1971）'!A22</f>
        <v>10240</v>
      </c>
      <c r="Q22" s="205">
        <f>'Ｓ４６（1971）'!B22</f>
        <v>10240</v>
      </c>
      <c r="R22" s="205">
        <f>'Ｓ４６（1971）'!D22</f>
        <v>0</v>
      </c>
      <c r="S22" s="205">
        <f>'Ｓ４６（1971）'!E22</f>
        <v>4675</v>
      </c>
      <c r="T22" s="206">
        <f>'Ｓ４６（1971）'!G22</f>
        <v>4900</v>
      </c>
      <c r="U22" s="207"/>
      <c r="V22" s="200"/>
      <c r="W22" s="172"/>
      <c r="X22" s="172"/>
      <c r="Y22" s="212"/>
      <c r="Z22" s="209"/>
      <c r="AA22" s="210"/>
      <c r="AB22" s="210"/>
      <c r="AC22" s="545"/>
      <c r="AD22" s="165"/>
      <c r="AE22" s="165"/>
      <c r="AF22" s="165"/>
      <c r="AG22" s="165"/>
      <c r="AH22" s="165"/>
    </row>
    <row r="23" spans="1:34" ht="14.45" customHeight="1">
      <c r="A23" s="557">
        <v>0</v>
      </c>
      <c r="B23" s="558">
        <v>0</v>
      </c>
      <c r="C23" s="558">
        <v>0</v>
      </c>
      <c r="D23" s="558">
        <v>0</v>
      </c>
      <c r="E23" s="558">
        <v>0</v>
      </c>
      <c r="F23" s="558">
        <v>0</v>
      </c>
      <c r="G23" s="558">
        <v>0</v>
      </c>
      <c r="H23" s="558">
        <v>0</v>
      </c>
      <c r="I23" s="559">
        <v>0</v>
      </c>
      <c r="K23" s="199"/>
      <c r="L23" s="200" t="s">
        <v>559</v>
      </c>
      <c r="M23" s="201" t="s">
        <v>302</v>
      </c>
      <c r="N23" s="202"/>
      <c r="O23" s="220" t="s">
        <v>560</v>
      </c>
      <c r="P23" s="759">
        <f>'Ｓ４６（1971）'!A23</f>
        <v>0</v>
      </c>
      <c r="Q23" s="205">
        <f>'Ｓ４６（1971）'!B23</f>
        <v>0</v>
      </c>
      <c r="R23" s="205">
        <f>'Ｓ４６（1971）'!D23</f>
        <v>0</v>
      </c>
      <c r="S23" s="205">
        <f>'Ｓ４６（1971）'!E23</f>
        <v>0</v>
      </c>
      <c r="T23" s="206">
        <f>'Ｓ４６（1971）'!G23</f>
        <v>0</v>
      </c>
      <c r="U23" s="207"/>
      <c r="V23" s="200"/>
      <c r="W23" s="172"/>
      <c r="X23" s="172"/>
      <c r="Y23" s="172"/>
      <c r="Z23" s="209"/>
      <c r="AA23" s="210"/>
      <c r="AB23" s="210"/>
      <c r="AC23" s="545"/>
      <c r="AD23" s="165"/>
      <c r="AE23" s="165"/>
      <c r="AF23" s="165"/>
      <c r="AG23" s="165"/>
      <c r="AH23" s="165"/>
    </row>
    <row r="24" spans="1:34" ht="14.45" customHeight="1">
      <c r="A24" s="557">
        <v>0</v>
      </c>
      <c r="B24" s="558">
        <v>0</v>
      </c>
      <c r="C24" s="558">
        <v>0</v>
      </c>
      <c r="D24" s="558">
        <v>0</v>
      </c>
      <c r="E24" s="558">
        <v>0</v>
      </c>
      <c r="F24" s="558">
        <v>0</v>
      </c>
      <c r="G24" s="558">
        <v>0</v>
      </c>
      <c r="H24" s="558">
        <v>0</v>
      </c>
      <c r="I24" s="559">
        <v>0</v>
      </c>
      <c r="K24" s="199"/>
      <c r="L24" s="200" t="s">
        <v>561</v>
      </c>
      <c r="M24" s="201" t="s">
        <v>283</v>
      </c>
      <c r="N24" s="202"/>
      <c r="O24" s="220" t="s">
        <v>562</v>
      </c>
      <c r="P24" s="759">
        <f>'Ｓ４６（1971）'!A24</f>
        <v>0</v>
      </c>
      <c r="Q24" s="205">
        <f>'Ｓ４６（1971）'!B24</f>
        <v>0</v>
      </c>
      <c r="R24" s="205">
        <f>'Ｓ４６（1971）'!D24</f>
        <v>0</v>
      </c>
      <c r="S24" s="205">
        <f>'Ｓ４６（1971）'!E24</f>
        <v>0</v>
      </c>
      <c r="T24" s="206">
        <f>'Ｓ４６（1971）'!G24</f>
        <v>0</v>
      </c>
      <c r="U24" s="207"/>
      <c r="V24" s="200"/>
      <c r="W24" s="212"/>
      <c r="X24" s="212"/>
      <c r="Y24" s="212"/>
      <c r="Z24" s="209"/>
      <c r="AA24" s="210"/>
      <c r="AB24" s="210"/>
      <c r="AC24" s="545"/>
      <c r="AD24" s="165"/>
      <c r="AE24" s="165"/>
      <c r="AF24" s="165"/>
      <c r="AG24" s="165"/>
      <c r="AH24" s="165"/>
    </row>
    <row r="25" spans="1:34" ht="14.45" customHeight="1">
      <c r="A25" s="557">
        <v>0</v>
      </c>
      <c r="B25" s="558">
        <v>0</v>
      </c>
      <c r="C25" s="558">
        <v>0</v>
      </c>
      <c r="D25" s="558">
        <v>0</v>
      </c>
      <c r="E25" s="558">
        <v>0</v>
      </c>
      <c r="F25" s="558">
        <v>0</v>
      </c>
      <c r="G25" s="558">
        <v>0</v>
      </c>
      <c r="H25" s="558">
        <v>0</v>
      </c>
      <c r="I25" s="559">
        <v>0</v>
      </c>
      <c r="K25" s="199"/>
      <c r="L25" s="200" t="s">
        <v>469</v>
      </c>
      <c r="M25" s="201" t="s">
        <v>301</v>
      </c>
      <c r="N25" s="202"/>
      <c r="O25" s="220" t="s">
        <v>563</v>
      </c>
      <c r="P25" s="759">
        <f>'Ｓ４６（1971）'!A25</f>
        <v>0</v>
      </c>
      <c r="Q25" s="205">
        <f>'Ｓ４６（1971）'!B25</f>
        <v>0</v>
      </c>
      <c r="R25" s="205">
        <f>'Ｓ４６（1971）'!D25</f>
        <v>0</v>
      </c>
      <c r="S25" s="205">
        <f>'Ｓ４６（1971）'!E25</f>
        <v>0</v>
      </c>
      <c r="T25" s="206">
        <f>'Ｓ４６（1971）'!G25</f>
        <v>0</v>
      </c>
      <c r="U25" s="207"/>
      <c r="V25" s="200"/>
      <c r="W25" s="172"/>
      <c r="X25" s="172"/>
      <c r="Y25" s="212"/>
      <c r="Z25" s="209"/>
      <c r="AA25" s="210"/>
      <c r="AB25" s="210"/>
      <c r="AC25" s="545"/>
      <c r="AD25" s="165"/>
      <c r="AE25" s="165"/>
      <c r="AF25" s="165"/>
      <c r="AG25" s="165"/>
      <c r="AH25" s="165"/>
    </row>
    <row r="26" spans="1:34" ht="14.45" customHeight="1">
      <c r="A26" s="557">
        <v>2364</v>
      </c>
      <c r="B26" s="558">
        <v>0</v>
      </c>
      <c r="C26" s="558">
        <v>2364</v>
      </c>
      <c r="D26" s="558">
        <v>0</v>
      </c>
      <c r="E26" s="558">
        <v>2364</v>
      </c>
      <c r="F26" s="558">
        <v>0</v>
      </c>
      <c r="G26" s="558">
        <v>0</v>
      </c>
      <c r="H26" s="558">
        <v>0</v>
      </c>
      <c r="I26" s="559">
        <v>0</v>
      </c>
      <c r="K26" s="199"/>
      <c r="L26" s="200" t="s">
        <v>420</v>
      </c>
      <c r="M26" s="201" t="s">
        <v>564</v>
      </c>
      <c r="N26" s="202"/>
      <c r="O26" s="220" t="s">
        <v>565</v>
      </c>
      <c r="P26" s="759">
        <f>'Ｓ４６（1971）'!A26</f>
        <v>2364</v>
      </c>
      <c r="Q26" s="205">
        <f>'Ｓ４６（1971）'!B26</f>
        <v>0</v>
      </c>
      <c r="R26" s="205">
        <f>'Ｓ４６（1971）'!D26</f>
        <v>0</v>
      </c>
      <c r="S26" s="205">
        <f>'Ｓ４６（1971）'!E26</f>
        <v>2364</v>
      </c>
      <c r="T26" s="206">
        <f>'Ｓ４６（1971）'!G26</f>
        <v>0</v>
      </c>
      <c r="U26" s="207"/>
      <c r="V26" s="200"/>
      <c r="W26" s="172"/>
      <c r="X26" s="172"/>
      <c r="Y26" s="172"/>
      <c r="Z26" s="209"/>
      <c r="AA26" s="210"/>
      <c r="AB26" s="210"/>
      <c r="AC26" s="545"/>
      <c r="AD26" s="165"/>
      <c r="AE26" s="165"/>
      <c r="AF26" s="165"/>
      <c r="AG26" s="165"/>
      <c r="AH26" s="165"/>
    </row>
    <row r="27" spans="1:34" ht="14.45" customHeight="1">
      <c r="A27" s="557">
        <v>0</v>
      </c>
      <c r="B27" s="558">
        <v>0</v>
      </c>
      <c r="C27" s="558">
        <v>0</v>
      </c>
      <c r="D27" s="558">
        <v>0</v>
      </c>
      <c r="E27" s="558">
        <v>0</v>
      </c>
      <c r="F27" s="558">
        <v>0</v>
      </c>
      <c r="G27" s="558">
        <v>0</v>
      </c>
      <c r="H27" s="558">
        <v>0</v>
      </c>
      <c r="I27" s="559">
        <v>0</v>
      </c>
      <c r="K27" s="199"/>
      <c r="L27" s="200" t="s">
        <v>551</v>
      </c>
      <c r="M27" s="201" t="s">
        <v>284</v>
      </c>
      <c r="N27" s="202"/>
      <c r="O27" s="220" t="s">
        <v>566</v>
      </c>
      <c r="P27" s="759">
        <f>'Ｓ４６（1971）'!A27</f>
        <v>0</v>
      </c>
      <c r="Q27" s="205">
        <f>'Ｓ４６（1971）'!B27</f>
        <v>0</v>
      </c>
      <c r="R27" s="205">
        <f>'Ｓ４６（1971）'!D27</f>
        <v>0</v>
      </c>
      <c r="S27" s="205">
        <f>'Ｓ４６（1971）'!E27</f>
        <v>0</v>
      </c>
      <c r="T27" s="206">
        <f>'Ｓ４６（1971）'!G27</f>
        <v>0</v>
      </c>
      <c r="U27" s="207"/>
      <c r="V27" s="200"/>
      <c r="W27" s="172"/>
      <c r="X27" s="172"/>
      <c r="Y27" s="172"/>
      <c r="Z27" s="209"/>
      <c r="AA27" s="210"/>
      <c r="AB27" s="210"/>
      <c r="AC27" s="545"/>
      <c r="AD27" s="165"/>
      <c r="AE27" s="165"/>
      <c r="AF27" s="165"/>
      <c r="AG27" s="165"/>
      <c r="AH27" s="165"/>
    </row>
    <row r="28" spans="1:34" ht="14.45" customHeight="1">
      <c r="A28" s="557">
        <v>16843</v>
      </c>
      <c r="B28" s="558">
        <v>3221</v>
      </c>
      <c r="C28" s="558">
        <v>13622</v>
      </c>
      <c r="D28" s="558">
        <v>0</v>
      </c>
      <c r="E28" s="558">
        <v>6938</v>
      </c>
      <c r="F28" s="558">
        <v>7425</v>
      </c>
      <c r="G28" s="558">
        <v>0</v>
      </c>
      <c r="H28" s="558">
        <v>0</v>
      </c>
      <c r="I28" s="559">
        <v>2480</v>
      </c>
      <c r="K28" s="199" t="s">
        <v>567</v>
      </c>
      <c r="L28" s="221"/>
      <c r="M28" s="201" t="s">
        <v>292</v>
      </c>
      <c r="N28" s="202"/>
      <c r="O28" s="220" t="s">
        <v>453</v>
      </c>
      <c r="P28" s="759">
        <f>'Ｓ４６（1971）'!A28</f>
        <v>16843</v>
      </c>
      <c r="Q28" s="205">
        <f>'Ｓ４６（1971）'!B28</f>
        <v>3221</v>
      </c>
      <c r="R28" s="205">
        <f>'Ｓ４６（1971）'!D28</f>
        <v>0</v>
      </c>
      <c r="S28" s="205">
        <f>'Ｓ４６（1971）'!E28</f>
        <v>6938</v>
      </c>
      <c r="T28" s="206">
        <f>'Ｓ４６（1971）'!G28</f>
        <v>0</v>
      </c>
      <c r="U28" s="207"/>
      <c r="V28" s="200"/>
      <c r="W28" s="172"/>
      <c r="X28" s="172"/>
      <c r="Y28" s="172"/>
      <c r="Z28" s="209"/>
      <c r="AA28" s="210"/>
      <c r="AB28" s="210"/>
      <c r="AC28" s="545"/>
      <c r="AD28" s="165"/>
      <c r="AE28" s="165"/>
      <c r="AF28" s="165"/>
      <c r="AG28" s="165"/>
      <c r="AH28" s="165"/>
    </row>
    <row r="29" spans="1:34" ht="14.45" customHeight="1">
      <c r="A29" s="557">
        <v>0</v>
      </c>
      <c r="B29" s="558">
        <v>0</v>
      </c>
      <c r="C29" s="558">
        <v>0</v>
      </c>
      <c r="D29" s="558">
        <v>0</v>
      </c>
      <c r="E29" s="558">
        <v>0</v>
      </c>
      <c r="F29" s="558">
        <v>0</v>
      </c>
      <c r="G29" s="558">
        <v>0</v>
      </c>
      <c r="H29" s="558">
        <v>0</v>
      </c>
      <c r="I29" s="559">
        <v>0</v>
      </c>
      <c r="K29" s="199" t="s">
        <v>4</v>
      </c>
      <c r="L29" s="178" t="s">
        <v>480</v>
      </c>
      <c r="M29" s="202"/>
      <c r="N29" s="202"/>
      <c r="O29" s="220" t="s">
        <v>568</v>
      </c>
      <c r="P29" s="759">
        <f>'Ｓ４６（1971）'!A29</f>
        <v>0</v>
      </c>
      <c r="Q29" s="205">
        <f>'Ｓ４６（1971）'!B29</f>
        <v>0</v>
      </c>
      <c r="R29" s="205">
        <f>'Ｓ４６（1971）'!D29</f>
        <v>0</v>
      </c>
      <c r="S29" s="205">
        <f>'Ｓ４６（1971）'!E29</f>
        <v>0</v>
      </c>
      <c r="T29" s="206">
        <f>'Ｓ４６（1971）'!G29</f>
        <v>0</v>
      </c>
      <c r="U29" s="207" t="s">
        <v>0</v>
      </c>
      <c r="V29" s="200"/>
      <c r="W29" s="172"/>
      <c r="X29" s="172"/>
      <c r="Y29" s="212"/>
      <c r="Z29" s="209"/>
      <c r="AA29" s="210"/>
      <c r="AB29" s="210"/>
      <c r="AC29" s="545"/>
      <c r="AD29" s="165"/>
      <c r="AE29" s="165"/>
      <c r="AF29" s="165"/>
      <c r="AG29" s="165"/>
      <c r="AH29" s="165"/>
    </row>
    <row r="30" spans="1:34" ht="14.45" customHeight="1">
      <c r="A30" s="557">
        <v>0</v>
      </c>
      <c r="B30" s="558">
        <v>0</v>
      </c>
      <c r="C30" s="558">
        <v>0</v>
      </c>
      <c r="D30" s="558">
        <v>0</v>
      </c>
      <c r="E30" s="558">
        <v>0</v>
      </c>
      <c r="F30" s="558">
        <v>0</v>
      </c>
      <c r="G30" s="558">
        <v>0</v>
      </c>
      <c r="H30" s="558">
        <v>0</v>
      </c>
      <c r="I30" s="559">
        <v>0</v>
      </c>
      <c r="K30" s="199"/>
      <c r="L30" s="200"/>
      <c r="M30" s="201" t="s">
        <v>298</v>
      </c>
      <c r="N30" s="202"/>
      <c r="O30" s="220" t="s">
        <v>569</v>
      </c>
      <c r="P30" s="759">
        <f>'Ｓ４６（1971）'!A30</f>
        <v>0</v>
      </c>
      <c r="Q30" s="205">
        <f>'Ｓ４６（1971）'!B30</f>
        <v>0</v>
      </c>
      <c r="R30" s="205">
        <f>'Ｓ４６（1971）'!D30</f>
        <v>0</v>
      </c>
      <c r="S30" s="205">
        <f>'Ｓ４６（1971）'!E30</f>
        <v>0</v>
      </c>
      <c r="T30" s="206">
        <f>'Ｓ４６（1971）'!G30</f>
        <v>0</v>
      </c>
      <c r="U30" s="207"/>
      <c r="V30" s="200"/>
      <c r="W30" s="172"/>
      <c r="X30" s="172"/>
      <c r="Y30" s="212"/>
      <c r="Z30" s="209"/>
      <c r="AA30" s="210"/>
      <c r="AB30" s="210"/>
      <c r="AC30" s="545"/>
      <c r="AD30" s="165"/>
      <c r="AE30" s="165"/>
      <c r="AF30" s="165"/>
      <c r="AG30" s="165"/>
      <c r="AH30" s="165"/>
    </row>
    <row r="31" spans="1:34" ht="14.45" customHeight="1">
      <c r="A31" s="557">
        <v>0</v>
      </c>
      <c r="B31" s="558">
        <v>0</v>
      </c>
      <c r="C31" s="558">
        <v>0</v>
      </c>
      <c r="D31" s="558">
        <v>0</v>
      </c>
      <c r="E31" s="558">
        <v>0</v>
      </c>
      <c r="F31" s="558">
        <v>0</v>
      </c>
      <c r="G31" s="558">
        <v>0</v>
      </c>
      <c r="H31" s="558">
        <v>0</v>
      </c>
      <c r="I31" s="559">
        <v>0</v>
      </c>
      <c r="K31" s="199"/>
      <c r="L31" s="200"/>
      <c r="M31" s="201" t="s">
        <v>297</v>
      </c>
      <c r="N31" s="202"/>
      <c r="O31" s="220" t="s">
        <v>570</v>
      </c>
      <c r="P31" s="759">
        <f>'Ｓ４６（1971）'!A31</f>
        <v>0</v>
      </c>
      <c r="Q31" s="205">
        <f>'Ｓ４６（1971）'!B31</f>
        <v>0</v>
      </c>
      <c r="R31" s="205">
        <f>'Ｓ４６（1971）'!D31</f>
        <v>0</v>
      </c>
      <c r="S31" s="205">
        <f>'Ｓ４６（1971）'!E31</f>
        <v>0</v>
      </c>
      <c r="T31" s="206">
        <f>'Ｓ４６（1971）'!G31</f>
        <v>0</v>
      </c>
      <c r="U31" s="207"/>
      <c r="V31" s="200"/>
      <c r="W31" s="172"/>
      <c r="X31" s="172"/>
      <c r="Y31" s="212"/>
      <c r="Z31" s="209"/>
      <c r="AA31" s="210"/>
      <c r="AB31" s="210"/>
      <c r="AC31" s="545"/>
      <c r="AD31" s="165"/>
      <c r="AE31" s="165"/>
      <c r="AF31" s="165"/>
      <c r="AG31" s="165"/>
      <c r="AH31" s="165"/>
    </row>
    <row r="32" spans="1:34" ht="14.45" customHeight="1">
      <c r="A32" s="557">
        <v>15844</v>
      </c>
      <c r="B32" s="558">
        <v>15844</v>
      </c>
      <c r="C32" s="558">
        <v>0</v>
      </c>
      <c r="D32" s="558">
        <v>6544</v>
      </c>
      <c r="E32" s="558">
        <v>111</v>
      </c>
      <c r="F32" s="558">
        <v>0</v>
      </c>
      <c r="G32" s="558">
        <v>3600</v>
      </c>
      <c r="H32" s="558">
        <v>0</v>
      </c>
      <c r="I32" s="559">
        <v>5589</v>
      </c>
      <c r="K32" s="199"/>
      <c r="L32" s="200"/>
      <c r="M32" s="201" t="s">
        <v>292</v>
      </c>
      <c r="N32" s="202"/>
      <c r="O32" s="220"/>
      <c r="P32" s="758">
        <f>P29-P30-P31</f>
        <v>0</v>
      </c>
      <c r="Q32" s="225">
        <f>Q29-Q30-Q31</f>
        <v>0</v>
      </c>
      <c r="R32" s="225">
        <f>R29-R30-R31</f>
        <v>0</v>
      </c>
      <c r="S32" s="225">
        <f>S29-S30-S31</f>
        <v>0</v>
      </c>
      <c r="T32" s="226">
        <f>T29-T30-T31</f>
        <v>0</v>
      </c>
      <c r="U32" s="207"/>
      <c r="V32" s="200"/>
      <c r="W32" s="172"/>
      <c r="X32" s="172"/>
      <c r="Y32" s="212"/>
      <c r="Z32" s="209"/>
      <c r="AA32" s="210"/>
      <c r="AB32" s="210"/>
      <c r="AC32" s="545"/>
      <c r="AD32" s="165"/>
      <c r="AE32" s="165"/>
      <c r="AF32" s="165"/>
      <c r="AG32" s="165"/>
      <c r="AH32" s="165"/>
    </row>
    <row r="33" spans="1:34" ht="14.45" customHeight="1">
      <c r="A33" s="557">
        <v>2910</v>
      </c>
      <c r="B33" s="558">
        <v>2910</v>
      </c>
      <c r="C33" s="558">
        <v>0</v>
      </c>
      <c r="D33" s="558">
        <v>1940</v>
      </c>
      <c r="E33" s="558">
        <v>0</v>
      </c>
      <c r="F33" s="558">
        <v>0</v>
      </c>
      <c r="G33" s="558">
        <v>0</v>
      </c>
      <c r="H33" s="558">
        <v>0</v>
      </c>
      <c r="I33" s="559">
        <v>970</v>
      </c>
      <c r="K33" s="199"/>
      <c r="L33" s="178"/>
      <c r="M33" s="201" t="s">
        <v>280</v>
      </c>
      <c r="N33" s="202"/>
      <c r="O33" s="220" t="s">
        <v>571</v>
      </c>
      <c r="P33" s="759">
        <f>'Ｓ４６（1971）'!A33</f>
        <v>2910</v>
      </c>
      <c r="Q33" s="205">
        <f>'Ｓ４６（1971）'!B33</f>
        <v>2910</v>
      </c>
      <c r="R33" s="205">
        <f>'Ｓ４６（1971）'!D33</f>
        <v>1940</v>
      </c>
      <c r="S33" s="205">
        <f>'Ｓ４６（1971）'!E33</f>
        <v>0</v>
      </c>
      <c r="T33" s="206">
        <f>'Ｓ４６（1971）'!G33</f>
        <v>0</v>
      </c>
      <c r="U33" s="207" t="s">
        <v>0</v>
      </c>
      <c r="V33" s="201" t="s">
        <v>572</v>
      </c>
      <c r="W33" s="202"/>
      <c r="X33" s="202"/>
      <c r="Y33" s="203" t="s">
        <v>544</v>
      </c>
      <c r="Z33" s="204">
        <f>+A174</f>
        <v>0</v>
      </c>
      <c r="AA33" s="205">
        <f>+B174</f>
        <v>0</v>
      </c>
      <c r="AB33" s="205">
        <f>+C174</f>
        <v>0</v>
      </c>
      <c r="AC33" s="548">
        <f>+E174</f>
        <v>0</v>
      </c>
      <c r="AD33" s="165"/>
      <c r="AE33" s="165"/>
      <c r="AF33" s="165"/>
      <c r="AG33" s="165"/>
      <c r="AH33" s="165"/>
    </row>
    <row r="34" spans="1:34" ht="14.45" customHeight="1">
      <c r="A34" s="557">
        <v>0</v>
      </c>
      <c r="B34" s="558">
        <v>0</v>
      </c>
      <c r="C34" s="558">
        <v>0</v>
      </c>
      <c r="D34" s="558">
        <v>0</v>
      </c>
      <c r="E34" s="558">
        <v>0</v>
      </c>
      <c r="F34" s="558">
        <v>0</v>
      </c>
      <c r="G34" s="558">
        <v>0</v>
      </c>
      <c r="H34" s="558">
        <v>0</v>
      </c>
      <c r="I34" s="559">
        <v>0</v>
      </c>
      <c r="K34" s="199"/>
      <c r="L34" s="200"/>
      <c r="M34" s="201" t="s">
        <v>281</v>
      </c>
      <c r="N34" s="202"/>
      <c r="O34" s="220" t="s">
        <v>573</v>
      </c>
      <c r="P34" s="759">
        <f>'Ｓ４６（1971）'!A34</f>
        <v>0</v>
      </c>
      <c r="Q34" s="205">
        <f>'Ｓ４６（1971）'!B34</f>
        <v>0</v>
      </c>
      <c r="R34" s="205">
        <f>'Ｓ４６（1971）'!D34</f>
        <v>0</v>
      </c>
      <c r="S34" s="205">
        <f>'Ｓ４６（1971）'!E34</f>
        <v>0</v>
      </c>
      <c r="T34" s="206">
        <f>'Ｓ４６（1971）'!G34</f>
        <v>0</v>
      </c>
      <c r="U34" s="207"/>
      <c r="V34" s="200"/>
      <c r="W34" s="172"/>
      <c r="X34" s="172"/>
      <c r="Y34" s="212"/>
      <c r="Z34" s="209"/>
      <c r="AA34" s="210"/>
      <c r="AB34" s="210"/>
      <c r="AC34" s="545"/>
      <c r="AD34" s="165"/>
      <c r="AE34" s="165"/>
      <c r="AF34" s="165"/>
      <c r="AG34" s="165"/>
      <c r="AH34" s="165"/>
    </row>
    <row r="35" spans="1:34" ht="14.45" customHeight="1">
      <c r="A35" s="557">
        <v>0</v>
      </c>
      <c r="B35" s="558">
        <v>0</v>
      </c>
      <c r="C35" s="558">
        <v>0</v>
      </c>
      <c r="D35" s="558">
        <v>0</v>
      </c>
      <c r="E35" s="558">
        <v>0</v>
      </c>
      <c r="F35" s="558">
        <v>0</v>
      </c>
      <c r="G35" s="558">
        <v>0</v>
      </c>
      <c r="H35" s="558">
        <v>0</v>
      </c>
      <c r="I35" s="559">
        <v>0</v>
      </c>
      <c r="K35" s="199" t="s">
        <v>574</v>
      </c>
      <c r="L35" s="200"/>
      <c r="M35" s="201" t="s">
        <v>282</v>
      </c>
      <c r="N35" s="202"/>
      <c r="O35" s="220" t="s">
        <v>575</v>
      </c>
      <c r="P35" s="759">
        <f>'Ｓ４６（1971）'!A35</f>
        <v>0</v>
      </c>
      <c r="Q35" s="205">
        <f>'Ｓ４６（1971）'!B35</f>
        <v>0</v>
      </c>
      <c r="R35" s="205">
        <f>'Ｓ４６（1971）'!D35</f>
        <v>0</v>
      </c>
      <c r="S35" s="205">
        <f>'Ｓ４６（1971）'!E35</f>
        <v>0</v>
      </c>
      <c r="T35" s="206">
        <f>'Ｓ４６（1971）'!G35</f>
        <v>0</v>
      </c>
      <c r="U35" s="207"/>
      <c r="V35" s="200"/>
      <c r="W35" s="172"/>
      <c r="X35" s="172"/>
      <c r="Y35" s="212"/>
      <c r="Z35" s="209"/>
      <c r="AA35" s="210"/>
      <c r="AB35" s="210"/>
      <c r="AC35" s="545"/>
      <c r="AD35" s="165"/>
      <c r="AE35" s="165"/>
      <c r="AF35" s="165"/>
      <c r="AG35" s="165"/>
      <c r="AH35" s="165"/>
    </row>
    <row r="36" spans="1:34" ht="14.45" customHeight="1">
      <c r="A36" s="557">
        <v>0</v>
      </c>
      <c r="B36" s="558">
        <v>0</v>
      </c>
      <c r="C36" s="558">
        <v>0</v>
      </c>
      <c r="D36" s="558">
        <v>0</v>
      </c>
      <c r="E36" s="558">
        <v>0</v>
      </c>
      <c r="F36" s="558">
        <v>0</v>
      </c>
      <c r="G36" s="558">
        <v>0</v>
      </c>
      <c r="H36" s="558">
        <v>0</v>
      </c>
      <c r="I36" s="559">
        <v>0</v>
      </c>
      <c r="K36" s="199"/>
      <c r="L36" s="200" t="s">
        <v>576</v>
      </c>
      <c r="M36" s="201" t="s">
        <v>283</v>
      </c>
      <c r="N36" s="202"/>
      <c r="O36" s="220" t="s">
        <v>577</v>
      </c>
      <c r="P36" s="759">
        <f>'Ｓ４６（1971）'!A36</f>
        <v>0</v>
      </c>
      <c r="Q36" s="205">
        <f>'Ｓ４６（1971）'!B36</f>
        <v>0</v>
      </c>
      <c r="R36" s="205">
        <f>'Ｓ４６（1971）'!D36</f>
        <v>0</v>
      </c>
      <c r="S36" s="205">
        <f>'Ｓ４６（1971）'!E36</f>
        <v>0</v>
      </c>
      <c r="T36" s="206">
        <f>'Ｓ４６（1971）'!G36</f>
        <v>0</v>
      </c>
      <c r="U36" s="207"/>
      <c r="V36" s="200"/>
      <c r="W36" s="172"/>
      <c r="X36" s="172"/>
      <c r="Y36" s="212"/>
      <c r="Z36" s="209"/>
      <c r="AA36" s="210"/>
      <c r="AB36" s="210"/>
      <c r="AC36" s="545"/>
      <c r="AD36" s="165"/>
      <c r="AE36" s="165"/>
      <c r="AF36" s="165"/>
      <c r="AG36" s="165"/>
      <c r="AH36" s="165"/>
    </row>
    <row r="37" spans="1:34" ht="14.45" customHeight="1">
      <c r="A37" s="557">
        <v>0</v>
      </c>
      <c r="B37" s="558">
        <v>0</v>
      </c>
      <c r="C37" s="558">
        <v>0</v>
      </c>
      <c r="D37" s="558">
        <v>0</v>
      </c>
      <c r="E37" s="558">
        <v>0</v>
      </c>
      <c r="F37" s="558">
        <v>0</v>
      </c>
      <c r="G37" s="558">
        <v>0</v>
      </c>
      <c r="H37" s="558">
        <v>0</v>
      </c>
      <c r="I37" s="559">
        <v>0</v>
      </c>
      <c r="K37" s="199"/>
      <c r="L37" s="200"/>
      <c r="M37" s="201" t="s">
        <v>284</v>
      </c>
      <c r="N37" s="202"/>
      <c r="O37" s="220" t="s">
        <v>578</v>
      </c>
      <c r="P37" s="759">
        <f>'Ｓ４６（1971）'!A37</f>
        <v>0</v>
      </c>
      <c r="Q37" s="205">
        <f>'Ｓ４６（1971）'!B37</f>
        <v>0</v>
      </c>
      <c r="R37" s="205">
        <f>'Ｓ４６（1971）'!D37</f>
        <v>0</v>
      </c>
      <c r="S37" s="205">
        <f>'Ｓ４６（1971）'!E37</f>
        <v>0</v>
      </c>
      <c r="T37" s="206">
        <f>'Ｓ４６（1971）'!G37</f>
        <v>0</v>
      </c>
      <c r="U37" s="207"/>
      <c r="V37" s="200"/>
      <c r="W37" s="172"/>
      <c r="X37" s="172"/>
      <c r="Y37" s="212"/>
      <c r="Z37" s="209"/>
      <c r="AA37" s="210"/>
      <c r="AB37" s="210"/>
      <c r="AC37" s="545"/>
      <c r="AD37" s="165"/>
      <c r="AE37" s="165"/>
      <c r="AF37" s="165"/>
      <c r="AG37" s="165"/>
      <c r="AH37" s="165"/>
    </row>
    <row r="38" spans="1:34" ht="14.45" customHeight="1">
      <c r="A38" s="557">
        <v>0</v>
      </c>
      <c r="B38" s="558">
        <v>0</v>
      </c>
      <c r="C38" s="558">
        <v>0</v>
      </c>
      <c r="D38" s="558">
        <v>0</v>
      </c>
      <c r="E38" s="558">
        <v>0</v>
      </c>
      <c r="F38" s="558">
        <v>0</v>
      </c>
      <c r="G38" s="558">
        <v>0</v>
      </c>
      <c r="H38" s="558">
        <v>0</v>
      </c>
      <c r="I38" s="559">
        <v>0</v>
      </c>
      <c r="K38" s="199"/>
      <c r="L38" s="200"/>
      <c r="M38" s="201" t="s">
        <v>326</v>
      </c>
      <c r="N38" s="202"/>
      <c r="O38" s="220" t="s">
        <v>579</v>
      </c>
      <c r="P38" s="759">
        <f>'Ｓ４６（1971）'!A38</f>
        <v>0</v>
      </c>
      <c r="Q38" s="205">
        <f>'Ｓ４６（1971）'!B38</f>
        <v>0</v>
      </c>
      <c r="R38" s="205">
        <f>'Ｓ４６（1971）'!D38</f>
        <v>0</v>
      </c>
      <c r="S38" s="205">
        <f>'Ｓ４６（1971）'!E38</f>
        <v>0</v>
      </c>
      <c r="T38" s="206">
        <f>'Ｓ４６（1971）'!G38</f>
        <v>0</v>
      </c>
      <c r="U38" s="207"/>
      <c r="V38" s="200"/>
      <c r="W38" s="172"/>
      <c r="X38" s="172"/>
      <c r="Y38" s="212"/>
      <c r="Z38" s="209"/>
      <c r="AA38" s="210"/>
      <c r="AB38" s="210"/>
      <c r="AC38" s="545"/>
      <c r="AD38" s="165"/>
      <c r="AE38" s="165"/>
      <c r="AF38" s="165"/>
      <c r="AG38" s="165"/>
      <c r="AH38" s="165"/>
    </row>
    <row r="39" spans="1:34" ht="14.45" customHeight="1">
      <c r="A39" s="557">
        <v>0</v>
      </c>
      <c r="B39" s="558">
        <v>0</v>
      </c>
      <c r="C39" s="558">
        <v>0</v>
      </c>
      <c r="D39" s="558">
        <v>0</v>
      </c>
      <c r="E39" s="558">
        <v>0</v>
      </c>
      <c r="F39" s="558">
        <v>0</v>
      </c>
      <c r="G39" s="558">
        <v>0</v>
      </c>
      <c r="H39" s="558">
        <v>0</v>
      </c>
      <c r="I39" s="559">
        <v>0</v>
      </c>
      <c r="K39" s="199"/>
      <c r="L39" s="200"/>
      <c r="M39" s="178" t="s">
        <v>285</v>
      </c>
      <c r="N39" s="202"/>
      <c r="O39" s="220" t="s">
        <v>580</v>
      </c>
      <c r="P39" s="759">
        <f>'Ｓ４６（1971）'!A39</f>
        <v>0</v>
      </c>
      <c r="Q39" s="205">
        <f>'Ｓ４６（1971）'!B39</f>
        <v>0</v>
      </c>
      <c r="R39" s="205">
        <f>'Ｓ４６（1971）'!D39</f>
        <v>0</v>
      </c>
      <c r="S39" s="205">
        <f>'Ｓ４６（1971）'!E39</f>
        <v>0</v>
      </c>
      <c r="T39" s="206">
        <f>'Ｓ４６（1971）'!G39</f>
        <v>0</v>
      </c>
      <c r="U39" s="207"/>
      <c r="V39" s="200"/>
      <c r="W39" s="172"/>
      <c r="X39" s="172"/>
      <c r="Y39" s="212"/>
      <c r="Z39" s="209"/>
      <c r="AA39" s="210"/>
      <c r="AB39" s="210"/>
      <c r="AC39" s="545"/>
      <c r="AD39" s="165"/>
      <c r="AE39" s="165"/>
      <c r="AF39" s="165"/>
      <c r="AG39" s="165"/>
      <c r="AH39" s="165"/>
    </row>
    <row r="40" spans="1:34" ht="14.45" customHeight="1">
      <c r="A40" s="557">
        <v>0</v>
      </c>
      <c r="B40" s="558">
        <v>0</v>
      </c>
      <c r="C40" s="558">
        <v>0</v>
      </c>
      <c r="D40" s="558">
        <v>0</v>
      </c>
      <c r="E40" s="558">
        <v>0</v>
      </c>
      <c r="F40" s="558">
        <v>0</v>
      </c>
      <c r="G40" s="558">
        <v>0</v>
      </c>
      <c r="H40" s="558">
        <v>0</v>
      </c>
      <c r="I40" s="559">
        <v>0</v>
      </c>
      <c r="K40" s="199"/>
      <c r="L40" s="200" t="s">
        <v>581</v>
      </c>
      <c r="M40" s="200"/>
      <c r="N40" s="201" t="s">
        <v>286</v>
      </c>
      <c r="O40" s="220" t="s">
        <v>582</v>
      </c>
      <c r="P40" s="759">
        <f>'Ｓ４６（1971）'!A40</f>
        <v>0</v>
      </c>
      <c r="Q40" s="205">
        <f>'Ｓ４６（1971）'!B40</f>
        <v>0</v>
      </c>
      <c r="R40" s="205">
        <f>'Ｓ４６（1971）'!D40</f>
        <v>0</v>
      </c>
      <c r="S40" s="205">
        <f>'Ｓ４６（1971）'!E40</f>
        <v>0</v>
      </c>
      <c r="T40" s="206">
        <f>'Ｓ４６（1971）'!G40</f>
        <v>0</v>
      </c>
      <c r="U40" s="207"/>
      <c r="V40" s="201" t="s">
        <v>286</v>
      </c>
      <c r="W40" s="202"/>
      <c r="X40" s="202"/>
      <c r="Y40" s="203" t="s">
        <v>583</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8">
        <v>0</v>
      </c>
      <c r="I41" s="559">
        <v>0</v>
      </c>
      <c r="K41" s="199"/>
      <c r="L41" s="200"/>
      <c r="M41" s="200"/>
      <c r="N41" s="201" t="s">
        <v>287</v>
      </c>
      <c r="O41" s="220" t="s">
        <v>584</v>
      </c>
      <c r="P41" s="759">
        <f>'Ｓ４６（1971）'!A41</f>
        <v>0</v>
      </c>
      <c r="Q41" s="205">
        <f>'Ｓ４６（1971）'!B41</f>
        <v>0</v>
      </c>
      <c r="R41" s="205">
        <f>'Ｓ４６（1971）'!D41</f>
        <v>0</v>
      </c>
      <c r="S41" s="205">
        <f>'Ｓ４６（1971）'!E41</f>
        <v>0</v>
      </c>
      <c r="T41" s="206">
        <f>'Ｓ４６（1971）'!G41</f>
        <v>0</v>
      </c>
      <c r="U41" s="207"/>
      <c r="V41" s="200"/>
      <c r="W41" s="172"/>
      <c r="X41" s="172"/>
      <c r="Y41" s="212"/>
      <c r="Z41" s="209"/>
      <c r="AA41" s="210"/>
      <c r="AB41" s="210"/>
      <c r="AC41" s="545"/>
      <c r="AD41" s="165"/>
      <c r="AE41" s="165"/>
      <c r="AF41" s="165"/>
      <c r="AG41" s="165"/>
      <c r="AH41" s="165"/>
    </row>
    <row r="42" spans="1:34" ht="14.45" customHeight="1">
      <c r="A42" s="557">
        <v>0</v>
      </c>
      <c r="B42" s="558">
        <v>0</v>
      </c>
      <c r="C42" s="558">
        <v>0</v>
      </c>
      <c r="D42" s="558">
        <v>0</v>
      </c>
      <c r="E42" s="558">
        <v>0</v>
      </c>
      <c r="F42" s="558">
        <v>0</v>
      </c>
      <c r="G42" s="558">
        <v>0</v>
      </c>
      <c r="H42" s="558">
        <v>0</v>
      </c>
      <c r="I42" s="559">
        <v>0</v>
      </c>
      <c r="K42" s="199" t="s">
        <v>420</v>
      </c>
      <c r="L42" s="200"/>
      <c r="M42" s="200"/>
      <c r="N42" s="201" t="s">
        <v>288</v>
      </c>
      <c r="O42" s="220" t="s">
        <v>585</v>
      </c>
      <c r="P42" s="759">
        <f>'Ｓ４６（1971）'!A42</f>
        <v>0</v>
      </c>
      <c r="Q42" s="205">
        <f>'Ｓ４６（1971）'!B42</f>
        <v>0</v>
      </c>
      <c r="R42" s="205">
        <f>'Ｓ４６（1971）'!D42</f>
        <v>0</v>
      </c>
      <c r="S42" s="205">
        <f>'Ｓ４６（1971）'!E42</f>
        <v>0</v>
      </c>
      <c r="T42" s="206">
        <f>'Ｓ４６（1971）'!G42</f>
        <v>0</v>
      </c>
      <c r="U42" s="207"/>
      <c r="V42" s="200"/>
      <c r="W42" s="172"/>
      <c r="X42" s="172"/>
      <c r="Y42" s="212"/>
      <c r="Z42" s="209"/>
      <c r="AA42" s="210"/>
      <c r="AB42" s="210"/>
      <c r="AC42" s="545"/>
      <c r="AD42" s="165"/>
      <c r="AE42" s="165"/>
      <c r="AF42" s="165"/>
      <c r="AG42" s="165"/>
      <c r="AH42" s="165"/>
    </row>
    <row r="43" spans="1:34" ht="14.45" customHeight="1">
      <c r="A43" s="557">
        <v>0</v>
      </c>
      <c r="B43" s="558">
        <v>0</v>
      </c>
      <c r="C43" s="558">
        <v>0</v>
      </c>
      <c r="D43" s="558">
        <v>0</v>
      </c>
      <c r="E43" s="558">
        <v>0</v>
      </c>
      <c r="F43" s="558">
        <v>0</v>
      </c>
      <c r="G43" s="558">
        <v>0</v>
      </c>
      <c r="H43" s="558">
        <v>0</v>
      </c>
      <c r="I43" s="559">
        <v>0</v>
      </c>
      <c r="K43" s="199"/>
      <c r="L43" s="200"/>
      <c r="M43" s="200"/>
      <c r="N43" s="201" t="s">
        <v>586</v>
      </c>
      <c r="O43" s="220" t="s">
        <v>587</v>
      </c>
      <c r="P43" s="759">
        <f>'Ｓ４６（1971）'!A43</f>
        <v>0</v>
      </c>
      <c r="Q43" s="205">
        <f>'Ｓ４６（1971）'!B43</f>
        <v>0</v>
      </c>
      <c r="R43" s="205">
        <f>'Ｓ４６（1971）'!D43</f>
        <v>0</v>
      </c>
      <c r="S43" s="205">
        <f>'Ｓ４６（1971）'!E43</f>
        <v>0</v>
      </c>
      <c r="T43" s="206">
        <f>'Ｓ４６（1971）'!G43</f>
        <v>0</v>
      </c>
      <c r="U43" s="207"/>
      <c r="V43" s="200"/>
      <c r="W43" s="172"/>
      <c r="X43" s="172"/>
      <c r="Y43" s="212"/>
      <c r="Z43" s="209"/>
      <c r="AA43" s="210"/>
      <c r="AB43" s="210"/>
      <c r="AC43" s="545"/>
      <c r="AD43" s="165"/>
      <c r="AE43" s="165"/>
      <c r="AF43" s="165"/>
      <c r="AG43" s="165"/>
      <c r="AH43" s="165"/>
    </row>
    <row r="44" spans="1:34" ht="14.45" customHeight="1">
      <c r="A44" s="557">
        <v>12934</v>
      </c>
      <c r="B44" s="558">
        <v>12934</v>
      </c>
      <c r="C44" s="558">
        <v>0</v>
      </c>
      <c r="D44" s="558">
        <v>4604</v>
      </c>
      <c r="E44" s="558">
        <v>111</v>
      </c>
      <c r="F44" s="558">
        <v>0</v>
      </c>
      <c r="G44" s="558">
        <v>3600</v>
      </c>
      <c r="H44" s="558">
        <v>0</v>
      </c>
      <c r="I44" s="559">
        <v>4619</v>
      </c>
      <c r="K44" s="199"/>
      <c r="L44" s="200" t="s">
        <v>551</v>
      </c>
      <c r="M44" s="221"/>
      <c r="N44" s="201" t="s">
        <v>292</v>
      </c>
      <c r="O44" s="220"/>
      <c r="P44" s="758">
        <f>P39-P40-P41-P42-P43</f>
        <v>0</v>
      </c>
      <c r="Q44" s="225">
        <f>Q39-Q40-Q41-Q42-Q43</f>
        <v>0</v>
      </c>
      <c r="R44" s="225">
        <f>R39-R40-R41-R42-R43</f>
        <v>0</v>
      </c>
      <c r="S44" s="225">
        <f>S39-S40-S41-S42-S43</f>
        <v>0</v>
      </c>
      <c r="T44" s="226">
        <f>T39-T40-T41-T42-T43</f>
        <v>0</v>
      </c>
      <c r="U44" s="207"/>
      <c r="V44" s="200"/>
      <c r="W44" s="172"/>
      <c r="X44" s="172"/>
      <c r="Y44" s="212"/>
      <c r="Z44" s="209"/>
      <c r="AA44" s="210"/>
      <c r="AB44" s="210"/>
      <c r="AC44" s="545"/>
      <c r="AD44" s="165"/>
      <c r="AE44" s="165"/>
      <c r="AF44" s="165"/>
      <c r="AG44" s="165"/>
      <c r="AH44" s="165"/>
    </row>
    <row r="45" spans="1:34" ht="14.45" customHeight="1">
      <c r="A45" s="557">
        <v>0</v>
      </c>
      <c r="B45" s="558">
        <v>0</v>
      </c>
      <c r="C45" s="558">
        <v>0</v>
      </c>
      <c r="D45" s="558">
        <v>0</v>
      </c>
      <c r="E45" s="558">
        <v>0</v>
      </c>
      <c r="F45" s="558">
        <v>0</v>
      </c>
      <c r="G45" s="558">
        <v>0</v>
      </c>
      <c r="H45" s="558">
        <v>0</v>
      </c>
      <c r="I45" s="559">
        <v>0</v>
      </c>
      <c r="K45" s="227" t="s">
        <v>846</v>
      </c>
      <c r="L45" s="200"/>
      <c r="M45" s="201" t="s">
        <v>325</v>
      </c>
      <c r="N45" s="202"/>
      <c r="O45" s="220" t="s">
        <v>588</v>
      </c>
      <c r="P45" s="759">
        <f>'Ｓ４６（1971）'!A44</f>
        <v>12934</v>
      </c>
      <c r="Q45" s="205">
        <f>'Ｓ４６（1971）'!B44</f>
        <v>12934</v>
      </c>
      <c r="R45" s="205">
        <f>'Ｓ４６（1971）'!D44</f>
        <v>4604</v>
      </c>
      <c r="S45" s="205">
        <f>'Ｓ４６（1971）'!E44</f>
        <v>111</v>
      </c>
      <c r="T45" s="206">
        <f>'Ｓ４６（1971）'!G44</f>
        <v>3600</v>
      </c>
      <c r="U45" s="207" t="s">
        <v>203</v>
      </c>
      <c r="V45" s="201" t="s">
        <v>589</v>
      </c>
      <c r="W45" s="202"/>
      <c r="X45" s="202"/>
      <c r="Y45" s="203" t="s">
        <v>546</v>
      </c>
      <c r="Z45" s="204">
        <f>+A176</f>
        <v>4014</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8">
        <v>0</v>
      </c>
      <c r="I46" s="559">
        <v>0</v>
      </c>
      <c r="K46" s="199" t="s">
        <v>590</v>
      </c>
      <c r="L46" s="200"/>
      <c r="M46" s="201" t="s">
        <v>324</v>
      </c>
      <c r="N46" s="202"/>
      <c r="O46" s="220" t="s">
        <v>591</v>
      </c>
      <c r="P46" s="759">
        <f>'Ｓ４６（1971）'!A45</f>
        <v>0</v>
      </c>
      <c r="Q46" s="205">
        <f>'Ｓ４６（1971）'!B45</f>
        <v>0</v>
      </c>
      <c r="R46" s="205">
        <f>'Ｓ４６（1971）'!D45</f>
        <v>0</v>
      </c>
      <c r="S46" s="205">
        <f>'Ｓ４６（1971）'!E45</f>
        <v>0</v>
      </c>
      <c r="T46" s="206">
        <f>'Ｓ４６（1971）'!G45</f>
        <v>0</v>
      </c>
      <c r="U46" s="207"/>
      <c r="V46" s="200"/>
      <c r="W46" s="172"/>
      <c r="X46" s="172"/>
      <c r="Y46" s="212"/>
      <c r="Z46" s="209"/>
      <c r="AA46" s="210"/>
      <c r="AB46" s="210"/>
      <c r="AC46" s="545"/>
      <c r="AD46" s="165"/>
      <c r="AE46" s="165"/>
      <c r="AF46" s="165"/>
      <c r="AG46" s="165"/>
      <c r="AH46" s="165"/>
    </row>
    <row r="47" spans="1:34" ht="14.45" customHeight="1">
      <c r="A47" s="557">
        <v>0</v>
      </c>
      <c r="B47" s="558">
        <v>0</v>
      </c>
      <c r="C47" s="558">
        <v>0</v>
      </c>
      <c r="D47" s="558">
        <v>0</v>
      </c>
      <c r="E47" s="558">
        <v>0</v>
      </c>
      <c r="F47" s="558">
        <v>0</v>
      </c>
      <c r="G47" s="558">
        <v>0</v>
      </c>
      <c r="H47" s="558">
        <v>0</v>
      </c>
      <c r="I47" s="559">
        <v>0</v>
      </c>
      <c r="K47" s="199"/>
      <c r="L47" s="221"/>
      <c r="M47" s="201" t="s">
        <v>292</v>
      </c>
      <c r="N47" s="202"/>
      <c r="O47" s="220" t="s">
        <v>592</v>
      </c>
      <c r="P47" s="759">
        <f>'Ｓ４６（1971）'!A46</f>
        <v>0</v>
      </c>
      <c r="Q47" s="205">
        <f>'Ｓ４６（1971）'!B46</f>
        <v>0</v>
      </c>
      <c r="R47" s="205">
        <f>'Ｓ４６（1971）'!D46</f>
        <v>0</v>
      </c>
      <c r="S47" s="205">
        <f>'Ｓ４６（1971）'!E46</f>
        <v>0</v>
      </c>
      <c r="T47" s="206">
        <f>'Ｓ４６（1971）'!G46</f>
        <v>0</v>
      </c>
      <c r="U47" s="207"/>
      <c r="V47" s="200"/>
      <c r="W47" s="172"/>
      <c r="X47" s="172"/>
      <c r="Y47" s="212"/>
      <c r="Z47" s="209"/>
      <c r="AA47" s="210"/>
      <c r="AB47" s="210"/>
      <c r="AC47" s="545"/>
      <c r="AD47" s="165"/>
      <c r="AE47" s="165"/>
      <c r="AF47" s="165"/>
      <c r="AG47" s="165"/>
      <c r="AH47" s="165"/>
    </row>
    <row r="48" spans="1:34" ht="14.45" customHeight="1">
      <c r="A48" s="557">
        <v>0</v>
      </c>
      <c r="B48" s="558">
        <v>0</v>
      </c>
      <c r="C48" s="558">
        <v>0</v>
      </c>
      <c r="D48" s="558">
        <v>0</v>
      </c>
      <c r="E48" s="558">
        <v>0</v>
      </c>
      <c r="F48" s="558">
        <v>0</v>
      </c>
      <c r="G48" s="558">
        <v>0</v>
      </c>
      <c r="H48" s="558">
        <v>0</v>
      </c>
      <c r="I48" s="559">
        <v>0</v>
      </c>
      <c r="K48" s="199" t="s">
        <v>4</v>
      </c>
      <c r="L48" s="178" t="s">
        <v>482</v>
      </c>
      <c r="M48" s="202"/>
      <c r="N48" s="202"/>
      <c r="O48" s="220" t="s">
        <v>593</v>
      </c>
      <c r="P48" s="759">
        <f>'Ｓ４６（1971）'!A47</f>
        <v>0</v>
      </c>
      <c r="Q48" s="205">
        <f>'Ｓ４６（1971）'!B47</f>
        <v>0</v>
      </c>
      <c r="R48" s="205">
        <f>'Ｓ４６（1971）'!D47</f>
        <v>0</v>
      </c>
      <c r="S48" s="205">
        <f>'Ｓ４６（1971）'!E47</f>
        <v>0</v>
      </c>
      <c r="T48" s="206">
        <f>'Ｓ４６（1971）'!G47</f>
        <v>0</v>
      </c>
      <c r="U48" s="207" t="s">
        <v>0</v>
      </c>
      <c r="V48" s="200"/>
      <c r="W48" s="172"/>
      <c r="X48" s="172"/>
      <c r="Y48" s="212"/>
      <c r="Z48" s="209"/>
      <c r="AA48" s="210"/>
      <c r="AB48" s="210"/>
      <c r="AC48" s="545"/>
      <c r="AD48" s="165"/>
      <c r="AE48" s="165"/>
      <c r="AF48" s="165"/>
      <c r="AG48" s="165"/>
      <c r="AH48" s="165"/>
    </row>
    <row r="49" spans="1:38" ht="14.45" customHeight="1">
      <c r="A49" s="557">
        <v>30841</v>
      </c>
      <c r="B49" s="558">
        <v>30841</v>
      </c>
      <c r="C49" s="558">
        <v>0</v>
      </c>
      <c r="D49" s="558">
        <v>3230</v>
      </c>
      <c r="E49" s="558">
        <v>75</v>
      </c>
      <c r="F49" s="558">
        <v>0</v>
      </c>
      <c r="G49" s="558">
        <v>6600</v>
      </c>
      <c r="H49" s="558">
        <v>0</v>
      </c>
      <c r="I49" s="559">
        <v>20936</v>
      </c>
      <c r="K49" s="199"/>
      <c r="L49" s="200"/>
      <c r="M49" s="201" t="s">
        <v>295</v>
      </c>
      <c r="N49" s="202"/>
      <c r="O49" s="220" t="s">
        <v>594</v>
      </c>
      <c r="P49" s="759">
        <f>'Ｓ４６（1971）'!A48</f>
        <v>0</v>
      </c>
      <c r="Q49" s="205">
        <f>'Ｓ４６（1971）'!B48</f>
        <v>0</v>
      </c>
      <c r="R49" s="205">
        <f>'Ｓ４６（1971）'!D48</f>
        <v>0</v>
      </c>
      <c r="S49" s="205">
        <f>'Ｓ４６（1971）'!E48</f>
        <v>0</v>
      </c>
      <c r="T49" s="206">
        <f>'Ｓ４６（1971）'!G48</f>
        <v>0</v>
      </c>
      <c r="U49" s="207"/>
      <c r="V49" s="200"/>
      <c r="W49" s="172"/>
      <c r="X49" s="172"/>
      <c r="Y49" s="212"/>
      <c r="Z49" s="209"/>
      <c r="AA49" s="210"/>
      <c r="AB49" s="210"/>
      <c r="AC49" s="545"/>
      <c r="AD49" s="165"/>
      <c r="AE49" s="165"/>
      <c r="AF49" s="165"/>
      <c r="AG49" s="165"/>
      <c r="AH49" s="165"/>
    </row>
    <row r="50" spans="1:38" ht="14.45" customHeight="1">
      <c r="A50" s="557">
        <v>30841</v>
      </c>
      <c r="B50" s="558">
        <v>30841</v>
      </c>
      <c r="C50" s="558">
        <v>0</v>
      </c>
      <c r="D50" s="558">
        <v>3230</v>
      </c>
      <c r="E50" s="558">
        <v>75</v>
      </c>
      <c r="F50" s="558">
        <v>0</v>
      </c>
      <c r="G50" s="558">
        <v>6600</v>
      </c>
      <c r="H50" s="558">
        <v>0</v>
      </c>
      <c r="I50" s="559">
        <v>20936</v>
      </c>
      <c r="K50" s="199"/>
      <c r="L50" s="221"/>
      <c r="M50" s="201" t="s">
        <v>292</v>
      </c>
      <c r="N50" s="202"/>
      <c r="O50" s="220"/>
      <c r="P50" s="758">
        <f>P48-P49</f>
        <v>0</v>
      </c>
      <c r="Q50" s="225">
        <f>Q48-Q49</f>
        <v>0</v>
      </c>
      <c r="R50" s="225">
        <f>R48-R49</f>
        <v>0</v>
      </c>
      <c r="S50" s="225">
        <f>S48-S49</f>
        <v>0</v>
      </c>
      <c r="T50" s="226">
        <f>T48-T49</f>
        <v>0</v>
      </c>
      <c r="U50" s="207"/>
      <c r="V50" s="221"/>
      <c r="W50" s="222"/>
      <c r="X50" s="222"/>
      <c r="Y50" s="223"/>
      <c r="Z50" s="228"/>
      <c r="AA50" s="229"/>
      <c r="AB50" s="229"/>
      <c r="AC50" s="546"/>
      <c r="AD50" s="165"/>
      <c r="AE50" s="165"/>
      <c r="AF50" s="165"/>
      <c r="AG50" s="165"/>
      <c r="AH50" s="165"/>
    </row>
    <row r="51" spans="1:38" ht="14.45" customHeight="1">
      <c r="A51" s="557">
        <v>0</v>
      </c>
      <c r="B51" s="558">
        <v>0</v>
      </c>
      <c r="C51" s="558">
        <v>0</v>
      </c>
      <c r="D51" s="558">
        <v>0</v>
      </c>
      <c r="E51" s="558">
        <v>0</v>
      </c>
      <c r="F51" s="558">
        <v>0</v>
      </c>
      <c r="G51" s="558">
        <v>0</v>
      </c>
      <c r="H51" s="558">
        <v>0</v>
      </c>
      <c r="I51" s="559">
        <v>0</v>
      </c>
      <c r="K51" s="199"/>
      <c r="L51" s="174"/>
      <c r="M51" s="201" t="s">
        <v>322</v>
      </c>
      <c r="N51" s="202"/>
      <c r="O51" s="220" t="s">
        <v>595</v>
      </c>
      <c r="P51" s="759">
        <f>'Ｓ４６（1971）'!A50</f>
        <v>30841</v>
      </c>
      <c r="Q51" s="205">
        <f>'Ｓ４６（1971）'!B50</f>
        <v>30841</v>
      </c>
      <c r="R51" s="205">
        <f>'Ｓ４６（1971）'!D50</f>
        <v>3230</v>
      </c>
      <c r="S51" s="205">
        <f>'Ｓ４６（1971）'!E50</f>
        <v>75</v>
      </c>
      <c r="T51" s="206">
        <f>'Ｓ４６（1971）'!G50</f>
        <v>6600</v>
      </c>
      <c r="U51" s="207"/>
      <c r="V51" s="201" t="s">
        <v>322</v>
      </c>
      <c r="W51" s="222"/>
      <c r="X51" s="222"/>
      <c r="Y51" s="223" t="s">
        <v>596</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8">
        <v>0</v>
      </c>
      <c r="I52" s="559">
        <v>0</v>
      </c>
      <c r="K52" s="199"/>
      <c r="L52" s="181" t="s">
        <v>597</v>
      </c>
      <c r="M52" s="201" t="s">
        <v>321</v>
      </c>
      <c r="N52" s="202"/>
      <c r="O52" s="220" t="s">
        <v>454</v>
      </c>
      <c r="P52" s="759">
        <f>'Ｓ４６（1971）'!A51</f>
        <v>0</v>
      </c>
      <c r="Q52" s="205">
        <f>'Ｓ４６（1971）'!B51</f>
        <v>0</v>
      </c>
      <c r="R52" s="205">
        <f>'Ｓ４６（1971）'!D51</f>
        <v>0</v>
      </c>
      <c r="S52" s="205">
        <f>'Ｓ４６（1971）'!E51</f>
        <v>0</v>
      </c>
      <c r="T52" s="206">
        <f>'Ｓ４６（1971）'!G51</f>
        <v>0</v>
      </c>
      <c r="U52" s="207"/>
      <c r="V52" s="221" t="s">
        <v>321</v>
      </c>
      <c r="W52" s="222"/>
      <c r="X52" s="222"/>
      <c r="Y52" s="223" t="s">
        <v>541</v>
      </c>
      <c r="Z52" s="231">
        <f t="shared" si="0"/>
        <v>0</v>
      </c>
      <c r="AA52" s="205">
        <f t="shared" si="0"/>
        <v>0</v>
      </c>
      <c r="AB52" s="205">
        <f t="shared" si="0"/>
        <v>0</v>
      </c>
      <c r="AC52" s="548">
        <f>+E171</f>
        <v>0</v>
      </c>
      <c r="AD52" s="165"/>
      <c r="AE52" s="165"/>
      <c r="AF52" s="165"/>
      <c r="AG52" s="165"/>
      <c r="AH52" s="165"/>
    </row>
    <row r="53" spans="1:38" ht="14.45" customHeight="1">
      <c r="A53" s="557">
        <v>0</v>
      </c>
      <c r="B53" s="558">
        <v>0</v>
      </c>
      <c r="C53" s="558">
        <v>0</v>
      </c>
      <c r="D53" s="558">
        <v>0</v>
      </c>
      <c r="E53" s="558">
        <v>0</v>
      </c>
      <c r="F53" s="558">
        <v>0</v>
      </c>
      <c r="G53" s="558">
        <v>0</v>
      </c>
      <c r="H53" s="558">
        <v>0</v>
      </c>
      <c r="I53" s="559">
        <v>0</v>
      </c>
      <c r="K53" s="199"/>
      <c r="L53" s="181"/>
      <c r="M53" s="201" t="s">
        <v>320</v>
      </c>
      <c r="N53" s="202"/>
      <c r="O53" s="220" t="s">
        <v>598</v>
      </c>
      <c r="P53" s="759">
        <f>'Ｓ４６（1971）'!A52</f>
        <v>0</v>
      </c>
      <c r="Q53" s="205">
        <f>'Ｓ４６（1971）'!B52</f>
        <v>0</v>
      </c>
      <c r="R53" s="205">
        <f>'Ｓ４６（1971）'!D52</f>
        <v>0</v>
      </c>
      <c r="S53" s="205">
        <f>'Ｓ４６（1971）'!E52</f>
        <v>0</v>
      </c>
      <c r="T53" s="206">
        <f>'Ｓ４６（1971）'!G52</f>
        <v>0</v>
      </c>
      <c r="U53" s="207"/>
      <c r="V53" s="221"/>
      <c r="W53" s="222"/>
      <c r="X53" s="222"/>
      <c r="Y53" s="223"/>
      <c r="Z53" s="228"/>
      <c r="AA53" s="234"/>
      <c r="AB53" s="229"/>
      <c r="AC53" s="546"/>
      <c r="AD53" s="165"/>
      <c r="AE53" s="165"/>
      <c r="AF53" s="165"/>
      <c r="AG53" s="165"/>
      <c r="AH53" s="165"/>
    </row>
    <row r="54" spans="1:38" ht="14.45" customHeight="1">
      <c r="A54" s="557">
        <v>0</v>
      </c>
      <c r="B54" s="558">
        <v>0</v>
      </c>
      <c r="C54" s="558">
        <v>0</v>
      </c>
      <c r="D54" s="558">
        <v>0</v>
      </c>
      <c r="E54" s="558">
        <v>0</v>
      </c>
      <c r="F54" s="558">
        <v>0</v>
      </c>
      <c r="G54" s="558">
        <v>0</v>
      </c>
      <c r="H54" s="558">
        <v>0</v>
      </c>
      <c r="I54" s="559">
        <v>0</v>
      </c>
      <c r="K54" s="199"/>
      <c r="L54" s="181"/>
      <c r="M54" s="201" t="s">
        <v>319</v>
      </c>
      <c r="N54" s="202"/>
      <c r="O54" s="220" t="s">
        <v>599</v>
      </c>
      <c r="P54" s="759">
        <f>'Ｓ４６（1971）'!A53</f>
        <v>0</v>
      </c>
      <c r="Q54" s="205">
        <f>'Ｓ４６（1971）'!B53</f>
        <v>0</v>
      </c>
      <c r="R54" s="205">
        <f>'Ｓ４６（1971）'!D53</f>
        <v>0</v>
      </c>
      <c r="S54" s="205">
        <f>'Ｓ４６（1971）'!E53</f>
        <v>0</v>
      </c>
      <c r="T54" s="206">
        <f>'Ｓ４６（1971）'!G53</f>
        <v>0</v>
      </c>
      <c r="U54" s="207"/>
      <c r="V54" s="221" t="s">
        <v>319</v>
      </c>
      <c r="W54" s="222"/>
      <c r="X54" s="222"/>
      <c r="Y54" s="223" t="s">
        <v>542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8">
        <v>0</v>
      </c>
      <c r="I55" s="559">
        <v>0</v>
      </c>
      <c r="K55" s="199"/>
      <c r="L55" s="181" t="s">
        <v>600</v>
      </c>
      <c r="M55" s="201" t="s">
        <v>318</v>
      </c>
      <c r="N55" s="202"/>
      <c r="O55" s="220" t="s">
        <v>601</v>
      </c>
      <c r="P55" s="759">
        <f>'Ｓ４６（1971）'!A54</f>
        <v>0</v>
      </c>
      <c r="Q55" s="205">
        <f>'Ｓ４６（1971）'!B54</f>
        <v>0</v>
      </c>
      <c r="R55" s="205">
        <f>'Ｓ４６（1971）'!D54</f>
        <v>0</v>
      </c>
      <c r="S55" s="205">
        <f>'Ｓ４６（1971）'!E54</f>
        <v>0</v>
      </c>
      <c r="T55" s="206">
        <f>'Ｓ４６（1971）'!G54</f>
        <v>0</v>
      </c>
      <c r="U55" s="207"/>
      <c r="V55" s="178"/>
      <c r="W55" s="175"/>
      <c r="X55" s="175"/>
      <c r="Y55" s="216"/>
      <c r="Z55" s="236"/>
      <c r="AA55" s="237"/>
      <c r="AB55" s="237"/>
      <c r="AC55" s="547"/>
      <c r="AD55" s="165"/>
      <c r="AE55" s="165"/>
      <c r="AF55" s="165"/>
      <c r="AG55" s="165"/>
      <c r="AH55" s="165"/>
    </row>
    <row r="56" spans="1:38" ht="14.45" customHeight="1">
      <c r="A56" s="557">
        <v>0</v>
      </c>
      <c r="B56" s="558">
        <v>0</v>
      </c>
      <c r="C56" s="558">
        <v>0</v>
      </c>
      <c r="D56" s="558">
        <v>0</v>
      </c>
      <c r="E56" s="558">
        <v>0</v>
      </c>
      <c r="F56" s="558">
        <v>0</v>
      </c>
      <c r="G56" s="558">
        <v>0</v>
      </c>
      <c r="H56" s="558">
        <v>0</v>
      </c>
      <c r="I56" s="559">
        <v>0</v>
      </c>
      <c r="K56" s="199"/>
      <c r="L56" s="181"/>
      <c r="M56" s="201" t="s">
        <v>317</v>
      </c>
      <c r="N56" s="202"/>
      <c r="O56" s="220" t="s">
        <v>602</v>
      </c>
      <c r="P56" s="759">
        <f>'Ｓ４６（1971）'!A55</f>
        <v>0</v>
      </c>
      <c r="Q56" s="205">
        <f>'Ｓ４６（1971）'!B55</f>
        <v>0</v>
      </c>
      <c r="R56" s="205">
        <f>'Ｓ４６（1971）'!D55</f>
        <v>0</v>
      </c>
      <c r="S56" s="205">
        <f>'Ｓ４６（1971）'!E55</f>
        <v>0</v>
      </c>
      <c r="T56" s="206">
        <f>'Ｓ４６（1971）'!G55</f>
        <v>0</v>
      </c>
      <c r="U56" s="207"/>
      <c r="V56" s="200"/>
      <c r="W56" s="172"/>
      <c r="X56" s="172"/>
      <c r="Y56" s="212"/>
      <c r="Z56" s="209"/>
      <c r="AA56" s="210"/>
      <c r="AB56" s="210"/>
      <c r="AC56" s="545"/>
      <c r="AD56" s="165"/>
      <c r="AE56" s="165"/>
      <c r="AF56" s="165"/>
      <c r="AG56" s="165"/>
      <c r="AH56" s="165"/>
    </row>
    <row r="57" spans="1:38" ht="14.45" customHeight="1">
      <c r="A57" s="557">
        <v>0</v>
      </c>
      <c r="B57" s="558">
        <v>0</v>
      </c>
      <c r="C57" s="558">
        <v>0</v>
      </c>
      <c r="D57" s="558">
        <v>0</v>
      </c>
      <c r="E57" s="558">
        <v>0</v>
      </c>
      <c r="F57" s="558">
        <v>0</v>
      </c>
      <c r="G57" s="558">
        <v>0</v>
      </c>
      <c r="H57" s="558">
        <v>0</v>
      </c>
      <c r="I57" s="559">
        <v>0</v>
      </c>
      <c r="K57" s="199"/>
      <c r="L57" s="181"/>
      <c r="M57" s="201" t="s">
        <v>316</v>
      </c>
      <c r="N57" s="202"/>
      <c r="O57" s="220" t="s">
        <v>603</v>
      </c>
      <c r="P57" s="759">
        <f>'Ｓ４６（1971）'!A56</f>
        <v>0</v>
      </c>
      <c r="Q57" s="205">
        <f>'Ｓ４６（1971）'!B56</f>
        <v>0</v>
      </c>
      <c r="R57" s="205">
        <f>'Ｓ４６（1971）'!D56</f>
        <v>0</v>
      </c>
      <c r="S57" s="205">
        <f>'Ｓ４６（1971）'!E56</f>
        <v>0</v>
      </c>
      <c r="T57" s="206">
        <f>'Ｓ４６（1971）'!G56</f>
        <v>0</v>
      </c>
      <c r="U57" s="207"/>
      <c r="V57" s="200"/>
      <c r="W57" s="172"/>
      <c r="X57" s="172"/>
      <c r="Y57" s="212"/>
      <c r="Z57" s="209"/>
      <c r="AA57" s="210"/>
      <c r="AB57" s="210"/>
      <c r="AC57" s="545"/>
      <c r="AD57" s="165"/>
      <c r="AE57" s="165"/>
      <c r="AF57" s="165"/>
      <c r="AG57" s="165"/>
      <c r="AH57" s="165"/>
    </row>
    <row r="58" spans="1:38" ht="14.45" customHeight="1" thickBot="1">
      <c r="A58" s="557">
        <v>0</v>
      </c>
      <c r="B58" s="558">
        <v>0</v>
      </c>
      <c r="C58" s="558">
        <v>0</v>
      </c>
      <c r="D58" s="558">
        <v>0</v>
      </c>
      <c r="E58" s="558">
        <v>0</v>
      </c>
      <c r="F58" s="558">
        <v>0</v>
      </c>
      <c r="G58" s="558">
        <v>0</v>
      </c>
      <c r="H58" s="558">
        <v>0</v>
      </c>
      <c r="I58" s="559">
        <v>0</v>
      </c>
      <c r="K58" s="199"/>
      <c r="L58" s="181" t="s">
        <v>551</v>
      </c>
      <c r="M58" s="201" t="s">
        <v>315</v>
      </c>
      <c r="N58" s="202"/>
      <c r="O58" s="220" t="s">
        <v>604</v>
      </c>
      <c r="P58" s="759">
        <f>'Ｓ４６（1971）'!A57</f>
        <v>0</v>
      </c>
      <c r="Q58" s="205">
        <f>'Ｓ４６（1971）'!B57</f>
        <v>0</v>
      </c>
      <c r="R58" s="205">
        <f>'Ｓ４６（1971）'!D57</f>
        <v>0</v>
      </c>
      <c r="S58" s="205">
        <f>'Ｓ４６（1971）'!E57</f>
        <v>0</v>
      </c>
      <c r="T58" s="206">
        <f>'Ｓ４６（1971）'!G57</f>
        <v>0</v>
      </c>
      <c r="U58" s="207"/>
      <c r="V58" s="200"/>
      <c r="W58" s="172"/>
      <c r="X58" s="172"/>
      <c r="Y58" s="212"/>
      <c r="Z58" s="209"/>
      <c r="AA58" s="210"/>
      <c r="AB58" s="210"/>
      <c r="AC58" s="545"/>
      <c r="AD58" s="165"/>
      <c r="AE58" s="165"/>
      <c r="AF58" s="165"/>
      <c r="AG58" s="165"/>
      <c r="AH58" s="165"/>
    </row>
    <row r="59" spans="1:38" ht="14.45" customHeight="1" thickTop="1" thickBot="1">
      <c r="A59" s="560">
        <v>0</v>
      </c>
      <c r="B59" s="561">
        <v>0</v>
      </c>
      <c r="C59" s="561">
        <v>0</v>
      </c>
      <c r="D59" s="561">
        <v>0</v>
      </c>
      <c r="E59" s="561">
        <v>0</v>
      </c>
      <c r="F59" s="561">
        <v>0</v>
      </c>
      <c r="G59" s="561">
        <v>0</v>
      </c>
      <c r="H59" s="561">
        <v>0</v>
      </c>
      <c r="I59" s="562">
        <v>0</v>
      </c>
      <c r="K59" s="199"/>
      <c r="L59" s="221"/>
      <c r="M59" s="201" t="s">
        <v>292</v>
      </c>
      <c r="N59" s="202"/>
      <c r="O59" s="220" t="s">
        <v>605</v>
      </c>
      <c r="P59" s="759">
        <f>'Ｓ４６（1971）'!A58</f>
        <v>0</v>
      </c>
      <c r="Q59" s="205">
        <f>'Ｓ４６（1971）'!B58</f>
        <v>0</v>
      </c>
      <c r="R59" s="205">
        <f>'Ｓ４６（1971）'!D58</f>
        <v>0</v>
      </c>
      <c r="S59" s="205">
        <f>'Ｓ４６（1971）'!E58</f>
        <v>0</v>
      </c>
      <c r="T59" s="206">
        <f>'Ｓ４６（1971）'!G58</f>
        <v>0</v>
      </c>
      <c r="U59" s="207"/>
      <c r="V59" s="221"/>
      <c r="W59" s="222"/>
      <c r="X59" s="222"/>
      <c r="Y59" s="223"/>
      <c r="Z59" s="228"/>
      <c r="AA59" s="229"/>
      <c r="AB59" s="229"/>
      <c r="AC59" s="546"/>
      <c r="AD59" s="1053"/>
      <c r="AE59" s="1053"/>
      <c r="AF59" s="1053"/>
      <c r="AG59" s="991"/>
      <c r="AH59" s="991"/>
      <c r="AI59" s="992" t="s">
        <v>396</v>
      </c>
      <c r="AJ59" s="1044" t="s">
        <v>397</v>
      </c>
      <c r="AK59" s="991"/>
      <c r="AL59" s="1014"/>
    </row>
    <row r="60" spans="1:38" ht="14.45" customHeight="1">
      <c r="K60" s="199"/>
      <c r="L60" s="201" t="s">
        <v>292</v>
      </c>
      <c r="M60" s="202"/>
      <c r="N60" s="202"/>
      <c r="O60" s="220" t="s">
        <v>606</v>
      </c>
      <c r="P60" s="759">
        <f>'Ｓ４６（1971）'!A59</f>
        <v>0</v>
      </c>
      <c r="Q60" s="205">
        <f>'Ｓ４６（1971）'!B59</f>
        <v>0</v>
      </c>
      <c r="R60" s="205">
        <f>'Ｓ４６（1971）'!D59</f>
        <v>0</v>
      </c>
      <c r="S60" s="205">
        <f>'Ｓ４６（1971）'!E59</f>
        <v>0</v>
      </c>
      <c r="T60" s="206">
        <f>'Ｓ４６（1971）'!G59</f>
        <v>0</v>
      </c>
      <c r="U60" s="207"/>
      <c r="V60" s="221" t="s">
        <v>13</v>
      </c>
      <c r="W60" s="222"/>
      <c r="X60" s="222"/>
      <c r="Y60" s="223" t="s">
        <v>422</v>
      </c>
      <c r="Z60" s="231">
        <f>+A177</f>
        <v>0</v>
      </c>
      <c r="AA60" s="205">
        <f>+B177</f>
        <v>0</v>
      </c>
      <c r="AB60" s="205">
        <f>+C177</f>
        <v>0</v>
      </c>
      <c r="AC60" s="548">
        <f>+E177</f>
        <v>0</v>
      </c>
      <c r="AD60" s="1055"/>
      <c r="AE60" s="1055"/>
      <c r="AF60" s="1055"/>
      <c r="AG60" s="996"/>
      <c r="AH60" s="996"/>
      <c r="AI60" s="1004"/>
      <c r="AJ60" s="1002" t="s">
        <v>2</v>
      </c>
      <c r="AK60" s="1002" t="s">
        <v>3</v>
      </c>
      <c r="AL60" s="1003" t="s">
        <v>393</v>
      </c>
    </row>
    <row r="61" spans="1:38" ht="14.45" customHeight="1" thickBot="1">
      <c r="K61" s="199"/>
      <c r="L61" s="243" t="s">
        <v>291</v>
      </c>
      <c r="M61" s="244"/>
      <c r="N61" s="244"/>
      <c r="O61" s="762"/>
      <c r="P61" s="761">
        <f>SUM(P8:P60)-P9-P10-P12-P13-P15-P16-P17-P30-P31-P32-P40-P41-P42-P43-P44-P49-P50</f>
        <v>76132</v>
      </c>
      <c r="Q61" s="247">
        <f>SUM(Q8:Q60)-Q9-Q10-Q12-Q13-Q15-Q16-Q17-Q30-Q31-Q32-Q40-Q41-Q42-Q43-Q44-Q49-Q50</f>
        <v>60146</v>
      </c>
      <c r="R61" s="247">
        <f>SUM(R8:R60)-R9-R10-R12-R13-R15-R16-R17-R30-R31-R32-R40-R41-R42-R43-R44-R49-R50</f>
        <v>9774</v>
      </c>
      <c r="S61" s="247">
        <f>SUM(S8:S60)-S9-S10-S12-S13-S15-S16-S17-S30-S31-S32-S40-S41-S42-S43-S44-S49-S50</f>
        <v>14163</v>
      </c>
      <c r="T61" s="248">
        <f>SUM(T8:T60)-T9-T10-T12-T13-T15-T16-T17-T30-T31-T32-T40-T41-T42-T43-T44-T49-T50</f>
        <v>15100</v>
      </c>
      <c r="U61" s="249"/>
      <c r="V61" s="243" t="s">
        <v>82</v>
      </c>
      <c r="W61" s="244"/>
      <c r="X61" s="244"/>
      <c r="Y61" s="245"/>
      <c r="Z61" s="250">
        <f>Z12+Z33+Z40+Z45+Z51+Z52+Z54+Z60</f>
        <v>4014</v>
      </c>
      <c r="AA61" s="247">
        <f>AA12+AA33+AA40+AA45+AA51+AA52+AA54+AA60</f>
        <v>0</v>
      </c>
      <c r="AB61" s="251">
        <f>AB12+AB33+AB40+AB45+AB51+AB52+AB54+AB60</f>
        <v>0</v>
      </c>
      <c r="AC61" s="516">
        <f>AC12+AC33+AC40+AC45+AC51+AC52+AC54+AC60</f>
        <v>0</v>
      </c>
      <c r="AD61" s="1056"/>
      <c r="AE61" s="1056"/>
      <c r="AF61" s="1056"/>
      <c r="AG61" s="1011"/>
      <c r="AH61" s="1011"/>
      <c r="AI61" s="1012" t="s">
        <v>5</v>
      </c>
      <c r="AJ61" s="1009" t="s">
        <v>6</v>
      </c>
      <c r="AK61" s="1009" t="s">
        <v>7</v>
      </c>
      <c r="AL61" s="1013" t="s">
        <v>398</v>
      </c>
    </row>
    <row r="62" spans="1:38" ht="14.45" customHeight="1">
      <c r="A62" s="554">
        <v>106899</v>
      </c>
      <c r="B62" s="555">
        <v>105399</v>
      </c>
      <c r="C62" s="555">
        <v>1500</v>
      </c>
      <c r="D62" s="555">
        <v>5870</v>
      </c>
      <c r="E62" s="555">
        <v>1500</v>
      </c>
      <c r="F62" s="555">
        <v>31300</v>
      </c>
      <c r="G62" s="555">
        <v>0</v>
      </c>
      <c r="H62" s="556">
        <v>68229</v>
      </c>
      <c r="K62" s="188"/>
      <c r="L62" s="189" t="s">
        <v>475</v>
      </c>
      <c r="M62" s="190"/>
      <c r="N62" s="190"/>
      <c r="O62" s="191" t="s">
        <v>541</v>
      </c>
      <c r="P62" s="257">
        <f>+A63</f>
        <v>3404</v>
      </c>
      <c r="Q62" s="258">
        <f>+B63</f>
        <v>3404</v>
      </c>
      <c r="R62" s="540"/>
      <c r="S62" s="258">
        <f>+D63</f>
        <v>0</v>
      </c>
      <c r="T62" s="541">
        <f>+F63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3404</v>
      </c>
      <c r="B63" s="558">
        <v>3404</v>
      </c>
      <c r="C63" s="558">
        <v>0</v>
      </c>
      <c r="D63" s="558">
        <v>0</v>
      </c>
      <c r="E63" s="558">
        <v>0</v>
      </c>
      <c r="F63" s="558">
        <v>0</v>
      </c>
      <c r="G63" s="558">
        <v>0</v>
      </c>
      <c r="H63" s="559">
        <v>3404</v>
      </c>
      <c r="K63" s="199"/>
      <c r="L63" s="200"/>
      <c r="M63" s="201" t="s">
        <v>293</v>
      </c>
      <c r="N63" s="202"/>
      <c r="O63" s="203" t="s">
        <v>542</v>
      </c>
      <c r="P63" s="204">
        <f>+A64</f>
        <v>3215</v>
      </c>
      <c r="Q63" s="205">
        <f>+B64</f>
        <v>3215</v>
      </c>
      <c r="R63" s="297"/>
      <c r="S63" s="205">
        <f>+D64</f>
        <v>0</v>
      </c>
      <c r="T63" s="268">
        <f>+F64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3215</v>
      </c>
      <c r="B64" s="558">
        <v>3215</v>
      </c>
      <c r="C64" s="558">
        <v>0</v>
      </c>
      <c r="D64" s="558">
        <v>0</v>
      </c>
      <c r="E64" s="558">
        <v>0</v>
      </c>
      <c r="F64" s="558">
        <v>0</v>
      </c>
      <c r="G64" s="558">
        <v>0</v>
      </c>
      <c r="H64" s="559">
        <v>3215</v>
      </c>
      <c r="K64" s="199"/>
      <c r="L64" s="200"/>
      <c r="M64" s="201" t="s">
        <v>292</v>
      </c>
      <c r="N64" s="172"/>
      <c r="O64" s="212"/>
      <c r="P64" s="213">
        <f>P62-P63</f>
        <v>189</v>
      </c>
      <c r="Q64" s="214">
        <f>Q62-Q63</f>
        <v>189</v>
      </c>
      <c r="R64" s="274"/>
      <c r="S64" s="214">
        <f>S62-S63</f>
        <v>0</v>
      </c>
      <c r="T64" s="542">
        <f>T62-T63</f>
        <v>0</v>
      </c>
      <c r="U64" s="269"/>
      <c r="V64" s="200"/>
      <c r="W64" s="201" t="s">
        <v>13</v>
      </c>
      <c r="X64" s="172"/>
      <c r="Y64" s="212" t="s">
        <v>9</v>
      </c>
      <c r="Z64" s="307">
        <f>+A117</f>
        <v>0</v>
      </c>
      <c r="AA64" s="277">
        <f>+B117</f>
        <v>0</v>
      </c>
      <c r="AB64" s="550">
        <f>+C117</f>
        <v>0</v>
      </c>
      <c r="AC64" s="549">
        <f>+E117</f>
        <v>0</v>
      </c>
      <c r="AD64" s="269"/>
      <c r="AE64" s="200"/>
      <c r="AF64" s="201" t="s">
        <v>13</v>
      </c>
      <c r="AG64" s="172"/>
      <c r="AH64" s="212" t="s">
        <v>399</v>
      </c>
      <c r="AI64" s="307">
        <f>+A140</f>
        <v>0</v>
      </c>
      <c r="AJ64" s="277">
        <f>+B140</f>
        <v>0</v>
      </c>
      <c r="AK64" s="277">
        <f>+C140</f>
        <v>0</v>
      </c>
      <c r="AL64" s="553">
        <f>+D140</f>
        <v>0</v>
      </c>
    </row>
    <row r="65" spans="1:38" ht="14.45" customHeight="1">
      <c r="A65" s="557">
        <v>502</v>
      </c>
      <c r="B65" s="558">
        <v>502</v>
      </c>
      <c r="C65" s="558">
        <v>0</v>
      </c>
      <c r="D65" s="558">
        <v>0</v>
      </c>
      <c r="E65" s="558">
        <v>0</v>
      </c>
      <c r="F65" s="558">
        <v>0</v>
      </c>
      <c r="G65" s="558">
        <v>0</v>
      </c>
      <c r="H65" s="559">
        <v>502</v>
      </c>
      <c r="K65" s="199" t="s">
        <v>4</v>
      </c>
      <c r="L65" s="178" t="s">
        <v>476</v>
      </c>
      <c r="M65" s="175"/>
      <c r="N65" s="175"/>
      <c r="O65" s="216" t="s">
        <v>543</v>
      </c>
      <c r="P65" s="217">
        <f>+A65</f>
        <v>502</v>
      </c>
      <c r="Q65" s="218">
        <f>+B65</f>
        <v>502</v>
      </c>
      <c r="R65" s="517"/>
      <c r="S65" s="218">
        <f>+D65</f>
        <v>0</v>
      </c>
      <c r="T65" s="543">
        <f>+F65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502</v>
      </c>
      <c r="B66" s="558">
        <v>502</v>
      </c>
      <c r="C66" s="558">
        <v>0</v>
      </c>
      <c r="D66" s="558">
        <v>0</v>
      </c>
      <c r="E66" s="558">
        <v>0</v>
      </c>
      <c r="F66" s="558">
        <v>0</v>
      </c>
      <c r="G66" s="558">
        <v>0</v>
      </c>
      <c r="H66" s="559">
        <v>502</v>
      </c>
      <c r="K66" s="199"/>
      <c r="L66" s="200"/>
      <c r="M66" s="201" t="s">
        <v>313</v>
      </c>
      <c r="N66" s="202"/>
      <c r="O66" s="203" t="s">
        <v>544</v>
      </c>
      <c r="P66" s="204">
        <f>+A66</f>
        <v>502</v>
      </c>
      <c r="Q66" s="205">
        <f>+B66</f>
        <v>502</v>
      </c>
      <c r="R66" s="297"/>
      <c r="S66" s="205">
        <f>+D66</f>
        <v>0</v>
      </c>
      <c r="T66" s="268">
        <f>+F66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123</v>
      </c>
      <c r="B67" s="558">
        <v>123</v>
      </c>
      <c r="C67" s="558">
        <v>0</v>
      </c>
      <c r="D67" s="558">
        <v>0</v>
      </c>
      <c r="E67" s="558">
        <v>0</v>
      </c>
      <c r="F67" s="558">
        <v>0</v>
      </c>
      <c r="G67" s="558">
        <v>0</v>
      </c>
      <c r="H67" s="559">
        <v>123</v>
      </c>
      <c r="K67" s="199"/>
      <c r="L67" s="221"/>
      <c r="M67" s="201" t="s">
        <v>292</v>
      </c>
      <c r="N67" s="222"/>
      <c r="O67" s="223"/>
      <c r="P67" s="213">
        <f>P65-P66</f>
        <v>0</v>
      </c>
      <c r="Q67" s="214">
        <f>Q65-Q66</f>
        <v>0</v>
      </c>
      <c r="R67" s="274"/>
      <c r="S67" s="214">
        <f>S65-S66</f>
        <v>0</v>
      </c>
      <c r="T67" s="542">
        <f>T65-T66</f>
        <v>0</v>
      </c>
      <c r="U67" s="269"/>
      <c r="V67" s="221"/>
      <c r="W67" s="201" t="s">
        <v>13</v>
      </c>
      <c r="X67" s="222"/>
      <c r="Y67" s="212" t="s">
        <v>400</v>
      </c>
      <c r="Z67" s="307">
        <f>+A118</f>
        <v>0</v>
      </c>
      <c r="AA67" s="277">
        <f>+B118</f>
        <v>0</v>
      </c>
      <c r="AB67" s="550">
        <f>+C118</f>
        <v>0</v>
      </c>
      <c r="AC67" s="549">
        <f>+E118</f>
        <v>0</v>
      </c>
      <c r="AD67" s="269"/>
      <c r="AE67" s="221"/>
      <c r="AF67" s="201" t="s">
        <v>13</v>
      </c>
      <c r="AG67" s="222"/>
      <c r="AH67" s="212" t="s">
        <v>401</v>
      </c>
      <c r="AI67" s="307">
        <f>+A141</f>
        <v>0</v>
      </c>
      <c r="AJ67" s="277">
        <f>+B141</f>
        <v>0</v>
      </c>
      <c r="AK67" s="277">
        <f>+C141</f>
        <v>0</v>
      </c>
      <c r="AL67" s="553">
        <f>+D141</f>
        <v>0</v>
      </c>
    </row>
    <row r="68" spans="1:38" ht="14.45" customHeight="1">
      <c r="A68" s="557">
        <v>123</v>
      </c>
      <c r="B68" s="558">
        <v>123</v>
      </c>
      <c r="C68" s="558">
        <v>0</v>
      </c>
      <c r="D68" s="558">
        <v>0</v>
      </c>
      <c r="E68" s="558">
        <v>0</v>
      </c>
      <c r="F68" s="558">
        <v>0</v>
      </c>
      <c r="G68" s="558">
        <v>0</v>
      </c>
      <c r="H68" s="559">
        <v>123</v>
      </c>
      <c r="K68" s="199" t="s">
        <v>4</v>
      </c>
      <c r="L68" s="174"/>
      <c r="M68" s="200" t="s">
        <v>545</v>
      </c>
      <c r="N68" s="202"/>
      <c r="O68" s="203" t="s">
        <v>546</v>
      </c>
      <c r="P68" s="204">
        <f t="shared" ref="P68:Q70" si="1">+A68</f>
        <v>123</v>
      </c>
      <c r="Q68" s="205">
        <f t="shared" si="1"/>
        <v>123</v>
      </c>
      <c r="R68" s="297"/>
      <c r="S68" s="205">
        <f>+D68</f>
        <v>0</v>
      </c>
      <c r="T68" s="268">
        <f>+F68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123</v>
      </c>
      <c r="B69" s="558">
        <v>123</v>
      </c>
      <c r="C69" s="558">
        <v>0</v>
      </c>
      <c r="D69" s="558">
        <v>0</v>
      </c>
      <c r="E69" s="558">
        <v>0</v>
      </c>
      <c r="F69" s="558">
        <v>0</v>
      </c>
      <c r="G69" s="558">
        <v>0</v>
      </c>
      <c r="H69" s="559">
        <v>123</v>
      </c>
      <c r="K69" s="199"/>
      <c r="L69" s="181" t="s">
        <v>547</v>
      </c>
      <c r="M69" s="200"/>
      <c r="N69" s="201" t="s">
        <v>310</v>
      </c>
      <c r="O69" s="203" t="s">
        <v>548</v>
      </c>
      <c r="P69" s="204">
        <f t="shared" si="1"/>
        <v>123</v>
      </c>
      <c r="Q69" s="205">
        <f t="shared" si="1"/>
        <v>123</v>
      </c>
      <c r="R69" s="297"/>
      <c r="S69" s="205">
        <f>+D69</f>
        <v>0</v>
      </c>
      <c r="T69" s="268">
        <f>+F69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8">
        <v>0</v>
      </c>
      <c r="G70" s="558">
        <v>0</v>
      </c>
      <c r="H70" s="559">
        <v>0</v>
      </c>
      <c r="K70" s="199"/>
      <c r="L70" s="181" t="s">
        <v>549</v>
      </c>
      <c r="M70" s="181"/>
      <c r="N70" s="201" t="s">
        <v>309</v>
      </c>
      <c r="O70" s="203" t="s">
        <v>550</v>
      </c>
      <c r="P70" s="204">
        <f t="shared" si="1"/>
        <v>0</v>
      </c>
      <c r="Q70" s="205">
        <f t="shared" si="1"/>
        <v>0</v>
      </c>
      <c r="R70" s="297"/>
      <c r="S70" s="205">
        <f>+D70</f>
        <v>0</v>
      </c>
      <c r="T70" s="268">
        <f>+F70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8">
        <v>0</v>
      </c>
      <c r="G71" s="558">
        <v>0</v>
      </c>
      <c r="H71" s="559">
        <v>0</v>
      </c>
      <c r="K71" s="199"/>
      <c r="L71" s="181" t="s">
        <v>551</v>
      </c>
      <c r="M71" s="221"/>
      <c r="N71" s="201" t="s">
        <v>292</v>
      </c>
      <c r="O71" s="203"/>
      <c r="P71" s="224">
        <f>P68-P69-P70</f>
        <v>0</v>
      </c>
      <c r="Q71" s="225">
        <f>Q68-Q69-Q70</f>
        <v>0</v>
      </c>
      <c r="R71" s="297"/>
      <c r="S71" s="225">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8">
        <v>0</v>
      </c>
      <c r="G72" s="558">
        <v>0</v>
      </c>
      <c r="H72" s="559">
        <v>0</v>
      </c>
      <c r="K72" s="199"/>
      <c r="L72" s="181"/>
      <c r="M72" s="201" t="s">
        <v>487</v>
      </c>
      <c r="N72" s="202"/>
      <c r="O72" s="203" t="s">
        <v>552</v>
      </c>
      <c r="P72" s="204">
        <f>+A71</f>
        <v>0</v>
      </c>
      <c r="Q72" s="205">
        <f>+B71</f>
        <v>0</v>
      </c>
      <c r="R72" s="297"/>
      <c r="S72" s="205">
        <f>+D71</f>
        <v>0</v>
      </c>
      <c r="T72" s="268">
        <f>+F71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8">
        <v>0</v>
      </c>
      <c r="G73" s="558">
        <v>0</v>
      </c>
      <c r="H73" s="559">
        <v>0</v>
      </c>
      <c r="K73" s="199"/>
      <c r="L73" s="221"/>
      <c r="M73" s="201" t="s">
        <v>292</v>
      </c>
      <c r="N73" s="202"/>
      <c r="O73" s="203" t="s">
        <v>553</v>
      </c>
      <c r="P73" s="204">
        <f t="shared" ref="P73:S74" si="2">+A72</f>
        <v>0</v>
      </c>
      <c r="Q73" s="205">
        <f t="shared" si="2"/>
        <v>0</v>
      </c>
      <c r="R73" s="297"/>
      <c r="S73" s="205">
        <f t="shared" si="2"/>
        <v>0</v>
      </c>
      <c r="T73" s="268">
        <f>+F72</f>
        <v>0</v>
      </c>
      <c r="U73" s="269"/>
      <c r="V73" s="221"/>
      <c r="W73" s="201" t="s">
        <v>13</v>
      </c>
      <c r="X73" s="202"/>
      <c r="Y73" s="216" t="s">
        <v>15</v>
      </c>
      <c r="Z73" s="307">
        <f>+A119</f>
        <v>0</v>
      </c>
      <c r="AA73" s="277">
        <f>+B119</f>
        <v>0</v>
      </c>
      <c r="AB73" s="550">
        <f>+C119</f>
        <v>0</v>
      </c>
      <c r="AC73" s="549">
        <f>+E119</f>
        <v>0</v>
      </c>
      <c r="AD73" s="269"/>
      <c r="AE73" s="221"/>
      <c r="AF73" s="201" t="s">
        <v>13</v>
      </c>
      <c r="AG73" s="202"/>
      <c r="AH73" s="216" t="s">
        <v>402</v>
      </c>
      <c r="AI73" s="307">
        <f t="shared" ref="AI73:AL75" si="3">+A142</f>
        <v>0</v>
      </c>
      <c r="AJ73" s="277">
        <f t="shared" si="3"/>
        <v>0</v>
      </c>
      <c r="AK73" s="277">
        <f t="shared" si="3"/>
        <v>0</v>
      </c>
      <c r="AL73" s="553">
        <f t="shared" si="3"/>
        <v>0</v>
      </c>
    </row>
    <row r="74" spans="1:38" ht="14.45" customHeight="1">
      <c r="A74" s="557">
        <v>15955</v>
      </c>
      <c r="B74" s="558">
        <v>14455</v>
      </c>
      <c r="C74" s="558">
        <v>1500</v>
      </c>
      <c r="D74" s="558">
        <v>2500</v>
      </c>
      <c r="E74" s="558">
        <v>500</v>
      </c>
      <c r="F74" s="558">
        <v>2400</v>
      </c>
      <c r="G74" s="558">
        <v>0</v>
      </c>
      <c r="H74" s="559">
        <v>10555</v>
      </c>
      <c r="K74" s="199"/>
      <c r="L74" s="201" t="s">
        <v>478</v>
      </c>
      <c r="M74" s="202"/>
      <c r="N74" s="202"/>
      <c r="O74" s="203" t="s">
        <v>554</v>
      </c>
      <c r="P74" s="204">
        <f t="shared" si="2"/>
        <v>0</v>
      </c>
      <c r="Q74" s="205">
        <f t="shared" si="2"/>
        <v>0</v>
      </c>
      <c r="R74" s="297"/>
      <c r="S74" s="205">
        <f t="shared" si="2"/>
        <v>0</v>
      </c>
      <c r="T74" s="268">
        <f>+F73</f>
        <v>0</v>
      </c>
      <c r="U74" s="269"/>
      <c r="V74" s="201" t="s">
        <v>19</v>
      </c>
      <c r="W74" s="202"/>
      <c r="X74" s="202"/>
      <c r="Y74" s="216" t="s">
        <v>142</v>
      </c>
      <c r="Z74" s="307">
        <f t="shared" ref="Z74:AB75" si="4">+A120</f>
        <v>0</v>
      </c>
      <c r="AA74" s="277">
        <f t="shared" si="4"/>
        <v>0</v>
      </c>
      <c r="AB74" s="550">
        <f t="shared" si="4"/>
        <v>0</v>
      </c>
      <c r="AC74" s="549">
        <f>+E120</f>
        <v>0</v>
      </c>
      <c r="AD74" s="269"/>
      <c r="AE74" s="201" t="s">
        <v>19</v>
      </c>
      <c r="AF74" s="202"/>
      <c r="AG74" s="202"/>
      <c r="AH74" s="216" t="s">
        <v>403</v>
      </c>
      <c r="AI74" s="307">
        <f t="shared" si="3"/>
        <v>0</v>
      </c>
      <c r="AJ74" s="277">
        <f t="shared" si="3"/>
        <v>0</v>
      </c>
      <c r="AK74" s="277">
        <f t="shared" si="3"/>
        <v>0</v>
      </c>
      <c r="AL74" s="553">
        <f t="shared" si="3"/>
        <v>0</v>
      </c>
    </row>
    <row r="75" spans="1:38" ht="14.45" customHeight="1">
      <c r="A75" s="557">
        <v>4071</v>
      </c>
      <c r="B75" s="558">
        <v>4071</v>
      </c>
      <c r="C75" s="558">
        <v>0</v>
      </c>
      <c r="D75" s="558">
        <v>0</v>
      </c>
      <c r="E75" s="558">
        <v>0</v>
      </c>
      <c r="F75" s="558">
        <v>2400</v>
      </c>
      <c r="G75" s="558">
        <v>0</v>
      </c>
      <c r="H75" s="559">
        <v>1671</v>
      </c>
      <c r="K75" s="199" t="s">
        <v>83</v>
      </c>
      <c r="L75" s="200"/>
      <c r="M75" s="201" t="s">
        <v>304</v>
      </c>
      <c r="N75" s="202"/>
      <c r="O75" s="203" t="s">
        <v>555</v>
      </c>
      <c r="P75" s="204">
        <f>+A75</f>
        <v>4071</v>
      </c>
      <c r="Q75" s="205">
        <f>+B75</f>
        <v>4071</v>
      </c>
      <c r="R75" s="297"/>
      <c r="S75" s="205">
        <f>+D75</f>
        <v>0</v>
      </c>
      <c r="T75" s="268">
        <f t="shared" ref="T75:T85" si="5">+F75</f>
        <v>2400</v>
      </c>
      <c r="U75" s="269" t="s">
        <v>404</v>
      </c>
      <c r="V75" s="200"/>
      <c r="W75" s="201" t="s">
        <v>405</v>
      </c>
      <c r="X75" s="202"/>
      <c r="Y75" s="216" t="s">
        <v>406</v>
      </c>
      <c r="Z75" s="307">
        <f t="shared" si="4"/>
        <v>0</v>
      </c>
      <c r="AA75" s="277">
        <f t="shared" si="4"/>
        <v>0</v>
      </c>
      <c r="AB75" s="550">
        <f t="shared" si="4"/>
        <v>0</v>
      </c>
      <c r="AC75" s="549">
        <f>+E121</f>
        <v>0</v>
      </c>
      <c r="AD75" s="269" t="s">
        <v>407</v>
      </c>
      <c r="AE75" s="200"/>
      <c r="AF75" s="201" t="s">
        <v>405</v>
      </c>
      <c r="AG75" s="202"/>
      <c r="AH75" s="216" t="s">
        <v>408</v>
      </c>
      <c r="AI75" s="307">
        <f t="shared" si="3"/>
        <v>0</v>
      </c>
      <c r="AJ75" s="277">
        <f t="shared" si="3"/>
        <v>0</v>
      </c>
      <c r="AK75" s="277">
        <f t="shared" si="3"/>
        <v>0</v>
      </c>
      <c r="AL75" s="553">
        <f t="shared" si="3"/>
        <v>0</v>
      </c>
    </row>
    <row r="76" spans="1:38" ht="14.45" customHeight="1">
      <c r="A76" s="557">
        <v>1700</v>
      </c>
      <c r="B76" s="558">
        <v>1700</v>
      </c>
      <c r="C76" s="558">
        <v>0</v>
      </c>
      <c r="D76" s="558">
        <v>0</v>
      </c>
      <c r="E76" s="558">
        <v>0</v>
      </c>
      <c r="F76" s="558">
        <v>0</v>
      </c>
      <c r="G76" s="558">
        <v>0</v>
      </c>
      <c r="H76" s="559">
        <v>1700</v>
      </c>
      <c r="K76" s="199"/>
      <c r="L76" s="200" t="s">
        <v>557</v>
      </c>
      <c r="M76" s="201" t="s">
        <v>303</v>
      </c>
      <c r="N76" s="202"/>
      <c r="O76" s="203" t="s">
        <v>558</v>
      </c>
      <c r="P76" s="204">
        <f t="shared" ref="P76:S85" si="6">+A76</f>
        <v>1700</v>
      </c>
      <c r="Q76" s="205">
        <f t="shared" si="6"/>
        <v>1700</v>
      </c>
      <c r="R76" s="297"/>
      <c r="S76" s="205">
        <f t="shared" si="6"/>
        <v>0</v>
      </c>
      <c r="T76" s="268">
        <f t="shared" si="5"/>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8">
        <v>0</v>
      </c>
      <c r="G77" s="558">
        <v>0</v>
      </c>
      <c r="H77" s="559">
        <v>0</v>
      </c>
      <c r="K77" s="199"/>
      <c r="L77" s="200" t="s">
        <v>559</v>
      </c>
      <c r="M77" s="201" t="s">
        <v>302</v>
      </c>
      <c r="N77" s="202"/>
      <c r="O77" s="203" t="s">
        <v>560</v>
      </c>
      <c r="P77" s="204">
        <f t="shared" si="6"/>
        <v>0</v>
      </c>
      <c r="Q77" s="205">
        <f t="shared" si="6"/>
        <v>0</v>
      </c>
      <c r="R77" s="297"/>
      <c r="S77" s="205">
        <f t="shared" si="6"/>
        <v>0</v>
      </c>
      <c r="T77" s="268">
        <f t="shared" si="5"/>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8">
        <v>0</v>
      </c>
      <c r="G78" s="558">
        <v>0</v>
      </c>
      <c r="H78" s="559">
        <v>0</v>
      </c>
      <c r="K78" s="199"/>
      <c r="L78" s="200" t="s">
        <v>561</v>
      </c>
      <c r="M78" s="201" t="s">
        <v>283</v>
      </c>
      <c r="N78" s="202"/>
      <c r="O78" s="203" t="s">
        <v>562</v>
      </c>
      <c r="P78" s="204">
        <f t="shared" si="6"/>
        <v>0</v>
      </c>
      <c r="Q78" s="205">
        <f t="shared" si="6"/>
        <v>0</v>
      </c>
      <c r="R78" s="297"/>
      <c r="S78" s="205">
        <f t="shared" si="6"/>
        <v>0</v>
      </c>
      <c r="T78" s="268">
        <f t="shared" si="5"/>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8">
        <v>0</v>
      </c>
      <c r="G79" s="558">
        <v>0</v>
      </c>
      <c r="H79" s="559">
        <v>0</v>
      </c>
      <c r="K79" s="199"/>
      <c r="L79" s="200" t="s">
        <v>469</v>
      </c>
      <c r="M79" s="201" t="s">
        <v>301</v>
      </c>
      <c r="N79" s="202"/>
      <c r="O79" s="203" t="s">
        <v>563</v>
      </c>
      <c r="P79" s="204">
        <f t="shared" si="6"/>
        <v>0</v>
      </c>
      <c r="Q79" s="205">
        <f t="shared" si="6"/>
        <v>0</v>
      </c>
      <c r="R79" s="297"/>
      <c r="S79" s="205">
        <f t="shared" si="6"/>
        <v>0</v>
      </c>
      <c r="T79" s="268">
        <f t="shared" si="5"/>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0</v>
      </c>
      <c r="B80" s="558">
        <v>0</v>
      </c>
      <c r="C80" s="558">
        <v>0</v>
      </c>
      <c r="D80" s="558">
        <v>0</v>
      </c>
      <c r="E80" s="558">
        <v>0</v>
      </c>
      <c r="F80" s="558">
        <v>0</v>
      </c>
      <c r="G80" s="558">
        <v>0</v>
      </c>
      <c r="H80" s="559">
        <v>0</v>
      </c>
      <c r="K80" s="199"/>
      <c r="L80" s="200" t="s">
        <v>420</v>
      </c>
      <c r="M80" s="201" t="s">
        <v>564</v>
      </c>
      <c r="N80" s="202"/>
      <c r="O80" s="203" t="s">
        <v>565</v>
      </c>
      <c r="P80" s="204">
        <f t="shared" si="6"/>
        <v>0</v>
      </c>
      <c r="Q80" s="205">
        <f t="shared" si="6"/>
        <v>0</v>
      </c>
      <c r="R80" s="297"/>
      <c r="S80" s="205">
        <f t="shared" si="6"/>
        <v>0</v>
      </c>
      <c r="T80" s="268">
        <f t="shared" si="5"/>
        <v>0</v>
      </c>
      <c r="U80" s="269"/>
      <c r="V80" s="200" t="s">
        <v>38</v>
      </c>
      <c r="W80" s="201" t="s">
        <v>149</v>
      </c>
      <c r="X80" s="202"/>
      <c r="Y80" s="203" t="s">
        <v>413</v>
      </c>
      <c r="Z80" s="307">
        <f>+A122</f>
        <v>0</v>
      </c>
      <c r="AA80" s="277">
        <f>+B122</f>
        <v>0</v>
      </c>
      <c r="AB80" s="550">
        <f>+C122</f>
        <v>0</v>
      </c>
      <c r="AC80" s="549">
        <f>+E122</f>
        <v>0</v>
      </c>
      <c r="AD80" s="269" t="s">
        <v>414</v>
      </c>
      <c r="AE80" s="200" t="s">
        <v>38</v>
      </c>
      <c r="AF80" s="201" t="s">
        <v>149</v>
      </c>
      <c r="AG80" s="202"/>
      <c r="AH80" s="203" t="s">
        <v>415</v>
      </c>
      <c r="AI80" s="307">
        <f>+A145</f>
        <v>0</v>
      </c>
      <c r="AJ80" s="277">
        <f>+B145</f>
        <v>0</v>
      </c>
      <c r="AK80" s="277">
        <f>+C145</f>
        <v>0</v>
      </c>
      <c r="AL80" s="553">
        <f>+D145</f>
        <v>0</v>
      </c>
    </row>
    <row r="81" spans="1:38" ht="14.45" customHeight="1">
      <c r="A81" s="557">
        <v>0</v>
      </c>
      <c r="B81" s="558">
        <v>0</v>
      </c>
      <c r="C81" s="558">
        <v>0</v>
      </c>
      <c r="D81" s="558">
        <v>0</v>
      </c>
      <c r="E81" s="558">
        <v>0</v>
      </c>
      <c r="F81" s="558">
        <v>0</v>
      </c>
      <c r="G81" s="558">
        <v>0</v>
      </c>
      <c r="H81" s="559">
        <v>0</v>
      </c>
      <c r="K81" s="199"/>
      <c r="L81" s="200" t="s">
        <v>551</v>
      </c>
      <c r="M81" s="201" t="s">
        <v>284</v>
      </c>
      <c r="N81" s="202"/>
      <c r="O81" s="203" t="s">
        <v>566</v>
      </c>
      <c r="P81" s="204">
        <f t="shared" si="6"/>
        <v>0</v>
      </c>
      <c r="Q81" s="205">
        <f t="shared" si="6"/>
        <v>0</v>
      </c>
      <c r="R81" s="297"/>
      <c r="S81" s="205">
        <f t="shared" si="6"/>
        <v>0</v>
      </c>
      <c r="T81" s="268">
        <f t="shared" si="5"/>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10184</v>
      </c>
      <c r="B82" s="558">
        <v>8684</v>
      </c>
      <c r="C82" s="558">
        <v>1500</v>
      </c>
      <c r="D82" s="558">
        <v>2500</v>
      </c>
      <c r="E82" s="558">
        <v>500</v>
      </c>
      <c r="F82" s="558">
        <v>0</v>
      </c>
      <c r="G82" s="558">
        <v>0</v>
      </c>
      <c r="H82" s="559">
        <v>7184</v>
      </c>
      <c r="K82" s="199" t="s">
        <v>608</v>
      </c>
      <c r="L82" s="221"/>
      <c r="M82" s="201" t="s">
        <v>292</v>
      </c>
      <c r="N82" s="202"/>
      <c r="O82" s="203" t="s">
        <v>453</v>
      </c>
      <c r="P82" s="204">
        <f t="shared" si="6"/>
        <v>10184</v>
      </c>
      <c r="Q82" s="205">
        <f t="shared" si="6"/>
        <v>8684</v>
      </c>
      <c r="R82" s="297"/>
      <c r="S82" s="205">
        <f t="shared" si="6"/>
        <v>2500</v>
      </c>
      <c r="T82" s="268">
        <f t="shared" si="5"/>
        <v>0</v>
      </c>
      <c r="U82" s="269"/>
      <c r="V82" s="221"/>
      <c r="W82" s="201" t="s">
        <v>13</v>
      </c>
      <c r="X82" s="202"/>
      <c r="Y82" s="203"/>
      <c r="Z82" s="551">
        <v>0</v>
      </c>
      <c r="AA82" s="552">
        <v>0</v>
      </c>
      <c r="AB82" s="280">
        <v>0</v>
      </c>
      <c r="AC82" s="279">
        <v>0</v>
      </c>
      <c r="AD82" s="269" t="s">
        <v>418</v>
      </c>
      <c r="AE82" s="221"/>
      <c r="AF82" s="201" t="s">
        <v>13</v>
      </c>
      <c r="AG82" s="202"/>
      <c r="AH82" s="203"/>
      <c r="AI82" s="310">
        <v>0</v>
      </c>
      <c r="AJ82" s="311">
        <v>0</v>
      </c>
      <c r="AK82" s="278">
        <v>0</v>
      </c>
      <c r="AL82" s="312">
        <v>0</v>
      </c>
    </row>
    <row r="83" spans="1:38" ht="14.45" customHeight="1">
      <c r="A83" s="557">
        <v>8249</v>
      </c>
      <c r="B83" s="558">
        <v>8249</v>
      </c>
      <c r="C83" s="558">
        <v>0</v>
      </c>
      <c r="D83" s="558">
        <v>2500</v>
      </c>
      <c r="E83" s="558">
        <v>0</v>
      </c>
      <c r="F83" s="558">
        <v>0</v>
      </c>
      <c r="G83" s="558">
        <v>0</v>
      </c>
      <c r="H83" s="559">
        <v>5749</v>
      </c>
      <c r="K83" s="199" t="s">
        <v>4</v>
      </c>
      <c r="L83" s="178" t="s">
        <v>480</v>
      </c>
      <c r="M83" s="202"/>
      <c r="N83" s="202"/>
      <c r="O83" s="203" t="s">
        <v>568</v>
      </c>
      <c r="P83" s="204">
        <f t="shared" si="6"/>
        <v>8249</v>
      </c>
      <c r="Q83" s="205">
        <f t="shared" si="6"/>
        <v>8249</v>
      </c>
      <c r="R83" s="297"/>
      <c r="S83" s="205">
        <f t="shared" si="6"/>
        <v>2500</v>
      </c>
      <c r="T83" s="268">
        <f t="shared" si="5"/>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8">
        <v>0</v>
      </c>
      <c r="G84" s="558">
        <v>0</v>
      </c>
      <c r="H84" s="559">
        <v>0</v>
      </c>
      <c r="K84" s="199"/>
      <c r="L84" s="200"/>
      <c r="M84" s="201" t="s">
        <v>298</v>
      </c>
      <c r="N84" s="202"/>
      <c r="O84" s="203" t="s">
        <v>569</v>
      </c>
      <c r="P84" s="204">
        <f t="shared" si="6"/>
        <v>0</v>
      </c>
      <c r="Q84" s="205">
        <f t="shared" si="6"/>
        <v>0</v>
      </c>
      <c r="R84" s="297"/>
      <c r="S84" s="205">
        <f t="shared" si="6"/>
        <v>0</v>
      </c>
      <c r="T84" s="268">
        <f t="shared" si="5"/>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8249</v>
      </c>
      <c r="B85" s="558">
        <v>8249</v>
      </c>
      <c r="C85" s="558">
        <v>0</v>
      </c>
      <c r="D85" s="558">
        <v>2500</v>
      </c>
      <c r="E85" s="558">
        <v>0</v>
      </c>
      <c r="F85" s="558">
        <v>0</v>
      </c>
      <c r="G85" s="558">
        <v>0</v>
      </c>
      <c r="H85" s="559">
        <v>5749</v>
      </c>
      <c r="K85" s="199"/>
      <c r="L85" s="200"/>
      <c r="M85" s="201" t="s">
        <v>297</v>
      </c>
      <c r="N85" s="202"/>
      <c r="O85" s="203" t="s">
        <v>570</v>
      </c>
      <c r="P85" s="204">
        <f t="shared" si="6"/>
        <v>8249</v>
      </c>
      <c r="Q85" s="205">
        <f t="shared" si="6"/>
        <v>8249</v>
      </c>
      <c r="R85" s="297"/>
      <c r="S85" s="205">
        <f t="shared" si="6"/>
        <v>2500</v>
      </c>
      <c r="T85" s="268">
        <f t="shared" si="5"/>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64554</v>
      </c>
      <c r="B86" s="558">
        <v>64554</v>
      </c>
      <c r="C86" s="558">
        <v>0</v>
      </c>
      <c r="D86" s="558">
        <v>870</v>
      </c>
      <c r="E86" s="558">
        <v>0</v>
      </c>
      <c r="F86" s="558">
        <v>28900</v>
      </c>
      <c r="G86" s="558">
        <v>0</v>
      </c>
      <c r="H86" s="559">
        <v>34784</v>
      </c>
      <c r="K86" s="199"/>
      <c r="L86" s="200"/>
      <c r="M86" s="201" t="s">
        <v>292</v>
      </c>
      <c r="N86" s="202"/>
      <c r="O86" s="203"/>
      <c r="P86" s="224">
        <f>P83-P84-P85</f>
        <v>0</v>
      </c>
      <c r="Q86" s="225">
        <f>Q83-Q84-Q85</f>
        <v>0</v>
      </c>
      <c r="R86" s="297"/>
      <c r="S86" s="225">
        <f>S83-S84-S85</f>
        <v>0</v>
      </c>
      <c r="T86" s="275">
        <f>T83-T84-T85</f>
        <v>0</v>
      </c>
      <c r="U86" s="269"/>
      <c r="V86" s="200"/>
      <c r="W86" s="201" t="s">
        <v>13</v>
      </c>
      <c r="X86" s="202"/>
      <c r="Y86" s="203" t="s">
        <v>422</v>
      </c>
      <c r="Z86" s="307">
        <f>+A123</f>
        <v>0</v>
      </c>
      <c r="AA86" s="277">
        <f>+B123</f>
        <v>0</v>
      </c>
      <c r="AB86" s="550">
        <f>+C123</f>
        <v>0</v>
      </c>
      <c r="AC86" s="549">
        <f>+E123</f>
        <v>0</v>
      </c>
      <c r="AD86" s="269" t="s">
        <v>423</v>
      </c>
      <c r="AE86" s="200"/>
      <c r="AF86" s="201" t="s">
        <v>13</v>
      </c>
      <c r="AG86" s="202"/>
      <c r="AH86" s="203" t="s">
        <v>424</v>
      </c>
      <c r="AI86" s="307">
        <f>+A146</f>
        <v>0</v>
      </c>
      <c r="AJ86" s="277">
        <f>+B146</f>
        <v>0</v>
      </c>
      <c r="AK86" s="277">
        <f>+C146</f>
        <v>0</v>
      </c>
      <c r="AL86" s="553">
        <f>+D146</f>
        <v>0</v>
      </c>
    </row>
    <row r="87" spans="1:38" ht="14.45" customHeight="1">
      <c r="A87" s="557">
        <v>43360</v>
      </c>
      <c r="B87" s="558">
        <v>43360</v>
      </c>
      <c r="C87" s="558">
        <v>0</v>
      </c>
      <c r="D87" s="558">
        <v>0</v>
      </c>
      <c r="E87" s="558">
        <v>0</v>
      </c>
      <c r="F87" s="558">
        <v>15500</v>
      </c>
      <c r="G87" s="558">
        <v>0</v>
      </c>
      <c r="H87" s="559">
        <v>27860</v>
      </c>
      <c r="K87" s="199"/>
      <c r="L87" s="178"/>
      <c r="M87" s="201" t="s">
        <v>280</v>
      </c>
      <c r="N87" s="202"/>
      <c r="O87" s="203" t="s">
        <v>571</v>
      </c>
      <c r="P87" s="204">
        <f>+A87</f>
        <v>43360</v>
      </c>
      <c r="Q87" s="205">
        <f>+B87</f>
        <v>43360</v>
      </c>
      <c r="R87" s="297"/>
      <c r="S87" s="205">
        <f>+D87</f>
        <v>0</v>
      </c>
      <c r="T87" s="268">
        <f t="shared" ref="T87:T97" si="7">+F87</f>
        <v>15500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13908</v>
      </c>
      <c r="B88" s="558">
        <v>13908</v>
      </c>
      <c r="C88" s="558">
        <v>0</v>
      </c>
      <c r="D88" s="558">
        <v>0</v>
      </c>
      <c r="E88" s="558">
        <v>0</v>
      </c>
      <c r="F88" s="558">
        <v>13400</v>
      </c>
      <c r="G88" s="558">
        <v>0</v>
      </c>
      <c r="H88" s="559">
        <v>508</v>
      </c>
      <c r="K88" s="199"/>
      <c r="L88" s="200"/>
      <c r="M88" s="201" t="s">
        <v>281</v>
      </c>
      <c r="N88" s="202"/>
      <c r="O88" s="203" t="s">
        <v>573</v>
      </c>
      <c r="P88" s="204">
        <f t="shared" ref="P88:S97" si="8">+A88</f>
        <v>13908</v>
      </c>
      <c r="Q88" s="205">
        <f t="shared" si="8"/>
        <v>13908</v>
      </c>
      <c r="R88" s="297"/>
      <c r="S88" s="205">
        <f t="shared" si="8"/>
        <v>0</v>
      </c>
      <c r="T88" s="268">
        <f t="shared" si="7"/>
        <v>13400</v>
      </c>
      <c r="U88" s="269"/>
      <c r="V88" s="200"/>
      <c r="W88" s="201" t="s">
        <v>426</v>
      </c>
      <c r="X88" s="202"/>
      <c r="Y88" s="203" t="s">
        <v>427</v>
      </c>
      <c r="Z88" s="307">
        <f t="shared" ref="Z88:AB89" si="9">+A125</f>
        <v>2928</v>
      </c>
      <c r="AA88" s="277">
        <f t="shared" si="9"/>
        <v>0</v>
      </c>
      <c r="AB88" s="550">
        <f t="shared" si="9"/>
        <v>0</v>
      </c>
      <c r="AC88" s="549">
        <f>+E125</f>
        <v>0</v>
      </c>
      <c r="AD88" s="269"/>
      <c r="AE88" s="200"/>
      <c r="AF88" s="201" t="s">
        <v>426</v>
      </c>
      <c r="AG88" s="202"/>
      <c r="AH88" s="203" t="s">
        <v>428</v>
      </c>
      <c r="AI88" s="307">
        <f t="shared" ref="AI88:AL89" si="10">+A148</f>
        <v>0</v>
      </c>
      <c r="AJ88" s="277">
        <f t="shared" si="10"/>
        <v>0</v>
      </c>
      <c r="AK88" s="277">
        <f t="shared" si="10"/>
        <v>0</v>
      </c>
      <c r="AL88" s="553">
        <f t="shared" si="10"/>
        <v>0</v>
      </c>
    </row>
    <row r="89" spans="1:38" ht="14.45" customHeight="1">
      <c r="A89" s="557">
        <v>1286</v>
      </c>
      <c r="B89" s="558">
        <v>1286</v>
      </c>
      <c r="C89" s="558">
        <v>0</v>
      </c>
      <c r="D89" s="558">
        <v>0</v>
      </c>
      <c r="E89" s="558">
        <v>0</v>
      </c>
      <c r="F89" s="558">
        <v>0</v>
      </c>
      <c r="G89" s="558">
        <v>0</v>
      </c>
      <c r="H89" s="559">
        <v>1286</v>
      </c>
      <c r="K89" s="199" t="s">
        <v>574</v>
      </c>
      <c r="L89" s="200"/>
      <c r="M89" s="201" t="s">
        <v>282</v>
      </c>
      <c r="N89" s="202"/>
      <c r="O89" s="203" t="s">
        <v>575</v>
      </c>
      <c r="P89" s="204">
        <f t="shared" si="8"/>
        <v>1286</v>
      </c>
      <c r="Q89" s="205">
        <f t="shared" si="8"/>
        <v>1286</v>
      </c>
      <c r="R89" s="297"/>
      <c r="S89" s="205">
        <f t="shared" si="8"/>
        <v>0</v>
      </c>
      <c r="T89" s="268">
        <f t="shared" si="7"/>
        <v>0</v>
      </c>
      <c r="U89" s="269"/>
      <c r="V89" s="200"/>
      <c r="W89" s="201" t="s">
        <v>429</v>
      </c>
      <c r="X89" s="202"/>
      <c r="Y89" s="203" t="s">
        <v>430</v>
      </c>
      <c r="Z89" s="307">
        <f t="shared" si="9"/>
        <v>0</v>
      </c>
      <c r="AA89" s="277">
        <f t="shared" si="9"/>
        <v>0</v>
      </c>
      <c r="AB89" s="550">
        <f t="shared" si="9"/>
        <v>0</v>
      </c>
      <c r="AC89" s="549">
        <f>+E126</f>
        <v>0</v>
      </c>
      <c r="AD89" s="269"/>
      <c r="AE89" s="200"/>
      <c r="AF89" s="201" t="s">
        <v>429</v>
      </c>
      <c r="AG89" s="202"/>
      <c r="AH89" s="203" t="s">
        <v>431</v>
      </c>
      <c r="AI89" s="307">
        <f t="shared" si="10"/>
        <v>0</v>
      </c>
      <c r="AJ89" s="277">
        <f t="shared" si="10"/>
        <v>0</v>
      </c>
      <c r="AK89" s="277">
        <f t="shared" si="10"/>
        <v>0</v>
      </c>
      <c r="AL89" s="553">
        <f t="shared" si="10"/>
        <v>0</v>
      </c>
    </row>
    <row r="90" spans="1:38" ht="14.45" customHeight="1">
      <c r="A90" s="557">
        <v>0</v>
      </c>
      <c r="B90" s="558">
        <v>0</v>
      </c>
      <c r="C90" s="558">
        <v>0</v>
      </c>
      <c r="D90" s="558">
        <v>0</v>
      </c>
      <c r="E90" s="558">
        <v>0</v>
      </c>
      <c r="F90" s="558">
        <v>0</v>
      </c>
      <c r="G90" s="558">
        <v>0</v>
      </c>
      <c r="H90" s="559">
        <v>0</v>
      </c>
      <c r="K90" s="199"/>
      <c r="L90" s="200" t="s">
        <v>576</v>
      </c>
      <c r="M90" s="201" t="s">
        <v>283</v>
      </c>
      <c r="N90" s="202"/>
      <c r="O90" s="203" t="s">
        <v>577</v>
      </c>
      <c r="P90" s="204">
        <f t="shared" si="8"/>
        <v>0</v>
      </c>
      <c r="Q90" s="205">
        <f t="shared" si="8"/>
        <v>0</v>
      </c>
      <c r="R90" s="297"/>
      <c r="S90" s="205">
        <f t="shared" si="8"/>
        <v>0</v>
      </c>
      <c r="T90" s="268">
        <f t="shared" si="7"/>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8">
        <v>0</v>
      </c>
      <c r="G91" s="558">
        <v>0</v>
      </c>
      <c r="H91" s="559">
        <v>0</v>
      </c>
      <c r="K91" s="199"/>
      <c r="L91" s="200"/>
      <c r="M91" s="201" t="s">
        <v>284</v>
      </c>
      <c r="N91" s="202"/>
      <c r="O91" s="203" t="s">
        <v>578</v>
      </c>
      <c r="P91" s="204">
        <f t="shared" si="8"/>
        <v>0</v>
      </c>
      <c r="Q91" s="205">
        <f t="shared" si="8"/>
        <v>0</v>
      </c>
      <c r="R91" s="297"/>
      <c r="S91" s="205">
        <f t="shared" si="8"/>
        <v>0</v>
      </c>
      <c r="T91" s="268">
        <f t="shared" si="7"/>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8">
        <v>0</v>
      </c>
      <c r="G92" s="558">
        <v>0</v>
      </c>
      <c r="H92" s="559">
        <v>0</v>
      </c>
      <c r="K92" s="199"/>
      <c r="L92" s="200"/>
      <c r="M92" s="201" t="s">
        <v>326</v>
      </c>
      <c r="N92" s="202"/>
      <c r="O92" s="203" t="s">
        <v>579</v>
      </c>
      <c r="P92" s="204">
        <f t="shared" si="8"/>
        <v>0</v>
      </c>
      <c r="Q92" s="205">
        <f t="shared" si="8"/>
        <v>0</v>
      </c>
      <c r="R92" s="297"/>
      <c r="S92" s="205">
        <f t="shared" si="8"/>
        <v>0</v>
      </c>
      <c r="T92" s="268">
        <f t="shared" si="7"/>
        <v>0</v>
      </c>
      <c r="U92" s="269"/>
      <c r="V92" s="200"/>
      <c r="W92" s="201" t="s">
        <v>57</v>
      </c>
      <c r="X92" s="202"/>
      <c r="Y92" s="203" t="s">
        <v>140</v>
      </c>
      <c r="Z92" s="307">
        <f>+A127</f>
        <v>0</v>
      </c>
      <c r="AA92" s="277">
        <f>+B127</f>
        <v>0</v>
      </c>
      <c r="AB92" s="550">
        <f>+C127</f>
        <v>0</v>
      </c>
      <c r="AC92" s="549">
        <f>+E127</f>
        <v>0</v>
      </c>
      <c r="AD92" s="269"/>
      <c r="AE92" s="200"/>
      <c r="AF92" s="201" t="s">
        <v>57</v>
      </c>
      <c r="AG92" s="202"/>
      <c r="AH92" s="203" t="s">
        <v>433</v>
      </c>
      <c r="AI92" s="307">
        <f>+A150</f>
        <v>0</v>
      </c>
      <c r="AJ92" s="277">
        <f>+B150</f>
        <v>0</v>
      </c>
      <c r="AK92" s="277">
        <f>+C150</f>
        <v>0</v>
      </c>
      <c r="AL92" s="553">
        <f>+D150</f>
        <v>0</v>
      </c>
    </row>
    <row r="93" spans="1:38" ht="14.45" customHeight="1">
      <c r="A93" s="557">
        <v>0</v>
      </c>
      <c r="B93" s="558">
        <v>0</v>
      </c>
      <c r="C93" s="558">
        <v>0</v>
      </c>
      <c r="D93" s="558">
        <v>0</v>
      </c>
      <c r="E93" s="558">
        <v>0</v>
      </c>
      <c r="F93" s="558">
        <v>0</v>
      </c>
      <c r="G93" s="558">
        <v>0</v>
      </c>
      <c r="H93" s="559">
        <v>0</v>
      </c>
      <c r="K93" s="199"/>
      <c r="L93" s="200"/>
      <c r="M93" s="178" t="s">
        <v>285</v>
      </c>
      <c r="N93" s="202"/>
      <c r="O93" s="203" t="s">
        <v>580</v>
      </c>
      <c r="P93" s="204">
        <f t="shared" si="8"/>
        <v>0</v>
      </c>
      <c r="Q93" s="205">
        <f t="shared" si="8"/>
        <v>0</v>
      </c>
      <c r="R93" s="297"/>
      <c r="S93" s="205">
        <f t="shared" si="8"/>
        <v>0</v>
      </c>
      <c r="T93" s="268">
        <f t="shared" si="7"/>
        <v>0</v>
      </c>
      <c r="U93" s="269" t="s">
        <v>434</v>
      </c>
      <c r="V93" s="200"/>
      <c r="W93" s="178" t="s">
        <v>60</v>
      </c>
      <c r="X93" s="202"/>
      <c r="Y93" s="203" t="s">
        <v>435</v>
      </c>
      <c r="Z93" s="307">
        <f t="shared" ref="Z93:AB96" si="11">+A128</f>
        <v>0</v>
      </c>
      <c r="AA93" s="277">
        <f t="shared" si="11"/>
        <v>0</v>
      </c>
      <c r="AB93" s="550">
        <f t="shared" si="11"/>
        <v>0</v>
      </c>
      <c r="AC93" s="549">
        <f>+E128</f>
        <v>0</v>
      </c>
      <c r="AD93" s="269"/>
      <c r="AE93" s="200"/>
      <c r="AF93" s="178" t="s">
        <v>60</v>
      </c>
      <c r="AG93" s="202"/>
      <c r="AH93" s="203" t="s">
        <v>436</v>
      </c>
      <c r="AI93" s="307">
        <f t="shared" ref="AI93:AL96" si="12">+A151</f>
        <v>0</v>
      </c>
      <c r="AJ93" s="277">
        <f t="shared" si="12"/>
        <v>0</v>
      </c>
      <c r="AK93" s="277">
        <f t="shared" si="12"/>
        <v>0</v>
      </c>
      <c r="AL93" s="553">
        <f t="shared" si="12"/>
        <v>0</v>
      </c>
    </row>
    <row r="94" spans="1:38" ht="14.45" customHeight="1">
      <c r="A94" s="557">
        <v>0</v>
      </c>
      <c r="B94" s="558">
        <v>0</v>
      </c>
      <c r="C94" s="558">
        <v>0</v>
      </c>
      <c r="D94" s="558">
        <v>0</v>
      </c>
      <c r="E94" s="558">
        <v>0</v>
      </c>
      <c r="F94" s="558">
        <v>0</v>
      </c>
      <c r="G94" s="558">
        <v>0</v>
      </c>
      <c r="H94" s="559">
        <v>0</v>
      </c>
      <c r="K94" s="199"/>
      <c r="L94" s="200" t="s">
        <v>581</v>
      </c>
      <c r="M94" s="200"/>
      <c r="N94" s="201" t="s">
        <v>286</v>
      </c>
      <c r="O94" s="203" t="s">
        <v>582</v>
      </c>
      <c r="P94" s="204">
        <f t="shared" si="8"/>
        <v>0</v>
      </c>
      <c r="Q94" s="205">
        <f t="shared" si="8"/>
        <v>0</v>
      </c>
      <c r="R94" s="297"/>
      <c r="S94" s="205">
        <f t="shared" si="8"/>
        <v>0</v>
      </c>
      <c r="T94" s="268">
        <f t="shared" si="7"/>
        <v>0</v>
      </c>
      <c r="U94" s="269"/>
      <c r="V94" s="200" t="s">
        <v>59</v>
      </c>
      <c r="W94" s="200"/>
      <c r="X94" s="201" t="s">
        <v>62</v>
      </c>
      <c r="Y94" s="203" t="s">
        <v>437</v>
      </c>
      <c r="Z94" s="307">
        <f t="shared" si="11"/>
        <v>0</v>
      </c>
      <c r="AA94" s="277">
        <f t="shared" si="11"/>
        <v>0</v>
      </c>
      <c r="AB94" s="550">
        <f t="shared" si="11"/>
        <v>0</v>
      </c>
      <c r="AC94" s="549">
        <f>+E129</f>
        <v>0</v>
      </c>
      <c r="AD94" s="269"/>
      <c r="AE94" s="200" t="s">
        <v>59</v>
      </c>
      <c r="AF94" s="200"/>
      <c r="AG94" s="201" t="s">
        <v>62</v>
      </c>
      <c r="AH94" s="203" t="s">
        <v>438</v>
      </c>
      <c r="AI94" s="307">
        <f>+A152</f>
        <v>0</v>
      </c>
      <c r="AJ94" s="277">
        <f t="shared" si="12"/>
        <v>0</v>
      </c>
      <c r="AK94" s="277">
        <f t="shared" si="12"/>
        <v>0</v>
      </c>
      <c r="AL94" s="553">
        <f t="shared" si="12"/>
        <v>0</v>
      </c>
    </row>
    <row r="95" spans="1:38" ht="14.45" customHeight="1">
      <c r="A95" s="557">
        <v>0</v>
      </c>
      <c r="B95" s="558">
        <v>0</v>
      </c>
      <c r="C95" s="558">
        <v>0</v>
      </c>
      <c r="D95" s="558">
        <v>0</v>
      </c>
      <c r="E95" s="558">
        <v>0</v>
      </c>
      <c r="F95" s="558">
        <v>0</v>
      </c>
      <c r="G95" s="558">
        <v>0</v>
      </c>
      <c r="H95" s="559">
        <v>0</v>
      </c>
      <c r="K95" s="199"/>
      <c r="L95" s="200"/>
      <c r="M95" s="200"/>
      <c r="N95" s="201" t="s">
        <v>287</v>
      </c>
      <c r="O95" s="203" t="s">
        <v>584</v>
      </c>
      <c r="P95" s="204">
        <f t="shared" si="8"/>
        <v>0</v>
      </c>
      <c r="Q95" s="205">
        <f t="shared" si="8"/>
        <v>0</v>
      </c>
      <c r="R95" s="297"/>
      <c r="S95" s="205">
        <f t="shared" si="8"/>
        <v>0</v>
      </c>
      <c r="T95" s="268">
        <f t="shared" si="7"/>
        <v>0</v>
      </c>
      <c r="U95" s="269"/>
      <c r="V95" s="200"/>
      <c r="W95" s="200"/>
      <c r="X95" s="201" t="s">
        <v>64</v>
      </c>
      <c r="Y95" s="203" t="s">
        <v>439</v>
      </c>
      <c r="Z95" s="307">
        <f t="shared" si="11"/>
        <v>0</v>
      </c>
      <c r="AA95" s="277">
        <f t="shared" si="11"/>
        <v>0</v>
      </c>
      <c r="AB95" s="550">
        <f t="shared" si="11"/>
        <v>0</v>
      </c>
      <c r="AC95" s="549">
        <f>+E130</f>
        <v>0</v>
      </c>
      <c r="AD95" s="269"/>
      <c r="AE95" s="200"/>
      <c r="AF95" s="200"/>
      <c r="AG95" s="201" t="s">
        <v>64</v>
      </c>
      <c r="AH95" s="203" t="s">
        <v>440</v>
      </c>
      <c r="AI95" s="307">
        <f>+A153</f>
        <v>0</v>
      </c>
      <c r="AJ95" s="277">
        <f t="shared" si="12"/>
        <v>0</v>
      </c>
      <c r="AK95" s="277">
        <f t="shared" si="12"/>
        <v>0</v>
      </c>
      <c r="AL95" s="553">
        <f t="shared" si="12"/>
        <v>0</v>
      </c>
    </row>
    <row r="96" spans="1:38" ht="14.45" customHeight="1">
      <c r="A96" s="557">
        <v>0</v>
      </c>
      <c r="B96" s="558">
        <v>0</v>
      </c>
      <c r="C96" s="558">
        <v>0</v>
      </c>
      <c r="D96" s="558">
        <v>0</v>
      </c>
      <c r="E96" s="558">
        <v>0</v>
      </c>
      <c r="F96" s="558">
        <v>0</v>
      </c>
      <c r="G96" s="558">
        <v>0</v>
      </c>
      <c r="H96" s="559">
        <v>0</v>
      </c>
      <c r="K96" s="199" t="s">
        <v>420</v>
      </c>
      <c r="L96" s="200"/>
      <c r="M96" s="200"/>
      <c r="N96" s="201" t="s">
        <v>288</v>
      </c>
      <c r="O96" s="203" t="s">
        <v>585</v>
      </c>
      <c r="P96" s="204">
        <f t="shared" si="8"/>
        <v>0</v>
      </c>
      <c r="Q96" s="205">
        <f t="shared" si="8"/>
        <v>0</v>
      </c>
      <c r="R96" s="297"/>
      <c r="S96" s="205">
        <f t="shared" si="8"/>
        <v>0</v>
      </c>
      <c r="T96" s="268">
        <f t="shared" si="7"/>
        <v>0</v>
      </c>
      <c r="U96" s="269"/>
      <c r="V96" s="200"/>
      <c r="W96" s="200"/>
      <c r="X96" s="201" t="s">
        <v>66</v>
      </c>
      <c r="Y96" s="203" t="s">
        <v>441</v>
      </c>
      <c r="Z96" s="307">
        <f>+A131</f>
        <v>0</v>
      </c>
      <c r="AA96" s="277">
        <f t="shared" si="11"/>
        <v>0</v>
      </c>
      <c r="AB96" s="550">
        <f t="shared" si="11"/>
        <v>0</v>
      </c>
      <c r="AC96" s="549">
        <f>+E131</f>
        <v>0</v>
      </c>
      <c r="AD96" s="269"/>
      <c r="AE96" s="200"/>
      <c r="AF96" s="200"/>
      <c r="AG96" s="201" t="s">
        <v>66</v>
      </c>
      <c r="AH96" s="203" t="s">
        <v>442</v>
      </c>
      <c r="AI96" s="307">
        <f>+A154</f>
        <v>0</v>
      </c>
      <c r="AJ96" s="277">
        <f t="shared" si="12"/>
        <v>0</v>
      </c>
      <c r="AK96" s="277">
        <f t="shared" si="12"/>
        <v>0</v>
      </c>
      <c r="AL96" s="553">
        <f t="shared" si="12"/>
        <v>0</v>
      </c>
    </row>
    <row r="97" spans="1:38" ht="14.45" customHeight="1">
      <c r="A97" s="557">
        <v>0</v>
      </c>
      <c r="B97" s="558">
        <v>0</v>
      </c>
      <c r="C97" s="558">
        <v>0</v>
      </c>
      <c r="D97" s="558">
        <v>0</v>
      </c>
      <c r="E97" s="558">
        <v>0</v>
      </c>
      <c r="F97" s="558">
        <v>0</v>
      </c>
      <c r="G97" s="558">
        <v>0</v>
      </c>
      <c r="H97" s="559">
        <v>0</v>
      </c>
      <c r="K97" s="199"/>
      <c r="L97" s="200"/>
      <c r="M97" s="200"/>
      <c r="N97" s="201" t="s">
        <v>586</v>
      </c>
      <c r="O97" s="203" t="s">
        <v>587</v>
      </c>
      <c r="P97" s="204">
        <f t="shared" si="8"/>
        <v>0</v>
      </c>
      <c r="Q97" s="205">
        <f t="shared" si="8"/>
        <v>0</v>
      </c>
      <c r="R97" s="297"/>
      <c r="S97" s="205">
        <f t="shared" si="8"/>
        <v>0</v>
      </c>
      <c r="T97" s="268">
        <f t="shared" si="7"/>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6000</v>
      </c>
      <c r="B98" s="558">
        <v>6000</v>
      </c>
      <c r="C98" s="558">
        <v>0</v>
      </c>
      <c r="D98" s="558">
        <v>870</v>
      </c>
      <c r="E98" s="558">
        <v>0</v>
      </c>
      <c r="F98" s="558">
        <v>0</v>
      </c>
      <c r="G98" s="558">
        <v>0</v>
      </c>
      <c r="H98" s="559">
        <v>5130</v>
      </c>
      <c r="K98" s="199"/>
      <c r="L98" s="200" t="s">
        <v>551</v>
      </c>
      <c r="M98" s="221"/>
      <c r="N98" s="201" t="s">
        <v>292</v>
      </c>
      <c r="O98" s="203"/>
      <c r="P98" s="224">
        <f>P93-P94-P95-P96-P97</f>
        <v>0</v>
      </c>
      <c r="Q98" s="225">
        <f>Q93-Q94-Q95-Q96-Q97</f>
        <v>0</v>
      </c>
      <c r="R98" s="297"/>
      <c r="S98" s="225">
        <f>S93-S94-S95-S96-S97</f>
        <v>0</v>
      </c>
      <c r="T98" s="275">
        <f>T93-T94-T95-T96-T97</f>
        <v>0</v>
      </c>
      <c r="U98" s="269"/>
      <c r="V98" s="200" t="s">
        <v>41</v>
      </c>
      <c r="W98" s="221"/>
      <c r="X98" s="201" t="s">
        <v>13</v>
      </c>
      <c r="Y98" s="203" t="s">
        <v>443</v>
      </c>
      <c r="Z98" s="307">
        <f t="shared" ref="Z98:AB99" si="13">+A132</f>
        <v>0</v>
      </c>
      <c r="AA98" s="277">
        <f t="shared" si="13"/>
        <v>0</v>
      </c>
      <c r="AB98" s="550">
        <f t="shared" si="13"/>
        <v>0</v>
      </c>
      <c r="AC98" s="549">
        <f>+E132</f>
        <v>0</v>
      </c>
      <c r="AD98" s="269"/>
      <c r="AE98" s="200" t="s">
        <v>41</v>
      </c>
      <c r="AF98" s="221"/>
      <c r="AG98" s="201" t="s">
        <v>13</v>
      </c>
      <c r="AH98" s="203" t="s">
        <v>444</v>
      </c>
      <c r="AI98" s="307">
        <f t="shared" ref="AI98:AL99" si="14">+A155</f>
        <v>0</v>
      </c>
      <c r="AJ98" s="277">
        <f t="shared" si="14"/>
        <v>0</v>
      </c>
      <c r="AK98" s="277">
        <f t="shared" si="14"/>
        <v>0</v>
      </c>
      <c r="AL98" s="553">
        <f t="shared" si="14"/>
        <v>0</v>
      </c>
    </row>
    <row r="99" spans="1:38" ht="14.45" customHeight="1">
      <c r="A99" s="557">
        <v>0</v>
      </c>
      <c r="B99" s="558">
        <v>0</v>
      </c>
      <c r="C99" s="558">
        <v>0</v>
      </c>
      <c r="D99" s="558">
        <v>0</v>
      </c>
      <c r="E99" s="558">
        <v>0</v>
      </c>
      <c r="F99" s="558">
        <v>0</v>
      </c>
      <c r="G99" s="558">
        <v>0</v>
      </c>
      <c r="H99" s="559">
        <v>0</v>
      </c>
      <c r="K99" s="227" t="s">
        <v>803</v>
      </c>
      <c r="L99" s="200"/>
      <c r="M99" s="201" t="s">
        <v>325</v>
      </c>
      <c r="N99" s="202"/>
      <c r="O99" s="203" t="s">
        <v>588</v>
      </c>
      <c r="P99" s="204">
        <f>+A98</f>
        <v>6000</v>
      </c>
      <c r="Q99" s="205">
        <f>+B98</f>
        <v>6000</v>
      </c>
      <c r="R99" s="297"/>
      <c r="S99" s="205">
        <f>+D98</f>
        <v>870</v>
      </c>
      <c r="T99" s="268">
        <f>+F98</f>
        <v>0</v>
      </c>
      <c r="U99" s="315" t="s">
        <v>815</v>
      </c>
      <c r="V99" s="200"/>
      <c r="W99" s="201" t="s">
        <v>70</v>
      </c>
      <c r="X99" s="202"/>
      <c r="Y99" s="203" t="s">
        <v>445</v>
      </c>
      <c r="Z99" s="307">
        <f t="shared" si="13"/>
        <v>0</v>
      </c>
      <c r="AA99" s="277">
        <f t="shared" si="13"/>
        <v>0</v>
      </c>
      <c r="AB99" s="550">
        <f t="shared" si="13"/>
        <v>0</v>
      </c>
      <c r="AC99" s="549">
        <f>+E133</f>
        <v>0</v>
      </c>
      <c r="AD99" s="315" t="s">
        <v>446</v>
      </c>
      <c r="AE99" s="200"/>
      <c r="AF99" s="201" t="s">
        <v>70</v>
      </c>
      <c r="AG99" s="202"/>
      <c r="AH99" s="203" t="s">
        <v>447</v>
      </c>
      <c r="AI99" s="307">
        <f t="shared" si="14"/>
        <v>0</v>
      </c>
      <c r="AJ99" s="277">
        <f t="shared" si="14"/>
        <v>0</v>
      </c>
      <c r="AK99" s="277">
        <f t="shared" si="14"/>
        <v>0</v>
      </c>
      <c r="AL99" s="553">
        <f t="shared" si="14"/>
        <v>0</v>
      </c>
    </row>
    <row r="100" spans="1:38" ht="14.45" customHeight="1">
      <c r="A100" s="557">
        <v>0</v>
      </c>
      <c r="B100" s="558">
        <v>0</v>
      </c>
      <c r="C100" s="558">
        <v>0</v>
      </c>
      <c r="D100" s="558">
        <v>0</v>
      </c>
      <c r="E100" s="558">
        <v>0</v>
      </c>
      <c r="F100" s="558">
        <v>0</v>
      </c>
      <c r="G100" s="558">
        <v>0</v>
      </c>
      <c r="H100" s="559">
        <v>0</v>
      </c>
      <c r="K100" s="199" t="s">
        <v>590</v>
      </c>
      <c r="L100" s="200"/>
      <c r="M100" s="201" t="s">
        <v>324</v>
      </c>
      <c r="N100" s="202"/>
      <c r="O100" s="203" t="s">
        <v>591</v>
      </c>
      <c r="P100" s="204">
        <f t="shared" ref="P100:S103" si="15">+A99</f>
        <v>0</v>
      </c>
      <c r="Q100" s="205">
        <f t="shared" si="15"/>
        <v>0</v>
      </c>
      <c r="R100" s="297"/>
      <c r="S100" s="205">
        <f t="shared" si="15"/>
        <v>0</v>
      </c>
      <c r="T100" s="268">
        <f>+F99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5237</v>
      </c>
      <c r="B101" s="558">
        <v>5237</v>
      </c>
      <c r="C101" s="558">
        <v>0</v>
      </c>
      <c r="D101" s="558">
        <v>0</v>
      </c>
      <c r="E101" s="558">
        <v>0</v>
      </c>
      <c r="F101" s="558">
        <v>0</v>
      </c>
      <c r="G101" s="558">
        <v>0</v>
      </c>
      <c r="H101" s="559">
        <v>5237</v>
      </c>
      <c r="K101" s="199"/>
      <c r="L101" s="221"/>
      <c r="M101" s="201" t="s">
        <v>292</v>
      </c>
      <c r="N101" s="202"/>
      <c r="O101" s="203" t="s">
        <v>592</v>
      </c>
      <c r="P101" s="204">
        <f t="shared" si="15"/>
        <v>0</v>
      </c>
      <c r="Q101" s="205">
        <f t="shared" si="15"/>
        <v>0</v>
      </c>
      <c r="R101" s="297"/>
      <c r="S101" s="205">
        <f t="shared" si="15"/>
        <v>0</v>
      </c>
      <c r="T101" s="268">
        <f>+F100</f>
        <v>0</v>
      </c>
      <c r="U101" s="269"/>
      <c r="V101" s="221"/>
      <c r="W101" s="201" t="s">
        <v>13</v>
      </c>
      <c r="X101" s="202"/>
      <c r="Y101" s="203" t="s">
        <v>448</v>
      </c>
      <c r="Z101" s="307">
        <f>+A134</f>
        <v>0</v>
      </c>
      <c r="AA101" s="277">
        <f>+B134</f>
        <v>0</v>
      </c>
      <c r="AB101" s="550">
        <f>+C134</f>
        <v>0</v>
      </c>
      <c r="AC101" s="549">
        <f>+E134</f>
        <v>0</v>
      </c>
      <c r="AD101" s="269"/>
      <c r="AE101" s="221"/>
      <c r="AF101" s="201" t="s">
        <v>13</v>
      </c>
      <c r="AG101" s="202"/>
      <c r="AH101" s="203" t="s">
        <v>449</v>
      </c>
      <c r="AI101" s="307">
        <f>+A157</f>
        <v>0</v>
      </c>
      <c r="AJ101" s="277">
        <f>+B157</f>
        <v>0</v>
      </c>
      <c r="AK101" s="277">
        <f>+C157</f>
        <v>0</v>
      </c>
      <c r="AL101" s="553">
        <f>+D157</f>
        <v>0</v>
      </c>
    </row>
    <row r="102" spans="1:38" ht="14.45" customHeight="1">
      <c r="A102" s="557">
        <v>0</v>
      </c>
      <c r="B102" s="558">
        <v>0</v>
      </c>
      <c r="C102" s="558">
        <v>0</v>
      </c>
      <c r="D102" s="558">
        <v>0</v>
      </c>
      <c r="E102" s="558">
        <v>0</v>
      </c>
      <c r="F102" s="558">
        <v>0</v>
      </c>
      <c r="G102" s="558">
        <v>0</v>
      </c>
      <c r="H102" s="559">
        <v>0</v>
      </c>
      <c r="K102" s="199" t="s">
        <v>4</v>
      </c>
      <c r="L102" s="178" t="s">
        <v>482</v>
      </c>
      <c r="M102" s="202"/>
      <c r="N102" s="202"/>
      <c r="O102" s="203" t="s">
        <v>593</v>
      </c>
      <c r="P102" s="204">
        <f t="shared" si="15"/>
        <v>5237</v>
      </c>
      <c r="Q102" s="205">
        <f t="shared" si="15"/>
        <v>5237</v>
      </c>
      <c r="R102" s="297"/>
      <c r="S102" s="205">
        <f t="shared" si="15"/>
        <v>0</v>
      </c>
      <c r="T102" s="268">
        <f>+F101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8875</v>
      </c>
      <c r="B103" s="558">
        <v>8875</v>
      </c>
      <c r="C103" s="558">
        <v>0</v>
      </c>
      <c r="D103" s="558">
        <v>0</v>
      </c>
      <c r="E103" s="558">
        <v>1000</v>
      </c>
      <c r="F103" s="558">
        <v>0</v>
      </c>
      <c r="G103" s="558">
        <v>0</v>
      </c>
      <c r="H103" s="559">
        <v>7875</v>
      </c>
      <c r="K103" s="199"/>
      <c r="L103" s="200"/>
      <c r="M103" s="201" t="s">
        <v>295</v>
      </c>
      <c r="N103" s="202"/>
      <c r="O103" s="203" t="s">
        <v>594</v>
      </c>
      <c r="P103" s="204">
        <f t="shared" si="15"/>
        <v>0</v>
      </c>
      <c r="Q103" s="205">
        <f t="shared" si="15"/>
        <v>0</v>
      </c>
      <c r="R103" s="297"/>
      <c r="S103" s="205">
        <f t="shared" si="15"/>
        <v>0</v>
      </c>
      <c r="T103" s="268">
        <f>+F102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2275</v>
      </c>
      <c r="B104" s="558">
        <v>2275</v>
      </c>
      <c r="C104" s="558">
        <v>0</v>
      </c>
      <c r="D104" s="558">
        <v>0</v>
      </c>
      <c r="E104" s="558">
        <v>0</v>
      </c>
      <c r="F104" s="558">
        <v>0</v>
      </c>
      <c r="G104" s="558">
        <v>0</v>
      </c>
      <c r="H104" s="559">
        <v>2275</v>
      </c>
      <c r="K104" s="199"/>
      <c r="L104" s="221"/>
      <c r="M104" s="201" t="s">
        <v>292</v>
      </c>
      <c r="N104" s="202"/>
      <c r="O104" s="203"/>
      <c r="P104" s="224">
        <f>P102-P103</f>
        <v>5237</v>
      </c>
      <c r="Q104" s="225">
        <f>Q102-Q103</f>
        <v>5237</v>
      </c>
      <c r="R104" s="297"/>
      <c r="S104" s="225">
        <f>S102-S103</f>
        <v>0</v>
      </c>
      <c r="T104" s="275">
        <f>T102-T103</f>
        <v>0</v>
      </c>
      <c r="U104" s="269"/>
      <c r="V104" s="221"/>
      <c r="W104" s="201" t="s">
        <v>13</v>
      </c>
      <c r="X104" s="202"/>
      <c r="Y104" s="203" t="s">
        <v>450</v>
      </c>
      <c r="Z104" s="307">
        <f t="shared" ref="Z104:AB105" si="16">+A135</f>
        <v>0</v>
      </c>
      <c r="AA104" s="277">
        <f t="shared" si="16"/>
        <v>0</v>
      </c>
      <c r="AB104" s="550">
        <f t="shared" si="16"/>
        <v>0</v>
      </c>
      <c r="AC104" s="549">
        <f>+E135</f>
        <v>0</v>
      </c>
      <c r="AD104" s="269"/>
      <c r="AE104" s="221"/>
      <c r="AF104" s="201" t="s">
        <v>13</v>
      </c>
      <c r="AG104" s="202"/>
      <c r="AH104" s="203" t="s">
        <v>451</v>
      </c>
      <c r="AI104" s="307">
        <f t="shared" ref="AI104:AL105" si="17">+A158</f>
        <v>0</v>
      </c>
      <c r="AJ104" s="277">
        <f t="shared" si="17"/>
        <v>0</v>
      </c>
      <c r="AK104" s="277">
        <f t="shared" si="17"/>
        <v>0</v>
      </c>
      <c r="AL104" s="553">
        <f t="shared" si="17"/>
        <v>0</v>
      </c>
    </row>
    <row r="105" spans="1:38" ht="14.45" customHeight="1">
      <c r="A105" s="557">
        <v>0</v>
      </c>
      <c r="B105" s="558">
        <v>0</v>
      </c>
      <c r="C105" s="558">
        <v>0</v>
      </c>
      <c r="D105" s="558">
        <v>0</v>
      </c>
      <c r="E105" s="558">
        <v>0</v>
      </c>
      <c r="F105" s="558">
        <v>0</v>
      </c>
      <c r="G105" s="558">
        <v>0</v>
      </c>
      <c r="H105" s="559">
        <v>0</v>
      </c>
      <c r="K105" s="199"/>
      <c r="L105" s="174"/>
      <c r="M105" s="201" t="s">
        <v>322</v>
      </c>
      <c r="N105" s="202"/>
      <c r="O105" s="203" t="s">
        <v>595</v>
      </c>
      <c r="P105" s="204">
        <f>+A104</f>
        <v>2275</v>
      </c>
      <c r="Q105" s="205">
        <f>+B104</f>
        <v>2275</v>
      </c>
      <c r="R105" s="297"/>
      <c r="S105" s="205">
        <f>+D104</f>
        <v>0</v>
      </c>
      <c r="T105" s="268">
        <f t="shared" ref="T105:T114" si="18">+F104</f>
        <v>0</v>
      </c>
      <c r="U105" s="269"/>
      <c r="V105" s="174"/>
      <c r="W105" s="201" t="s">
        <v>452</v>
      </c>
      <c r="X105" s="202"/>
      <c r="Y105" s="203" t="s">
        <v>453</v>
      </c>
      <c r="Z105" s="307">
        <f t="shared" si="16"/>
        <v>0</v>
      </c>
      <c r="AA105" s="277">
        <f t="shared" si="16"/>
        <v>0</v>
      </c>
      <c r="AB105" s="550">
        <f t="shared" si="16"/>
        <v>0</v>
      </c>
      <c r="AC105" s="549">
        <f>+E136</f>
        <v>0</v>
      </c>
      <c r="AD105" s="269"/>
      <c r="AE105" s="174"/>
      <c r="AF105" s="201" t="s">
        <v>452</v>
      </c>
      <c r="AG105" s="202"/>
      <c r="AH105" s="203" t="s">
        <v>454</v>
      </c>
      <c r="AI105" s="307">
        <f t="shared" si="17"/>
        <v>0</v>
      </c>
      <c r="AJ105" s="277">
        <f t="shared" si="17"/>
        <v>0</v>
      </c>
      <c r="AK105" s="277">
        <f t="shared" si="17"/>
        <v>0</v>
      </c>
      <c r="AL105" s="553">
        <f t="shared" si="17"/>
        <v>0</v>
      </c>
    </row>
    <row r="106" spans="1:38" ht="14.45" customHeight="1">
      <c r="A106" s="557">
        <v>0</v>
      </c>
      <c r="B106" s="558">
        <v>0</v>
      </c>
      <c r="C106" s="558">
        <v>0</v>
      </c>
      <c r="D106" s="558">
        <v>0</v>
      </c>
      <c r="E106" s="558">
        <v>0</v>
      </c>
      <c r="F106" s="558">
        <v>0</v>
      </c>
      <c r="G106" s="558">
        <v>0</v>
      </c>
      <c r="H106" s="559">
        <v>0</v>
      </c>
      <c r="K106" s="199"/>
      <c r="L106" s="181" t="s">
        <v>597</v>
      </c>
      <c r="M106" s="201" t="s">
        <v>321</v>
      </c>
      <c r="N106" s="202"/>
      <c r="O106" s="203" t="s">
        <v>454</v>
      </c>
      <c r="P106" s="204">
        <f t="shared" ref="P106:S114" si="19">+A105</f>
        <v>0</v>
      </c>
      <c r="Q106" s="205">
        <f t="shared" si="19"/>
        <v>0</v>
      </c>
      <c r="R106" s="297"/>
      <c r="S106" s="205">
        <f t="shared" si="19"/>
        <v>0</v>
      </c>
      <c r="T106" s="268">
        <f t="shared" si="18"/>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8">
        <v>0</v>
      </c>
      <c r="G107" s="558">
        <v>0</v>
      </c>
      <c r="H107" s="559">
        <v>0</v>
      </c>
      <c r="K107" s="199"/>
      <c r="L107" s="181"/>
      <c r="M107" s="201" t="s">
        <v>320</v>
      </c>
      <c r="N107" s="202"/>
      <c r="O107" s="203" t="s">
        <v>598</v>
      </c>
      <c r="P107" s="204">
        <f t="shared" si="19"/>
        <v>0</v>
      </c>
      <c r="Q107" s="205">
        <f t="shared" si="19"/>
        <v>0</v>
      </c>
      <c r="R107" s="297"/>
      <c r="S107" s="205">
        <f t="shared" si="19"/>
        <v>0</v>
      </c>
      <c r="T107" s="268">
        <f t="shared" si="18"/>
        <v>0</v>
      </c>
      <c r="U107" s="269"/>
      <c r="V107" s="181"/>
      <c r="W107" s="201" t="s">
        <v>104</v>
      </c>
      <c r="X107" s="202"/>
      <c r="Y107" s="203" t="s">
        <v>455</v>
      </c>
      <c r="Z107" s="307">
        <f>+A137</f>
        <v>0</v>
      </c>
      <c r="AA107" s="277">
        <f>+B137</f>
        <v>0</v>
      </c>
      <c r="AB107" s="550">
        <f>+C137</f>
        <v>0</v>
      </c>
      <c r="AC107" s="549">
        <f>+E137</f>
        <v>0</v>
      </c>
      <c r="AD107" s="269"/>
      <c r="AE107" s="181"/>
      <c r="AF107" s="201" t="s">
        <v>104</v>
      </c>
      <c r="AG107" s="202"/>
      <c r="AH107" s="203" t="s">
        <v>456</v>
      </c>
      <c r="AI107" s="307">
        <f>+A160</f>
        <v>0</v>
      </c>
      <c r="AJ107" s="277">
        <f>+B160</f>
        <v>0</v>
      </c>
      <c r="AK107" s="277">
        <f>+C160</f>
        <v>0</v>
      </c>
      <c r="AL107" s="553">
        <f>+D160</f>
        <v>0</v>
      </c>
    </row>
    <row r="108" spans="1:38" ht="14.45" customHeight="1">
      <c r="A108" s="557">
        <v>0</v>
      </c>
      <c r="B108" s="558">
        <v>0</v>
      </c>
      <c r="C108" s="558">
        <v>0</v>
      </c>
      <c r="D108" s="558">
        <v>0</v>
      </c>
      <c r="E108" s="558">
        <v>0</v>
      </c>
      <c r="F108" s="558">
        <v>0</v>
      </c>
      <c r="G108" s="558">
        <v>0</v>
      </c>
      <c r="H108" s="559">
        <v>0</v>
      </c>
      <c r="K108" s="199"/>
      <c r="L108" s="181"/>
      <c r="M108" s="201" t="s">
        <v>319</v>
      </c>
      <c r="N108" s="202"/>
      <c r="O108" s="203" t="s">
        <v>599</v>
      </c>
      <c r="P108" s="204">
        <f t="shared" si="19"/>
        <v>0</v>
      </c>
      <c r="Q108" s="205">
        <f t="shared" si="19"/>
        <v>0</v>
      </c>
      <c r="R108" s="297"/>
      <c r="S108" s="205">
        <f t="shared" si="19"/>
        <v>0</v>
      </c>
      <c r="T108" s="268">
        <f t="shared" si="18"/>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8">
        <v>0</v>
      </c>
      <c r="G109" s="558">
        <v>0</v>
      </c>
      <c r="H109" s="559">
        <v>0</v>
      </c>
      <c r="K109" s="199"/>
      <c r="L109" s="181" t="s">
        <v>600</v>
      </c>
      <c r="M109" s="201" t="s">
        <v>318</v>
      </c>
      <c r="N109" s="202"/>
      <c r="O109" s="203" t="s">
        <v>601</v>
      </c>
      <c r="P109" s="204">
        <f t="shared" si="19"/>
        <v>0</v>
      </c>
      <c r="Q109" s="205">
        <f t="shared" si="19"/>
        <v>0</v>
      </c>
      <c r="R109" s="297"/>
      <c r="S109" s="205">
        <f t="shared" si="19"/>
        <v>0</v>
      </c>
      <c r="T109" s="268">
        <f t="shared" si="18"/>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8">
        <v>0</v>
      </c>
      <c r="G110" s="558">
        <v>0</v>
      </c>
      <c r="H110" s="559">
        <v>0</v>
      </c>
      <c r="K110" s="199"/>
      <c r="L110" s="181"/>
      <c r="M110" s="201" t="s">
        <v>317</v>
      </c>
      <c r="N110" s="202"/>
      <c r="O110" s="203" t="s">
        <v>602</v>
      </c>
      <c r="P110" s="204">
        <f t="shared" si="19"/>
        <v>0</v>
      </c>
      <c r="Q110" s="205">
        <f t="shared" si="19"/>
        <v>0</v>
      </c>
      <c r="R110" s="297"/>
      <c r="S110" s="205">
        <f t="shared" si="19"/>
        <v>0</v>
      </c>
      <c r="T110" s="268">
        <f t="shared" si="18"/>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4183</v>
      </c>
      <c r="B111" s="558">
        <v>4183</v>
      </c>
      <c r="C111" s="558">
        <v>0</v>
      </c>
      <c r="D111" s="558">
        <v>0</v>
      </c>
      <c r="E111" s="558">
        <v>0</v>
      </c>
      <c r="F111" s="558">
        <v>0</v>
      </c>
      <c r="G111" s="558">
        <v>0</v>
      </c>
      <c r="H111" s="559">
        <v>4183</v>
      </c>
      <c r="K111" s="199"/>
      <c r="L111" s="181"/>
      <c r="M111" s="201" t="s">
        <v>316</v>
      </c>
      <c r="N111" s="202"/>
      <c r="O111" s="203" t="s">
        <v>603</v>
      </c>
      <c r="P111" s="204">
        <f t="shared" si="19"/>
        <v>0</v>
      </c>
      <c r="Q111" s="205">
        <f t="shared" si="19"/>
        <v>0</v>
      </c>
      <c r="R111" s="297"/>
      <c r="S111" s="205">
        <f t="shared" si="19"/>
        <v>0</v>
      </c>
      <c r="T111" s="268">
        <f t="shared" si="18"/>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2417</v>
      </c>
      <c r="B112" s="558">
        <v>2417</v>
      </c>
      <c r="C112" s="558">
        <v>0</v>
      </c>
      <c r="D112" s="558">
        <v>0</v>
      </c>
      <c r="E112" s="558">
        <v>1000</v>
      </c>
      <c r="F112" s="558">
        <v>0</v>
      </c>
      <c r="G112" s="558">
        <v>0</v>
      </c>
      <c r="H112" s="559">
        <v>1417</v>
      </c>
      <c r="K112" s="199"/>
      <c r="L112" s="181" t="s">
        <v>551</v>
      </c>
      <c r="M112" s="201" t="s">
        <v>315</v>
      </c>
      <c r="N112" s="202"/>
      <c r="O112" s="203" t="s">
        <v>604</v>
      </c>
      <c r="P112" s="204">
        <f t="shared" si="19"/>
        <v>4183</v>
      </c>
      <c r="Q112" s="205">
        <f t="shared" si="19"/>
        <v>4183</v>
      </c>
      <c r="R112" s="297"/>
      <c r="S112" s="205">
        <f t="shared" si="19"/>
        <v>0</v>
      </c>
      <c r="T112" s="268">
        <f t="shared" si="18"/>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1">
        <v>0</v>
      </c>
      <c r="G113" s="561">
        <v>0</v>
      </c>
      <c r="H113" s="562">
        <v>0</v>
      </c>
      <c r="K113" s="199"/>
      <c r="L113" s="221"/>
      <c r="M113" s="201" t="s">
        <v>292</v>
      </c>
      <c r="N113" s="202"/>
      <c r="O113" s="203" t="s">
        <v>605</v>
      </c>
      <c r="P113" s="204">
        <f t="shared" si="19"/>
        <v>2417</v>
      </c>
      <c r="Q113" s="205">
        <f t="shared" si="19"/>
        <v>2417</v>
      </c>
      <c r="R113" s="297"/>
      <c r="S113" s="205">
        <f t="shared" si="19"/>
        <v>0</v>
      </c>
      <c r="T113" s="268">
        <f t="shared" si="18"/>
        <v>0</v>
      </c>
      <c r="U113" s="269"/>
      <c r="V113" s="221"/>
      <c r="W113" s="201" t="s">
        <v>13</v>
      </c>
      <c r="X113" s="202"/>
      <c r="Y113" s="203"/>
      <c r="Z113" s="299">
        <f>+Z105-Z107</f>
        <v>0</v>
      </c>
      <c r="AA113" s="552">
        <f>+AA105-AA107</f>
        <v>0</v>
      </c>
      <c r="AB113" s="552">
        <f>+AB105-AB107</f>
        <v>0</v>
      </c>
      <c r="AC113" s="279">
        <f>+AC105-AC107</f>
        <v>0</v>
      </c>
      <c r="AD113" s="269"/>
      <c r="AE113" s="221"/>
      <c r="AF113" s="201" t="s">
        <v>13</v>
      </c>
      <c r="AG113" s="202"/>
      <c r="AH113" s="203"/>
      <c r="AI113" s="616">
        <f>+AI105-AI107</f>
        <v>0</v>
      </c>
      <c r="AJ113" s="311">
        <f>+AJ105-AJ107</f>
        <v>0</v>
      </c>
      <c r="AK113" s="311">
        <f>+AK105-AK107</f>
        <v>0</v>
      </c>
      <c r="AL113" s="312">
        <f>+AL105-AL107</f>
        <v>0</v>
      </c>
    </row>
    <row r="114" spans="1:39" ht="14.45" customHeight="1">
      <c r="K114" s="199"/>
      <c r="L114" s="201" t="s">
        <v>292</v>
      </c>
      <c r="M114" s="202"/>
      <c r="N114" s="202"/>
      <c r="O114" s="203" t="s">
        <v>606</v>
      </c>
      <c r="P114" s="204">
        <f t="shared" si="19"/>
        <v>0</v>
      </c>
      <c r="Q114" s="205">
        <f t="shared" si="19"/>
        <v>0</v>
      </c>
      <c r="R114" s="297"/>
      <c r="S114" s="205">
        <f t="shared" si="19"/>
        <v>0</v>
      </c>
      <c r="T114" s="268">
        <f t="shared" si="18"/>
        <v>0</v>
      </c>
      <c r="U114" s="269"/>
      <c r="V114" s="201" t="s">
        <v>13</v>
      </c>
      <c r="W114" s="202"/>
      <c r="X114" s="202"/>
      <c r="Y114" s="203" t="s">
        <v>457</v>
      </c>
      <c r="Z114" s="307">
        <f>+A138</f>
        <v>0</v>
      </c>
      <c r="AA114" s="277">
        <f>+B138</f>
        <v>0</v>
      </c>
      <c r="AB114" s="550">
        <f>+C138</f>
        <v>0</v>
      </c>
      <c r="AC114" s="549">
        <f>+E138</f>
        <v>0</v>
      </c>
      <c r="AD114" s="269"/>
      <c r="AE114" s="201" t="s">
        <v>13</v>
      </c>
      <c r="AF114" s="202"/>
      <c r="AG114" s="202"/>
      <c r="AH114" s="203" t="s">
        <v>458</v>
      </c>
      <c r="AI114" s="307">
        <f>+A161</f>
        <v>0</v>
      </c>
      <c r="AJ114" s="277">
        <f>+B161</f>
        <v>0</v>
      </c>
      <c r="AK114" s="277">
        <f>+C161</f>
        <v>0</v>
      </c>
      <c r="AL114" s="553">
        <f>+D161</f>
        <v>0</v>
      </c>
    </row>
    <row r="115" spans="1:39" ht="14.45" customHeight="1" thickBot="1">
      <c r="K115" s="316"/>
      <c r="L115" s="317" t="s">
        <v>291</v>
      </c>
      <c r="M115" s="318"/>
      <c r="N115" s="318"/>
      <c r="O115" s="319"/>
      <c r="P115" s="320">
        <f>SUM(P62:P114)-P63-P64-P66-P67-P69-P70-P71-P84-P85-P86-P94-P95-P96-P97-P98-P103-P104</f>
        <v>106899</v>
      </c>
      <c r="Q115" s="321">
        <f>SUM(Q62:Q114)-Q63-Q64-Q66-Q67-Q69-Q70-Q71-Q84-Q85-Q86-Q94-Q95-Q96-Q97-Q98-Q103-Q104</f>
        <v>105399</v>
      </c>
      <c r="R115" s="500"/>
      <c r="S115" s="321">
        <f>SUM(S62:S114)-S63-S64-S66-S67-S69-S70-S71-S84-S85-S86-S94-S95-S96-S97-S98-S103-S104</f>
        <v>5870</v>
      </c>
      <c r="T115" s="323">
        <f>SUM(T62:T114)-T63-T64-T66-T67-T69-T70-T71-T84-T85-T86-T94-T95-T96-T97-T98-T103-T104</f>
        <v>31300</v>
      </c>
      <c r="U115" s="324"/>
      <c r="V115" s="317" t="s">
        <v>82</v>
      </c>
      <c r="W115" s="318"/>
      <c r="X115" s="318"/>
      <c r="Y115" s="319"/>
      <c r="Z115" s="325">
        <f>Z64+Z67+Z73+Z74+Z75+Z86+Z88+Z89+Z92+Z93+Z99+Z101+Z104+Z105+Z114</f>
        <v>2928</v>
      </c>
      <c r="AA115" s="326">
        <f>AA64+AA67+AA73+AA74+AA75+AA86+AA88+AA89+AA92+AA93+AA99+AA101+AA104+AA105+AA114</f>
        <v>0</v>
      </c>
      <c r="AB115" s="327">
        <f>AB64+AB67+AB73+AB74+AB75+AB86+AB88+AB89+AB92+AB93+AB99+AB101+AB104+AB105+AB114</f>
        <v>0</v>
      </c>
      <c r="AC115" s="563">
        <f>AC64+AC67+AC73+AC74+AC75+AC86+AC88+AC89+AC92+AC93+AC99+AC101+AC104+AC105+AC114</f>
        <v>0</v>
      </c>
      <c r="AD115" s="324"/>
      <c r="AE115" s="317" t="s">
        <v>82</v>
      </c>
      <c r="AF115" s="318"/>
      <c r="AG115" s="318"/>
      <c r="AH115" s="319"/>
      <c r="AI115" s="617">
        <f>AI64+AI67+AI73+AI74+AI75+AI86+AI88+AI89+AI92+AI93+AI99+AI101+AI104+AI105+AI114</f>
        <v>0</v>
      </c>
      <c r="AJ115" s="326">
        <f>AJ64+AJ67+AJ73+AJ74+AJ75+AJ86+AJ88+AJ89+AJ92+AJ93+AJ99+AJ101+AJ104+AJ105+AJ114</f>
        <v>0</v>
      </c>
      <c r="AK115" s="326">
        <f>AK64+AK67+AK73+AK74+AK75+AK86+AK88+AK89+AK92+AK93+AK99+AK101+AK104+AK105+AK114</f>
        <v>0</v>
      </c>
      <c r="AL115" s="329">
        <f>AL64+AL67+AL73+AL74+AL75+AL86+AL88+AL89+AL92+AL93+AL99+AL101+AL104+AL105+AL114</f>
        <v>0</v>
      </c>
    </row>
    <row r="116" spans="1:39" ht="14.45" customHeight="1" thickTop="1">
      <c r="A116" s="554">
        <v>2928</v>
      </c>
      <c r="B116" s="555">
        <v>0</v>
      </c>
      <c r="C116" s="555">
        <v>0</v>
      </c>
      <c r="D116" s="555">
        <v>0</v>
      </c>
      <c r="E116" s="555">
        <v>0</v>
      </c>
      <c r="F116" s="555">
        <v>0</v>
      </c>
      <c r="G116" s="556">
        <v>2928</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8">
        <v>0</v>
      </c>
      <c r="F117" s="558">
        <v>0</v>
      </c>
      <c r="G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8">
        <v>0</v>
      </c>
      <c r="F118" s="558">
        <v>0</v>
      </c>
      <c r="G118" s="559">
        <v>0</v>
      </c>
      <c r="K118" s="164" t="s">
        <v>910</v>
      </c>
      <c r="L118" s="339"/>
      <c r="M118" s="339"/>
      <c r="N118" s="339"/>
      <c r="O118" s="340"/>
      <c r="P118" s="341"/>
      <c r="Q118" s="341"/>
      <c r="R118" s="518" t="s">
        <v>911</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8">
        <v>0</v>
      </c>
      <c r="F119" s="558">
        <v>0</v>
      </c>
      <c r="G119" s="559">
        <v>0</v>
      </c>
      <c r="K119" s="990"/>
      <c r="L119" s="991"/>
      <c r="M119" s="991"/>
      <c r="N119" s="991"/>
      <c r="O119" s="991"/>
      <c r="P119" s="992" t="s">
        <v>887</v>
      </c>
      <c r="Q119" s="991"/>
      <c r="R119" s="991"/>
      <c r="S119" s="991"/>
      <c r="T119" s="991"/>
      <c r="U119" s="993"/>
      <c r="V119" s="991"/>
      <c r="W119" s="991"/>
      <c r="X119" s="991"/>
      <c r="Y119" s="991"/>
      <c r="Z119" s="992" t="s">
        <v>891</v>
      </c>
      <c r="AA119" s="991"/>
      <c r="AB119" s="991"/>
      <c r="AC119" s="1014"/>
      <c r="AE119" s="1052"/>
      <c r="AF119" s="1053"/>
      <c r="AG119" s="1053"/>
      <c r="AH119" s="1053"/>
      <c r="AI119" s="1030" t="s">
        <v>84</v>
      </c>
      <c r="AJ119" s="1031" t="s">
        <v>85</v>
      </c>
      <c r="AK119" s="1032" t="s">
        <v>892</v>
      </c>
      <c r="AL119" s="1340" t="s">
        <v>1276</v>
      </c>
      <c r="AM119" s="1339"/>
    </row>
    <row r="120" spans="1:39" ht="14.45" customHeight="1">
      <c r="A120" s="557">
        <v>0</v>
      </c>
      <c r="B120" s="558">
        <v>0</v>
      </c>
      <c r="C120" s="558">
        <v>0</v>
      </c>
      <c r="D120" s="558">
        <v>0</v>
      </c>
      <c r="E120" s="558">
        <v>0</v>
      </c>
      <c r="F120" s="558">
        <v>0</v>
      </c>
      <c r="G120" s="559">
        <v>0</v>
      </c>
      <c r="K120" s="995"/>
      <c r="L120" s="996"/>
      <c r="M120" s="996"/>
      <c r="N120" s="996"/>
      <c r="O120" s="996"/>
      <c r="P120" s="997" t="s">
        <v>893</v>
      </c>
      <c r="Q120" s="998" t="s">
        <v>888</v>
      </c>
      <c r="R120" s="999" t="s">
        <v>889</v>
      </c>
      <c r="S120" s="999"/>
      <c r="T120" s="1000"/>
      <c r="U120" s="1001"/>
      <c r="V120" s="996"/>
      <c r="W120" s="996"/>
      <c r="X120" s="996"/>
      <c r="Y120" s="996"/>
      <c r="Z120" s="997" t="s">
        <v>894</v>
      </c>
      <c r="AA120" s="1002" t="s">
        <v>890</v>
      </c>
      <c r="AB120" s="999"/>
      <c r="AC120" s="1015"/>
      <c r="AE120" s="1054"/>
      <c r="AF120" s="1055"/>
      <c r="AG120" s="1055"/>
      <c r="AH120" s="1055"/>
      <c r="AI120" s="1035" t="s">
        <v>623</v>
      </c>
      <c r="AJ120" s="1036" t="s">
        <v>624</v>
      </c>
      <c r="AK120" s="1037" t="s">
        <v>895</v>
      </c>
      <c r="AL120" s="1340"/>
      <c r="AM120" s="1339"/>
    </row>
    <row r="121" spans="1:39" ht="14.45" customHeight="1">
      <c r="A121" s="557">
        <v>0</v>
      </c>
      <c r="B121" s="558">
        <v>0</v>
      </c>
      <c r="C121" s="558">
        <v>0</v>
      </c>
      <c r="D121" s="558">
        <v>0</v>
      </c>
      <c r="E121" s="558">
        <v>0</v>
      </c>
      <c r="F121" s="558">
        <v>0</v>
      </c>
      <c r="G121" s="559">
        <v>0</v>
      </c>
      <c r="K121" s="995"/>
      <c r="L121" s="996"/>
      <c r="M121" s="996"/>
      <c r="N121" s="996"/>
      <c r="O121" s="996"/>
      <c r="P121" s="1004"/>
      <c r="Q121" s="1005" t="s">
        <v>540</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531</v>
      </c>
      <c r="AJ121" s="1036" t="s">
        <v>708</v>
      </c>
      <c r="AK121" s="1037" t="s">
        <v>709</v>
      </c>
      <c r="AL121" s="1340"/>
      <c r="AM121" s="1339"/>
    </row>
    <row r="122" spans="1:39" ht="14.45" customHeight="1" thickBot="1">
      <c r="A122" s="557">
        <v>0</v>
      </c>
      <c r="B122" s="558">
        <v>0</v>
      </c>
      <c r="C122" s="558">
        <v>0</v>
      </c>
      <c r="D122" s="558">
        <v>0</v>
      </c>
      <c r="E122" s="558">
        <v>0</v>
      </c>
      <c r="F122" s="558">
        <v>0</v>
      </c>
      <c r="G122" s="559">
        <v>0</v>
      </c>
      <c r="K122" s="1050"/>
      <c r="L122" s="1051"/>
      <c r="M122" s="1051"/>
      <c r="N122" s="1051"/>
      <c r="O122" s="1051"/>
      <c r="P122" s="1020" t="s">
        <v>896</v>
      </c>
      <c r="Q122" s="1021" t="s">
        <v>897</v>
      </c>
      <c r="R122" s="1021" t="s">
        <v>898</v>
      </c>
      <c r="S122" s="1022" t="s">
        <v>899</v>
      </c>
      <c r="T122" s="1023" t="s">
        <v>900</v>
      </c>
      <c r="U122" s="1024"/>
      <c r="V122" s="1025"/>
      <c r="W122" s="1025"/>
      <c r="X122" s="1025"/>
      <c r="Y122" s="1025"/>
      <c r="Z122" s="1020" t="s">
        <v>901</v>
      </c>
      <c r="AA122" s="1021" t="s">
        <v>902</v>
      </c>
      <c r="AB122" s="1026" t="s">
        <v>903</v>
      </c>
      <c r="AC122" s="1047" t="s">
        <v>715</v>
      </c>
      <c r="AD122" s="165"/>
      <c r="AE122" s="1039"/>
      <c r="AF122" s="1011"/>
      <c r="AG122" s="1011"/>
      <c r="AH122" s="1011"/>
      <c r="AI122" s="1040" t="s">
        <v>904</v>
      </c>
      <c r="AJ122" s="1041" t="s">
        <v>905</v>
      </c>
      <c r="AK122" s="1042" t="s">
        <v>906</v>
      </c>
      <c r="AL122" s="1363" t="s">
        <v>1272</v>
      </c>
      <c r="AM122" s="1339"/>
    </row>
    <row r="123" spans="1:39" ht="14.45" customHeight="1">
      <c r="A123" s="557">
        <v>0</v>
      </c>
      <c r="B123" s="558">
        <v>0</v>
      </c>
      <c r="C123" s="558">
        <v>0</v>
      </c>
      <c r="D123" s="558">
        <v>0</v>
      </c>
      <c r="E123" s="558">
        <v>0</v>
      </c>
      <c r="F123" s="558">
        <v>0</v>
      </c>
      <c r="G123" s="559">
        <v>0</v>
      </c>
      <c r="K123" s="188"/>
      <c r="L123" s="189" t="s">
        <v>475</v>
      </c>
      <c r="M123" s="190"/>
      <c r="N123" s="190"/>
      <c r="O123" s="191"/>
      <c r="P123" s="365">
        <f t="shared" ref="P123:T132" si="20">P8+P62</f>
        <v>3404</v>
      </c>
      <c r="Q123" s="259">
        <f t="shared" si="20"/>
        <v>3404</v>
      </c>
      <c r="R123" s="259">
        <f t="shared" si="20"/>
        <v>0</v>
      </c>
      <c r="S123" s="333">
        <f t="shared" si="20"/>
        <v>0</v>
      </c>
      <c r="T123" s="366">
        <f t="shared" si="20"/>
        <v>0</v>
      </c>
      <c r="U123" s="195"/>
      <c r="V123" s="189" t="s">
        <v>475</v>
      </c>
      <c r="W123" s="190"/>
      <c r="X123" s="190"/>
      <c r="Y123" s="191" t="s">
        <v>629</v>
      </c>
      <c r="Z123" s="367">
        <f>IF(ISERROR(Z$60*(Q123/(Q$123+Q$128+Q$129+Q$133+Q$134+Q$135+Q$136+Q$137+Q$138+Q$139+Q$140+Q$141+Q$142+Q$143+Q$144+Q$150+Q$151+Q$152+Q$153+Q$156+Q$157+Q$158+Q$159+Q$161+Q$162+Q$163+Q$168+Q$170+Q$171+Q$172+Q$173+Q$174+Q$175))),0,ROUND(Z$60*(Q123/(Q$123+Q$128+Q$129+Q$133+Q$134+Q$135+Q$136+Q$137+Q$138+Q$139+Q$140+Q$141+Q$142+Q$143+Q$144+Q$150+Q$151+Q$152+Q$153+Q$156+Q$157+Q$158+Q$159+Q$161+Q$162+Q$163+Q$168+Q$170+Q$171+Q$172+Q$173+Q$174+Q$175)),0))</f>
        <v>0</v>
      </c>
      <c r="AA123" s="368">
        <f>IF(ISERROR(AA$60*(R123/(R$123+R$128+R$129+R$133+R$134+R$135+R$136+R$137+R$138+R$139+R$140+R$141+R$142+R$143+R$144+R$150+R$151+R$152+R$153+R$156+R$157+R$158+R$159+R$161+R$162+R$163+R$168+R$170+R$171+R$172+R$173+R$174+R$175))),0,ROUND(AA$60*(R123/(R$123+R$128+R$129+R$133+R$134+R$135+R$136+R$137+R$138+R$139+R$140+R$141+R$142+R$143+R$144+R$150+R$151+R$152+R$153+R$156+R$157+R$158+R$159+R$161+R$162+R$163+R$168+R$170+R$171+R$172+R$173+R$174+R$175)),0))</f>
        <v>0</v>
      </c>
      <c r="AB123" s="499">
        <f>IF(ISERROR(AB$60*(S123/(S$123+S$128+S$129+S$133+S$134+S$135+S$136+S$137+S$138+S$139+S$140+S$141+S$142+S$143+S$144+S$150+S$151+S$152+S$153+S$156+S$157+S$158+S$159+S$161+S$162+S$163+S$168+S$170+S$171+S$172+S$173+S$174+S$175))),0,ROUND(AB$60*(S123/(S$123+S$128+S$129+S$133+S$134+S$135+S$136+S$137+S$138+S$139+S$140+S$141+S$142+S$143+S$144+S$150+S$151+S$152+S$153+S$156+S$157+S$158+S$159+S$161+S$162+S$163+S$168+S$170+S$171+S$172+S$173+S$174+S$175)),0))</f>
        <v>0</v>
      </c>
      <c r="AC123" s="369">
        <f>IF(ISERROR(AC$60*(T123/(T$123+T$128+T$129+T$133+T$134+T$135+T$136+T$137+T$138+T$139+T$140+T$141+T$142+T$143+T$144+T$150+T$151+T$152+T$153+T$156+T$157+T$158+T$159+T$161+T$162+T$163+T$168+T$170+T$171+T$172+T$173+T$174+T$175))),0,ROUND(AC$60*(T123/(T$123+T$128+T$129+T$133+T$134+T$135+T$136+T$137+T$138+T$139+T$140+T$141+T$142+T$143+T$144+T$150+T$151+T$152+T$153+T$156+T$157+T$158+T$159+T$161+T$162+T$163+T$168+T$170+T$171+T$172+T$173+T$174+T$175)),0))</f>
        <v>0</v>
      </c>
      <c r="AE123" s="188"/>
      <c r="AF123" s="189" t="s">
        <v>475</v>
      </c>
      <c r="AG123" s="190"/>
      <c r="AH123" s="190"/>
      <c r="AI123" s="365">
        <f t="shared" ref="AI123:AI176" si="21">Q123-Z123</f>
        <v>3404</v>
      </c>
      <c r="AJ123" s="259">
        <f>SUM(AJ124:AJ125)</f>
        <v>0</v>
      </c>
      <c r="AK123" s="370">
        <f>SUM(AK124:AK125)</f>
        <v>0</v>
      </c>
      <c r="AL123" s="1383">
        <f>P123-Q123</f>
        <v>0</v>
      </c>
      <c r="AM123" s="1339"/>
    </row>
    <row r="124" spans="1:39" ht="14.45" customHeight="1">
      <c r="A124" s="557">
        <v>2928</v>
      </c>
      <c r="B124" s="558">
        <v>0</v>
      </c>
      <c r="C124" s="558">
        <v>0</v>
      </c>
      <c r="D124" s="558">
        <v>0</v>
      </c>
      <c r="E124" s="558">
        <v>0</v>
      </c>
      <c r="F124" s="558">
        <v>0</v>
      </c>
      <c r="G124" s="559">
        <v>2928</v>
      </c>
      <c r="K124" s="199"/>
      <c r="L124" s="200"/>
      <c r="M124" s="201" t="s">
        <v>293</v>
      </c>
      <c r="N124" s="202"/>
      <c r="O124" s="203"/>
      <c r="P124" s="224">
        <f t="shared" si="20"/>
        <v>3215</v>
      </c>
      <c r="Q124" s="225">
        <f t="shared" si="20"/>
        <v>3215</v>
      </c>
      <c r="R124" s="225">
        <f t="shared" si="20"/>
        <v>0</v>
      </c>
      <c r="S124" s="226">
        <f t="shared" si="20"/>
        <v>0</v>
      </c>
      <c r="T124" s="275">
        <f t="shared" si="20"/>
        <v>0</v>
      </c>
      <c r="U124" s="207"/>
      <c r="V124" s="200"/>
      <c r="W124" s="201" t="s">
        <v>293</v>
      </c>
      <c r="X124" s="202"/>
      <c r="Y124" s="203" t="s">
        <v>629</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293</v>
      </c>
      <c r="AH124" s="202"/>
      <c r="AI124" s="224">
        <f t="shared" si="21"/>
        <v>3215</v>
      </c>
      <c r="AJ124" s="225">
        <f>IF($P124-$Z124=0,0,ROUND((R124-AA124)*$AI124/($P124-$Z124),0))</f>
        <v>0</v>
      </c>
      <c r="AK124" s="371">
        <f>IF(P124-Z124=0,0,ROUND((S124-AB124)*AI124/(P124-Z124),0))</f>
        <v>0</v>
      </c>
      <c r="AL124" s="1383">
        <f t="shared" ref="AL124:AL175" si="22">P124-Q124</f>
        <v>0</v>
      </c>
      <c r="AM124" s="1339"/>
    </row>
    <row r="125" spans="1:39" ht="14.45" customHeight="1">
      <c r="A125" s="557">
        <v>2928</v>
      </c>
      <c r="B125" s="558">
        <v>0</v>
      </c>
      <c r="C125" s="558">
        <v>0</v>
      </c>
      <c r="D125" s="558">
        <v>0</v>
      </c>
      <c r="E125" s="558">
        <v>0</v>
      </c>
      <c r="F125" s="558">
        <v>0</v>
      </c>
      <c r="G125" s="559">
        <v>2928</v>
      </c>
      <c r="K125" s="199"/>
      <c r="L125" s="200"/>
      <c r="M125" s="201" t="s">
        <v>292</v>
      </c>
      <c r="N125" s="172"/>
      <c r="O125" s="212"/>
      <c r="P125" s="224">
        <f t="shared" si="20"/>
        <v>189</v>
      </c>
      <c r="Q125" s="225">
        <f t="shared" si="20"/>
        <v>189</v>
      </c>
      <c r="R125" s="225">
        <f t="shared" si="20"/>
        <v>0</v>
      </c>
      <c r="S125" s="226">
        <f t="shared" si="20"/>
        <v>0</v>
      </c>
      <c r="T125" s="275">
        <f t="shared" si="20"/>
        <v>0</v>
      </c>
      <c r="U125" s="207"/>
      <c r="V125" s="200"/>
      <c r="W125" s="201" t="s">
        <v>292</v>
      </c>
      <c r="X125" s="172"/>
      <c r="Y125" s="212" t="s">
        <v>629</v>
      </c>
      <c r="Z125" s="224">
        <f>Z123-Z124</f>
        <v>0</v>
      </c>
      <c r="AA125" s="225">
        <f>AA123-AA124</f>
        <v>0</v>
      </c>
      <c r="AB125" s="297">
        <f>AB123-AB124</f>
        <v>0</v>
      </c>
      <c r="AC125" s="371">
        <f>AC123-AC124</f>
        <v>0</v>
      </c>
      <c r="AE125" s="199"/>
      <c r="AF125" s="200"/>
      <c r="AG125" s="201" t="s">
        <v>292</v>
      </c>
      <c r="AH125" s="172"/>
      <c r="AI125" s="224">
        <f t="shared" si="21"/>
        <v>189</v>
      </c>
      <c r="AJ125" s="225">
        <f>IF($P125-$Z125=0,0,ROUND((R125-AA125)*$AI125/($P125-$Z125),0))</f>
        <v>0</v>
      </c>
      <c r="AK125" s="371">
        <f>IF(P125-Z125=0,0,ROUND((S125-AB125)*AI125/(P125-Z125),0))</f>
        <v>0</v>
      </c>
      <c r="AL125" s="1383">
        <f t="shared" si="22"/>
        <v>0</v>
      </c>
      <c r="AM125" s="1339"/>
    </row>
    <row r="126" spans="1:39" ht="14.45" customHeight="1">
      <c r="A126" s="557">
        <v>0</v>
      </c>
      <c r="B126" s="558">
        <v>0</v>
      </c>
      <c r="C126" s="558">
        <v>0</v>
      </c>
      <c r="D126" s="558">
        <v>0</v>
      </c>
      <c r="E126" s="558">
        <v>0</v>
      </c>
      <c r="F126" s="558">
        <v>0</v>
      </c>
      <c r="G126" s="559">
        <v>0</v>
      </c>
      <c r="K126" s="199" t="s">
        <v>4</v>
      </c>
      <c r="L126" s="178" t="s">
        <v>476</v>
      </c>
      <c r="M126" s="175"/>
      <c r="N126" s="175"/>
      <c r="O126" s="216"/>
      <c r="P126" s="224">
        <f t="shared" si="20"/>
        <v>502</v>
      </c>
      <c r="Q126" s="225">
        <f t="shared" si="20"/>
        <v>502</v>
      </c>
      <c r="R126" s="225">
        <f t="shared" si="20"/>
        <v>0</v>
      </c>
      <c r="S126" s="226">
        <f t="shared" si="20"/>
        <v>0</v>
      </c>
      <c r="T126" s="275">
        <f t="shared" si="20"/>
        <v>0</v>
      </c>
      <c r="U126" s="207"/>
      <c r="V126" s="178" t="s">
        <v>476</v>
      </c>
      <c r="W126" s="175"/>
      <c r="X126" s="175"/>
      <c r="Y126" s="216" t="s">
        <v>629</v>
      </c>
      <c r="Z126" s="224">
        <f>Z127+Z128</f>
        <v>0</v>
      </c>
      <c r="AA126" s="225">
        <f>AA127+AA128</f>
        <v>0</v>
      </c>
      <c r="AB126" s="297">
        <f>AB127+AB128</f>
        <v>0</v>
      </c>
      <c r="AC126" s="371">
        <f>AC127+AC128</f>
        <v>0</v>
      </c>
      <c r="AE126" s="199"/>
      <c r="AF126" s="178" t="s">
        <v>476</v>
      </c>
      <c r="AG126" s="175"/>
      <c r="AH126" s="175"/>
      <c r="AI126" s="224">
        <f t="shared" si="21"/>
        <v>502</v>
      </c>
      <c r="AJ126" s="225">
        <f>SUM(AJ127:AJ128)</f>
        <v>0</v>
      </c>
      <c r="AK126" s="371">
        <f>SUM(AK127:AK128)</f>
        <v>0</v>
      </c>
      <c r="AL126" s="1383">
        <f t="shared" si="22"/>
        <v>0</v>
      </c>
      <c r="AM126" s="1339"/>
    </row>
    <row r="127" spans="1:39" ht="14.45" customHeight="1">
      <c r="A127" s="557">
        <v>0</v>
      </c>
      <c r="B127" s="558">
        <v>0</v>
      </c>
      <c r="C127" s="558">
        <v>0</v>
      </c>
      <c r="D127" s="558">
        <v>0</v>
      </c>
      <c r="E127" s="558">
        <v>0</v>
      </c>
      <c r="F127" s="558">
        <v>0</v>
      </c>
      <c r="G127" s="559">
        <v>0</v>
      </c>
      <c r="K127" s="199"/>
      <c r="L127" s="200"/>
      <c r="M127" s="201" t="s">
        <v>313</v>
      </c>
      <c r="N127" s="202"/>
      <c r="O127" s="203"/>
      <c r="P127" s="224">
        <f t="shared" si="20"/>
        <v>502</v>
      </c>
      <c r="Q127" s="225">
        <f t="shared" si="20"/>
        <v>502</v>
      </c>
      <c r="R127" s="225">
        <f t="shared" si="20"/>
        <v>0</v>
      </c>
      <c r="S127" s="226">
        <f t="shared" si="20"/>
        <v>0</v>
      </c>
      <c r="T127" s="275">
        <f t="shared" si="20"/>
        <v>0</v>
      </c>
      <c r="U127" s="207"/>
      <c r="V127" s="200"/>
      <c r="W127" s="201" t="s">
        <v>313</v>
      </c>
      <c r="X127" s="202"/>
      <c r="Y127" s="203"/>
      <c r="Z127" s="224">
        <f>Z12</f>
        <v>0</v>
      </c>
      <c r="AA127" s="225">
        <f>AA12</f>
        <v>0</v>
      </c>
      <c r="AB127" s="297">
        <f>AB12</f>
        <v>0</v>
      </c>
      <c r="AC127" s="371">
        <f>AC12</f>
        <v>0</v>
      </c>
      <c r="AE127" s="199"/>
      <c r="AF127" s="200"/>
      <c r="AG127" s="201" t="s">
        <v>313</v>
      </c>
      <c r="AH127" s="202"/>
      <c r="AI127" s="224">
        <f t="shared" si="21"/>
        <v>502</v>
      </c>
      <c r="AJ127" s="225">
        <f>IF($P127-$Z127=0,0,ROUND((R127-AA127)*$AI127/($P127-$Z127),0))</f>
        <v>0</v>
      </c>
      <c r="AK127" s="371">
        <f>IF(P127-Z127=0,0,ROUND((S127-AB127)*AI127/(P127-Z127),0))</f>
        <v>0</v>
      </c>
      <c r="AL127" s="1383">
        <f t="shared" si="22"/>
        <v>0</v>
      </c>
      <c r="AM127" s="1339"/>
    </row>
    <row r="128" spans="1:39" ht="14.45" customHeight="1">
      <c r="A128" s="557">
        <v>0</v>
      </c>
      <c r="B128" s="558">
        <v>0</v>
      </c>
      <c r="C128" s="558">
        <v>0</v>
      </c>
      <c r="D128" s="558">
        <v>0</v>
      </c>
      <c r="E128" s="558">
        <v>0</v>
      </c>
      <c r="F128" s="558">
        <v>0</v>
      </c>
      <c r="G128" s="559">
        <v>0</v>
      </c>
      <c r="K128" s="199"/>
      <c r="L128" s="221"/>
      <c r="M128" s="201" t="s">
        <v>292</v>
      </c>
      <c r="N128" s="222"/>
      <c r="O128" s="223"/>
      <c r="P128" s="224">
        <f t="shared" si="20"/>
        <v>0</v>
      </c>
      <c r="Q128" s="225">
        <f t="shared" si="20"/>
        <v>0</v>
      </c>
      <c r="R128" s="225">
        <f t="shared" si="20"/>
        <v>0</v>
      </c>
      <c r="S128" s="226">
        <f t="shared" si="20"/>
        <v>0</v>
      </c>
      <c r="T128" s="275">
        <f t="shared" si="20"/>
        <v>0</v>
      </c>
      <c r="U128" s="207"/>
      <c r="V128" s="221"/>
      <c r="W128" s="201" t="s">
        <v>292</v>
      </c>
      <c r="X128" s="222"/>
      <c r="Y128" s="223" t="s">
        <v>629</v>
      </c>
      <c r="Z128" s="224">
        <f t="shared" ref="Z128:AC129" si="23">IF(ISERROR(Z$60*(Q128/(Q$123+Q$128+Q$129+Q$133+Q$134+Q$135+Q$136+Q$137+Q$138+Q$139+Q$140+Q$141+Q$142+Q$143+Q$144+Q$150+Q$151+Q$152+Q$153+Q$156+Q$157+Q$158+Q$159+Q$161+Q$162+Q$163+Q$168+Q$170+Q$171+Q$172+Q$173+Q$174+Q$175))),0,ROUND(Z$60*(Q128/(Q$123+Q$128+Q$129+Q$133+Q$134+Q$135+Q$136+Q$137+Q$138+Q$139+Q$140+Q$141+Q$142+Q$143+Q$144+Q$150+Q$151+Q$152+Q$153+Q$156+Q$157+Q$158+Q$159+Q$161+Q$162+Q$163+Q$168+Q$170+Q$171+Q$172+Q$173+Q$174+Q$175)),0))</f>
        <v>0</v>
      </c>
      <c r="AA128" s="225">
        <f t="shared" si="23"/>
        <v>0</v>
      </c>
      <c r="AB128" s="297">
        <f t="shared" si="23"/>
        <v>0</v>
      </c>
      <c r="AC128" s="371">
        <f t="shared" si="23"/>
        <v>0</v>
      </c>
      <c r="AE128" s="199"/>
      <c r="AF128" s="221"/>
      <c r="AG128" s="201" t="s">
        <v>292</v>
      </c>
      <c r="AH128" s="222"/>
      <c r="AI128" s="224">
        <f t="shared" si="21"/>
        <v>0</v>
      </c>
      <c r="AJ128" s="225">
        <f>IF($P128-$Z128=0,0,ROUND((R128-AA128)*$AI128/($P128-$Z128),0))</f>
        <v>0</v>
      </c>
      <c r="AK128" s="371">
        <f>IF(P128-Z128=0,0,ROUND((S128-AB128)*AI128/(P128-Z128),0))</f>
        <v>0</v>
      </c>
      <c r="AL128" s="1383">
        <f t="shared" si="22"/>
        <v>0</v>
      </c>
      <c r="AM128" s="1339"/>
    </row>
    <row r="129" spans="1:39" ht="14.45" customHeight="1">
      <c r="A129" s="557">
        <v>0</v>
      </c>
      <c r="B129" s="558">
        <v>0</v>
      </c>
      <c r="C129" s="558">
        <v>0</v>
      </c>
      <c r="D129" s="558">
        <v>0</v>
      </c>
      <c r="E129" s="558">
        <v>0</v>
      </c>
      <c r="F129" s="558">
        <v>0</v>
      </c>
      <c r="G129" s="559">
        <v>0</v>
      </c>
      <c r="K129" s="199" t="s">
        <v>4</v>
      </c>
      <c r="L129" s="174"/>
      <c r="M129" s="200" t="s">
        <v>545</v>
      </c>
      <c r="N129" s="202"/>
      <c r="O129" s="203"/>
      <c r="P129" s="224">
        <f t="shared" si="20"/>
        <v>123</v>
      </c>
      <c r="Q129" s="225">
        <f t="shared" si="20"/>
        <v>123</v>
      </c>
      <c r="R129" s="225">
        <f t="shared" si="20"/>
        <v>0</v>
      </c>
      <c r="S129" s="226">
        <f t="shared" si="20"/>
        <v>0</v>
      </c>
      <c r="T129" s="275">
        <f t="shared" si="20"/>
        <v>0</v>
      </c>
      <c r="U129" s="207"/>
      <c r="V129" s="174"/>
      <c r="W129" s="200" t="s">
        <v>545</v>
      </c>
      <c r="X129" s="202"/>
      <c r="Y129" s="203" t="s">
        <v>629</v>
      </c>
      <c r="Z129" s="224">
        <f t="shared" si="23"/>
        <v>0</v>
      </c>
      <c r="AA129" s="225">
        <f t="shared" si="23"/>
        <v>0</v>
      </c>
      <c r="AB129" s="297">
        <f t="shared" si="23"/>
        <v>0</v>
      </c>
      <c r="AC129" s="371">
        <f t="shared" si="23"/>
        <v>0</v>
      </c>
      <c r="AE129" s="199"/>
      <c r="AF129" s="174"/>
      <c r="AG129" s="200" t="s">
        <v>545</v>
      </c>
      <c r="AH129" s="202"/>
      <c r="AI129" s="224">
        <f t="shared" si="21"/>
        <v>123</v>
      </c>
      <c r="AJ129" s="225">
        <f>SUM(AJ130:AJ132)</f>
        <v>0</v>
      </c>
      <c r="AK129" s="371">
        <f>SUM(AK130:AK132)</f>
        <v>0</v>
      </c>
      <c r="AL129" s="1383">
        <f t="shared" si="22"/>
        <v>0</v>
      </c>
      <c r="AM129" s="1339"/>
    </row>
    <row r="130" spans="1:39" ht="14.45" customHeight="1">
      <c r="A130" s="557">
        <v>0</v>
      </c>
      <c r="B130" s="558">
        <v>0</v>
      </c>
      <c r="C130" s="558">
        <v>0</v>
      </c>
      <c r="D130" s="558">
        <v>0</v>
      </c>
      <c r="E130" s="558">
        <v>0</v>
      </c>
      <c r="F130" s="558">
        <v>0</v>
      </c>
      <c r="G130" s="559">
        <v>0</v>
      </c>
      <c r="K130" s="199"/>
      <c r="L130" s="181" t="s">
        <v>547</v>
      </c>
      <c r="M130" s="200"/>
      <c r="N130" s="201" t="s">
        <v>310</v>
      </c>
      <c r="O130" s="203"/>
      <c r="P130" s="224">
        <f t="shared" si="20"/>
        <v>123</v>
      </c>
      <c r="Q130" s="225">
        <f t="shared" si="20"/>
        <v>123</v>
      </c>
      <c r="R130" s="225">
        <f t="shared" si="20"/>
        <v>0</v>
      </c>
      <c r="S130" s="226">
        <f t="shared" si="20"/>
        <v>0</v>
      </c>
      <c r="T130" s="275">
        <f t="shared" si="20"/>
        <v>0</v>
      </c>
      <c r="U130" s="207"/>
      <c r="V130" s="181" t="s">
        <v>547</v>
      </c>
      <c r="W130" s="200"/>
      <c r="X130" s="201" t="s">
        <v>310</v>
      </c>
      <c r="Y130" s="203" t="s">
        <v>629</v>
      </c>
      <c r="Z130" s="224">
        <f t="shared" ref="Z130:AC132" si="24">IF(ISERROR(Z$129*(Q130/Q$129)),0,ROUND(Z$129*(Q130/Q$129),0))</f>
        <v>0</v>
      </c>
      <c r="AA130" s="225">
        <f t="shared" si="24"/>
        <v>0</v>
      </c>
      <c r="AB130" s="297">
        <f t="shared" si="24"/>
        <v>0</v>
      </c>
      <c r="AC130" s="371">
        <f t="shared" si="24"/>
        <v>0</v>
      </c>
      <c r="AE130" s="199"/>
      <c r="AF130" s="181" t="s">
        <v>547</v>
      </c>
      <c r="AG130" s="200"/>
      <c r="AH130" s="201" t="s">
        <v>310</v>
      </c>
      <c r="AI130" s="224">
        <f t="shared" si="21"/>
        <v>123</v>
      </c>
      <c r="AJ130" s="225">
        <f t="shared" ref="AJ130:AJ143" si="25">IF($P130-$Z130=0,0,ROUND((R130-AA130)*$AI130/($P130-$Z130),0))</f>
        <v>0</v>
      </c>
      <c r="AK130" s="371">
        <f t="shared" ref="AK130:AK143" si="26">IF(P130-Z130=0,0,ROUND((S130-AB130)*AI130/(P130-Z130),0))</f>
        <v>0</v>
      </c>
      <c r="AL130" s="1383">
        <f t="shared" si="22"/>
        <v>0</v>
      </c>
      <c r="AM130" s="1339"/>
    </row>
    <row r="131" spans="1:39" ht="14.45" customHeight="1">
      <c r="A131" s="557">
        <v>0</v>
      </c>
      <c r="B131" s="558">
        <v>0</v>
      </c>
      <c r="C131" s="558">
        <v>0</v>
      </c>
      <c r="D131" s="558">
        <v>0</v>
      </c>
      <c r="E131" s="558">
        <v>0</v>
      </c>
      <c r="F131" s="558">
        <v>0</v>
      </c>
      <c r="G131" s="559">
        <v>0</v>
      </c>
      <c r="K131" s="199"/>
      <c r="L131" s="181" t="s">
        <v>549</v>
      </c>
      <c r="M131" s="181"/>
      <c r="N131" s="201" t="s">
        <v>309</v>
      </c>
      <c r="O131" s="203"/>
      <c r="P131" s="224">
        <f t="shared" si="20"/>
        <v>0</v>
      </c>
      <c r="Q131" s="225">
        <f t="shared" si="20"/>
        <v>0</v>
      </c>
      <c r="R131" s="225">
        <f t="shared" si="20"/>
        <v>0</v>
      </c>
      <c r="S131" s="226">
        <f t="shared" si="20"/>
        <v>0</v>
      </c>
      <c r="T131" s="275">
        <f t="shared" si="20"/>
        <v>0</v>
      </c>
      <c r="U131" s="207"/>
      <c r="V131" s="181" t="s">
        <v>549</v>
      </c>
      <c r="W131" s="181"/>
      <c r="X131" s="201" t="s">
        <v>309</v>
      </c>
      <c r="Y131" s="203" t="s">
        <v>629</v>
      </c>
      <c r="Z131" s="224">
        <f t="shared" si="24"/>
        <v>0</v>
      </c>
      <c r="AA131" s="225">
        <f t="shared" si="24"/>
        <v>0</v>
      </c>
      <c r="AB131" s="297">
        <f t="shared" si="24"/>
        <v>0</v>
      </c>
      <c r="AC131" s="371">
        <f t="shared" si="24"/>
        <v>0</v>
      </c>
      <c r="AE131" s="199"/>
      <c r="AF131" s="181" t="s">
        <v>549</v>
      </c>
      <c r="AG131" s="181"/>
      <c r="AH131" s="201" t="s">
        <v>309</v>
      </c>
      <c r="AI131" s="224">
        <f t="shared" si="21"/>
        <v>0</v>
      </c>
      <c r="AJ131" s="225">
        <f t="shared" si="25"/>
        <v>0</v>
      </c>
      <c r="AK131" s="371">
        <f t="shared" si="26"/>
        <v>0</v>
      </c>
      <c r="AL131" s="1383">
        <f t="shared" si="22"/>
        <v>0</v>
      </c>
      <c r="AM131" s="1339"/>
    </row>
    <row r="132" spans="1:39" ht="14.45" customHeight="1">
      <c r="A132" s="557">
        <v>0</v>
      </c>
      <c r="B132" s="558">
        <v>0</v>
      </c>
      <c r="C132" s="558">
        <v>0</v>
      </c>
      <c r="D132" s="558">
        <v>0</v>
      </c>
      <c r="E132" s="558">
        <v>0</v>
      </c>
      <c r="F132" s="558">
        <v>0</v>
      </c>
      <c r="G132" s="559">
        <v>0</v>
      </c>
      <c r="K132" s="199"/>
      <c r="L132" s="181" t="s">
        <v>551</v>
      </c>
      <c r="M132" s="221"/>
      <c r="N132" s="201" t="s">
        <v>292</v>
      </c>
      <c r="O132" s="203"/>
      <c r="P132" s="224">
        <f t="shared" si="20"/>
        <v>0</v>
      </c>
      <c r="Q132" s="225">
        <f t="shared" si="20"/>
        <v>0</v>
      </c>
      <c r="R132" s="225">
        <f t="shared" si="20"/>
        <v>0</v>
      </c>
      <c r="S132" s="226">
        <f t="shared" si="20"/>
        <v>0</v>
      </c>
      <c r="T132" s="275">
        <f t="shared" si="20"/>
        <v>0</v>
      </c>
      <c r="U132" s="207"/>
      <c r="V132" s="181" t="s">
        <v>551</v>
      </c>
      <c r="W132" s="221"/>
      <c r="X132" s="201" t="s">
        <v>292</v>
      </c>
      <c r="Y132" s="203" t="s">
        <v>629</v>
      </c>
      <c r="Z132" s="224">
        <f t="shared" si="24"/>
        <v>0</v>
      </c>
      <c r="AA132" s="225">
        <f t="shared" si="24"/>
        <v>0</v>
      </c>
      <c r="AB132" s="297">
        <f t="shared" si="24"/>
        <v>0</v>
      </c>
      <c r="AC132" s="371">
        <f t="shared" si="24"/>
        <v>0</v>
      </c>
      <c r="AE132" s="199"/>
      <c r="AF132" s="181" t="s">
        <v>551</v>
      </c>
      <c r="AG132" s="221"/>
      <c r="AH132" s="201" t="s">
        <v>292</v>
      </c>
      <c r="AI132" s="224">
        <f t="shared" si="21"/>
        <v>0</v>
      </c>
      <c r="AJ132" s="225">
        <f t="shared" si="25"/>
        <v>0</v>
      </c>
      <c r="AK132" s="371">
        <f t="shared" si="26"/>
        <v>0</v>
      </c>
      <c r="AL132" s="1383">
        <f t="shared" si="22"/>
        <v>0</v>
      </c>
      <c r="AM132" s="1339"/>
    </row>
    <row r="133" spans="1:39" ht="14.45" customHeight="1">
      <c r="A133" s="557">
        <v>0</v>
      </c>
      <c r="B133" s="558">
        <v>0</v>
      </c>
      <c r="C133" s="558">
        <v>0</v>
      </c>
      <c r="D133" s="558">
        <v>0</v>
      </c>
      <c r="E133" s="558">
        <v>0</v>
      </c>
      <c r="F133" s="558">
        <v>0</v>
      </c>
      <c r="G133" s="559">
        <v>0</v>
      </c>
      <c r="K133" s="199"/>
      <c r="L133" s="181"/>
      <c r="M133" s="201" t="s">
        <v>487</v>
      </c>
      <c r="N133" s="202"/>
      <c r="O133" s="203"/>
      <c r="P133" s="224">
        <f t="shared" ref="P133:T142" si="27">P18+P72</f>
        <v>0</v>
      </c>
      <c r="Q133" s="225">
        <f t="shared" si="27"/>
        <v>0</v>
      </c>
      <c r="R133" s="225">
        <f t="shared" si="27"/>
        <v>0</v>
      </c>
      <c r="S133" s="226">
        <f t="shared" si="27"/>
        <v>0</v>
      </c>
      <c r="T133" s="275">
        <f t="shared" si="27"/>
        <v>0</v>
      </c>
      <c r="U133" s="207"/>
      <c r="V133" s="181"/>
      <c r="W133" s="201" t="s">
        <v>487</v>
      </c>
      <c r="X133" s="202"/>
      <c r="Y133" s="203" t="s">
        <v>629</v>
      </c>
      <c r="Z133" s="224">
        <f t="shared" ref="Z133:AC144" si="28">IF(ISERROR(Z$60*(Q133/(Q$123+Q$128+Q$129+Q$133+Q$134+Q$135+Q$136+Q$137+Q$138+Q$139+Q$140+Q$141+Q$142+Q$143+Q$144+Q$150+Q$151+Q$152+Q$153+Q$156+Q$157+Q$158+Q$159+Q$161+Q$162+Q$163+Q$168+Q$170+Q$171+Q$172+Q$173+Q$174+Q$175))),0,ROUND(Z$60*(Q133/(Q$123+Q$128+Q$129+Q$133+Q$134+Q$135+Q$136+Q$137+Q$138+Q$139+Q$140+Q$141+Q$142+Q$143+Q$144+Q$150+Q$151+Q$152+Q$153+Q$156+Q$157+Q$158+Q$159+Q$161+Q$162+Q$163+Q$168+Q$170+Q$171+Q$172+Q$173+Q$174+Q$175)),0))</f>
        <v>0</v>
      </c>
      <c r="AA133" s="225">
        <f t="shared" si="28"/>
        <v>0</v>
      </c>
      <c r="AB133" s="297">
        <f t="shared" si="28"/>
        <v>0</v>
      </c>
      <c r="AC133" s="371">
        <f t="shared" si="28"/>
        <v>0</v>
      </c>
      <c r="AE133" s="199"/>
      <c r="AF133" s="181"/>
      <c r="AG133" s="201" t="s">
        <v>487</v>
      </c>
      <c r="AH133" s="202"/>
      <c r="AI133" s="224">
        <f t="shared" si="21"/>
        <v>0</v>
      </c>
      <c r="AJ133" s="225">
        <f t="shared" si="25"/>
        <v>0</v>
      </c>
      <c r="AK133" s="371">
        <f t="shared" si="26"/>
        <v>0</v>
      </c>
      <c r="AL133" s="1383">
        <f t="shared" si="22"/>
        <v>0</v>
      </c>
      <c r="AM133" s="1339"/>
    </row>
    <row r="134" spans="1:39" ht="14.45" customHeight="1">
      <c r="A134" s="557">
        <v>0</v>
      </c>
      <c r="B134" s="558">
        <v>0</v>
      </c>
      <c r="C134" s="558">
        <v>0</v>
      </c>
      <c r="D134" s="558">
        <v>0</v>
      </c>
      <c r="E134" s="558">
        <v>0</v>
      </c>
      <c r="F134" s="558">
        <v>0</v>
      </c>
      <c r="G134" s="559">
        <v>0</v>
      </c>
      <c r="K134" s="199"/>
      <c r="L134" s="221"/>
      <c r="M134" s="201" t="s">
        <v>292</v>
      </c>
      <c r="N134" s="202"/>
      <c r="O134" s="203"/>
      <c r="P134" s="224">
        <f t="shared" si="27"/>
        <v>0</v>
      </c>
      <c r="Q134" s="225">
        <f t="shared" si="27"/>
        <v>0</v>
      </c>
      <c r="R134" s="225">
        <f t="shared" si="27"/>
        <v>0</v>
      </c>
      <c r="S134" s="226">
        <f t="shared" si="27"/>
        <v>0</v>
      </c>
      <c r="T134" s="275">
        <f t="shared" si="27"/>
        <v>0</v>
      </c>
      <c r="U134" s="207"/>
      <c r="V134" s="221"/>
      <c r="W134" s="201" t="s">
        <v>292</v>
      </c>
      <c r="X134" s="202"/>
      <c r="Y134" s="203" t="s">
        <v>629</v>
      </c>
      <c r="Z134" s="224">
        <f t="shared" si="28"/>
        <v>0</v>
      </c>
      <c r="AA134" s="225">
        <f t="shared" si="28"/>
        <v>0</v>
      </c>
      <c r="AB134" s="297">
        <f t="shared" si="28"/>
        <v>0</v>
      </c>
      <c r="AC134" s="371">
        <f t="shared" si="28"/>
        <v>0</v>
      </c>
      <c r="AE134" s="199"/>
      <c r="AF134" s="221"/>
      <c r="AG134" s="201" t="s">
        <v>292</v>
      </c>
      <c r="AH134" s="202"/>
      <c r="AI134" s="224">
        <f t="shared" si="21"/>
        <v>0</v>
      </c>
      <c r="AJ134" s="225">
        <f t="shared" si="25"/>
        <v>0</v>
      </c>
      <c r="AK134" s="371">
        <f t="shared" si="26"/>
        <v>0</v>
      </c>
      <c r="AL134" s="1383">
        <f t="shared" si="22"/>
        <v>0</v>
      </c>
      <c r="AM134" s="1339"/>
    </row>
    <row r="135" spans="1:39" ht="14.45" customHeight="1">
      <c r="A135" s="557">
        <v>0</v>
      </c>
      <c r="B135" s="558">
        <v>0</v>
      </c>
      <c r="C135" s="558">
        <v>0</v>
      </c>
      <c r="D135" s="558">
        <v>0</v>
      </c>
      <c r="E135" s="558">
        <v>0</v>
      </c>
      <c r="F135" s="558">
        <v>0</v>
      </c>
      <c r="G135" s="559">
        <v>0</v>
      </c>
      <c r="K135" s="199"/>
      <c r="L135" s="201" t="s">
        <v>478</v>
      </c>
      <c r="M135" s="202"/>
      <c r="N135" s="202"/>
      <c r="O135" s="203"/>
      <c r="P135" s="224">
        <f t="shared" si="27"/>
        <v>0</v>
      </c>
      <c r="Q135" s="225">
        <f t="shared" si="27"/>
        <v>0</v>
      </c>
      <c r="R135" s="225">
        <f t="shared" si="27"/>
        <v>0</v>
      </c>
      <c r="S135" s="226">
        <f t="shared" si="27"/>
        <v>0</v>
      </c>
      <c r="T135" s="275">
        <f t="shared" si="27"/>
        <v>0</v>
      </c>
      <c r="U135" s="207" t="s">
        <v>845</v>
      </c>
      <c r="V135" s="201" t="s">
        <v>478</v>
      </c>
      <c r="W135" s="202"/>
      <c r="X135" s="202"/>
      <c r="Y135" s="203" t="s">
        <v>629</v>
      </c>
      <c r="Z135" s="224">
        <f t="shared" si="28"/>
        <v>0</v>
      </c>
      <c r="AA135" s="225">
        <f t="shared" si="28"/>
        <v>0</v>
      </c>
      <c r="AB135" s="297">
        <f t="shared" si="28"/>
        <v>0</v>
      </c>
      <c r="AC135" s="371">
        <f t="shared" si="28"/>
        <v>0</v>
      </c>
      <c r="AE135" s="199" t="s">
        <v>845</v>
      </c>
      <c r="AF135" s="201" t="s">
        <v>478</v>
      </c>
      <c r="AG135" s="202"/>
      <c r="AH135" s="202"/>
      <c r="AI135" s="224">
        <f t="shared" si="21"/>
        <v>0</v>
      </c>
      <c r="AJ135" s="225">
        <f t="shared" si="25"/>
        <v>0</v>
      </c>
      <c r="AK135" s="371">
        <f t="shared" si="26"/>
        <v>0</v>
      </c>
      <c r="AL135" s="1383">
        <f t="shared" si="22"/>
        <v>0</v>
      </c>
      <c r="AM135" s="1339"/>
    </row>
    <row r="136" spans="1:39" ht="14.45" customHeight="1">
      <c r="A136" s="557">
        <v>0</v>
      </c>
      <c r="B136" s="558">
        <v>0</v>
      </c>
      <c r="C136" s="558">
        <v>0</v>
      </c>
      <c r="D136" s="558">
        <v>0</v>
      </c>
      <c r="E136" s="558">
        <v>0</v>
      </c>
      <c r="F136" s="558">
        <v>0</v>
      </c>
      <c r="G136" s="559">
        <v>0</v>
      </c>
      <c r="K136" s="199" t="s">
        <v>24</v>
      </c>
      <c r="L136" s="200"/>
      <c r="M136" s="201" t="s">
        <v>304</v>
      </c>
      <c r="N136" s="202"/>
      <c r="O136" s="203"/>
      <c r="P136" s="224">
        <f t="shared" si="27"/>
        <v>4071</v>
      </c>
      <c r="Q136" s="225">
        <f t="shared" si="27"/>
        <v>4071</v>
      </c>
      <c r="R136" s="225">
        <f t="shared" si="27"/>
        <v>0</v>
      </c>
      <c r="S136" s="226">
        <f t="shared" si="27"/>
        <v>0</v>
      </c>
      <c r="T136" s="275">
        <f t="shared" si="27"/>
        <v>2400</v>
      </c>
      <c r="U136" s="207" t="s">
        <v>630</v>
      </c>
      <c r="V136" s="200"/>
      <c r="W136" s="201" t="s">
        <v>304</v>
      </c>
      <c r="X136" s="202"/>
      <c r="Y136" s="203" t="s">
        <v>629</v>
      </c>
      <c r="Z136" s="224">
        <f t="shared" si="28"/>
        <v>0</v>
      </c>
      <c r="AA136" s="225">
        <f t="shared" si="28"/>
        <v>0</v>
      </c>
      <c r="AB136" s="297">
        <f t="shared" si="28"/>
        <v>0</v>
      </c>
      <c r="AC136" s="371">
        <f t="shared" si="28"/>
        <v>0</v>
      </c>
      <c r="AE136" s="199"/>
      <c r="AF136" s="200"/>
      <c r="AG136" s="201" t="s">
        <v>304</v>
      </c>
      <c r="AH136" s="202"/>
      <c r="AI136" s="224">
        <f t="shared" si="21"/>
        <v>4071</v>
      </c>
      <c r="AJ136" s="225">
        <f t="shared" si="25"/>
        <v>0</v>
      </c>
      <c r="AK136" s="371">
        <f t="shared" si="26"/>
        <v>0</v>
      </c>
      <c r="AL136" s="1383">
        <f t="shared" si="22"/>
        <v>0</v>
      </c>
      <c r="AM136" s="1339"/>
    </row>
    <row r="137" spans="1:39" ht="14.45" customHeight="1">
      <c r="A137" s="557">
        <v>0</v>
      </c>
      <c r="B137" s="558">
        <v>0</v>
      </c>
      <c r="C137" s="558">
        <v>0</v>
      </c>
      <c r="D137" s="558">
        <v>0</v>
      </c>
      <c r="E137" s="558">
        <v>0</v>
      </c>
      <c r="F137" s="558">
        <v>0</v>
      </c>
      <c r="G137" s="559">
        <v>0</v>
      </c>
      <c r="K137" s="199"/>
      <c r="L137" s="200" t="s">
        <v>557</v>
      </c>
      <c r="M137" s="201" t="s">
        <v>303</v>
      </c>
      <c r="N137" s="202"/>
      <c r="O137" s="203"/>
      <c r="P137" s="224">
        <f t="shared" si="27"/>
        <v>11940</v>
      </c>
      <c r="Q137" s="225">
        <f t="shared" si="27"/>
        <v>11940</v>
      </c>
      <c r="R137" s="225">
        <f t="shared" si="27"/>
        <v>0</v>
      </c>
      <c r="S137" s="226">
        <f t="shared" si="27"/>
        <v>4675</v>
      </c>
      <c r="T137" s="275">
        <f t="shared" si="27"/>
        <v>4900</v>
      </c>
      <c r="U137" s="207"/>
      <c r="V137" s="200" t="s">
        <v>557</v>
      </c>
      <c r="W137" s="201" t="s">
        <v>303</v>
      </c>
      <c r="X137" s="202"/>
      <c r="Y137" s="203" t="s">
        <v>629</v>
      </c>
      <c r="Z137" s="224">
        <f t="shared" si="28"/>
        <v>0</v>
      </c>
      <c r="AA137" s="225">
        <f t="shared" si="28"/>
        <v>0</v>
      </c>
      <c r="AB137" s="297">
        <f t="shared" si="28"/>
        <v>0</v>
      </c>
      <c r="AC137" s="371">
        <f t="shared" si="28"/>
        <v>0</v>
      </c>
      <c r="AE137" s="199"/>
      <c r="AF137" s="200" t="s">
        <v>557</v>
      </c>
      <c r="AG137" s="201" t="s">
        <v>303</v>
      </c>
      <c r="AH137" s="202"/>
      <c r="AI137" s="224">
        <f t="shared" si="21"/>
        <v>11940</v>
      </c>
      <c r="AJ137" s="225">
        <f t="shared" si="25"/>
        <v>0</v>
      </c>
      <c r="AK137" s="371">
        <f t="shared" si="26"/>
        <v>4675</v>
      </c>
      <c r="AL137" s="1383">
        <f t="shared" si="22"/>
        <v>0</v>
      </c>
      <c r="AM137" s="1339"/>
    </row>
    <row r="138" spans="1:39" ht="14.45" customHeight="1">
      <c r="A138" s="557">
        <v>0</v>
      </c>
      <c r="B138" s="558">
        <v>0</v>
      </c>
      <c r="C138" s="558">
        <v>0</v>
      </c>
      <c r="D138" s="558">
        <v>0</v>
      </c>
      <c r="E138" s="558">
        <v>0</v>
      </c>
      <c r="F138" s="558">
        <v>0</v>
      </c>
      <c r="G138" s="559">
        <v>0</v>
      </c>
      <c r="K138" s="199"/>
      <c r="L138" s="200" t="s">
        <v>559</v>
      </c>
      <c r="M138" s="201" t="s">
        <v>302</v>
      </c>
      <c r="N138" s="202"/>
      <c r="O138" s="203"/>
      <c r="P138" s="224">
        <f t="shared" si="27"/>
        <v>0</v>
      </c>
      <c r="Q138" s="225">
        <f t="shared" si="27"/>
        <v>0</v>
      </c>
      <c r="R138" s="225">
        <f t="shared" si="27"/>
        <v>0</v>
      </c>
      <c r="S138" s="226">
        <f t="shared" si="27"/>
        <v>0</v>
      </c>
      <c r="T138" s="275">
        <f t="shared" si="27"/>
        <v>0</v>
      </c>
      <c r="U138" s="207"/>
      <c r="V138" s="200" t="s">
        <v>559</v>
      </c>
      <c r="W138" s="201" t="s">
        <v>302</v>
      </c>
      <c r="X138" s="202"/>
      <c r="Y138" s="203" t="s">
        <v>629</v>
      </c>
      <c r="Z138" s="224">
        <f t="shared" si="28"/>
        <v>0</v>
      </c>
      <c r="AA138" s="225">
        <f t="shared" si="28"/>
        <v>0</v>
      </c>
      <c r="AB138" s="297">
        <f t="shared" si="28"/>
        <v>0</v>
      </c>
      <c r="AC138" s="371">
        <f t="shared" si="28"/>
        <v>0</v>
      </c>
      <c r="AE138" s="199"/>
      <c r="AF138" s="200" t="s">
        <v>559</v>
      </c>
      <c r="AG138" s="201" t="s">
        <v>302</v>
      </c>
      <c r="AH138" s="202"/>
      <c r="AI138" s="224">
        <f t="shared" si="21"/>
        <v>0</v>
      </c>
      <c r="AJ138" s="225">
        <f t="shared" si="25"/>
        <v>0</v>
      </c>
      <c r="AK138" s="371">
        <f t="shared" si="26"/>
        <v>0</v>
      </c>
      <c r="AL138" s="1383">
        <f t="shared" si="22"/>
        <v>0</v>
      </c>
      <c r="AM138" s="1339"/>
    </row>
    <row r="139" spans="1:39" ht="14.45" customHeight="1">
      <c r="A139" s="557">
        <v>0</v>
      </c>
      <c r="B139" s="558">
        <v>0</v>
      </c>
      <c r="C139" s="558">
        <v>0</v>
      </c>
      <c r="D139" s="558">
        <v>0</v>
      </c>
      <c r="E139" s="558">
        <v>0</v>
      </c>
      <c r="F139" s="558">
        <v>0</v>
      </c>
      <c r="G139" s="559">
        <v>0</v>
      </c>
      <c r="K139" s="199"/>
      <c r="L139" s="200" t="s">
        <v>561</v>
      </c>
      <c r="M139" s="201" t="s">
        <v>283</v>
      </c>
      <c r="N139" s="202"/>
      <c r="O139" s="203"/>
      <c r="P139" s="224">
        <f t="shared" si="27"/>
        <v>0</v>
      </c>
      <c r="Q139" s="225">
        <f t="shared" si="27"/>
        <v>0</v>
      </c>
      <c r="R139" s="225">
        <f t="shared" si="27"/>
        <v>0</v>
      </c>
      <c r="S139" s="226">
        <f t="shared" si="27"/>
        <v>0</v>
      </c>
      <c r="T139" s="275">
        <f t="shared" si="27"/>
        <v>0</v>
      </c>
      <c r="U139" s="207"/>
      <c r="V139" s="200" t="s">
        <v>561</v>
      </c>
      <c r="W139" s="201" t="s">
        <v>283</v>
      </c>
      <c r="X139" s="202"/>
      <c r="Y139" s="203" t="s">
        <v>629</v>
      </c>
      <c r="Z139" s="224">
        <f t="shared" si="28"/>
        <v>0</v>
      </c>
      <c r="AA139" s="225">
        <f t="shared" si="28"/>
        <v>0</v>
      </c>
      <c r="AB139" s="297">
        <f t="shared" si="28"/>
        <v>0</v>
      </c>
      <c r="AC139" s="371">
        <f t="shared" si="28"/>
        <v>0</v>
      </c>
      <c r="AE139" s="199"/>
      <c r="AF139" s="200" t="s">
        <v>561</v>
      </c>
      <c r="AG139" s="201" t="s">
        <v>283</v>
      </c>
      <c r="AH139" s="202"/>
      <c r="AI139" s="224">
        <f t="shared" si="21"/>
        <v>0</v>
      </c>
      <c r="AJ139" s="225">
        <f t="shared" si="25"/>
        <v>0</v>
      </c>
      <c r="AK139" s="371">
        <f t="shared" si="26"/>
        <v>0</v>
      </c>
      <c r="AL139" s="1383">
        <f t="shared" si="22"/>
        <v>0</v>
      </c>
      <c r="AM139" s="1339"/>
    </row>
    <row r="140" spans="1:39" ht="14.45" customHeight="1">
      <c r="A140" s="557">
        <v>0</v>
      </c>
      <c r="B140" s="558">
        <v>0</v>
      </c>
      <c r="C140" s="558">
        <v>0</v>
      </c>
      <c r="D140" s="558">
        <v>0</v>
      </c>
      <c r="E140" s="558">
        <v>0</v>
      </c>
      <c r="F140" s="558">
        <v>0</v>
      </c>
      <c r="G140" s="559">
        <v>0</v>
      </c>
      <c r="K140" s="199"/>
      <c r="L140" s="200" t="s">
        <v>469</v>
      </c>
      <c r="M140" s="201" t="s">
        <v>301</v>
      </c>
      <c r="N140" s="202"/>
      <c r="O140" s="203"/>
      <c r="P140" s="224">
        <f t="shared" si="27"/>
        <v>0</v>
      </c>
      <c r="Q140" s="225">
        <f t="shared" si="27"/>
        <v>0</v>
      </c>
      <c r="R140" s="225">
        <f t="shared" si="27"/>
        <v>0</v>
      </c>
      <c r="S140" s="226">
        <f t="shared" si="27"/>
        <v>0</v>
      </c>
      <c r="T140" s="275">
        <f t="shared" si="27"/>
        <v>0</v>
      </c>
      <c r="U140" s="207"/>
      <c r="V140" s="200" t="s">
        <v>469</v>
      </c>
      <c r="W140" s="201" t="s">
        <v>301</v>
      </c>
      <c r="X140" s="202"/>
      <c r="Y140" s="203" t="s">
        <v>629</v>
      </c>
      <c r="Z140" s="224">
        <f t="shared" si="28"/>
        <v>0</v>
      </c>
      <c r="AA140" s="225">
        <f t="shared" si="28"/>
        <v>0</v>
      </c>
      <c r="AB140" s="297">
        <f t="shared" si="28"/>
        <v>0</v>
      </c>
      <c r="AC140" s="371">
        <f t="shared" si="28"/>
        <v>0</v>
      </c>
      <c r="AE140" s="199"/>
      <c r="AF140" s="200" t="s">
        <v>469</v>
      </c>
      <c r="AG140" s="201" t="s">
        <v>301</v>
      </c>
      <c r="AH140" s="202"/>
      <c r="AI140" s="224">
        <f t="shared" si="21"/>
        <v>0</v>
      </c>
      <c r="AJ140" s="225">
        <f t="shared" si="25"/>
        <v>0</v>
      </c>
      <c r="AK140" s="371">
        <f t="shared" si="26"/>
        <v>0</v>
      </c>
      <c r="AL140" s="1383">
        <f t="shared" si="22"/>
        <v>0</v>
      </c>
      <c r="AM140" s="1339"/>
    </row>
    <row r="141" spans="1:39" ht="14.45" customHeight="1">
      <c r="A141" s="557">
        <v>0</v>
      </c>
      <c r="B141" s="558">
        <v>0</v>
      </c>
      <c r="C141" s="558">
        <v>0</v>
      </c>
      <c r="D141" s="558">
        <v>0</v>
      </c>
      <c r="E141" s="558">
        <v>0</v>
      </c>
      <c r="F141" s="558">
        <v>0</v>
      </c>
      <c r="G141" s="559">
        <v>0</v>
      </c>
      <c r="K141" s="199"/>
      <c r="L141" s="200" t="s">
        <v>420</v>
      </c>
      <c r="M141" s="201" t="s">
        <v>564</v>
      </c>
      <c r="N141" s="202"/>
      <c r="O141" s="203"/>
      <c r="P141" s="224">
        <f t="shared" si="27"/>
        <v>2364</v>
      </c>
      <c r="Q141" s="225">
        <f t="shared" si="27"/>
        <v>0</v>
      </c>
      <c r="R141" s="225">
        <f t="shared" si="27"/>
        <v>0</v>
      </c>
      <c r="S141" s="226">
        <f t="shared" si="27"/>
        <v>2364</v>
      </c>
      <c r="T141" s="275">
        <f t="shared" si="27"/>
        <v>0</v>
      </c>
      <c r="U141" s="207"/>
      <c r="V141" s="200" t="s">
        <v>420</v>
      </c>
      <c r="W141" s="201" t="s">
        <v>564</v>
      </c>
      <c r="X141" s="202"/>
      <c r="Y141" s="203" t="s">
        <v>629</v>
      </c>
      <c r="Z141" s="224">
        <f t="shared" si="28"/>
        <v>0</v>
      </c>
      <c r="AA141" s="225">
        <f t="shared" si="28"/>
        <v>0</v>
      </c>
      <c r="AB141" s="297">
        <f t="shared" si="28"/>
        <v>0</v>
      </c>
      <c r="AC141" s="371">
        <f t="shared" si="28"/>
        <v>0</v>
      </c>
      <c r="AE141" s="199"/>
      <c r="AF141" s="200" t="s">
        <v>420</v>
      </c>
      <c r="AG141" s="201" t="s">
        <v>564</v>
      </c>
      <c r="AH141" s="202"/>
      <c r="AI141" s="224">
        <f t="shared" si="21"/>
        <v>0</v>
      </c>
      <c r="AJ141" s="225">
        <f t="shared" si="25"/>
        <v>0</v>
      </c>
      <c r="AK141" s="371">
        <f t="shared" si="26"/>
        <v>0</v>
      </c>
      <c r="AL141" s="1383">
        <f t="shared" si="22"/>
        <v>2364</v>
      </c>
      <c r="AM141" s="1339"/>
    </row>
    <row r="142" spans="1:39" ht="14.45" customHeight="1">
      <c r="A142" s="557">
        <v>0</v>
      </c>
      <c r="B142" s="558">
        <v>0</v>
      </c>
      <c r="C142" s="558">
        <v>0</v>
      </c>
      <c r="D142" s="558">
        <v>0</v>
      </c>
      <c r="E142" s="558">
        <v>0</v>
      </c>
      <c r="F142" s="558">
        <v>0</v>
      </c>
      <c r="G142" s="559">
        <v>0</v>
      </c>
      <c r="K142" s="199"/>
      <c r="L142" s="200" t="s">
        <v>551</v>
      </c>
      <c r="M142" s="201" t="s">
        <v>284</v>
      </c>
      <c r="N142" s="202"/>
      <c r="O142" s="203"/>
      <c r="P142" s="224">
        <f t="shared" si="27"/>
        <v>0</v>
      </c>
      <c r="Q142" s="225">
        <f t="shared" si="27"/>
        <v>0</v>
      </c>
      <c r="R142" s="225">
        <f t="shared" si="27"/>
        <v>0</v>
      </c>
      <c r="S142" s="226">
        <f t="shared" si="27"/>
        <v>0</v>
      </c>
      <c r="T142" s="275">
        <f t="shared" si="27"/>
        <v>0</v>
      </c>
      <c r="U142" s="207"/>
      <c r="V142" s="200" t="s">
        <v>551</v>
      </c>
      <c r="W142" s="201" t="s">
        <v>284</v>
      </c>
      <c r="X142" s="202"/>
      <c r="Y142" s="203" t="s">
        <v>629</v>
      </c>
      <c r="Z142" s="224">
        <f t="shared" si="28"/>
        <v>0</v>
      </c>
      <c r="AA142" s="225">
        <f t="shared" si="28"/>
        <v>0</v>
      </c>
      <c r="AB142" s="297">
        <f t="shared" si="28"/>
        <v>0</v>
      </c>
      <c r="AC142" s="371">
        <f t="shared" si="28"/>
        <v>0</v>
      </c>
      <c r="AE142" s="199" t="s">
        <v>631</v>
      </c>
      <c r="AF142" s="200" t="s">
        <v>551</v>
      </c>
      <c r="AG142" s="201" t="s">
        <v>284</v>
      </c>
      <c r="AH142" s="202"/>
      <c r="AI142" s="224">
        <f t="shared" si="21"/>
        <v>0</v>
      </c>
      <c r="AJ142" s="225">
        <f t="shared" si="25"/>
        <v>0</v>
      </c>
      <c r="AK142" s="371">
        <f t="shared" si="26"/>
        <v>0</v>
      </c>
      <c r="AL142" s="1383">
        <f t="shared" si="22"/>
        <v>0</v>
      </c>
      <c r="AM142" s="1339"/>
    </row>
    <row r="143" spans="1:39" ht="14.45" customHeight="1">
      <c r="A143" s="557">
        <v>0</v>
      </c>
      <c r="B143" s="558">
        <v>0</v>
      </c>
      <c r="C143" s="558">
        <v>0</v>
      </c>
      <c r="D143" s="558">
        <v>0</v>
      </c>
      <c r="E143" s="558">
        <v>0</v>
      </c>
      <c r="F143" s="558">
        <v>0</v>
      </c>
      <c r="G143" s="559">
        <v>0</v>
      </c>
      <c r="K143" s="199"/>
      <c r="L143" s="221"/>
      <c r="M143" s="201" t="s">
        <v>292</v>
      </c>
      <c r="N143" s="202"/>
      <c r="O143" s="203"/>
      <c r="P143" s="224">
        <f t="shared" ref="P143:T152" si="29">P28+P82</f>
        <v>27027</v>
      </c>
      <c r="Q143" s="225">
        <f t="shared" si="29"/>
        <v>11905</v>
      </c>
      <c r="R143" s="225">
        <f t="shared" si="29"/>
        <v>0</v>
      </c>
      <c r="S143" s="226">
        <f t="shared" si="29"/>
        <v>9438</v>
      </c>
      <c r="T143" s="275">
        <f t="shared" si="29"/>
        <v>0</v>
      </c>
      <c r="U143" s="207"/>
      <c r="V143" s="221"/>
      <c r="W143" s="201" t="s">
        <v>292</v>
      </c>
      <c r="X143" s="202"/>
      <c r="Y143" s="203" t="s">
        <v>629</v>
      </c>
      <c r="Z143" s="224">
        <f t="shared" si="28"/>
        <v>0</v>
      </c>
      <c r="AA143" s="225">
        <f t="shared" si="28"/>
        <v>0</v>
      </c>
      <c r="AB143" s="297">
        <f t="shared" si="28"/>
        <v>0</v>
      </c>
      <c r="AC143" s="371">
        <f t="shared" si="28"/>
        <v>0</v>
      </c>
      <c r="AE143" s="199" t="s">
        <v>632</v>
      </c>
      <c r="AF143" s="221"/>
      <c r="AG143" s="201" t="s">
        <v>292</v>
      </c>
      <c r="AH143" s="202"/>
      <c r="AI143" s="224">
        <f t="shared" si="21"/>
        <v>11905</v>
      </c>
      <c r="AJ143" s="225">
        <f t="shared" si="25"/>
        <v>0</v>
      </c>
      <c r="AK143" s="371">
        <f t="shared" si="26"/>
        <v>4157</v>
      </c>
      <c r="AL143" s="1383">
        <f t="shared" si="22"/>
        <v>15122</v>
      </c>
      <c r="AM143" s="1339"/>
    </row>
    <row r="144" spans="1:39" ht="14.45" customHeight="1">
      <c r="A144" s="557">
        <v>0</v>
      </c>
      <c r="B144" s="558">
        <v>0</v>
      </c>
      <c r="C144" s="558">
        <v>0</v>
      </c>
      <c r="D144" s="558">
        <v>0</v>
      </c>
      <c r="E144" s="558">
        <v>0</v>
      </c>
      <c r="F144" s="558">
        <v>0</v>
      </c>
      <c r="G144" s="559">
        <v>0</v>
      </c>
      <c r="K144" s="199" t="s">
        <v>4</v>
      </c>
      <c r="L144" s="178" t="s">
        <v>480</v>
      </c>
      <c r="M144" s="202"/>
      <c r="N144" s="202"/>
      <c r="O144" s="203"/>
      <c r="P144" s="224">
        <f t="shared" si="29"/>
        <v>8249</v>
      </c>
      <c r="Q144" s="225">
        <f t="shared" si="29"/>
        <v>8249</v>
      </c>
      <c r="R144" s="225">
        <f t="shared" si="29"/>
        <v>0</v>
      </c>
      <c r="S144" s="226">
        <f t="shared" si="29"/>
        <v>2500</v>
      </c>
      <c r="T144" s="275">
        <f t="shared" si="29"/>
        <v>0</v>
      </c>
      <c r="U144" s="207" t="s">
        <v>907</v>
      </c>
      <c r="V144" s="178" t="s">
        <v>480</v>
      </c>
      <c r="W144" s="202"/>
      <c r="X144" s="202"/>
      <c r="Y144" s="203" t="s">
        <v>629</v>
      </c>
      <c r="Z144" s="224">
        <f t="shared" si="28"/>
        <v>0</v>
      </c>
      <c r="AA144" s="225">
        <f t="shared" si="28"/>
        <v>0</v>
      </c>
      <c r="AB144" s="297">
        <f t="shared" si="28"/>
        <v>0</v>
      </c>
      <c r="AC144" s="371">
        <f t="shared" si="28"/>
        <v>0</v>
      </c>
      <c r="AE144" s="199" t="s">
        <v>633</v>
      </c>
      <c r="AF144" s="178" t="s">
        <v>480</v>
      </c>
      <c r="AG144" s="202"/>
      <c r="AH144" s="202"/>
      <c r="AI144" s="224">
        <f t="shared" si="21"/>
        <v>8249</v>
      </c>
      <c r="AJ144" s="225">
        <f>SUM(AJ145:AJ147)</f>
        <v>0</v>
      </c>
      <c r="AK144" s="371">
        <f>SUM(AK145:AK147)</f>
        <v>2500</v>
      </c>
      <c r="AL144" s="1383">
        <f t="shared" si="22"/>
        <v>0</v>
      </c>
      <c r="AM144" s="1339"/>
    </row>
    <row r="145" spans="1:39" ht="14.45" customHeight="1">
      <c r="A145" s="557">
        <v>0</v>
      </c>
      <c r="B145" s="558">
        <v>0</v>
      </c>
      <c r="C145" s="558">
        <v>0</v>
      </c>
      <c r="D145" s="558">
        <v>0</v>
      </c>
      <c r="E145" s="558">
        <v>0</v>
      </c>
      <c r="F145" s="558">
        <v>0</v>
      </c>
      <c r="G145" s="559">
        <v>0</v>
      </c>
      <c r="K145" s="199"/>
      <c r="L145" s="200"/>
      <c r="M145" s="201" t="s">
        <v>298</v>
      </c>
      <c r="N145" s="202"/>
      <c r="O145" s="203"/>
      <c r="P145" s="224">
        <f t="shared" si="29"/>
        <v>0</v>
      </c>
      <c r="Q145" s="225">
        <f t="shared" si="29"/>
        <v>0</v>
      </c>
      <c r="R145" s="225">
        <f t="shared" si="29"/>
        <v>0</v>
      </c>
      <c r="S145" s="226">
        <f t="shared" si="29"/>
        <v>0</v>
      </c>
      <c r="T145" s="275">
        <f t="shared" si="29"/>
        <v>0</v>
      </c>
      <c r="U145" s="207"/>
      <c r="V145" s="200"/>
      <c r="W145" s="201" t="s">
        <v>298</v>
      </c>
      <c r="X145" s="202"/>
      <c r="Y145" s="203" t="s">
        <v>629</v>
      </c>
      <c r="Z145" s="224">
        <f>IF(ISERROR(Z$144*(Q145/Q$144)),0,ROUND(Z$144*(Q145/Q$144),0))</f>
        <v>0</v>
      </c>
      <c r="AA145" s="225">
        <f t="shared" ref="Z145:AC147" si="30">IF(ISERROR(AA$144*(R145/R$144)),0,ROUND(AA$144*(R145/R$144),0))</f>
        <v>0</v>
      </c>
      <c r="AB145" s="297">
        <f t="shared" si="30"/>
        <v>0</v>
      </c>
      <c r="AC145" s="371">
        <f t="shared" si="30"/>
        <v>0</v>
      </c>
      <c r="AE145" s="199" t="s">
        <v>634</v>
      </c>
      <c r="AF145" s="200"/>
      <c r="AG145" s="201" t="s">
        <v>298</v>
      </c>
      <c r="AH145" s="202"/>
      <c r="AI145" s="224">
        <f t="shared" si="21"/>
        <v>0</v>
      </c>
      <c r="AJ145" s="225">
        <f t="shared" ref="AJ145:AJ153" si="31">IF($P145-$Z145=0,0,ROUND((R145-AA145)*$AI145/($P145-$Z145),0))</f>
        <v>0</v>
      </c>
      <c r="AK145" s="371">
        <f t="shared" ref="AK145:AK153" si="32">IF(P145-Z145=0,0,ROUND((S145-AB145)*AI145/(P145-Z145),0))</f>
        <v>0</v>
      </c>
      <c r="AL145" s="1383">
        <f t="shared" si="22"/>
        <v>0</v>
      </c>
      <c r="AM145" s="1339"/>
    </row>
    <row r="146" spans="1:39" ht="14.45" customHeight="1">
      <c r="A146" s="557">
        <v>0</v>
      </c>
      <c r="B146" s="558">
        <v>0</v>
      </c>
      <c r="C146" s="558">
        <v>0</v>
      </c>
      <c r="D146" s="558">
        <v>0</v>
      </c>
      <c r="E146" s="558">
        <v>0</v>
      </c>
      <c r="F146" s="558">
        <v>0</v>
      </c>
      <c r="G146" s="559">
        <v>0</v>
      </c>
      <c r="K146" s="199"/>
      <c r="L146" s="200"/>
      <c r="M146" s="201" t="s">
        <v>297</v>
      </c>
      <c r="N146" s="202"/>
      <c r="O146" s="203"/>
      <c r="P146" s="224">
        <f t="shared" si="29"/>
        <v>8249</v>
      </c>
      <c r="Q146" s="225">
        <f t="shared" si="29"/>
        <v>8249</v>
      </c>
      <c r="R146" s="225">
        <f t="shared" si="29"/>
        <v>0</v>
      </c>
      <c r="S146" s="226">
        <f t="shared" si="29"/>
        <v>2500</v>
      </c>
      <c r="T146" s="275">
        <f t="shared" si="29"/>
        <v>0</v>
      </c>
      <c r="U146" s="207"/>
      <c r="V146" s="200"/>
      <c r="W146" s="201" t="s">
        <v>297</v>
      </c>
      <c r="X146" s="202"/>
      <c r="Y146" s="203" t="s">
        <v>629</v>
      </c>
      <c r="Z146" s="224">
        <f t="shared" si="30"/>
        <v>0</v>
      </c>
      <c r="AA146" s="225">
        <f t="shared" si="30"/>
        <v>0</v>
      </c>
      <c r="AB146" s="297">
        <f t="shared" si="30"/>
        <v>0</v>
      </c>
      <c r="AC146" s="371">
        <f t="shared" si="30"/>
        <v>0</v>
      </c>
      <c r="AE146" s="199" t="s">
        <v>551</v>
      </c>
      <c r="AF146" s="200"/>
      <c r="AG146" s="201" t="s">
        <v>297</v>
      </c>
      <c r="AH146" s="202"/>
      <c r="AI146" s="224">
        <f t="shared" si="21"/>
        <v>8249</v>
      </c>
      <c r="AJ146" s="225">
        <f t="shared" si="31"/>
        <v>0</v>
      </c>
      <c r="AK146" s="371">
        <f t="shared" si="32"/>
        <v>2500</v>
      </c>
      <c r="AL146" s="1383">
        <f t="shared" si="22"/>
        <v>0</v>
      </c>
      <c r="AM146" s="1339"/>
    </row>
    <row r="147" spans="1:39" ht="14.45" customHeight="1">
      <c r="A147" s="557">
        <v>0</v>
      </c>
      <c r="B147" s="558">
        <v>0</v>
      </c>
      <c r="C147" s="558">
        <v>0</v>
      </c>
      <c r="D147" s="558">
        <v>0</v>
      </c>
      <c r="E147" s="558">
        <v>0</v>
      </c>
      <c r="F147" s="558">
        <v>0</v>
      </c>
      <c r="G147" s="559">
        <v>0</v>
      </c>
      <c r="K147" s="199"/>
      <c r="L147" s="200"/>
      <c r="M147" s="201" t="s">
        <v>292</v>
      </c>
      <c r="N147" s="202"/>
      <c r="O147" s="203"/>
      <c r="P147" s="224">
        <f t="shared" si="29"/>
        <v>0</v>
      </c>
      <c r="Q147" s="225">
        <f t="shared" si="29"/>
        <v>0</v>
      </c>
      <c r="R147" s="225">
        <f t="shared" si="29"/>
        <v>0</v>
      </c>
      <c r="S147" s="226">
        <f t="shared" si="29"/>
        <v>0</v>
      </c>
      <c r="T147" s="275">
        <f t="shared" si="29"/>
        <v>0</v>
      </c>
      <c r="U147" s="207"/>
      <c r="V147" s="200"/>
      <c r="W147" s="201" t="s">
        <v>292</v>
      </c>
      <c r="X147" s="202"/>
      <c r="Y147" s="203" t="s">
        <v>629</v>
      </c>
      <c r="Z147" s="224">
        <f t="shared" si="30"/>
        <v>0</v>
      </c>
      <c r="AA147" s="225">
        <f t="shared" si="30"/>
        <v>0</v>
      </c>
      <c r="AB147" s="297">
        <f t="shared" si="30"/>
        <v>0</v>
      </c>
      <c r="AC147" s="371">
        <f t="shared" si="30"/>
        <v>0</v>
      </c>
      <c r="AE147" s="199" t="s">
        <v>635</v>
      </c>
      <c r="AF147" s="200"/>
      <c r="AG147" s="201" t="s">
        <v>292</v>
      </c>
      <c r="AH147" s="202"/>
      <c r="AI147" s="224">
        <f t="shared" si="21"/>
        <v>0</v>
      </c>
      <c r="AJ147" s="225">
        <f t="shared" si="31"/>
        <v>0</v>
      </c>
      <c r="AK147" s="371">
        <f t="shared" si="32"/>
        <v>0</v>
      </c>
      <c r="AL147" s="1383">
        <f t="shared" si="22"/>
        <v>0</v>
      </c>
      <c r="AM147" s="1339"/>
    </row>
    <row r="148" spans="1:39" ht="14.45" customHeight="1">
      <c r="A148" s="557">
        <v>0</v>
      </c>
      <c r="B148" s="558">
        <v>0</v>
      </c>
      <c r="C148" s="558">
        <v>0</v>
      </c>
      <c r="D148" s="558">
        <v>0</v>
      </c>
      <c r="E148" s="558">
        <v>0</v>
      </c>
      <c r="F148" s="558">
        <v>0</v>
      </c>
      <c r="G148" s="559">
        <v>0</v>
      </c>
      <c r="K148" s="199"/>
      <c r="L148" s="178"/>
      <c r="M148" s="201" t="s">
        <v>280</v>
      </c>
      <c r="N148" s="202"/>
      <c r="O148" s="203"/>
      <c r="P148" s="224">
        <f t="shared" si="29"/>
        <v>46270</v>
      </c>
      <c r="Q148" s="225">
        <f t="shared" si="29"/>
        <v>46270</v>
      </c>
      <c r="R148" s="225">
        <f t="shared" si="29"/>
        <v>1940</v>
      </c>
      <c r="S148" s="226">
        <f t="shared" si="29"/>
        <v>0</v>
      </c>
      <c r="T148" s="275">
        <f t="shared" si="29"/>
        <v>15500</v>
      </c>
      <c r="U148" s="207" t="s">
        <v>845</v>
      </c>
      <c r="V148" s="178"/>
      <c r="W148" s="201" t="s">
        <v>280</v>
      </c>
      <c r="X148" s="202"/>
      <c r="Y148" s="203" t="s">
        <v>629</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E148" s="199" t="s">
        <v>636</v>
      </c>
      <c r="AF148" s="178"/>
      <c r="AG148" s="201" t="s">
        <v>280</v>
      </c>
      <c r="AH148" s="202"/>
      <c r="AI148" s="224">
        <f t="shared" si="21"/>
        <v>46270</v>
      </c>
      <c r="AJ148" s="225">
        <f t="shared" si="31"/>
        <v>1940</v>
      </c>
      <c r="AK148" s="371">
        <f t="shared" si="32"/>
        <v>0</v>
      </c>
      <c r="AL148" s="1383">
        <f t="shared" si="22"/>
        <v>0</v>
      </c>
      <c r="AM148" s="1339"/>
    </row>
    <row r="149" spans="1:39" ht="14.45" customHeight="1">
      <c r="A149" s="557">
        <v>0</v>
      </c>
      <c r="B149" s="558">
        <v>0</v>
      </c>
      <c r="C149" s="558">
        <v>0</v>
      </c>
      <c r="D149" s="558">
        <v>0</v>
      </c>
      <c r="E149" s="558">
        <v>0</v>
      </c>
      <c r="F149" s="558">
        <v>0</v>
      </c>
      <c r="G149" s="559">
        <v>0</v>
      </c>
      <c r="K149" s="199"/>
      <c r="L149" s="200"/>
      <c r="M149" s="201" t="s">
        <v>281</v>
      </c>
      <c r="N149" s="202"/>
      <c r="O149" s="203"/>
      <c r="P149" s="224">
        <f t="shared" si="29"/>
        <v>13908</v>
      </c>
      <c r="Q149" s="225">
        <f t="shared" si="29"/>
        <v>13908</v>
      </c>
      <c r="R149" s="225">
        <f t="shared" si="29"/>
        <v>0</v>
      </c>
      <c r="S149" s="226">
        <f t="shared" si="29"/>
        <v>0</v>
      </c>
      <c r="T149" s="275">
        <f t="shared" si="29"/>
        <v>13400</v>
      </c>
      <c r="U149" s="207"/>
      <c r="V149" s="200"/>
      <c r="W149" s="201" t="s">
        <v>281</v>
      </c>
      <c r="X149" s="202"/>
      <c r="Y149" s="203" t="s">
        <v>629</v>
      </c>
      <c r="Z149" s="224">
        <f>Z33-Z148</f>
        <v>0</v>
      </c>
      <c r="AA149" s="225">
        <f>AA33-AA148</f>
        <v>0</v>
      </c>
      <c r="AB149" s="297">
        <f>AB33-AB148</f>
        <v>0</v>
      </c>
      <c r="AC149" s="371">
        <f>AC33-AC148</f>
        <v>0</v>
      </c>
      <c r="AE149" s="199" t="s">
        <v>637</v>
      </c>
      <c r="AF149" s="200"/>
      <c r="AG149" s="201" t="s">
        <v>281</v>
      </c>
      <c r="AH149" s="202"/>
      <c r="AI149" s="224">
        <f t="shared" si="21"/>
        <v>13908</v>
      </c>
      <c r="AJ149" s="225">
        <f t="shared" si="31"/>
        <v>0</v>
      </c>
      <c r="AK149" s="371">
        <f t="shared" si="32"/>
        <v>0</v>
      </c>
      <c r="AL149" s="1383">
        <f t="shared" si="22"/>
        <v>0</v>
      </c>
      <c r="AM149" s="1339"/>
    </row>
    <row r="150" spans="1:39" ht="14.45" customHeight="1">
      <c r="A150" s="557">
        <v>0</v>
      </c>
      <c r="B150" s="558">
        <v>0</v>
      </c>
      <c r="C150" s="558">
        <v>0</v>
      </c>
      <c r="D150" s="558">
        <v>0</v>
      </c>
      <c r="E150" s="558">
        <v>0</v>
      </c>
      <c r="F150" s="558">
        <v>0</v>
      </c>
      <c r="G150" s="559">
        <v>0</v>
      </c>
      <c r="K150" s="199"/>
      <c r="L150" s="200"/>
      <c r="M150" s="201" t="s">
        <v>282</v>
      </c>
      <c r="N150" s="202"/>
      <c r="O150" s="203"/>
      <c r="P150" s="224">
        <f t="shared" si="29"/>
        <v>1286</v>
      </c>
      <c r="Q150" s="225">
        <f t="shared" si="29"/>
        <v>1286</v>
      </c>
      <c r="R150" s="225">
        <f t="shared" si="29"/>
        <v>0</v>
      </c>
      <c r="S150" s="226">
        <f t="shared" si="29"/>
        <v>0</v>
      </c>
      <c r="T150" s="275">
        <f t="shared" si="29"/>
        <v>0</v>
      </c>
      <c r="U150" s="207"/>
      <c r="V150" s="200"/>
      <c r="W150" s="201" t="s">
        <v>282</v>
      </c>
      <c r="X150" s="202"/>
      <c r="Y150" s="203" t="s">
        <v>629</v>
      </c>
      <c r="Z150" s="224">
        <f t="shared" ref="Z150:AC153" si="33">IF(ISERROR(Z$60*(Q150/(Q$123+Q$128+Q$129+Q$133+Q$134+Q$135+Q$136+Q$137+Q$138+Q$139+Q$140+Q$141+Q$142+Q$143+Q$144+Q$150+Q$151+Q$152+Q$153+Q$156+Q$157+Q$158+Q$159+Q$161+Q$162+Q$163+Q$168+Q$170+Q$171+Q$172+Q$173+Q$174+Q$175))),0,ROUND(Z$60*(Q150/(Q$123+Q$128+Q$129+Q$133+Q$134+Q$135+Q$136+Q$137+Q$138+Q$139+Q$140+Q$141+Q$142+Q$143+Q$144+Q$150+Q$151+Q$152+Q$153+Q$156+Q$157+Q$158+Q$159+Q$161+Q$162+Q$163+Q$168+Q$170+Q$171+Q$172+Q$173+Q$174+Q$175)),0))</f>
        <v>0</v>
      </c>
      <c r="AA150" s="225">
        <f t="shared" si="33"/>
        <v>0</v>
      </c>
      <c r="AB150" s="297">
        <f t="shared" si="33"/>
        <v>0</v>
      </c>
      <c r="AC150" s="371">
        <f t="shared" si="33"/>
        <v>0</v>
      </c>
      <c r="AE150" s="199" t="s">
        <v>908</v>
      </c>
      <c r="AF150" s="200"/>
      <c r="AG150" s="201" t="s">
        <v>282</v>
      </c>
      <c r="AH150" s="202"/>
      <c r="AI150" s="224">
        <f t="shared" si="21"/>
        <v>1286</v>
      </c>
      <c r="AJ150" s="225">
        <f t="shared" si="31"/>
        <v>0</v>
      </c>
      <c r="AK150" s="371">
        <f t="shared" si="32"/>
        <v>0</v>
      </c>
      <c r="AL150" s="1383">
        <f t="shared" si="22"/>
        <v>0</v>
      </c>
      <c r="AM150" s="1339"/>
    </row>
    <row r="151" spans="1:39" ht="14.45" customHeight="1">
      <c r="A151" s="557">
        <v>0</v>
      </c>
      <c r="B151" s="558">
        <v>0</v>
      </c>
      <c r="C151" s="558">
        <v>0</v>
      </c>
      <c r="D151" s="558">
        <v>0</v>
      </c>
      <c r="E151" s="558">
        <v>0</v>
      </c>
      <c r="F151" s="558">
        <v>0</v>
      </c>
      <c r="G151" s="559">
        <v>0</v>
      </c>
      <c r="K151" s="199" t="s">
        <v>4</v>
      </c>
      <c r="L151" s="200" t="s">
        <v>576</v>
      </c>
      <c r="M151" s="201" t="s">
        <v>283</v>
      </c>
      <c r="N151" s="202"/>
      <c r="O151" s="203"/>
      <c r="P151" s="224">
        <f t="shared" si="29"/>
        <v>0</v>
      </c>
      <c r="Q151" s="225">
        <f t="shared" si="29"/>
        <v>0</v>
      </c>
      <c r="R151" s="225">
        <f t="shared" si="29"/>
        <v>0</v>
      </c>
      <c r="S151" s="226">
        <f t="shared" si="29"/>
        <v>0</v>
      </c>
      <c r="T151" s="275">
        <f t="shared" si="29"/>
        <v>0</v>
      </c>
      <c r="U151" s="207"/>
      <c r="V151" s="200" t="s">
        <v>576</v>
      </c>
      <c r="W151" s="201" t="s">
        <v>283</v>
      </c>
      <c r="X151" s="202"/>
      <c r="Y151" s="203" t="s">
        <v>629</v>
      </c>
      <c r="Z151" s="224">
        <f t="shared" si="33"/>
        <v>0</v>
      </c>
      <c r="AA151" s="225">
        <f t="shared" si="33"/>
        <v>0</v>
      </c>
      <c r="AB151" s="297">
        <f t="shared" si="33"/>
        <v>0</v>
      </c>
      <c r="AC151" s="371">
        <f t="shared" si="33"/>
        <v>0</v>
      </c>
      <c r="AE151" s="199" t="s">
        <v>638</v>
      </c>
      <c r="AF151" s="200" t="s">
        <v>576</v>
      </c>
      <c r="AG151" s="201" t="s">
        <v>283</v>
      </c>
      <c r="AH151" s="202"/>
      <c r="AI151" s="224">
        <f t="shared" si="21"/>
        <v>0</v>
      </c>
      <c r="AJ151" s="225">
        <f t="shared" si="31"/>
        <v>0</v>
      </c>
      <c r="AK151" s="371">
        <f t="shared" si="32"/>
        <v>0</v>
      </c>
      <c r="AL151" s="1383">
        <f t="shared" si="22"/>
        <v>0</v>
      </c>
      <c r="AM151" s="1339"/>
    </row>
    <row r="152" spans="1:39" ht="14.45" customHeight="1">
      <c r="A152" s="557">
        <v>0</v>
      </c>
      <c r="B152" s="558">
        <v>0</v>
      </c>
      <c r="C152" s="558">
        <v>0</v>
      </c>
      <c r="D152" s="558">
        <v>0</v>
      </c>
      <c r="E152" s="558">
        <v>0</v>
      </c>
      <c r="F152" s="558">
        <v>0</v>
      </c>
      <c r="G152" s="559">
        <v>0</v>
      </c>
      <c r="K152" s="199"/>
      <c r="L152" s="200"/>
      <c r="M152" s="201" t="s">
        <v>284</v>
      </c>
      <c r="N152" s="202"/>
      <c r="O152" s="203"/>
      <c r="P152" s="224">
        <f t="shared" si="29"/>
        <v>0</v>
      </c>
      <c r="Q152" s="225">
        <f t="shared" si="29"/>
        <v>0</v>
      </c>
      <c r="R152" s="225">
        <f t="shared" si="29"/>
        <v>0</v>
      </c>
      <c r="S152" s="226">
        <f t="shared" si="29"/>
        <v>0</v>
      </c>
      <c r="T152" s="275">
        <f t="shared" si="29"/>
        <v>0</v>
      </c>
      <c r="U152" s="207"/>
      <c r="V152" s="200"/>
      <c r="W152" s="201" t="s">
        <v>284</v>
      </c>
      <c r="X152" s="202"/>
      <c r="Y152" s="203" t="s">
        <v>629</v>
      </c>
      <c r="Z152" s="224">
        <f t="shared" si="33"/>
        <v>0</v>
      </c>
      <c r="AA152" s="225">
        <f t="shared" si="33"/>
        <v>0</v>
      </c>
      <c r="AB152" s="297">
        <f t="shared" si="33"/>
        <v>0</v>
      </c>
      <c r="AC152" s="371">
        <f t="shared" si="33"/>
        <v>0</v>
      </c>
      <c r="AE152" s="199" t="s">
        <v>466</v>
      </c>
      <c r="AF152" s="200"/>
      <c r="AG152" s="201" t="s">
        <v>284</v>
      </c>
      <c r="AH152" s="202"/>
      <c r="AI152" s="224">
        <f t="shared" si="21"/>
        <v>0</v>
      </c>
      <c r="AJ152" s="225">
        <f t="shared" si="31"/>
        <v>0</v>
      </c>
      <c r="AK152" s="371">
        <f t="shared" si="32"/>
        <v>0</v>
      </c>
      <c r="AL152" s="1383">
        <f t="shared" si="22"/>
        <v>0</v>
      </c>
      <c r="AM152" s="1339"/>
    </row>
    <row r="153" spans="1:39" ht="14.45" customHeight="1">
      <c r="A153" s="557">
        <v>0</v>
      </c>
      <c r="B153" s="558">
        <v>0</v>
      </c>
      <c r="C153" s="558">
        <v>0</v>
      </c>
      <c r="D153" s="558">
        <v>0</v>
      </c>
      <c r="E153" s="558">
        <v>0</v>
      </c>
      <c r="F153" s="558">
        <v>0</v>
      </c>
      <c r="G153" s="559">
        <v>0</v>
      </c>
      <c r="K153" s="199"/>
      <c r="L153" s="200"/>
      <c r="M153" s="201" t="s">
        <v>326</v>
      </c>
      <c r="N153" s="202"/>
      <c r="O153" s="203"/>
      <c r="P153" s="224">
        <f t="shared" ref="P153:T162" si="34">P38+P92</f>
        <v>0</v>
      </c>
      <c r="Q153" s="225">
        <f t="shared" si="34"/>
        <v>0</v>
      </c>
      <c r="R153" s="225">
        <f t="shared" si="34"/>
        <v>0</v>
      </c>
      <c r="S153" s="226">
        <f t="shared" si="34"/>
        <v>0</v>
      </c>
      <c r="T153" s="275">
        <f t="shared" si="34"/>
        <v>0</v>
      </c>
      <c r="U153" s="207"/>
      <c r="V153" s="200"/>
      <c r="W153" s="201" t="s">
        <v>326</v>
      </c>
      <c r="X153" s="202"/>
      <c r="Y153" s="203" t="s">
        <v>629</v>
      </c>
      <c r="Z153" s="224">
        <f t="shared" si="33"/>
        <v>0</v>
      </c>
      <c r="AA153" s="225">
        <f t="shared" si="33"/>
        <v>0</v>
      </c>
      <c r="AB153" s="297">
        <f t="shared" si="33"/>
        <v>0</v>
      </c>
      <c r="AC153" s="371">
        <f t="shared" si="33"/>
        <v>0</v>
      </c>
      <c r="AE153" s="199" t="s">
        <v>467</v>
      </c>
      <c r="AF153" s="200"/>
      <c r="AG153" s="201" t="s">
        <v>326</v>
      </c>
      <c r="AH153" s="202"/>
      <c r="AI153" s="224">
        <f t="shared" si="21"/>
        <v>0</v>
      </c>
      <c r="AJ153" s="225">
        <f t="shared" si="31"/>
        <v>0</v>
      </c>
      <c r="AK153" s="371">
        <f t="shared" si="32"/>
        <v>0</v>
      </c>
      <c r="AL153" s="1383">
        <f t="shared" si="22"/>
        <v>0</v>
      </c>
      <c r="AM153" s="1339"/>
    </row>
    <row r="154" spans="1:39" ht="14.45" customHeight="1">
      <c r="A154" s="557">
        <v>0</v>
      </c>
      <c r="B154" s="558">
        <v>0</v>
      </c>
      <c r="C154" s="558">
        <v>0</v>
      </c>
      <c r="D154" s="558">
        <v>0</v>
      </c>
      <c r="E154" s="558">
        <v>0</v>
      </c>
      <c r="F154" s="558">
        <v>0</v>
      </c>
      <c r="G154" s="559">
        <v>0</v>
      </c>
      <c r="K154" s="199"/>
      <c r="L154" s="200"/>
      <c r="M154" s="178" t="s">
        <v>285</v>
      </c>
      <c r="N154" s="202"/>
      <c r="O154" s="203"/>
      <c r="P154" s="224">
        <f t="shared" si="34"/>
        <v>0</v>
      </c>
      <c r="Q154" s="225">
        <f t="shared" si="34"/>
        <v>0</v>
      </c>
      <c r="R154" s="225">
        <f t="shared" si="34"/>
        <v>0</v>
      </c>
      <c r="S154" s="226">
        <f t="shared" si="34"/>
        <v>0</v>
      </c>
      <c r="T154" s="275">
        <f t="shared" si="34"/>
        <v>0</v>
      </c>
      <c r="U154" s="207"/>
      <c r="V154" s="200"/>
      <c r="W154" s="178" t="s">
        <v>285</v>
      </c>
      <c r="X154" s="202"/>
      <c r="Y154" s="203" t="s">
        <v>629</v>
      </c>
      <c r="Z154" s="224">
        <f>SUM(Z155:Z159)</f>
        <v>0</v>
      </c>
      <c r="AA154" s="225">
        <f>SUM(AA155:AA159)</f>
        <v>0</v>
      </c>
      <c r="AB154" s="297">
        <f>SUM(AB155:AB159)</f>
        <v>0</v>
      </c>
      <c r="AC154" s="371">
        <f>SUM(AC155:AC159)</f>
        <v>0</v>
      </c>
      <c r="AE154" s="199" t="s">
        <v>639</v>
      </c>
      <c r="AF154" s="200"/>
      <c r="AG154" s="178" t="s">
        <v>285</v>
      </c>
      <c r="AH154" s="202"/>
      <c r="AI154" s="224">
        <f t="shared" si="21"/>
        <v>0</v>
      </c>
      <c r="AJ154" s="225">
        <f>SUM(AJ155:AJ159)</f>
        <v>0</v>
      </c>
      <c r="AK154" s="371">
        <f>SUM(AK155:AK159)</f>
        <v>0</v>
      </c>
      <c r="AL154" s="1383">
        <f t="shared" si="22"/>
        <v>0</v>
      </c>
      <c r="AM154" s="1339"/>
    </row>
    <row r="155" spans="1:39" ht="14.45" customHeight="1">
      <c r="A155" s="557">
        <v>0</v>
      </c>
      <c r="B155" s="558">
        <v>0</v>
      </c>
      <c r="C155" s="558">
        <v>0</v>
      </c>
      <c r="D155" s="558">
        <v>0</v>
      </c>
      <c r="E155" s="558">
        <v>0</v>
      </c>
      <c r="F155" s="558">
        <v>0</v>
      </c>
      <c r="G155" s="559">
        <v>0</v>
      </c>
      <c r="K155" s="199"/>
      <c r="L155" s="200" t="s">
        <v>581</v>
      </c>
      <c r="M155" s="200"/>
      <c r="N155" s="201" t="s">
        <v>286</v>
      </c>
      <c r="O155" s="203"/>
      <c r="P155" s="224">
        <f t="shared" si="34"/>
        <v>0</v>
      </c>
      <c r="Q155" s="225">
        <f t="shared" si="34"/>
        <v>0</v>
      </c>
      <c r="R155" s="225">
        <f t="shared" si="34"/>
        <v>0</v>
      </c>
      <c r="S155" s="226">
        <f t="shared" si="34"/>
        <v>0</v>
      </c>
      <c r="T155" s="275">
        <f t="shared" si="34"/>
        <v>0</v>
      </c>
      <c r="U155" s="207"/>
      <c r="V155" s="200" t="s">
        <v>581</v>
      </c>
      <c r="W155" s="200"/>
      <c r="X155" s="201" t="s">
        <v>286</v>
      </c>
      <c r="Y155" s="203"/>
      <c r="Z155" s="224">
        <f>Z40</f>
        <v>0</v>
      </c>
      <c r="AA155" s="225">
        <f>AA40</f>
        <v>0</v>
      </c>
      <c r="AB155" s="297">
        <f>AB40</f>
        <v>0</v>
      </c>
      <c r="AC155" s="371">
        <f>AC40</f>
        <v>0</v>
      </c>
      <c r="AE155" s="199" t="s">
        <v>468</v>
      </c>
      <c r="AF155" s="200" t="s">
        <v>581</v>
      </c>
      <c r="AG155" s="200"/>
      <c r="AH155" s="201" t="s">
        <v>286</v>
      </c>
      <c r="AI155" s="224">
        <f t="shared" si="21"/>
        <v>0</v>
      </c>
      <c r="AJ155" s="225">
        <f t="shared" ref="AJ155:AJ162" si="35">IF($P155-$Z155=0,0,ROUND((R155-AA155)*$AI155/($P155-$Z155),0))</f>
        <v>0</v>
      </c>
      <c r="AK155" s="371">
        <f t="shared" ref="AK155:AK162" si="36">IF(P155-Z155=0,0,ROUND((S155-AB155)*AI155/(P155-Z155),0))</f>
        <v>0</v>
      </c>
      <c r="AL155" s="1383">
        <f t="shared" si="22"/>
        <v>0</v>
      </c>
      <c r="AM155" s="1339"/>
    </row>
    <row r="156" spans="1:39" ht="14.45" customHeight="1">
      <c r="A156" s="557">
        <v>0</v>
      </c>
      <c r="B156" s="558">
        <v>0</v>
      </c>
      <c r="C156" s="558">
        <v>0</v>
      </c>
      <c r="D156" s="558">
        <v>0</v>
      </c>
      <c r="E156" s="558">
        <v>0</v>
      </c>
      <c r="F156" s="558">
        <v>0</v>
      </c>
      <c r="G156" s="559">
        <v>0</v>
      </c>
      <c r="K156" s="199"/>
      <c r="L156" s="200"/>
      <c r="M156" s="200"/>
      <c r="N156" s="201" t="s">
        <v>287</v>
      </c>
      <c r="O156" s="203"/>
      <c r="P156" s="224">
        <f t="shared" si="34"/>
        <v>0</v>
      </c>
      <c r="Q156" s="225">
        <f t="shared" si="34"/>
        <v>0</v>
      </c>
      <c r="R156" s="225">
        <f t="shared" si="34"/>
        <v>0</v>
      </c>
      <c r="S156" s="226">
        <f t="shared" si="34"/>
        <v>0</v>
      </c>
      <c r="T156" s="275">
        <f t="shared" si="34"/>
        <v>0</v>
      </c>
      <c r="U156" s="207"/>
      <c r="V156" s="200"/>
      <c r="W156" s="200"/>
      <c r="X156" s="201" t="s">
        <v>287</v>
      </c>
      <c r="Y156" s="203" t="s">
        <v>629</v>
      </c>
      <c r="Z156" s="224">
        <f t="shared" ref="Z156:AC159" si="37">IF(ISERROR(Z$60*(Q156/(Q$123+Q$128+Q$129+Q$133+Q$134+Q$135+Q$136+Q$137+Q$138+Q$139+Q$140+Q$141+Q$142+Q$143+Q$144+Q$150+Q$151+Q$152+Q$153+Q$156+Q$157+Q$158+Q$159+Q$161+Q$162+Q$163+Q$168+Q$170+Q$171+Q$172+Q$173+Q$174+Q$175))),0,ROUND(Z$60*(Q156/(Q$123+Q$128+Q$129+Q$133+Q$134+Q$135+Q$136+Q$137+Q$138+Q$139+Q$140+Q$141+Q$142+Q$143+Q$144+Q$150+Q$151+Q$152+Q$153+Q$156+Q$157+Q$158+Q$159+Q$161+Q$162+Q$163+Q$168+Q$170+Q$171+Q$172+Q$173+Q$174+Q$175)),0))</f>
        <v>0</v>
      </c>
      <c r="AA156" s="225">
        <f t="shared" si="37"/>
        <v>0</v>
      </c>
      <c r="AB156" s="297">
        <f t="shared" si="37"/>
        <v>0</v>
      </c>
      <c r="AC156" s="371">
        <f t="shared" si="37"/>
        <v>0</v>
      </c>
      <c r="AE156" s="199" t="s">
        <v>469</v>
      </c>
      <c r="AF156" s="200"/>
      <c r="AG156" s="200"/>
      <c r="AH156" s="201" t="s">
        <v>287</v>
      </c>
      <c r="AI156" s="224">
        <f t="shared" si="21"/>
        <v>0</v>
      </c>
      <c r="AJ156" s="225">
        <f t="shared" si="35"/>
        <v>0</v>
      </c>
      <c r="AK156" s="371">
        <f t="shared" si="36"/>
        <v>0</v>
      </c>
      <c r="AL156" s="1383">
        <f t="shared" si="22"/>
        <v>0</v>
      </c>
      <c r="AM156" s="1339"/>
    </row>
    <row r="157" spans="1:39" ht="14.45" customHeight="1">
      <c r="A157" s="557">
        <v>0</v>
      </c>
      <c r="B157" s="558">
        <v>0</v>
      </c>
      <c r="C157" s="558">
        <v>0</v>
      </c>
      <c r="D157" s="558">
        <v>0</v>
      </c>
      <c r="E157" s="558">
        <v>0</v>
      </c>
      <c r="F157" s="558">
        <v>0</v>
      </c>
      <c r="G157" s="559">
        <v>0</v>
      </c>
      <c r="K157" s="199"/>
      <c r="L157" s="200"/>
      <c r="M157" s="200"/>
      <c r="N157" s="201" t="s">
        <v>288</v>
      </c>
      <c r="O157" s="203"/>
      <c r="P157" s="224">
        <f t="shared" si="34"/>
        <v>0</v>
      </c>
      <c r="Q157" s="225">
        <f t="shared" si="34"/>
        <v>0</v>
      </c>
      <c r="R157" s="225">
        <f t="shared" si="34"/>
        <v>0</v>
      </c>
      <c r="S157" s="226">
        <f t="shared" si="34"/>
        <v>0</v>
      </c>
      <c r="T157" s="275">
        <f t="shared" si="34"/>
        <v>0</v>
      </c>
      <c r="U157" s="207"/>
      <c r="V157" s="200"/>
      <c r="W157" s="200"/>
      <c r="X157" s="201" t="s">
        <v>288</v>
      </c>
      <c r="Y157" s="203" t="s">
        <v>629</v>
      </c>
      <c r="Z157" s="224">
        <f t="shared" si="37"/>
        <v>0</v>
      </c>
      <c r="AA157" s="225">
        <f t="shared" si="37"/>
        <v>0</v>
      </c>
      <c r="AB157" s="297">
        <f t="shared" si="37"/>
        <v>0</v>
      </c>
      <c r="AC157" s="371">
        <f t="shared" si="37"/>
        <v>0</v>
      </c>
      <c r="AE157" s="199" t="s">
        <v>640</v>
      </c>
      <c r="AF157" s="200"/>
      <c r="AG157" s="200"/>
      <c r="AH157" s="201" t="s">
        <v>288</v>
      </c>
      <c r="AI157" s="224">
        <f t="shared" si="21"/>
        <v>0</v>
      </c>
      <c r="AJ157" s="225">
        <f t="shared" si="35"/>
        <v>0</v>
      </c>
      <c r="AK157" s="371">
        <f t="shared" si="36"/>
        <v>0</v>
      </c>
      <c r="AL157" s="1383">
        <f t="shared" si="22"/>
        <v>0</v>
      </c>
      <c r="AM157" s="1339"/>
    </row>
    <row r="158" spans="1:39" ht="14.45" customHeight="1">
      <c r="A158" s="557">
        <v>0</v>
      </c>
      <c r="B158" s="558">
        <v>0</v>
      </c>
      <c r="C158" s="558">
        <v>0</v>
      </c>
      <c r="D158" s="558">
        <v>0</v>
      </c>
      <c r="E158" s="558">
        <v>0</v>
      </c>
      <c r="F158" s="558">
        <v>0</v>
      </c>
      <c r="G158" s="559">
        <v>0</v>
      </c>
      <c r="K158" s="199"/>
      <c r="L158" s="200"/>
      <c r="M158" s="200"/>
      <c r="N158" s="201" t="s">
        <v>586</v>
      </c>
      <c r="O158" s="203"/>
      <c r="P158" s="224">
        <f t="shared" si="34"/>
        <v>0</v>
      </c>
      <c r="Q158" s="225">
        <f t="shared" si="34"/>
        <v>0</v>
      </c>
      <c r="R158" s="225">
        <f t="shared" si="34"/>
        <v>0</v>
      </c>
      <c r="S158" s="226">
        <f t="shared" si="34"/>
        <v>0</v>
      </c>
      <c r="T158" s="275">
        <f t="shared" si="34"/>
        <v>0</v>
      </c>
      <c r="U158" s="207"/>
      <c r="V158" s="200"/>
      <c r="W158" s="200"/>
      <c r="X158" s="201" t="s">
        <v>586</v>
      </c>
      <c r="Y158" s="203" t="s">
        <v>629</v>
      </c>
      <c r="Z158" s="224">
        <f t="shared" si="37"/>
        <v>0</v>
      </c>
      <c r="AA158" s="225">
        <f t="shared" si="37"/>
        <v>0</v>
      </c>
      <c r="AB158" s="297">
        <f t="shared" si="37"/>
        <v>0</v>
      </c>
      <c r="AC158" s="371">
        <f t="shared" si="37"/>
        <v>0</v>
      </c>
      <c r="AE158" s="199"/>
      <c r="AF158" s="200"/>
      <c r="AG158" s="200"/>
      <c r="AH158" s="201" t="s">
        <v>586</v>
      </c>
      <c r="AI158" s="224">
        <f t="shared" si="21"/>
        <v>0</v>
      </c>
      <c r="AJ158" s="225">
        <f t="shared" si="35"/>
        <v>0</v>
      </c>
      <c r="AK158" s="371">
        <f t="shared" si="36"/>
        <v>0</v>
      </c>
      <c r="AL158" s="1383">
        <f t="shared" si="22"/>
        <v>0</v>
      </c>
      <c r="AM158" s="1339"/>
    </row>
    <row r="159" spans="1:39" ht="14.45" customHeight="1">
      <c r="A159" s="557">
        <v>0</v>
      </c>
      <c r="B159" s="558">
        <v>0</v>
      </c>
      <c r="C159" s="558">
        <v>0</v>
      </c>
      <c r="D159" s="558">
        <v>0</v>
      </c>
      <c r="E159" s="558">
        <v>0</v>
      </c>
      <c r="F159" s="558">
        <v>0</v>
      </c>
      <c r="G159" s="559">
        <v>0</v>
      </c>
      <c r="K159" s="199"/>
      <c r="L159" s="200" t="s">
        <v>551</v>
      </c>
      <c r="M159" s="221"/>
      <c r="N159" s="201" t="s">
        <v>292</v>
      </c>
      <c r="O159" s="203"/>
      <c r="P159" s="224">
        <f t="shared" si="34"/>
        <v>0</v>
      </c>
      <c r="Q159" s="225">
        <f t="shared" si="34"/>
        <v>0</v>
      </c>
      <c r="R159" s="225">
        <f t="shared" si="34"/>
        <v>0</v>
      </c>
      <c r="S159" s="226">
        <f t="shared" si="34"/>
        <v>0</v>
      </c>
      <c r="T159" s="275">
        <f t="shared" si="34"/>
        <v>0</v>
      </c>
      <c r="U159" s="207"/>
      <c r="V159" s="200" t="s">
        <v>551</v>
      </c>
      <c r="W159" s="221"/>
      <c r="X159" s="201" t="s">
        <v>292</v>
      </c>
      <c r="Y159" s="203" t="s">
        <v>629</v>
      </c>
      <c r="Z159" s="224">
        <f t="shared" si="37"/>
        <v>0</v>
      </c>
      <c r="AA159" s="225">
        <f t="shared" si="37"/>
        <v>0</v>
      </c>
      <c r="AB159" s="297">
        <f t="shared" si="37"/>
        <v>0</v>
      </c>
      <c r="AC159" s="371">
        <f t="shared" si="37"/>
        <v>0</v>
      </c>
      <c r="AE159" s="199"/>
      <c r="AF159" s="200" t="s">
        <v>551</v>
      </c>
      <c r="AG159" s="221"/>
      <c r="AH159" s="201" t="s">
        <v>292</v>
      </c>
      <c r="AI159" s="224">
        <f t="shared" si="21"/>
        <v>0</v>
      </c>
      <c r="AJ159" s="225">
        <f t="shared" si="35"/>
        <v>0</v>
      </c>
      <c r="AK159" s="371">
        <f t="shared" si="36"/>
        <v>0</v>
      </c>
      <c r="AL159" s="1383">
        <f t="shared" si="22"/>
        <v>0</v>
      </c>
      <c r="AM159" s="1339"/>
    </row>
    <row r="160" spans="1:39" ht="14.45" customHeight="1">
      <c r="A160" s="557">
        <v>0</v>
      </c>
      <c r="B160" s="558">
        <v>0</v>
      </c>
      <c r="C160" s="558">
        <v>0</v>
      </c>
      <c r="D160" s="558">
        <v>0</v>
      </c>
      <c r="E160" s="558">
        <v>0</v>
      </c>
      <c r="F160" s="558">
        <v>0</v>
      </c>
      <c r="G160" s="559">
        <v>0</v>
      </c>
      <c r="K160" s="199" t="s">
        <v>72</v>
      </c>
      <c r="L160" s="200"/>
      <c r="M160" s="201" t="s">
        <v>325</v>
      </c>
      <c r="N160" s="202"/>
      <c r="O160" s="203"/>
      <c r="P160" s="224">
        <f t="shared" si="34"/>
        <v>18934</v>
      </c>
      <c r="Q160" s="225">
        <f t="shared" si="34"/>
        <v>18934</v>
      </c>
      <c r="R160" s="225">
        <f t="shared" si="34"/>
        <v>4604</v>
      </c>
      <c r="S160" s="226">
        <f t="shared" si="34"/>
        <v>981</v>
      </c>
      <c r="T160" s="275">
        <f t="shared" si="34"/>
        <v>3600</v>
      </c>
      <c r="U160" s="207" t="s">
        <v>203</v>
      </c>
      <c r="V160" s="200"/>
      <c r="W160" s="201" t="s">
        <v>325</v>
      </c>
      <c r="X160" s="202"/>
      <c r="Y160" s="203"/>
      <c r="Z160" s="224">
        <f>Z45</f>
        <v>4014</v>
      </c>
      <c r="AA160" s="225">
        <f>AA45</f>
        <v>0</v>
      </c>
      <c r="AB160" s="297">
        <f>AB45</f>
        <v>0</v>
      </c>
      <c r="AC160" s="371">
        <f>AC45</f>
        <v>0</v>
      </c>
      <c r="AE160" s="199"/>
      <c r="AF160" s="200"/>
      <c r="AG160" s="201" t="s">
        <v>325</v>
      </c>
      <c r="AH160" s="202"/>
      <c r="AI160" s="224">
        <f t="shared" si="21"/>
        <v>14920</v>
      </c>
      <c r="AJ160" s="225">
        <f t="shared" si="35"/>
        <v>4604</v>
      </c>
      <c r="AK160" s="371">
        <f t="shared" si="36"/>
        <v>981</v>
      </c>
      <c r="AL160" s="1383">
        <f t="shared" si="22"/>
        <v>0</v>
      </c>
      <c r="AM160" s="1339"/>
    </row>
    <row r="161" spans="1:39" ht="14.45" customHeight="1">
      <c r="A161" s="557">
        <v>0</v>
      </c>
      <c r="B161" s="558">
        <v>0</v>
      </c>
      <c r="C161" s="558">
        <v>0</v>
      </c>
      <c r="D161" s="558">
        <v>0</v>
      </c>
      <c r="E161" s="558">
        <v>0</v>
      </c>
      <c r="F161" s="558">
        <v>0</v>
      </c>
      <c r="G161" s="559">
        <v>0</v>
      </c>
      <c r="K161" s="199"/>
      <c r="L161" s="200"/>
      <c r="M161" s="201" t="s">
        <v>324</v>
      </c>
      <c r="N161" s="202"/>
      <c r="O161" s="203"/>
      <c r="P161" s="224">
        <f t="shared" si="34"/>
        <v>0</v>
      </c>
      <c r="Q161" s="225">
        <f t="shared" si="34"/>
        <v>0</v>
      </c>
      <c r="R161" s="225">
        <f t="shared" si="34"/>
        <v>0</v>
      </c>
      <c r="S161" s="226">
        <f t="shared" si="34"/>
        <v>0</v>
      </c>
      <c r="T161" s="275">
        <f t="shared" si="34"/>
        <v>0</v>
      </c>
      <c r="U161" s="207"/>
      <c r="V161" s="200"/>
      <c r="W161" s="201" t="s">
        <v>324</v>
      </c>
      <c r="X161" s="202"/>
      <c r="Y161" s="203" t="s">
        <v>629</v>
      </c>
      <c r="Z161" s="224">
        <f t="shared" ref="Z161:AC163" si="38">IF(ISERROR(Z$60*(Q161/(Q$123+Q$128+Q$129+Q$133+Q$134+Q$135+Q$136+Q$137+Q$138+Q$139+Q$140+Q$141+Q$142+Q$143+Q$144+Q$150+Q$151+Q$152+Q$153+Q$156+Q$157+Q$158+Q$159+Q$161+Q$162+Q$163+Q$168+Q$170+Q$171+Q$172+Q$173+Q$174+Q$175))),0,ROUND(Z$60*(Q161/(Q$123+Q$128+Q$129+Q$133+Q$134+Q$135+Q$136+Q$137+Q$138+Q$139+Q$140+Q$141+Q$142+Q$143+Q$144+Q$150+Q$151+Q$152+Q$153+Q$156+Q$157+Q$158+Q$159+Q$161+Q$162+Q$163+Q$168+Q$170+Q$171+Q$172+Q$173+Q$174+Q$175)),0))</f>
        <v>0</v>
      </c>
      <c r="AA161" s="225">
        <f t="shared" si="38"/>
        <v>0</v>
      </c>
      <c r="AB161" s="297">
        <f t="shared" si="38"/>
        <v>0</v>
      </c>
      <c r="AC161" s="371">
        <f t="shared" si="38"/>
        <v>0</v>
      </c>
      <c r="AE161" s="199"/>
      <c r="AF161" s="200"/>
      <c r="AG161" s="201" t="s">
        <v>324</v>
      </c>
      <c r="AH161" s="202"/>
      <c r="AI161" s="224">
        <f t="shared" si="21"/>
        <v>0</v>
      </c>
      <c r="AJ161" s="225">
        <f t="shared" si="35"/>
        <v>0</v>
      </c>
      <c r="AK161" s="371">
        <f t="shared" si="36"/>
        <v>0</v>
      </c>
      <c r="AL161" s="1383">
        <f t="shared" si="22"/>
        <v>0</v>
      </c>
      <c r="AM161" s="1339"/>
    </row>
    <row r="162" spans="1:39" ht="14.45" customHeight="1">
      <c r="A162" s="557">
        <v>0</v>
      </c>
      <c r="B162" s="558">
        <v>0</v>
      </c>
      <c r="C162" s="558">
        <v>0</v>
      </c>
      <c r="D162" s="558">
        <v>0</v>
      </c>
      <c r="E162" s="558">
        <v>0</v>
      </c>
      <c r="F162" s="558">
        <v>0</v>
      </c>
      <c r="G162" s="559">
        <v>0</v>
      </c>
      <c r="K162" s="199"/>
      <c r="L162" s="221"/>
      <c r="M162" s="201" t="s">
        <v>292</v>
      </c>
      <c r="N162" s="202"/>
      <c r="O162" s="203"/>
      <c r="P162" s="224">
        <f t="shared" si="34"/>
        <v>0</v>
      </c>
      <c r="Q162" s="225">
        <f t="shared" si="34"/>
        <v>0</v>
      </c>
      <c r="R162" s="225">
        <f t="shared" si="34"/>
        <v>0</v>
      </c>
      <c r="S162" s="226">
        <f t="shared" si="34"/>
        <v>0</v>
      </c>
      <c r="T162" s="275">
        <f t="shared" si="34"/>
        <v>0</v>
      </c>
      <c r="U162" s="207"/>
      <c r="V162" s="221"/>
      <c r="W162" s="201" t="s">
        <v>292</v>
      </c>
      <c r="X162" s="202"/>
      <c r="Y162" s="203" t="s">
        <v>629</v>
      </c>
      <c r="Z162" s="224">
        <f t="shared" si="38"/>
        <v>0</v>
      </c>
      <c r="AA162" s="225">
        <f t="shared" si="38"/>
        <v>0</v>
      </c>
      <c r="AB162" s="297">
        <f t="shared" si="38"/>
        <v>0</v>
      </c>
      <c r="AC162" s="371">
        <f t="shared" si="38"/>
        <v>0</v>
      </c>
      <c r="AE162" s="199"/>
      <c r="AF162" s="221"/>
      <c r="AG162" s="201" t="s">
        <v>292</v>
      </c>
      <c r="AH162" s="202"/>
      <c r="AI162" s="224">
        <f t="shared" si="21"/>
        <v>0</v>
      </c>
      <c r="AJ162" s="225">
        <f t="shared" si="35"/>
        <v>0</v>
      </c>
      <c r="AK162" s="371">
        <f t="shared" si="36"/>
        <v>0</v>
      </c>
      <c r="AL162" s="1383">
        <f t="shared" si="22"/>
        <v>0</v>
      </c>
      <c r="AM162" s="1339"/>
    </row>
    <row r="163" spans="1:39" ht="14.45" customHeight="1">
      <c r="A163" s="557">
        <v>0</v>
      </c>
      <c r="B163" s="558">
        <v>0</v>
      </c>
      <c r="C163" s="558">
        <v>0</v>
      </c>
      <c r="D163" s="558">
        <v>0</v>
      </c>
      <c r="E163" s="558">
        <v>0</v>
      </c>
      <c r="F163" s="558">
        <v>0</v>
      </c>
      <c r="G163" s="559">
        <v>0</v>
      </c>
      <c r="K163" s="199" t="s">
        <v>4</v>
      </c>
      <c r="L163" s="178" t="s">
        <v>482</v>
      </c>
      <c r="M163" s="202"/>
      <c r="N163" s="202"/>
      <c r="O163" s="203"/>
      <c r="P163" s="224">
        <f t="shared" ref="P163:T172" si="39">P48+P102</f>
        <v>5237</v>
      </c>
      <c r="Q163" s="225">
        <f t="shared" si="39"/>
        <v>5237</v>
      </c>
      <c r="R163" s="225">
        <f t="shared" si="39"/>
        <v>0</v>
      </c>
      <c r="S163" s="226">
        <f t="shared" si="39"/>
        <v>0</v>
      </c>
      <c r="T163" s="275">
        <f t="shared" si="39"/>
        <v>0</v>
      </c>
      <c r="U163" s="207" t="s">
        <v>845</v>
      </c>
      <c r="V163" s="178" t="s">
        <v>482</v>
      </c>
      <c r="W163" s="202"/>
      <c r="X163" s="202"/>
      <c r="Y163" s="203" t="s">
        <v>629</v>
      </c>
      <c r="Z163" s="224">
        <f t="shared" si="38"/>
        <v>0</v>
      </c>
      <c r="AA163" s="225">
        <f t="shared" si="38"/>
        <v>0</v>
      </c>
      <c r="AB163" s="297">
        <f t="shared" si="38"/>
        <v>0</v>
      </c>
      <c r="AC163" s="371">
        <f t="shared" si="38"/>
        <v>0</v>
      </c>
      <c r="AE163" s="199" t="s">
        <v>845</v>
      </c>
      <c r="AF163" s="178" t="s">
        <v>482</v>
      </c>
      <c r="AG163" s="202"/>
      <c r="AH163" s="202"/>
      <c r="AI163" s="224">
        <f t="shared" si="21"/>
        <v>5237</v>
      </c>
      <c r="AJ163" s="225">
        <f>SUM(AJ164:AJ165)</f>
        <v>0</v>
      </c>
      <c r="AK163" s="371">
        <f>SUM(AK164:AK165)</f>
        <v>0</v>
      </c>
      <c r="AL163" s="1383">
        <f t="shared" si="22"/>
        <v>0</v>
      </c>
      <c r="AM163" s="1339"/>
    </row>
    <row r="164" spans="1:39" ht="14.45" customHeight="1">
      <c r="A164" s="557">
        <v>0</v>
      </c>
      <c r="B164" s="558">
        <v>0</v>
      </c>
      <c r="C164" s="558">
        <v>0</v>
      </c>
      <c r="D164" s="558">
        <v>0</v>
      </c>
      <c r="E164" s="558">
        <v>0</v>
      </c>
      <c r="F164" s="558">
        <v>0</v>
      </c>
      <c r="G164" s="559">
        <v>0</v>
      </c>
      <c r="K164" s="199"/>
      <c r="L164" s="200"/>
      <c r="M164" s="201" t="s">
        <v>295</v>
      </c>
      <c r="N164" s="202"/>
      <c r="O164" s="203"/>
      <c r="P164" s="224">
        <f t="shared" si="39"/>
        <v>0</v>
      </c>
      <c r="Q164" s="225">
        <f t="shared" si="39"/>
        <v>0</v>
      </c>
      <c r="R164" s="225">
        <f t="shared" si="39"/>
        <v>0</v>
      </c>
      <c r="S164" s="226">
        <f t="shared" si="39"/>
        <v>0</v>
      </c>
      <c r="T164" s="275">
        <f t="shared" si="39"/>
        <v>0</v>
      </c>
      <c r="U164" s="207"/>
      <c r="V164" s="200"/>
      <c r="W164" s="201" t="s">
        <v>295</v>
      </c>
      <c r="X164" s="202"/>
      <c r="Y164" s="203" t="s">
        <v>629</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295</v>
      </c>
      <c r="AH164" s="202"/>
      <c r="AI164" s="224">
        <f t="shared" si="21"/>
        <v>0</v>
      </c>
      <c r="AJ164" s="225">
        <f t="shared" ref="AJ164:AJ174" si="40">IF($P164-$Z164=0,0,ROUND((R164-AA164)*$AI164/($P164-$Z164),0))</f>
        <v>0</v>
      </c>
      <c r="AK164" s="371">
        <f t="shared" ref="AK164:AK175" si="41">IF(P164-Z164=0,0,ROUND((S164-AB164)*AI164/(P164-Z164),0))</f>
        <v>0</v>
      </c>
      <c r="AL164" s="1383">
        <f t="shared" si="22"/>
        <v>0</v>
      </c>
      <c r="AM164" s="1339"/>
    </row>
    <row r="165" spans="1:39" ht="14.45" customHeight="1">
      <c r="A165" s="557">
        <v>0</v>
      </c>
      <c r="B165" s="558">
        <v>0</v>
      </c>
      <c r="C165" s="558">
        <v>0</v>
      </c>
      <c r="D165" s="558">
        <v>0</v>
      </c>
      <c r="E165" s="558">
        <v>0</v>
      </c>
      <c r="F165" s="558">
        <v>0</v>
      </c>
      <c r="G165" s="559">
        <v>0</v>
      </c>
      <c r="K165" s="199"/>
      <c r="L165" s="221"/>
      <c r="M165" s="201" t="s">
        <v>292</v>
      </c>
      <c r="N165" s="202"/>
      <c r="O165" s="203"/>
      <c r="P165" s="224">
        <f t="shared" si="39"/>
        <v>5237</v>
      </c>
      <c r="Q165" s="225">
        <f t="shared" si="39"/>
        <v>5237</v>
      </c>
      <c r="R165" s="225">
        <f t="shared" si="39"/>
        <v>0</v>
      </c>
      <c r="S165" s="226">
        <f t="shared" si="39"/>
        <v>0</v>
      </c>
      <c r="T165" s="275">
        <f t="shared" si="39"/>
        <v>0</v>
      </c>
      <c r="U165" s="207"/>
      <c r="V165" s="221"/>
      <c r="W165" s="201" t="s">
        <v>292</v>
      </c>
      <c r="X165" s="202"/>
      <c r="Y165" s="203" t="s">
        <v>629</v>
      </c>
      <c r="Z165" s="224">
        <f>Z163-Z164</f>
        <v>0</v>
      </c>
      <c r="AA165" s="225">
        <f>AA163-AA164</f>
        <v>0</v>
      </c>
      <c r="AB165" s="297">
        <f>AB163-AB164</f>
        <v>0</v>
      </c>
      <c r="AC165" s="371">
        <f>AC163-AC164</f>
        <v>0</v>
      </c>
      <c r="AE165" s="199"/>
      <c r="AF165" s="221"/>
      <c r="AG165" s="201" t="s">
        <v>292</v>
      </c>
      <c r="AH165" s="202"/>
      <c r="AI165" s="224">
        <f t="shared" si="21"/>
        <v>5237</v>
      </c>
      <c r="AJ165" s="225">
        <f t="shared" si="40"/>
        <v>0</v>
      </c>
      <c r="AK165" s="371">
        <f t="shared" si="41"/>
        <v>0</v>
      </c>
      <c r="AL165" s="1383">
        <f t="shared" si="22"/>
        <v>0</v>
      </c>
      <c r="AM165" s="1339"/>
    </row>
    <row r="166" spans="1:39" ht="14.45" customHeight="1">
      <c r="A166" s="557">
        <v>0</v>
      </c>
      <c r="B166" s="558">
        <v>0</v>
      </c>
      <c r="C166" s="558">
        <v>0</v>
      </c>
      <c r="D166" s="558">
        <v>0</v>
      </c>
      <c r="E166" s="558">
        <v>0</v>
      </c>
      <c r="F166" s="558">
        <v>0</v>
      </c>
      <c r="G166" s="559">
        <v>0</v>
      </c>
      <c r="K166" s="199"/>
      <c r="L166" s="174"/>
      <c r="M166" s="201" t="s">
        <v>322</v>
      </c>
      <c r="N166" s="202"/>
      <c r="O166" s="203"/>
      <c r="P166" s="224">
        <f t="shared" si="39"/>
        <v>33116</v>
      </c>
      <c r="Q166" s="225">
        <f t="shared" si="39"/>
        <v>33116</v>
      </c>
      <c r="R166" s="225">
        <f t="shared" si="39"/>
        <v>3230</v>
      </c>
      <c r="S166" s="226">
        <f t="shared" si="39"/>
        <v>75</v>
      </c>
      <c r="T166" s="275">
        <f t="shared" si="39"/>
        <v>6600</v>
      </c>
      <c r="U166" s="207"/>
      <c r="V166" s="174"/>
      <c r="W166" s="201" t="s">
        <v>322</v>
      </c>
      <c r="X166" s="202"/>
      <c r="Y166" s="203"/>
      <c r="Z166" s="224">
        <f t="shared" ref="Z166:AC167" si="42">Z51</f>
        <v>0</v>
      </c>
      <c r="AA166" s="225">
        <f t="shared" si="42"/>
        <v>0</v>
      </c>
      <c r="AB166" s="297">
        <f t="shared" si="42"/>
        <v>0</v>
      </c>
      <c r="AC166" s="371">
        <f t="shared" si="42"/>
        <v>0</v>
      </c>
      <c r="AE166" s="199"/>
      <c r="AF166" s="174"/>
      <c r="AG166" s="201" t="s">
        <v>322</v>
      </c>
      <c r="AH166" s="202"/>
      <c r="AI166" s="224">
        <f t="shared" si="21"/>
        <v>33116</v>
      </c>
      <c r="AJ166" s="225">
        <f t="shared" si="40"/>
        <v>3230</v>
      </c>
      <c r="AK166" s="371">
        <f t="shared" si="41"/>
        <v>75</v>
      </c>
      <c r="AL166" s="1383">
        <f t="shared" si="22"/>
        <v>0</v>
      </c>
      <c r="AM166" s="1339"/>
    </row>
    <row r="167" spans="1:39" ht="14.45" customHeight="1" thickBot="1">
      <c r="A167" s="560">
        <v>0</v>
      </c>
      <c r="B167" s="561">
        <v>0</v>
      </c>
      <c r="C167" s="561">
        <v>0</v>
      </c>
      <c r="D167" s="561">
        <v>0</v>
      </c>
      <c r="E167" s="561">
        <v>0</v>
      </c>
      <c r="F167" s="561">
        <v>0</v>
      </c>
      <c r="G167" s="562">
        <v>0</v>
      </c>
      <c r="K167" s="199"/>
      <c r="L167" s="181" t="s">
        <v>597</v>
      </c>
      <c r="M167" s="201" t="s">
        <v>321</v>
      </c>
      <c r="N167" s="202"/>
      <c r="O167" s="203"/>
      <c r="P167" s="224">
        <f t="shared" si="39"/>
        <v>0</v>
      </c>
      <c r="Q167" s="225">
        <f t="shared" si="39"/>
        <v>0</v>
      </c>
      <c r="R167" s="225">
        <f t="shared" si="39"/>
        <v>0</v>
      </c>
      <c r="S167" s="226">
        <f t="shared" si="39"/>
        <v>0</v>
      </c>
      <c r="T167" s="275">
        <f t="shared" si="39"/>
        <v>0</v>
      </c>
      <c r="U167" s="207"/>
      <c r="V167" s="181" t="s">
        <v>597</v>
      </c>
      <c r="W167" s="201" t="s">
        <v>321</v>
      </c>
      <c r="X167" s="202"/>
      <c r="Y167" s="203"/>
      <c r="Z167" s="224">
        <f t="shared" si="42"/>
        <v>0</v>
      </c>
      <c r="AA167" s="225">
        <f t="shared" si="42"/>
        <v>0</v>
      </c>
      <c r="AB167" s="297">
        <f t="shared" si="42"/>
        <v>0</v>
      </c>
      <c r="AC167" s="371">
        <f t="shared" si="42"/>
        <v>0</v>
      </c>
      <c r="AE167" s="199"/>
      <c r="AF167" s="181" t="s">
        <v>597</v>
      </c>
      <c r="AG167" s="201" t="s">
        <v>321</v>
      </c>
      <c r="AH167" s="202"/>
      <c r="AI167" s="224">
        <f t="shared" si="21"/>
        <v>0</v>
      </c>
      <c r="AJ167" s="225">
        <f t="shared" si="40"/>
        <v>0</v>
      </c>
      <c r="AK167" s="371">
        <f t="shared" si="41"/>
        <v>0</v>
      </c>
      <c r="AL167" s="1383">
        <f t="shared" si="22"/>
        <v>0</v>
      </c>
      <c r="AM167" s="1339"/>
    </row>
    <row r="168" spans="1:39" ht="14.45" customHeight="1">
      <c r="K168" s="199"/>
      <c r="L168" s="181"/>
      <c r="M168" s="201" t="s">
        <v>320</v>
      </c>
      <c r="N168" s="202"/>
      <c r="O168" s="203"/>
      <c r="P168" s="224">
        <f t="shared" si="39"/>
        <v>0</v>
      </c>
      <c r="Q168" s="225">
        <f t="shared" si="39"/>
        <v>0</v>
      </c>
      <c r="R168" s="225">
        <f t="shared" si="39"/>
        <v>0</v>
      </c>
      <c r="S168" s="226">
        <f t="shared" si="39"/>
        <v>0</v>
      </c>
      <c r="T168" s="275">
        <f t="shared" si="39"/>
        <v>0</v>
      </c>
      <c r="U168" s="207"/>
      <c r="V168" s="181"/>
      <c r="W168" s="201" t="s">
        <v>320</v>
      </c>
      <c r="X168" s="202"/>
      <c r="Y168" s="203" t="s">
        <v>629</v>
      </c>
      <c r="Z168" s="224">
        <f>IF(ISERROR(Z$60*(Q168/(Q$123+Q$128+Q$129+Q$133+Q$134+Q$135+Q$136+Q$137+Q$138+Q$139+Q$140+Q$141+Q$142+Q$143+Q$144+Q$150+Q$151+Q$152+Q$153+Q$156+Q$157+Q$158+Q$159+Q$161+Q$162+Q$163+Q$168+Q$170+Q$171+Q$172+Q$173+Q$174+Q$175))),0,ROUND(Z$60*(Q168/(Q$123+Q$128+Q$129+Q$133+Q$134+Q$135+Q$136+Q$137+Q$138+Q$139+Q$140+Q$141+Q$142+Q$143+Q$144+Q$150+Q$151+Q$152+Q$153+Q$156+Q$157+Q$158+Q$159+Q$161+Q$162+Q$163+Q$168+Q$170+Q$171+Q$172+Q$173+Q$174+Q$175)),0))</f>
        <v>0</v>
      </c>
      <c r="AA168" s="225">
        <f>IF(ISERROR(AA$60*(R168/(R$123+R$128+R$129+R$133+R$134+R$135+R$136+R$137+R$138+R$139+R$140+R$141+R$142+R$143+R$144+R$150+R$151+R$152+R$153+R$156+R$157+R$158+R$159+R$161+R$162+R$163+R$168+R$170+R$171+R$172+R$173+R$174+R$175))),0,ROUND(AA$60*(R168/(R$123+R$128+R$129+R$133+R$134+R$135+R$136+R$137+R$138+R$139+R$140+R$141+R$142+R$143+R$144+R$150+R$151+R$152+R$153+R$156+R$157+R$158+R$159+R$161+R$162+R$163+R$168+R$170+R$171+R$172+R$173+R$174+R$175)),0))</f>
        <v>0</v>
      </c>
      <c r="AB168" s="297">
        <f>IF(ISERROR(AB$60*(S168/(S$123+S$128+S$129+S$133+S$134+S$135+S$136+S$137+S$138+S$139+S$140+S$141+S$142+S$143+S$144+S$150+S$151+S$152+S$153+S$156+S$157+S$158+S$159+S$161+S$162+S$163+S$168+S$170+S$171+S$172+S$173+S$174+S$175))),0,ROUND(AB$60*(S168/(S$123+S$128+S$129+S$133+S$134+S$135+S$136+S$137+S$138+S$139+S$140+S$141+S$142+S$143+S$144+S$150+S$151+S$152+S$153+S$156+S$157+S$158+S$159+S$161+S$162+S$163+S$168+S$170+S$171+S$172+S$173+S$174+S$175)),0))</f>
        <v>0</v>
      </c>
      <c r="AC168" s="371">
        <f>IF(ISERROR(AC$60*(T168/(T$123+T$128+T$129+T$133+T$134+T$135+T$136+T$137+T$138+T$139+T$140+T$141+T$142+T$143+T$144+T$150+T$151+T$152+T$153+T$156+T$157+T$158+T$159+T$161+T$162+T$163+T$168+T$170+T$171+T$172+T$173+T$174+T$175))),0,ROUND(AC$60*(T168/(T$123+T$128+T$129+T$133+T$134+T$135+T$136+T$137+T$138+T$139+T$140+T$141+T$142+T$143+T$144+T$150+T$151+T$152+T$153+T$156+T$157+T$158+T$159+T$161+T$162+T$163+T$168+T$170+T$171+T$172+T$173+T$174+T$175)),0))</f>
        <v>0</v>
      </c>
      <c r="AE168" s="199"/>
      <c r="AF168" s="181"/>
      <c r="AG168" s="201" t="s">
        <v>320</v>
      </c>
      <c r="AH168" s="202"/>
      <c r="AI168" s="224">
        <f t="shared" si="21"/>
        <v>0</v>
      </c>
      <c r="AJ168" s="225">
        <f t="shared" si="40"/>
        <v>0</v>
      </c>
      <c r="AK168" s="371">
        <f t="shared" si="41"/>
        <v>0</v>
      </c>
      <c r="AL168" s="1383">
        <f t="shared" si="22"/>
        <v>0</v>
      </c>
      <c r="AM168" s="1339"/>
    </row>
    <row r="169" spans="1:39" ht="14.45" customHeight="1" thickBot="1">
      <c r="K169" s="199"/>
      <c r="L169" s="181"/>
      <c r="M169" s="201" t="s">
        <v>319</v>
      </c>
      <c r="N169" s="202"/>
      <c r="O169" s="203"/>
      <c r="P169" s="224">
        <f t="shared" si="39"/>
        <v>0</v>
      </c>
      <c r="Q169" s="225">
        <f t="shared" si="39"/>
        <v>0</v>
      </c>
      <c r="R169" s="225">
        <f t="shared" si="39"/>
        <v>0</v>
      </c>
      <c r="S169" s="226">
        <f t="shared" si="39"/>
        <v>0</v>
      </c>
      <c r="T169" s="275">
        <f t="shared" si="39"/>
        <v>0</v>
      </c>
      <c r="U169" s="207"/>
      <c r="V169" s="181"/>
      <c r="W169" s="201" t="s">
        <v>319</v>
      </c>
      <c r="X169" s="202"/>
      <c r="Y169" s="203"/>
      <c r="Z169" s="224">
        <f>Z54</f>
        <v>0</v>
      </c>
      <c r="AA169" s="225">
        <f>AA54</f>
        <v>0</v>
      </c>
      <c r="AB169" s="297">
        <f>AB54</f>
        <v>0</v>
      </c>
      <c r="AC169" s="371">
        <f>AC54</f>
        <v>0</v>
      </c>
      <c r="AE169" s="199"/>
      <c r="AF169" s="181"/>
      <c r="AG169" s="201" t="s">
        <v>319</v>
      </c>
      <c r="AH169" s="202"/>
      <c r="AI169" s="224">
        <f t="shared" si="21"/>
        <v>0</v>
      </c>
      <c r="AJ169" s="225">
        <f t="shared" si="40"/>
        <v>0</v>
      </c>
      <c r="AK169" s="371">
        <f t="shared" si="41"/>
        <v>0</v>
      </c>
      <c r="AL169" s="1383">
        <f t="shared" si="22"/>
        <v>0</v>
      </c>
      <c r="AM169" s="1339"/>
    </row>
    <row r="170" spans="1:39" ht="14.45" customHeight="1">
      <c r="A170" s="554">
        <v>0</v>
      </c>
      <c r="B170" s="555">
        <v>0</v>
      </c>
      <c r="C170" s="555">
        <v>0</v>
      </c>
      <c r="D170" s="555">
        <v>0</v>
      </c>
      <c r="E170" s="555">
        <v>0</v>
      </c>
      <c r="F170" s="555">
        <v>0</v>
      </c>
      <c r="G170" s="555">
        <v>0</v>
      </c>
      <c r="H170" s="556">
        <v>0</v>
      </c>
      <c r="K170" s="199"/>
      <c r="L170" s="181" t="s">
        <v>600</v>
      </c>
      <c r="M170" s="201" t="s">
        <v>318</v>
      </c>
      <c r="N170" s="202"/>
      <c r="O170" s="203"/>
      <c r="P170" s="224">
        <f t="shared" si="39"/>
        <v>0</v>
      </c>
      <c r="Q170" s="225">
        <f t="shared" si="39"/>
        <v>0</v>
      </c>
      <c r="R170" s="225">
        <f t="shared" si="39"/>
        <v>0</v>
      </c>
      <c r="S170" s="226">
        <f t="shared" si="39"/>
        <v>0</v>
      </c>
      <c r="T170" s="275">
        <f t="shared" si="39"/>
        <v>0</v>
      </c>
      <c r="U170" s="207"/>
      <c r="V170" s="181" t="s">
        <v>600</v>
      </c>
      <c r="W170" s="201" t="s">
        <v>318</v>
      </c>
      <c r="X170" s="202"/>
      <c r="Y170" s="203" t="s">
        <v>629</v>
      </c>
      <c r="Z170" s="224">
        <f t="shared" ref="Z170:AC174" si="43">IF(ISERROR(Z$60*(Q170/(Q$123+Q$128+Q$129+Q$133+Q$134+Q$135+Q$136+Q$137+Q$138+Q$139+Q$140+Q$141+Q$142+Q$143+Q$144+Q$150+Q$151+Q$152+Q$153+Q$156+Q$157+Q$158+Q$159+Q$161+Q$162+Q$163+Q$168+Q$170+Q$171+Q$172+Q$173+Q$174+Q$175))),0,ROUND(Z$60*(Q170/(Q$123+Q$128+Q$129+Q$133+Q$134+Q$135+Q$136+Q$137+Q$138+Q$139+Q$140+Q$141+Q$142+Q$143+Q$144+Q$150+Q$151+Q$152+Q$153+Q$156+Q$157+Q$158+Q$159+Q$161+Q$162+Q$163+Q$168+Q$170+Q$171+Q$172+Q$173+Q$174+Q$175)),0))</f>
        <v>0</v>
      </c>
      <c r="AA170" s="225">
        <f t="shared" si="43"/>
        <v>0</v>
      </c>
      <c r="AB170" s="297">
        <f t="shared" si="43"/>
        <v>0</v>
      </c>
      <c r="AC170" s="371">
        <f t="shared" si="43"/>
        <v>0</v>
      </c>
      <c r="AE170" s="199"/>
      <c r="AF170" s="181" t="s">
        <v>600</v>
      </c>
      <c r="AG170" s="201" t="s">
        <v>318</v>
      </c>
      <c r="AH170" s="202"/>
      <c r="AI170" s="224">
        <f t="shared" si="21"/>
        <v>0</v>
      </c>
      <c r="AJ170" s="225">
        <f t="shared" si="40"/>
        <v>0</v>
      </c>
      <c r="AK170" s="371">
        <f t="shared" si="41"/>
        <v>0</v>
      </c>
      <c r="AL170" s="1383">
        <f t="shared" si="22"/>
        <v>0</v>
      </c>
      <c r="AM170" s="1339"/>
    </row>
    <row r="171" spans="1:39" ht="14.45" customHeight="1">
      <c r="A171" s="557">
        <v>0</v>
      </c>
      <c r="B171" s="558">
        <v>0</v>
      </c>
      <c r="C171" s="558">
        <v>0</v>
      </c>
      <c r="D171" s="558">
        <v>0</v>
      </c>
      <c r="E171" s="558">
        <v>0</v>
      </c>
      <c r="F171" s="558">
        <v>0</v>
      </c>
      <c r="G171" s="558">
        <v>0</v>
      </c>
      <c r="H171" s="559">
        <v>0</v>
      </c>
      <c r="K171" s="199"/>
      <c r="L171" s="181"/>
      <c r="M171" s="201" t="s">
        <v>317</v>
      </c>
      <c r="N171" s="202"/>
      <c r="O171" s="203"/>
      <c r="P171" s="224">
        <f t="shared" si="39"/>
        <v>0</v>
      </c>
      <c r="Q171" s="225">
        <f t="shared" si="39"/>
        <v>0</v>
      </c>
      <c r="R171" s="225">
        <f t="shared" si="39"/>
        <v>0</v>
      </c>
      <c r="S171" s="226">
        <f t="shared" si="39"/>
        <v>0</v>
      </c>
      <c r="T171" s="275">
        <f t="shared" si="39"/>
        <v>0</v>
      </c>
      <c r="U171" s="207"/>
      <c r="V171" s="181"/>
      <c r="W171" s="201" t="s">
        <v>317</v>
      </c>
      <c r="X171" s="202"/>
      <c r="Y171" s="203" t="s">
        <v>629</v>
      </c>
      <c r="Z171" s="224">
        <f t="shared" si="43"/>
        <v>0</v>
      </c>
      <c r="AA171" s="225">
        <f t="shared" si="43"/>
        <v>0</v>
      </c>
      <c r="AB171" s="297">
        <f t="shared" si="43"/>
        <v>0</v>
      </c>
      <c r="AC171" s="371">
        <f t="shared" si="43"/>
        <v>0</v>
      </c>
      <c r="AE171" s="199"/>
      <c r="AF171" s="181"/>
      <c r="AG171" s="201" t="s">
        <v>317</v>
      </c>
      <c r="AH171" s="202"/>
      <c r="AI171" s="224">
        <f t="shared" si="21"/>
        <v>0</v>
      </c>
      <c r="AJ171" s="225">
        <f t="shared" si="40"/>
        <v>0</v>
      </c>
      <c r="AK171" s="371">
        <f t="shared" si="41"/>
        <v>0</v>
      </c>
      <c r="AL171" s="1383">
        <f t="shared" si="22"/>
        <v>0</v>
      </c>
      <c r="AM171" s="1339"/>
    </row>
    <row r="172" spans="1:39" ht="14.45" customHeight="1">
      <c r="A172" s="557">
        <v>0</v>
      </c>
      <c r="B172" s="558">
        <v>0</v>
      </c>
      <c r="C172" s="558">
        <v>0</v>
      </c>
      <c r="D172" s="558">
        <v>0</v>
      </c>
      <c r="E172" s="558">
        <v>0</v>
      </c>
      <c r="F172" s="558">
        <v>0</v>
      </c>
      <c r="G172" s="558">
        <v>0</v>
      </c>
      <c r="H172" s="559">
        <v>0</v>
      </c>
      <c r="K172" s="199"/>
      <c r="L172" s="181"/>
      <c r="M172" s="201" t="s">
        <v>316</v>
      </c>
      <c r="N172" s="202"/>
      <c r="O172" s="203"/>
      <c r="P172" s="224">
        <f t="shared" si="39"/>
        <v>0</v>
      </c>
      <c r="Q172" s="225">
        <f t="shared" si="39"/>
        <v>0</v>
      </c>
      <c r="R172" s="225">
        <f t="shared" si="39"/>
        <v>0</v>
      </c>
      <c r="S172" s="226">
        <f t="shared" si="39"/>
        <v>0</v>
      </c>
      <c r="T172" s="275">
        <f t="shared" si="39"/>
        <v>0</v>
      </c>
      <c r="U172" s="207"/>
      <c r="V172" s="181"/>
      <c r="W172" s="201" t="s">
        <v>316</v>
      </c>
      <c r="X172" s="202"/>
      <c r="Y172" s="203" t="s">
        <v>629</v>
      </c>
      <c r="Z172" s="224">
        <f t="shared" si="43"/>
        <v>0</v>
      </c>
      <c r="AA172" s="225">
        <f t="shared" si="43"/>
        <v>0</v>
      </c>
      <c r="AB172" s="297">
        <f t="shared" si="43"/>
        <v>0</v>
      </c>
      <c r="AC172" s="371">
        <f t="shared" si="43"/>
        <v>0</v>
      </c>
      <c r="AE172" s="199"/>
      <c r="AF172" s="181"/>
      <c r="AG172" s="201" t="s">
        <v>316</v>
      </c>
      <c r="AH172" s="202"/>
      <c r="AI172" s="224">
        <f t="shared" si="21"/>
        <v>0</v>
      </c>
      <c r="AJ172" s="225">
        <f t="shared" si="40"/>
        <v>0</v>
      </c>
      <c r="AK172" s="371">
        <f t="shared" si="41"/>
        <v>0</v>
      </c>
      <c r="AL172" s="1383">
        <f t="shared" si="22"/>
        <v>0</v>
      </c>
      <c r="AM172" s="1339"/>
    </row>
    <row r="173" spans="1:39" ht="14.45" customHeight="1">
      <c r="A173" s="557">
        <v>0</v>
      </c>
      <c r="B173" s="558">
        <v>0</v>
      </c>
      <c r="C173" s="558">
        <v>0</v>
      </c>
      <c r="D173" s="558">
        <v>0</v>
      </c>
      <c r="E173" s="558">
        <v>0</v>
      </c>
      <c r="F173" s="558">
        <v>0</v>
      </c>
      <c r="G173" s="558">
        <v>0</v>
      </c>
      <c r="H173" s="559">
        <v>0</v>
      </c>
      <c r="K173" s="199"/>
      <c r="L173" s="181" t="s">
        <v>551</v>
      </c>
      <c r="M173" s="201" t="s">
        <v>315</v>
      </c>
      <c r="N173" s="202"/>
      <c r="O173" s="203"/>
      <c r="P173" s="224">
        <f t="shared" ref="P173:T176" si="44">P58+P112</f>
        <v>4183</v>
      </c>
      <c r="Q173" s="225">
        <f t="shared" si="44"/>
        <v>4183</v>
      </c>
      <c r="R173" s="225">
        <f t="shared" si="44"/>
        <v>0</v>
      </c>
      <c r="S173" s="226">
        <f t="shared" si="44"/>
        <v>0</v>
      </c>
      <c r="T173" s="275">
        <f t="shared" si="44"/>
        <v>0</v>
      </c>
      <c r="U173" s="207"/>
      <c r="V173" s="181" t="s">
        <v>551</v>
      </c>
      <c r="W173" s="201" t="s">
        <v>315</v>
      </c>
      <c r="X173" s="202"/>
      <c r="Y173" s="203" t="s">
        <v>629</v>
      </c>
      <c r="Z173" s="224">
        <f t="shared" si="43"/>
        <v>0</v>
      </c>
      <c r="AA173" s="225">
        <f t="shared" si="43"/>
        <v>0</v>
      </c>
      <c r="AB173" s="297">
        <f t="shared" si="43"/>
        <v>0</v>
      </c>
      <c r="AC173" s="371">
        <f t="shared" si="43"/>
        <v>0</v>
      </c>
      <c r="AE173" s="199"/>
      <c r="AF173" s="181" t="s">
        <v>551</v>
      </c>
      <c r="AG173" s="201" t="s">
        <v>315</v>
      </c>
      <c r="AH173" s="202"/>
      <c r="AI173" s="224">
        <f t="shared" si="21"/>
        <v>4183</v>
      </c>
      <c r="AJ173" s="225">
        <f t="shared" si="40"/>
        <v>0</v>
      </c>
      <c r="AK173" s="371">
        <f t="shared" si="41"/>
        <v>0</v>
      </c>
      <c r="AL173" s="1383">
        <f t="shared" si="22"/>
        <v>0</v>
      </c>
      <c r="AM173" s="1339"/>
    </row>
    <row r="174" spans="1:39" ht="14.45" customHeight="1">
      <c r="A174" s="557">
        <v>0</v>
      </c>
      <c r="B174" s="558">
        <v>0</v>
      </c>
      <c r="C174" s="558">
        <v>0</v>
      </c>
      <c r="D174" s="558">
        <v>0</v>
      </c>
      <c r="E174" s="558">
        <v>0</v>
      </c>
      <c r="F174" s="558">
        <v>0</v>
      </c>
      <c r="G174" s="558">
        <v>0</v>
      </c>
      <c r="H174" s="559">
        <v>0</v>
      </c>
      <c r="K174" s="199"/>
      <c r="L174" s="221"/>
      <c r="M174" s="201" t="s">
        <v>292</v>
      </c>
      <c r="N174" s="202"/>
      <c r="O174" s="203"/>
      <c r="P174" s="224">
        <f t="shared" si="44"/>
        <v>2417</v>
      </c>
      <c r="Q174" s="225">
        <f t="shared" si="44"/>
        <v>2417</v>
      </c>
      <c r="R174" s="225">
        <f t="shared" si="44"/>
        <v>0</v>
      </c>
      <c r="S174" s="226">
        <f t="shared" si="44"/>
        <v>0</v>
      </c>
      <c r="T174" s="275">
        <f t="shared" si="44"/>
        <v>0</v>
      </c>
      <c r="U174" s="207"/>
      <c r="V174" s="221"/>
      <c r="W174" s="201" t="s">
        <v>292</v>
      </c>
      <c r="X174" s="202"/>
      <c r="Y174" s="203" t="s">
        <v>629</v>
      </c>
      <c r="Z174" s="224">
        <f t="shared" si="43"/>
        <v>0</v>
      </c>
      <c r="AA174" s="225">
        <f t="shared" si="43"/>
        <v>0</v>
      </c>
      <c r="AB174" s="297">
        <f t="shared" si="43"/>
        <v>0</v>
      </c>
      <c r="AC174" s="371">
        <f t="shared" si="43"/>
        <v>0</v>
      </c>
      <c r="AE174" s="199"/>
      <c r="AF174" s="221"/>
      <c r="AG174" s="201" t="s">
        <v>292</v>
      </c>
      <c r="AH174" s="202"/>
      <c r="AI174" s="224">
        <f t="shared" si="21"/>
        <v>2417</v>
      </c>
      <c r="AJ174" s="225">
        <f t="shared" si="40"/>
        <v>0</v>
      </c>
      <c r="AK174" s="371">
        <f t="shared" si="41"/>
        <v>0</v>
      </c>
      <c r="AL174" s="1383">
        <f t="shared" si="22"/>
        <v>0</v>
      </c>
      <c r="AM174" s="1339"/>
    </row>
    <row r="175" spans="1:39" ht="14.45" customHeight="1">
      <c r="A175" s="557">
        <v>0</v>
      </c>
      <c r="B175" s="558">
        <v>0</v>
      </c>
      <c r="C175" s="558">
        <v>0</v>
      </c>
      <c r="D175" s="558">
        <v>0</v>
      </c>
      <c r="E175" s="558">
        <v>0</v>
      </c>
      <c r="F175" s="558">
        <v>0</v>
      </c>
      <c r="G175" s="558">
        <v>0</v>
      </c>
      <c r="H175" s="559">
        <v>0</v>
      </c>
      <c r="K175" s="199"/>
      <c r="L175" s="201" t="s">
        <v>292</v>
      </c>
      <c r="M175" s="202"/>
      <c r="N175" s="202"/>
      <c r="O175" s="203"/>
      <c r="P175" s="224">
        <f t="shared" si="44"/>
        <v>0</v>
      </c>
      <c r="Q175" s="225">
        <f t="shared" si="44"/>
        <v>0</v>
      </c>
      <c r="R175" s="225">
        <f t="shared" si="44"/>
        <v>0</v>
      </c>
      <c r="S175" s="226">
        <f t="shared" si="44"/>
        <v>0</v>
      </c>
      <c r="T175" s="275">
        <f t="shared" si="44"/>
        <v>0</v>
      </c>
      <c r="U175" s="207"/>
      <c r="V175" s="201" t="s">
        <v>292</v>
      </c>
      <c r="W175" s="202"/>
      <c r="X175" s="202"/>
      <c r="Y175" s="203" t="s">
        <v>629</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292</v>
      </c>
      <c r="AG175" s="202"/>
      <c r="AH175" s="202"/>
      <c r="AI175" s="224">
        <f t="shared" si="21"/>
        <v>0</v>
      </c>
      <c r="AJ175" s="225">
        <f>IF($P175-$Z175=0,0,ROUND((R175-AA175)*$AI175/($P175-$Z175),0))</f>
        <v>0</v>
      </c>
      <c r="AK175" s="371">
        <f t="shared" si="41"/>
        <v>0</v>
      </c>
      <c r="AL175" s="1383">
        <f t="shared" si="22"/>
        <v>0</v>
      </c>
      <c r="AM175" s="1387" t="s">
        <v>1277</v>
      </c>
    </row>
    <row r="176" spans="1:39" ht="14.45" customHeight="1" thickBot="1">
      <c r="A176" s="557">
        <v>4014</v>
      </c>
      <c r="B176" s="558">
        <v>0</v>
      </c>
      <c r="C176" s="558">
        <v>0</v>
      </c>
      <c r="D176" s="558">
        <v>0</v>
      </c>
      <c r="E176" s="558">
        <v>0</v>
      </c>
      <c r="F176" s="558">
        <v>0</v>
      </c>
      <c r="G176" s="558">
        <v>4014</v>
      </c>
      <c r="H176" s="559">
        <v>0</v>
      </c>
      <c r="K176" s="316"/>
      <c r="L176" s="317" t="s">
        <v>291</v>
      </c>
      <c r="M176" s="318"/>
      <c r="N176" s="318"/>
      <c r="O176" s="319"/>
      <c r="P176" s="320">
        <f t="shared" si="44"/>
        <v>183031</v>
      </c>
      <c r="Q176" s="321">
        <f t="shared" si="44"/>
        <v>165545</v>
      </c>
      <c r="R176" s="321">
        <f t="shared" si="44"/>
        <v>9774</v>
      </c>
      <c r="S176" s="322">
        <f t="shared" si="44"/>
        <v>20033</v>
      </c>
      <c r="T176" s="323">
        <f t="shared" si="44"/>
        <v>46400</v>
      </c>
      <c r="U176" s="372"/>
      <c r="V176" s="317" t="s">
        <v>291</v>
      </c>
      <c r="W176" s="318"/>
      <c r="X176" s="318"/>
      <c r="Y176" s="319"/>
      <c r="Z176" s="320">
        <f>Z61</f>
        <v>4014</v>
      </c>
      <c r="AA176" s="321">
        <f>AA61</f>
        <v>0</v>
      </c>
      <c r="AB176" s="500">
        <f>AB61</f>
        <v>0</v>
      </c>
      <c r="AC176" s="373">
        <f>AC61</f>
        <v>0</v>
      </c>
      <c r="AE176" s="374"/>
      <c r="AF176" s="317" t="s">
        <v>291</v>
      </c>
      <c r="AG176" s="318"/>
      <c r="AH176" s="318"/>
      <c r="AI176" s="375">
        <f t="shared" si="21"/>
        <v>161531</v>
      </c>
      <c r="AJ176" s="321">
        <f>SUM(AJ123,AJ126,AJ129,AJ133:AJ144,AJ148:AJ154,AJ160:AJ163,AJ166:AJ175)</f>
        <v>9774</v>
      </c>
      <c r="AK176" s="373">
        <f>SUM(AK123,AK126,AK129,AK133:AK144,AK148:AK154,AK160:AK163,AK166:AK175)</f>
        <v>12388</v>
      </c>
      <c r="AL176" s="1340">
        <f>SUM(AL123,AL126,AL129,AL133:AL144,AL148:AL154,AL160:AL163,AL166:AL175)</f>
        <v>17486</v>
      </c>
      <c r="AM176" s="1388">
        <f>P176-Q176</f>
        <v>17486</v>
      </c>
    </row>
    <row r="177" spans="1:29" ht="14.45" customHeight="1" thickTop="1">
      <c r="A177" s="557">
        <v>0</v>
      </c>
      <c r="B177" s="558">
        <v>0</v>
      </c>
      <c r="C177" s="558">
        <v>0</v>
      </c>
      <c r="D177" s="558">
        <v>0</v>
      </c>
      <c r="E177" s="558">
        <v>0</v>
      </c>
      <c r="F177" s="558">
        <v>0</v>
      </c>
      <c r="G177" s="558">
        <v>0</v>
      </c>
      <c r="H177" s="559">
        <v>0</v>
      </c>
      <c r="Z177" s="441"/>
      <c r="AC177" s="442"/>
    </row>
    <row r="178" spans="1:29" ht="14.45" customHeight="1" thickBot="1">
      <c r="A178" s="560">
        <v>4014</v>
      </c>
      <c r="B178" s="561">
        <v>0</v>
      </c>
      <c r="C178" s="561">
        <v>0</v>
      </c>
      <c r="D178" s="561">
        <v>0</v>
      </c>
      <c r="E178" s="561">
        <v>0</v>
      </c>
      <c r="F178" s="561">
        <v>0</v>
      </c>
      <c r="G178" s="561">
        <v>4014</v>
      </c>
      <c r="H178" s="562">
        <v>0</v>
      </c>
      <c r="AC178" s="442"/>
    </row>
    <row r="179" spans="1:29">
      <c r="AC179" s="442"/>
    </row>
    <row r="180" spans="1:29">
      <c r="AC180" s="442"/>
    </row>
    <row r="181" spans="1:29">
      <c r="AC181" s="442"/>
    </row>
    <row r="182" spans="1:29">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61.xml><?xml version="1.0" encoding="utf-8"?>
<worksheet xmlns="http://schemas.openxmlformats.org/spreadsheetml/2006/main" xmlns:r="http://schemas.openxmlformats.org/officeDocument/2006/relationships">
  <dimension ref="A1:AM245"/>
  <sheetViews>
    <sheetView topLeftCell="Y118" workbookViewId="0">
      <selection activeCell="C12" sqref="C12"/>
    </sheetView>
  </sheetViews>
  <sheetFormatPr defaultRowHeight="13.5"/>
  <cols>
    <col min="1" max="9" width="6.62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39" t="s">
        <v>913</v>
      </c>
      <c r="AA2" s="165"/>
      <c r="AB2" s="165" t="s">
        <v>1</v>
      </c>
      <c r="AC2" s="165"/>
    </row>
    <row r="3" spans="1:34" ht="3" customHeight="1" thickBot="1">
      <c r="AB3" s="165"/>
      <c r="AC3" s="165"/>
    </row>
    <row r="4" spans="1:34" ht="14.45" customHeight="1" thickTop="1">
      <c r="K4" s="990"/>
      <c r="L4" s="991"/>
      <c r="M4" s="991"/>
      <c r="N4" s="991"/>
      <c r="O4" s="991"/>
      <c r="P4" s="992" t="s">
        <v>839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840</v>
      </c>
      <c r="Q5" s="998" t="s">
        <v>796</v>
      </c>
      <c r="R5" s="999" t="s">
        <v>841</v>
      </c>
      <c r="S5" s="999"/>
      <c r="T5" s="1000"/>
      <c r="U5" s="1001"/>
      <c r="V5" s="996"/>
      <c r="W5" s="996"/>
      <c r="X5" s="996"/>
      <c r="Y5" s="996"/>
      <c r="Z5" s="997" t="s">
        <v>842</v>
      </c>
      <c r="AA5" s="1002" t="s">
        <v>843</v>
      </c>
      <c r="AB5" s="999"/>
      <c r="AC5" s="1003"/>
      <c r="AD5" s="165"/>
      <c r="AE5" s="165"/>
      <c r="AF5" s="165"/>
      <c r="AG5" s="165"/>
      <c r="AH5" s="165"/>
    </row>
    <row r="6" spans="1:34" ht="14.45" customHeight="1">
      <c r="K6" s="995"/>
      <c r="L6" s="996"/>
      <c r="M6" s="996"/>
      <c r="N6" s="996"/>
      <c r="O6" s="996"/>
      <c r="P6" s="1004"/>
      <c r="Q6" s="1005" t="s">
        <v>540</v>
      </c>
      <c r="R6" s="1002" t="s">
        <v>2</v>
      </c>
      <c r="S6" s="1002" t="s">
        <v>3</v>
      </c>
      <c r="T6" s="1002" t="s">
        <v>393</v>
      </c>
      <c r="U6" s="1001" t="s">
        <v>4</v>
      </c>
      <c r="V6" s="996" t="s">
        <v>4</v>
      </c>
      <c r="W6" s="996"/>
      <c r="X6" s="996"/>
      <c r="Y6" s="996"/>
      <c r="Z6" s="1004"/>
      <c r="AA6" s="1002" t="s">
        <v>2</v>
      </c>
      <c r="AB6" s="1002" t="s">
        <v>3</v>
      </c>
      <c r="AC6" s="1003" t="s">
        <v>393</v>
      </c>
      <c r="AD6" s="165" t="s">
        <v>0</v>
      </c>
      <c r="AE6" s="165" t="s">
        <v>0</v>
      </c>
      <c r="AF6" s="165"/>
      <c r="AG6" s="165"/>
      <c r="AH6" s="165"/>
    </row>
    <row r="7" spans="1:34" ht="14.45" customHeight="1" thickBot="1">
      <c r="K7" s="995"/>
      <c r="L7" s="996"/>
      <c r="M7" s="996"/>
      <c r="N7" s="996"/>
      <c r="O7" s="996"/>
      <c r="P7" s="1006" t="s">
        <v>125</v>
      </c>
      <c r="Q7" s="1007" t="s">
        <v>797</v>
      </c>
      <c r="R7" s="1008" t="s">
        <v>798</v>
      </c>
      <c r="S7" s="1009" t="s">
        <v>799</v>
      </c>
      <c r="T7" s="1010" t="s">
        <v>800</v>
      </c>
      <c r="U7" s="1001"/>
      <c r="V7" s="996"/>
      <c r="W7" s="996"/>
      <c r="X7" s="996"/>
      <c r="Y7" s="996"/>
      <c r="Z7" s="1006" t="s">
        <v>5</v>
      </c>
      <c r="AA7" s="1010" t="s">
        <v>6</v>
      </c>
      <c r="AB7" s="1010" t="s">
        <v>7</v>
      </c>
      <c r="AC7" s="1013" t="s">
        <v>921</v>
      </c>
      <c r="AD7" s="165"/>
      <c r="AE7" s="165"/>
      <c r="AF7" s="165"/>
      <c r="AG7" s="165"/>
      <c r="AH7" s="165"/>
    </row>
    <row r="8" spans="1:34" ht="14.45" customHeight="1">
      <c r="A8" s="554">
        <v>106393</v>
      </c>
      <c r="B8" s="555">
        <v>97242</v>
      </c>
      <c r="C8" s="555">
        <v>9151</v>
      </c>
      <c r="D8" s="555">
        <v>7804</v>
      </c>
      <c r="E8" s="555">
        <v>26966</v>
      </c>
      <c r="F8" s="555">
        <v>323</v>
      </c>
      <c r="G8" s="555">
        <v>31100</v>
      </c>
      <c r="H8" s="555">
        <v>19880</v>
      </c>
      <c r="I8" s="556">
        <v>20320</v>
      </c>
      <c r="K8" s="188"/>
      <c r="L8" s="189" t="s">
        <v>475</v>
      </c>
      <c r="M8" s="190"/>
      <c r="N8" s="190"/>
      <c r="O8" s="766" t="s">
        <v>541</v>
      </c>
      <c r="P8" s="763">
        <f>'Ｓ４５（1970）'!A9</f>
        <v>0</v>
      </c>
      <c r="Q8" s="193">
        <f>'Ｓ４５（1970）'!B9</f>
        <v>0</v>
      </c>
      <c r="R8" s="193">
        <f>'Ｓ４５（1970）'!D9</f>
        <v>0</v>
      </c>
      <c r="S8" s="193">
        <f>'Ｓ４５（1970）'!E9</f>
        <v>0</v>
      </c>
      <c r="T8" s="194">
        <f>'Ｓ４５（1970）'!G9</f>
        <v>0</v>
      </c>
      <c r="U8" s="195"/>
      <c r="V8" s="189"/>
      <c r="W8" s="190"/>
      <c r="X8" s="190"/>
      <c r="Y8" s="191"/>
      <c r="Z8" s="196"/>
      <c r="AA8" s="197"/>
      <c r="AB8" s="197"/>
      <c r="AC8" s="544"/>
      <c r="AD8" s="165"/>
      <c r="AE8" s="165"/>
      <c r="AF8" s="165"/>
      <c r="AG8" s="165"/>
      <c r="AH8" s="165"/>
    </row>
    <row r="9" spans="1:34" ht="14.45" customHeight="1">
      <c r="A9" s="557">
        <v>0</v>
      </c>
      <c r="B9" s="558">
        <v>0</v>
      </c>
      <c r="C9" s="558">
        <v>0</v>
      </c>
      <c r="D9" s="558">
        <v>0</v>
      </c>
      <c r="E9" s="558">
        <v>0</v>
      </c>
      <c r="F9" s="558">
        <v>0</v>
      </c>
      <c r="G9" s="558">
        <v>0</v>
      </c>
      <c r="H9" s="558">
        <v>0</v>
      </c>
      <c r="I9" s="559">
        <v>0</v>
      </c>
      <c r="K9" s="199"/>
      <c r="L9" s="200"/>
      <c r="M9" s="201" t="s">
        <v>293</v>
      </c>
      <c r="N9" s="202"/>
      <c r="O9" s="220" t="s">
        <v>542</v>
      </c>
      <c r="P9" s="759">
        <f>'Ｓ４５（1970）'!A10</f>
        <v>0</v>
      </c>
      <c r="Q9" s="205">
        <f>'Ｓ４５（1970）'!B10</f>
        <v>0</v>
      </c>
      <c r="R9" s="205">
        <f>'Ｓ４５（1970）'!D10</f>
        <v>0</v>
      </c>
      <c r="S9" s="205">
        <f>'Ｓ４５（1970）'!E10</f>
        <v>0</v>
      </c>
      <c r="T9" s="206">
        <f>'Ｓ４５（1970）'!G10</f>
        <v>0</v>
      </c>
      <c r="U9" s="207"/>
      <c r="V9" s="200"/>
      <c r="W9" s="172"/>
      <c r="X9" s="172"/>
      <c r="Y9" s="208"/>
      <c r="Z9" s="209"/>
      <c r="AA9" s="210"/>
      <c r="AB9" s="210"/>
      <c r="AC9" s="545"/>
      <c r="AD9" s="165"/>
      <c r="AE9" s="165"/>
      <c r="AF9" s="165"/>
      <c r="AG9" s="165"/>
      <c r="AH9" s="165"/>
    </row>
    <row r="10" spans="1:34" ht="14.45" customHeight="1">
      <c r="A10" s="557">
        <v>0</v>
      </c>
      <c r="B10" s="558">
        <v>0</v>
      </c>
      <c r="C10" s="558">
        <v>0</v>
      </c>
      <c r="D10" s="558">
        <v>0</v>
      </c>
      <c r="E10" s="558">
        <v>0</v>
      </c>
      <c r="F10" s="558">
        <v>0</v>
      </c>
      <c r="G10" s="558">
        <v>0</v>
      </c>
      <c r="H10" s="558">
        <v>0</v>
      </c>
      <c r="I10" s="559">
        <v>0</v>
      </c>
      <c r="K10" s="199"/>
      <c r="L10" s="200"/>
      <c r="M10" s="201" t="s">
        <v>292</v>
      </c>
      <c r="N10" s="172"/>
      <c r="O10" s="208"/>
      <c r="P10" s="757">
        <f>P8-P9</f>
        <v>0</v>
      </c>
      <c r="Q10" s="214">
        <f>Q8-Q9</f>
        <v>0</v>
      </c>
      <c r="R10" s="214">
        <f>R8-R9</f>
        <v>0</v>
      </c>
      <c r="S10" s="214">
        <f>S8-S9</f>
        <v>0</v>
      </c>
      <c r="T10" s="215">
        <f>T8-T9</f>
        <v>0</v>
      </c>
      <c r="U10" s="207"/>
      <c r="V10" s="200"/>
      <c r="W10" s="172"/>
      <c r="X10" s="172"/>
      <c r="Y10" s="208"/>
      <c r="Z10" s="209"/>
      <c r="AA10" s="210"/>
      <c r="AB10" s="210"/>
      <c r="AC10" s="545"/>
      <c r="AD10" s="165"/>
      <c r="AE10" s="165"/>
      <c r="AF10" s="165"/>
      <c r="AG10" s="165"/>
      <c r="AH10" s="165"/>
    </row>
    <row r="11" spans="1:34" ht="14.45" customHeight="1">
      <c r="A11" s="557">
        <v>13582</v>
      </c>
      <c r="B11" s="558">
        <v>13582</v>
      </c>
      <c r="C11" s="558">
        <v>0</v>
      </c>
      <c r="D11" s="558">
        <v>1500</v>
      </c>
      <c r="E11" s="558">
        <v>750</v>
      </c>
      <c r="F11" s="558">
        <v>0</v>
      </c>
      <c r="G11" s="558">
        <v>3700</v>
      </c>
      <c r="H11" s="558">
        <v>0</v>
      </c>
      <c r="I11" s="559">
        <v>7632</v>
      </c>
      <c r="K11" s="199" t="s">
        <v>4</v>
      </c>
      <c r="L11" s="178" t="s">
        <v>476</v>
      </c>
      <c r="M11" s="175"/>
      <c r="N11" s="175"/>
      <c r="O11" s="292" t="s">
        <v>543</v>
      </c>
      <c r="P11" s="764">
        <f>'Ｓ４５（1970）'!A11</f>
        <v>13582</v>
      </c>
      <c r="Q11" s="218">
        <f>'Ｓ４５（1970）'!B11</f>
        <v>13582</v>
      </c>
      <c r="R11" s="218">
        <f>'Ｓ４５（1970）'!D11</f>
        <v>1500</v>
      </c>
      <c r="S11" s="218">
        <f>'Ｓ４５（1970）'!E11</f>
        <v>750</v>
      </c>
      <c r="T11" s="219">
        <f>'Ｓ４５（1970）'!G11</f>
        <v>3700</v>
      </c>
      <c r="U11" s="207"/>
      <c r="V11" s="200"/>
      <c r="W11" s="172"/>
      <c r="X11" s="172"/>
      <c r="Y11" s="208"/>
      <c r="Z11" s="209"/>
      <c r="AA11" s="210"/>
      <c r="AB11" s="210"/>
      <c r="AC11" s="545"/>
      <c r="AD11" s="165"/>
      <c r="AE11" s="165"/>
      <c r="AF11" s="165"/>
      <c r="AG11" s="165"/>
      <c r="AH11" s="165"/>
    </row>
    <row r="12" spans="1:34" ht="14.45" customHeight="1">
      <c r="A12" s="557">
        <v>13582</v>
      </c>
      <c r="B12" s="558">
        <v>13582</v>
      </c>
      <c r="C12" s="558">
        <v>0</v>
      </c>
      <c r="D12" s="558">
        <v>1500</v>
      </c>
      <c r="E12" s="558">
        <v>750</v>
      </c>
      <c r="F12" s="558">
        <v>0</v>
      </c>
      <c r="G12" s="558">
        <v>3700</v>
      </c>
      <c r="H12" s="558">
        <v>0</v>
      </c>
      <c r="I12" s="559">
        <v>7632</v>
      </c>
      <c r="K12" s="199"/>
      <c r="L12" s="200"/>
      <c r="M12" s="201" t="s">
        <v>313</v>
      </c>
      <c r="N12" s="202"/>
      <c r="O12" s="220" t="s">
        <v>544</v>
      </c>
      <c r="P12" s="759">
        <f>'Ｓ４５（1970）'!A12</f>
        <v>13582</v>
      </c>
      <c r="Q12" s="205">
        <f>'Ｓ４５（1970）'!B12</f>
        <v>13582</v>
      </c>
      <c r="R12" s="205">
        <f>'Ｓ４５（1970）'!D12</f>
        <v>1500</v>
      </c>
      <c r="S12" s="205">
        <f>'Ｓ４５（1970）'!E12</f>
        <v>750</v>
      </c>
      <c r="T12" s="206">
        <f>'Ｓ４５（1970）'!G12</f>
        <v>3700</v>
      </c>
      <c r="U12" s="207"/>
      <c r="V12" s="201" t="s">
        <v>313</v>
      </c>
      <c r="W12" s="202"/>
      <c r="X12" s="202"/>
      <c r="Y12" s="220" t="s">
        <v>543</v>
      </c>
      <c r="Z12" s="204">
        <f>+A173</f>
        <v>2540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8">
        <v>0</v>
      </c>
      <c r="I13" s="559">
        <v>0</v>
      </c>
      <c r="K13" s="199"/>
      <c r="L13" s="221"/>
      <c r="M13" s="201" t="s">
        <v>292</v>
      </c>
      <c r="N13" s="222"/>
      <c r="O13" s="298"/>
      <c r="P13" s="757">
        <f>P11-P12</f>
        <v>0</v>
      </c>
      <c r="Q13" s="214">
        <f>Q11-Q12</f>
        <v>0</v>
      </c>
      <c r="R13" s="214">
        <f>R11-R12</f>
        <v>0</v>
      </c>
      <c r="S13" s="214">
        <f>S11-S12</f>
        <v>0</v>
      </c>
      <c r="T13" s="215">
        <f>T11-T12</f>
        <v>0</v>
      </c>
      <c r="U13" s="207"/>
      <c r="V13" s="200"/>
      <c r="W13" s="172"/>
      <c r="X13" s="172"/>
      <c r="Y13" s="212"/>
      <c r="Z13" s="209"/>
      <c r="AA13" s="210"/>
      <c r="AB13" s="210"/>
      <c r="AC13" s="545"/>
      <c r="AD13" s="165"/>
      <c r="AE13" s="165"/>
      <c r="AF13" s="165"/>
      <c r="AG13" s="165"/>
      <c r="AH13" s="165"/>
    </row>
    <row r="14" spans="1:34" ht="14.45" customHeight="1">
      <c r="A14" s="557">
        <v>0</v>
      </c>
      <c r="B14" s="558">
        <v>0</v>
      </c>
      <c r="C14" s="558">
        <v>0</v>
      </c>
      <c r="D14" s="558">
        <v>0</v>
      </c>
      <c r="E14" s="558">
        <v>0</v>
      </c>
      <c r="F14" s="558">
        <v>0</v>
      </c>
      <c r="G14" s="558">
        <v>0</v>
      </c>
      <c r="H14" s="558">
        <v>0</v>
      </c>
      <c r="I14" s="559">
        <v>0</v>
      </c>
      <c r="K14" s="199" t="s">
        <v>4</v>
      </c>
      <c r="L14" s="174"/>
      <c r="M14" s="200" t="s">
        <v>545</v>
      </c>
      <c r="N14" s="202"/>
      <c r="O14" s="220" t="s">
        <v>546</v>
      </c>
      <c r="P14" s="759">
        <f>'Ｓ４５（1970）'!A14</f>
        <v>0</v>
      </c>
      <c r="Q14" s="205">
        <f>'Ｓ４５（1970）'!B14</f>
        <v>0</v>
      </c>
      <c r="R14" s="205">
        <f>'Ｓ４５（1970）'!D14</f>
        <v>0</v>
      </c>
      <c r="S14" s="205">
        <f>'Ｓ４５（1970）'!E14</f>
        <v>0</v>
      </c>
      <c r="T14" s="206">
        <f>'Ｓ４５（1970）'!G14</f>
        <v>0</v>
      </c>
      <c r="U14" s="207"/>
      <c r="V14" s="200"/>
      <c r="W14" s="172"/>
      <c r="X14" s="172"/>
      <c r="Y14" s="212"/>
      <c r="Z14" s="209"/>
      <c r="AA14" s="210"/>
      <c r="AB14" s="210"/>
      <c r="AC14" s="545"/>
      <c r="AD14" s="165"/>
      <c r="AE14" s="165"/>
      <c r="AF14" s="165"/>
      <c r="AG14" s="165"/>
      <c r="AH14" s="165"/>
    </row>
    <row r="15" spans="1:34" ht="14.45" customHeight="1">
      <c r="A15" s="557">
        <v>0</v>
      </c>
      <c r="B15" s="558">
        <v>0</v>
      </c>
      <c r="C15" s="558">
        <v>0</v>
      </c>
      <c r="D15" s="558">
        <v>0</v>
      </c>
      <c r="E15" s="558">
        <v>0</v>
      </c>
      <c r="F15" s="558">
        <v>0</v>
      </c>
      <c r="G15" s="558">
        <v>0</v>
      </c>
      <c r="H15" s="558">
        <v>0</v>
      </c>
      <c r="I15" s="559">
        <v>0</v>
      </c>
      <c r="K15" s="199"/>
      <c r="L15" s="181" t="s">
        <v>547</v>
      </c>
      <c r="M15" s="200"/>
      <c r="N15" s="201" t="s">
        <v>310</v>
      </c>
      <c r="O15" s="220" t="s">
        <v>548</v>
      </c>
      <c r="P15" s="759">
        <f>'Ｓ４５（1970）'!A15</f>
        <v>0</v>
      </c>
      <c r="Q15" s="205">
        <f>'Ｓ４５（1970）'!B15</f>
        <v>0</v>
      </c>
      <c r="R15" s="205">
        <f>'Ｓ４５（1970）'!D15</f>
        <v>0</v>
      </c>
      <c r="S15" s="205">
        <f>'Ｓ４５（1970）'!E15</f>
        <v>0</v>
      </c>
      <c r="T15" s="206">
        <f>'Ｓ４５（1970）'!G15</f>
        <v>0</v>
      </c>
      <c r="U15" s="207"/>
      <c r="V15" s="200"/>
      <c r="W15" s="172"/>
      <c r="X15" s="172"/>
      <c r="Y15" s="212"/>
      <c r="Z15" s="209"/>
      <c r="AA15" s="210"/>
      <c r="AB15" s="210"/>
      <c r="AC15" s="545"/>
      <c r="AD15" s="165"/>
      <c r="AE15" s="165"/>
      <c r="AF15" s="165"/>
      <c r="AG15" s="165"/>
      <c r="AH15" s="165"/>
    </row>
    <row r="16" spans="1:34" ht="14.45" customHeight="1">
      <c r="A16" s="557">
        <v>0</v>
      </c>
      <c r="B16" s="558">
        <v>0</v>
      </c>
      <c r="C16" s="558">
        <v>0</v>
      </c>
      <c r="D16" s="558">
        <v>0</v>
      </c>
      <c r="E16" s="558">
        <v>0</v>
      </c>
      <c r="F16" s="558">
        <v>0</v>
      </c>
      <c r="G16" s="558">
        <v>0</v>
      </c>
      <c r="H16" s="558">
        <v>0</v>
      </c>
      <c r="I16" s="559">
        <v>0</v>
      </c>
      <c r="K16" s="199"/>
      <c r="L16" s="181" t="s">
        <v>549</v>
      </c>
      <c r="M16" s="181"/>
      <c r="N16" s="201" t="s">
        <v>309</v>
      </c>
      <c r="O16" s="220" t="s">
        <v>550</v>
      </c>
      <c r="P16" s="759">
        <f>'Ｓ４５（1970）'!A16</f>
        <v>0</v>
      </c>
      <c r="Q16" s="205">
        <f>'Ｓ４５（1970）'!B16</f>
        <v>0</v>
      </c>
      <c r="R16" s="205">
        <f>'Ｓ４５（1970）'!D16</f>
        <v>0</v>
      </c>
      <c r="S16" s="205">
        <f>'Ｓ４５（1970）'!E16</f>
        <v>0</v>
      </c>
      <c r="T16" s="206">
        <f>'Ｓ４５（1970）'!G16</f>
        <v>0</v>
      </c>
      <c r="U16" s="207"/>
      <c r="V16" s="200"/>
      <c r="W16" s="172"/>
      <c r="X16" s="172"/>
      <c r="Y16" s="212"/>
      <c r="Z16" s="209"/>
      <c r="AA16" s="210"/>
      <c r="AB16" s="210"/>
      <c r="AC16" s="545"/>
      <c r="AD16" s="165"/>
      <c r="AE16" s="165"/>
      <c r="AF16" s="165"/>
      <c r="AG16" s="165"/>
      <c r="AH16" s="165"/>
    </row>
    <row r="17" spans="1:34" ht="14.45" customHeight="1">
      <c r="A17" s="557">
        <v>0</v>
      </c>
      <c r="B17" s="558">
        <v>0</v>
      </c>
      <c r="C17" s="558">
        <v>0</v>
      </c>
      <c r="D17" s="558">
        <v>0</v>
      </c>
      <c r="E17" s="558">
        <v>0</v>
      </c>
      <c r="F17" s="558">
        <v>0</v>
      </c>
      <c r="G17" s="558">
        <v>0</v>
      </c>
      <c r="H17" s="558">
        <v>0</v>
      </c>
      <c r="I17" s="559">
        <v>0</v>
      </c>
      <c r="K17" s="199"/>
      <c r="L17" s="181" t="s">
        <v>551</v>
      </c>
      <c r="M17" s="221"/>
      <c r="N17" s="201" t="s">
        <v>292</v>
      </c>
      <c r="O17" s="220"/>
      <c r="P17" s="758">
        <f>P14-P15-P16</f>
        <v>0</v>
      </c>
      <c r="Q17" s="225">
        <f>Q14-Q15-Q16</f>
        <v>0</v>
      </c>
      <c r="R17" s="225">
        <f>R14-R15-R16</f>
        <v>0</v>
      </c>
      <c r="S17" s="225">
        <f>S14-S15-S16</f>
        <v>0</v>
      </c>
      <c r="T17" s="226">
        <f>T14-T15-T16</f>
        <v>0</v>
      </c>
      <c r="U17" s="207"/>
      <c r="V17" s="200"/>
      <c r="W17" s="172"/>
      <c r="X17" s="172"/>
      <c r="Y17" s="212"/>
      <c r="Z17" s="209"/>
      <c r="AA17" s="210"/>
      <c r="AB17" s="210"/>
      <c r="AC17" s="545"/>
      <c r="AD17" s="165"/>
      <c r="AE17" s="165"/>
      <c r="AF17" s="165"/>
      <c r="AG17" s="165"/>
      <c r="AH17" s="165"/>
    </row>
    <row r="18" spans="1:34" ht="14.45" customHeight="1">
      <c r="A18" s="557">
        <v>0</v>
      </c>
      <c r="B18" s="558">
        <v>0</v>
      </c>
      <c r="C18" s="558">
        <v>0</v>
      </c>
      <c r="D18" s="558">
        <v>0</v>
      </c>
      <c r="E18" s="558">
        <v>0</v>
      </c>
      <c r="F18" s="558">
        <v>0</v>
      </c>
      <c r="G18" s="558">
        <v>0</v>
      </c>
      <c r="H18" s="558">
        <v>0</v>
      </c>
      <c r="I18" s="559">
        <v>0</v>
      </c>
      <c r="K18" s="199"/>
      <c r="L18" s="181"/>
      <c r="M18" s="201" t="s">
        <v>487</v>
      </c>
      <c r="N18" s="202"/>
      <c r="O18" s="220" t="s">
        <v>552</v>
      </c>
      <c r="P18" s="759">
        <f>'Ｓ４５（1970）'!A17</f>
        <v>0</v>
      </c>
      <c r="Q18" s="205">
        <f>'Ｓ４５（1970）'!B17</f>
        <v>0</v>
      </c>
      <c r="R18" s="205">
        <f>'Ｓ４５（1970）'!D17</f>
        <v>0</v>
      </c>
      <c r="S18" s="205">
        <f>'Ｓ４５（1970）'!E17</f>
        <v>0</v>
      </c>
      <c r="T18" s="206">
        <f>'Ｓ４５（1970）'!G17</f>
        <v>0</v>
      </c>
      <c r="U18" s="207"/>
      <c r="V18" s="200"/>
      <c r="W18" s="172"/>
      <c r="X18" s="172"/>
      <c r="Y18" s="212"/>
      <c r="Z18" s="209"/>
      <c r="AA18" s="210"/>
      <c r="AB18" s="210"/>
      <c r="AC18" s="545"/>
      <c r="AD18" s="165"/>
      <c r="AE18" s="165"/>
      <c r="AF18" s="165"/>
      <c r="AG18" s="165"/>
      <c r="AH18" s="165"/>
    </row>
    <row r="19" spans="1:34" ht="14.45" customHeight="1">
      <c r="A19" s="557">
        <v>0</v>
      </c>
      <c r="B19" s="558">
        <v>0</v>
      </c>
      <c r="C19" s="558">
        <v>0</v>
      </c>
      <c r="D19" s="558">
        <v>0</v>
      </c>
      <c r="E19" s="558">
        <v>0</v>
      </c>
      <c r="F19" s="558">
        <v>0</v>
      </c>
      <c r="G19" s="558">
        <v>0</v>
      </c>
      <c r="H19" s="558">
        <v>0</v>
      </c>
      <c r="I19" s="559">
        <v>0</v>
      </c>
      <c r="K19" s="199"/>
      <c r="L19" s="221"/>
      <c r="M19" s="201" t="s">
        <v>292</v>
      </c>
      <c r="N19" s="202"/>
      <c r="O19" s="220" t="s">
        <v>553</v>
      </c>
      <c r="P19" s="759">
        <f>'Ｓ４５（1970）'!A18</f>
        <v>0</v>
      </c>
      <c r="Q19" s="205">
        <f>'Ｓ４５（1970）'!B18</f>
        <v>0</v>
      </c>
      <c r="R19" s="205">
        <f>'Ｓ４５（1970）'!D18</f>
        <v>0</v>
      </c>
      <c r="S19" s="205">
        <f>'Ｓ４５（1970）'!E18</f>
        <v>0</v>
      </c>
      <c r="T19" s="206">
        <f>'Ｓ４５（1970）'!G18</f>
        <v>0</v>
      </c>
      <c r="U19" s="207"/>
      <c r="V19" s="200"/>
      <c r="W19" s="172"/>
      <c r="X19" s="172"/>
      <c r="Y19" s="212"/>
      <c r="Z19" s="209"/>
      <c r="AA19" s="210"/>
      <c r="AB19" s="210"/>
      <c r="AC19" s="545"/>
      <c r="AD19" s="165"/>
      <c r="AE19" s="165"/>
      <c r="AF19" s="165"/>
      <c r="AG19" s="165"/>
      <c r="AH19" s="165"/>
    </row>
    <row r="20" spans="1:34" ht="14.45" customHeight="1">
      <c r="A20" s="557">
        <v>39250</v>
      </c>
      <c r="B20" s="558">
        <v>30099</v>
      </c>
      <c r="C20" s="558">
        <v>9151</v>
      </c>
      <c r="D20" s="558">
        <v>0</v>
      </c>
      <c r="E20" s="558">
        <v>26216</v>
      </c>
      <c r="F20" s="558">
        <v>323</v>
      </c>
      <c r="G20" s="558">
        <v>1600</v>
      </c>
      <c r="H20" s="558">
        <v>0</v>
      </c>
      <c r="I20" s="559">
        <v>11111</v>
      </c>
      <c r="K20" s="199"/>
      <c r="L20" s="201" t="s">
        <v>478</v>
      </c>
      <c r="M20" s="202"/>
      <c r="N20" s="202"/>
      <c r="O20" s="220" t="s">
        <v>554</v>
      </c>
      <c r="P20" s="759">
        <f>'Ｓ４５（1970）'!A19</f>
        <v>0</v>
      </c>
      <c r="Q20" s="205">
        <f>'Ｓ４５（1970）'!B19</f>
        <v>0</v>
      </c>
      <c r="R20" s="205">
        <f>'Ｓ４５（1970）'!D19</f>
        <v>0</v>
      </c>
      <c r="S20" s="205">
        <f>'Ｓ４５（1970）'!E19</f>
        <v>0</v>
      </c>
      <c r="T20" s="206">
        <f>'Ｓ４５（1970）'!G19</f>
        <v>0</v>
      </c>
      <c r="U20" s="207" t="s">
        <v>0</v>
      </c>
      <c r="V20" s="200"/>
      <c r="W20" s="172"/>
      <c r="X20" s="172"/>
      <c r="Y20" s="212"/>
      <c r="Z20" s="209"/>
      <c r="AA20" s="210"/>
      <c r="AB20" s="210"/>
      <c r="AC20" s="545"/>
      <c r="AD20" s="165"/>
      <c r="AE20" s="165"/>
      <c r="AF20" s="165"/>
      <c r="AG20" s="165"/>
      <c r="AH20" s="165"/>
    </row>
    <row r="21" spans="1:34" ht="14.45" customHeight="1">
      <c r="A21" s="557">
        <v>0</v>
      </c>
      <c r="B21" s="558">
        <v>0</v>
      </c>
      <c r="C21" s="558">
        <v>0</v>
      </c>
      <c r="D21" s="558">
        <v>0</v>
      </c>
      <c r="E21" s="558">
        <v>0</v>
      </c>
      <c r="F21" s="558">
        <v>0</v>
      </c>
      <c r="G21" s="558">
        <v>0</v>
      </c>
      <c r="H21" s="558">
        <v>0</v>
      </c>
      <c r="I21" s="559">
        <v>0</v>
      </c>
      <c r="K21" s="199" t="s">
        <v>21</v>
      </c>
      <c r="L21" s="200"/>
      <c r="M21" s="201" t="s">
        <v>304</v>
      </c>
      <c r="N21" s="202"/>
      <c r="O21" s="220" t="s">
        <v>555</v>
      </c>
      <c r="P21" s="759">
        <f>'Ｓ４５（1970）'!A21</f>
        <v>0</v>
      </c>
      <c r="Q21" s="205">
        <f>'Ｓ４５（1970）'!B21</f>
        <v>0</v>
      </c>
      <c r="R21" s="205">
        <f>'Ｓ４５（1970）'!D21</f>
        <v>0</v>
      </c>
      <c r="S21" s="205">
        <f>'Ｓ４５（1970）'!E21</f>
        <v>0</v>
      </c>
      <c r="T21" s="206">
        <f>'Ｓ４５（1970）'!G21</f>
        <v>0</v>
      </c>
      <c r="U21" s="207" t="s">
        <v>556</v>
      </c>
      <c r="V21" s="200"/>
      <c r="W21" s="212"/>
      <c r="X21" s="212"/>
      <c r="Y21" s="212"/>
      <c r="Z21" s="209"/>
      <c r="AA21" s="210"/>
      <c r="AB21" s="210"/>
      <c r="AC21" s="545"/>
      <c r="AD21" s="165"/>
      <c r="AE21" s="165"/>
      <c r="AF21" s="165"/>
      <c r="AG21" s="165"/>
      <c r="AH21" s="165"/>
    </row>
    <row r="22" spans="1:34" ht="14.45" customHeight="1">
      <c r="A22" s="557">
        <v>24184</v>
      </c>
      <c r="B22" s="558">
        <v>24184</v>
      </c>
      <c r="C22" s="558">
        <v>0</v>
      </c>
      <c r="D22" s="558">
        <v>0</v>
      </c>
      <c r="E22" s="558">
        <v>16065</v>
      </c>
      <c r="F22" s="558">
        <v>323</v>
      </c>
      <c r="G22" s="558">
        <v>1600</v>
      </c>
      <c r="H22" s="558">
        <v>0</v>
      </c>
      <c r="I22" s="559">
        <v>6196</v>
      </c>
      <c r="K22" s="199"/>
      <c r="L22" s="200" t="s">
        <v>557</v>
      </c>
      <c r="M22" s="201" t="s">
        <v>303</v>
      </c>
      <c r="N22" s="202"/>
      <c r="O22" s="220" t="s">
        <v>558</v>
      </c>
      <c r="P22" s="759">
        <f>'Ｓ４５（1970）'!A22</f>
        <v>24184</v>
      </c>
      <c r="Q22" s="205">
        <f>'Ｓ４５（1970）'!B22</f>
        <v>24184</v>
      </c>
      <c r="R22" s="205">
        <f>'Ｓ４５（1970）'!D22</f>
        <v>0</v>
      </c>
      <c r="S22" s="205">
        <f>'Ｓ４５（1970）'!E22</f>
        <v>16065</v>
      </c>
      <c r="T22" s="206">
        <f>'Ｓ４５（1970）'!G22</f>
        <v>1600</v>
      </c>
      <c r="U22" s="207"/>
      <c r="V22" s="200"/>
      <c r="W22" s="172"/>
      <c r="X22" s="172"/>
      <c r="Y22" s="212"/>
      <c r="Z22" s="209"/>
      <c r="AA22" s="210"/>
      <c r="AB22" s="210"/>
      <c r="AC22" s="545"/>
      <c r="AD22" s="165"/>
      <c r="AE22" s="165"/>
      <c r="AF22" s="165"/>
      <c r="AG22" s="165"/>
      <c r="AH22" s="165"/>
    </row>
    <row r="23" spans="1:34" ht="14.45" customHeight="1">
      <c r="A23" s="557">
        <v>0</v>
      </c>
      <c r="B23" s="558">
        <v>0</v>
      </c>
      <c r="C23" s="558">
        <v>0</v>
      </c>
      <c r="D23" s="558">
        <v>0</v>
      </c>
      <c r="E23" s="558">
        <v>0</v>
      </c>
      <c r="F23" s="558">
        <v>0</v>
      </c>
      <c r="G23" s="558">
        <v>0</v>
      </c>
      <c r="H23" s="558">
        <v>0</v>
      </c>
      <c r="I23" s="559">
        <v>0</v>
      </c>
      <c r="K23" s="199"/>
      <c r="L23" s="200" t="s">
        <v>559</v>
      </c>
      <c r="M23" s="201" t="s">
        <v>302</v>
      </c>
      <c r="N23" s="202"/>
      <c r="O23" s="220" t="s">
        <v>560</v>
      </c>
      <c r="P23" s="759">
        <f>'Ｓ４５（1970）'!A23</f>
        <v>0</v>
      </c>
      <c r="Q23" s="205">
        <f>'Ｓ４５（1970）'!B23</f>
        <v>0</v>
      </c>
      <c r="R23" s="205">
        <f>'Ｓ４５（1970）'!D23</f>
        <v>0</v>
      </c>
      <c r="S23" s="205">
        <f>'Ｓ４５（1970）'!E23</f>
        <v>0</v>
      </c>
      <c r="T23" s="206">
        <f>'Ｓ４５（1970）'!G23</f>
        <v>0</v>
      </c>
      <c r="U23" s="207"/>
      <c r="V23" s="200"/>
      <c r="W23" s="172"/>
      <c r="X23" s="172"/>
      <c r="Y23" s="172"/>
      <c r="Z23" s="209"/>
      <c r="AA23" s="210"/>
      <c r="AB23" s="210"/>
      <c r="AC23" s="545"/>
      <c r="AD23" s="165"/>
      <c r="AE23" s="165"/>
      <c r="AF23" s="165"/>
      <c r="AG23" s="165"/>
      <c r="AH23" s="165"/>
    </row>
    <row r="24" spans="1:34" ht="14.45" customHeight="1">
      <c r="A24" s="557">
        <v>0</v>
      </c>
      <c r="B24" s="558">
        <v>0</v>
      </c>
      <c r="C24" s="558">
        <v>0</v>
      </c>
      <c r="D24" s="558">
        <v>0</v>
      </c>
      <c r="E24" s="558">
        <v>0</v>
      </c>
      <c r="F24" s="558">
        <v>0</v>
      </c>
      <c r="G24" s="558">
        <v>0</v>
      </c>
      <c r="H24" s="558">
        <v>0</v>
      </c>
      <c r="I24" s="559">
        <v>0</v>
      </c>
      <c r="K24" s="199"/>
      <c r="L24" s="200" t="s">
        <v>561</v>
      </c>
      <c r="M24" s="201" t="s">
        <v>283</v>
      </c>
      <c r="N24" s="202"/>
      <c r="O24" s="220" t="s">
        <v>562</v>
      </c>
      <c r="P24" s="759">
        <f>'Ｓ４５（1970）'!A24</f>
        <v>0</v>
      </c>
      <c r="Q24" s="205">
        <f>'Ｓ４５（1970）'!B24</f>
        <v>0</v>
      </c>
      <c r="R24" s="205">
        <f>'Ｓ４５（1970）'!D24</f>
        <v>0</v>
      </c>
      <c r="S24" s="205">
        <f>'Ｓ４５（1970）'!E24</f>
        <v>0</v>
      </c>
      <c r="T24" s="206">
        <f>'Ｓ４５（1970）'!G24</f>
        <v>0</v>
      </c>
      <c r="U24" s="207"/>
      <c r="V24" s="200"/>
      <c r="W24" s="212"/>
      <c r="X24" s="212"/>
      <c r="Y24" s="212"/>
      <c r="Z24" s="209"/>
      <c r="AA24" s="210"/>
      <c r="AB24" s="210"/>
      <c r="AC24" s="545"/>
      <c r="AD24" s="165"/>
      <c r="AE24" s="165"/>
      <c r="AF24" s="165"/>
      <c r="AG24" s="165"/>
      <c r="AH24" s="165"/>
    </row>
    <row r="25" spans="1:34" ht="14.45" customHeight="1">
      <c r="A25" s="557">
        <v>0</v>
      </c>
      <c r="B25" s="558">
        <v>0</v>
      </c>
      <c r="C25" s="558">
        <v>0</v>
      </c>
      <c r="D25" s="558">
        <v>0</v>
      </c>
      <c r="E25" s="558">
        <v>0</v>
      </c>
      <c r="F25" s="558">
        <v>0</v>
      </c>
      <c r="G25" s="558">
        <v>0</v>
      </c>
      <c r="H25" s="558">
        <v>0</v>
      </c>
      <c r="I25" s="559">
        <v>0</v>
      </c>
      <c r="K25" s="199"/>
      <c r="L25" s="200" t="s">
        <v>469</v>
      </c>
      <c r="M25" s="201" t="s">
        <v>301</v>
      </c>
      <c r="N25" s="202"/>
      <c r="O25" s="220" t="s">
        <v>563</v>
      </c>
      <c r="P25" s="759">
        <f>'Ｓ４５（1970）'!A25</f>
        <v>0</v>
      </c>
      <c r="Q25" s="205">
        <f>'Ｓ４５（1970）'!B25</f>
        <v>0</v>
      </c>
      <c r="R25" s="205">
        <f>'Ｓ４５（1970）'!D25</f>
        <v>0</v>
      </c>
      <c r="S25" s="205">
        <f>'Ｓ４５（1970）'!E25</f>
        <v>0</v>
      </c>
      <c r="T25" s="206">
        <f>'Ｓ４５（1970）'!G25</f>
        <v>0</v>
      </c>
      <c r="U25" s="207"/>
      <c r="V25" s="200"/>
      <c r="W25" s="172"/>
      <c r="X25" s="172"/>
      <c r="Y25" s="212"/>
      <c r="Z25" s="209"/>
      <c r="AA25" s="210"/>
      <c r="AB25" s="210"/>
      <c r="AC25" s="545"/>
      <c r="AD25" s="165"/>
      <c r="AE25" s="165"/>
      <c r="AF25" s="165"/>
      <c r="AG25" s="165"/>
      <c r="AH25" s="165"/>
    </row>
    <row r="26" spans="1:34" ht="14.45" customHeight="1">
      <c r="A26" s="557">
        <v>6902</v>
      </c>
      <c r="B26" s="558">
        <v>0</v>
      </c>
      <c r="C26" s="558">
        <v>6902</v>
      </c>
      <c r="D26" s="558">
        <v>0</v>
      </c>
      <c r="E26" s="558">
        <v>6402</v>
      </c>
      <c r="F26" s="558">
        <v>0</v>
      </c>
      <c r="G26" s="558">
        <v>0</v>
      </c>
      <c r="H26" s="558">
        <v>0</v>
      </c>
      <c r="I26" s="559">
        <v>500</v>
      </c>
      <c r="K26" s="199"/>
      <c r="L26" s="200" t="s">
        <v>420</v>
      </c>
      <c r="M26" s="201" t="s">
        <v>564</v>
      </c>
      <c r="N26" s="202"/>
      <c r="O26" s="220" t="s">
        <v>565</v>
      </c>
      <c r="P26" s="759">
        <f>'Ｓ４５（1970）'!A26</f>
        <v>6902</v>
      </c>
      <c r="Q26" s="205">
        <f>'Ｓ４５（1970）'!B26</f>
        <v>0</v>
      </c>
      <c r="R26" s="205">
        <f>'Ｓ４５（1970）'!D26</f>
        <v>0</v>
      </c>
      <c r="S26" s="205">
        <f>'Ｓ４５（1970）'!E26</f>
        <v>6402</v>
      </c>
      <c r="T26" s="206">
        <f>'Ｓ４５（1970）'!G26</f>
        <v>0</v>
      </c>
      <c r="U26" s="207"/>
      <c r="V26" s="200"/>
      <c r="W26" s="172"/>
      <c r="X26" s="172"/>
      <c r="Y26" s="172"/>
      <c r="Z26" s="209"/>
      <c r="AA26" s="210"/>
      <c r="AB26" s="210"/>
      <c r="AC26" s="545"/>
      <c r="AD26" s="165"/>
      <c r="AE26" s="165"/>
      <c r="AF26" s="165"/>
      <c r="AG26" s="165"/>
      <c r="AH26" s="165"/>
    </row>
    <row r="27" spans="1:34" ht="14.45" customHeight="1">
      <c r="A27" s="557">
        <v>0</v>
      </c>
      <c r="B27" s="558">
        <v>0</v>
      </c>
      <c r="C27" s="558">
        <v>0</v>
      </c>
      <c r="D27" s="558">
        <v>0</v>
      </c>
      <c r="E27" s="558">
        <v>0</v>
      </c>
      <c r="F27" s="558">
        <v>0</v>
      </c>
      <c r="G27" s="558">
        <v>0</v>
      </c>
      <c r="H27" s="558">
        <v>0</v>
      </c>
      <c r="I27" s="559">
        <v>0</v>
      </c>
      <c r="K27" s="199"/>
      <c r="L27" s="200" t="s">
        <v>551</v>
      </c>
      <c r="M27" s="201" t="s">
        <v>284</v>
      </c>
      <c r="N27" s="202"/>
      <c r="O27" s="220" t="s">
        <v>566</v>
      </c>
      <c r="P27" s="759">
        <f>'Ｓ４５（1970）'!A27</f>
        <v>0</v>
      </c>
      <c r="Q27" s="205">
        <f>'Ｓ４５（1970）'!B27</f>
        <v>0</v>
      </c>
      <c r="R27" s="205">
        <f>'Ｓ４５（1970）'!D27</f>
        <v>0</v>
      </c>
      <c r="S27" s="205">
        <f>'Ｓ４５（1970）'!E27</f>
        <v>0</v>
      </c>
      <c r="T27" s="206">
        <f>'Ｓ４５（1970）'!G27</f>
        <v>0</v>
      </c>
      <c r="U27" s="207"/>
      <c r="V27" s="200"/>
      <c r="W27" s="172"/>
      <c r="X27" s="172"/>
      <c r="Y27" s="172"/>
      <c r="Z27" s="209"/>
      <c r="AA27" s="210"/>
      <c r="AB27" s="210"/>
      <c r="AC27" s="545"/>
      <c r="AD27" s="165"/>
      <c r="AE27" s="165"/>
      <c r="AF27" s="165"/>
      <c r="AG27" s="165"/>
      <c r="AH27" s="165"/>
    </row>
    <row r="28" spans="1:34" ht="14.45" customHeight="1">
      <c r="A28" s="557">
        <v>8164</v>
      </c>
      <c r="B28" s="558">
        <v>5915</v>
      </c>
      <c r="C28" s="558">
        <v>2249</v>
      </c>
      <c r="D28" s="558">
        <v>0</v>
      </c>
      <c r="E28" s="558">
        <v>3749</v>
      </c>
      <c r="F28" s="558">
        <v>0</v>
      </c>
      <c r="G28" s="558">
        <v>0</v>
      </c>
      <c r="H28" s="558">
        <v>0</v>
      </c>
      <c r="I28" s="559">
        <v>4415</v>
      </c>
      <c r="K28" s="199" t="s">
        <v>567</v>
      </c>
      <c r="L28" s="221"/>
      <c r="M28" s="201" t="s">
        <v>292</v>
      </c>
      <c r="N28" s="202"/>
      <c r="O28" s="220" t="s">
        <v>453</v>
      </c>
      <c r="P28" s="759">
        <f>'Ｓ４５（1970）'!A28</f>
        <v>8164</v>
      </c>
      <c r="Q28" s="205">
        <f>'Ｓ４５（1970）'!B28</f>
        <v>5915</v>
      </c>
      <c r="R28" s="205">
        <f>'Ｓ４５（1970）'!D28</f>
        <v>0</v>
      </c>
      <c r="S28" s="205">
        <f>'Ｓ４５（1970）'!E28</f>
        <v>3749</v>
      </c>
      <c r="T28" s="206">
        <f>'Ｓ４５（1970）'!G28</f>
        <v>0</v>
      </c>
      <c r="U28" s="207"/>
      <c r="V28" s="200"/>
      <c r="W28" s="172"/>
      <c r="X28" s="172"/>
      <c r="Y28" s="172"/>
      <c r="Z28" s="209"/>
      <c r="AA28" s="210"/>
      <c r="AB28" s="210"/>
      <c r="AC28" s="545"/>
      <c r="AD28" s="165"/>
      <c r="AE28" s="165"/>
      <c r="AF28" s="165"/>
      <c r="AG28" s="165"/>
      <c r="AH28" s="165"/>
    </row>
    <row r="29" spans="1:34" ht="14.45" customHeight="1">
      <c r="A29" s="557">
        <v>0</v>
      </c>
      <c r="B29" s="558">
        <v>0</v>
      </c>
      <c r="C29" s="558">
        <v>0</v>
      </c>
      <c r="D29" s="558">
        <v>0</v>
      </c>
      <c r="E29" s="558">
        <v>0</v>
      </c>
      <c r="F29" s="558">
        <v>0</v>
      </c>
      <c r="G29" s="558">
        <v>0</v>
      </c>
      <c r="H29" s="558">
        <v>0</v>
      </c>
      <c r="I29" s="559">
        <v>0</v>
      </c>
      <c r="K29" s="199" t="s">
        <v>4</v>
      </c>
      <c r="L29" s="178" t="s">
        <v>480</v>
      </c>
      <c r="M29" s="202"/>
      <c r="N29" s="202"/>
      <c r="O29" s="220" t="s">
        <v>568</v>
      </c>
      <c r="P29" s="759">
        <f>'Ｓ４５（1970）'!A29</f>
        <v>0</v>
      </c>
      <c r="Q29" s="205">
        <f>'Ｓ４５（1970）'!B29</f>
        <v>0</v>
      </c>
      <c r="R29" s="205">
        <f>'Ｓ４５（1970）'!D29</f>
        <v>0</v>
      </c>
      <c r="S29" s="205">
        <f>'Ｓ４５（1970）'!E29</f>
        <v>0</v>
      </c>
      <c r="T29" s="206">
        <f>'Ｓ４５（1970）'!G29</f>
        <v>0</v>
      </c>
      <c r="U29" s="207" t="s">
        <v>0</v>
      </c>
      <c r="V29" s="200"/>
      <c r="W29" s="172"/>
      <c r="X29" s="172"/>
      <c r="Y29" s="212"/>
      <c r="Z29" s="209"/>
      <c r="AA29" s="210"/>
      <c r="AB29" s="210"/>
      <c r="AC29" s="545"/>
      <c r="AD29" s="165"/>
      <c r="AE29" s="165"/>
      <c r="AF29" s="165"/>
      <c r="AG29" s="165"/>
      <c r="AH29" s="165"/>
    </row>
    <row r="30" spans="1:34" ht="14.45" customHeight="1">
      <c r="A30" s="557">
        <v>0</v>
      </c>
      <c r="B30" s="558">
        <v>0</v>
      </c>
      <c r="C30" s="558">
        <v>0</v>
      </c>
      <c r="D30" s="558">
        <v>0</v>
      </c>
      <c r="E30" s="558">
        <v>0</v>
      </c>
      <c r="F30" s="558">
        <v>0</v>
      </c>
      <c r="G30" s="558">
        <v>0</v>
      </c>
      <c r="H30" s="558">
        <v>0</v>
      </c>
      <c r="I30" s="559">
        <v>0</v>
      </c>
      <c r="K30" s="199"/>
      <c r="L30" s="200"/>
      <c r="M30" s="201" t="s">
        <v>298</v>
      </c>
      <c r="N30" s="202"/>
      <c r="O30" s="220" t="s">
        <v>569</v>
      </c>
      <c r="P30" s="759">
        <f>'Ｓ４５（1970）'!A30</f>
        <v>0</v>
      </c>
      <c r="Q30" s="205">
        <f>'Ｓ４５（1970）'!B30</f>
        <v>0</v>
      </c>
      <c r="R30" s="205">
        <f>'Ｓ４５（1970）'!D30</f>
        <v>0</v>
      </c>
      <c r="S30" s="205">
        <f>'Ｓ４５（1970）'!E30</f>
        <v>0</v>
      </c>
      <c r="T30" s="206">
        <f>'Ｓ４５（1970）'!G30</f>
        <v>0</v>
      </c>
      <c r="U30" s="207"/>
      <c r="V30" s="200"/>
      <c r="W30" s="172"/>
      <c r="X30" s="172"/>
      <c r="Y30" s="212"/>
      <c r="Z30" s="209"/>
      <c r="AA30" s="210"/>
      <c r="AB30" s="210"/>
      <c r="AC30" s="545"/>
      <c r="AD30" s="165"/>
      <c r="AE30" s="165"/>
      <c r="AF30" s="165"/>
      <c r="AG30" s="165"/>
      <c r="AH30" s="165"/>
    </row>
    <row r="31" spans="1:34" ht="14.45" customHeight="1">
      <c r="A31" s="557">
        <v>0</v>
      </c>
      <c r="B31" s="558">
        <v>0</v>
      </c>
      <c r="C31" s="558">
        <v>0</v>
      </c>
      <c r="D31" s="558">
        <v>0</v>
      </c>
      <c r="E31" s="558">
        <v>0</v>
      </c>
      <c r="F31" s="558">
        <v>0</v>
      </c>
      <c r="G31" s="558">
        <v>0</v>
      </c>
      <c r="H31" s="558">
        <v>0</v>
      </c>
      <c r="I31" s="559">
        <v>0</v>
      </c>
      <c r="K31" s="199"/>
      <c r="L31" s="200"/>
      <c r="M31" s="201" t="s">
        <v>297</v>
      </c>
      <c r="N31" s="202"/>
      <c r="O31" s="220" t="s">
        <v>570</v>
      </c>
      <c r="P31" s="759">
        <f>'Ｓ４５（1970）'!A31</f>
        <v>0</v>
      </c>
      <c r="Q31" s="205">
        <f>'Ｓ４５（1970）'!B31</f>
        <v>0</v>
      </c>
      <c r="R31" s="205">
        <f>'Ｓ４５（1970）'!D31</f>
        <v>0</v>
      </c>
      <c r="S31" s="205">
        <f>'Ｓ４５（1970）'!E31</f>
        <v>0</v>
      </c>
      <c r="T31" s="206">
        <f>'Ｓ４５（1970）'!G31</f>
        <v>0</v>
      </c>
      <c r="U31" s="207"/>
      <c r="V31" s="200"/>
      <c r="W31" s="172"/>
      <c r="X31" s="172"/>
      <c r="Y31" s="212"/>
      <c r="Z31" s="209"/>
      <c r="AA31" s="210"/>
      <c r="AB31" s="210"/>
      <c r="AC31" s="545"/>
      <c r="AD31" s="165"/>
      <c r="AE31" s="165"/>
      <c r="AF31" s="165"/>
      <c r="AG31" s="165"/>
      <c r="AH31" s="165"/>
    </row>
    <row r="32" spans="1:34" ht="14.45" customHeight="1">
      <c r="A32" s="557">
        <v>10522</v>
      </c>
      <c r="B32" s="558">
        <v>10522</v>
      </c>
      <c r="C32" s="558">
        <v>0</v>
      </c>
      <c r="D32" s="558">
        <v>3304</v>
      </c>
      <c r="E32" s="558">
        <v>0</v>
      </c>
      <c r="F32" s="558">
        <v>0</v>
      </c>
      <c r="G32" s="558">
        <v>2000</v>
      </c>
      <c r="H32" s="558">
        <v>4880</v>
      </c>
      <c r="I32" s="559">
        <v>338</v>
      </c>
      <c r="K32" s="199"/>
      <c r="L32" s="200"/>
      <c r="M32" s="201" t="s">
        <v>292</v>
      </c>
      <c r="N32" s="202"/>
      <c r="O32" s="220"/>
      <c r="P32" s="758">
        <f>P29-P30-P31</f>
        <v>0</v>
      </c>
      <c r="Q32" s="225">
        <f>Q29-Q30-Q31</f>
        <v>0</v>
      </c>
      <c r="R32" s="225">
        <f>R29-R30-R31</f>
        <v>0</v>
      </c>
      <c r="S32" s="225">
        <f>S29-S30-S31</f>
        <v>0</v>
      </c>
      <c r="T32" s="226">
        <f>T29-T30-T31</f>
        <v>0</v>
      </c>
      <c r="U32" s="207"/>
      <c r="V32" s="200"/>
      <c r="W32" s="172"/>
      <c r="X32" s="172"/>
      <c r="Y32" s="212"/>
      <c r="Z32" s="209"/>
      <c r="AA32" s="210"/>
      <c r="AB32" s="210"/>
      <c r="AC32" s="545"/>
      <c r="AD32" s="165"/>
      <c r="AE32" s="165"/>
      <c r="AF32" s="165"/>
      <c r="AG32" s="165"/>
      <c r="AH32" s="165"/>
    </row>
    <row r="33" spans="1:34" ht="14.45" customHeight="1">
      <c r="A33" s="557">
        <v>0</v>
      </c>
      <c r="B33" s="558">
        <v>0</v>
      </c>
      <c r="C33" s="558">
        <v>0</v>
      </c>
      <c r="D33" s="558">
        <v>0</v>
      </c>
      <c r="E33" s="558">
        <v>0</v>
      </c>
      <c r="F33" s="558">
        <v>0</v>
      </c>
      <c r="G33" s="558">
        <v>0</v>
      </c>
      <c r="H33" s="558">
        <v>0</v>
      </c>
      <c r="I33" s="559">
        <v>0</v>
      </c>
      <c r="K33" s="199"/>
      <c r="L33" s="178"/>
      <c r="M33" s="201" t="s">
        <v>280</v>
      </c>
      <c r="N33" s="202"/>
      <c r="O33" s="220" t="s">
        <v>571</v>
      </c>
      <c r="P33" s="759">
        <f>'Ｓ４５（1970）'!A33</f>
        <v>0</v>
      </c>
      <c r="Q33" s="205">
        <f>'Ｓ４５（1970）'!B33</f>
        <v>0</v>
      </c>
      <c r="R33" s="205">
        <f>'Ｓ４５（1970）'!D33</f>
        <v>0</v>
      </c>
      <c r="S33" s="205">
        <f>'Ｓ４５（1970）'!E33</f>
        <v>0</v>
      </c>
      <c r="T33" s="206">
        <f>'Ｓ４５（1970）'!G33</f>
        <v>0</v>
      </c>
      <c r="U33" s="207" t="s">
        <v>0</v>
      </c>
      <c r="V33" s="201" t="s">
        <v>572</v>
      </c>
      <c r="W33" s="202"/>
      <c r="X33" s="202"/>
      <c r="Y33" s="203" t="s">
        <v>544</v>
      </c>
      <c r="Z33" s="204">
        <f>+A174</f>
        <v>0</v>
      </c>
      <c r="AA33" s="205">
        <f>+B174</f>
        <v>0</v>
      </c>
      <c r="AB33" s="205">
        <f>+C174</f>
        <v>0</v>
      </c>
      <c r="AC33" s="548">
        <f>+E174</f>
        <v>0</v>
      </c>
      <c r="AD33" s="165"/>
      <c r="AE33" s="165"/>
      <c r="AF33" s="165"/>
      <c r="AG33" s="165"/>
      <c r="AH33" s="165"/>
    </row>
    <row r="34" spans="1:34" ht="14.45" customHeight="1">
      <c r="A34" s="557">
        <v>0</v>
      </c>
      <c r="B34" s="558">
        <v>0</v>
      </c>
      <c r="C34" s="558">
        <v>0</v>
      </c>
      <c r="D34" s="558">
        <v>0</v>
      </c>
      <c r="E34" s="558">
        <v>0</v>
      </c>
      <c r="F34" s="558">
        <v>0</v>
      </c>
      <c r="G34" s="558">
        <v>0</v>
      </c>
      <c r="H34" s="558">
        <v>0</v>
      </c>
      <c r="I34" s="559">
        <v>0</v>
      </c>
      <c r="K34" s="199"/>
      <c r="L34" s="200"/>
      <c r="M34" s="201" t="s">
        <v>281</v>
      </c>
      <c r="N34" s="202"/>
      <c r="O34" s="220" t="s">
        <v>573</v>
      </c>
      <c r="P34" s="759">
        <f>'Ｓ４５（1970）'!A34</f>
        <v>0</v>
      </c>
      <c r="Q34" s="205">
        <f>'Ｓ４５（1970）'!B34</f>
        <v>0</v>
      </c>
      <c r="R34" s="205">
        <f>'Ｓ４５（1970）'!D34</f>
        <v>0</v>
      </c>
      <c r="S34" s="205">
        <f>'Ｓ４５（1970）'!E34</f>
        <v>0</v>
      </c>
      <c r="T34" s="206">
        <f>'Ｓ４５（1970）'!G34</f>
        <v>0</v>
      </c>
      <c r="U34" s="207"/>
      <c r="V34" s="200"/>
      <c r="W34" s="172"/>
      <c r="X34" s="172"/>
      <c r="Y34" s="212"/>
      <c r="Z34" s="209"/>
      <c r="AA34" s="210"/>
      <c r="AB34" s="210"/>
      <c r="AC34" s="545"/>
      <c r="AD34" s="165"/>
      <c r="AE34" s="165"/>
      <c r="AF34" s="165"/>
      <c r="AG34" s="165"/>
      <c r="AH34" s="165"/>
    </row>
    <row r="35" spans="1:34" ht="14.45" customHeight="1">
      <c r="A35" s="557">
        <v>0</v>
      </c>
      <c r="B35" s="558">
        <v>0</v>
      </c>
      <c r="C35" s="558">
        <v>0</v>
      </c>
      <c r="D35" s="558">
        <v>0</v>
      </c>
      <c r="E35" s="558">
        <v>0</v>
      </c>
      <c r="F35" s="558">
        <v>0</v>
      </c>
      <c r="G35" s="558">
        <v>0</v>
      </c>
      <c r="H35" s="558">
        <v>0</v>
      </c>
      <c r="I35" s="559">
        <v>0</v>
      </c>
      <c r="K35" s="199" t="s">
        <v>574</v>
      </c>
      <c r="L35" s="200"/>
      <c r="M35" s="201" t="s">
        <v>282</v>
      </c>
      <c r="N35" s="202"/>
      <c r="O35" s="220" t="s">
        <v>575</v>
      </c>
      <c r="P35" s="759">
        <f>'Ｓ４５（1970）'!A35</f>
        <v>0</v>
      </c>
      <c r="Q35" s="205">
        <f>'Ｓ４５（1970）'!B35</f>
        <v>0</v>
      </c>
      <c r="R35" s="205">
        <f>'Ｓ４５（1970）'!D35</f>
        <v>0</v>
      </c>
      <c r="S35" s="205">
        <f>'Ｓ４５（1970）'!E35</f>
        <v>0</v>
      </c>
      <c r="T35" s="206">
        <f>'Ｓ４５（1970）'!G35</f>
        <v>0</v>
      </c>
      <c r="U35" s="207"/>
      <c r="V35" s="200"/>
      <c r="W35" s="172"/>
      <c r="X35" s="172"/>
      <c r="Y35" s="212"/>
      <c r="Z35" s="209"/>
      <c r="AA35" s="210"/>
      <c r="AB35" s="210"/>
      <c r="AC35" s="545"/>
      <c r="AD35" s="165"/>
      <c r="AE35" s="165"/>
      <c r="AF35" s="165"/>
      <c r="AG35" s="165"/>
      <c r="AH35" s="165"/>
    </row>
    <row r="36" spans="1:34" ht="14.45" customHeight="1">
      <c r="A36" s="557">
        <v>0</v>
      </c>
      <c r="B36" s="558">
        <v>0</v>
      </c>
      <c r="C36" s="558">
        <v>0</v>
      </c>
      <c r="D36" s="558">
        <v>0</v>
      </c>
      <c r="E36" s="558">
        <v>0</v>
      </c>
      <c r="F36" s="558">
        <v>0</v>
      </c>
      <c r="G36" s="558">
        <v>0</v>
      </c>
      <c r="H36" s="558">
        <v>0</v>
      </c>
      <c r="I36" s="559">
        <v>0</v>
      </c>
      <c r="K36" s="199"/>
      <c r="L36" s="200" t="s">
        <v>576</v>
      </c>
      <c r="M36" s="201" t="s">
        <v>283</v>
      </c>
      <c r="N36" s="202"/>
      <c r="O36" s="220" t="s">
        <v>577</v>
      </c>
      <c r="P36" s="759">
        <f>'Ｓ４５（1970）'!A36</f>
        <v>0</v>
      </c>
      <c r="Q36" s="205">
        <f>'Ｓ４５（1970）'!B36</f>
        <v>0</v>
      </c>
      <c r="R36" s="205">
        <f>'Ｓ４５（1970）'!D36</f>
        <v>0</v>
      </c>
      <c r="S36" s="205">
        <f>'Ｓ４５（1970）'!E36</f>
        <v>0</v>
      </c>
      <c r="T36" s="206">
        <f>'Ｓ４５（1970）'!G36</f>
        <v>0</v>
      </c>
      <c r="U36" s="207"/>
      <c r="V36" s="200"/>
      <c r="W36" s="172"/>
      <c r="X36" s="172"/>
      <c r="Y36" s="212"/>
      <c r="Z36" s="209"/>
      <c r="AA36" s="210"/>
      <c r="AB36" s="210"/>
      <c r="AC36" s="545"/>
      <c r="AD36" s="165"/>
      <c r="AE36" s="165"/>
      <c r="AF36" s="165"/>
      <c r="AG36" s="165"/>
      <c r="AH36" s="165"/>
    </row>
    <row r="37" spans="1:34" ht="14.45" customHeight="1">
      <c r="A37" s="557">
        <v>0</v>
      </c>
      <c r="B37" s="558">
        <v>0</v>
      </c>
      <c r="C37" s="558">
        <v>0</v>
      </c>
      <c r="D37" s="558">
        <v>0</v>
      </c>
      <c r="E37" s="558">
        <v>0</v>
      </c>
      <c r="F37" s="558">
        <v>0</v>
      </c>
      <c r="G37" s="558">
        <v>0</v>
      </c>
      <c r="H37" s="558">
        <v>0</v>
      </c>
      <c r="I37" s="559">
        <v>0</v>
      </c>
      <c r="K37" s="199"/>
      <c r="L37" s="200"/>
      <c r="M37" s="201" t="s">
        <v>284</v>
      </c>
      <c r="N37" s="202"/>
      <c r="O37" s="220" t="s">
        <v>578</v>
      </c>
      <c r="P37" s="759">
        <f>'Ｓ４５（1970）'!A37</f>
        <v>0</v>
      </c>
      <c r="Q37" s="205">
        <f>'Ｓ４５（1970）'!B37</f>
        <v>0</v>
      </c>
      <c r="R37" s="205">
        <f>'Ｓ４５（1970）'!D37</f>
        <v>0</v>
      </c>
      <c r="S37" s="205">
        <f>'Ｓ４５（1970）'!E37</f>
        <v>0</v>
      </c>
      <c r="T37" s="206">
        <f>'Ｓ４５（1970）'!G37</f>
        <v>0</v>
      </c>
      <c r="U37" s="207"/>
      <c r="V37" s="200"/>
      <c r="W37" s="172"/>
      <c r="X37" s="172"/>
      <c r="Y37" s="212"/>
      <c r="Z37" s="209"/>
      <c r="AA37" s="210"/>
      <c r="AB37" s="210"/>
      <c r="AC37" s="545"/>
      <c r="AD37" s="165"/>
      <c r="AE37" s="165"/>
      <c r="AF37" s="165"/>
      <c r="AG37" s="165"/>
      <c r="AH37" s="165"/>
    </row>
    <row r="38" spans="1:34" ht="14.45" customHeight="1">
      <c r="A38" s="557">
        <v>0</v>
      </c>
      <c r="B38" s="558">
        <v>0</v>
      </c>
      <c r="C38" s="558">
        <v>0</v>
      </c>
      <c r="D38" s="558">
        <v>0</v>
      </c>
      <c r="E38" s="558">
        <v>0</v>
      </c>
      <c r="F38" s="558">
        <v>0</v>
      </c>
      <c r="G38" s="558">
        <v>0</v>
      </c>
      <c r="H38" s="558">
        <v>0</v>
      </c>
      <c r="I38" s="559">
        <v>0</v>
      </c>
      <c r="K38" s="199"/>
      <c r="L38" s="200"/>
      <c r="M38" s="201" t="s">
        <v>326</v>
      </c>
      <c r="N38" s="202"/>
      <c r="O38" s="220" t="s">
        <v>579</v>
      </c>
      <c r="P38" s="759">
        <f>'Ｓ４５（1970）'!A38</f>
        <v>0</v>
      </c>
      <c r="Q38" s="205">
        <f>'Ｓ４５（1970）'!B38</f>
        <v>0</v>
      </c>
      <c r="R38" s="205">
        <f>'Ｓ４５（1970）'!D38</f>
        <v>0</v>
      </c>
      <c r="S38" s="205">
        <f>'Ｓ４５（1970）'!E38</f>
        <v>0</v>
      </c>
      <c r="T38" s="206">
        <f>'Ｓ４５（1970）'!G38</f>
        <v>0</v>
      </c>
      <c r="U38" s="207"/>
      <c r="V38" s="200"/>
      <c r="W38" s="172"/>
      <c r="X38" s="172"/>
      <c r="Y38" s="212"/>
      <c r="Z38" s="209"/>
      <c r="AA38" s="210"/>
      <c r="AB38" s="210"/>
      <c r="AC38" s="545"/>
      <c r="AD38" s="165"/>
      <c r="AE38" s="165"/>
      <c r="AF38" s="165"/>
      <c r="AG38" s="165"/>
      <c r="AH38" s="165"/>
    </row>
    <row r="39" spans="1:34" ht="14.45" customHeight="1">
      <c r="A39" s="557">
        <v>0</v>
      </c>
      <c r="B39" s="558">
        <v>0</v>
      </c>
      <c r="C39" s="558">
        <v>0</v>
      </c>
      <c r="D39" s="558">
        <v>0</v>
      </c>
      <c r="E39" s="558">
        <v>0</v>
      </c>
      <c r="F39" s="558">
        <v>0</v>
      </c>
      <c r="G39" s="558">
        <v>0</v>
      </c>
      <c r="H39" s="558">
        <v>0</v>
      </c>
      <c r="I39" s="559">
        <v>0</v>
      </c>
      <c r="K39" s="199"/>
      <c r="L39" s="200"/>
      <c r="M39" s="178" t="s">
        <v>285</v>
      </c>
      <c r="N39" s="202"/>
      <c r="O39" s="220" t="s">
        <v>580</v>
      </c>
      <c r="P39" s="759">
        <f>'Ｓ４５（1970）'!A39</f>
        <v>0</v>
      </c>
      <c r="Q39" s="205">
        <f>'Ｓ４５（1970）'!B39</f>
        <v>0</v>
      </c>
      <c r="R39" s="205">
        <f>'Ｓ４５（1970）'!D39</f>
        <v>0</v>
      </c>
      <c r="S39" s="205">
        <f>'Ｓ４５（1970）'!E39</f>
        <v>0</v>
      </c>
      <c r="T39" s="206">
        <f>'Ｓ４５（1970）'!G39</f>
        <v>0</v>
      </c>
      <c r="U39" s="207"/>
      <c r="V39" s="200"/>
      <c r="W39" s="172"/>
      <c r="X39" s="172"/>
      <c r="Y39" s="212"/>
      <c r="Z39" s="209"/>
      <c r="AA39" s="210"/>
      <c r="AB39" s="210"/>
      <c r="AC39" s="545"/>
      <c r="AD39" s="165"/>
      <c r="AE39" s="165"/>
      <c r="AF39" s="165"/>
      <c r="AG39" s="165"/>
      <c r="AH39" s="165"/>
    </row>
    <row r="40" spans="1:34" ht="14.45" customHeight="1">
      <c r="A40" s="557">
        <v>0</v>
      </c>
      <c r="B40" s="558">
        <v>0</v>
      </c>
      <c r="C40" s="558">
        <v>0</v>
      </c>
      <c r="D40" s="558">
        <v>0</v>
      </c>
      <c r="E40" s="558">
        <v>0</v>
      </c>
      <c r="F40" s="558">
        <v>0</v>
      </c>
      <c r="G40" s="558">
        <v>0</v>
      </c>
      <c r="H40" s="558">
        <v>0</v>
      </c>
      <c r="I40" s="559">
        <v>0</v>
      </c>
      <c r="K40" s="199"/>
      <c r="L40" s="200" t="s">
        <v>581</v>
      </c>
      <c r="M40" s="200"/>
      <c r="N40" s="201" t="s">
        <v>286</v>
      </c>
      <c r="O40" s="220" t="s">
        <v>582</v>
      </c>
      <c r="P40" s="759">
        <f>'Ｓ４５（1970）'!A40</f>
        <v>0</v>
      </c>
      <c r="Q40" s="205">
        <f>'Ｓ４５（1970）'!B40</f>
        <v>0</v>
      </c>
      <c r="R40" s="205">
        <f>'Ｓ４５（1970）'!D40</f>
        <v>0</v>
      </c>
      <c r="S40" s="205">
        <f>'Ｓ４５（1970）'!E40</f>
        <v>0</v>
      </c>
      <c r="T40" s="206">
        <f>'Ｓ４５（1970）'!G40</f>
        <v>0</v>
      </c>
      <c r="U40" s="207"/>
      <c r="V40" s="201" t="s">
        <v>286</v>
      </c>
      <c r="W40" s="202"/>
      <c r="X40" s="202"/>
      <c r="Y40" s="203" t="s">
        <v>583</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8">
        <v>0</v>
      </c>
      <c r="I41" s="559">
        <v>0</v>
      </c>
      <c r="K41" s="199"/>
      <c r="L41" s="200"/>
      <c r="M41" s="200"/>
      <c r="N41" s="201" t="s">
        <v>287</v>
      </c>
      <c r="O41" s="220" t="s">
        <v>584</v>
      </c>
      <c r="P41" s="759">
        <f>'Ｓ４５（1970）'!A41</f>
        <v>0</v>
      </c>
      <c r="Q41" s="205">
        <f>'Ｓ４５（1970）'!B41</f>
        <v>0</v>
      </c>
      <c r="R41" s="205">
        <f>'Ｓ４５（1970）'!D41</f>
        <v>0</v>
      </c>
      <c r="S41" s="205">
        <f>'Ｓ４５（1970）'!E41</f>
        <v>0</v>
      </c>
      <c r="T41" s="206">
        <f>'Ｓ４５（1970）'!G41</f>
        <v>0</v>
      </c>
      <c r="U41" s="207"/>
      <c r="V41" s="200"/>
      <c r="W41" s="172"/>
      <c r="X41" s="172"/>
      <c r="Y41" s="212"/>
      <c r="Z41" s="209"/>
      <c r="AA41" s="210"/>
      <c r="AB41" s="210"/>
      <c r="AC41" s="545"/>
      <c r="AD41" s="165"/>
      <c r="AE41" s="165"/>
      <c r="AF41" s="165"/>
      <c r="AG41" s="165"/>
      <c r="AH41" s="165"/>
    </row>
    <row r="42" spans="1:34" ht="14.45" customHeight="1">
      <c r="A42" s="557">
        <v>0</v>
      </c>
      <c r="B42" s="558">
        <v>0</v>
      </c>
      <c r="C42" s="558">
        <v>0</v>
      </c>
      <c r="D42" s="558">
        <v>0</v>
      </c>
      <c r="E42" s="558">
        <v>0</v>
      </c>
      <c r="F42" s="558">
        <v>0</v>
      </c>
      <c r="G42" s="558">
        <v>0</v>
      </c>
      <c r="H42" s="558">
        <v>0</v>
      </c>
      <c r="I42" s="559">
        <v>0</v>
      </c>
      <c r="K42" s="199" t="s">
        <v>420</v>
      </c>
      <c r="L42" s="200"/>
      <c r="M42" s="200"/>
      <c r="N42" s="201" t="s">
        <v>288</v>
      </c>
      <c r="O42" s="220" t="s">
        <v>585</v>
      </c>
      <c r="P42" s="759">
        <f>'Ｓ４５（1970）'!A42</f>
        <v>0</v>
      </c>
      <c r="Q42" s="205">
        <f>'Ｓ４５（1970）'!B42</f>
        <v>0</v>
      </c>
      <c r="R42" s="205">
        <f>'Ｓ４５（1970）'!D42</f>
        <v>0</v>
      </c>
      <c r="S42" s="205">
        <f>'Ｓ４５（1970）'!E42</f>
        <v>0</v>
      </c>
      <c r="T42" s="206">
        <f>'Ｓ４５（1970）'!G42</f>
        <v>0</v>
      </c>
      <c r="U42" s="207"/>
      <c r="V42" s="200"/>
      <c r="W42" s="172"/>
      <c r="X42" s="172"/>
      <c r="Y42" s="212"/>
      <c r="Z42" s="209"/>
      <c r="AA42" s="210"/>
      <c r="AB42" s="210"/>
      <c r="AC42" s="545"/>
      <c r="AD42" s="165"/>
      <c r="AE42" s="165"/>
      <c r="AF42" s="165"/>
      <c r="AG42" s="165"/>
      <c r="AH42" s="165"/>
    </row>
    <row r="43" spans="1:34" ht="14.45" customHeight="1">
      <c r="A43" s="557">
        <v>0</v>
      </c>
      <c r="B43" s="558">
        <v>0</v>
      </c>
      <c r="C43" s="558">
        <v>0</v>
      </c>
      <c r="D43" s="558">
        <v>0</v>
      </c>
      <c r="E43" s="558">
        <v>0</v>
      </c>
      <c r="F43" s="558">
        <v>0</v>
      </c>
      <c r="G43" s="558">
        <v>0</v>
      </c>
      <c r="H43" s="558">
        <v>0</v>
      </c>
      <c r="I43" s="559">
        <v>0</v>
      </c>
      <c r="K43" s="199"/>
      <c r="L43" s="200"/>
      <c r="M43" s="200"/>
      <c r="N43" s="201" t="s">
        <v>586</v>
      </c>
      <c r="O43" s="220" t="s">
        <v>587</v>
      </c>
      <c r="P43" s="759">
        <f>'Ｓ４５（1970）'!A43</f>
        <v>0</v>
      </c>
      <c r="Q43" s="205">
        <f>'Ｓ４５（1970）'!B43</f>
        <v>0</v>
      </c>
      <c r="R43" s="205">
        <f>'Ｓ４５（1970）'!D43</f>
        <v>0</v>
      </c>
      <c r="S43" s="205">
        <f>'Ｓ４５（1970）'!E43</f>
        <v>0</v>
      </c>
      <c r="T43" s="206">
        <f>'Ｓ４５（1970）'!G43</f>
        <v>0</v>
      </c>
      <c r="U43" s="207"/>
      <c r="V43" s="200"/>
      <c r="W43" s="172"/>
      <c r="X43" s="172"/>
      <c r="Y43" s="212"/>
      <c r="Z43" s="209"/>
      <c r="AA43" s="210"/>
      <c r="AB43" s="210"/>
      <c r="AC43" s="545"/>
      <c r="AD43" s="165"/>
      <c r="AE43" s="165"/>
      <c r="AF43" s="165"/>
      <c r="AG43" s="165"/>
      <c r="AH43" s="165"/>
    </row>
    <row r="44" spans="1:34" ht="14.45" customHeight="1">
      <c r="A44" s="557">
        <v>10522</v>
      </c>
      <c r="B44" s="558">
        <v>10522</v>
      </c>
      <c r="C44" s="558">
        <v>0</v>
      </c>
      <c r="D44" s="558">
        <v>3304</v>
      </c>
      <c r="E44" s="558">
        <v>0</v>
      </c>
      <c r="F44" s="558">
        <v>0</v>
      </c>
      <c r="G44" s="558">
        <v>2000</v>
      </c>
      <c r="H44" s="558">
        <v>4880</v>
      </c>
      <c r="I44" s="559">
        <v>338</v>
      </c>
      <c r="K44" s="199"/>
      <c r="L44" s="200" t="s">
        <v>551</v>
      </c>
      <c r="M44" s="221"/>
      <c r="N44" s="201" t="s">
        <v>292</v>
      </c>
      <c r="O44" s="220"/>
      <c r="P44" s="758">
        <f>P39-P40-P41-P42-P43</f>
        <v>0</v>
      </c>
      <c r="Q44" s="225">
        <f>Q39-Q40-Q41-Q42-Q43</f>
        <v>0</v>
      </c>
      <c r="R44" s="225">
        <f>R39-R40-R41-R42-R43</f>
        <v>0</v>
      </c>
      <c r="S44" s="225">
        <f>S39-S40-S41-S42-S43</f>
        <v>0</v>
      </c>
      <c r="T44" s="226">
        <f>T39-T40-T41-T42-T43</f>
        <v>0</v>
      </c>
      <c r="U44" s="207"/>
      <c r="V44" s="200"/>
      <c r="W44" s="172"/>
      <c r="X44" s="172"/>
      <c r="Y44" s="212"/>
      <c r="Z44" s="209"/>
      <c r="AA44" s="210"/>
      <c r="AB44" s="210"/>
      <c r="AC44" s="545"/>
      <c r="AD44" s="165"/>
      <c r="AE44" s="165"/>
      <c r="AF44" s="165"/>
      <c r="AG44" s="165"/>
      <c r="AH44" s="165"/>
    </row>
    <row r="45" spans="1:34" ht="14.45" customHeight="1">
      <c r="A45" s="557">
        <v>0</v>
      </c>
      <c r="B45" s="558">
        <v>0</v>
      </c>
      <c r="C45" s="558">
        <v>0</v>
      </c>
      <c r="D45" s="558">
        <v>0</v>
      </c>
      <c r="E45" s="558">
        <v>0</v>
      </c>
      <c r="F45" s="558">
        <v>0</v>
      </c>
      <c r="G45" s="558">
        <v>0</v>
      </c>
      <c r="H45" s="558">
        <v>0</v>
      </c>
      <c r="I45" s="559">
        <v>0</v>
      </c>
      <c r="K45" s="227" t="s">
        <v>846</v>
      </c>
      <c r="L45" s="200"/>
      <c r="M45" s="201" t="s">
        <v>325</v>
      </c>
      <c r="N45" s="202"/>
      <c r="O45" s="220" t="s">
        <v>588</v>
      </c>
      <c r="P45" s="759">
        <f>'Ｓ４５（1970）'!A44</f>
        <v>10522</v>
      </c>
      <c r="Q45" s="205">
        <f>'Ｓ４５（1970）'!B44</f>
        <v>10522</v>
      </c>
      <c r="R45" s="205">
        <f>'Ｓ４５（1970）'!D44</f>
        <v>3304</v>
      </c>
      <c r="S45" s="205">
        <f>'Ｓ４５（1970）'!E44</f>
        <v>0</v>
      </c>
      <c r="T45" s="206">
        <f>'Ｓ４５（1970）'!G44</f>
        <v>2000</v>
      </c>
      <c r="U45" s="207" t="s">
        <v>203</v>
      </c>
      <c r="V45" s="201" t="s">
        <v>589</v>
      </c>
      <c r="W45" s="202"/>
      <c r="X45" s="202"/>
      <c r="Y45" s="203" t="s">
        <v>546</v>
      </c>
      <c r="Z45" s="204">
        <f>+A176</f>
        <v>4352</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8">
        <v>0</v>
      </c>
      <c r="I46" s="559">
        <v>0</v>
      </c>
      <c r="K46" s="199" t="s">
        <v>590</v>
      </c>
      <c r="L46" s="200"/>
      <c r="M46" s="201" t="s">
        <v>324</v>
      </c>
      <c r="N46" s="202"/>
      <c r="O46" s="220" t="s">
        <v>591</v>
      </c>
      <c r="P46" s="759">
        <f>'Ｓ４５（1970）'!A45</f>
        <v>0</v>
      </c>
      <c r="Q46" s="205">
        <f>'Ｓ４５（1970）'!B45</f>
        <v>0</v>
      </c>
      <c r="R46" s="205">
        <f>'Ｓ４５（1970）'!D45</f>
        <v>0</v>
      </c>
      <c r="S46" s="205">
        <f>'Ｓ４５（1970）'!E45</f>
        <v>0</v>
      </c>
      <c r="T46" s="206">
        <f>'Ｓ４５（1970）'!G45</f>
        <v>0</v>
      </c>
      <c r="U46" s="207"/>
      <c r="V46" s="200"/>
      <c r="W46" s="172"/>
      <c r="X46" s="172"/>
      <c r="Y46" s="212"/>
      <c r="Z46" s="209"/>
      <c r="AA46" s="210"/>
      <c r="AB46" s="210"/>
      <c r="AC46" s="545"/>
      <c r="AD46" s="165"/>
      <c r="AE46" s="165"/>
      <c r="AF46" s="165"/>
      <c r="AG46" s="165"/>
      <c r="AH46" s="165"/>
    </row>
    <row r="47" spans="1:34" ht="14.45" customHeight="1">
      <c r="A47" s="557">
        <v>0</v>
      </c>
      <c r="B47" s="558">
        <v>0</v>
      </c>
      <c r="C47" s="558">
        <v>0</v>
      </c>
      <c r="D47" s="558">
        <v>0</v>
      </c>
      <c r="E47" s="558">
        <v>0</v>
      </c>
      <c r="F47" s="558">
        <v>0</v>
      </c>
      <c r="G47" s="558">
        <v>0</v>
      </c>
      <c r="H47" s="558">
        <v>0</v>
      </c>
      <c r="I47" s="559">
        <v>0</v>
      </c>
      <c r="K47" s="199"/>
      <c r="L47" s="221"/>
      <c r="M47" s="201" t="s">
        <v>292</v>
      </c>
      <c r="N47" s="202"/>
      <c r="O47" s="220" t="s">
        <v>592</v>
      </c>
      <c r="P47" s="759">
        <f>'Ｓ４５（1970）'!A46</f>
        <v>0</v>
      </c>
      <c r="Q47" s="205">
        <f>'Ｓ４５（1970）'!B46</f>
        <v>0</v>
      </c>
      <c r="R47" s="205">
        <f>'Ｓ４５（1970）'!D46</f>
        <v>0</v>
      </c>
      <c r="S47" s="205">
        <f>'Ｓ４５（1970）'!E46</f>
        <v>0</v>
      </c>
      <c r="T47" s="206">
        <f>'Ｓ４５（1970）'!G46</f>
        <v>0</v>
      </c>
      <c r="U47" s="207"/>
      <c r="V47" s="200"/>
      <c r="W47" s="172"/>
      <c r="X47" s="172"/>
      <c r="Y47" s="212"/>
      <c r="Z47" s="209"/>
      <c r="AA47" s="210"/>
      <c r="AB47" s="210"/>
      <c r="AC47" s="545"/>
      <c r="AD47" s="165"/>
      <c r="AE47" s="165"/>
      <c r="AF47" s="165"/>
      <c r="AG47" s="165"/>
      <c r="AH47" s="165"/>
    </row>
    <row r="48" spans="1:34" ht="14.45" customHeight="1">
      <c r="A48" s="557">
        <v>0</v>
      </c>
      <c r="B48" s="558">
        <v>0</v>
      </c>
      <c r="C48" s="558">
        <v>0</v>
      </c>
      <c r="D48" s="558">
        <v>0</v>
      </c>
      <c r="E48" s="558">
        <v>0</v>
      </c>
      <c r="F48" s="558">
        <v>0</v>
      </c>
      <c r="G48" s="558">
        <v>0</v>
      </c>
      <c r="H48" s="558">
        <v>0</v>
      </c>
      <c r="I48" s="559">
        <v>0</v>
      </c>
      <c r="K48" s="199" t="s">
        <v>4</v>
      </c>
      <c r="L48" s="178" t="s">
        <v>482</v>
      </c>
      <c r="M48" s="202"/>
      <c r="N48" s="202"/>
      <c r="O48" s="220" t="s">
        <v>593</v>
      </c>
      <c r="P48" s="759">
        <f>'Ｓ４５（1970）'!A47</f>
        <v>0</v>
      </c>
      <c r="Q48" s="205">
        <f>'Ｓ４５（1970）'!B47</f>
        <v>0</v>
      </c>
      <c r="R48" s="205">
        <f>'Ｓ４５（1970）'!D47</f>
        <v>0</v>
      </c>
      <c r="S48" s="205">
        <f>'Ｓ４５（1970）'!E47</f>
        <v>0</v>
      </c>
      <c r="T48" s="206">
        <f>'Ｓ４５（1970）'!G47</f>
        <v>0</v>
      </c>
      <c r="U48" s="207" t="s">
        <v>0</v>
      </c>
      <c r="V48" s="200"/>
      <c r="W48" s="172"/>
      <c r="X48" s="172"/>
      <c r="Y48" s="212"/>
      <c r="Z48" s="209"/>
      <c r="AA48" s="210"/>
      <c r="AB48" s="210"/>
      <c r="AC48" s="545"/>
      <c r="AD48" s="165"/>
      <c r="AE48" s="165"/>
      <c r="AF48" s="165"/>
      <c r="AG48" s="165"/>
      <c r="AH48" s="165"/>
    </row>
    <row r="49" spans="1:38" ht="14.45" customHeight="1">
      <c r="A49" s="557">
        <v>43039</v>
      </c>
      <c r="B49" s="558">
        <v>43039</v>
      </c>
      <c r="C49" s="558">
        <v>0</v>
      </c>
      <c r="D49" s="558">
        <v>3000</v>
      </c>
      <c r="E49" s="558">
        <v>0</v>
      </c>
      <c r="F49" s="558">
        <v>0</v>
      </c>
      <c r="G49" s="558">
        <v>23800</v>
      </c>
      <c r="H49" s="558">
        <v>15000</v>
      </c>
      <c r="I49" s="559">
        <v>1239</v>
      </c>
      <c r="K49" s="199"/>
      <c r="L49" s="200"/>
      <c r="M49" s="201" t="s">
        <v>295</v>
      </c>
      <c r="N49" s="202"/>
      <c r="O49" s="220" t="s">
        <v>594</v>
      </c>
      <c r="P49" s="759">
        <f>'Ｓ４５（1970）'!A48</f>
        <v>0</v>
      </c>
      <c r="Q49" s="205">
        <f>'Ｓ４５（1970）'!B48</f>
        <v>0</v>
      </c>
      <c r="R49" s="205">
        <f>'Ｓ４５（1970）'!D48</f>
        <v>0</v>
      </c>
      <c r="S49" s="205">
        <f>'Ｓ４５（1970）'!E48</f>
        <v>0</v>
      </c>
      <c r="T49" s="206">
        <f>'Ｓ４５（1970）'!G48</f>
        <v>0</v>
      </c>
      <c r="U49" s="207"/>
      <c r="V49" s="200"/>
      <c r="W49" s="172"/>
      <c r="X49" s="172"/>
      <c r="Y49" s="212"/>
      <c r="Z49" s="209"/>
      <c r="AA49" s="210"/>
      <c r="AB49" s="210"/>
      <c r="AC49" s="545"/>
      <c r="AD49" s="165"/>
      <c r="AE49" s="165"/>
      <c r="AF49" s="165"/>
      <c r="AG49" s="165"/>
      <c r="AH49" s="165"/>
    </row>
    <row r="50" spans="1:38" ht="14.45" customHeight="1">
      <c r="A50" s="557">
        <v>0</v>
      </c>
      <c r="B50" s="558">
        <v>0</v>
      </c>
      <c r="C50" s="558">
        <v>0</v>
      </c>
      <c r="D50" s="558">
        <v>0</v>
      </c>
      <c r="E50" s="558">
        <v>0</v>
      </c>
      <c r="F50" s="558">
        <v>0</v>
      </c>
      <c r="G50" s="558">
        <v>0</v>
      </c>
      <c r="H50" s="558">
        <v>0</v>
      </c>
      <c r="I50" s="559">
        <v>0</v>
      </c>
      <c r="K50" s="199"/>
      <c r="L50" s="221"/>
      <c r="M50" s="201" t="s">
        <v>292</v>
      </c>
      <c r="N50" s="202"/>
      <c r="O50" s="220"/>
      <c r="P50" s="758">
        <f>P48-P49</f>
        <v>0</v>
      </c>
      <c r="Q50" s="225">
        <f>Q48-Q49</f>
        <v>0</v>
      </c>
      <c r="R50" s="225">
        <f>R48-R49</f>
        <v>0</v>
      </c>
      <c r="S50" s="225">
        <f>S48-S49</f>
        <v>0</v>
      </c>
      <c r="T50" s="226">
        <f>T48-T49</f>
        <v>0</v>
      </c>
      <c r="U50" s="207"/>
      <c r="V50" s="221"/>
      <c r="W50" s="222"/>
      <c r="X50" s="222"/>
      <c r="Y50" s="223"/>
      <c r="Z50" s="228"/>
      <c r="AA50" s="229"/>
      <c r="AB50" s="229"/>
      <c r="AC50" s="546"/>
      <c r="AD50" s="165"/>
      <c r="AE50" s="165"/>
      <c r="AF50" s="165"/>
      <c r="AG50" s="165"/>
      <c r="AH50" s="165"/>
    </row>
    <row r="51" spans="1:38" ht="14.45" customHeight="1">
      <c r="A51" s="557">
        <v>0</v>
      </c>
      <c r="B51" s="558">
        <v>0</v>
      </c>
      <c r="C51" s="558">
        <v>0</v>
      </c>
      <c r="D51" s="558">
        <v>0</v>
      </c>
      <c r="E51" s="558">
        <v>0</v>
      </c>
      <c r="F51" s="558">
        <v>0</v>
      </c>
      <c r="G51" s="558">
        <v>0</v>
      </c>
      <c r="H51" s="558">
        <v>0</v>
      </c>
      <c r="I51" s="559">
        <v>0</v>
      </c>
      <c r="K51" s="199"/>
      <c r="L51" s="174"/>
      <c r="M51" s="201" t="s">
        <v>322</v>
      </c>
      <c r="N51" s="202"/>
      <c r="O51" s="220" t="s">
        <v>595</v>
      </c>
      <c r="P51" s="759">
        <f>'Ｓ４５（1970）'!A50</f>
        <v>0</v>
      </c>
      <c r="Q51" s="205">
        <f>'Ｓ４５（1970）'!B50</f>
        <v>0</v>
      </c>
      <c r="R51" s="205">
        <f>'Ｓ４５（1970）'!D50</f>
        <v>0</v>
      </c>
      <c r="S51" s="205">
        <f>'Ｓ４５（1970）'!E50</f>
        <v>0</v>
      </c>
      <c r="T51" s="206">
        <f>'Ｓ４５（1970）'!G50</f>
        <v>0</v>
      </c>
      <c r="U51" s="207"/>
      <c r="V51" s="201" t="s">
        <v>322</v>
      </c>
      <c r="W51" s="222"/>
      <c r="X51" s="222"/>
      <c r="Y51" s="223" t="s">
        <v>596</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8">
        <v>0</v>
      </c>
      <c r="I52" s="559">
        <v>0</v>
      </c>
      <c r="K52" s="199"/>
      <c r="L52" s="181" t="s">
        <v>597</v>
      </c>
      <c r="M52" s="201" t="s">
        <v>321</v>
      </c>
      <c r="N52" s="202"/>
      <c r="O52" s="220" t="s">
        <v>454</v>
      </c>
      <c r="P52" s="759">
        <f>'Ｓ４５（1970）'!A51</f>
        <v>0</v>
      </c>
      <c r="Q52" s="205">
        <f>'Ｓ４５（1970）'!B51</f>
        <v>0</v>
      </c>
      <c r="R52" s="205">
        <f>'Ｓ４５（1970）'!D51</f>
        <v>0</v>
      </c>
      <c r="S52" s="205">
        <f>'Ｓ４５（1970）'!E51</f>
        <v>0</v>
      </c>
      <c r="T52" s="206">
        <f>'Ｓ４５（1970）'!G51</f>
        <v>0</v>
      </c>
      <c r="U52" s="207"/>
      <c r="V52" s="221" t="s">
        <v>321</v>
      </c>
      <c r="W52" s="222"/>
      <c r="X52" s="222"/>
      <c r="Y52" s="223" t="s">
        <v>541</v>
      </c>
      <c r="Z52" s="231">
        <f t="shared" si="0"/>
        <v>800</v>
      </c>
      <c r="AA52" s="205">
        <f t="shared" si="0"/>
        <v>0</v>
      </c>
      <c r="AB52" s="205">
        <f t="shared" si="0"/>
        <v>0</v>
      </c>
      <c r="AC52" s="548">
        <f>+E171</f>
        <v>0</v>
      </c>
      <c r="AD52" s="165"/>
      <c r="AE52" s="165"/>
      <c r="AF52" s="165"/>
      <c r="AG52" s="165"/>
      <c r="AH52" s="165"/>
    </row>
    <row r="53" spans="1:38" ht="14.45" customHeight="1">
      <c r="A53" s="557">
        <v>0</v>
      </c>
      <c r="B53" s="558">
        <v>0</v>
      </c>
      <c r="C53" s="558">
        <v>0</v>
      </c>
      <c r="D53" s="558">
        <v>0</v>
      </c>
      <c r="E53" s="558">
        <v>0</v>
      </c>
      <c r="F53" s="558">
        <v>0</v>
      </c>
      <c r="G53" s="558">
        <v>0</v>
      </c>
      <c r="H53" s="558">
        <v>0</v>
      </c>
      <c r="I53" s="559">
        <v>0</v>
      </c>
      <c r="K53" s="199"/>
      <c r="L53" s="181"/>
      <c r="M53" s="201" t="s">
        <v>320</v>
      </c>
      <c r="N53" s="202"/>
      <c r="O53" s="220" t="s">
        <v>598</v>
      </c>
      <c r="P53" s="759">
        <f>'Ｓ４５（1970）'!A52</f>
        <v>0</v>
      </c>
      <c r="Q53" s="205">
        <f>'Ｓ４５（1970）'!B52</f>
        <v>0</v>
      </c>
      <c r="R53" s="205">
        <f>'Ｓ４５（1970）'!D52</f>
        <v>0</v>
      </c>
      <c r="S53" s="205">
        <f>'Ｓ４５（1970）'!E52</f>
        <v>0</v>
      </c>
      <c r="T53" s="206">
        <f>'Ｓ４５（1970）'!G52</f>
        <v>0</v>
      </c>
      <c r="U53" s="207"/>
      <c r="V53" s="221"/>
      <c r="W53" s="222"/>
      <c r="X53" s="222"/>
      <c r="Y53" s="223"/>
      <c r="Z53" s="228"/>
      <c r="AA53" s="234"/>
      <c r="AB53" s="229"/>
      <c r="AC53" s="546"/>
      <c r="AD53" s="165"/>
      <c r="AE53" s="165"/>
      <c r="AF53" s="165"/>
      <c r="AG53" s="165"/>
      <c r="AH53" s="165"/>
    </row>
    <row r="54" spans="1:38" ht="14.45" customHeight="1">
      <c r="A54" s="557">
        <v>0</v>
      </c>
      <c r="B54" s="558">
        <v>0</v>
      </c>
      <c r="C54" s="558">
        <v>0</v>
      </c>
      <c r="D54" s="558">
        <v>0</v>
      </c>
      <c r="E54" s="558">
        <v>0</v>
      </c>
      <c r="F54" s="558">
        <v>0</v>
      </c>
      <c r="G54" s="558">
        <v>0</v>
      </c>
      <c r="H54" s="558">
        <v>0</v>
      </c>
      <c r="I54" s="559">
        <v>0</v>
      </c>
      <c r="K54" s="199"/>
      <c r="L54" s="181"/>
      <c r="M54" s="201" t="s">
        <v>319</v>
      </c>
      <c r="N54" s="202"/>
      <c r="O54" s="220" t="s">
        <v>599</v>
      </c>
      <c r="P54" s="759">
        <f>'Ｓ４５（1970）'!A53</f>
        <v>0</v>
      </c>
      <c r="Q54" s="205">
        <f>'Ｓ４５（1970）'!B53</f>
        <v>0</v>
      </c>
      <c r="R54" s="205">
        <f>'Ｓ４５（1970）'!D53</f>
        <v>0</v>
      </c>
      <c r="S54" s="205">
        <f>'Ｓ４５（1970）'!E53</f>
        <v>0</v>
      </c>
      <c r="T54" s="206">
        <f>'Ｓ４５（1970）'!G53</f>
        <v>0</v>
      </c>
      <c r="U54" s="207"/>
      <c r="V54" s="221" t="s">
        <v>319</v>
      </c>
      <c r="W54" s="222"/>
      <c r="X54" s="222"/>
      <c r="Y54" s="223" t="s">
        <v>542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8">
        <v>0</v>
      </c>
      <c r="I55" s="559">
        <v>0</v>
      </c>
      <c r="K55" s="199"/>
      <c r="L55" s="181" t="s">
        <v>600</v>
      </c>
      <c r="M55" s="201" t="s">
        <v>318</v>
      </c>
      <c r="N55" s="202"/>
      <c r="O55" s="220" t="s">
        <v>601</v>
      </c>
      <c r="P55" s="759">
        <f>'Ｓ４５（1970）'!A54</f>
        <v>0</v>
      </c>
      <c r="Q55" s="205">
        <f>'Ｓ４５（1970）'!B54</f>
        <v>0</v>
      </c>
      <c r="R55" s="205">
        <f>'Ｓ４５（1970）'!D54</f>
        <v>0</v>
      </c>
      <c r="S55" s="205">
        <f>'Ｓ４５（1970）'!E54</f>
        <v>0</v>
      </c>
      <c r="T55" s="206">
        <f>'Ｓ４５（1970）'!G54</f>
        <v>0</v>
      </c>
      <c r="U55" s="207"/>
      <c r="V55" s="178"/>
      <c r="W55" s="175"/>
      <c r="X55" s="175"/>
      <c r="Y55" s="216"/>
      <c r="Z55" s="236"/>
      <c r="AA55" s="237"/>
      <c r="AB55" s="237"/>
      <c r="AC55" s="547"/>
      <c r="AD55" s="165"/>
      <c r="AE55" s="165"/>
      <c r="AF55" s="165"/>
      <c r="AG55" s="165"/>
      <c r="AH55" s="165"/>
    </row>
    <row r="56" spans="1:38" ht="14.45" customHeight="1">
      <c r="A56" s="557">
        <v>0</v>
      </c>
      <c r="B56" s="558">
        <v>0</v>
      </c>
      <c r="C56" s="558">
        <v>0</v>
      </c>
      <c r="D56" s="558">
        <v>0</v>
      </c>
      <c r="E56" s="558">
        <v>0</v>
      </c>
      <c r="F56" s="558">
        <v>0</v>
      </c>
      <c r="G56" s="558">
        <v>0</v>
      </c>
      <c r="H56" s="558">
        <v>0</v>
      </c>
      <c r="I56" s="559">
        <v>0</v>
      </c>
      <c r="K56" s="199"/>
      <c r="L56" s="181"/>
      <c r="M56" s="201" t="s">
        <v>317</v>
      </c>
      <c r="N56" s="202"/>
      <c r="O56" s="220" t="s">
        <v>602</v>
      </c>
      <c r="P56" s="759">
        <f>'Ｓ４５（1970）'!A55</f>
        <v>0</v>
      </c>
      <c r="Q56" s="205">
        <f>'Ｓ４５（1970）'!B55</f>
        <v>0</v>
      </c>
      <c r="R56" s="205">
        <f>'Ｓ４５（1970）'!D55</f>
        <v>0</v>
      </c>
      <c r="S56" s="205">
        <f>'Ｓ４５（1970）'!E55</f>
        <v>0</v>
      </c>
      <c r="T56" s="206">
        <f>'Ｓ４５（1970）'!G55</f>
        <v>0</v>
      </c>
      <c r="U56" s="207"/>
      <c r="V56" s="200"/>
      <c r="W56" s="172"/>
      <c r="X56" s="172"/>
      <c r="Y56" s="212"/>
      <c r="Z56" s="209"/>
      <c r="AA56" s="210"/>
      <c r="AB56" s="210"/>
      <c r="AC56" s="545"/>
      <c r="AD56" s="165"/>
      <c r="AE56" s="165"/>
      <c r="AF56" s="165"/>
      <c r="AG56" s="165"/>
      <c r="AH56" s="165"/>
    </row>
    <row r="57" spans="1:38" ht="14.45" customHeight="1">
      <c r="A57" s="557">
        <v>43039</v>
      </c>
      <c r="B57" s="558">
        <v>43039</v>
      </c>
      <c r="C57" s="558">
        <v>0</v>
      </c>
      <c r="D57" s="558">
        <v>3000</v>
      </c>
      <c r="E57" s="558">
        <v>0</v>
      </c>
      <c r="F57" s="558">
        <v>0</v>
      </c>
      <c r="G57" s="558">
        <v>23800</v>
      </c>
      <c r="H57" s="558">
        <v>15000</v>
      </c>
      <c r="I57" s="559">
        <v>1239</v>
      </c>
      <c r="K57" s="199"/>
      <c r="L57" s="181"/>
      <c r="M57" s="201" t="s">
        <v>316</v>
      </c>
      <c r="N57" s="202"/>
      <c r="O57" s="220" t="s">
        <v>603</v>
      </c>
      <c r="P57" s="759">
        <f>'Ｓ４５（1970）'!A56</f>
        <v>0</v>
      </c>
      <c r="Q57" s="205">
        <f>'Ｓ４５（1970）'!B56</f>
        <v>0</v>
      </c>
      <c r="R57" s="205">
        <f>'Ｓ４５（1970）'!D56</f>
        <v>0</v>
      </c>
      <c r="S57" s="205">
        <f>'Ｓ４５（1970）'!E56</f>
        <v>0</v>
      </c>
      <c r="T57" s="206">
        <f>'Ｓ４５（1970）'!G56</f>
        <v>0</v>
      </c>
      <c r="U57" s="207"/>
      <c r="V57" s="200"/>
      <c r="W57" s="172"/>
      <c r="X57" s="172"/>
      <c r="Y57" s="212"/>
      <c r="Z57" s="209"/>
      <c r="AA57" s="210"/>
      <c r="AB57" s="210"/>
      <c r="AC57" s="545"/>
      <c r="AD57" s="165"/>
      <c r="AE57" s="165"/>
      <c r="AF57" s="165"/>
      <c r="AG57" s="165"/>
      <c r="AH57" s="165"/>
    </row>
    <row r="58" spans="1:38" ht="14.45" customHeight="1" thickBot="1">
      <c r="A58" s="557">
        <v>0</v>
      </c>
      <c r="B58" s="558">
        <v>0</v>
      </c>
      <c r="C58" s="558">
        <v>0</v>
      </c>
      <c r="D58" s="558">
        <v>0</v>
      </c>
      <c r="E58" s="558">
        <v>0</v>
      </c>
      <c r="F58" s="558">
        <v>0</v>
      </c>
      <c r="G58" s="558">
        <v>0</v>
      </c>
      <c r="H58" s="558">
        <v>0</v>
      </c>
      <c r="I58" s="559">
        <v>0</v>
      </c>
      <c r="K58" s="199"/>
      <c r="L58" s="181" t="s">
        <v>551</v>
      </c>
      <c r="M58" s="201" t="s">
        <v>315</v>
      </c>
      <c r="N58" s="202"/>
      <c r="O58" s="220" t="s">
        <v>604</v>
      </c>
      <c r="P58" s="759">
        <f>'Ｓ４５（1970）'!A57</f>
        <v>43039</v>
      </c>
      <c r="Q58" s="205">
        <f>'Ｓ４５（1970）'!B57</f>
        <v>43039</v>
      </c>
      <c r="R58" s="205">
        <f>'Ｓ４５（1970）'!D57</f>
        <v>3000</v>
      </c>
      <c r="S58" s="205">
        <f>'Ｓ４５（1970）'!E57</f>
        <v>0</v>
      </c>
      <c r="T58" s="206">
        <f>'Ｓ４５（1970）'!G57</f>
        <v>23800</v>
      </c>
      <c r="U58" s="207"/>
      <c r="V58" s="200"/>
      <c r="W58" s="172"/>
      <c r="X58" s="172"/>
      <c r="Y58" s="212"/>
      <c r="Z58" s="209"/>
      <c r="AA58" s="210"/>
      <c r="AB58" s="210"/>
      <c r="AC58" s="545"/>
      <c r="AD58" s="165"/>
      <c r="AE58" s="165"/>
      <c r="AF58" s="165"/>
      <c r="AG58" s="165"/>
      <c r="AH58" s="165"/>
    </row>
    <row r="59" spans="1:38" ht="14.45" customHeight="1" thickTop="1" thickBot="1">
      <c r="A59" s="560">
        <v>0</v>
      </c>
      <c r="B59" s="561">
        <v>0</v>
      </c>
      <c r="C59" s="561">
        <v>0</v>
      </c>
      <c r="D59" s="561">
        <v>0</v>
      </c>
      <c r="E59" s="561">
        <v>0</v>
      </c>
      <c r="F59" s="561">
        <v>0</v>
      </c>
      <c r="G59" s="561">
        <v>0</v>
      </c>
      <c r="H59" s="561">
        <v>0</v>
      </c>
      <c r="I59" s="562">
        <v>0</v>
      </c>
      <c r="K59" s="199"/>
      <c r="L59" s="221"/>
      <c r="M59" s="201" t="s">
        <v>292</v>
      </c>
      <c r="N59" s="202"/>
      <c r="O59" s="220" t="s">
        <v>605</v>
      </c>
      <c r="P59" s="759">
        <f>'Ｓ４５（1970）'!A58</f>
        <v>0</v>
      </c>
      <c r="Q59" s="205">
        <f>'Ｓ４５（1970）'!B58</f>
        <v>0</v>
      </c>
      <c r="R59" s="205">
        <f>'Ｓ４５（1970）'!D58</f>
        <v>0</v>
      </c>
      <c r="S59" s="205">
        <f>'Ｓ４５（1970）'!E58</f>
        <v>0</v>
      </c>
      <c r="T59" s="206">
        <f>'Ｓ４５（1970）'!G58</f>
        <v>0</v>
      </c>
      <c r="U59" s="207"/>
      <c r="V59" s="221"/>
      <c r="W59" s="222"/>
      <c r="X59" s="222"/>
      <c r="Y59" s="223"/>
      <c r="Z59" s="228"/>
      <c r="AA59" s="229"/>
      <c r="AB59" s="229"/>
      <c r="AC59" s="546"/>
      <c r="AD59" s="1053"/>
      <c r="AE59" s="1053"/>
      <c r="AF59" s="1053"/>
      <c r="AG59" s="991"/>
      <c r="AH59" s="991"/>
      <c r="AI59" s="992" t="s">
        <v>396</v>
      </c>
      <c r="AJ59" s="1044" t="s">
        <v>397</v>
      </c>
      <c r="AK59" s="991"/>
      <c r="AL59" s="1014"/>
    </row>
    <row r="60" spans="1:38" ht="14.45" customHeight="1">
      <c r="K60" s="199"/>
      <c r="L60" s="201" t="s">
        <v>292</v>
      </c>
      <c r="M60" s="202"/>
      <c r="N60" s="202"/>
      <c r="O60" s="220" t="s">
        <v>606</v>
      </c>
      <c r="P60" s="759">
        <f>'Ｓ４５（1970）'!A59</f>
        <v>0</v>
      </c>
      <c r="Q60" s="205">
        <f>'Ｓ４５（1970）'!B59</f>
        <v>0</v>
      </c>
      <c r="R60" s="205">
        <f>'Ｓ４５（1970）'!D59</f>
        <v>0</v>
      </c>
      <c r="S60" s="205">
        <f>'Ｓ４５（1970）'!E59</f>
        <v>0</v>
      </c>
      <c r="T60" s="206">
        <f>'Ｓ４５（1970）'!G59</f>
        <v>0</v>
      </c>
      <c r="U60" s="207"/>
      <c r="V60" s="221" t="s">
        <v>13</v>
      </c>
      <c r="W60" s="222"/>
      <c r="X60" s="222"/>
      <c r="Y60" s="223" t="s">
        <v>422</v>
      </c>
      <c r="Z60" s="231">
        <f>+A177</f>
        <v>1376</v>
      </c>
      <c r="AA60" s="205">
        <f>+B177</f>
        <v>0</v>
      </c>
      <c r="AB60" s="205">
        <f>+C177</f>
        <v>0</v>
      </c>
      <c r="AC60" s="548">
        <f>+E177</f>
        <v>0</v>
      </c>
      <c r="AD60" s="1055"/>
      <c r="AE60" s="1055"/>
      <c r="AF60" s="1055"/>
      <c r="AG60" s="996"/>
      <c r="AH60" s="996"/>
      <c r="AI60" s="1004"/>
      <c r="AJ60" s="1002" t="s">
        <v>2</v>
      </c>
      <c r="AK60" s="1002" t="s">
        <v>3</v>
      </c>
      <c r="AL60" s="1003" t="s">
        <v>393</v>
      </c>
    </row>
    <row r="61" spans="1:38" ht="14.45" customHeight="1" thickBot="1">
      <c r="K61" s="199"/>
      <c r="L61" s="243" t="s">
        <v>291</v>
      </c>
      <c r="M61" s="244"/>
      <c r="N61" s="244"/>
      <c r="O61" s="762"/>
      <c r="P61" s="761">
        <f>SUM(P8:P60)-P9-P10-P12-P13-P15-P16-P17-P30-P31-P32-P40-P41-P42-P43-P44-P49-P50</f>
        <v>106393</v>
      </c>
      <c r="Q61" s="247">
        <f>SUM(Q8:Q60)-Q9-Q10-Q12-Q13-Q15-Q16-Q17-Q30-Q31-Q32-Q40-Q41-Q42-Q43-Q44-Q49-Q50</f>
        <v>97242</v>
      </c>
      <c r="R61" s="247">
        <f>SUM(R8:R60)-R9-R10-R12-R13-R15-R16-R17-R30-R31-R32-R40-R41-R42-R43-R44-R49-R50</f>
        <v>7804</v>
      </c>
      <c r="S61" s="247">
        <f>SUM(S8:S60)-S9-S10-S12-S13-S15-S16-S17-S30-S31-S32-S40-S41-S42-S43-S44-S49-S50</f>
        <v>26966</v>
      </c>
      <c r="T61" s="248">
        <f>SUM(T8:T60)-T9-T10-T12-T13-T15-T16-T17-T30-T31-T32-T40-T41-T42-T43-T44-T49-T50</f>
        <v>31100</v>
      </c>
      <c r="U61" s="249"/>
      <c r="V61" s="243" t="s">
        <v>82</v>
      </c>
      <c r="W61" s="244"/>
      <c r="X61" s="244"/>
      <c r="Y61" s="245"/>
      <c r="Z61" s="250">
        <f>Z12+Z33+Z40+Z45+Z51+Z52+Z54+Z60</f>
        <v>9068</v>
      </c>
      <c r="AA61" s="247">
        <f>AA12+AA33+AA40+AA45+AA51+AA52+AA54+AA60</f>
        <v>0</v>
      </c>
      <c r="AB61" s="251">
        <f>AB12+AB33+AB40+AB45+AB51+AB52+AB54+AB60</f>
        <v>0</v>
      </c>
      <c r="AC61" s="516">
        <f>AC12+AC33+AC40+AC45+AC51+AC52+AC54+AC60</f>
        <v>0</v>
      </c>
      <c r="AD61" s="1056"/>
      <c r="AE61" s="1056"/>
      <c r="AF61" s="1056"/>
      <c r="AG61" s="1011"/>
      <c r="AH61" s="1011"/>
      <c r="AI61" s="1012" t="s">
        <v>5</v>
      </c>
      <c r="AJ61" s="1009" t="s">
        <v>6</v>
      </c>
      <c r="AK61" s="1009" t="s">
        <v>7</v>
      </c>
      <c r="AL61" s="1013" t="s">
        <v>398</v>
      </c>
    </row>
    <row r="62" spans="1:38" ht="14.45" customHeight="1">
      <c r="A62" s="554">
        <v>62681</v>
      </c>
      <c r="B62" s="555">
        <v>54554</v>
      </c>
      <c r="C62" s="555">
        <v>8127</v>
      </c>
      <c r="D62" s="555">
        <v>1500</v>
      </c>
      <c r="E62" s="555">
        <v>8944</v>
      </c>
      <c r="F62" s="555">
        <v>7900</v>
      </c>
      <c r="G62" s="555">
        <v>0</v>
      </c>
      <c r="H62" s="556">
        <v>44337</v>
      </c>
      <c r="K62" s="188"/>
      <c r="L62" s="189" t="s">
        <v>475</v>
      </c>
      <c r="M62" s="190"/>
      <c r="N62" s="190"/>
      <c r="O62" s="766" t="s">
        <v>541</v>
      </c>
      <c r="P62" s="765">
        <f>+A63</f>
        <v>2210</v>
      </c>
      <c r="Q62" s="258">
        <f>+B63</f>
        <v>2210</v>
      </c>
      <c r="R62" s="540"/>
      <c r="S62" s="258">
        <f>+D63</f>
        <v>0</v>
      </c>
      <c r="T62" s="541">
        <f>+F63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2210</v>
      </c>
      <c r="B63" s="558">
        <v>2210</v>
      </c>
      <c r="C63" s="558">
        <v>0</v>
      </c>
      <c r="D63" s="558">
        <v>0</v>
      </c>
      <c r="E63" s="558">
        <v>0</v>
      </c>
      <c r="F63" s="558">
        <v>0</v>
      </c>
      <c r="G63" s="558">
        <v>0</v>
      </c>
      <c r="H63" s="559">
        <v>2210</v>
      </c>
      <c r="K63" s="199"/>
      <c r="L63" s="200"/>
      <c r="M63" s="201" t="s">
        <v>293</v>
      </c>
      <c r="N63" s="202"/>
      <c r="O63" s="220" t="s">
        <v>542</v>
      </c>
      <c r="P63" s="206">
        <f>+A64</f>
        <v>0</v>
      </c>
      <c r="Q63" s="205">
        <f>+B64</f>
        <v>0</v>
      </c>
      <c r="R63" s="297"/>
      <c r="S63" s="205">
        <f>+D64</f>
        <v>0</v>
      </c>
      <c r="T63" s="268">
        <f>+F64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0</v>
      </c>
      <c r="B64" s="558">
        <v>0</v>
      </c>
      <c r="C64" s="558">
        <v>0</v>
      </c>
      <c r="D64" s="558">
        <v>0</v>
      </c>
      <c r="E64" s="558">
        <v>0</v>
      </c>
      <c r="F64" s="558">
        <v>0</v>
      </c>
      <c r="G64" s="558">
        <v>0</v>
      </c>
      <c r="H64" s="559">
        <v>0</v>
      </c>
      <c r="K64" s="199"/>
      <c r="L64" s="200"/>
      <c r="M64" s="201" t="s">
        <v>292</v>
      </c>
      <c r="N64" s="172"/>
      <c r="O64" s="208"/>
      <c r="P64" s="215">
        <f>P62-P63</f>
        <v>2210</v>
      </c>
      <c r="Q64" s="214">
        <f>Q62-Q63</f>
        <v>2210</v>
      </c>
      <c r="R64" s="274"/>
      <c r="S64" s="214">
        <f>S62-S63</f>
        <v>0</v>
      </c>
      <c r="T64" s="542">
        <f>T62-T63</f>
        <v>0</v>
      </c>
      <c r="U64" s="269"/>
      <c r="V64" s="200"/>
      <c r="W64" s="201" t="s">
        <v>13</v>
      </c>
      <c r="X64" s="172"/>
      <c r="Y64" s="212" t="s">
        <v>9</v>
      </c>
      <c r="Z64" s="307">
        <f>+A117</f>
        <v>0</v>
      </c>
      <c r="AA64" s="277">
        <f>+B117</f>
        <v>0</v>
      </c>
      <c r="AB64" s="550">
        <f>+C117</f>
        <v>0</v>
      </c>
      <c r="AC64" s="549">
        <f>+E117</f>
        <v>0</v>
      </c>
      <c r="AD64" s="269"/>
      <c r="AE64" s="200"/>
      <c r="AF64" s="201" t="s">
        <v>13</v>
      </c>
      <c r="AG64" s="172"/>
      <c r="AH64" s="212" t="s">
        <v>399</v>
      </c>
      <c r="AI64" s="307">
        <f>+A140</f>
        <v>0</v>
      </c>
      <c r="AJ64" s="277">
        <f>+B140</f>
        <v>0</v>
      </c>
      <c r="AK64" s="277">
        <f>+C140</f>
        <v>0</v>
      </c>
      <c r="AL64" s="553">
        <f>+D140</f>
        <v>0</v>
      </c>
    </row>
    <row r="65" spans="1:38" ht="14.45" customHeight="1">
      <c r="A65" s="557">
        <v>1800</v>
      </c>
      <c r="B65" s="558">
        <v>1800</v>
      </c>
      <c r="C65" s="558">
        <v>0</v>
      </c>
      <c r="D65" s="558">
        <v>1000</v>
      </c>
      <c r="E65" s="558">
        <v>100</v>
      </c>
      <c r="F65" s="558">
        <v>0</v>
      </c>
      <c r="G65" s="558">
        <v>0</v>
      </c>
      <c r="H65" s="559">
        <v>700</v>
      </c>
      <c r="K65" s="199" t="s">
        <v>4</v>
      </c>
      <c r="L65" s="178" t="s">
        <v>476</v>
      </c>
      <c r="M65" s="175"/>
      <c r="N65" s="175"/>
      <c r="O65" s="292" t="s">
        <v>543</v>
      </c>
      <c r="P65" s="219">
        <f>+A65</f>
        <v>1800</v>
      </c>
      <c r="Q65" s="218">
        <f>+B65</f>
        <v>1800</v>
      </c>
      <c r="R65" s="517"/>
      <c r="S65" s="218">
        <f>+D65</f>
        <v>1000</v>
      </c>
      <c r="T65" s="543">
        <f>+F65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0</v>
      </c>
      <c r="B66" s="558">
        <v>0</v>
      </c>
      <c r="C66" s="558">
        <v>0</v>
      </c>
      <c r="D66" s="558">
        <v>0</v>
      </c>
      <c r="E66" s="558">
        <v>0</v>
      </c>
      <c r="F66" s="558">
        <v>0</v>
      </c>
      <c r="G66" s="558">
        <v>0</v>
      </c>
      <c r="H66" s="559">
        <v>0</v>
      </c>
      <c r="K66" s="199"/>
      <c r="L66" s="200"/>
      <c r="M66" s="201" t="s">
        <v>313</v>
      </c>
      <c r="N66" s="202"/>
      <c r="O66" s="220" t="s">
        <v>544</v>
      </c>
      <c r="P66" s="206">
        <f>+A66</f>
        <v>0</v>
      </c>
      <c r="Q66" s="205">
        <f>+B66</f>
        <v>0</v>
      </c>
      <c r="R66" s="297"/>
      <c r="S66" s="205">
        <f>+D66</f>
        <v>0</v>
      </c>
      <c r="T66" s="268">
        <f>+F66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8">
        <v>0</v>
      </c>
      <c r="G67" s="558">
        <v>0</v>
      </c>
      <c r="H67" s="559">
        <v>0</v>
      </c>
      <c r="K67" s="199"/>
      <c r="L67" s="221"/>
      <c r="M67" s="201" t="s">
        <v>292</v>
      </c>
      <c r="N67" s="222"/>
      <c r="O67" s="298"/>
      <c r="P67" s="215">
        <f>P65-P66</f>
        <v>1800</v>
      </c>
      <c r="Q67" s="214">
        <f>Q65-Q66</f>
        <v>1800</v>
      </c>
      <c r="R67" s="274"/>
      <c r="S67" s="214">
        <f>S65-S66</f>
        <v>1000</v>
      </c>
      <c r="T67" s="542">
        <f>T65-T66</f>
        <v>0</v>
      </c>
      <c r="U67" s="269"/>
      <c r="V67" s="221"/>
      <c r="W67" s="201" t="s">
        <v>13</v>
      </c>
      <c r="X67" s="222"/>
      <c r="Y67" s="212" t="s">
        <v>400</v>
      </c>
      <c r="Z67" s="307">
        <f>+A118</f>
        <v>0</v>
      </c>
      <c r="AA67" s="277">
        <f>+B118</f>
        <v>0</v>
      </c>
      <c r="AB67" s="550">
        <f>+C118</f>
        <v>0</v>
      </c>
      <c r="AC67" s="549">
        <f>+E118</f>
        <v>0</v>
      </c>
      <c r="AD67" s="269"/>
      <c r="AE67" s="221"/>
      <c r="AF67" s="201" t="s">
        <v>13</v>
      </c>
      <c r="AG67" s="222"/>
      <c r="AH67" s="212" t="s">
        <v>401</v>
      </c>
      <c r="AI67" s="307">
        <f>+A141</f>
        <v>0</v>
      </c>
      <c r="AJ67" s="277">
        <f>+B141</f>
        <v>0</v>
      </c>
      <c r="AK67" s="277">
        <f>+C141</f>
        <v>0</v>
      </c>
      <c r="AL67" s="553">
        <f>+D141</f>
        <v>0</v>
      </c>
    </row>
    <row r="68" spans="1:38" ht="14.45" customHeight="1">
      <c r="A68" s="557">
        <v>0</v>
      </c>
      <c r="B68" s="558">
        <v>0</v>
      </c>
      <c r="C68" s="558">
        <v>0</v>
      </c>
      <c r="D68" s="558">
        <v>0</v>
      </c>
      <c r="E68" s="558">
        <v>0</v>
      </c>
      <c r="F68" s="558">
        <v>0</v>
      </c>
      <c r="G68" s="558">
        <v>0</v>
      </c>
      <c r="H68" s="559">
        <v>0</v>
      </c>
      <c r="K68" s="199" t="s">
        <v>4</v>
      </c>
      <c r="L68" s="174"/>
      <c r="M68" s="200" t="s">
        <v>545</v>
      </c>
      <c r="N68" s="202"/>
      <c r="O68" s="220" t="s">
        <v>546</v>
      </c>
      <c r="P68" s="206">
        <f t="shared" ref="P68:Q70" si="1">+A68</f>
        <v>0</v>
      </c>
      <c r="Q68" s="205">
        <f t="shared" si="1"/>
        <v>0</v>
      </c>
      <c r="R68" s="297"/>
      <c r="S68" s="205">
        <f>+D68</f>
        <v>0</v>
      </c>
      <c r="T68" s="268">
        <f>+F68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8">
        <v>0</v>
      </c>
      <c r="G69" s="558">
        <v>0</v>
      </c>
      <c r="H69" s="559">
        <v>0</v>
      </c>
      <c r="K69" s="199"/>
      <c r="L69" s="181" t="s">
        <v>547</v>
      </c>
      <c r="M69" s="200"/>
      <c r="N69" s="201" t="s">
        <v>310</v>
      </c>
      <c r="O69" s="220" t="s">
        <v>548</v>
      </c>
      <c r="P69" s="206">
        <f t="shared" si="1"/>
        <v>0</v>
      </c>
      <c r="Q69" s="205">
        <f t="shared" si="1"/>
        <v>0</v>
      </c>
      <c r="R69" s="297"/>
      <c r="S69" s="205">
        <f>+D69</f>
        <v>0</v>
      </c>
      <c r="T69" s="268">
        <f>+F69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8">
        <v>0</v>
      </c>
      <c r="G70" s="558">
        <v>0</v>
      </c>
      <c r="H70" s="559">
        <v>0</v>
      </c>
      <c r="K70" s="199"/>
      <c r="L70" s="181" t="s">
        <v>549</v>
      </c>
      <c r="M70" s="181"/>
      <c r="N70" s="201" t="s">
        <v>309</v>
      </c>
      <c r="O70" s="220" t="s">
        <v>550</v>
      </c>
      <c r="P70" s="206">
        <f t="shared" si="1"/>
        <v>0</v>
      </c>
      <c r="Q70" s="205">
        <f t="shared" si="1"/>
        <v>0</v>
      </c>
      <c r="R70" s="297"/>
      <c r="S70" s="205">
        <f>+D70</f>
        <v>0</v>
      </c>
      <c r="T70" s="268">
        <f>+F70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8">
        <v>0</v>
      </c>
      <c r="G71" s="558">
        <v>0</v>
      </c>
      <c r="H71" s="559">
        <v>0</v>
      </c>
      <c r="K71" s="199"/>
      <c r="L71" s="181" t="s">
        <v>551</v>
      </c>
      <c r="M71" s="221"/>
      <c r="N71" s="201" t="s">
        <v>292</v>
      </c>
      <c r="O71" s="220"/>
      <c r="P71" s="226">
        <f>P68-P69-P70</f>
        <v>0</v>
      </c>
      <c r="Q71" s="225">
        <f>Q68-Q69-Q70</f>
        <v>0</v>
      </c>
      <c r="R71" s="297"/>
      <c r="S71" s="225">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8">
        <v>0</v>
      </c>
      <c r="G72" s="558">
        <v>0</v>
      </c>
      <c r="H72" s="559">
        <v>0</v>
      </c>
      <c r="K72" s="199"/>
      <c r="L72" s="181"/>
      <c r="M72" s="201" t="s">
        <v>487</v>
      </c>
      <c r="N72" s="202"/>
      <c r="O72" s="220" t="s">
        <v>552</v>
      </c>
      <c r="P72" s="206">
        <f>+A71</f>
        <v>0</v>
      </c>
      <c r="Q72" s="205">
        <f>+B71</f>
        <v>0</v>
      </c>
      <c r="R72" s="297"/>
      <c r="S72" s="205">
        <f>+D71</f>
        <v>0</v>
      </c>
      <c r="T72" s="268">
        <f>+F71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8">
        <v>0</v>
      </c>
      <c r="G73" s="558">
        <v>0</v>
      </c>
      <c r="H73" s="559">
        <v>0</v>
      </c>
      <c r="K73" s="199"/>
      <c r="L73" s="221"/>
      <c r="M73" s="201" t="s">
        <v>292</v>
      </c>
      <c r="N73" s="202"/>
      <c r="O73" s="220" t="s">
        <v>553</v>
      </c>
      <c r="P73" s="206">
        <f t="shared" ref="P73:S74" si="2">+A72</f>
        <v>0</v>
      </c>
      <c r="Q73" s="205">
        <f t="shared" si="2"/>
        <v>0</v>
      </c>
      <c r="R73" s="297"/>
      <c r="S73" s="205">
        <f t="shared" si="2"/>
        <v>0</v>
      </c>
      <c r="T73" s="268">
        <f>+F72</f>
        <v>0</v>
      </c>
      <c r="U73" s="269"/>
      <c r="V73" s="221"/>
      <c r="W73" s="201" t="s">
        <v>13</v>
      </c>
      <c r="X73" s="202"/>
      <c r="Y73" s="216" t="s">
        <v>15</v>
      </c>
      <c r="Z73" s="307">
        <f>+A119</f>
        <v>0</v>
      </c>
      <c r="AA73" s="277">
        <f>+B119</f>
        <v>0</v>
      </c>
      <c r="AB73" s="550">
        <f>+C119</f>
        <v>0</v>
      </c>
      <c r="AC73" s="549">
        <f>+E119</f>
        <v>0</v>
      </c>
      <c r="AD73" s="269"/>
      <c r="AE73" s="221"/>
      <c r="AF73" s="201" t="s">
        <v>13</v>
      </c>
      <c r="AG73" s="202"/>
      <c r="AH73" s="216" t="s">
        <v>402</v>
      </c>
      <c r="AI73" s="307">
        <f t="shared" ref="AI73:AL75" si="3">+A142</f>
        <v>0</v>
      </c>
      <c r="AJ73" s="277">
        <f t="shared" si="3"/>
        <v>0</v>
      </c>
      <c r="AK73" s="277">
        <f t="shared" si="3"/>
        <v>0</v>
      </c>
      <c r="AL73" s="553">
        <f t="shared" si="3"/>
        <v>0</v>
      </c>
    </row>
    <row r="74" spans="1:38" ht="14.45" customHeight="1">
      <c r="A74" s="557">
        <v>11877</v>
      </c>
      <c r="B74" s="558">
        <v>3750</v>
      </c>
      <c r="C74" s="558">
        <v>8127</v>
      </c>
      <c r="D74" s="558">
        <v>0</v>
      </c>
      <c r="E74" s="558">
        <v>6541</v>
      </c>
      <c r="F74" s="558">
        <v>1900</v>
      </c>
      <c r="G74" s="558">
        <v>0</v>
      </c>
      <c r="H74" s="559">
        <v>3436</v>
      </c>
      <c r="K74" s="199"/>
      <c r="L74" s="201" t="s">
        <v>478</v>
      </c>
      <c r="M74" s="202"/>
      <c r="N74" s="202"/>
      <c r="O74" s="220" t="s">
        <v>554</v>
      </c>
      <c r="P74" s="206">
        <f t="shared" si="2"/>
        <v>0</v>
      </c>
      <c r="Q74" s="205">
        <f t="shared" si="2"/>
        <v>0</v>
      </c>
      <c r="R74" s="297"/>
      <c r="S74" s="205">
        <f t="shared" si="2"/>
        <v>0</v>
      </c>
      <c r="T74" s="268">
        <f>+F73</f>
        <v>0</v>
      </c>
      <c r="U74" s="269"/>
      <c r="V74" s="201" t="s">
        <v>19</v>
      </c>
      <c r="W74" s="202"/>
      <c r="X74" s="202"/>
      <c r="Y74" s="216" t="s">
        <v>142</v>
      </c>
      <c r="Z74" s="307">
        <f t="shared" ref="Z74:AB75" si="4">+A120</f>
        <v>0</v>
      </c>
      <c r="AA74" s="277">
        <f t="shared" si="4"/>
        <v>0</v>
      </c>
      <c r="AB74" s="550">
        <f t="shared" si="4"/>
        <v>0</v>
      </c>
      <c r="AC74" s="549">
        <f>+E120</f>
        <v>0</v>
      </c>
      <c r="AD74" s="269"/>
      <c r="AE74" s="201" t="s">
        <v>19</v>
      </c>
      <c r="AF74" s="202"/>
      <c r="AG74" s="202"/>
      <c r="AH74" s="216" t="s">
        <v>403</v>
      </c>
      <c r="AI74" s="307">
        <f t="shared" si="3"/>
        <v>0</v>
      </c>
      <c r="AJ74" s="277">
        <f t="shared" si="3"/>
        <v>0</v>
      </c>
      <c r="AK74" s="277">
        <f t="shared" si="3"/>
        <v>0</v>
      </c>
      <c r="AL74" s="553">
        <f t="shared" si="3"/>
        <v>0</v>
      </c>
    </row>
    <row r="75" spans="1:38" ht="14.45" customHeight="1">
      <c r="A75" s="557">
        <v>3750</v>
      </c>
      <c r="B75" s="558">
        <v>3750</v>
      </c>
      <c r="C75" s="558">
        <v>0</v>
      </c>
      <c r="D75" s="558">
        <v>0</v>
      </c>
      <c r="E75" s="558">
        <v>0</v>
      </c>
      <c r="F75" s="558">
        <v>1900</v>
      </c>
      <c r="G75" s="558">
        <v>0</v>
      </c>
      <c r="H75" s="559">
        <v>1850</v>
      </c>
      <c r="K75" s="199" t="s">
        <v>83</v>
      </c>
      <c r="L75" s="200"/>
      <c r="M75" s="201" t="s">
        <v>304</v>
      </c>
      <c r="N75" s="202"/>
      <c r="O75" s="220" t="s">
        <v>555</v>
      </c>
      <c r="P75" s="206">
        <f>+A75</f>
        <v>3750</v>
      </c>
      <c r="Q75" s="205">
        <f>+B75</f>
        <v>3750</v>
      </c>
      <c r="R75" s="297"/>
      <c r="S75" s="205">
        <f>+D75</f>
        <v>0</v>
      </c>
      <c r="T75" s="268">
        <f t="shared" ref="T75:T85" si="5">+F75</f>
        <v>1900</v>
      </c>
      <c r="U75" s="269" t="s">
        <v>404</v>
      </c>
      <c r="V75" s="200"/>
      <c r="W75" s="201" t="s">
        <v>405</v>
      </c>
      <c r="X75" s="202"/>
      <c r="Y75" s="216" t="s">
        <v>406</v>
      </c>
      <c r="Z75" s="307">
        <f t="shared" si="4"/>
        <v>0</v>
      </c>
      <c r="AA75" s="277">
        <f t="shared" si="4"/>
        <v>0</v>
      </c>
      <c r="AB75" s="550">
        <f t="shared" si="4"/>
        <v>0</v>
      </c>
      <c r="AC75" s="549">
        <f>+E121</f>
        <v>0</v>
      </c>
      <c r="AD75" s="269" t="s">
        <v>407</v>
      </c>
      <c r="AE75" s="200"/>
      <c r="AF75" s="201" t="s">
        <v>405</v>
      </c>
      <c r="AG75" s="202"/>
      <c r="AH75" s="216" t="s">
        <v>408</v>
      </c>
      <c r="AI75" s="307">
        <f t="shared" si="3"/>
        <v>0</v>
      </c>
      <c r="AJ75" s="277">
        <f t="shared" si="3"/>
        <v>0</v>
      </c>
      <c r="AK75" s="277">
        <f t="shared" si="3"/>
        <v>0</v>
      </c>
      <c r="AL75" s="553">
        <f t="shared" si="3"/>
        <v>0</v>
      </c>
    </row>
    <row r="76" spans="1:38" ht="14.45" customHeight="1">
      <c r="A76" s="557">
        <v>0</v>
      </c>
      <c r="B76" s="558">
        <v>0</v>
      </c>
      <c r="C76" s="558">
        <v>0</v>
      </c>
      <c r="D76" s="558">
        <v>0</v>
      </c>
      <c r="E76" s="558">
        <v>0</v>
      </c>
      <c r="F76" s="558">
        <v>0</v>
      </c>
      <c r="G76" s="558">
        <v>0</v>
      </c>
      <c r="H76" s="559">
        <v>0</v>
      </c>
      <c r="K76" s="199"/>
      <c r="L76" s="200" t="s">
        <v>557</v>
      </c>
      <c r="M76" s="201" t="s">
        <v>303</v>
      </c>
      <c r="N76" s="202"/>
      <c r="O76" s="220" t="s">
        <v>558</v>
      </c>
      <c r="P76" s="206">
        <f t="shared" ref="P76:S85" si="6">+A76</f>
        <v>0</v>
      </c>
      <c r="Q76" s="205">
        <f t="shared" si="6"/>
        <v>0</v>
      </c>
      <c r="R76" s="297"/>
      <c r="S76" s="205">
        <f t="shared" si="6"/>
        <v>0</v>
      </c>
      <c r="T76" s="268">
        <f t="shared" si="5"/>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8">
        <v>0</v>
      </c>
      <c r="G77" s="558">
        <v>0</v>
      </c>
      <c r="H77" s="559">
        <v>0</v>
      </c>
      <c r="K77" s="199"/>
      <c r="L77" s="200" t="s">
        <v>559</v>
      </c>
      <c r="M77" s="201" t="s">
        <v>302</v>
      </c>
      <c r="N77" s="202"/>
      <c r="O77" s="220" t="s">
        <v>560</v>
      </c>
      <c r="P77" s="206">
        <f t="shared" si="6"/>
        <v>0</v>
      </c>
      <c r="Q77" s="205">
        <f t="shared" si="6"/>
        <v>0</v>
      </c>
      <c r="R77" s="297"/>
      <c r="S77" s="205">
        <f t="shared" si="6"/>
        <v>0</v>
      </c>
      <c r="T77" s="268">
        <f t="shared" si="5"/>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8">
        <v>0</v>
      </c>
      <c r="G78" s="558">
        <v>0</v>
      </c>
      <c r="H78" s="559">
        <v>0</v>
      </c>
      <c r="K78" s="199"/>
      <c r="L78" s="200" t="s">
        <v>561</v>
      </c>
      <c r="M78" s="201" t="s">
        <v>283</v>
      </c>
      <c r="N78" s="202"/>
      <c r="O78" s="220" t="s">
        <v>562</v>
      </c>
      <c r="P78" s="206">
        <f t="shared" si="6"/>
        <v>0</v>
      </c>
      <c r="Q78" s="205">
        <f t="shared" si="6"/>
        <v>0</v>
      </c>
      <c r="R78" s="297"/>
      <c r="S78" s="205">
        <f t="shared" si="6"/>
        <v>0</v>
      </c>
      <c r="T78" s="268">
        <f t="shared" si="5"/>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8">
        <v>0</v>
      </c>
      <c r="G79" s="558">
        <v>0</v>
      </c>
      <c r="H79" s="559">
        <v>0</v>
      </c>
      <c r="K79" s="199"/>
      <c r="L79" s="200" t="s">
        <v>469</v>
      </c>
      <c r="M79" s="201" t="s">
        <v>301</v>
      </c>
      <c r="N79" s="202"/>
      <c r="O79" s="220" t="s">
        <v>563</v>
      </c>
      <c r="P79" s="206">
        <f t="shared" si="6"/>
        <v>0</v>
      </c>
      <c r="Q79" s="205">
        <f t="shared" si="6"/>
        <v>0</v>
      </c>
      <c r="R79" s="297"/>
      <c r="S79" s="205">
        <f t="shared" si="6"/>
        <v>0</v>
      </c>
      <c r="T79" s="268">
        <f t="shared" si="5"/>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0</v>
      </c>
      <c r="B80" s="558">
        <v>0</v>
      </c>
      <c r="C80" s="558">
        <v>0</v>
      </c>
      <c r="D80" s="558">
        <v>0</v>
      </c>
      <c r="E80" s="558">
        <v>0</v>
      </c>
      <c r="F80" s="558">
        <v>0</v>
      </c>
      <c r="G80" s="558">
        <v>0</v>
      </c>
      <c r="H80" s="559">
        <v>0</v>
      </c>
      <c r="K80" s="199"/>
      <c r="L80" s="200" t="s">
        <v>420</v>
      </c>
      <c r="M80" s="201" t="s">
        <v>564</v>
      </c>
      <c r="N80" s="202"/>
      <c r="O80" s="220" t="s">
        <v>565</v>
      </c>
      <c r="P80" s="206">
        <f t="shared" si="6"/>
        <v>0</v>
      </c>
      <c r="Q80" s="205">
        <f t="shared" si="6"/>
        <v>0</v>
      </c>
      <c r="R80" s="297"/>
      <c r="S80" s="205">
        <f t="shared" si="6"/>
        <v>0</v>
      </c>
      <c r="T80" s="268">
        <f t="shared" si="5"/>
        <v>0</v>
      </c>
      <c r="U80" s="269"/>
      <c r="V80" s="200" t="s">
        <v>38</v>
      </c>
      <c r="W80" s="201" t="s">
        <v>149</v>
      </c>
      <c r="X80" s="202"/>
      <c r="Y80" s="203" t="s">
        <v>413</v>
      </c>
      <c r="Z80" s="307">
        <f>+A122</f>
        <v>0</v>
      </c>
      <c r="AA80" s="277">
        <f>+B122</f>
        <v>0</v>
      </c>
      <c r="AB80" s="550">
        <f>+C122</f>
        <v>0</v>
      </c>
      <c r="AC80" s="549">
        <f>+E122</f>
        <v>0</v>
      </c>
      <c r="AD80" s="269" t="s">
        <v>414</v>
      </c>
      <c r="AE80" s="200" t="s">
        <v>38</v>
      </c>
      <c r="AF80" s="201" t="s">
        <v>149</v>
      </c>
      <c r="AG80" s="202"/>
      <c r="AH80" s="203" t="s">
        <v>415</v>
      </c>
      <c r="AI80" s="307">
        <f>+A145</f>
        <v>0</v>
      </c>
      <c r="AJ80" s="277">
        <f>+B145</f>
        <v>0</v>
      </c>
      <c r="AK80" s="277">
        <f>+C145</f>
        <v>0</v>
      </c>
      <c r="AL80" s="553">
        <f>+D145</f>
        <v>0</v>
      </c>
    </row>
    <row r="81" spans="1:38" ht="14.45" customHeight="1">
      <c r="A81" s="557">
        <v>0</v>
      </c>
      <c r="B81" s="558">
        <v>0</v>
      </c>
      <c r="C81" s="558">
        <v>0</v>
      </c>
      <c r="D81" s="558">
        <v>0</v>
      </c>
      <c r="E81" s="558">
        <v>0</v>
      </c>
      <c r="F81" s="558">
        <v>0</v>
      </c>
      <c r="G81" s="558">
        <v>0</v>
      </c>
      <c r="H81" s="559">
        <v>0</v>
      </c>
      <c r="K81" s="199"/>
      <c r="L81" s="200" t="s">
        <v>551</v>
      </c>
      <c r="M81" s="201" t="s">
        <v>284</v>
      </c>
      <c r="N81" s="202"/>
      <c r="O81" s="220" t="s">
        <v>566</v>
      </c>
      <c r="P81" s="206">
        <f t="shared" si="6"/>
        <v>0</v>
      </c>
      <c r="Q81" s="205">
        <f t="shared" si="6"/>
        <v>0</v>
      </c>
      <c r="R81" s="297"/>
      <c r="S81" s="205">
        <f t="shared" si="6"/>
        <v>0</v>
      </c>
      <c r="T81" s="268">
        <f t="shared" si="5"/>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8127</v>
      </c>
      <c r="B82" s="558">
        <v>0</v>
      </c>
      <c r="C82" s="558">
        <v>8127</v>
      </c>
      <c r="D82" s="558">
        <v>0</v>
      </c>
      <c r="E82" s="558">
        <v>6541</v>
      </c>
      <c r="F82" s="558">
        <v>0</v>
      </c>
      <c r="G82" s="558">
        <v>0</v>
      </c>
      <c r="H82" s="559">
        <v>1586</v>
      </c>
      <c r="K82" s="199" t="s">
        <v>608</v>
      </c>
      <c r="L82" s="221"/>
      <c r="M82" s="201" t="s">
        <v>292</v>
      </c>
      <c r="N82" s="202"/>
      <c r="O82" s="220" t="s">
        <v>453</v>
      </c>
      <c r="P82" s="206">
        <f t="shared" si="6"/>
        <v>8127</v>
      </c>
      <c r="Q82" s="205">
        <f t="shared" si="6"/>
        <v>0</v>
      </c>
      <c r="R82" s="297"/>
      <c r="S82" s="205">
        <f t="shared" si="6"/>
        <v>0</v>
      </c>
      <c r="T82" s="268">
        <f t="shared" si="5"/>
        <v>0</v>
      </c>
      <c r="U82" s="269"/>
      <c r="V82" s="221"/>
      <c r="W82" s="201" t="s">
        <v>13</v>
      </c>
      <c r="X82" s="202"/>
      <c r="Y82" s="203"/>
      <c r="Z82" s="551">
        <v>0</v>
      </c>
      <c r="AA82" s="552">
        <v>0</v>
      </c>
      <c r="AB82" s="280">
        <v>0</v>
      </c>
      <c r="AC82" s="279">
        <v>0</v>
      </c>
      <c r="AD82" s="269" t="s">
        <v>418</v>
      </c>
      <c r="AE82" s="221"/>
      <c r="AF82" s="201" t="s">
        <v>13</v>
      </c>
      <c r="AG82" s="202"/>
      <c r="AH82" s="203"/>
      <c r="AI82" s="310">
        <v>0</v>
      </c>
      <c r="AJ82" s="311">
        <v>0</v>
      </c>
      <c r="AK82" s="278">
        <v>0</v>
      </c>
      <c r="AL82" s="312">
        <v>0</v>
      </c>
    </row>
    <row r="83" spans="1:38" ht="14.45" customHeight="1">
      <c r="A83" s="557">
        <v>3762</v>
      </c>
      <c r="B83" s="558">
        <v>3762</v>
      </c>
      <c r="C83" s="558">
        <v>0</v>
      </c>
      <c r="D83" s="558">
        <v>0</v>
      </c>
      <c r="E83" s="558">
        <v>0</v>
      </c>
      <c r="F83" s="558">
        <v>0</v>
      </c>
      <c r="G83" s="558">
        <v>0</v>
      </c>
      <c r="H83" s="559">
        <v>3762</v>
      </c>
      <c r="K83" s="199" t="s">
        <v>4</v>
      </c>
      <c r="L83" s="178" t="s">
        <v>480</v>
      </c>
      <c r="M83" s="202"/>
      <c r="N83" s="202"/>
      <c r="O83" s="220" t="s">
        <v>568</v>
      </c>
      <c r="P83" s="206">
        <f t="shared" si="6"/>
        <v>3762</v>
      </c>
      <c r="Q83" s="205">
        <f t="shared" si="6"/>
        <v>3762</v>
      </c>
      <c r="R83" s="297"/>
      <c r="S83" s="205">
        <f t="shared" si="6"/>
        <v>0</v>
      </c>
      <c r="T83" s="268">
        <f t="shared" si="5"/>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8">
        <v>0</v>
      </c>
      <c r="G84" s="558">
        <v>0</v>
      </c>
      <c r="H84" s="559">
        <v>0</v>
      </c>
      <c r="K84" s="199"/>
      <c r="L84" s="200"/>
      <c r="M84" s="201" t="s">
        <v>298</v>
      </c>
      <c r="N84" s="202"/>
      <c r="O84" s="220" t="s">
        <v>569</v>
      </c>
      <c r="P84" s="206">
        <f t="shared" si="6"/>
        <v>0</v>
      </c>
      <c r="Q84" s="205">
        <f t="shared" si="6"/>
        <v>0</v>
      </c>
      <c r="R84" s="297"/>
      <c r="S84" s="205">
        <f t="shared" si="6"/>
        <v>0</v>
      </c>
      <c r="T84" s="268">
        <f t="shared" si="5"/>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3762</v>
      </c>
      <c r="B85" s="558">
        <v>3762</v>
      </c>
      <c r="C85" s="558">
        <v>0</v>
      </c>
      <c r="D85" s="558">
        <v>0</v>
      </c>
      <c r="E85" s="558">
        <v>0</v>
      </c>
      <c r="F85" s="558">
        <v>0</v>
      </c>
      <c r="G85" s="558">
        <v>0</v>
      </c>
      <c r="H85" s="559">
        <v>3762</v>
      </c>
      <c r="K85" s="199"/>
      <c r="L85" s="200"/>
      <c r="M85" s="201" t="s">
        <v>297</v>
      </c>
      <c r="N85" s="202"/>
      <c r="O85" s="220" t="s">
        <v>570</v>
      </c>
      <c r="P85" s="206">
        <f t="shared" si="6"/>
        <v>3762</v>
      </c>
      <c r="Q85" s="205">
        <f t="shared" si="6"/>
        <v>3762</v>
      </c>
      <c r="R85" s="297"/>
      <c r="S85" s="205">
        <f t="shared" si="6"/>
        <v>0</v>
      </c>
      <c r="T85" s="268">
        <f t="shared" si="5"/>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22728</v>
      </c>
      <c r="B86" s="558">
        <v>22728</v>
      </c>
      <c r="C86" s="558">
        <v>0</v>
      </c>
      <c r="D86" s="558">
        <v>0</v>
      </c>
      <c r="E86" s="558">
        <v>1193</v>
      </c>
      <c r="F86" s="558">
        <v>6000</v>
      </c>
      <c r="G86" s="558">
        <v>0</v>
      </c>
      <c r="H86" s="559">
        <v>15535</v>
      </c>
      <c r="K86" s="199"/>
      <c r="L86" s="200"/>
      <c r="M86" s="201" t="s">
        <v>292</v>
      </c>
      <c r="N86" s="202"/>
      <c r="O86" s="220"/>
      <c r="P86" s="226">
        <f>P83-P84-P85</f>
        <v>0</v>
      </c>
      <c r="Q86" s="225">
        <f>Q83-Q84-Q85</f>
        <v>0</v>
      </c>
      <c r="R86" s="297"/>
      <c r="S86" s="225">
        <f>S83-S84-S85</f>
        <v>0</v>
      </c>
      <c r="T86" s="275">
        <f>T83-T84-T85</f>
        <v>0</v>
      </c>
      <c r="U86" s="269"/>
      <c r="V86" s="200"/>
      <c r="W86" s="201" t="s">
        <v>13</v>
      </c>
      <c r="X86" s="202"/>
      <c r="Y86" s="203" t="s">
        <v>422</v>
      </c>
      <c r="Z86" s="307">
        <f>+A123</f>
        <v>0</v>
      </c>
      <c r="AA86" s="277">
        <f>+B123</f>
        <v>0</v>
      </c>
      <c r="AB86" s="550">
        <f>+C123</f>
        <v>0</v>
      </c>
      <c r="AC86" s="549">
        <f>+E123</f>
        <v>0</v>
      </c>
      <c r="AD86" s="269" t="s">
        <v>423</v>
      </c>
      <c r="AE86" s="200"/>
      <c r="AF86" s="201" t="s">
        <v>13</v>
      </c>
      <c r="AG86" s="202"/>
      <c r="AH86" s="203" t="s">
        <v>424</v>
      </c>
      <c r="AI86" s="307">
        <f>+A146</f>
        <v>0</v>
      </c>
      <c r="AJ86" s="277">
        <f>+B146</f>
        <v>0</v>
      </c>
      <c r="AK86" s="277">
        <f>+C146</f>
        <v>0</v>
      </c>
      <c r="AL86" s="553">
        <f>+D146</f>
        <v>0</v>
      </c>
    </row>
    <row r="87" spans="1:38" ht="14.45" customHeight="1">
      <c r="A87" s="557">
        <v>16578</v>
      </c>
      <c r="B87" s="558">
        <v>16578</v>
      </c>
      <c r="C87" s="558">
        <v>0</v>
      </c>
      <c r="D87" s="558">
        <v>0</v>
      </c>
      <c r="E87" s="558">
        <v>788</v>
      </c>
      <c r="F87" s="558">
        <v>6000</v>
      </c>
      <c r="G87" s="558">
        <v>0</v>
      </c>
      <c r="H87" s="559">
        <v>9790</v>
      </c>
      <c r="K87" s="199"/>
      <c r="L87" s="178"/>
      <c r="M87" s="201" t="s">
        <v>280</v>
      </c>
      <c r="N87" s="202"/>
      <c r="O87" s="220" t="s">
        <v>571</v>
      </c>
      <c r="P87" s="206">
        <f>+A87</f>
        <v>16578</v>
      </c>
      <c r="Q87" s="205">
        <f>+B87</f>
        <v>16578</v>
      </c>
      <c r="R87" s="297"/>
      <c r="S87" s="205">
        <f>+D87</f>
        <v>0</v>
      </c>
      <c r="T87" s="268">
        <f t="shared" ref="T87:T97" si="7">+F87</f>
        <v>6000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4450</v>
      </c>
      <c r="B88" s="558">
        <v>4450</v>
      </c>
      <c r="C88" s="558">
        <v>0</v>
      </c>
      <c r="D88" s="558">
        <v>0</v>
      </c>
      <c r="E88" s="558">
        <v>220</v>
      </c>
      <c r="F88" s="558">
        <v>0</v>
      </c>
      <c r="G88" s="558">
        <v>0</v>
      </c>
      <c r="H88" s="559">
        <v>4230</v>
      </c>
      <c r="K88" s="199"/>
      <c r="L88" s="200"/>
      <c r="M88" s="201" t="s">
        <v>281</v>
      </c>
      <c r="N88" s="202"/>
      <c r="O88" s="220" t="s">
        <v>573</v>
      </c>
      <c r="P88" s="206">
        <f t="shared" ref="P88:S97" si="8">+A88</f>
        <v>4450</v>
      </c>
      <c r="Q88" s="205">
        <f t="shared" si="8"/>
        <v>4450</v>
      </c>
      <c r="R88" s="297"/>
      <c r="S88" s="205">
        <f t="shared" si="8"/>
        <v>0</v>
      </c>
      <c r="T88" s="268">
        <f t="shared" si="7"/>
        <v>0</v>
      </c>
      <c r="U88" s="269"/>
      <c r="V88" s="200"/>
      <c r="W88" s="201" t="s">
        <v>426</v>
      </c>
      <c r="X88" s="202"/>
      <c r="Y88" s="203" t="s">
        <v>427</v>
      </c>
      <c r="Z88" s="307">
        <f t="shared" ref="Z88:AB89" si="9">+A125</f>
        <v>2156</v>
      </c>
      <c r="AA88" s="277">
        <f t="shared" si="9"/>
        <v>0</v>
      </c>
      <c r="AB88" s="550">
        <f t="shared" si="9"/>
        <v>0</v>
      </c>
      <c r="AC88" s="549">
        <f>+E125</f>
        <v>0</v>
      </c>
      <c r="AD88" s="269"/>
      <c r="AE88" s="200"/>
      <c r="AF88" s="201" t="s">
        <v>426</v>
      </c>
      <c r="AG88" s="202"/>
      <c r="AH88" s="203" t="s">
        <v>428</v>
      </c>
      <c r="AI88" s="307">
        <f t="shared" ref="AI88:AL89" si="10">+A148</f>
        <v>0</v>
      </c>
      <c r="AJ88" s="277">
        <f t="shared" si="10"/>
        <v>0</v>
      </c>
      <c r="AK88" s="277">
        <f t="shared" si="10"/>
        <v>0</v>
      </c>
      <c r="AL88" s="553">
        <f t="shared" si="10"/>
        <v>0</v>
      </c>
    </row>
    <row r="89" spans="1:38" ht="14.45" customHeight="1">
      <c r="A89" s="557">
        <v>1700</v>
      </c>
      <c r="B89" s="558">
        <v>1700</v>
      </c>
      <c r="C89" s="558">
        <v>0</v>
      </c>
      <c r="D89" s="558">
        <v>0</v>
      </c>
      <c r="E89" s="558">
        <v>185</v>
      </c>
      <c r="F89" s="558">
        <v>0</v>
      </c>
      <c r="G89" s="558">
        <v>0</v>
      </c>
      <c r="H89" s="559">
        <v>1515</v>
      </c>
      <c r="K89" s="199" t="s">
        <v>574</v>
      </c>
      <c r="L89" s="200"/>
      <c r="M89" s="201" t="s">
        <v>282</v>
      </c>
      <c r="N89" s="202"/>
      <c r="O89" s="220" t="s">
        <v>575</v>
      </c>
      <c r="P89" s="206">
        <f t="shared" si="8"/>
        <v>1700</v>
      </c>
      <c r="Q89" s="205">
        <f t="shared" si="8"/>
        <v>1700</v>
      </c>
      <c r="R89" s="297"/>
      <c r="S89" s="205">
        <f t="shared" si="8"/>
        <v>0</v>
      </c>
      <c r="T89" s="268">
        <f t="shared" si="7"/>
        <v>0</v>
      </c>
      <c r="U89" s="269"/>
      <c r="V89" s="200"/>
      <c r="W89" s="201" t="s">
        <v>429</v>
      </c>
      <c r="X89" s="202"/>
      <c r="Y89" s="203" t="s">
        <v>430</v>
      </c>
      <c r="Z89" s="307">
        <f t="shared" si="9"/>
        <v>0</v>
      </c>
      <c r="AA89" s="277">
        <f t="shared" si="9"/>
        <v>0</v>
      </c>
      <c r="AB89" s="550">
        <f t="shared" si="9"/>
        <v>0</v>
      </c>
      <c r="AC89" s="549">
        <f>+E126</f>
        <v>0</v>
      </c>
      <c r="AD89" s="269"/>
      <c r="AE89" s="200"/>
      <c r="AF89" s="201" t="s">
        <v>429</v>
      </c>
      <c r="AG89" s="202"/>
      <c r="AH89" s="203" t="s">
        <v>431</v>
      </c>
      <c r="AI89" s="307">
        <f t="shared" si="10"/>
        <v>0</v>
      </c>
      <c r="AJ89" s="277">
        <f t="shared" si="10"/>
        <v>0</v>
      </c>
      <c r="AK89" s="277">
        <f t="shared" si="10"/>
        <v>0</v>
      </c>
      <c r="AL89" s="553">
        <f t="shared" si="10"/>
        <v>0</v>
      </c>
    </row>
    <row r="90" spans="1:38" ht="14.45" customHeight="1">
      <c r="A90" s="557">
        <v>0</v>
      </c>
      <c r="B90" s="558">
        <v>0</v>
      </c>
      <c r="C90" s="558">
        <v>0</v>
      </c>
      <c r="D90" s="558">
        <v>0</v>
      </c>
      <c r="E90" s="558">
        <v>0</v>
      </c>
      <c r="F90" s="558">
        <v>0</v>
      </c>
      <c r="G90" s="558">
        <v>0</v>
      </c>
      <c r="H90" s="559">
        <v>0</v>
      </c>
      <c r="K90" s="199"/>
      <c r="L90" s="200" t="s">
        <v>576</v>
      </c>
      <c r="M90" s="201" t="s">
        <v>283</v>
      </c>
      <c r="N90" s="202"/>
      <c r="O90" s="220" t="s">
        <v>577</v>
      </c>
      <c r="P90" s="206">
        <f t="shared" si="8"/>
        <v>0</v>
      </c>
      <c r="Q90" s="205">
        <f t="shared" si="8"/>
        <v>0</v>
      </c>
      <c r="R90" s="297"/>
      <c r="S90" s="205">
        <f t="shared" si="8"/>
        <v>0</v>
      </c>
      <c r="T90" s="268">
        <f t="shared" si="7"/>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8">
        <v>0</v>
      </c>
      <c r="G91" s="558">
        <v>0</v>
      </c>
      <c r="H91" s="559">
        <v>0</v>
      </c>
      <c r="K91" s="199"/>
      <c r="L91" s="200"/>
      <c r="M91" s="201" t="s">
        <v>284</v>
      </c>
      <c r="N91" s="202"/>
      <c r="O91" s="220" t="s">
        <v>578</v>
      </c>
      <c r="P91" s="206">
        <f t="shared" si="8"/>
        <v>0</v>
      </c>
      <c r="Q91" s="205">
        <f t="shared" si="8"/>
        <v>0</v>
      </c>
      <c r="R91" s="297"/>
      <c r="S91" s="205">
        <f t="shared" si="8"/>
        <v>0</v>
      </c>
      <c r="T91" s="268">
        <f t="shared" si="7"/>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8">
        <v>0</v>
      </c>
      <c r="G92" s="558">
        <v>0</v>
      </c>
      <c r="H92" s="559">
        <v>0</v>
      </c>
      <c r="K92" s="199"/>
      <c r="L92" s="200"/>
      <c r="M92" s="201" t="s">
        <v>326</v>
      </c>
      <c r="N92" s="202"/>
      <c r="O92" s="220" t="s">
        <v>579</v>
      </c>
      <c r="P92" s="206">
        <f t="shared" si="8"/>
        <v>0</v>
      </c>
      <c r="Q92" s="205">
        <f t="shared" si="8"/>
        <v>0</v>
      </c>
      <c r="R92" s="297"/>
      <c r="S92" s="205">
        <f t="shared" si="8"/>
        <v>0</v>
      </c>
      <c r="T92" s="268">
        <f t="shared" si="7"/>
        <v>0</v>
      </c>
      <c r="U92" s="269"/>
      <c r="V92" s="200"/>
      <c r="W92" s="201" t="s">
        <v>57</v>
      </c>
      <c r="X92" s="202"/>
      <c r="Y92" s="203" t="s">
        <v>140</v>
      </c>
      <c r="Z92" s="307">
        <f>+A127</f>
        <v>0</v>
      </c>
      <c r="AA92" s="277">
        <f>+B127</f>
        <v>0</v>
      </c>
      <c r="AB92" s="550">
        <f>+C127</f>
        <v>0</v>
      </c>
      <c r="AC92" s="549">
        <f>+E127</f>
        <v>0</v>
      </c>
      <c r="AD92" s="269"/>
      <c r="AE92" s="200"/>
      <c r="AF92" s="201" t="s">
        <v>57</v>
      </c>
      <c r="AG92" s="202"/>
      <c r="AH92" s="203" t="s">
        <v>433</v>
      </c>
      <c r="AI92" s="307">
        <f>+A150</f>
        <v>0</v>
      </c>
      <c r="AJ92" s="277">
        <f>+B150</f>
        <v>0</v>
      </c>
      <c r="AK92" s="277">
        <f>+C150</f>
        <v>0</v>
      </c>
      <c r="AL92" s="553">
        <f>+D150</f>
        <v>0</v>
      </c>
    </row>
    <row r="93" spans="1:38" ht="14.45" customHeight="1">
      <c r="A93" s="557">
        <v>0</v>
      </c>
      <c r="B93" s="558">
        <v>0</v>
      </c>
      <c r="C93" s="558">
        <v>0</v>
      </c>
      <c r="D93" s="558">
        <v>0</v>
      </c>
      <c r="E93" s="558">
        <v>0</v>
      </c>
      <c r="F93" s="558">
        <v>0</v>
      </c>
      <c r="G93" s="558">
        <v>0</v>
      </c>
      <c r="H93" s="559">
        <v>0</v>
      </c>
      <c r="K93" s="199"/>
      <c r="L93" s="200"/>
      <c r="M93" s="178" t="s">
        <v>285</v>
      </c>
      <c r="N93" s="202"/>
      <c r="O93" s="220" t="s">
        <v>580</v>
      </c>
      <c r="P93" s="206">
        <f t="shared" si="8"/>
        <v>0</v>
      </c>
      <c r="Q93" s="205">
        <f t="shared" si="8"/>
        <v>0</v>
      </c>
      <c r="R93" s="297"/>
      <c r="S93" s="205">
        <f t="shared" si="8"/>
        <v>0</v>
      </c>
      <c r="T93" s="268">
        <f t="shared" si="7"/>
        <v>0</v>
      </c>
      <c r="U93" s="269" t="s">
        <v>434</v>
      </c>
      <c r="V93" s="200"/>
      <c r="W93" s="178" t="s">
        <v>60</v>
      </c>
      <c r="X93" s="202"/>
      <c r="Y93" s="203" t="s">
        <v>435</v>
      </c>
      <c r="Z93" s="307">
        <f t="shared" ref="Z93:AB96" si="11">+A128</f>
        <v>0</v>
      </c>
      <c r="AA93" s="277">
        <f t="shared" si="11"/>
        <v>0</v>
      </c>
      <c r="AB93" s="550">
        <f t="shared" si="11"/>
        <v>0</v>
      </c>
      <c r="AC93" s="549">
        <f>+E128</f>
        <v>0</v>
      </c>
      <c r="AD93" s="269"/>
      <c r="AE93" s="200"/>
      <c r="AF93" s="178" t="s">
        <v>60</v>
      </c>
      <c r="AG93" s="202"/>
      <c r="AH93" s="203" t="s">
        <v>436</v>
      </c>
      <c r="AI93" s="307">
        <f t="shared" ref="AI93:AL96" si="12">+A151</f>
        <v>0</v>
      </c>
      <c r="AJ93" s="277">
        <f t="shared" si="12"/>
        <v>0</v>
      </c>
      <c r="AK93" s="277">
        <f t="shared" si="12"/>
        <v>0</v>
      </c>
      <c r="AL93" s="553">
        <f t="shared" si="12"/>
        <v>0</v>
      </c>
    </row>
    <row r="94" spans="1:38" ht="14.45" customHeight="1">
      <c r="A94" s="557">
        <v>0</v>
      </c>
      <c r="B94" s="558">
        <v>0</v>
      </c>
      <c r="C94" s="558">
        <v>0</v>
      </c>
      <c r="D94" s="558">
        <v>0</v>
      </c>
      <c r="E94" s="558">
        <v>0</v>
      </c>
      <c r="F94" s="558">
        <v>0</v>
      </c>
      <c r="G94" s="558">
        <v>0</v>
      </c>
      <c r="H94" s="559">
        <v>0</v>
      </c>
      <c r="K94" s="199"/>
      <c r="L94" s="200" t="s">
        <v>581</v>
      </c>
      <c r="M94" s="200"/>
      <c r="N94" s="201" t="s">
        <v>286</v>
      </c>
      <c r="O94" s="220" t="s">
        <v>582</v>
      </c>
      <c r="P94" s="206">
        <f t="shared" si="8"/>
        <v>0</v>
      </c>
      <c r="Q94" s="205">
        <f t="shared" si="8"/>
        <v>0</v>
      </c>
      <c r="R94" s="297"/>
      <c r="S94" s="205">
        <f t="shared" si="8"/>
        <v>0</v>
      </c>
      <c r="T94" s="268">
        <f t="shared" si="7"/>
        <v>0</v>
      </c>
      <c r="U94" s="269"/>
      <c r="V94" s="200" t="s">
        <v>59</v>
      </c>
      <c r="W94" s="200"/>
      <c r="X94" s="201" t="s">
        <v>62</v>
      </c>
      <c r="Y94" s="203" t="s">
        <v>437</v>
      </c>
      <c r="Z94" s="307">
        <f t="shared" si="11"/>
        <v>0</v>
      </c>
      <c r="AA94" s="277">
        <f t="shared" si="11"/>
        <v>0</v>
      </c>
      <c r="AB94" s="550">
        <f t="shared" si="11"/>
        <v>0</v>
      </c>
      <c r="AC94" s="549">
        <f>+E129</f>
        <v>0</v>
      </c>
      <c r="AD94" s="269"/>
      <c r="AE94" s="200" t="s">
        <v>59</v>
      </c>
      <c r="AF94" s="200"/>
      <c r="AG94" s="201" t="s">
        <v>62</v>
      </c>
      <c r="AH94" s="203" t="s">
        <v>438</v>
      </c>
      <c r="AI94" s="307">
        <f>+A152</f>
        <v>0</v>
      </c>
      <c r="AJ94" s="277">
        <f t="shared" si="12"/>
        <v>0</v>
      </c>
      <c r="AK94" s="277">
        <f t="shared" si="12"/>
        <v>0</v>
      </c>
      <c r="AL94" s="553">
        <f t="shared" si="12"/>
        <v>0</v>
      </c>
    </row>
    <row r="95" spans="1:38" ht="14.45" customHeight="1">
      <c r="A95" s="557">
        <v>0</v>
      </c>
      <c r="B95" s="558">
        <v>0</v>
      </c>
      <c r="C95" s="558">
        <v>0</v>
      </c>
      <c r="D95" s="558">
        <v>0</v>
      </c>
      <c r="E95" s="558">
        <v>0</v>
      </c>
      <c r="F95" s="558">
        <v>0</v>
      </c>
      <c r="G95" s="558">
        <v>0</v>
      </c>
      <c r="H95" s="559">
        <v>0</v>
      </c>
      <c r="K95" s="199"/>
      <c r="L95" s="200"/>
      <c r="M95" s="200"/>
      <c r="N95" s="201" t="s">
        <v>287</v>
      </c>
      <c r="O95" s="220" t="s">
        <v>584</v>
      </c>
      <c r="P95" s="206">
        <f t="shared" si="8"/>
        <v>0</v>
      </c>
      <c r="Q95" s="205">
        <f t="shared" si="8"/>
        <v>0</v>
      </c>
      <c r="R95" s="297"/>
      <c r="S95" s="205">
        <f t="shared" si="8"/>
        <v>0</v>
      </c>
      <c r="T95" s="268">
        <f t="shared" si="7"/>
        <v>0</v>
      </c>
      <c r="U95" s="269"/>
      <c r="V95" s="200"/>
      <c r="W95" s="200"/>
      <c r="X95" s="201" t="s">
        <v>64</v>
      </c>
      <c r="Y95" s="203" t="s">
        <v>439</v>
      </c>
      <c r="Z95" s="307">
        <f t="shared" si="11"/>
        <v>0</v>
      </c>
      <c r="AA95" s="277">
        <f t="shared" si="11"/>
        <v>0</v>
      </c>
      <c r="AB95" s="550">
        <f t="shared" si="11"/>
        <v>0</v>
      </c>
      <c r="AC95" s="549">
        <f>+E130</f>
        <v>0</v>
      </c>
      <c r="AD95" s="269"/>
      <c r="AE95" s="200"/>
      <c r="AF95" s="200"/>
      <c r="AG95" s="201" t="s">
        <v>64</v>
      </c>
      <c r="AH95" s="203" t="s">
        <v>440</v>
      </c>
      <c r="AI95" s="307">
        <f>+A153</f>
        <v>0</v>
      </c>
      <c r="AJ95" s="277">
        <f t="shared" si="12"/>
        <v>0</v>
      </c>
      <c r="AK95" s="277">
        <f t="shared" si="12"/>
        <v>0</v>
      </c>
      <c r="AL95" s="553">
        <f t="shared" si="12"/>
        <v>0</v>
      </c>
    </row>
    <row r="96" spans="1:38" ht="14.45" customHeight="1">
      <c r="A96" s="557">
        <v>0</v>
      </c>
      <c r="B96" s="558">
        <v>0</v>
      </c>
      <c r="C96" s="558">
        <v>0</v>
      </c>
      <c r="D96" s="558">
        <v>0</v>
      </c>
      <c r="E96" s="558">
        <v>0</v>
      </c>
      <c r="F96" s="558">
        <v>0</v>
      </c>
      <c r="G96" s="558">
        <v>0</v>
      </c>
      <c r="H96" s="559">
        <v>0</v>
      </c>
      <c r="K96" s="199" t="s">
        <v>420</v>
      </c>
      <c r="L96" s="200"/>
      <c r="M96" s="200"/>
      <c r="N96" s="201" t="s">
        <v>288</v>
      </c>
      <c r="O96" s="220" t="s">
        <v>585</v>
      </c>
      <c r="P96" s="206">
        <f t="shared" si="8"/>
        <v>0</v>
      </c>
      <c r="Q96" s="205">
        <f t="shared" si="8"/>
        <v>0</v>
      </c>
      <c r="R96" s="297"/>
      <c r="S96" s="205">
        <f t="shared" si="8"/>
        <v>0</v>
      </c>
      <c r="T96" s="268">
        <f t="shared" si="7"/>
        <v>0</v>
      </c>
      <c r="U96" s="269"/>
      <c r="V96" s="200"/>
      <c r="W96" s="200"/>
      <c r="X96" s="201" t="s">
        <v>66</v>
      </c>
      <c r="Y96" s="203" t="s">
        <v>441</v>
      </c>
      <c r="Z96" s="307">
        <f>+A131</f>
        <v>0</v>
      </c>
      <c r="AA96" s="277">
        <f t="shared" si="11"/>
        <v>0</v>
      </c>
      <c r="AB96" s="550">
        <f t="shared" si="11"/>
        <v>0</v>
      </c>
      <c r="AC96" s="549">
        <f>+E131</f>
        <v>0</v>
      </c>
      <c r="AD96" s="269"/>
      <c r="AE96" s="200"/>
      <c r="AF96" s="200"/>
      <c r="AG96" s="201" t="s">
        <v>66</v>
      </c>
      <c r="AH96" s="203" t="s">
        <v>442</v>
      </c>
      <c r="AI96" s="307">
        <f>+A154</f>
        <v>0</v>
      </c>
      <c r="AJ96" s="277">
        <f t="shared" si="12"/>
        <v>0</v>
      </c>
      <c r="AK96" s="277">
        <f t="shared" si="12"/>
        <v>0</v>
      </c>
      <c r="AL96" s="553">
        <f t="shared" si="12"/>
        <v>0</v>
      </c>
    </row>
    <row r="97" spans="1:38" ht="14.45" customHeight="1">
      <c r="A97" s="557">
        <v>0</v>
      </c>
      <c r="B97" s="558">
        <v>0</v>
      </c>
      <c r="C97" s="558">
        <v>0</v>
      </c>
      <c r="D97" s="558">
        <v>0</v>
      </c>
      <c r="E97" s="558">
        <v>0</v>
      </c>
      <c r="F97" s="558">
        <v>0</v>
      </c>
      <c r="G97" s="558">
        <v>0</v>
      </c>
      <c r="H97" s="559">
        <v>0</v>
      </c>
      <c r="K97" s="199"/>
      <c r="L97" s="200"/>
      <c r="M97" s="200"/>
      <c r="N97" s="201" t="s">
        <v>586</v>
      </c>
      <c r="O97" s="220" t="s">
        <v>587</v>
      </c>
      <c r="P97" s="206">
        <f t="shared" si="8"/>
        <v>0</v>
      </c>
      <c r="Q97" s="205">
        <f t="shared" si="8"/>
        <v>0</v>
      </c>
      <c r="R97" s="297"/>
      <c r="S97" s="205">
        <f t="shared" si="8"/>
        <v>0</v>
      </c>
      <c r="T97" s="268">
        <f t="shared" si="7"/>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0</v>
      </c>
      <c r="B98" s="558">
        <v>0</v>
      </c>
      <c r="C98" s="558">
        <v>0</v>
      </c>
      <c r="D98" s="558">
        <v>0</v>
      </c>
      <c r="E98" s="558">
        <v>0</v>
      </c>
      <c r="F98" s="558">
        <v>0</v>
      </c>
      <c r="G98" s="558">
        <v>0</v>
      </c>
      <c r="H98" s="559">
        <v>0</v>
      </c>
      <c r="K98" s="199"/>
      <c r="L98" s="200" t="s">
        <v>551</v>
      </c>
      <c r="M98" s="221"/>
      <c r="N98" s="201" t="s">
        <v>292</v>
      </c>
      <c r="O98" s="220"/>
      <c r="P98" s="226">
        <f>P93-P94-P95-P96-P97</f>
        <v>0</v>
      </c>
      <c r="Q98" s="225">
        <f>Q93-Q94-Q95-Q96-Q97</f>
        <v>0</v>
      </c>
      <c r="R98" s="297"/>
      <c r="S98" s="225">
        <f>S93-S94-S95-S96-S97</f>
        <v>0</v>
      </c>
      <c r="T98" s="275">
        <f>T93-T94-T95-T96-T97</f>
        <v>0</v>
      </c>
      <c r="U98" s="269"/>
      <c r="V98" s="200" t="s">
        <v>41</v>
      </c>
      <c r="W98" s="221"/>
      <c r="X98" s="201" t="s">
        <v>13</v>
      </c>
      <c r="Y98" s="203" t="s">
        <v>443</v>
      </c>
      <c r="Z98" s="307">
        <f t="shared" ref="Z98:AB99" si="13">+A132</f>
        <v>0</v>
      </c>
      <c r="AA98" s="277">
        <f t="shared" si="13"/>
        <v>0</v>
      </c>
      <c r="AB98" s="550">
        <f t="shared" si="13"/>
        <v>0</v>
      </c>
      <c r="AC98" s="549">
        <f>+E132</f>
        <v>0</v>
      </c>
      <c r="AD98" s="269"/>
      <c r="AE98" s="200" t="s">
        <v>41</v>
      </c>
      <c r="AF98" s="221"/>
      <c r="AG98" s="201" t="s">
        <v>13</v>
      </c>
      <c r="AH98" s="203" t="s">
        <v>444</v>
      </c>
      <c r="AI98" s="307">
        <f t="shared" ref="AI98:AL99" si="14">+A155</f>
        <v>0</v>
      </c>
      <c r="AJ98" s="277">
        <f t="shared" si="14"/>
        <v>0</v>
      </c>
      <c r="AK98" s="277">
        <f t="shared" si="14"/>
        <v>0</v>
      </c>
      <c r="AL98" s="553">
        <f t="shared" si="14"/>
        <v>0</v>
      </c>
    </row>
    <row r="99" spans="1:38" ht="14.45" customHeight="1">
      <c r="A99" s="557">
        <v>0</v>
      </c>
      <c r="B99" s="558">
        <v>0</v>
      </c>
      <c r="C99" s="558">
        <v>0</v>
      </c>
      <c r="D99" s="558">
        <v>0</v>
      </c>
      <c r="E99" s="558">
        <v>0</v>
      </c>
      <c r="F99" s="558">
        <v>0</v>
      </c>
      <c r="G99" s="558">
        <v>0</v>
      </c>
      <c r="H99" s="559">
        <v>0</v>
      </c>
      <c r="K99" s="227" t="s">
        <v>803</v>
      </c>
      <c r="L99" s="200"/>
      <c r="M99" s="201" t="s">
        <v>325</v>
      </c>
      <c r="N99" s="202"/>
      <c r="O99" s="220" t="s">
        <v>588</v>
      </c>
      <c r="P99" s="206">
        <f>+A98</f>
        <v>0</v>
      </c>
      <c r="Q99" s="205">
        <f>+B98</f>
        <v>0</v>
      </c>
      <c r="R99" s="297"/>
      <c r="S99" s="205">
        <f>+D98</f>
        <v>0</v>
      </c>
      <c r="T99" s="268">
        <f>+F98</f>
        <v>0</v>
      </c>
      <c r="U99" s="315" t="s">
        <v>815</v>
      </c>
      <c r="V99" s="200"/>
      <c r="W99" s="201" t="s">
        <v>70</v>
      </c>
      <c r="X99" s="202"/>
      <c r="Y99" s="203" t="s">
        <v>445</v>
      </c>
      <c r="Z99" s="307">
        <f t="shared" si="13"/>
        <v>0</v>
      </c>
      <c r="AA99" s="277">
        <f t="shared" si="13"/>
        <v>0</v>
      </c>
      <c r="AB99" s="550">
        <f t="shared" si="13"/>
        <v>0</v>
      </c>
      <c r="AC99" s="549">
        <f>+E133</f>
        <v>0</v>
      </c>
      <c r="AD99" s="315" t="s">
        <v>446</v>
      </c>
      <c r="AE99" s="200"/>
      <c r="AF99" s="201" t="s">
        <v>70</v>
      </c>
      <c r="AG99" s="202"/>
      <c r="AH99" s="203" t="s">
        <v>447</v>
      </c>
      <c r="AI99" s="307">
        <f t="shared" si="14"/>
        <v>0</v>
      </c>
      <c r="AJ99" s="277">
        <f t="shared" si="14"/>
        <v>0</v>
      </c>
      <c r="AK99" s="277">
        <f t="shared" si="14"/>
        <v>0</v>
      </c>
      <c r="AL99" s="553">
        <f t="shared" si="14"/>
        <v>0</v>
      </c>
    </row>
    <row r="100" spans="1:38" ht="14.45" customHeight="1">
      <c r="A100" s="557">
        <v>0</v>
      </c>
      <c r="B100" s="558">
        <v>0</v>
      </c>
      <c r="C100" s="558">
        <v>0</v>
      </c>
      <c r="D100" s="558">
        <v>0</v>
      </c>
      <c r="E100" s="558">
        <v>0</v>
      </c>
      <c r="F100" s="558">
        <v>0</v>
      </c>
      <c r="G100" s="558">
        <v>0</v>
      </c>
      <c r="H100" s="559">
        <v>0</v>
      </c>
      <c r="K100" s="199" t="s">
        <v>590</v>
      </c>
      <c r="L100" s="200"/>
      <c r="M100" s="201" t="s">
        <v>324</v>
      </c>
      <c r="N100" s="202"/>
      <c r="O100" s="220" t="s">
        <v>591</v>
      </c>
      <c r="P100" s="206">
        <f t="shared" ref="P100:S103" si="15">+A99</f>
        <v>0</v>
      </c>
      <c r="Q100" s="205">
        <f t="shared" si="15"/>
        <v>0</v>
      </c>
      <c r="R100" s="297"/>
      <c r="S100" s="205">
        <f t="shared" si="15"/>
        <v>0</v>
      </c>
      <c r="T100" s="268">
        <f>+F99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3006</v>
      </c>
      <c r="B101" s="558">
        <v>3006</v>
      </c>
      <c r="C101" s="558">
        <v>0</v>
      </c>
      <c r="D101" s="558">
        <v>0</v>
      </c>
      <c r="E101" s="558">
        <v>110</v>
      </c>
      <c r="F101" s="558">
        <v>0</v>
      </c>
      <c r="G101" s="558">
        <v>0</v>
      </c>
      <c r="H101" s="559">
        <v>2896</v>
      </c>
      <c r="K101" s="199"/>
      <c r="L101" s="221"/>
      <c r="M101" s="201" t="s">
        <v>292</v>
      </c>
      <c r="N101" s="202"/>
      <c r="O101" s="220" t="s">
        <v>592</v>
      </c>
      <c r="P101" s="206">
        <f t="shared" si="15"/>
        <v>0</v>
      </c>
      <c r="Q101" s="205">
        <f t="shared" si="15"/>
        <v>0</v>
      </c>
      <c r="R101" s="297"/>
      <c r="S101" s="205">
        <f t="shared" si="15"/>
        <v>0</v>
      </c>
      <c r="T101" s="268">
        <f>+F100</f>
        <v>0</v>
      </c>
      <c r="U101" s="269"/>
      <c r="V101" s="221"/>
      <c r="W101" s="201" t="s">
        <v>13</v>
      </c>
      <c r="X101" s="202"/>
      <c r="Y101" s="203" t="s">
        <v>448</v>
      </c>
      <c r="Z101" s="307">
        <f>+A134</f>
        <v>0</v>
      </c>
      <c r="AA101" s="277">
        <f>+B134</f>
        <v>0</v>
      </c>
      <c r="AB101" s="550">
        <f>+C134</f>
        <v>0</v>
      </c>
      <c r="AC101" s="549">
        <f>+E134</f>
        <v>0</v>
      </c>
      <c r="AD101" s="269"/>
      <c r="AE101" s="221"/>
      <c r="AF101" s="201" t="s">
        <v>13</v>
      </c>
      <c r="AG101" s="202"/>
      <c r="AH101" s="203" t="s">
        <v>449</v>
      </c>
      <c r="AI101" s="307">
        <f>+A157</f>
        <v>0</v>
      </c>
      <c r="AJ101" s="277">
        <f>+B157</f>
        <v>0</v>
      </c>
      <c r="AK101" s="277">
        <f>+C157</f>
        <v>0</v>
      </c>
      <c r="AL101" s="553">
        <f>+D157</f>
        <v>0</v>
      </c>
    </row>
    <row r="102" spans="1:38" ht="14.45" customHeight="1">
      <c r="A102" s="557">
        <v>0</v>
      </c>
      <c r="B102" s="558">
        <v>0</v>
      </c>
      <c r="C102" s="558">
        <v>0</v>
      </c>
      <c r="D102" s="558">
        <v>0</v>
      </c>
      <c r="E102" s="558">
        <v>0</v>
      </c>
      <c r="F102" s="558">
        <v>0</v>
      </c>
      <c r="G102" s="558">
        <v>0</v>
      </c>
      <c r="H102" s="559">
        <v>0</v>
      </c>
      <c r="K102" s="199" t="s">
        <v>4</v>
      </c>
      <c r="L102" s="178" t="s">
        <v>482</v>
      </c>
      <c r="M102" s="202"/>
      <c r="N102" s="202"/>
      <c r="O102" s="220" t="s">
        <v>593</v>
      </c>
      <c r="P102" s="206">
        <f t="shared" si="15"/>
        <v>3006</v>
      </c>
      <c r="Q102" s="205">
        <f t="shared" si="15"/>
        <v>3006</v>
      </c>
      <c r="R102" s="297"/>
      <c r="S102" s="205">
        <f t="shared" si="15"/>
        <v>0</v>
      </c>
      <c r="T102" s="268">
        <f>+F101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17298</v>
      </c>
      <c r="B103" s="558">
        <v>17298</v>
      </c>
      <c r="C103" s="558">
        <v>0</v>
      </c>
      <c r="D103" s="558">
        <v>500</v>
      </c>
      <c r="E103" s="558">
        <v>1000</v>
      </c>
      <c r="F103" s="558">
        <v>0</v>
      </c>
      <c r="G103" s="558">
        <v>0</v>
      </c>
      <c r="H103" s="559">
        <v>15798</v>
      </c>
      <c r="K103" s="199"/>
      <c r="L103" s="200"/>
      <c r="M103" s="201" t="s">
        <v>295</v>
      </c>
      <c r="N103" s="202"/>
      <c r="O103" s="220" t="s">
        <v>594</v>
      </c>
      <c r="P103" s="206">
        <f t="shared" si="15"/>
        <v>0</v>
      </c>
      <c r="Q103" s="205">
        <f t="shared" si="15"/>
        <v>0</v>
      </c>
      <c r="R103" s="297"/>
      <c r="S103" s="205">
        <f t="shared" si="15"/>
        <v>0</v>
      </c>
      <c r="T103" s="268">
        <f>+F102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7605</v>
      </c>
      <c r="B104" s="558">
        <v>7605</v>
      </c>
      <c r="C104" s="558">
        <v>0</v>
      </c>
      <c r="D104" s="558">
        <v>0</v>
      </c>
      <c r="E104" s="558">
        <v>0</v>
      </c>
      <c r="F104" s="558">
        <v>0</v>
      </c>
      <c r="G104" s="558">
        <v>0</v>
      </c>
      <c r="H104" s="559">
        <v>7605</v>
      </c>
      <c r="K104" s="199"/>
      <c r="L104" s="221"/>
      <c r="M104" s="201" t="s">
        <v>292</v>
      </c>
      <c r="N104" s="202"/>
      <c r="O104" s="220"/>
      <c r="P104" s="226">
        <f>P102-P103</f>
        <v>3006</v>
      </c>
      <c r="Q104" s="225">
        <f>Q102-Q103</f>
        <v>3006</v>
      </c>
      <c r="R104" s="297"/>
      <c r="S104" s="225">
        <f>S102-S103</f>
        <v>0</v>
      </c>
      <c r="T104" s="275">
        <f>T102-T103</f>
        <v>0</v>
      </c>
      <c r="U104" s="269"/>
      <c r="V104" s="221"/>
      <c r="W104" s="201" t="s">
        <v>13</v>
      </c>
      <c r="X104" s="202"/>
      <c r="Y104" s="203" t="s">
        <v>450</v>
      </c>
      <c r="Z104" s="307">
        <f t="shared" ref="Z104:AB105" si="16">+A135</f>
        <v>0</v>
      </c>
      <c r="AA104" s="277">
        <f t="shared" si="16"/>
        <v>0</v>
      </c>
      <c r="AB104" s="550">
        <f t="shared" si="16"/>
        <v>0</v>
      </c>
      <c r="AC104" s="549">
        <f>+E135</f>
        <v>0</v>
      </c>
      <c r="AD104" s="269"/>
      <c r="AE104" s="221"/>
      <c r="AF104" s="201" t="s">
        <v>13</v>
      </c>
      <c r="AG104" s="202"/>
      <c r="AH104" s="203" t="s">
        <v>451</v>
      </c>
      <c r="AI104" s="307">
        <f t="shared" ref="AI104:AL105" si="17">+A158</f>
        <v>0</v>
      </c>
      <c r="AJ104" s="277">
        <f t="shared" si="17"/>
        <v>0</v>
      </c>
      <c r="AK104" s="277">
        <f t="shared" si="17"/>
        <v>0</v>
      </c>
      <c r="AL104" s="553">
        <f t="shared" si="17"/>
        <v>0</v>
      </c>
    </row>
    <row r="105" spans="1:38" ht="14.45" customHeight="1">
      <c r="A105" s="557">
        <v>1150</v>
      </c>
      <c r="B105" s="558">
        <v>1150</v>
      </c>
      <c r="C105" s="558">
        <v>0</v>
      </c>
      <c r="D105" s="558">
        <v>0</v>
      </c>
      <c r="E105" s="558">
        <v>0</v>
      </c>
      <c r="F105" s="558">
        <v>0</v>
      </c>
      <c r="G105" s="558">
        <v>0</v>
      </c>
      <c r="H105" s="559">
        <v>1150</v>
      </c>
      <c r="K105" s="199"/>
      <c r="L105" s="174"/>
      <c r="M105" s="201" t="s">
        <v>322</v>
      </c>
      <c r="N105" s="202"/>
      <c r="O105" s="220" t="s">
        <v>595</v>
      </c>
      <c r="P105" s="206">
        <f>+A104</f>
        <v>7605</v>
      </c>
      <c r="Q105" s="205">
        <f>+B104</f>
        <v>7605</v>
      </c>
      <c r="R105" s="297"/>
      <c r="S105" s="205">
        <f>+D104</f>
        <v>0</v>
      </c>
      <c r="T105" s="268">
        <f t="shared" ref="T105:T114" si="18">+F104</f>
        <v>0</v>
      </c>
      <c r="U105" s="269"/>
      <c r="V105" s="174"/>
      <c r="W105" s="201" t="s">
        <v>452</v>
      </c>
      <c r="X105" s="202"/>
      <c r="Y105" s="203" t="s">
        <v>453</v>
      </c>
      <c r="Z105" s="307">
        <f t="shared" si="16"/>
        <v>0</v>
      </c>
      <c r="AA105" s="277">
        <f t="shared" si="16"/>
        <v>0</v>
      </c>
      <c r="AB105" s="550">
        <f t="shared" si="16"/>
        <v>0</v>
      </c>
      <c r="AC105" s="549">
        <f>+E136</f>
        <v>0</v>
      </c>
      <c r="AD105" s="269"/>
      <c r="AE105" s="174"/>
      <c r="AF105" s="201" t="s">
        <v>452</v>
      </c>
      <c r="AG105" s="202"/>
      <c r="AH105" s="203" t="s">
        <v>454</v>
      </c>
      <c r="AI105" s="307">
        <f t="shared" si="17"/>
        <v>0</v>
      </c>
      <c r="AJ105" s="277">
        <f t="shared" si="17"/>
        <v>0</v>
      </c>
      <c r="AK105" s="277">
        <f t="shared" si="17"/>
        <v>0</v>
      </c>
      <c r="AL105" s="553">
        <f t="shared" si="17"/>
        <v>0</v>
      </c>
    </row>
    <row r="106" spans="1:38" ht="14.45" customHeight="1">
      <c r="A106" s="557">
        <v>0</v>
      </c>
      <c r="B106" s="558">
        <v>0</v>
      </c>
      <c r="C106" s="558">
        <v>0</v>
      </c>
      <c r="D106" s="558">
        <v>0</v>
      </c>
      <c r="E106" s="558">
        <v>0</v>
      </c>
      <c r="F106" s="558">
        <v>0</v>
      </c>
      <c r="G106" s="558">
        <v>0</v>
      </c>
      <c r="H106" s="559">
        <v>0</v>
      </c>
      <c r="K106" s="199"/>
      <c r="L106" s="181" t="s">
        <v>597</v>
      </c>
      <c r="M106" s="201" t="s">
        <v>321</v>
      </c>
      <c r="N106" s="202"/>
      <c r="O106" s="220" t="s">
        <v>454</v>
      </c>
      <c r="P106" s="206">
        <f t="shared" ref="P106:S114" si="19">+A105</f>
        <v>1150</v>
      </c>
      <c r="Q106" s="205">
        <f t="shared" si="19"/>
        <v>1150</v>
      </c>
      <c r="R106" s="297"/>
      <c r="S106" s="205">
        <f t="shared" si="19"/>
        <v>0</v>
      </c>
      <c r="T106" s="268">
        <f t="shared" si="18"/>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8">
        <v>0</v>
      </c>
      <c r="G107" s="558">
        <v>0</v>
      </c>
      <c r="H107" s="559">
        <v>0</v>
      </c>
      <c r="K107" s="199"/>
      <c r="L107" s="181"/>
      <c r="M107" s="201" t="s">
        <v>320</v>
      </c>
      <c r="N107" s="202"/>
      <c r="O107" s="220" t="s">
        <v>598</v>
      </c>
      <c r="P107" s="206">
        <f t="shared" si="19"/>
        <v>0</v>
      </c>
      <c r="Q107" s="205">
        <f t="shared" si="19"/>
        <v>0</v>
      </c>
      <c r="R107" s="297"/>
      <c r="S107" s="205">
        <f t="shared" si="19"/>
        <v>0</v>
      </c>
      <c r="T107" s="268">
        <f t="shared" si="18"/>
        <v>0</v>
      </c>
      <c r="U107" s="269"/>
      <c r="V107" s="181"/>
      <c r="W107" s="201" t="s">
        <v>104</v>
      </c>
      <c r="X107" s="202"/>
      <c r="Y107" s="203" t="s">
        <v>455</v>
      </c>
      <c r="Z107" s="307">
        <f>+A137</f>
        <v>0</v>
      </c>
      <c r="AA107" s="277">
        <f>+B137</f>
        <v>0</v>
      </c>
      <c r="AB107" s="550">
        <f>+C137</f>
        <v>0</v>
      </c>
      <c r="AC107" s="549">
        <f>+E137</f>
        <v>0</v>
      </c>
      <c r="AD107" s="269"/>
      <c r="AE107" s="181"/>
      <c r="AF107" s="201" t="s">
        <v>104</v>
      </c>
      <c r="AG107" s="202"/>
      <c r="AH107" s="203" t="s">
        <v>456</v>
      </c>
      <c r="AI107" s="307">
        <f>+A160</f>
        <v>0</v>
      </c>
      <c r="AJ107" s="277">
        <f>+B160</f>
        <v>0</v>
      </c>
      <c r="AK107" s="277">
        <f>+C160</f>
        <v>0</v>
      </c>
      <c r="AL107" s="553">
        <f>+D160</f>
        <v>0</v>
      </c>
    </row>
    <row r="108" spans="1:38" ht="14.45" customHeight="1">
      <c r="A108" s="557">
        <v>0</v>
      </c>
      <c r="B108" s="558">
        <v>0</v>
      </c>
      <c r="C108" s="558">
        <v>0</v>
      </c>
      <c r="D108" s="558">
        <v>0</v>
      </c>
      <c r="E108" s="558">
        <v>0</v>
      </c>
      <c r="F108" s="558">
        <v>0</v>
      </c>
      <c r="G108" s="558">
        <v>0</v>
      </c>
      <c r="H108" s="559">
        <v>0</v>
      </c>
      <c r="K108" s="199"/>
      <c r="L108" s="181"/>
      <c r="M108" s="201" t="s">
        <v>319</v>
      </c>
      <c r="N108" s="202"/>
      <c r="O108" s="220" t="s">
        <v>599</v>
      </c>
      <c r="P108" s="206">
        <f t="shared" si="19"/>
        <v>0</v>
      </c>
      <c r="Q108" s="205">
        <f t="shared" si="19"/>
        <v>0</v>
      </c>
      <c r="R108" s="297"/>
      <c r="S108" s="205">
        <f t="shared" si="19"/>
        <v>0</v>
      </c>
      <c r="T108" s="268">
        <f t="shared" si="18"/>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8">
        <v>0</v>
      </c>
      <c r="G109" s="558">
        <v>0</v>
      </c>
      <c r="H109" s="559">
        <v>0</v>
      </c>
      <c r="K109" s="199"/>
      <c r="L109" s="181" t="s">
        <v>600</v>
      </c>
      <c r="M109" s="201" t="s">
        <v>318</v>
      </c>
      <c r="N109" s="202"/>
      <c r="O109" s="220" t="s">
        <v>601</v>
      </c>
      <c r="P109" s="206">
        <f t="shared" si="19"/>
        <v>0</v>
      </c>
      <c r="Q109" s="205">
        <f t="shared" si="19"/>
        <v>0</v>
      </c>
      <c r="R109" s="297"/>
      <c r="S109" s="205">
        <f t="shared" si="19"/>
        <v>0</v>
      </c>
      <c r="T109" s="268">
        <f t="shared" si="18"/>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8">
        <v>0</v>
      </c>
      <c r="G110" s="558">
        <v>0</v>
      </c>
      <c r="H110" s="559">
        <v>0</v>
      </c>
      <c r="K110" s="199"/>
      <c r="L110" s="181"/>
      <c r="M110" s="201" t="s">
        <v>317</v>
      </c>
      <c r="N110" s="202"/>
      <c r="O110" s="220" t="s">
        <v>602</v>
      </c>
      <c r="P110" s="206">
        <f t="shared" si="19"/>
        <v>0</v>
      </c>
      <c r="Q110" s="205">
        <f t="shared" si="19"/>
        <v>0</v>
      </c>
      <c r="R110" s="297"/>
      <c r="S110" s="205">
        <f t="shared" si="19"/>
        <v>0</v>
      </c>
      <c r="T110" s="268">
        <f t="shared" si="18"/>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7443</v>
      </c>
      <c r="B111" s="558">
        <v>7443</v>
      </c>
      <c r="C111" s="558">
        <v>0</v>
      </c>
      <c r="D111" s="558">
        <v>500</v>
      </c>
      <c r="E111" s="558">
        <v>1000</v>
      </c>
      <c r="F111" s="558">
        <v>0</v>
      </c>
      <c r="G111" s="558">
        <v>0</v>
      </c>
      <c r="H111" s="559">
        <v>5943</v>
      </c>
      <c r="K111" s="199"/>
      <c r="L111" s="181"/>
      <c r="M111" s="201" t="s">
        <v>316</v>
      </c>
      <c r="N111" s="202"/>
      <c r="O111" s="220" t="s">
        <v>603</v>
      </c>
      <c r="P111" s="206">
        <f t="shared" si="19"/>
        <v>0</v>
      </c>
      <c r="Q111" s="205">
        <f t="shared" si="19"/>
        <v>0</v>
      </c>
      <c r="R111" s="297"/>
      <c r="S111" s="205">
        <f t="shared" si="19"/>
        <v>0</v>
      </c>
      <c r="T111" s="268">
        <f t="shared" si="18"/>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1100</v>
      </c>
      <c r="B112" s="558">
        <v>1100</v>
      </c>
      <c r="C112" s="558">
        <v>0</v>
      </c>
      <c r="D112" s="558">
        <v>0</v>
      </c>
      <c r="E112" s="558">
        <v>0</v>
      </c>
      <c r="F112" s="558">
        <v>0</v>
      </c>
      <c r="G112" s="558">
        <v>0</v>
      </c>
      <c r="H112" s="559">
        <v>1100</v>
      </c>
      <c r="K112" s="199"/>
      <c r="L112" s="181" t="s">
        <v>551</v>
      </c>
      <c r="M112" s="201" t="s">
        <v>315</v>
      </c>
      <c r="N112" s="202"/>
      <c r="O112" s="220" t="s">
        <v>604</v>
      </c>
      <c r="P112" s="206">
        <f t="shared" si="19"/>
        <v>7443</v>
      </c>
      <c r="Q112" s="205">
        <f t="shared" si="19"/>
        <v>7443</v>
      </c>
      <c r="R112" s="297"/>
      <c r="S112" s="205">
        <f t="shared" si="19"/>
        <v>500</v>
      </c>
      <c r="T112" s="268">
        <f t="shared" si="18"/>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1">
        <v>0</v>
      </c>
      <c r="G113" s="561">
        <v>0</v>
      </c>
      <c r="H113" s="562">
        <v>0</v>
      </c>
      <c r="K113" s="199"/>
      <c r="L113" s="221"/>
      <c r="M113" s="201" t="s">
        <v>292</v>
      </c>
      <c r="N113" s="202"/>
      <c r="O113" s="220" t="s">
        <v>605</v>
      </c>
      <c r="P113" s="206">
        <f t="shared" si="19"/>
        <v>1100</v>
      </c>
      <c r="Q113" s="205">
        <f t="shared" si="19"/>
        <v>1100</v>
      </c>
      <c r="R113" s="297"/>
      <c r="S113" s="205">
        <f t="shared" si="19"/>
        <v>0</v>
      </c>
      <c r="T113" s="268">
        <f t="shared" si="18"/>
        <v>0</v>
      </c>
      <c r="U113" s="269"/>
      <c r="V113" s="221"/>
      <c r="W113" s="201" t="s">
        <v>13</v>
      </c>
      <c r="X113" s="202"/>
      <c r="Y113" s="203"/>
      <c r="Z113" s="299">
        <f>+Z105-Z107</f>
        <v>0</v>
      </c>
      <c r="AA113" s="552">
        <f>+AA105-AA107</f>
        <v>0</v>
      </c>
      <c r="AB113" s="552">
        <f>+AB105-AB107</f>
        <v>0</v>
      </c>
      <c r="AC113" s="279">
        <f>+AC105-AC107</f>
        <v>0</v>
      </c>
      <c r="AD113" s="269"/>
      <c r="AE113" s="221"/>
      <c r="AF113" s="201" t="s">
        <v>13</v>
      </c>
      <c r="AG113" s="202"/>
      <c r="AH113" s="203"/>
      <c r="AI113" s="616">
        <f>+AI105-AI107</f>
        <v>0</v>
      </c>
      <c r="AJ113" s="311">
        <f>+AJ105-AJ107</f>
        <v>0</v>
      </c>
      <c r="AK113" s="311">
        <f>+AK105-AK107</f>
        <v>0</v>
      </c>
      <c r="AL113" s="312">
        <f>+AL105-AL107</f>
        <v>0</v>
      </c>
    </row>
    <row r="114" spans="1:39" ht="14.45" customHeight="1">
      <c r="K114" s="199"/>
      <c r="L114" s="201" t="s">
        <v>292</v>
      </c>
      <c r="M114" s="202"/>
      <c r="N114" s="202"/>
      <c r="O114" s="220" t="s">
        <v>606</v>
      </c>
      <c r="P114" s="206">
        <f t="shared" si="19"/>
        <v>0</v>
      </c>
      <c r="Q114" s="205">
        <f t="shared" si="19"/>
        <v>0</v>
      </c>
      <c r="R114" s="297"/>
      <c r="S114" s="205">
        <f t="shared" si="19"/>
        <v>0</v>
      </c>
      <c r="T114" s="268">
        <f t="shared" si="18"/>
        <v>0</v>
      </c>
      <c r="U114" s="269"/>
      <c r="V114" s="201" t="s">
        <v>13</v>
      </c>
      <c r="W114" s="202"/>
      <c r="X114" s="202"/>
      <c r="Y114" s="203" t="s">
        <v>457</v>
      </c>
      <c r="Z114" s="307">
        <f>+A138</f>
        <v>0</v>
      </c>
      <c r="AA114" s="277">
        <f>+B138</f>
        <v>0</v>
      </c>
      <c r="AB114" s="550">
        <f>+C138</f>
        <v>0</v>
      </c>
      <c r="AC114" s="549">
        <f>+E138</f>
        <v>0</v>
      </c>
      <c r="AD114" s="269"/>
      <c r="AE114" s="201" t="s">
        <v>13</v>
      </c>
      <c r="AF114" s="202"/>
      <c r="AG114" s="202"/>
      <c r="AH114" s="203" t="s">
        <v>458</v>
      </c>
      <c r="AI114" s="307">
        <f>+A161</f>
        <v>0</v>
      </c>
      <c r="AJ114" s="277">
        <f>+B161</f>
        <v>0</v>
      </c>
      <c r="AK114" s="277">
        <f>+C161</f>
        <v>0</v>
      </c>
      <c r="AL114" s="553">
        <f>+D161</f>
        <v>0</v>
      </c>
    </row>
    <row r="115" spans="1:39" ht="14.45" customHeight="1" thickBot="1">
      <c r="K115" s="316"/>
      <c r="L115" s="317" t="s">
        <v>291</v>
      </c>
      <c r="M115" s="318"/>
      <c r="N115" s="318"/>
      <c r="O115" s="767"/>
      <c r="P115" s="322">
        <f>SUM(P62:P114)-P63-P64-P66-P67-P69-P70-P71-P84-P85-P86-P94-P95-P96-P97-P98-P103-P104</f>
        <v>62681</v>
      </c>
      <c r="Q115" s="321">
        <f>SUM(Q62:Q114)-Q63-Q64-Q66-Q67-Q69-Q70-Q71-Q84-Q85-Q86-Q94-Q95-Q96-Q97-Q98-Q103-Q104</f>
        <v>54554</v>
      </c>
      <c r="R115" s="500"/>
      <c r="S115" s="321">
        <f>SUM(S62:S114)-S63-S64-S66-S67-S69-S70-S71-S84-S85-S86-S94-S95-S96-S97-S98-S103-S104</f>
        <v>1500</v>
      </c>
      <c r="T115" s="323">
        <f>SUM(T62:T114)-T63-T64-T66-T67-T69-T70-T71-T84-T85-T86-T94-T95-T96-T97-T98-T103-T104</f>
        <v>7900</v>
      </c>
      <c r="U115" s="324"/>
      <c r="V115" s="317" t="s">
        <v>82</v>
      </c>
      <c r="W115" s="318"/>
      <c r="X115" s="318"/>
      <c r="Y115" s="319"/>
      <c r="Z115" s="325">
        <f>Z64+Z67+Z73+Z74+Z75+Z86+Z88+Z89+Z92+Z93+Z99+Z101+Z104+Z105+Z114</f>
        <v>2156</v>
      </c>
      <c r="AA115" s="326">
        <f>AA64+AA67+AA73+AA74+AA75+AA86+AA88+AA89+AA92+AA93+AA99+AA101+AA104+AA105+AA114</f>
        <v>0</v>
      </c>
      <c r="AB115" s="327">
        <f>AB64+AB67+AB73+AB74+AB75+AB86+AB88+AB89+AB92+AB93+AB99+AB101+AB104+AB105+AB114</f>
        <v>0</v>
      </c>
      <c r="AC115" s="563">
        <f>AC64+AC67+AC73+AC74+AC75+AC86+AC88+AC89+AC92+AC93+AC99+AC101+AC104+AC105+AC114</f>
        <v>0</v>
      </c>
      <c r="AD115" s="324"/>
      <c r="AE115" s="317" t="s">
        <v>82</v>
      </c>
      <c r="AF115" s="318"/>
      <c r="AG115" s="318"/>
      <c r="AH115" s="319"/>
      <c r="AI115" s="617">
        <f>AI64+AI67+AI73+AI74+AI75+AI86+AI88+AI89+AI92+AI93+AI99+AI101+AI104+AI105+AI114</f>
        <v>0</v>
      </c>
      <c r="AJ115" s="326">
        <f>AJ64+AJ67+AJ73+AJ74+AJ75+AJ86+AJ88+AJ89+AJ92+AJ93+AJ99+AJ101+AJ104+AJ105+AJ114</f>
        <v>0</v>
      </c>
      <c r="AK115" s="326">
        <f>AK64+AK67+AK73+AK74+AK75+AK86+AK88+AK89+AK92+AK93+AK99+AK101+AK104+AK105+AK114</f>
        <v>0</v>
      </c>
      <c r="AL115" s="329">
        <f>AL64+AL67+AL73+AL74+AL75+AL86+AL88+AL89+AL92+AL93+AL99+AL101+AL104+AL105+AL114</f>
        <v>0</v>
      </c>
    </row>
    <row r="116" spans="1:39" ht="14.45" customHeight="1" thickTop="1">
      <c r="A116" s="554">
        <v>2156</v>
      </c>
      <c r="B116" s="555">
        <v>0</v>
      </c>
      <c r="C116" s="555">
        <v>0</v>
      </c>
      <c r="D116" s="555">
        <v>0</v>
      </c>
      <c r="E116" s="555">
        <v>0</v>
      </c>
      <c r="F116" s="555">
        <v>0</v>
      </c>
      <c r="G116" s="556">
        <v>2156</v>
      </c>
      <c r="K116" s="269"/>
      <c r="L116" s="172"/>
      <c r="M116" s="172"/>
      <c r="N116" s="172"/>
      <c r="O116" s="769"/>
      <c r="P116" s="768"/>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8">
        <v>0</v>
      </c>
      <c r="F117" s="558">
        <v>0</v>
      </c>
      <c r="G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8">
        <v>0</v>
      </c>
      <c r="F118" s="558">
        <v>0</v>
      </c>
      <c r="G118" s="559">
        <v>0</v>
      </c>
      <c r="K118" s="164" t="s">
        <v>910</v>
      </c>
      <c r="L118" s="339"/>
      <c r="M118" s="339"/>
      <c r="N118" s="339"/>
      <c r="O118" s="340"/>
      <c r="P118" s="341"/>
      <c r="Q118" s="341"/>
      <c r="R118" s="518" t="s">
        <v>913</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8">
        <v>0</v>
      </c>
      <c r="F119" s="558">
        <v>0</v>
      </c>
      <c r="G119" s="559">
        <v>0</v>
      </c>
      <c r="K119" s="990"/>
      <c r="L119" s="991"/>
      <c r="M119" s="991"/>
      <c r="N119" s="991"/>
      <c r="O119" s="1057"/>
      <c r="P119" s="991" t="s">
        <v>887</v>
      </c>
      <c r="Q119" s="991"/>
      <c r="R119" s="991"/>
      <c r="S119" s="991"/>
      <c r="T119" s="991"/>
      <c r="U119" s="993"/>
      <c r="V119" s="991"/>
      <c r="W119" s="991"/>
      <c r="X119" s="991"/>
      <c r="Y119" s="991"/>
      <c r="Z119" s="992" t="s">
        <v>891</v>
      </c>
      <c r="AA119" s="991"/>
      <c r="AB119" s="991"/>
      <c r="AC119" s="1014"/>
      <c r="AE119" s="1052"/>
      <c r="AF119" s="1053"/>
      <c r="AG119" s="1053"/>
      <c r="AH119" s="1053"/>
      <c r="AI119" s="1030" t="s">
        <v>84</v>
      </c>
      <c r="AJ119" s="1031" t="s">
        <v>85</v>
      </c>
      <c r="AK119" s="1032" t="s">
        <v>892</v>
      </c>
      <c r="AL119" s="1340" t="s">
        <v>1276</v>
      </c>
      <c r="AM119" s="1339"/>
    </row>
    <row r="120" spans="1:39" ht="14.45" customHeight="1">
      <c r="A120" s="557">
        <v>0</v>
      </c>
      <c r="B120" s="558">
        <v>0</v>
      </c>
      <c r="C120" s="558">
        <v>0</v>
      </c>
      <c r="D120" s="558">
        <v>0</v>
      </c>
      <c r="E120" s="558">
        <v>0</v>
      </c>
      <c r="F120" s="558">
        <v>0</v>
      </c>
      <c r="G120" s="559">
        <v>0</v>
      </c>
      <c r="K120" s="995"/>
      <c r="L120" s="996"/>
      <c r="M120" s="996"/>
      <c r="N120" s="996"/>
      <c r="O120" s="1058"/>
      <c r="P120" s="999" t="s">
        <v>893</v>
      </c>
      <c r="Q120" s="998" t="s">
        <v>888</v>
      </c>
      <c r="R120" s="999" t="s">
        <v>889</v>
      </c>
      <c r="S120" s="999"/>
      <c r="T120" s="1000"/>
      <c r="U120" s="1001"/>
      <c r="V120" s="996"/>
      <c r="W120" s="996"/>
      <c r="X120" s="996"/>
      <c r="Y120" s="996"/>
      <c r="Z120" s="997" t="s">
        <v>894</v>
      </c>
      <c r="AA120" s="1002" t="s">
        <v>890</v>
      </c>
      <c r="AB120" s="999"/>
      <c r="AC120" s="1015"/>
      <c r="AE120" s="1054"/>
      <c r="AF120" s="1055"/>
      <c r="AG120" s="1055"/>
      <c r="AH120" s="1055"/>
      <c r="AI120" s="1035" t="s">
        <v>623</v>
      </c>
      <c r="AJ120" s="1036" t="s">
        <v>624</v>
      </c>
      <c r="AK120" s="1037" t="s">
        <v>895</v>
      </c>
      <c r="AL120" s="1340"/>
      <c r="AM120" s="1339"/>
    </row>
    <row r="121" spans="1:39" ht="14.45" customHeight="1">
      <c r="A121" s="557">
        <v>0</v>
      </c>
      <c r="B121" s="558">
        <v>0</v>
      </c>
      <c r="C121" s="558">
        <v>0</v>
      </c>
      <c r="D121" s="558">
        <v>0</v>
      </c>
      <c r="E121" s="558">
        <v>0</v>
      </c>
      <c r="F121" s="558">
        <v>0</v>
      </c>
      <c r="G121" s="559">
        <v>0</v>
      </c>
      <c r="K121" s="995"/>
      <c r="L121" s="996"/>
      <c r="M121" s="996"/>
      <c r="N121" s="996"/>
      <c r="O121" s="1058"/>
      <c r="P121" s="996"/>
      <c r="Q121" s="1005" t="s">
        <v>540</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531</v>
      </c>
      <c r="AJ121" s="1036" t="s">
        <v>708</v>
      </c>
      <c r="AK121" s="1037" t="s">
        <v>709</v>
      </c>
      <c r="AL121" s="1340"/>
      <c r="AM121" s="1339"/>
    </row>
    <row r="122" spans="1:39" ht="14.45" customHeight="1" thickBot="1">
      <c r="A122" s="557">
        <v>0</v>
      </c>
      <c r="B122" s="558">
        <v>0</v>
      </c>
      <c r="C122" s="558">
        <v>0</v>
      </c>
      <c r="D122" s="558">
        <v>0</v>
      </c>
      <c r="E122" s="558">
        <v>0</v>
      </c>
      <c r="F122" s="558">
        <v>0</v>
      </c>
      <c r="G122" s="559">
        <v>0</v>
      </c>
      <c r="K122" s="1050"/>
      <c r="L122" s="1051"/>
      <c r="M122" s="1051"/>
      <c r="N122" s="1051"/>
      <c r="O122" s="1059"/>
      <c r="P122" s="1060" t="s">
        <v>896</v>
      </c>
      <c r="Q122" s="1021" t="s">
        <v>897</v>
      </c>
      <c r="R122" s="1021" t="s">
        <v>898</v>
      </c>
      <c r="S122" s="1022" t="s">
        <v>899</v>
      </c>
      <c r="T122" s="1023" t="s">
        <v>900</v>
      </c>
      <c r="U122" s="1024"/>
      <c r="V122" s="1025"/>
      <c r="W122" s="1025"/>
      <c r="X122" s="1025"/>
      <c r="Y122" s="1025"/>
      <c r="Z122" s="1020" t="s">
        <v>901</v>
      </c>
      <c r="AA122" s="1021" t="s">
        <v>902</v>
      </c>
      <c r="AB122" s="1026" t="s">
        <v>903</v>
      </c>
      <c r="AC122" s="1047" t="s">
        <v>715</v>
      </c>
      <c r="AD122" s="165"/>
      <c r="AE122" s="1039"/>
      <c r="AF122" s="1011"/>
      <c r="AG122" s="1011"/>
      <c r="AH122" s="1011"/>
      <c r="AI122" s="1040" t="s">
        <v>904</v>
      </c>
      <c r="AJ122" s="1041" t="s">
        <v>905</v>
      </c>
      <c r="AK122" s="1042" t="s">
        <v>906</v>
      </c>
      <c r="AL122" s="1363" t="s">
        <v>1272</v>
      </c>
      <c r="AM122" s="1339"/>
    </row>
    <row r="123" spans="1:39" ht="14.45" customHeight="1">
      <c r="A123" s="557">
        <v>0</v>
      </c>
      <c r="B123" s="558">
        <v>0</v>
      </c>
      <c r="C123" s="558">
        <v>0</v>
      </c>
      <c r="D123" s="558">
        <v>0</v>
      </c>
      <c r="E123" s="558">
        <v>0</v>
      </c>
      <c r="F123" s="558">
        <v>0</v>
      </c>
      <c r="G123" s="559">
        <v>0</v>
      </c>
      <c r="K123" s="188"/>
      <c r="L123" s="189" t="s">
        <v>475</v>
      </c>
      <c r="M123" s="190"/>
      <c r="N123" s="190"/>
      <c r="O123" s="766"/>
      <c r="P123" s="333">
        <f t="shared" ref="P123:T132" si="20">P8+P62</f>
        <v>2210</v>
      </c>
      <c r="Q123" s="259">
        <f t="shared" si="20"/>
        <v>2210</v>
      </c>
      <c r="R123" s="259">
        <f t="shared" si="20"/>
        <v>0</v>
      </c>
      <c r="S123" s="333">
        <f t="shared" si="20"/>
        <v>0</v>
      </c>
      <c r="T123" s="366">
        <f t="shared" si="20"/>
        <v>0</v>
      </c>
      <c r="U123" s="195"/>
      <c r="V123" s="189" t="s">
        <v>475</v>
      </c>
      <c r="W123" s="190"/>
      <c r="X123" s="190"/>
      <c r="Y123" s="191" t="s">
        <v>629</v>
      </c>
      <c r="Z123" s="367">
        <f>IF(ISERROR(Z$60*(Q123/(Q$123+Q$128+Q$129+Q$133+Q$134+Q$135+Q$136+Q$137+Q$138+Q$139+Q$140+Q$141+Q$142+Q$143+Q$144+Q$150+Q$151+Q$152+Q$153+Q$156+Q$157+Q$158+Q$159+Q$161+Q$162+Q$163+Q$168+Q$170+Q$171+Q$172+Q$173+Q$174+Q$175))),0,ROUND(Z$60*(Q123/(Q$123+Q$128+Q$129+Q$133+Q$134+Q$135+Q$136+Q$137+Q$138+Q$139+Q$140+Q$141+Q$142+Q$143+Q$144+Q$150+Q$151+Q$152+Q$153+Q$156+Q$157+Q$158+Q$159+Q$161+Q$162+Q$163+Q$168+Q$170+Q$171+Q$172+Q$173+Q$174+Q$175)),0))</f>
        <v>31</v>
      </c>
      <c r="AA123" s="368">
        <f>IF(ISERROR(AA$60*(R123/(R$123+R$128+R$129+R$133+R$134+R$135+R$136+R$137+R$138+R$139+R$140+R$141+R$142+R$143+R$144+R$150+R$151+R$152+R$153+R$156+R$157+R$158+R$159+R$161+R$162+R$163+R$168+R$170+R$171+R$172+R$173+R$174+R$175))),0,ROUND(AA$60*(R123/(R$123+R$128+R$129+R$133+R$134+R$135+R$136+R$137+R$138+R$139+R$140+R$141+R$142+R$143+R$144+R$150+R$151+R$152+R$153+R$156+R$157+R$158+R$159+R$161+R$162+R$163+R$168+R$170+R$171+R$172+R$173+R$174+R$175)),0))</f>
        <v>0</v>
      </c>
      <c r="AB123" s="499">
        <f>IF(ISERROR(AB$60*(S123/(S$123+S$128+S$129+S$133+S$134+S$135+S$136+S$137+S$138+S$139+S$140+S$141+S$142+S$143+S$144+S$150+S$151+S$152+S$153+S$156+S$157+S$158+S$159+S$161+S$162+S$163+S$168+S$170+S$171+S$172+S$173+S$174+S$175))),0,ROUND(AB$60*(S123/(S$123+S$128+S$129+S$133+S$134+S$135+S$136+S$137+S$138+S$139+S$140+S$141+S$142+S$143+S$144+S$150+S$151+S$152+S$153+S$156+S$157+S$158+S$159+S$161+S$162+S$163+S$168+S$170+S$171+S$172+S$173+S$174+S$175)),0))</f>
        <v>0</v>
      </c>
      <c r="AC123" s="369">
        <f>IF(ISERROR(AC$60*(T123/(T$123+T$128+T$129+T$133+T$134+T$135+T$136+T$137+T$138+T$139+T$140+T$141+T$142+T$143+T$144+T$150+T$151+T$152+T$153+T$156+T$157+T$158+T$159+T$161+T$162+T$163+T$168+T$170+T$171+T$172+T$173+T$174+T$175))),0,ROUND(AC$60*(T123/(T$123+T$128+T$129+T$133+T$134+T$135+T$136+T$137+T$138+T$139+T$140+T$141+T$142+T$143+T$144+T$150+T$151+T$152+T$153+T$156+T$157+T$158+T$159+T$161+T$162+T$163+T$168+T$170+T$171+T$172+T$173+T$174+T$175)),0))</f>
        <v>0</v>
      </c>
      <c r="AE123" s="188"/>
      <c r="AF123" s="189" t="s">
        <v>475</v>
      </c>
      <c r="AG123" s="190"/>
      <c r="AH123" s="190"/>
      <c r="AI123" s="365">
        <f t="shared" ref="AI123:AI176" si="21">Q123-Z123</f>
        <v>2179</v>
      </c>
      <c r="AJ123" s="259">
        <f>SUM(AJ124:AJ125)</f>
        <v>0</v>
      </c>
      <c r="AK123" s="370">
        <f>SUM(AK124:AK125)</f>
        <v>0</v>
      </c>
      <c r="AL123" s="1383">
        <f>P123-Q123</f>
        <v>0</v>
      </c>
      <c r="AM123" s="1339"/>
    </row>
    <row r="124" spans="1:39" ht="14.45" customHeight="1">
      <c r="A124" s="557">
        <v>2156</v>
      </c>
      <c r="B124" s="558">
        <v>0</v>
      </c>
      <c r="C124" s="558">
        <v>0</v>
      </c>
      <c r="D124" s="558">
        <v>0</v>
      </c>
      <c r="E124" s="558">
        <v>0</v>
      </c>
      <c r="F124" s="558">
        <v>0</v>
      </c>
      <c r="G124" s="559">
        <v>2156</v>
      </c>
      <c r="K124" s="199"/>
      <c r="L124" s="200"/>
      <c r="M124" s="201" t="s">
        <v>293</v>
      </c>
      <c r="N124" s="202"/>
      <c r="O124" s="220"/>
      <c r="P124" s="226">
        <f t="shared" si="20"/>
        <v>0</v>
      </c>
      <c r="Q124" s="225">
        <f t="shared" si="20"/>
        <v>0</v>
      </c>
      <c r="R124" s="225">
        <f t="shared" si="20"/>
        <v>0</v>
      </c>
      <c r="S124" s="226">
        <f t="shared" si="20"/>
        <v>0</v>
      </c>
      <c r="T124" s="275">
        <f t="shared" si="20"/>
        <v>0</v>
      </c>
      <c r="U124" s="207"/>
      <c r="V124" s="200"/>
      <c r="W124" s="201" t="s">
        <v>293</v>
      </c>
      <c r="X124" s="202"/>
      <c r="Y124" s="203" t="s">
        <v>629</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293</v>
      </c>
      <c r="AH124" s="202"/>
      <c r="AI124" s="224">
        <f t="shared" si="21"/>
        <v>0</v>
      </c>
      <c r="AJ124" s="225">
        <f>IF($P124-$Z124=0,0,ROUND((R124-AA124)*$AI124/($P124-$Z124),0))</f>
        <v>0</v>
      </c>
      <c r="AK124" s="371">
        <f>IF(P124-Z124=0,0,ROUND((S124-AB124)*AI124/(P124-Z124),0))</f>
        <v>0</v>
      </c>
      <c r="AL124" s="1383">
        <f t="shared" ref="AL124:AL175" si="22">P124-Q124</f>
        <v>0</v>
      </c>
      <c r="AM124" s="1339"/>
    </row>
    <row r="125" spans="1:39" ht="14.45" customHeight="1">
      <c r="A125" s="557">
        <v>2156</v>
      </c>
      <c r="B125" s="558">
        <v>0</v>
      </c>
      <c r="C125" s="558">
        <v>0</v>
      </c>
      <c r="D125" s="558">
        <v>0</v>
      </c>
      <c r="E125" s="558">
        <v>0</v>
      </c>
      <c r="F125" s="558">
        <v>0</v>
      </c>
      <c r="G125" s="559">
        <v>2156</v>
      </c>
      <c r="K125" s="199"/>
      <c r="L125" s="200"/>
      <c r="M125" s="201" t="s">
        <v>292</v>
      </c>
      <c r="N125" s="172"/>
      <c r="O125" s="208"/>
      <c r="P125" s="226">
        <f t="shared" si="20"/>
        <v>2210</v>
      </c>
      <c r="Q125" s="225">
        <f t="shared" si="20"/>
        <v>2210</v>
      </c>
      <c r="R125" s="225">
        <f t="shared" si="20"/>
        <v>0</v>
      </c>
      <c r="S125" s="226">
        <f t="shared" si="20"/>
        <v>0</v>
      </c>
      <c r="T125" s="275">
        <f t="shared" si="20"/>
        <v>0</v>
      </c>
      <c r="U125" s="207"/>
      <c r="V125" s="200"/>
      <c r="W125" s="201" t="s">
        <v>292</v>
      </c>
      <c r="X125" s="172"/>
      <c r="Y125" s="212" t="s">
        <v>629</v>
      </c>
      <c r="Z125" s="224">
        <f>Z123-Z124</f>
        <v>31</v>
      </c>
      <c r="AA125" s="225">
        <f>AA123-AA124</f>
        <v>0</v>
      </c>
      <c r="AB125" s="297">
        <f>AB123-AB124</f>
        <v>0</v>
      </c>
      <c r="AC125" s="371">
        <f>AC123-AC124</f>
        <v>0</v>
      </c>
      <c r="AE125" s="199"/>
      <c r="AF125" s="200"/>
      <c r="AG125" s="201" t="s">
        <v>292</v>
      </c>
      <c r="AH125" s="172"/>
      <c r="AI125" s="224">
        <f t="shared" si="21"/>
        <v>2179</v>
      </c>
      <c r="AJ125" s="225">
        <f>IF($P125-$Z125=0,0,ROUND((R125-AA125)*$AI125/($P125-$Z125),0))</f>
        <v>0</v>
      </c>
      <c r="AK125" s="371">
        <f>IF(P125-Z125=0,0,ROUND((S125-AB125)*AI125/(P125-Z125),0))</f>
        <v>0</v>
      </c>
      <c r="AL125" s="1383">
        <f t="shared" si="22"/>
        <v>0</v>
      </c>
      <c r="AM125" s="1339"/>
    </row>
    <row r="126" spans="1:39" ht="14.45" customHeight="1">
      <c r="A126" s="557">
        <v>0</v>
      </c>
      <c r="B126" s="558">
        <v>0</v>
      </c>
      <c r="C126" s="558">
        <v>0</v>
      </c>
      <c r="D126" s="558">
        <v>0</v>
      </c>
      <c r="E126" s="558">
        <v>0</v>
      </c>
      <c r="F126" s="558">
        <v>0</v>
      </c>
      <c r="G126" s="559">
        <v>0</v>
      </c>
      <c r="K126" s="199" t="s">
        <v>4</v>
      </c>
      <c r="L126" s="178" t="s">
        <v>476</v>
      </c>
      <c r="M126" s="175"/>
      <c r="N126" s="175"/>
      <c r="O126" s="292"/>
      <c r="P126" s="226">
        <f t="shared" si="20"/>
        <v>15382</v>
      </c>
      <c r="Q126" s="225">
        <f t="shared" si="20"/>
        <v>15382</v>
      </c>
      <c r="R126" s="225">
        <f t="shared" si="20"/>
        <v>1500</v>
      </c>
      <c r="S126" s="226">
        <f t="shared" si="20"/>
        <v>1750</v>
      </c>
      <c r="T126" s="275">
        <f t="shared" si="20"/>
        <v>3700</v>
      </c>
      <c r="U126" s="207"/>
      <c r="V126" s="178" t="s">
        <v>476</v>
      </c>
      <c r="W126" s="175"/>
      <c r="X126" s="175"/>
      <c r="Y126" s="216" t="s">
        <v>629</v>
      </c>
      <c r="Z126" s="224">
        <f>Z127+Z128</f>
        <v>2565</v>
      </c>
      <c r="AA126" s="225">
        <f>AA127+AA128</f>
        <v>0</v>
      </c>
      <c r="AB126" s="297">
        <f>AB127+AB128</f>
        <v>0</v>
      </c>
      <c r="AC126" s="371">
        <f>AC127+AC128</f>
        <v>0</v>
      </c>
      <c r="AE126" s="199"/>
      <c r="AF126" s="178" t="s">
        <v>476</v>
      </c>
      <c r="AG126" s="175"/>
      <c r="AH126" s="175"/>
      <c r="AI126" s="224">
        <f t="shared" si="21"/>
        <v>12817</v>
      </c>
      <c r="AJ126" s="225">
        <f>SUM(AJ127:AJ128)</f>
        <v>1500</v>
      </c>
      <c r="AK126" s="371">
        <f>SUM(AK127:AK128)</f>
        <v>1750</v>
      </c>
      <c r="AL126" s="1383">
        <f t="shared" si="22"/>
        <v>0</v>
      </c>
      <c r="AM126" s="1339"/>
    </row>
    <row r="127" spans="1:39" ht="14.45" customHeight="1">
      <c r="A127" s="557">
        <v>0</v>
      </c>
      <c r="B127" s="558">
        <v>0</v>
      </c>
      <c r="C127" s="558">
        <v>0</v>
      </c>
      <c r="D127" s="558">
        <v>0</v>
      </c>
      <c r="E127" s="558">
        <v>0</v>
      </c>
      <c r="F127" s="558">
        <v>0</v>
      </c>
      <c r="G127" s="559">
        <v>0</v>
      </c>
      <c r="K127" s="199"/>
      <c r="L127" s="200"/>
      <c r="M127" s="201" t="s">
        <v>313</v>
      </c>
      <c r="N127" s="202"/>
      <c r="O127" s="220"/>
      <c r="P127" s="226">
        <f t="shared" si="20"/>
        <v>13582</v>
      </c>
      <c r="Q127" s="225">
        <f t="shared" si="20"/>
        <v>13582</v>
      </c>
      <c r="R127" s="225">
        <f t="shared" si="20"/>
        <v>1500</v>
      </c>
      <c r="S127" s="226">
        <f t="shared" si="20"/>
        <v>750</v>
      </c>
      <c r="T127" s="275">
        <f t="shared" si="20"/>
        <v>3700</v>
      </c>
      <c r="U127" s="207"/>
      <c r="V127" s="200"/>
      <c r="W127" s="201" t="s">
        <v>313</v>
      </c>
      <c r="X127" s="202"/>
      <c r="Y127" s="203"/>
      <c r="Z127" s="224">
        <f>Z12</f>
        <v>2540</v>
      </c>
      <c r="AA127" s="225">
        <f>AA12</f>
        <v>0</v>
      </c>
      <c r="AB127" s="297">
        <f>AB12</f>
        <v>0</v>
      </c>
      <c r="AC127" s="371">
        <f>AC12</f>
        <v>0</v>
      </c>
      <c r="AE127" s="199"/>
      <c r="AF127" s="200"/>
      <c r="AG127" s="201" t="s">
        <v>313</v>
      </c>
      <c r="AH127" s="202"/>
      <c r="AI127" s="224">
        <f t="shared" si="21"/>
        <v>11042</v>
      </c>
      <c r="AJ127" s="225">
        <f>IF($P127-$Z127=0,0,ROUND((R127-AA127)*$AI127/($P127-$Z127),0))</f>
        <v>1500</v>
      </c>
      <c r="AK127" s="371">
        <f>IF(P127-Z127=0,0,ROUND((S127-AB127)*AI127/(P127-Z127),0))</f>
        <v>750</v>
      </c>
      <c r="AL127" s="1383">
        <f t="shared" si="22"/>
        <v>0</v>
      </c>
      <c r="AM127" s="1339"/>
    </row>
    <row r="128" spans="1:39" ht="14.45" customHeight="1">
      <c r="A128" s="557">
        <v>0</v>
      </c>
      <c r="B128" s="558">
        <v>0</v>
      </c>
      <c r="C128" s="558">
        <v>0</v>
      </c>
      <c r="D128" s="558">
        <v>0</v>
      </c>
      <c r="E128" s="558">
        <v>0</v>
      </c>
      <c r="F128" s="558">
        <v>0</v>
      </c>
      <c r="G128" s="559">
        <v>0</v>
      </c>
      <c r="K128" s="199"/>
      <c r="L128" s="221"/>
      <c r="M128" s="201" t="s">
        <v>292</v>
      </c>
      <c r="N128" s="222"/>
      <c r="O128" s="298"/>
      <c r="P128" s="226">
        <f t="shared" si="20"/>
        <v>1800</v>
      </c>
      <c r="Q128" s="225">
        <f t="shared" si="20"/>
        <v>1800</v>
      </c>
      <c r="R128" s="225">
        <f t="shared" si="20"/>
        <v>0</v>
      </c>
      <c r="S128" s="226">
        <f t="shared" si="20"/>
        <v>1000</v>
      </c>
      <c r="T128" s="275">
        <f t="shared" si="20"/>
        <v>0</v>
      </c>
      <c r="U128" s="207"/>
      <c r="V128" s="221"/>
      <c r="W128" s="201" t="s">
        <v>292</v>
      </c>
      <c r="X128" s="222"/>
      <c r="Y128" s="223" t="s">
        <v>629</v>
      </c>
      <c r="Z128" s="224">
        <f t="shared" ref="Z128:AC129" si="23">IF(ISERROR(Z$60*(Q128/(Q$123+Q$128+Q$129+Q$133+Q$134+Q$135+Q$136+Q$137+Q$138+Q$139+Q$140+Q$141+Q$142+Q$143+Q$144+Q$150+Q$151+Q$152+Q$153+Q$156+Q$157+Q$158+Q$159+Q$161+Q$162+Q$163+Q$168+Q$170+Q$171+Q$172+Q$173+Q$174+Q$175))),0,ROUND(Z$60*(Q128/(Q$123+Q$128+Q$129+Q$133+Q$134+Q$135+Q$136+Q$137+Q$138+Q$139+Q$140+Q$141+Q$142+Q$143+Q$144+Q$150+Q$151+Q$152+Q$153+Q$156+Q$157+Q$158+Q$159+Q$161+Q$162+Q$163+Q$168+Q$170+Q$171+Q$172+Q$173+Q$174+Q$175)),0))</f>
        <v>25</v>
      </c>
      <c r="AA128" s="225">
        <f t="shared" si="23"/>
        <v>0</v>
      </c>
      <c r="AB128" s="297">
        <f t="shared" si="23"/>
        <v>0</v>
      </c>
      <c r="AC128" s="371">
        <f t="shared" si="23"/>
        <v>0</v>
      </c>
      <c r="AE128" s="199"/>
      <c r="AF128" s="221"/>
      <c r="AG128" s="201" t="s">
        <v>292</v>
      </c>
      <c r="AH128" s="222"/>
      <c r="AI128" s="224">
        <f t="shared" si="21"/>
        <v>1775</v>
      </c>
      <c r="AJ128" s="225">
        <f>IF($P128-$Z128=0,0,ROUND((R128-AA128)*$AI128/($P128-$Z128),0))</f>
        <v>0</v>
      </c>
      <c r="AK128" s="371">
        <f>IF(P128-Z128=0,0,ROUND((S128-AB128)*AI128/(P128-Z128),0))</f>
        <v>1000</v>
      </c>
      <c r="AL128" s="1383">
        <f t="shared" si="22"/>
        <v>0</v>
      </c>
      <c r="AM128" s="1339"/>
    </row>
    <row r="129" spans="1:39" ht="14.45" customHeight="1">
      <c r="A129" s="557">
        <v>0</v>
      </c>
      <c r="B129" s="558">
        <v>0</v>
      </c>
      <c r="C129" s="558">
        <v>0</v>
      </c>
      <c r="D129" s="558">
        <v>0</v>
      </c>
      <c r="E129" s="558">
        <v>0</v>
      </c>
      <c r="F129" s="558">
        <v>0</v>
      </c>
      <c r="G129" s="559">
        <v>0</v>
      </c>
      <c r="K129" s="199" t="s">
        <v>4</v>
      </c>
      <c r="L129" s="174"/>
      <c r="M129" s="200" t="s">
        <v>545</v>
      </c>
      <c r="N129" s="202"/>
      <c r="O129" s="220"/>
      <c r="P129" s="226">
        <f t="shared" si="20"/>
        <v>0</v>
      </c>
      <c r="Q129" s="225">
        <f t="shared" si="20"/>
        <v>0</v>
      </c>
      <c r="R129" s="225">
        <f t="shared" si="20"/>
        <v>0</v>
      </c>
      <c r="S129" s="226">
        <f t="shared" si="20"/>
        <v>0</v>
      </c>
      <c r="T129" s="275">
        <f t="shared" si="20"/>
        <v>0</v>
      </c>
      <c r="U129" s="207"/>
      <c r="V129" s="174"/>
      <c r="W129" s="200" t="s">
        <v>545</v>
      </c>
      <c r="X129" s="202"/>
      <c r="Y129" s="203" t="s">
        <v>629</v>
      </c>
      <c r="Z129" s="224">
        <f t="shared" si="23"/>
        <v>0</v>
      </c>
      <c r="AA129" s="225">
        <f t="shared" si="23"/>
        <v>0</v>
      </c>
      <c r="AB129" s="297">
        <f t="shared" si="23"/>
        <v>0</v>
      </c>
      <c r="AC129" s="371">
        <f t="shared" si="23"/>
        <v>0</v>
      </c>
      <c r="AE129" s="199"/>
      <c r="AF129" s="174"/>
      <c r="AG129" s="200" t="s">
        <v>545</v>
      </c>
      <c r="AH129" s="202"/>
      <c r="AI129" s="224">
        <f>Q129-Z129</f>
        <v>0</v>
      </c>
      <c r="AJ129" s="225">
        <f>SUM(AJ130:AJ132)</f>
        <v>0</v>
      </c>
      <c r="AK129" s="371">
        <f>SUM(AK130:AK132)</f>
        <v>0</v>
      </c>
      <c r="AL129" s="1383">
        <f t="shared" si="22"/>
        <v>0</v>
      </c>
      <c r="AM129" s="1339"/>
    </row>
    <row r="130" spans="1:39" ht="14.45" customHeight="1">
      <c r="A130" s="557">
        <v>0</v>
      </c>
      <c r="B130" s="558">
        <v>0</v>
      </c>
      <c r="C130" s="558">
        <v>0</v>
      </c>
      <c r="D130" s="558">
        <v>0</v>
      </c>
      <c r="E130" s="558">
        <v>0</v>
      </c>
      <c r="F130" s="558">
        <v>0</v>
      </c>
      <c r="G130" s="559">
        <v>0</v>
      </c>
      <c r="K130" s="199"/>
      <c r="L130" s="181" t="s">
        <v>547</v>
      </c>
      <c r="M130" s="200"/>
      <c r="N130" s="201" t="s">
        <v>310</v>
      </c>
      <c r="O130" s="220"/>
      <c r="P130" s="226">
        <f t="shared" si="20"/>
        <v>0</v>
      </c>
      <c r="Q130" s="225">
        <f t="shared" si="20"/>
        <v>0</v>
      </c>
      <c r="R130" s="225">
        <f t="shared" si="20"/>
        <v>0</v>
      </c>
      <c r="S130" s="226">
        <f t="shared" si="20"/>
        <v>0</v>
      </c>
      <c r="T130" s="275">
        <f t="shared" si="20"/>
        <v>0</v>
      </c>
      <c r="U130" s="207"/>
      <c r="V130" s="181" t="s">
        <v>547</v>
      </c>
      <c r="W130" s="200"/>
      <c r="X130" s="201" t="s">
        <v>310</v>
      </c>
      <c r="Y130" s="203" t="s">
        <v>629</v>
      </c>
      <c r="Z130" s="224">
        <f t="shared" ref="Z130:AC132" si="24">IF(ISERROR(Z$129*(Q130/Q$129)),0,ROUND(Z$129*(Q130/Q$129),0))</f>
        <v>0</v>
      </c>
      <c r="AA130" s="225">
        <f t="shared" si="24"/>
        <v>0</v>
      </c>
      <c r="AB130" s="297">
        <f t="shared" si="24"/>
        <v>0</v>
      </c>
      <c r="AC130" s="371">
        <f t="shared" si="24"/>
        <v>0</v>
      </c>
      <c r="AE130" s="199"/>
      <c r="AF130" s="181" t="s">
        <v>547</v>
      </c>
      <c r="AG130" s="200"/>
      <c r="AH130" s="201" t="s">
        <v>310</v>
      </c>
      <c r="AI130" s="224">
        <f t="shared" si="21"/>
        <v>0</v>
      </c>
      <c r="AJ130" s="225">
        <f t="shared" ref="AJ130:AJ143" si="25">IF($P130-$Z130=0,0,ROUND((R130-AA130)*$AI130/($P130-$Z130),0))</f>
        <v>0</v>
      </c>
      <c r="AK130" s="371">
        <f t="shared" ref="AK130:AK143" si="26">IF(P130-Z130=0,0,ROUND((S130-AB130)*AI130/(P130-Z130),0))</f>
        <v>0</v>
      </c>
      <c r="AL130" s="1383">
        <f t="shared" si="22"/>
        <v>0</v>
      </c>
      <c r="AM130" s="1339"/>
    </row>
    <row r="131" spans="1:39" ht="14.45" customHeight="1">
      <c r="A131" s="557">
        <v>0</v>
      </c>
      <c r="B131" s="558">
        <v>0</v>
      </c>
      <c r="C131" s="558">
        <v>0</v>
      </c>
      <c r="D131" s="558">
        <v>0</v>
      </c>
      <c r="E131" s="558">
        <v>0</v>
      </c>
      <c r="F131" s="558">
        <v>0</v>
      </c>
      <c r="G131" s="559">
        <v>0</v>
      </c>
      <c r="K131" s="199"/>
      <c r="L131" s="181" t="s">
        <v>549</v>
      </c>
      <c r="M131" s="181"/>
      <c r="N131" s="201" t="s">
        <v>309</v>
      </c>
      <c r="O131" s="220"/>
      <c r="P131" s="226">
        <f t="shared" si="20"/>
        <v>0</v>
      </c>
      <c r="Q131" s="225">
        <f t="shared" si="20"/>
        <v>0</v>
      </c>
      <c r="R131" s="225">
        <f t="shared" si="20"/>
        <v>0</v>
      </c>
      <c r="S131" s="226">
        <f t="shared" si="20"/>
        <v>0</v>
      </c>
      <c r="T131" s="275">
        <f t="shared" si="20"/>
        <v>0</v>
      </c>
      <c r="U131" s="207"/>
      <c r="V131" s="181" t="s">
        <v>549</v>
      </c>
      <c r="W131" s="181"/>
      <c r="X131" s="201" t="s">
        <v>309</v>
      </c>
      <c r="Y131" s="203" t="s">
        <v>629</v>
      </c>
      <c r="Z131" s="224">
        <f t="shared" si="24"/>
        <v>0</v>
      </c>
      <c r="AA131" s="225">
        <f t="shared" si="24"/>
        <v>0</v>
      </c>
      <c r="AB131" s="297">
        <f t="shared" si="24"/>
        <v>0</v>
      </c>
      <c r="AC131" s="371">
        <f t="shared" si="24"/>
        <v>0</v>
      </c>
      <c r="AE131" s="199"/>
      <c r="AF131" s="181" t="s">
        <v>549</v>
      </c>
      <c r="AG131" s="181"/>
      <c r="AH131" s="201" t="s">
        <v>309</v>
      </c>
      <c r="AI131" s="224">
        <f t="shared" si="21"/>
        <v>0</v>
      </c>
      <c r="AJ131" s="225">
        <f t="shared" si="25"/>
        <v>0</v>
      </c>
      <c r="AK131" s="371">
        <f t="shared" si="26"/>
        <v>0</v>
      </c>
      <c r="AL131" s="1383">
        <f t="shared" si="22"/>
        <v>0</v>
      </c>
      <c r="AM131" s="1339"/>
    </row>
    <row r="132" spans="1:39" ht="14.45" customHeight="1">
      <c r="A132" s="557">
        <v>0</v>
      </c>
      <c r="B132" s="558">
        <v>0</v>
      </c>
      <c r="C132" s="558">
        <v>0</v>
      </c>
      <c r="D132" s="558">
        <v>0</v>
      </c>
      <c r="E132" s="558">
        <v>0</v>
      </c>
      <c r="F132" s="558">
        <v>0</v>
      </c>
      <c r="G132" s="559">
        <v>0</v>
      </c>
      <c r="K132" s="199"/>
      <c r="L132" s="181" t="s">
        <v>551</v>
      </c>
      <c r="M132" s="221"/>
      <c r="N132" s="201" t="s">
        <v>292</v>
      </c>
      <c r="O132" s="220"/>
      <c r="P132" s="226">
        <f t="shared" si="20"/>
        <v>0</v>
      </c>
      <c r="Q132" s="225">
        <f t="shared" si="20"/>
        <v>0</v>
      </c>
      <c r="R132" s="225">
        <f t="shared" si="20"/>
        <v>0</v>
      </c>
      <c r="S132" s="226">
        <f t="shared" si="20"/>
        <v>0</v>
      </c>
      <c r="T132" s="275">
        <f t="shared" si="20"/>
        <v>0</v>
      </c>
      <c r="U132" s="207"/>
      <c r="V132" s="181" t="s">
        <v>551</v>
      </c>
      <c r="W132" s="221"/>
      <c r="X132" s="201" t="s">
        <v>292</v>
      </c>
      <c r="Y132" s="203" t="s">
        <v>629</v>
      </c>
      <c r="Z132" s="224">
        <f t="shared" si="24"/>
        <v>0</v>
      </c>
      <c r="AA132" s="225">
        <f t="shared" si="24"/>
        <v>0</v>
      </c>
      <c r="AB132" s="297">
        <f t="shared" si="24"/>
        <v>0</v>
      </c>
      <c r="AC132" s="371">
        <f t="shared" si="24"/>
        <v>0</v>
      </c>
      <c r="AE132" s="199"/>
      <c r="AF132" s="181" t="s">
        <v>551</v>
      </c>
      <c r="AG132" s="221"/>
      <c r="AH132" s="201" t="s">
        <v>292</v>
      </c>
      <c r="AI132" s="224">
        <f t="shared" si="21"/>
        <v>0</v>
      </c>
      <c r="AJ132" s="225">
        <f t="shared" si="25"/>
        <v>0</v>
      </c>
      <c r="AK132" s="371">
        <f t="shared" si="26"/>
        <v>0</v>
      </c>
      <c r="AL132" s="1383">
        <f t="shared" si="22"/>
        <v>0</v>
      </c>
      <c r="AM132" s="1339"/>
    </row>
    <row r="133" spans="1:39" ht="14.45" customHeight="1">
      <c r="A133" s="557">
        <v>0</v>
      </c>
      <c r="B133" s="558">
        <v>0</v>
      </c>
      <c r="C133" s="558">
        <v>0</v>
      </c>
      <c r="D133" s="558">
        <v>0</v>
      </c>
      <c r="E133" s="558">
        <v>0</v>
      </c>
      <c r="F133" s="558">
        <v>0</v>
      </c>
      <c r="G133" s="559">
        <v>0</v>
      </c>
      <c r="K133" s="199"/>
      <c r="L133" s="181"/>
      <c r="M133" s="201" t="s">
        <v>487</v>
      </c>
      <c r="N133" s="202"/>
      <c r="O133" s="220"/>
      <c r="P133" s="226">
        <f t="shared" ref="P133:T142" si="27">P18+P72</f>
        <v>0</v>
      </c>
      <c r="Q133" s="225">
        <f t="shared" si="27"/>
        <v>0</v>
      </c>
      <c r="R133" s="225">
        <f t="shared" si="27"/>
        <v>0</v>
      </c>
      <c r="S133" s="226">
        <f t="shared" si="27"/>
        <v>0</v>
      </c>
      <c r="T133" s="275">
        <f t="shared" si="27"/>
        <v>0</v>
      </c>
      <c r="U133" s="207"/>
      <c r="V133" s="181"/>
      <c r="W133" s="201" t="s">
        <v>487</v>
      </c>
      <c r="X133" s="202"/>
      <c r="Y133" s="203" t="s">
        <v>629</v>
      </c>
      <c r="Z133" s="224">
        <f t="shared" ref="Z133:AC144" si="28">IF(ISERROR(Z$60*(Q133/(Q$123+Q$128+Q$129+Q$133+Q$134+Q$135+Q$136+Q$137+Q$138+Q$139+Q$140+Q$141+Q$142+Q$143+Q$144+Q$150+Q$151+Q$152+Q$153+Q$156+Q$157+Q$158+Q$159+Q$161+Q$162+Q$163+Q$168+Q$170+Q$171+Q$172+Q$173+Q$174+Q$175))),0,ROUND(Z$60*(Q133/(Q$123+Q$128+Q$129+Q$133+Q$134+Q$135+Q$136+Q$137+Q$138+Q$139+Q$140+Q$141+Q$142+Q$143+Q$144+Q$150+Q$151+Q$152+Q$153+Q$156+Q$157+Q$158+Q$159+Q$161+Q$162+Q$163+Q$168+Q$170+Q$171+Q$172+Q$173+Q$174+Q$175)),0))</f>
        <v>0</v>
      </c>
      <c r="AA133" s="225">
        <f t="shared" si="28"/>
        <v>0</v>
      </c>
      <c r="AB133" s="297">
        <f t="shared" si="28"/>
        <v>0</v>
      </c>
      <c r="AC133" s="371">
        <f t="shared" si="28"/>
        <v>0</v>
      </c>
      <c r="AE133" s="199"/>
      <c r="AF133" s="181"/>
      <c r="AG133" s="201" t="s">
        <v>487</v>
      </c>
      <c r="AH133" s="202"/>
      <c r="AI133" s="224">
        <f t="shared" si="21"/>
        <v>0</v>
      </c>
      <c r="AJ133" s="225">
        <f t="shared" si="25"/>
        <v>0</v>
      </c>
      <c r="AK133" s="371">
        <f t="shared" si="26"/>
        <v>0</v>
      </c>
      <c r="AL133" s="1383">
        <f t="shared" si="22"/>
        <v>0</v>
      </c>
      <c r="AM133" s="1339"/>
    </row>
    <row r="134" spans="1:39" ht="14.45" customHeight="1">
      <c r="A134" s="557">
        <v>0</v>
      </c>
      <c r="B134" s="558">
        <v>0</v>
      </c>
      <c r="C134" s="558">
        <v>0</v>
      </c>
      <c r="D134" s="558">
        <v>0</v>
      </c>
      <c r="E134" s="558">
        <v>0</v>
      </c>
      <c r="F134" s="558">
        <v>0</v>
      </c>
      <c r="G134" s="559">
        <v>0</v>
      </c>
      <c r="K134" s="199"/>
      <c r="L134" s="221"/>
      <c r="M134" s="201" t="s">
        <v>292</v>
      </c>
      <c r="N134" s="202"/>
      <c r="O134" s="220"/>
      <c r="P134" s="226">
        <f t="shared" si="27"/>
        <v>0</v>
      </c>
      <c r="Q134" s="225">
        <f t="shared" si="27"/>
        <v>0</v>
      </c>
      <c r="R134" s="225">
        <f t="shared" si="27"/>
        <v>0</v>
      </c>
      <c r="S134" s="226">
        <f t="shared" si="27"/>
        <v>0</v>
      </c>
      <c r="T134" s="275">
        <f t="shared" si="27"/>
        <v>0</v>
      </c>
      <c r="U134" s="207"/>
      <c r="V134" s="221"/>
      <c r="W134" s="201" t="s">
        <v>292</v>
      </c>
      <c r="X134" s="202"/>
      <c r="Y134" s="203" t="s">
        <v>629</v>
      </c>
      <c r="Z134" s="224">
        <f t="shared" si="28"/>
        <v>0</v>
      </c>
      <c r="AA134" s="225">
        <f t="shared" si="28"/>
        <v>0</v>
      </c>
      <c r="AB134" s="297">
        <f t="shared" si="28"/>
        <v>0</v>
      </c>
      <c r="AC134" s="371">
        <f t="shared" si="28"/>
        <v>0</v>
      </c>
      <c r="AE134" s="199"/>
      <c r="AF134" s="221"/>
      <c r="AG134" s="201" t="s">
        <v>292</v>
      </c>
      <c r="AH134" s="202"/>
      <c r="AI134" s="224">
        <f t="shared" si="21"/>
        <v>0</v>
      </c>
      <c r="AJ134" s="225">
        <f t="shared" si="25"/>
        <v>0</v>
      </c>
      <c r="AK134" s="371">
        <f t="shared" si="26"/>
        <v>0</v>
      </c>
      <c r="AL134" s="1383">
        <f t="shared" si="22"/>
        <v>0</v>
      </c>
      <c r="AM134" s="1339"/>
    </row>
    <row r="135" spans="1:39" ht="14.45" customHeight="1">
      <c r="A135" s="557">
        <v>0</v>
      </c>
      <c r="B135" s="558">
        <v>0</v>
      </c>
      <c r="C135" s="558">
        <v>0</v>
      </c>
      <c r="D135" s="558">
        <v>0</v>
      </c>
      <c r="E135" s="558">
        <v>0</v>
      </c>
      <c r="F135" s="558">
        <v>0</v>
      </c>
      <c r="G135" s="559">
        <v>0</v>
      </c>
      <c r="K135" s="199"/>
      <c r="L135" s="201" t="s">
        <v>478</v>
      </c>
      <c r="M135" s="202"/>
      <c r="N135" s="202"/>
      <c r="O135" s="220"/>
      <c r="P135" s="226">
        <f t="shared" si="27"/>
        <v>0</v>
      </c>
      <c r="Q135" s="225">
        <f t="shared" si="27"/>
        <v>0</v>
      </c>
      <c r="R135" s="225">
        <f t="shared" si="27"/>
        <v>0</v>
      </c>
      <c r="S135" s="226">
        <f t="shared" si="27"/>
        <v>0</v>
      </c>
      <c r="T135" s="275">
        <f t="shared" si="27"/>
        <v>0</v>
      </c>
      <c r="U135" s="207" t="s">
        <v>845</v>
      </c>
      <c r="V135" s="201" t="s">
        <v>478</v>
      </c>
      <c r="W135" s="202"/>
      <c r="X135" s="202"/>
      <c r="Y135" s="203" t="s">
        <v>629</v>
      </c>
      <c r="Z135" s="224">
        <f t="shared" si="28"/>
        <v>0</v>
      </c>
      <c r="AA135" s="225">
        <f t="shared" si="28"/>
        <v>0</v>
      </c>
      <c r="AB135" s="297">
        <f t="shared" si="28"/>
        <v>0</v>
      </c>
      <c r="AC135" s="371">
        <f t="shared" si="28"/>
        <v>0</v>
      </c>
      <c r="AE135" s="199" t="s">
        <v>845</v>
      </c>
      <c r="AF135" s="201" t="s">
        <v>478</v>
      </c>
      <c r="AG135" s="202"/>
      <c r="AH135" s="202"/>
      <c r="AI135" s="224">
        <f t="shared" si="21"/>
        <v>0</v>
      </c>
      <c r="AJ135" s="225">
        <f t="shared" si="25"/>
        <v>0</v>
      </c>
      <c r="AK135" s="371">
        <f t="shared" si="26"/>
        <v>0</v>
      </c>
      <c r="AL135" s="1383">
        <f t="shared" si="22"/>
        <v>0</v>
      </c>
      <c r="AM135" s="1339"/>
    </row>
    <row r="136" spans="1:39" ht="14.45" customHeight="1">
      <c r="A136" s="557">
        <v>0</v>
      </c>
      <c r="B136" s="558">
        <v>0</v>
      </c>
      <c r="C136" s="558">
        <v>0</v>
      </c>
      <c r="D136" s="558">
        <v>0</v>
      </c>
      <c r="E136" s="558">
        <v>0</v>
      </c>
      <c r="F136" s="558">
        <v>0</v>
      </c>
      <c r="G136" s="559">
        <v>0</v>
      </c>
      <c r="K136" s="199" t="s">
        <v>24</v>
      </c>
      <c r="L136" s="200"/>
      <c r="M136" s="201" t="s">
        <v>304</v>
      </c>
      <c r="N136" s="202"/>
      <c r="O136" s="220"/>
      <c r="P136" s="226">
        <f t="shared" si="27"/>
        <v>3750</v>
      </c>
      <c r="Q136" s="225">
        <f t="shared" si="27"/>
        <v>3750</v>
      </c>
      <c r="R136" s="225">
        <f t="shared" si="27"/>
        <v>0</v>
      </c>
      <c r="S136" s="226">
        <f t="shared" si="27"/>
        <v>0</v>
      </c>
      <c r="T136" s="275">
        <f t="shared" si="27"/>
        <v>1900</v>
      </c>
      <c r="U136" s="207" t="s">
        <v>630</v>
      </c>
      <c r="V136" s="200"/>
      <c r="W136" s="201" t="s">
        <v>304</v>
      </c>
      <c r="X136" s="202"/>
      <c r="Y136" s="203" t="s">
        <v>629</v>
      </c>
      <c r="Z136" s="224">
        <f t="shared" si="28"/>
        <v>53</v>
      </c>
      <c r="AA136" s="225">
        <f t="shared" si="28"/>
        <v>0</v>
      </c>
      <c r="AB136" s="297">
        <f t="shared" si="28"/>
        <v>0</v>
      </c>
      <c r="AC136" s="371">
        <f t="shared" si="28"/>
        <v>0</v>
      </c>
      <c r="AE136" s="199"/>
      <c r="AF136" s="200"/>
      <c r="AG136" s="201" t="s">
        <v>304</v>
      </c>
      <c r="AH136" s="202"/>
      <c r="AI136" s="224">
        <f t="shared" si="21"/>
        <v>3697</v>
      </c>
      <c r="AJ136" s="225">
        <f t="shared" si="25"/>
        <v>0</v>
      </c>
      <c r="AK136" s="371">
        <f t="shared" si="26"/>
        <v>0</v>
      </c>
      <c r="AL136" s="1383">
        <f t="shared" si="22"/>
        <v>0</v>
      </c>
      <c r="AM136" s="1339"/>
    </row>
    <row r="137" spans="1:39" ht="14.45" customHeight="1">
      <c r="A137" s="557">
        <v>0</v>
      </c>
      <c r="B137" s="558">
        <v>0</v>
      </c>
      <c r="C137" s="558">
        <v>0</v>
      </c>
      <c r="D137" s="558">
        <v>0</v>
      </c>
      <c r="E137" s="558">
        <v>0</v>
      </c>
      <c r="F137" s="558">
        <v>0</v>
      </c>
      <c r="G137" s="559">
        <v>0</v>
      </c>
      <c r="K137" s="199"/>
      <c r="L137" s="200" t="s">
        <v>557</v>
      </c>
      <c r="M137" s="201" t="s">
        <v>303</v>
      </c>
      <c r="N137" s="202"/>
      <c r="O137" s="220"/>
      <c r="P137" s="226">
        <f t="shared" si="27"/>
        <v>24184</v>
      </c>
      <c r="Q137" s="225">
        <f t="shared" si="27"/>
        <v>24184</v>
      </c>
      <c r="R137" s="225">
        <f t="shared" si="27"/>
        <v>0</v>
      </c>
      <c r="S137" s="226">
        <f t="shared" si="27"/>
        <v>16065</v>
      </c>
      <c r="T137" s="275">
        <f t="shared" si="27"/>
        <v>1600</v>
      </c>
      <c r="U137" s="207"/>
      <c r="V137" s="200" t="s">
        <v>557</v>
      </c>
      <c r="W137" s="201" t="s">
        <v>303</v>
      </c>
      <c r="X137" s="202"/>
      <c r="Y137" s="203" t="s">
        <v>629</v>
      </c>
      <c r="Z137" s="224">
        <f t="shared" si="28"/>
        <v>340</v>
      </c>
      <c r="AA137" s="225">
        <f t="shared" si="28"/>
        <v>0</v>
      </c>
      <c r="AB137" s="297">
        <f t="shared" si="28"/>
        <v>0</v>
      </c>
      <c r="AC137" s="371">
        <f t="shared" si="28"/>
        <v>0</v>
      </c>
      <c r="AE137" s="199"/>
      <c r="AF137" s="200" t="s">
        <v>557</v>
      </c>
      <c r="AG137" s="201" t="s">
        <v>303</v>
      </c>
      <c r="AH137" s="202"/>
      <c r="AI137" s="224">
        <f t="shared" si="21"/>
        <v>23844</v>
      </c>
      <c r="AJ137" s="225">
        <f t="shared" si="25"/>
        <v>0</v>
      </c>
      <c r="AK137" s="371">
        <f t="shared" si="26"/>
        <v>16065</v>
      </c>
      <c r="AL137" s="1383">
        <f t="shared" si="22"/>
        <v>0</v>
      </c>
      <c r="AM137" s="1339"/>
    </row>
    <row r="138" spans="1:39" ht="14.45" customHeight="1">
      <c r="A138" s="557">
        <v>0</v>
      </c>
      <c r="B138" s="558">
        <v>0</v>
      </c>
      <c r="C138" s="558">
        <v>0</v>
      </c>
      <c r="D138" s="558">
        <v>0</v>
      </c>
      <c r="E138" s="558">
        <v>0</v>
      </c>
      <c r="F138" s="558">
        <v>0</v>
      </c>
      <c r="G138" s="559">
        <v>0</v>
      </c>
      <c r="K138" s="199"/>
      <c r="L138" s="200" t="s">
        <v>559</v>
      </c>
      <c r="M138" s="201" t="s">
        <v>302</v>
      </c>
      <c r="N138" s="202"/>
      <c r="O138" s="220"/>
      <c r="P138" s="226">
        <f t="shared" si="27"/>
        <v>0</v>
      </c>
      <c r="Q138" s="225">
        <f t="shared" si="27"/>
        <v>0</v>
      </c>
      <c r="R138" s="225">
        <f t="shared" si="27"/>
        <v>0</v>
      </c>
      <c r="S138" s="226">
        <f t="shared" si="27"/>
        <v>0</v>
      </c>
      <c r="T138" s="275">
        <f t="shared" si="27"/>
        <v>0</v>
      </c>
      <c r="U138" s="207"/>
      <c r="V138" s="200" t="s">
        <v>559</v>
      </c>
      <c r="W138" s="201" t="s">
        <v>302</v>
      </c>
      <c r="X138" s="202"/>
      <c r="Y138" s="203" t="s">
        <v>629</v>
      </c>
      <c r="Z138" s="224">
        <f t="shared" si="28"/>
        <v>0</v>
      </c>
      <c r="AA138" s="225">
        <f t="shared" si="28"/>
        <v>0</v>
      </c>
      <c r="AB138" s="297">
        <f t="shared" si="28"/>
        <v>0</v>
      </c>
      <c r="AC138" s="371">
        <f t="shared" si="28"/>
        <v>0</v>
      </c>
      <c r="AE138" s="199"/>
      <c r="AF138" s="200" t="s">
        <v>559</v>
      </c>
      <c r="AG138" s="201" t="s">
        <v>302</v>
      </c>
      <c r="AH138" s="202"/>
      <c r="AI138" s="224">
        <f t="shared" si="21"/>
        <v>0</v>
      </c>
      <c r="AJ138" s="225">
        <f t="shared" si="25"/>
        <v>0</v>
      </c>
      <c r="AK138" s="371">
        <f t="shared" si="26"/>
        <v>0</v>
      </c>
      <c r="AL138" s="1383">
        <f t="shared" si="22"/>
        <v>0</v>
      </c>
      <c r="AM138" s="1339"/>
    </row>
    <row r="139" spans="1:39" ht="14.45" customHeight="1">
      <c r="A139" s="557">
        <v>0</v>
      </c>
      <c r="B139" s="558">
        <v>0</v>
      </c>
      <c r="C139" s="558">
        <v>0</v>
      </c>
      <c r="D139" s="558">
        <v>0</v>
      </c>
      <c r="E139" s="558">
        <v>0</v>
      </c>
      <c r="F139" s="558">
        <v>0</v>
      </c>
      <c r="G139" s="559">
        <v>0</v>
      </c>
      <c r="K139" s="199"/>
      <c r="L139" s="200" t="s">
        <v>561</v>
      </c>
      <c r="M139" s="201" t="s">
        <v>283</v>
      </c>
      <c r="N139" s="202"/>
      <c r="O139" s="220"/>
      <c r="P139" s="226">
        <f t="shared" si="27"/>
        <v>0</v>
      </c>
      <c r="Q139" s="225">
        <f t="shared" si="27"/>
        <v>0</v>
      </c>
      <c r="R139" s="225">
        <f t="shared" si="27"/>
        <v>0</v>
      </c>
      <c r="S139" s="226">
        <f t="shared" si="27"/>
        <v>0</v>
      </c>
      <c r="T139" s="275">
        <f t="shared" si="27"/>
        <v>0</v>
      </c>
      <c r="U139" s="207"/>
      <c r="V139" s="200" t="s">
        <v>561</v>
      </c>
      <c r="W139" s="201" t="s">
        <v>283</v>
      </c>
      <c r="X139" s="202"/>
      <c r="Y139" s="203" t="s">
        <v>629</v>
      </c>
      <c r="Z139" s="224">
        <f t="shared" si="28"/>
        <v>0</v>
      </c>
      <c r="AA139" s="225">
        <f t="shared" si="28"/>
        <v>0</v>
      </c>
      <c r="AB139" s="297">
        <f t="shared" si="28"/>
        <v>0</v>
      </c>
      <c r="AC139" s="371">
        <f t="shared" si="28"/>
        <v>0</v>
      </c>
      <c r="AE139" s="199"/>
      <c r="AF139" s="200" t="s">
        <v>561</v>
      </c>
      <c r="AG139" s="201" t="s">
        <v>283</v>
      </c>
      <c r="AH139" s="202"/>
      <c r="AI139" s="224">
        <f t="shared" si="21"/>
        <v>0</v>
      </c>
      <c r="AJ139" s="225">
        <f t="shared" si="25"/>
        <v>0</v>
      </c>
      <c r="AK139" s="371">
        <f t="shared" si="26"/>
        <v>0</v>
      </c>
      <c r="AL139" s="1383">
        <f t="shared" si="22"/>
        <v>0</v>
      </c>
      <c r="AM139" s="1339"/>
    </row>
    <row r="140" spans="1:39" ht="14.45" customHeight="1">
      <c r="A140" s="557">
        <v>0</v>
      </c>
      <c r="B140" s="558">
        <v>0</v>
      </c>
      <c r="C140" s="558">
        <v>0</v>
      </c>
      <c r="D140" s="558">
        <v>0</v>
      </c>
      <c r="E140" s="558">
        <v>0</v>
      </c>
      <c r="F140" s="558">
        <v>0</v>
      </c>
      <c r="G140" s="559">
        <v>0</v>
      </c>
      <c r="K140" s="199"/>
      <c r="L140" s="200" t="s">
        <v>469</v>
      </c>
      <c r="M140" s="201" t="s">
        <v>301</v>
      </c>
      <c r="N140" s="202"/>
      <c r="O140" s="220"/>
      <c r="P140" s="226">
        <f t="shared" si="27"/>
        <v>0</v>
      </c>
      <c r="Q140" s="225">
        <f t="shared" si="27"/>
        <v>0</v>
      </c>
      <c r="R140" s="225">
        <f t="shared" si="27"/>
        <v>0</v>
      </c>
      <c r="S140" s="226">
        <f t="shared" si="27"/>
        <v>0</v>
      </c>
      <c r="T140" s="275">
        <f t="shared" si="27"/>
        <v>0</v>
      </c>
      <c r="U140" s="207"/>
      <c r="V140" s="200" t="s">
        <v>469</v>
      </c>
      <c r="W140" s="201" t="s">
        <v>301</v>
      </c>
      <c r="X140" s="202"/>
      <c r="Y140" s="203" t="s">
        <v>629</v>
      </c>
      <c r="Z140" s="224">
        <f t="shared" si="28"/>
        <v>0</v>
      </c>
      <c r="AA140" s="225">
        <f t="shared" si="28"/>
        <v>0</v>
      </c>
      <c r="AB140" s="297">
        <f t="shared" si="28"/>
        <v>0</v>
      </c>
      <c r="AC140" s="371">
        <f t="shared" si="28"/>
        <v>0</v>
      </c>
      <c r="AE140" s="199"/>
      <c r="AF140" s="200" t="s">
        <v>469</v>
      </c>
      <c r="AG140" s="201" t="s">
        <v>301</v>
      </c>
      <c r="AH140" s="202"/>
      <c r="AI140" s="224">
        <f t="shared" si="21"/>
        <v>0</v>
      </c>
      <c r="AJ140" s="225">
        <f t="shared" si="25"/>
        <v>0</v>
      </c>
      <c r="AK140" s="371">
        <f t="shared" si="26"/>
        <v>0</v>
      </c>
      <c r="AL140" s="1383">
        <f t="shared" si="22"/>
        <v>0</v>
      </c>
      <c r="AM140" s="1339"/>
    </row>
    <row r="141" spans="1:39" ht="14.45" customHeight="1">
      <c r="A141" s="557">
        <v>0</v>
      </c>
      <c r="B141" s="558">
        <v>0</v>
      </c>
      <c r="C141" s="558">
        <v>0</v>
      </c>
      <c r="D141" s="558">
        <v>0</v>
      </c>
      <c r="E141" s="558">
        <v>0</v>
      </c>
      <c r="F141" s="558">
        <v>0</v>
      </c>
      <c r="G141" s="559">
        <v>0</v>
      </c>
      <c r="K141" s="199"/>
      <c r="L141" s="200" t="s">
        <v>420</v>
      </c>
      <c r="M141" s="201" t="s">
        <v>564</v>
      </c>
      <c r="N141" s="202"/>
      <c r="O141" s="220"/>
      <c r="P141" s="226">
        <f t="shared" si="27"/>
        <v>6902</v>
      </c>
      <c r="Q141" s="225">
        <f t="shared" si="27"/>
        <v>0</v>
      </c>
      <c r="R141" s="225">
        <f t="shared" si="27"/>
        <v>0</v>
      </c>
      <c r="S141" s="226">
        <f t="shared" si="27"/>
        <v>6402</v>
      </c>
      <c r="T141" s="275">
        <f t="shared" si="27"/>
        <v>0</v>
      </c>
      <c r="U141" s="207"/>
      <c r="V141" s="200" t="s">
        <v>420</v>
      </c>
      <c r="W141" s="201" t="s">
        <v>564</v>
      </c>
      <c r="X141" s="202"/>
      <c r="Y141" s="203" t="s">
        <v>629</v>
      </c>
      <c r="Z141" s="224">
        <f t="shared" si="28"/>
        <v>0</v>
      </c>
      <c r="AA141" s="225">
        <f t="shared" si="28"/>
        <v>0</v>
      </c>
      <c r="AB141" s="297">
        <f t="shared" si="28"/>
        <v>0</v>
      </c>
      <c r="AC141" s="371">
        <f t="shared" si="28"/>
        <v>0</v>
      </c>
      <c r="AE141" s="199"/>
      <c r="AF141" s="200" t="s">
        <v>420</v>
      </c>
      <c r="AG141" s="201" t="s">
        <v>564</v>
      </c>
      <c r="AH141" s="202"/>
      <c r="AI141" s="224">
        <f t="shared" si="21"/>
        <v>0</v>
      </c>
      <c r="AJ141" s="225">
        <f t="shared" si="25"/>
        <v>0</v>
      </c>
      <c r="AK141" s="371">
        <f t="shared" si="26"/>
        <v>0</v>
      </c>
      <c r="AL141" s="1383">
        <f t="shared" si="22"/>
        <v>6902</v>
      </c>
      <c r="AM141" s="1339"/>
    </row>
    <row r="142" spans="1:39" ht="14.45" customHeight="1">
      <c r="A142" s="557">
        <v>0</v>
      </c>
      <c r="B142" s="558">
        <v>0</v>
      </c>
      <c r="C142" s="558">
        <v>0</v>
      </c>
      <c r="D142" s="558">
        <v>0</v>
      </c>
      <c r="E142" s="558">
        <v>0</v>
      </c>
      <c r="F142" s="558">
        <v>0</v>
      </c>
      <c r="G142" s="559">
        <v>0</v>
      </c>
      <c r="K142" s="199"/>
      <c r="L142" s="200" t="s">
        <v>551</v>
      </c>
      <c r="M142" s="201" t="s">
        <v>284</v>
      </c>
      <c r="N142" s="202"/>
      <c r="O142" s="220"/>
      <c r="P142" s="226">
        <f t="shared" si="27"/>
        <v>0</v>
      </c>
      <c r="Q142" s="225">
        <f t="shared" si="27"/>
        <v>0</v>
      </c>
      <c r="R142" s="225">
        <f t="shared" si="27"/>
        <v>0</v>
      </c>
      <c r="S142" s="226">
        <f t="shared" si="27"/>
        <v>0</v>
      </c>
      <c r="T142" s="275">
        <f t="shared" si="27"/>
        <v>0</v>
      </c>
      <c r="U142" s="207"/>
      <c r="V142" s="200" t="s">
        <v>551</v>
      </c>
      <c r="W142" s="201" t="s">
        <v>284</v>
      </c>
      <c r="X142" s="202"/>
      <c r="Y142" s="203" t="s">
        <v>629</v>
      </c>
      <c r="Z142" s="224">
        <f t="shared" si="28"/>
        <v>0</v>
      </c>
      <c r="AA142" s="225">
        <f t="shared" si="28"/>
        <v>0</v>
      </c>
      <c r="AB142" s="297">
        <f t="shared" si="28"/>
        <v>0</v>
      </c>
      <c r="AC142" s="371">
        <f t="shared" si="28"/>
        <v>0</v>
      </c>
      <c r="AE142" s="199" t="s">
        <v>631</v>
      </c>
      <c r="AF142" s="200" t="s">
        <v>551</v>
      </c>
      <c r="AG142" s="201" t="s">
        <v>284</v>
      </c>
      <c r="AH142" s="202"/>
      <c r="AI142" s="224">
        <f t="shared" si="21"/>
        <v>0</v>
      </c>
      <c r="AJ142" s="225">
        <f t="shared" si="25"/>
        <v>0</v>
      </c>
      <c r="AK142" s="371">
        <f t="shared" si="26"/>
        <v>0</v>
      </c>
      <c r="AL142" s="1383">
        <f t="shared" si="22"/>
        <v>0</v>
      </c>
      <c r="AM142" s="1339"/>
    </row>
    <row r="143" spans="1:39" ht="14.45" customHeight="1">
      <c r="A143" s="557">
        <v>0</v>
      </c>
      <c r="B143" s="558">
        <v>0</v>
      </c>
      <c r="C143" s="558">
        <v>0</v>
      </c>
      <c r="D143" s="558">
        <v>0</v>
      </c>
      <c r="E143" s="558">
        <v>0</v>
      </c>
      <c r="F143" s="558">
        <v>0</v>
      </c>
      <c r="G143" s="559">
        <v>0</v>
      </c>
      <c r="K143" s="199"/>
      <c r="L143" s="221"/>
      <c r="M143" s="201" t="s">
        <v>292</v>
      </c>
      <c r="N143" s="202"/>
      <c r="O143" s="220"/>
      <c r="P143" s="226">
        <f t="shared" ref="P143:T152" si="29">P28+P82</f>
        <v>16291</v>
      </c>
      <c r="Q143" s="225">
        <f t="shared" si="29"/>
        <v>5915</v>
      </c>
      <c r="R143" s="225">
        <f t="shared" si="29"/>
        <v>0</v>
      </c>
      <c r="S143" s="226">
        <f t="shared" si="29"/>
        <v>3749</v>
      </c>
      <c r="T143" s="275">
        <f t="shared" si="29"/>
        <v>0</v>
      </c>
      <c r="U143" s="207"/>
      <c r="V143" s="221"/>
      <c r="W143" s="201" t="s">
        <v>292</v>
      </c>
      <c r="X143" s="202"/>
      <c r="Y143" s="203" t="s">
        <v>629</v>
      </c>
      <c r="Z143" s="224">
        <f t="shared" si="28"/>
        <v>83</v>
      </c>
      <c r="AA143" s="225">
        <f t="shared" si="28"/>
        <v>0</v>
      </c>
      <c r="AB143" s="297">
        <f t="shared" si="28"/>
        <v>0</v>
      </c>
      <c r="AC143" s="371">
        <f t="shared" si="28"/>
        <v>0</v>
      </c>
      <c r="AE143" s="199" t="s">
        <v>632</v>
      </c>
      <c r="AF143" s="221"/>
      <c r="AG143" s="201" t="s">
        <v>292</v>
      </c>
      <c r="AH143" s="202"/>
      <c r="AI143" s="224">
        <f t="shared" si="21"/>
        <v>5832</v>
      </c>
      <c r="AJ143" s="225">
        <f t="shared" si="25"/>
        <v>0</v>
      </c>
      <c r="AK143" s="371">
        <f t="shared" si="26"/>
        <v>1349</v>
      </c>
      <c r="AL143" s="1383">
        <f t="shared" si="22"/>
        <v>10376</v>
      </c>
      <c r="AM143" s="1339"/>
    </row>
    <row r="144" spans="1:39" ht="14.45" customHeight="1">
      <c r="A144" s="557">
        <v>0</v>
      </c>
      <c r="B144" s="558">
        <v>0</v>
      </c>
      <c r="C144" s="558">
        <v>0</v>
      </c>
      <c r="D144" s="558">
        <v>0</v>
      </c>
      <c r="E144" s="558">
        <v>0</v>
      </c>
      <c r="F144" s="558">
        <v>0</v>
      </c>
      <c r="G144" s="559">
        <v>0</v>
      </c>
      <c r="K144" s="199" t="s">
        <v>4</v>
      </c>
      <c r="L144" s="178" t="s">
        <v>480</v>
      </c>
      <c r="M144" s="202"/>
      <c r="N144" s="202"/>
      <c r="O144" s="220"/>
      <c r="P144" s="226">
        <f t="shared" si="29"/>
        <v>3762</v>
      </c>
      <c r="Q144" s="225">
        <f t="shared" si="29"/>
        <v>3762</v>
      </c>
      <c r="R144" s="225">
        <f t="shared" si="29"/>
        <v>0</v>
      </c>
      <c r="S144" s="226">
        <f t="shared" si="29"/>
        <v>0</v>
      </c>
      <c r="T144" s="275">
        <f t="shared" si="29"/>
        <v>0</v>
      </c>
      <c r="U144" s="207" t="s">
        <v>907</v>
      </c>
      <c r="V144" s="178" t="s">
        <v>480</v>
      </c>
      <c r="W144" s="202"/>
      <c r="X144" s="202"/>
      <c r="Y144" s="203" t="s">
        <v>629</v>
      </c>
      <c r="Z144" s="224">
        <f t="shared" si="28"/>
        <v>53</v>
      </c>
      <c r="AA144" s="225">
        <f t="shared" si="28"/>
        <v>0</v>
      </c>
      <c r="AB144" s="297">
        <f t="shared" si="28"/>
        <v>0</v>
      </c>
      <c r="AC144" s="371">
        <f t="shared" si="28"/>
        <v>0</v>
      </c>
      <c r="AE144" s="199" t="s">
        <v>633</v>
      </c>
      <c r="AF144" s="178" t="s">
        <v>480</v>
      </c>
      <c r="AG144" s="202"/>
      <c r="AH144" s="202"/>
      <c r="AI144" s="224">
        <f t="shared" si="21"/>
        <v>3709</v>
      </c>
      <c r="AJ144" s="225">
        <f>SUM(AJ145:AJ147)</f>
        <v>0</v>
      </c>
      <c r="AK144" s="371">
        <f>SUM(AK145:AK147)</f>
        <v>0</v>
      </c>
      <c r="AL144" s="1383">
        <f t="shared" si="22"/>
        <v>0</v>
      </c>
      <c r="AM144" s="1339"/>
    </row>
    <row r="145" spans="1:39" ht="14.45" customHeight="1">
      <c r="A145" s="557">
        <v>0</v>
      </c>
      <c r="B145" s="558">
        <v>0</v>
      </c>
      <c r="C145" s="558">
        <v>0</v>
      </c>
      <c r="D145" s="558">
        <v>0</v>
      </c>
      <c r="E145" s="558">
        <v>0</v>
      </c>
      <c r="F145" s="558">
        <v>0</v>
      </c>
      <c r="G145" s="559">
        <v>0</v>
      </c>
      <c r="K145" s="199"/>
      <c r="L145" s="200"/>
      <c r="M145" s="201" t="s">
        <v>298</v>
      </c>
      <c r="N145" s="202"/>
      <c r="O145" s="220"/>
      <c r="P145" s="226">
        <f t="shared" si="29"/>
        <v>0</v>
      </c>
      <c r="Q145" s="225">
        <f t="shared" si="29"/>
        <v>0</v>
      </c>
      <c r="R145" s="225">
        <f t="shared" si="29"/>
        <v>0</v>
      </c>
      <c r="S145" s="226">
        <f t="shared" si="29"/>
        <v>0</v>
      </c>
      <c r="T145" s="275">
        <f t="shared" si="29"/>
        <v>0</v>
      </c>
      <c r="U145" s="207"/>
      <c r="V145" s="200"/>
      <c r="W145" s="201" t="s">
        <v>298</v>
      </c>
      <c r="X145" s="202"/>
      <c r="Y145" s="203" t="s">
        <v>629</v>
      </c>
      <c r="Z145" s="224">
        <f>IF(ISERROR(Z$144*(Q145/Q$144)),0,ROUND(Z$144*(Q145/Q$144),0))</f>
        <v>0</v>
      </c>
      <c r="AA145" s="225">
        <f t="shared" ref="Z145:AC147" si="30">IF(ISERROR(AA$144*(R145/R$144)),0,ROUND(AA$144*(R145/R$144),0))</f>
        <v>0</v>
      </c>
      <c r="AB145" s="297">
        <f t="shared" si="30"/>
        <v>0</v>
      </c>
      <c r="AC145" s="371">
        <f t="shared" si="30"/>
        <v>0</v>
      </c>
      <c r="AE145" s="199" t="s">
        <v>634</v>
      </c>
      <c r="AF145" s="200"/>
      <c r="AG145" s="201" t="s">
        <v>298</v>
      </c>
      <c r="AH145" s="202"/>
      <c r="AI145" s="224">
        <f t="shared" si="21"/>
        <v>0</v>
      </c>
      <c r="AJ145" s="225">
        <f t="shared" ref="AJ145:AJ153" si="31">IF($P145-$Z145=0,0,ROUND((R145-AA145)*$AI145/($P145-$Z145),0))</f>
        <v>0</v>
      </c>
      <c r="AK145" s="371">
        <f t="shared" ref="AK145:AK153" si="32">IF(P145-Z145=0,0,ROUND((S145-AB145)*AI145/(P145-Z145),0))</f>
        <v>0</v>
      </c>
      <c r="AL145" s="1383">
        <f t="shared" si="22"/>
        <v>0</v>
      </c>
      <c r="AM145" s="1339"/>
    </row>
    <row r="146" spans="1:39" ht="14.45" customHeight="1">
      <c r="A146" s="557">
        <v>0</v>
      </c>
      <c r="B146" s="558">
        <v>0</v>
      </c>
      <c r="C146" s="558">
        <v>0</v>
      </c>
      <c r="D146" s="558">
        <v>0</v>
      </c>
      <c r="E146" s="558">
        <v>0</v>
      </c>
      <c r="F146" s="558">
        <v>0</v>
      </c>
      <c r="G146" s="559">
        <v>0</v>
      </c>
      <c r="K146" s="199"/>
      <c r="L146" s="200"/>
      <c r="M146" s="201" t="s">
        <v>297</v>
      </c>
      <c r="N146" s="202"/>
      <c r="O146" s="220"/>
      <c r="P146" s="226">
        <f t="shared" si="29"/>
        <v>3762</v>
      </c>
      <c r="Q146" s="225">
        <f t="shared" si="29"/>
        <v>3762</v>
      </c>
      <c r="R146" s="225">
        <f t="shared" si="29"/>
        <v>0</v>
      </c>
      <c r="S146" s="226">
        <f t="shared" si="29"/>
        <v>0</v>
      </c>
      <c r="T146" s="275">
        <f t="shared" si="29"/>
        <v>0</v>
      </c>
      <c r="U146" s="207"/>
      <c r="V146" s="200"/>
      <c r="W146" s="201" t="s">
        <v>297</v>
      </c>
      <c r="X146" s="202"/>
      <c r="Y146" s="203" t="s">
        <v>629</v>
      </c>
      <c r="Z146" s="224">
        <f t="shared" si="30"/>
        <v>53</v>
      </c>
      <c r="AA146" s="225">
        <f t="shared" si="30"/>
        <v>0</v>
      </c>
      <c r="AB146" s="297">
        <f t="shared" si="30"/>
        <v>0</v>
      </c>
      <c r="AC146" s="371">
        <f t="shared" si="30"/>
        <v>0</v>
      </c>
      <c r="AE146" s="199" t="s">
        <v>551</v>
      </c>
      <c r="AF146" s="200"/>
      <c r="AG146" s="201" t="s">
        <v>297</v>
      </c>
      <c r="AH146" s="202"/>
      <c r="AI146" s="224">
        <f t="shared" si="21"/>
        <v>3709</v>
      </c>
      <c r="AJ146" s="225">
        <f t="shared" si="31"/>
        <v>0</v>
      </c>
      <c r="AK146" s="371">
        <f t="shared" si="32"/>
        <v>0</v>
      </c>
      <c r="AL146" s="1383">
        <f t="shared" si="22"/>
        <v>0</v>
      </c>
      <c r="AM146" s="1339"/>
    </row>
    <row r="147" spans="1:39" ht="14.45" customHeight="1">
      <c r="A147" s="557">
        <v>0</v>
      </c>
      <c r="B147" s="558">
        <v>0</v>
      </c>
      <c r="C147" s="558">
        <v>0</v>
      </c>
      <c r="D147" s="558">
        <v>0</v>
      </c>
      <c r="E147" s="558">
        <v>0</v>
      </c>
      <c r="F147" s="558">
        <v>0</v>
      </c>
      <c r="G147" s="559">
        <v>0</v>
      </c>
      <c r="K147" s="199"/>
      <c r="L147" s="200"/>
      <c r="M147" s="201" t="s">
        <v>292</v>
      </c>
      <c r="N147" s="202"/>
      <c r="O147" s="220"/>
      <c r="P147" s="226">
        <f t="shared" si="29"/>
        <v>0</v>
      </c>
      <c r="Q147" s="225">
        <f t="shared" si="29"/>
        <v>0</v>
      </c>
      <c r="R147" s="225">
        <f t="shared" si="29"/>
        <v>0</v>
      </c>
      <c r="S147" s="226">
        <f t="shared" si="29"/>
        <v>0</v>
      </c>
      <c r="T147" s="275">
        <f t="shared" si="29"/>
        <v>0</v>
      </c>
      <c r="U147" s="207"/>
      <c r="V147" s="200"/>
      <c r="W147" s="201" t="s">
        <v>292</v>
      </c>
      <c r="X147" s="202"/>
      <c r="Y147" s="203" t="s">
        <v>629</v>
      </c>
      <c r="Z147" s="224">
        <f t="shared" si="30"/>
        <v>0</v>
      </c>
      <c r="AA147" s="225">
        <f t="shared" si="30"/>
        <v>0</v>
      </c>
      <c r="AB147" s="297">
        <f t="shared" si="30"/>
        <v>0</v>
      </c>
      <c r="AC147" s="371">
        <f t="shared" si="30"/>
        <v>0</v>
      </c>
      <c r="AE147" s="199" t="s">
        <v>635</v>
      </c>
      <c r="AF147" s="200"/>
      <c r="AG147" s="201" t="s">
        <v>292</v>
      </c>
      <c r="AH147" s="202"/>
      <c r="AI147" s="224">
        <f t="shared" si="21"/>
        <v>0</v>
      </c>
      <c r="AJ147" s="225">
        <f t="shared" si="31"/>
        <v>0</v>
      </c>
      <c r="AK147" s="371">
        <f t="shared" si="32"/>
        <v>0</v>
      </c>
      <c r="AL147" s="1383">
        <f t="shared" si="22"/>
        <v>0</v>
      </c>
      <c r="AM147" s="1339"/>
    </row>
    <row r="148" spans="1:39" ht="14.45" customHeight="1">
      <c r="A148" s="557">
        <v>0</v>
      </c>
      <c r="B148" s="558">
        <v>0</v>
      </c>
      <c r="C148" s="558">
        <v>0</v>
      </c>
      <c r="D148" s="558">
        <v>0</v>
      </c>
      <c r="E148" s="558">
        <v>0</v>
      </c>
      <c r="F148" s="558">
        <v>0</v>
      </c>
      <c r="G148" s="559">
        <v>0</v>
      </c>
      <c r="K148" s="199"/>
      <c r="L148" s="178"/>
      <c r="M148" s="201" t="s">
        <v>280</v>
      </c>
      <c r="N148" s="202"/>
      <c r="O148" s="220"/>
      <c r="P148" s="226">
        <f t="shared" si="29"/>
        <v>16578</v>
      </c>
      <c r="Q148" s="225">
        <f t="shared" si="29"/>
        <v>16578</v>
      </c>
      <c r="R148" s="225">
        <f t="shared" si="29"/>
        <v>0</v>
      </c>
      <c r="S148" s="226">
        <f t="shared" si="29"/>
        <v>0</v>
      </c>
      <c r="T148" s="275">
        <f t="shared" si="29"/>
        <v>6000</v>
      </c>
      <c r="U148" s="207" t="s">
        <v>845</v>
      </c>
      <c r="V148" s="178"/>
      <c r="W148" s="201" t="s">
        <v>280</v>
      </c>
      <c r="X148" s="202"/>
      <c r="Y148" s="203" t="s">
        <v>629</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E148" s="199" t="s">
        <v>636</v>
      </c>
      <c r="AF148" s="178"/>
      <c r="AG148" s="201" t="s">
        <v>280</v>
      </c>
      <c r="AH148" s="202"/>
      <c r="AI148" s="224">
        <f t="shared" si="21"/>
        <v>16578</v>
      </c>
      <c r="AJ148" s="225">
        <f t="shared" si="31"/>
        <v>0</v>
      </c>
      <c r="AK148" s="371">
        <f t="shared" si="32"/>
        <v>0</v>
      </c>
      <c r="AL148" s="1383">
        <f t="shared" si="22"/>
        <v>0</v>
      </c>
      <c r="AM148" s="1339"/>
    </row>
    <row r="149" spans="1:39" ht="14.45" customHeight="1">
      <c r="A149" s="557">
        <v>0</v>
      </c>
      <c r="B149" s="558">
        <v>0</v>
      </c>
      <c r="C149" s="558">
        <v>0</v>
      </c>
      <c r="D149" s="558">
        <v>0</v>
      </c>
      <c r="E149" s="558">
        <v>0</v>
      </c>
      <c r="F149" s="558">
        <v>0</v>
      </c>
      <c r="G149" s="559">
        <v>0</v>
      </c>
      <c r="K149" s="199"/>
      <c r="L149" s="200"/>
      <c r="M149" s="201" t="s">
        <v>281</v>
      </c>
      <c r="N149" s="202"/>
      <c r="O149" s="220"/>
      <c r="P149" s="226">
        <f t="shared" si="29"/>
        <v>4450</v>
      </c>
      <c r="Q149" s="225">
        <f t="shared" si="29"/>
        <v>4450</v>
      </c>
      <c r="R149" s="225">
        <f t="shared" si="29"/>
        <v>0</v>
      </c>
      <c r="S149" s="226">
        <f t="shared" si="29"/>
        <v>0</v>
      </c>
      <c r="T149" s="275">
        <f t="shared" si="29"/>
        <v>0</v>
      </c>
      <c r="U149" s="207"/>
      <c r="V149" s="200"/>
      <c r="W149" s="201" t="s">
        <v>281</v>
      </c>
      <c r="X149" s="202"/>
      <c r="Y149" s="203" t="s">
        <v>629</v>
      </c>
      <c r="Z149" s="224">
        <f>Z33-Z148</f>
        <v>0</v>
      </c>
      <c r="AA149" s="225">
        <f>AA33-AA148</f>
        <v>0</v>
      </c>
      <c r="AB149" s="297">
        <f>AB33-AB148</f>
        <v>0</v>
      </c>
      <c r="AC149" s="371">
        <f>AC33-AC148</f>
        <v>0</v>
      </c>
      <c r="AE149" s="199" t="s">
        <v>637</v>
      </c>
      <c r="AF149" s="200"/>
      <c r="AG149" s="201" t="s">
        <v>281</v>
      </c>
      <c r="AH149" s="202"/>
      <c r="AI149" s="224">
        <f t="shared" si="21"/>
        <v>4450</v>
      </c>
      <c r="AJ149" s="225">
        <f t="shared" si="31"/>
        <v>0</v>
      </c>
      <c r="AK149" s="371">
        <f t="shared" si="32"/>
        <v>0</v>
      </c>
      <c r="AL149" s="1383">
        <f t="shared" si="22"/>
        <v>0</v>
      </c>
      <c r="AM149" s="1339"/>
    </row>
    <row r="150" spans="1:39" ht="14.45" customHeight="1">
      <c r="A150" s="557">
        <v>0</v>
      </c>
      <c r="B150" s="558">
        <v>0</v>
      </c>
      <c r="C150" s="558">
        <v>0</v>
      </c>
      <c r="D150" s="558">
        <v>0</v>
      </c>
      <c r="E150" s="558">
        <v>0</v>
      </c>
      <c r="F150" s="558">
        <v>0</v>
      </c>
      <c r="G150" s="559">
        <v>0</v>
      </c>
      <c r="K150" s="199"/>
      <c r="L150" s="200"/>
      <c r="M150" s="201" t="s">
        <v>282</v>
      </c>
      <c r="N150" s="202"/>
      <c r="O150" s="220"/>
      <c r="P150" s="226">
        <f t="shared" si="29"/>
        <v>1700</v>
      </c>
      <c r="Q150" s="225">
        <f t="shared" si="29"/>
        <v>1700</v>
      </c>
      <c r="R150" s="225">
        <f t="shared" si="29"/>
        <v>0</v>
      </c>
      <c r="S150" s="226">
        <f t="shared" si="29"/>
        <v>0</v>
      </c>
      <c r="T150" s="275">
        <f t="shared" si="29"/>
        <v>0</v>
      </c>
      <c r="U150" s="207"/>
      <c r="V150" s="200"/>
      <c r="W150" s="201" t="s">
        <v>282</v>
      </c>
      <c r="X150" s="202"/>
      <c r="Y150" s="203" t="s">
        <v>629</v>
      </c>
      <c r="Z150" s="224">
        <f t="shared" ref="Z150:AC153" si="33">IF(ISERROR(Z$60*(Q150/(Q$123+Q$128+Q$129+Q$133+Q$134+Q$135+Q$136+Q$137+Q$138+Q$139+Q$140+Q$141+Q$142+Q$143+Q$144+Q$150+Q$151+Q$152+Q$153+Q$156+Q$157+Q$158+Q$159+Q$161+Q$162+Q$163+Q$168+Q$170+Q$171+Q$172+Q$173+Q$174+Q$175))),0,ROUND(Z$60*(Q150/(Q$123+Q$128+Q$129+Q$133+Q$134+Q$135+Q$136+Q$137+Q$138+Q$139+Q$140+Q$141+Q$142+Q$143+Q$144+Q$150+Q$151+Q$152+Q$153+Q$156+Q$157+Q$158+Q$159+Q$161+Q$162+Q$163+Q$168+Q$170+Q$171+Q$172+Q$173+Q$174+Q$175)),0))</f>
        <v>24</v>
      </c>
      <c r="AA150" s="225">
        <f t="shared" si="33"/>
        <v>0</v>
      </c>
      <c r="AB150" s="297">
        <f t="shared" si="33"/>
        <v>0</v>
      </c>
      <c r="AC150" s="371">
        <f t="shared" si="33"/>
        <v>0</v>
      </c>
      <c r="AE150" s="199" t="s">
        <v>908</v>
      </c>
      <c r="AF150" s="200"/>
      <c r="AG150" s="201" t="s">
        <v>282</v>
      </c>
      <c r="AH150" s="202"/>
      <c r="AI150" s="224">
        <f t="shared" si="21"/>
        <v>1676</v>
      </c>
      <c r="AJ150" s="225">
        <f t="shared" si="31"/>
        <v>0</v>
      </c>
      <c r="AK150" s="371">
        <f t="shared" si="32"/>
        <v>0</v>
      </c>
      <c r="AL150" s="1383">
        <f t="shared" si="22"/>
        <v>0</v>
      </c>
      <c r="AM150" s="1339"/>
    </row>
    <row r="151" spans="1:39" ht="14.45" customHeight="1">
      <c r="A151" s="557">
        <v>0</v>
      </c>
      <c r="B151" s="558">
        <v>0</v>
      </c>
      <c r="C151" s="558">
        <v>0</v>
      </c>
      <c r="D151" s="558">
        <v>0</v>
      </c>
      <c r="E151" s="558">
        <v>0</v>
      </c>
      <c r="F151" s="558">
        <v>0</v>
      </c>
      <c r="G151" s="559">
        <v>0</v>
      </c>
      <c r="K151" s="199" t="s">
        <v>4</v>
      </c>
      <c r="L151" s="200" t="s">
        <v>576</v>
      </c>
      <c r="M151" s="201" t="s">
        <v>283</v>
      </c>
      <c r="N151" s="202"/>
      <c r="O151" s="220"/>
      <c r="P151" s="226">
        <f t="shared" si="29"/>
        <v>0</v>
      </c>
      <c r="Q151" s="225">
        <f t="shared" si="29"/>
        <v>0</v>
      </c>
      <c r="R151" s="225">
        <f t="shared" si="29"/>
        <v>0</v>
      </c>
      <c r="S151" s="226">
        <f t="shared" si="29"/>
        <v>0</v>
      </c>
      <c r="T151" s="275">
        <f t="shared" si="29"/>
        <v>0</v>
      </c>
      <c r="U151" s="207"/>
      <c r="V151" s="200" t="s">
        <v>576</v>
      </c>
      <c r="W151" s="201" t="s">
        <v>283</v>
      </c>
      <c r="X151" s="202"/>
      <c r="Y151" s="203" t="s">
        <v>629</v>
      </c>
      <c r="Z151" s="224">
        <f t="shared" si="33"/>
        <v>0</v>
      </c>
      <c r="AA151" s="225">
        <f t="shared" si="33"/>
        <v>0</v>
      </c>
      <c r="AB151" s="297">
        <f t="shared" si="33"/>
        <v>0</v>
      </c>
      <c r="AC151" s="371">
        <f t="shared" si="33"/>
        <v>0</v>
      </c>
      <c r="AE151" s="199" t="s">
        <v>638</v>
      </c>
      <c r="AF151" s="200" t="s">
        <v>576</v>
      </c>
      <c r="AG151" s="201" t="s">
        <v>283</v>
      </c>
      <c r="AH151" s="202"/>
      <c r="AI151" s="224">
        <f t="shared" si="21"/>
        <v>0</v>
      </c>
      <c r="AJ151" s="225">
        <f t="shared" si="31"/>
        <v>0</v>
      </c>
      <c r="AK151" s="371">
        <f t="shared" si="32"/>
        <v>0</v>
      </c>
      <c r="AL151" s="1383">
        <f t="shared" si="22"/>
        <v>0</v>
      </c>
      <c r="AM151" s="1339"/>
    </row>
    <row r="152" spans="1:39" ht="14.45" customHeight="1">
      <c r="A152" s="557">
        <v>0</v>
      </c>
      <c r="B152" s="558">
        <v>0</v>
      </c>
      <c r="C152" s="558">
        <v>0</v>
      </c>
      <c r="D152" s="558">
        <v>0</v>
      </c>
      <c r="E152" s="558">
        <v>0</v>
      </c>
      <c r="F152" s="558">
        <v>0</v>
      </c>
      <c r="G152" s="559">
        <v>0</v>
      </c>
      <c r="K152" s="199"/>
      <c r="L152" s="200"/>
      <c r="M152" s="201" t="s">
        <v>284</v>
      </c>
      <c r="N152" s="202"/>
      <c r="O152" s="220"/>
      <c r="P152" s="226">
        <f t="shared" si="29"/>
        <v>0</v>
      </c>
      <c r="Q152" s="225">
        <f t="shared" si="29"/>
        <v>0</v>
      </c>
      <c r="R152" s="225">
        <f t="shared" si="29"/>
        <v>0</v>
      </c>
      <c r="S152" s="226">
        <f t="shared" si="29"/>
        <v>0</v>
      </c>
      <c r="T152" s="275">
        <f t="shared" si="29"/>
        <v>0</v>
      </c>
      <c r="U152" s="207"/>
      <c r="V152" s="200"/>
      <c r="W152" s="201" t="s">
        <v>284</v>
      </c>
      <c r="X152" s="202"/>
      <c r="Y152" s="203" t="s">
        <v>629</v>
      </c>
      <c r="Z152" s="224">
        <f t="shared" si="33"/>
        <v>0</v>
      </c>
      <c r="AA152" s="225">
        <f t="shared" si="33"/>
        <v>0</v>
      </c>
      <c r="AB152" s="297">
        <f t="shared" si="33"/>
        <v>0</v>
      </c>
      <c r="AC152" s="371">
        <f t="shared" si="33"/>
        <v>0</v>
      </c>
      <c r="AE152" s="199" t="s">
        <v>466</v>
      </c>
      <c r="AF152" s="200"/>
      <c r="AG152" s="201" t="s">
        <v>284</v>
      </c>
      <c r="AH152" s="202"/>
      <c r="AI152" s="224">
        <f t="shared" si="21"/>
        <v>0</v>
      </c>
      <c r="AJ152" s="225">
        <f t="shared" si="31"/>
        <v>0</v>
      </c>
      <c r="AK152" s="371">
        <f t="shared" si="32"/>
        <v>0</v>
      </c>
      <c r="AL152" s="1383">
        <f t="shared" si="22"/>
        <v>0</v>
      </c>
      <c r="AM152" s="1339"/>
    </row>
    <row r="153" spans="1:39" ht="14.45" customHeight="1">
      <c r="A153" s="557">
        <v>0</v>
      </c>
      <c r="B153" s="558">
        <v>0</v>
      </c>
      <c r="C153" s="558">
        <v>0</v>
      </c>
      <c r="D153" s="558">
        <v>0</v>
      </c>
      <c r="E153" s="558">
        <v>0</v>
      </c>
      <c r="F153" s="558">
        <v>0</v>
      </c>
      <c r="G153" s="559">
        <v>0</v>
      </c>
      <c r="K153" s="199"/>
      <c r="L153" s="200"/>
      <c r="M153" s="201" t="s">
        <v>326</v>
      </c>
      <c r="N153" s="202"/>
      <c r="O153" s="220"/>
      <c r="P153" s="226">
        <f t="shared" ref="P153:T162" si="34">P38+P92</f>
        <v>0</v>
      </c>
      <c r="Q153" s="225">
        <f t="shared" si="34"/>
        <v>0</v>
      </c>
      <c r="R153" s="225">
        <f t="shared" si="34"/>
        <v>0</v>
      </c>
      <c r="S153" s="226">
        <f t="shared" si="34"/>
        <v>0</v>
      </c>
      <c r="T153" s="275">
        <f t="shared" si="34"/>
        <v>0</v>
      </c>
      <c r="U153" s="207"/>
      <c r="V153" s="200"/>
      <c r="W153" s="201" t="s">
        <v>326</v>
      </c>
      <c r="X153" s="202"/>
      <c r="Y153" s="203" t="s">
        <v>629</v>
      </c>
      <c r="Z153" s="224">
        <f t="shared" si="33"/>
        <v>0</v>
      </c>
      <c r="AA153" s="225">
        <f t="shared" si="33"/>
        <v>0</v>
      </c>
      <c r="AB153" s="297">
        <f t="shared" si="33"/>
        <v>0</v>
      </c>
      <c r="AC153" s="371">
        <f t="shared" si="33"/>
        <v>0</v>
      </c>
      <c r="AE153" s="199" t="s">
        <v>467</v>
      </c>
      <c r="AF153" s="200"/>
      <c r="AG153" s="201" t="s">
        <v>326</v>
      </c>
      <c r="AH153" s="202"/>
      <c r="AI153" s="224">
        <f t="shared" si="21"/>
        <v>0</v>
      </c>
      <c r="AJ153" s="225">
        <f t="shared" si="31"/>
        <v>0</v>
      </c>
      <c r="AK153" s="371">
        <f t="shared" si="32"/>
        <v>0</v>
      </c>
      <c r="AL153" s="1383">
        <f t="shared" si="22"/>
        <v>0</v>
      </c>
      <c r="AM153" s="1339"/>
    </row>
    <row r="154" spans="1:39" ht="14.45" customHeight="1">
      <c r="A154" s="557">
        <v>0</v>
      </c>
      <c r="B154" s="558">
        <v>0</v>
      </c>
      <c r="C154" s="558">
        <v>0</v>
      </c>
      <c r="D154" s="558">
        <v>0</v>
      </c>
      <c r="E154" s="558">
        <v>0</v>
      </c>
      <c r="F154" s="558">
        <v>0</v>
      </c>
      <c r="G154" s="559">
        <v>0</v>
      </c>
      <c r="K154" s="199"/>
      <c r="L154" s="200"/>
      <c r="M154" s="178" t="s">
        <v>285</v>
      </c>
      <c r="N154" s="202"/>
      <c r="O154" s="220"/>
      <c r="P154" s="226">
        <f t="shared" si="34"/>
        <v>0</v>
      </c>
      <c r="Q154" s="225">
        <f t="shared" si="34"/>
        <v>0</v>
      </c>
      <c r="R154" s="225">
        <f t="shared" si="34"/>
        <v>0</v>
      </c>
      <c r="S154" s="226">
        <f t="shared" si="34"/>
        <v>0</v>
      </c>
      <c r="T154" s="275">
        <f t="shared" si="34"/>
        <v>0</v>
      </c>
      <c r="U154" s="207"/>
      <c r="V154" s="200"/>
      <c r="W154" s="178" t="s">
        <v>285</v>
      </c>
      <c r="X154" s="202"/>
      <c r="Y154" s="203" t="s">
        <v>629</v>
      </c>
      <c r="Z154" s="224">
        <f>SUM(Z155:Z159)</f>
        <v>0</v>
      </c>
      <c r="AA154" s="225">
        <f>SUM(AA155:AA159)</f>
        <v>0</v>
      </c>
      <c r="AB154" s="297">
        <f>SUM(AB155:AB159)</f>
        <v>0</v>
      </c>
      <c r="AC154" s="371">
        <f>SUM(AC155:AC159)</f>
        <v>0</v>
      </c>
      <c r="AE154" s="199" t="s">
        <v>639</v>
      </c>
      <c r="AF154" s="200"/>
      <c r="AG154" s="178" t="s">
        <v>285</v>
      </c>
      <c r="AH154" s="202"/>
      <c r="AI154" s="224">
        <f t="shared" si="21"/>
        <v>0</v>
      </c>
      <c r="AJ154" s="225">
        <f>SUM(AJ155:AJ159)</f>
        <v>0</v>
      </c>
      <c r="AK154" s="371">
        <f>SUM(AK155:AK159)</f>
        <v>0</v>
      </c>
      <c r="AL154" s="1383">
        <f t="shared" si="22"/>
        <v>0</v>
      </c>
      <c r="AM154" s="1339"/>
    </row>
    <row r="155" spans="1:39" ht="14.45" customHeight="1">
      <c r="A155" s="557">
        <v>0</v>
      </c>
      <c r="B155" s="558">
        <v>0</v>
      </c>
      <c r="C155" s="558">
        <v>0</v>
      </c>
      <c r="D155" s="558">
        <v>0</v>
      </c>
      <c r="E155" s="558">
        <v>0</v>
      </c>
      <c r="F155" s="558">
        <v>0</v>
      </c>
      <c r="G155" s="559">
        <v>0</v>
      </c>
      <c r="K155" s="199"/>
      <c r="L155" s="200" t="s">
        <v>581</v>
      </c>
      <c r="M155" s="200"/>
      <c r="N155" s="201" t="s">
        <v>286</v>
      </c>
      <c r="O155" s="220"/>
      <c r="P155" s="226">
        <f t="shared" si="34"/>
        <v>0</v>
      </c>
      <c r="Q155" s="225">
        <f t="shared" si="34"/>
        <v>0</v>
      </c>
      <c r="R155" s="225">
        <f t="shared" si="34"/>
        <v>0</v>
      </c>
      <c r="S155" s="226">
        <f t="shared" si="34"/>
        <v>0</v>
      </c>
      <c r="T155" s="275">
        <f t="shared" si="34"/>
        <v>0</v>
      </c>
      <c r="U155" s="207"/>
      <c r="V155" s="200" t="s">
        <v>581</v>
      </c>
      <c r="W155" s="200"/>
      <c r="X155" s="201" t="s">
        <v>286</v>
      </c>
      <c r="Y155" s="203"/>
      <c r="Z155" s="224">
        <f>Z40</f>
        <v>0</v>
      </c>
      <c r="AA155" s="225">
        <f>AA40</f>
        <v>0</v>
      </c>
      <c r="AB155" s="297">
        <f>AB40</f>
        <v>0</v>
      </c>
      <c r="AC155" s="371">
        <f>AC40</f>
        <v>0</v>
      </c>
      <c r="AE155" s="199" t="s">
        <v>468</v>
      </c>
      <c r="AF155" s="200" t="s">
        <v>581</v>
      </c>
      <c r="AG155" s="200"/>
      <c r="AH155" s="201" t="s">
        <v>286</v>
      </c>
      <c r="AI155" s="224">
        <f t="shared" si="21"/>
        <v>0</v>
      </c>
      <c r="AJ155" s="225">
        <f t="shared" ref="AJ155:AJ162" si="35">IF($P155-$Z155=0,0,ROUND((R155-AA155)*$AI155/($P155-$Z155),0))</f>
        <v>0</v>
      </c>
      <c r="AK155" s="371">
        <f t="shared" ref="AK155:AK162" si="36">IF(P155-Z155=0,0,ROUND((S155-AB155)*AI155/(P155-Z155),0))</f>
        <v>0</v>
      </c>
      <c r="AL155" s="1383">
        <f t="shared" si="22"/>
        <v>0</v>
      </c>
      <c r="AM155" s="1339"/>
    </row>
    <row r="156" spans="1:39" ht="14.45" customHeight="1">
      <c r="A156" s="557">
        <v>0</v>
      </c>
      <c r="B156" s="558">
        <v>0</v>
      </c>
      <c r="C156" s="558">
        <v>0</v>
      </c>
      <c r="D156" s="558">
        <v>0</v>
      </c>
      <c r="E156" s="558">
        <v>0</v>
      </c>
      <c r="F156" s="558">
        <v>0</v>
      </c>
      <c r="G156" s="559">
        <v>0</v>
      </c>
      <c r="K156" s="199"/>
      <c r="L156" s="200"/>
      <c r="M156" s="200"/>
      <c r="N156" s="201" t="s">
        <v>287</v>
      </c>
      <c r="O156" s="220"/>
      <c r="P156" s="226">
        <f t="shared" si="34"/>
        <v>0</v>
      </c>
      <c r="Q156" s="225">
        <f t="shared" si="34"/>
        <v>0</v>
      </c>
      <c r="R156" s="225">
        <f t="shared" si="34"/>
        <v>0</v>
      </c>
      <c r="S156" s="226">
        <f t="shared" si="34"/>
        <v>0</v>
      </c>
      <c r="T156" s="275">
        <f t="shared" si="34"/>
        <v>0</v>
      </c>
      <c r="U156" s="207"/>
      <c r="V156" s="200"/>
      <c r="W156" s="200"/>
      <c r="X156" s="201" t="s">
        <v>287</v>
      </c>
      <c r="Y156" s="203" t="s">
        <v>629</v>
      </c>
      <c r="Z156" s="224">
        <f t="shared" ref="Z156:AC159" si="37">IF(ISERROR(Z$60*(Q156/(Q$123+Q$128+Q$129+Q$133+Q$134+Q$135+Q$136+Q$137+Q$138+Q$139+Q$140+Q$141+Q$142+Q$143+Q$144+Q$150+Q$151+Q$152+Q$153+Q$156+Q$157+Q$158+Q$159+Q$161+Q$162+Q$163+Q$168+Q$170+Q$171+Q$172+Q$173+Q$174+Q$175))),0,ROUND(Z$60*(Q156/(Q$123+Q$128+Q$129+Q$133+Q$134+Q$135+Q$136+Q$137+Q$138+Q$139+Q$140+Q$141+Q$142+Q$143+Q$144+Q$150+Q$151+Q$152+Q$153+Q$156+Q$157+Q$158+Q$159+Q$161+Q$162+Q$163+Q$168+Q$170+Q$171+Q$172+Q$173+Q$174+Q$175)),0))</f>
        <v>0</v>
      </c>
      <c r="AA156" s="225">
        <f t="shared" si="37"/>
        <v>0</v>
      </c>
      <c r="AB156" s="297">
        <f t="shared" si="37"/>
        <v>0</v>
      </c>
      <c r="AC156" s="371">
        <f t="shared" si="37"/>
        <v>0</v>
      </c>
      <c r="AE156" s="199" t="s">
        <v>469</v>
      </c>
      <c r="AF156" s="200"/>
      <c r="AG156" s="200"/>
      <c r="AH156" s="201" t="s">
        <v>287</v>
      </c>
      <c r="AI156" s="224">
        <f t="shared" si="21"/>
        <v>0</v>
      </c>
      <c r="AJ156" s="225">
        <f t="shared" si="35"/>
        <v>0</v>
      </c>
      <c r="AK156" s="371">
        <f t="shared" si="36"/>
        <v>0</v>
      </c>
      <c r="AL156" s="1383">
        <f t="shared" si="22"/>
        <v>0</v>
      </c>
      <c r="AM156" s="1339"/>
    </row>
    <row r="157" spans="1:39" ht="14.45" customHeight="1">
      <c r="A157" s="557">
        <v>0</v>
      </c>
      <c r="B157" s="558">
        <v>0</v>
      </c>
      <c r="C157" s="558">
        <v>0</v>
      </c>
      <c r="D157" s="558">
        <v>0</v>
      </c>
      <c r="E157" s="558">
        <v>0</v>
      </c>
      <c r="F157" s="558">
        <v>0</v>
      </c>
      <c r="G157" s="559">
        <v>0</v>
      </c>
      <c r="K157" s="199"/>
      <c r="L157" s="200"/>
      <c r="M157" s="200"/>
      <c r="N157" s="201" t="s">
        <v>288</v>
      </c>
      <c r="O157" s="220"/>
      <c r="P157" s="226">
        <f t="shared" si="34"/>
        <v>0</v>
      </c>
      <c r="Q157" s="225">
        <f t="shared" si="34"/>
        <v>0</v>
      </c>
      <c r="R157" s="225">
        <f t="shared" si="34"/>
        <v>0</v>
      </c>
      <c r="S157" s="226">
        <f t="shared" si="34"/>
        <v>0</v>
      </c>
      <c r="T157" s="275">
        <f t="shared" si="34"/>
        <v>0</v>
      </c>
      <c r="U157" s="207"/>
      <c r="V157" s="200"/>
      <c r="W157" s="200"/>
      <c r="X157" s="201" t="s">
        <v>288</v>
      </c>
      <c r="Y157" s="203" t="s">
        <v>629</v>
      </c>
      <c r="Z157" s="224">
        <f t="shared" si="37"/>
        <v>0</v>
      </c>
      <c r="AA157" s="225">
        <f t="shared" si="37"/>
        <v>0</v>
      </c>
      <c r="AB157" s="297">
        <f t="shared" si="37"/>
        <v>0</v>
      </c>
      <c r="AC157" s="371">
        <f t="shared" si="37"/>
        <v>0</v>
      </c>
      <c r="AE157" s="199" t="s">
        <v>640</v>
      </c>
      <c r="AF157" s="200"/>
      <c r="AG157" s="200"/>
      <c r="AH157" s="201" t="s">
        <v>288</v>
      </c>
      <c r="AI157" s="224">
        <f t="shared" si="21"/>
        <v>0</v>
      </c>
      <c r="AJ157" s="225">
        <f t="shared" si="35"/>
        <v>0</v>
      </c>
      <c r="AK157" s="371">
        <f t="shared" si="36"/>
        <v>0</v>
      </c>
      <c r="AL157" s="1383">
        <f t="shared" si="22"/>
        <v>0</v>
      </c>
      <c r="AM157" s="1339"/>
    </row>
    <row r="158" spans="1:39" ht="14.45" customHeight="1">
      <c r="A158" s="557">
        <v>0</v>
      </c>
      <c r="B158" s="558">
        <v>0</v>
      </c>
      <c r="C158" s="558">
        <v>0</v>
      </c>
      <c r="D158" s="558">
        <v>0</v>
      </c>
      <c r="E158" s="558">
        <v>0</v>
      </c>
      <c r="F158" s="558">
        <v>0</v>
      </c>
      <c r="G158" s="559">
        <v>0</v>
      </c>
      <c r="K158" s="199"/>
      <c r="L158" s="200"/>
      <c r="M158" s="200"/>
      <c r="N158" s="201" t="s">
        <v>586</v>
      </c>
      <c r="O158" s="220"/>
      <c r="P158" s="226">
        <f t="shared" si="34"/>
        <v>0</v>
      </c>
      <c r="Q158" s="225">
        <f t="shared" si="34"/>
        <v>0</v>
      </c>
      <c r="R158" s="225">
        <f t="shared" si="34"/>
        <v>0</v>
      </c>
      <c r="S158" s="226">
        <f t="shared" si="34"/>
        <v>0</v>
      </c>
      <c r="T158" s="275">
        <f t="shared" si="34"/>
        <v>0</v>
      </c>
      <c r="U158" s="207"/>
      <c r="V158" s="200"/>
      <c r="W158" s="200"/>
      <c r="X158" s="201" t="s">
        <v>586</v>
      </c>
      <c r="Y158" s="203" t="s">
        <v>629</v>
      </c>
      <c r="Z158" s="224">
        <f t="shared" si="37"/>
        <v>0</v>
      </c>
      <c r="AA158" s="225">
        <f t="shared" si="37"/>
        <v>0</v>
      </c>
      <c r="AB158" s="297">
        <f t="shared" si="37"/>
        <v>0</v>
      </c>
      <c r="AC158" s="371">
        <f t="shared" si="37"/>
        <v>0</v>
      </c>
      <c r="AE158" s="199"/>
      <c r="AF158" s="200"/>
      <c r="AG158" s="200"/>
      <c r="AH158" s="201" t="s">
        <v>586</v>
      </c>
      <c r="AI158" s="224">
        <f t="shared" si="21"/>
        <v>0</v>
      </c>
      <c r="AJ158" s="225">
        <f t="shared" si="35"/>
        <v>0</v>
      </c>
      <c r="AK158" s="371">
        <f t="shared" si="36"/>
        <v>0</v>
      </c>
      <c r="AL158" s="1383">
        <f t="shared" si="22"/>
        <v>0</v>
      </c>
      <c r="AM158" s="1339"/>
    </row>
    <row r="159" spans="1:39" ht="14.45" customHeight="1">
      <c r="A159" s="557">
        <v>0</v>
      </c>
      <c r="B159" s="558">
        <v>0</v>
      </c>
      <c r="C159" s="558">
        <v>0</v>
      </c>
      <c r="D159" s="558">
        <v>0</v>
      </c>
      <c r="E159" s="558">
        <v>0</v>
      </c>
      <c r="F159" s="558">
        <v>0</v>
      </c>
      <c r="G159" s="559">
        <v>0</v>
      </c>
      <c r="K159" s="199"/>
      <c r="L159" s="200" t="s">
        <v>551</v>
      </c>
      <c r="M159" s="221"/>
      <c r="N159" s="201" t="s">
        <v>292</v>
      </c>
      <c r="O159" s="220"/>
      <c r="P159" s="226">
        <f t="shared" si="34"/>
        <v>0</v>
      </c>
      <c r="Q159" s="225">
        <f t="shared" si="34"/>
        <v>0</v>
      </c>
      <c r="R159" s="225">
        <f t="shared" si="34"/>
        <v>0</v>
      </c>
      <c r="S159" s="226">
        <f t="shared" si="34"/>
        <v>0</v>
      </c>
      <c r="T159" s="275">
        <f t="shared" si="34"/>
        <v>0</v>
      </c>
      <c r="U159" s="207"/>
      <c r="V159" s="200" t="s">
        <v>551</v>
      </c>
      <c r="W159" s="221"/>
      <c r="X159" s="201" t="s">
        <v>292</v>
      </c>
      <c r="Y159" s="203" t="s">
        <v>629</v>
      </c>
      <c r="Z159" s="224">
        <f t="shared" si="37"/>
        <v>0</v>
      </c>
      <c r="AA159" s="225">
        <f t="shared" si="37"/>
        <v>0</v>
      </c>
      <c r="AB159" s="297">
        <f t="shared" si="37"/>
        <v>0</v>
      </c>
      <c r="AC159" s="371">
        <f t="shared" si="37"/>
        <v>0</v>
      </c>
      <c r="AE159" s="199"/>
      <c r="AF159" s="200" t="s">
        <v>551</v>
      </c>
      <c r="AG159" s="221"/>
      <c r="AH159" s="201" t="s">
        <v>292</v>
      </c>
      <c r="AI159" s="224">
        <f t="shared" si="21"/>
        <v>0</v>
      </c>
      <c r="AJ159" s="225">
        <f t="shared" si="35"/>
        <v>0</v>
      </c>
      <c r="AK159" s="371">
        <f t="shared" si="36"/>
        <v>0</v>
      </c>
      <c r="AL159" s="1383">
        <f t="shared" si="22"/>
        <v>0</v>
      </c>
      <c r="AM159" s="1339"/>
    </row>
    <row r="160" spans="1:39" ht="14.45" customHeight="1">
      <c r="A160" s="557">
        <v>0</v>
      </c>
      <c r="B160" s="558">
        <v>0</v>
      </c>
      <c r="C160" s="558">
        <v>0</v>
      </c>
      <c r="D160" s="558">
        <v>0</v>
      </c>
      <c r="E160" s="558">
        <v>0</v>
      </c>
      <c r="F160" s="558">
        <v>0</v>
      </c>
      <c r="G160" s="559">
        <v>0</v>
      </c>
      <c r="K160" s="199" t="s">
        <v>72</v>
      </c>
      <c r="L160" s="200"/>
      <c r="M160" s="201" t="s">
        <v>325</v>
      </c>
      <c r="N160" s="202"/>
      <c r="O160" s="220"/>
      <c r="P160" s="226">
        <f t="shared" si="34"/>
        <v>10522</v>
      </c>
      <c r="Q160" s="225">
        <f t="shared" si="34"/>
        <v>10522</v>
      </c>
      <c r="R160" s="225">
        <f t="shared" si="34"/>
        <v>3304</v>
      </c>
      <c r="S160" s="226">
        <f t="shared" si="34"/>
        <v>0</v>
      </c>
      <c r="T160" s="275">
        <f t="shared" si="34"/>
        <v>2000</v>
      </c>
      <c r="U160" s="207" t="s">
        <v>203</v>
      </c>
      <c r="V160" s="200"/>
      <c r="W160" s="201" t="s">
        <v>325</v>
      </c>
      <c r="X160" s="202"/>
      <c r="Y160" s="203"/>
      <c r="Z160" s="224">
        <f>Z45</f>
        <v>4352</v>
      </c>
      <c r="AA160" s="225">
        <f>AA45</f>
        <v>0</v>
      </c>
      <c r="AB160" s="297">
        <f>AB45</f>
        <v>0</v>
      </c>
      <c r="AC160" s="371">
        <f>AC45</f>
        <v>0</v>
      </c>
      <c r="AE160" s="199"/>
      <c r="AF160" s="200"/>
      <c r="AG160" s="201" t="s">
        <v>325</v>
      </c>
      <c r="AH160" s="202"/>
      <c r="AI160" s="224">
        <f t="shared" si="21"/>
        <v>6170</v>
      </c>
      <c r="AJ160" s="225">
        <f t="shared" si="35"/>
        <v>3304</v>
      </c>
      <c r="AK160" s="371">
        <f t="shared" si="36"/>
        <v>0</v>
      </c>
      <c r="AL160" s="1383">
        <f t="shared" si="22"/>
        <v>0</v>
      </c>
      <c r="AM160" s="1339"/>
    </row>
    <row r="161" spans="1:39" ht="14.45" customHeight="1">
      <c r="A161" s="557">
        <v>0</v>
      </c>
      <c r="B161" s="558">
        <v>0</v>
      </c>
      <c r="C161" s="558">
        <v>0</v>
      </c>
      <c r="D161" s="558">
        <v>0</v>
      </c>
      <c r="E161" s="558">
        <v>0</v>
      </c>
      <c r="F161" s="558">
        <v>0</v>
      </c>
      <c r="G161" s="559">
        <v>0</v>
      </c>
      <c r="K161" s="199"/>
      <c r="L161" s="200"/>
      <c r="M161" s="201" t="s">
        <v>324</v>
      </c>
      <c r="N161" s="202"/>
      <c r="O161" s="220"/>
      <c r="P161" s="226">
        <f t="shared" si="34"/>
        <v>0</v>
      </c>
      <c r="Q161" s="225">
        <f t="shared" si="34"/>
        <v>0</v>
      </c>
      <c r="R161" s="225">
        <f t="shared" si="34"/>
        <v>0</v>
      </c>
      <c r="S161" s="226">
        <f t="shared" si="34"/>
        <v>0</v>
      </c>
      <c r="T161" s="275">
        <f t="shared" si="34"/>
        <v>0</v>
      </c>
      <c r="U161" s="207"/>
      <c r="V161" s="200"/>
      <c r="W161" s="201" t="s">
        <v>324</v>
      </c>
      <c r="X161" s="202"/>
      <c r="Y161" s="203" t="s">
        <v>629</v>
      </c>
      <c r="Z161" s="224">
        <f t="shared" ref="Z161:AC163" si="38">IF(ISERROR(Z$60*(Q161/(Q$123+Q$128+Q$129+Q$133+Q$134+Q$135+Q$136+Q$137+Q$138+Q$139+Q$140+Q$141+Q$142+Q$143+Q$144+Q$150+Q$151+Q$152+Q$153+Q$156+Q$157+Q$158+Q$159+Q$161+Q$162+Q$163+Q$168+Q$170+Q$171+Q$172+Q$173+Q$174+Q$175))),0,ROUND(Z$60*(Q161/(Q$123+Q$128+Q$129+Q$133+Q$134+Q$135+Q$136+Q$137+Q$138+Q$139+Q$140+Q$141+Q$142+Q$143+Q$144+Q$150+Q$151+Q$152+Q$153+Q$156+Q$157+Q$158+Q$159+Q$161+Q$162+Q$163+Q$168+Q$170+Q$171+Q$172+Q$173+Q$174+Q$175)),0))</f>
        <v>0</v>
      </c>
      <c r="AA161" s="225">
        <f t="shared" si="38"/>
        <v>0</v>
      </c>
      <c r="AB161" s="297">
        <f t="shared" si="38"/>
        <v>0</v>
      </c>
      <c r="AC161" s="371">
        <f t="shared" si="38"/>
        <v>0</v>
      </c>
      <c r="AE161" s="199"/>
      <c r="AF161" s="200"/>
      <c r="AG161" s="201" t="s">
        <v>324</v>
      </c>
      <c r="AH161" s="202"/>
      <c r="AI161" s="224">
        <f t="shared" si="21"/>
        <v>0</v>
      </c>
      <c r="AJ161" s="225">
        <f t="shared" si="35"/>
        <v>0</v>
      </c>
      <c r="AK161" s="371">
        <f t="shared" si="36"/>
        <v>0</v>
      </c>
      <c r="AL161" s="1383">
        <f t="shared" si="22"/>
        <v>0</v>
      </c>
      <c r="AM161" s="1339"/>
    </row>
    <row r="162" spans="1:39" ht="14.45" customHeight="1">
      <c r="A162" s="557">
        <v>0</v>
      </c>
      <c r="B162" s="558">
        <v>0</v>
      </c>
      <c r="C162" s="558">
        <v>0</v>
      </c>
      <c r="D162" s="558">
        <v>0</v>
      </c>
      <c r="E162" s="558">
        <v>0</v>
      </c>
      <c r="F162" s="558">
        <v>0</v>
      </c>
      <c r="G162" s="559">
        <v>0</v>
      </c>
      <c r="K162" s="199"/>
      <c r="L162" s="221"/>
      <c r="M162" s="201" t="s">
        <v>292</v>
      </c>
      <c r="N162" s="202"/>
      <c r="O162" s="220"/>
      <c r="P162" s="226">
        <f t="shared" si="34"/>
        <v>0</v>
      </c>
      <c r="Q162" s="225">
        <f t="shared" si="34"/>
        <v>0</v>
      </c>
      <c r="R162" s="225">
        <f t="shared" si="34"/>
        <v>0</v>
      </c>
      <c r="S162" s="226">
        <f t="shared" si="34"/>
        <v>0</v>
      </c>
      <c r="T162" s="275">
        <f t="shared" si="34"/>
        <v>0</v>
      </c>
      <c r="U162" s="207"/>
      <c r="V162" s="221"/>
      <c r="W162" s="201" t="s">
        <v>292</v>
      </c>
      <c r="X162" s="202"/>
      <c r="Y162" s="203" t="s">
        <v>629</v>
      </c>
      <c r="Z162" s="224">
        <f t="shared" si="38"/>
        <v>0</v>
      </c>
      <c r="AA162" s="225">
        <f t="shared" si="38"/>
        <v>0</v>
      </c>
      <c r="AB162" s="297">
        <f t="shared" si="38"/>
        <v>0</v>
      </c>
      <c r="AC162" s="371">
        <f t="shared" si="38"/>
        <v>0</v>
      </c>
      <c r="AE162" s="199"/>
      <c r="AF162" s="221"/>
      <c r="AG162" s="201" t="s">
        <v>292</v>
      </c>
      <c r="AH162" s="202"/>
      <c r="AI162" s="224">
        <f t="shared" si="21"/>
        <v>0</v>
      </c>
      <c r="AJ162" s="225">
        <f t="shared" si="35"/>
        <v>0</v>
      </c>
      <c r="AK162" s="371">
        <f t="shared" si="36"/>
        <v>0</v>
      </c>
      <c r="AL162" s="1383">
        <f t="shared" si="22"/>
        <v>0</v>
      </c>
      <c r="AM162" s="1339"/>
    </row>
    <row r="163" spans="1:39" ht="14.45" customHeight="1">
      <c r="A163" s="557">
        <v>0</v>
      </c>
      <c r="B163" s="558">
        <v>0</v>
      </c>
      <c r="C163" s="558">
        <v>0</v>
      </c>
      <c r="D163" s="558">
        <v>0</v>
      </c>
      <c r="E163" s="558">
        <v>0</v>
      </c>
      <c r="F163" s="558">
        <v>0</v>
      </c>
      <c r="G163" s="559">
        <v>0</v>
      </c>
      <c r="K163" s="199" t="s">
        <v>4</v>
      </c>
      <c r="L163" s="178" t="s">
        <v>482</v>
      </c>
      <c r="M163" s="202"/>
      <c r="N163" s="202"/>
      <c r="O163" s="220"/>
      <c r="P163" s="226">
        <f t="shared" ref="P163:T172" si="39">P48+P102</f>
        <v>3006</v>
      </c>
      <c r="Q163" s="225">
        <f t="shared" si="39"/>
        <v>3006</v>
      </c>
      <c r="R163" s="225">
        <f t="shared" si="39"/>
        <v>0</v>
      </c>
      <c r="S163" s="226">
        <f t="shared" si="39"/>
        <v>0</v>
      </c>
      <c r="T163" s="275">
        <f t="shared" si="39"/>
        <v>0</v>
      </c>
      <c r="U163" s="207" t="s">
        <v>845</v>
      </c>
      <c r="V163" s="178" t="s">
        <v>482</v>
      </c>
      <c r="W163" s="202"/>
      <c r="X163" s="202"/>
      <c r="Y163" s="203" t="s">
        <v>629</v>
      </c>
      <c r="Z163" s="224">
        <f t="shared" si="38"/>
        <v>42</v>
      </c>
      <c r="AA163" s="225">
        <f t="shared" si="38"/>
        <v>0</v>
      </c>
      <c r="AB163" s="297">
        <f t="shared" si="38"/>
        <v>0</v>
      </c>
      <c r="AC163" s="371">
        <f t="shared" si="38"/>
        <v>0</v>
      </c>
      <c r="AE163" s="199" t="s">
        <v>845</v>
      </c>
      <c r="AF163" s="178" t="s">
        <v>482</v>
      </c>
      <c r="AG163" s="202"/>
      <c r="AH163" s="202"/>
      <c r="AI163" s="224">
        <f t="shared" si="21"/>
        <v>2964</v>
      </c>
      <c r="AJ163" s="225">
        <f>SUM(AJ164:AJ165)</f>
        <v>0</v>
      </c>
      <c r="AK163" s="371">
        <f>SUM(AK164:AK165)</f>
        <v>0</v>
      </c>
      <c r="AL163" s="1383">
        <f t="shared" si="22"/>
        <v>0</v>
      </c>
      <c r="AM163" s="1339"/>
    </row>
    <row r="164" spans="1:39" ht="14.45" customHeight="1">
      <c r="A164" s="557">
        <v>0</v>
      </c>
      <c r="B164" s="558">
        <v>0</v>
      </c>
      <c r="C164" s="558">
        <v>0</v>
      </c>
      <c r="D164" s="558">
        <v>0</v>
      </c>
      <c r="E164" s="558">
        <v>0</v>
      </c>
      <c r="F164" s="558">
        <v>0</v>
      </c>
      <c r="G164" s="559">
        <v>0</v>
      </c>
      <c r="K164" s="199"/>
      <c r="L164" s="200"/>
      <c r="M164" s="201" t="s">
        <v>295</v>
      </c>
      <c r="N164" s="202"/>
      <c r="O164" s="220"/>
      <c r="P164" s="226">
        <f t="shared" si="39"/>
        <v>0</v>
      </c>
      <c r="Q164" s="225">
        <f t="shared" si="39"/>
        <v>0</v>
      </c>
      <c r="R164" s="225">
        <f t="shared" si="39"/>
        <v>0</v>
      </c>
      <c r="S164" s="226">
        <f t="shared" si="39"/>
        <v>0</v>
      </c>
      <c r="T164" s="275">
        <f t="shared" si="39"/>
        <v>0</v>
      </c>
      <c r="U164" s="207"/>
      <c r="V164" s="200"/>
      <c r="W164" s="201" t="s">
        <v>295</v>
      </c>
      <c r="X164" s="202"/>
      <c r="Y164" s="203" t="s">
        <v>629</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295</v>
      </c>
      <c r="AH164" s="202"/>
      <c r="AI164" s="224">
        <f t="shared" si="21"/>
        <v>0</v>
      </c>
      <c r="AJ164" s="225">
        <f t="shared" ref="AJ164:AJ174" si="40">IF($P164-$Z164=0,0,ROUND((R164-AA164)*$AI164/($P164-$Z164),0))</f>
        <v>0</v>
      </c>
      <c r="AK164" s="371">
        <f t="shared" ref="AK164:AK175" si="41">IF(P164-Z164=0,0,ROUND((S164-AB164)*AI164/(P164-Z164),0))</f>
        <v>0</v>
      </c>
      <c r="AL164" s="1383">
        <f t="shared" si="22"/>
        <v>0</v>
      </c>
      <c r="AM164" s="1339"/>
    </row>
    <row r="165" spans="1:39" ht="14.45" customHeight="1">
      <c r="A165" s="557">
        <v>0</v>
      </c>
      <c r="B165" s="558">
        <v>0</v>
      </c>
      <c r="C165" s="558">
        <v>0</v>
      </c>
      <c r="D165" s="558">
        <v>0</v>
      </c>
      <c r="E165" s="558">
        <v>0</v>
      </c>
      <c r="F165" s="558">
        <v>0</v>
      </c>
      <c r="G165" s="559">
        <v>0</v>
      </c>
      <c r="K165" s="199"/>
      <c r="L165" s="221"/>
      <c r="M165" s="201" t="s">
        <v>292</v>
      </c>
      <c r="N165" s="202"/>
      <c r="O165" s="220"/>
      <c r="P165" s="226">
        <f t="shared" si="39"/>
        <v>3006</v>
      </c>
      <c r="Q165" s="225">
        <f t="shared" si="39"/>
        <v>3006</v>
      </c>
      <c r="R165" s="225">
        <f t="shared" si="39"/>
        <v>0</v>
      </c>
      <c r="S165" s="226">
        <f t="shared" si="39"/>
        <v>0</v>
      </c>
      <c r="T165" s="275">
        <f t="shared" si="39"/>
        <v>0</v>
      </c>
      <c r="U165" s="207"/>
      <c r="V165" s="221"/>
      <c r="W165" s="201" t="s">
        <v>292</v>
      </c>
      <c r="X165" s="202"/>
      <c r="Y165" s="203" t="s">
        <v>629</v>
      </c>
      <c r="Z165" s="224">
        <f>Z163-Z164</f>
        <v>42</v>
      </c>
      <c r="AA165" s="225">
        <f>AA163-AA164</f>
        <v>0</v>
      </c>
      <c r="AB165" s="297">
        <f>AB163-AB164</f>
        <v>0</v>
      </c>
      <c r="AC165" s="371">
        <f>AC163-AC164</f>
        <v>0</v>
      </c>
      <c r="AE165" s="199"/>
      <c r="AF165" s="221"/>
      <c r="AG165" s="201" t="s">
        <v>292</v>
      </c>
      <c r="AH165" s="202"/>
      <c r="AI165" s="224">
        <f t="shared" si="21"/>
        <v>2964</v>
      </c>
      <c r="AJ165" s="225">
        <f t="shared" si="40"/>
        <v>0</v>
      </c>
      <c r="AK165" s="371">
        <f t="shared" si="41"/>
        <v>0</v>
      </c>
      <c r="AL165" s="1383">
        <f t="shared" si="22"/>
        <v>0</v>
      </c>
      <c r="AM165" s="1339"/>
    </row>
    <row r="166" spans="1:39" ht="14.45" customHeight="1">
      <c r="A166" s="557">
        <v>0</v>
      </c>
      <c r="B166" s="558">
        <v>0</v>
      </c>
      <c r="C166" s="558">
        <v>0</v>
      </c>
      <c r="D166" s="558">
        <v>0</v>
      </c>
      <c r="E166" s="558">
        <v>0</v>
      </c>
      <c r="F166" s="558">
        <v>0</v>
      </c>
      <c r="G166" s="559">
        <v>0</v>
      </c>
      <c r="K166" s="199"/>
      <c r="L166" s="174"/>
      <c r="M166" s="201" t="s">
        <v>322</v>
      </c>
      <c r="N166" s="202"/>
      <c r="O166" s="203"/>
      <c r="P166" s="224">
        <f t="shared" si="39"/>
        <v>7605</v>
      </c>
      <c r="Q166" s="225">
        <f t="shared" si="39"/>
        <v>7605</v>
      </c>
      <c r="R166" s="225">
        <f t="shared" si="39"/>
        <v>0</v>
      </c>
      <c r="S166" s="226">
        <f t="shared" si="39"/>
        <v>0</v>
      </c>
      <c r="T166" s="275">
        <f t="shared" si="39"/>
        <v>0</v>
      </c>
      <c r="U166" s="207"/>
      <c r="V166" s="174"/>
      <c r="W166" s="201" t="s">
        <v>322</v>
      </c>
      <c r="X166" s="202"/>
      <c r="Y166" s="203"/>
      <c r="Z166" s="224">
        <f t="shared" ref="Z166:AC167" si="42">Z51</f>
        <v>0</v>
      </c>
      <c r="AA166" s="225">
        <f t="shared" si="42"/>
        <v>0</v>
      </c>
      <c r="AB166" s="297">
        <f t="shared" si="42"/>
        <v>0</v>
      </c>
      <c r="AC166" s="371">
        <f t="shared" si="42"/>
        <v>0</v>
      </c>
      <c r="AE166" s="199"/>
      <c r="AF166" s="174"/>
      <c r="AG166" s="201" t="s">
        <v>322</v>
      </c>
      <c r="AH166" s="202"/>
      <c r="AI166" s="224">
        <f t="shared" si="21"/>
        <v>7605</v>
      </c>
      <c r="AJ166" s="225">
        <f t="shared" si="40"/>
        <v>0</v>
      </c>
      <c r="AK166" s="371">
        <f t="shared" si="41"/>
        <v>0</v>
      </c>
      <c r="AL166" s="1383">
        <f t="shared" si="22"/>
        <v>0</v>
      </c>
      <c r="AM166" s="1339"/>
    </row>
    <row r="167" spans="1:39" ht="14.45" customHeight="1" thickBot="1">
      <c r="A167" s="560">
        <v>0</v>
      </c>
      <c r="B167" s="561">
        <v>0</v>
      </c>
      <c r="C167" s="561">
        <v>0</v>
      </c>
      <c r="D167" s="561">
        <v>0</v>
      </c>
      <c r="E167" s="561">
        <v>0</v>
      </c>
      <c r="F167" s="561">
        <v>0</v>
      </c>
      <c r="G167" s="562">
        <v>0</v>
      </c>
      <c r="K167" s="199"/>
      <c r="L167" s="181" t="s">
        <v>597</v>
      </c>
      <c r="M167" s="201" t="s">
        <v>321</v>
      </c>
      <c r="N167" s="202"/>
      <c r="O167" s="203"/>
      <c r="P167" s="224">
        <f t="shared" si="39"/>
        <v>1150</v>
      </c>
      <c r="Q167" s="225">
        <f t="shared" si="39"/>
        <v>1150</v>
      </c>
      <c r="R167" s="225">
        <f t="shared" si="39"/>
        <v>0</v>
      </c>
      <c r="S167" s="226">
        <f t="shared" si="39"/>
        <v>0</v>
      </c>
      <c r="T167" s="275">
        <f t="shared" si="39"/>
        <v>0</v>
      </c>
      <c r="U167" s="207"/>
      <c r="V167" s="181" t="s">
        <v>597</v>
      </c>
      <c r="W167" s="201" t="s">
        <v>321</v>
      </c>
      <c r="X167" s="202"/>
      <c r="Y167" s="203"/>
      <c r="Z167" s="224">
        <f t="shared" si="42"/>
        <v>800</v>
      </c>
      <c r="AA167" s="225">
        <f t="shared" si="42"/>
        <v>0</v>
      </c>
      <c r="AB167" s="297">
        <f t="shared" si="42"/>
        <v>0</v>
      </c>
      <c r="AC167" s="371">
        <f t="shared" si="42"/>
        <v>0</v>
      </c>
      <c r="AE167" s="199"/>
      <c r="AF167" s="181" t="s">
        <v>597</v>
      </c>
      <c r="AG167" s="201" t="s">
        <v>321</v>
      </c>
      <c r="AH167" s="202"/>
      <c r="AI167" s="224">
        <f t="shared" si="21"/>
        <v>350</v>
      </c>
      <c r="AJ167" s="225">
        <f t="shared" si="40"/>
        <v>0</v>
      </c>
      <c r="AK167" s="371">
        <f t="shared" si="41"/>
        <v>0</v>
      </c>
      <c r="AL167" s="1383">
        <f t="shared" si="22"/>
        <v>0</v>
      </c>
      <c r="AM167" s="1339"/>
    </row>
    <row r="168" spans="1:39" ht="14.45" customHeight="1">
      <c r="K168" s="199"/>
      <c r="L168" s="181"/>
      <c r="M168" s="201" t="s">
        <v>320</v>
      </c>
      <c r="N168" s="202"/>
      <c r="O168" s="203"/>
      <c r="P168" s="224">
        <f t="shared" si="39"/>
        <v>0</v>
      </c>
      <c r="Q168" s="225">
        <f t="shared" si="39"/>
        <v>0</v>
      </c>
      <c r="R168" s="225">
        <f t="shared" si="39"/>
        <v>0</v>
      </c>
      <c r="S168" s="226">
        <f t="shared" si="39"/>
        <v>0</v>
      </c>
      <c r="T168" s="275">
        <f t="shared" si="39"/>
        <v>0</v>
      </c>
      <c r="U168" s="207"/>
      <c r="V168" s="181"/>
      <c r="W168" s="201" t="s">
        <v>320</v>
      </c>
      <c r="X168" s="202"/>
      <c r="Y168" s="203" t="s">
        <v>629</v>
      </c>
      <c r="Z168" s="224">
        <f>IF(ISERROR(Z$60*(Q168/(Q$123+Q$128+Q$129+Q$133+Q$134+Q$135+Q$136+Q$137+Q$138+Q$139+Q$140+Q$141+Q$142+Q$143+Q$144+Q$150+Q$151+Q$152+Q$153+Q$156+Q$157+Q$158+Q$159+Q$161+Q$162+Q$163+Q$168+Q$170+Q$171+Q$172+Q$173+Q$174+Q$175))),0,ROUND(Z$60*(Q168/(Q$123+Q$128+Q$129+Q$133+Q$134+Q$135+Q$136+Q$137+Q$138+Q$139+Q$140+Q$141+Q$142+Q$143+Q$144+Q$150+Q$151+Q$152+Q$153+Q$156+Q$157+Q$158+Q$159+Q$161+Q$162+Q$163+Q$168+Q$170+Q$171+Q$172+Q$173+Q$174+Q$175)),0))</f>
        <v>0</v>
      </c>
      <c r="AA168" s="225">
        <f>IF(ISERROR(AA$60*(R168/(R$123+R$128+R$129+R$133+R$134+R$135+R$136+R$137+R$138+R$139+R$140+R$141+R$142+R$143+R$144+R$150+R$151+R$152+R$153+R$156+R$157+R$158+R$159+R$161+R$162+R$163+R$168+R$170+R$171+R$172+R$173+R$174+R$175))),0,ROUND(AA$60*(R168/(R$123+R$128+R$129+R$133+R$134+R$135+R$136+R$137+R$138+R$139+R$140+R$141+R$142+R$143+R$144+R$150+R$151+R$152+R$153+R$156+R$157+R$158+R$159+R$161+R$162+R$163+R$168+R$170+R$171+R$172+R$173+R$174+R$175)),0))</f>
        <v>0</v>
      </c>
      <c r="AB168" s="297">
        <f>IF(ISERROR(AB$60*(S168/(S$123+S$128+S$129+S$133+S$134+S$135+S$136+S$137+S$138+S$139+S$140+S$141+S$142+S$143+S$144+S$150+S$151+S$152+S$153+S$156+S$157+S$158+S$159+S$161+S$162+S$163+S$168+S$170+S$171+S$172+S$173+S$174+S$175))),0,ROUND(AB$60*(S168/(S$123+S$128+S$129+S$133+S$134+S$135+S$136+S$137+S$138+S$139+S$140+S$141+S$142+S$143+S$144+S$150+S$151+S$152+S$153+S$156+S$157+S$158+S$159+S$161+S$162+S$163+S$168+S$170+S$171+S$172+S$173+S$174+S$175)),0))</f>
        <v>0</v>
      </c>
      <c r="AC168" s="371">
        <f>IF(ISERROR(AC$60*(T168/(T$123+T$128+T$129+T$133+T$134+T$135+T$136+T$137+T$138+T$139+T$140+T$141+T$142+T$143+T$144+T$150+T$151+T$152+T$153+T$156+T$157+T$158+T$159+T$161+T$162+T$163+T$168+T$170+T$171+T$172+T$173+T$174+T$175))),0,ROUND(AC$60*(T168/(T$123+T$128+T$129+T$133+T$134+T$135+T$136+T$137+T$138+T$139+T$140+T$141+T$142+T$143+T$144+T$150+T$151+T$152+T$153+T$156+T$157+T$158+T$159+T$161+T$162+T$163+T$168+T$170+T$171+T$172+T$173+T$174+T$175)),0))</f>
        <v>0</v>
      </c>
      <c r="AE168" s="199"/>
      <c r="AF168" s="181"/>
      <c r="AG168" s="201" t="s">
        <v>320</v>
      </c>
      <c r="AH168" s="202"/>
      <c r="AI168" s="224">
        <f t="shared" si="21"/>
        <v>0</v>
      </c>
      <c r="AJ168" s="225">
        <f t="shared" si="40"/>
        <v>0</v>
      </c>
      <c r="AK168" s="371">
        <f t="shared" si="41"/>
        <v>0</v>
      </c>
      <c r="AL168" s="1383">
        <f t="shared" si="22"/>
        <v>0</v>
      </c>
      <c r="AM168" s="1339"/>
    </row>
    <row r="169" spans="1:39" ht="14.45" customHeight="1" thickBot="1">
      <c r="K169" s="199"/>
      <c r="L169" s="181"/>
      <c r="M169" s="201" t="s">
        <v>319</v>
      </c>
      <c r="N169" s="202"/>
      <c r="O169" s="203"/>
      <c r="P169" s="224">
        <f t="shared" si="39"/>
        <v>0</v>
      </c>
      <c r="Q169" s="225">
        <f t="shared" si="39"/>
        <v>0</v>
      </c>
      <c r="R169" s="225">
        <f t="shared" si="39"/>
        <v>0</v>
      </c>
      <c r="S169" s="226">
        <f t="shared" si="39"/>
        <v>0</v>
      </c>
      <c r="T169" s="275">
        <f t="shared" si="39"/>
        <v>0</v>
      </c>
      <c r="U169" s="207"/>
      <c r="V169" s="181"/>
      <c r="W169" s="201" t="s">
        <v>319</v>
      </c>
      <c r="X169" s="202"/>
      <c r="Y169" s="203"/>
      <c r="Z169" s="224">
        <f>Z54</f>
        <v>0</v>
      </c>
      <c r="AA169" s="225">
        <f>AA54</f>
        <v>0</v>
      </c>
      <c r="AB169" s="297">
        <f>AB54</f>
        <v>0</v>
      </c>
      <c r="AC169" s="371">
        <f>AC54</f>
        <v>0</v>
      </c>
      <c r="AE169" s="199"/>
      <c r="AF169" s="181"/>
      <c r="AG169" s="201" t="s">
        <v>319</v>
      </c>
      <c r="AH169" s="202"/>
      <c r="AI169" s="224">
        <f t="shared" si="21"/>
        <v>0</v>
      </c>
      <c r="AJ169" s="225">
        <f t="shared" si="40"/>
        <v>0</v>
      </c>
      <c r="AK169" s="371">
        <f t="shared" si="41"/>
        <v>0</v>
      </c>
      <c r="AL169" s="1383">
        <f t="shared" si="22"/>
        <v>0</v>
      </c>
      <c r="AM169" s="1339"/>
    </row>
    <row r="170" spans="1:39" ht="14.45" customHeight="1">
      <c r="A170" s="554">
        <v>0</v>
      </c>
      <c r="B170" s="555">
        <v>0</v>
      </c>
      <c r="C170" s="555">
        <v>0</v>
      </c>
      <c r="D170" s="555">
        <v>0</v>
      </c>
      <c r="E170" s="555">
        <v>0</v>
      </c>
      <c r="F170" s="555">
        <v>0</v>
      </c>
      <c r="G170" s="555">
        <v>0</v>
      </c>
      <c r="H170" s="556">
        <v>0</v>
      </c>
      <c r="K170" s="199"/>
      <c r="L170" s="181" t="s">
        <v>600</v>
      </c>
      <c r="M170" s="201" t="s">
        <v>318</v>
      </c>
      <c r="N170" s="202"/>
      <c r="O170" s="203"/>
      <c r="P170" s="224">
        <f t="shared" si="39"/>
        <v>0</v>
      </c>
      <c r="Q170" s="225">
        <f t="shared" si="39"/>
        <v>0</v>
      </c>
      <c r="R170" s="225">
        <f t="shared" si="39"/>
        <v>0</v>
      </c>
      <c r="S170" s="226">
        <f t="shared" si="39"/>
        <v>0</v>
      </c>
      <c r="T170" s="275">
        <f t="shared" si="39"/>
        <v>0</v>
      </c>
      <c r="U170" s="207"/>
      <c r="V170" s="181" t="s">
        <v>600</v>
      </c>
      <c r="W170" s="201" t="s">
        <v>318</v>
      </c>
      <c r="X170" s="202"/>
      <c r="Y170" s="203" t="s">
        <v>629</v>
      </c>
      <c r="Z170" s="224">
        <f t="shared" ref="Z170:AC174" si="43">IF(ISERROR(Z$60*(Q170/(Q$123+Q$128+Q$129+Q$133+Q$134+Q$135+Q$136+Q$137+Q$138+Q$139+Q$140+Q$141+Q$142+Q$143+Q$144+Q$150+Q$151+Q$152+Q$153+Q$156+Q$157+Q$158+Q$159+Q$161+Q$162+Q$163+Q$168+Q$170+Q$171+Q$172+Q$173+Q$174+Q$175))),0,ROUND(Z$60*(Q170/(Q$123+Q$128+Q$129+Q$133+Q$134+Q$135+Q$136+Q$137+Q$138+Q$139+Q$140+Q$141+Q$142+Q$143+Q$144+Q$150+Q$151+Q$152+Q$153+Q$156+Q$157+Q$158+Q$159+Q$161+Q$162+Q$163+Q$168+Q$170+Q$171+Q$172+Q$173+Q$174+Q$175)),0))</f>
        <v>0</v>
      </c>
      <c r="AA170" s="225">
        <f t="shared" si="43"/>
        <v>0</v>
      </c>
      <c r="AB170" s="297">
        <f t="shared" si="43"/>
        <v>0</v>
      </c>
      <c r="AC170" s="371">
        <f t="shared" si="43"/>
        <v>0</v>
      </c>
      <c r="AE170" s="199"/>
      <c r="AF170" s="181" t="s">
        <v>600</v>
      </c>
      <c r="AG170" s="201" t="s">
        <v>318</v>
      </c>
      <c r="AH170" s="202"/>
      <c r="AI170" s="224">
        <f t="shared" si="21"/>
        <v>0</v>
      </c>
      <c r="AJ170" s="225">
        <f t="shared" si="40"/>
        <v>0</v>
      </c>
      <c r="AK170" s="371">
        <f t="shared" si="41"/>
        <v>0</v>
      </c>
      <c r="AL170" s="1383">
        <f t="shared" si="22"/>
        <v>0</v>
      </c>
      <c r="AM170" s="1339"/>
    </row>
    <row r="171" spans="1:39" ht="14.45" customHeight="1">
      <c r="A171" s="557">
        <v>800</v>
      </c>
      <c r="B171" s="558">
        <v>0</v>
      </c>
      <c r="C171" s="558">
        <v>0</v>
      </c>
      <c r="D171" s="558">
        <v>0</v>
      </c>
      <c r="E171" s="558">
        <v>0</v>
      </c>
      <c r="F171" s="558">
        <v>0</v>
      </c>
      <c r="G171" s="558">
        <v>800</v>
      </c>
      <c r="H171" s="559">
        <v>0</v>
      </c>
      <c r="K171" s="199"/>
      <c r="L171" s="181"/>
      <c r="M171" s="201" t="s">
        <v>317</v>
      </c>
      <c r="N171" s="202"/>
      <c r="O171" s="203"/>
      <c r="P171" s="224">
        <f t="shared" si="39"/>
        <v>0</v>
      </c>
      <c r="Q171" s="225">
        <f t="shared" si="39"/>
        <v>0</v>
      </c>
      <c r="R171" s="225">
        <f t="shared" si="39"/>
        <v>0</v>
      </c>
      <c r="S171" s="226">
        <f t="shared" si="39"/>
        <v>0</v>
      </c>
      <c r="T171" s="275">
        <f t="shared" si="39"/>
        <v>0</v>
      </c>
      <c r="U171" s="207"/>
      <c r="V171" s="181"/>
      <c r="W171" s="201" t="s">
        <v>317</v>
      </c>
      <c r="X171" s="202"/>
      <c r="Y171" s="203" t="s">
        <v>629</v>
      </c>
      <c r="Z171" s="224">
        <f t="shared" si="43"/>
        <v>0</v>
      </c>
      <c r="AA171" s="225">
        <f t="shared" si="43"/>
        <v>0</v>
      </c>
      <c r="AB171" s="297">
        <f t="shared" si="43"/>
        <v>0</v>
      </c>
      <c r="AC171" s="371">
        <f t="shared" si="43"/>
        <v>0</v>
      </c>
      <c r="AE171" s="199"/>
      <c r="AF171" s="181"/>
      <c r="AG171" s="201" t="s">
        <v>317</v>
      </c>
      <c r="AH171" s="202"/>
      <c r="AI171" s="224">
        <f t="shared" si="21"/>
        <v>0</v>
      </c>
      <c r="AJ171" s="225">
        <f t="shared" si="40"/>
        <v>0</v>
      </c>
      <c r="AK171" s="371">
        <f t="shared" si="41"/>
        <v>0</v>
      </c>
      <c r="AL171" s="1383">
        <f t="shared" si="22"/>
        <v>0</v>
      </c>
      <c r="AM171" s="1339"/>
    </row>
    <row r="172" spans="1:39" ht="14.45" customHeight="1">
      <c r="A172" s="557">
        <v>0</v>
      </c>
      <c r="B172" s="558">
        <v>0</v>
      </c>
      <c r="C172" s="558">
        <v>0</v>
      </c>
      <c r="D172" s="558">
        <v>0</v>
      </c>
      <c r="E172" s="558">
        <v>0</v>
      </c>
      <c r="F172" s="558">
        <v>0</v>
      </c>
      <c r="G172" s="558">
        <v>0</v>
      </c>
      <c r="H172" s="559">
        <v>0</v>
      </c>
      <c r="K172" s="199"/>
      <c r="L172" s="181"/>
      <c r="M172" s="201" t="s">
        <v>316</v>
      </c>
      <c r="N172" s="202"/>
      <c r="O172" s="203"/>
      <c r="P172" s="224">
        <f t="shared" si="39"/>
        <v>0</v>
      </c>
      <c r="Q172" s="225">
        <f t="shared" si="39"/>
        <v>0</v>
      </c>
      <c r="R172" s="225">
        <f t="shared" si="39"/>
        <v>0</v>
      </c>
      <c r="S172" s="226">
        <f t="shared" si="39"/>
        <v>0</v>
      </c>
      <c r="T172" s="275">
        <f t="shared" si="39"/>
        <v>0</v>
      </c>
      <c r="U172" s="207"/>
      <c r="V172" s="181"/>
      <c r="W172" s="201" t="s">
        <v>316</v>
      </c>
      <c r="X172" s="202"/>
      <c r="Y172" s="203" t="s">
        <v>629</v>
      </c>
      <c r="Z172" s="224">
        <f t="shared" si="43"/>
        <v>0</v>
      </c>
      <c r="AA172" s="225">
        <f t="shared" si="43"/>
        <v>0</v>
      </c>
      <c r="AB172" s="297">
        <f t="shared" si="43"/>
        <v>0</v>
      </c>
      <c r="AC172" s="371">
        <f t="shared" si="43"/>
        <v>0</v>
      </c>
      <c r="AE172" s="199"/>
      <c r="AF172" s="181"/>
      <c r="AG172" s="201" t="s">
        <v>316</v>
      </c>
      <c r="AH172" s="202"/>
      <c r="AI172" s="224">
        <f t="shared" si="21"/>
        <v>0</v>
      </c>
      <c r="AJ172" s="225">
        <f t="shared" si="40"/>
        <v>0</v>
      </c>
      <c r="AK172" s="371">
        <f t="shared" si="41"/>
        <v>0</v>
      </c>
      <c r="AL172" s="1383">
        <f t="shared" si="22"/>
        <v>0</v>
      </c>
      <c r="AM172" s="1339"/>
    </row>
    <row r="173" spans="1:39" ht="14.45" customHeight="1">
      <c r="A173" s="557">
        <v>2540</v>
      </c>
      <c r="B173" s="558">
        <v>0</v>
      </c>
      <c r="C173" s="558">
        <v>0</v>
      </c>
      <c r="D173" s="558">
        <v>0</v>
      </c>
      <c r="E173" s="558">
        <v>0</v>
      </c>
      <c r="F173" s="558">
        <v>0</v>
      </c>
      <c r="G173" s="558">
        <v>2540</v>
      </c>
      <c r="H173" s="559">
        <v>68</v>
      </c>
      <c r="K173" s="199"/>
      <c r="L173" s="181" t="s">
        <v>551</v>
      </c>
      <c r="M173" s="201" t="s">
        <v>315</v>
      </c>
      <c r="N173" s="202"/>
      <c r="O173" s="203"/>
      <c r="P173" s="224">
        <f t="shared" ref="P173:T176" si="44">P58+P112</f>
        <v>50482</v>
      </c>
      <c r="Q173" s="225">
        <f t="shared" si="44"/>
        <v>50482</v>
      </c>
      <c r="R173" s="225">
        <f t="shared" si="44"/>
        <v>3000</v>
      </c>
      <c r="S173" s="226">
        <f t="shared" si="44"/>
        <v>500</v>
      </c>
      <c r="T173" s="275">
        <f t="shared" si="44"/>
        <v>23800</v>
      </c>
      <c r="U173" s="207"/>
      <c r="V173" s="181" t="s">
        <v>551</v>
      </c>
      <c r="W173" s="201" t="s">
        <v>315</v>
      </c>
      <c r="X173" s="202"/>
      <c r="Y173" s="203" t="s">
        <v>629</v>
      </c>
      <c r="Z173" s="224">
        <f t="shared" si="43"/>
        <v>709</v>
      </c>
      <c r="AA173" s="225">
        <f t="shared" si="43"/>
        <v>0</v>
      </c>
      <c r="AB173" s="297">
        <f t="shared" si="43"/>
        <v>0</v>
      </c>
      <c r="AC173" s="371">
        <f t="shared" si="43"/>
        <v>0</v>
      </c>
      <c r="AE173" s="199"/>
      <c r="AF173" s="181" t="s">
        <v>551</v>
      </c>
      <c r="AG173" s="201" t="s">
        <v>315</v>
      </c>
      <c r="AH173" s="202"/>
      <c r="AI173" s="224">
        <f t="shared" si="21"/>
        <v>49773</v>
      </c>
      <c r="AJ173" s="225">
        <f t="shared" si="40"/>
        <v>3000</v>
      </c>
      <c r="AK173" s="371">
        <f t="shared" si="41"/>
        <v>500</v>
      </c>
      <c r="AL173" s="1383">
        <f t="shared" si="22"/>
        <v>0</v>
      </c>
      <c r="AM173" s="1339"/>
    </row>
    <row r="174" spans="1:39" ht="14.45" customHeight="1">
      <c r="A174" s="557">
        <v>0</v>
      </c>
      <c r="B174" s="558">
        <v>0</v>
      </c>
      <c r="C174" s="558">
        <v>0</v>
      </c>
      <c r="D174" s="558">
        <v>0</v>
      </c>
      <c r="E174" s="558">
        <v>0</v>
      </c>
      <c r="F174" s="558">
        <v>0</v>
      </c>
      <c r="G174" s="558">
        <v>0</v>
      </c>
      <c r="H174" s="559">
        <v>0</v>
      </c>
      <c r="K174" s="199"/>
      <c r="L174" s="221"/>
      <c r="M174" s="201" t="s">
        <v>292</v>
      </c>
      <c r="N174" s="202"/>
      <c r="O174" s="203"/>
      <c r="P174" s="224">
        <f t="shared" si="44"/>
        <v>1100</v>
      </c>
      <c r="Q174" s="225">
        <f t="shared" si="44"/>
        <v>1100</v>
      </c>
      <c r="R174" s="225">
        <f t="shared" si="44"/>
        <v>0</v>
      </c>
      <c r="S174" s="226">
        <f t="shared" si="44"/>
        <v>0</v>
      </c>
      <c r="T174" s="275">
        <f t="shared" si="44"/>
        <v>0</v>
      </c>
      <c r="U174" s="207"/>
      <c r="V174" s="221"/>
      <c r="W174" s="201" t="s">
        <v>292</v>
      </c>
      <c r="X174" s="202"/>
      <c r="Y174" s="203" t="s">
        <v>629</v>
      </c>
      <c r="Z174" s="224">
        <f t="shared" si="43"/>
        <v>15</v>
      </c>
      <c r="AA174" s="225">
        <f t="shared" si="43"/>
        <v>0</v>
      </c>
      <c r="AB174" s="297">
        <f t="shared" si="43"/>
        <v>0</v>
      </c>
      <c r="AC174" s="371">
        <f t="shared" si="43"/>
        <v>0</v>
      </c>
      <c r="AE174" s="199"/>
      <c r="AF174" s="221"/>
      <c r="AG174" s="201" t="s">
        <v>292</v>
      </c>
      <c r="AH174" s="202"/>
      <c r="AI174" s="224">
        <f t="shared" si="21"/>
        <v>1085</v>
      </c>
      <c r="AJ174" s="225">
        <f t="shared" si="40"/>
        <v>0</v>
      </c>
      <c r="AK174" s="371">
        <f t="shared" si="41"/>
        <v>0</v>
      </c>
      <c r="AL174" s="1383">
        <f t="shared" si="22"/>
        <v>0</v>
      </c>
      <c r="AM174" s="1339"/>
    </row>
    <row r="175" spans="1:39" ht="14.45" customHeight="1">
      <c r="A175" s="557">
        <v>0</v>
      </c>
      <c r="B175" s="558">
        <v>0</v>
      </c>
      <c r="C175" s="558">
        <v>0</v>
      </c>
      <c r="D175" s="558">
        <v>0</v>
      </c>
      <c r="E175" s="558">
        <v>0</v>
      </c>
      <c r="F175" s="558">
        <v>0</v>
      </c>
      <c r="G175" s="558">
        <v>0</v>
      </c>
      <c r="H175" s="559">
        <v>0</v>
      </c>
      <c r="K175" s="199"/>
      <c r="L175" s="201" t="s">
        <v>292</v>
      </c>
      <c r="M175" s="202"/>
      <c r="N175" s="202"/>
      <c r="O175" s="203"/>
      <c r="P175" s="224">
        <f t="shared" si="44"/>
        <v>0</v>
      </c>
      <c r="Q175" s="225">
        <f t="shared" si="44"/>
        <v>0</v>
      </c>
      <c r="R175" s="225">
        <f t="shared" si="44"/>
        <v>0</v>
      </c>
      <c r="S175" s="226">
        <f t="shared" si="44"/>
        <v>0</v>
      </c>
      <c r="T175" s="275">
        <f t="shared" si="44"/>
        <v>0</v>
      </c>
      <c r="U175" s="207"/>
      <c r="V175" s="201" t="s">
        <v>292</v>
      </c>
      <c r="W175" s="202"/>
      <c r="X175" s="202"/>
      <c r="Y175" s="203" t="s">
        <v>629</v>
      </c>
      <c r="Z175" s="224">
        <f>Z61-SUM(Z123,Z126,Z129,Z133:Z144,Z148:Z154,Z160:Z163,Z166:Z174)</f>
        <v>1</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292</v>
      </c>
      <c r="AG175" s="202"/>
      <c r="AH175" s="202"/>
      <c r="AI175" s="224">
        <f t="shared" si="21"/>
        <v>-1</v>
      </c>
      <c r="AJ175" s="225">
        <f>IF($P175-$Z175=0,0,ROUND((R175-AA175)*$AI175/($P175-$Z175),0))</f>
        <v>0</v>
      </c>
      <c r="AK175" s="371">
        <f t="shared" si="41"/>
        <v>0</v>
      </c>
      <c r="AL175" s="1383">
        <f t="shared" si="22"/>
        <v>0</v>
      </c>
      <c r="AM175" s="1387" t="s">
        <v>1277</v>
      </c>
    </row>
    <row r="176" spans="1:39" ht="14.45" customHeight="1" thickBot="1">
      <c r="A176" s="557">
        <v>4352</v>
      </c>
      <c r="B176" s="558">
        <v>0</v>
      </c>
      <c r="C176" s="558">
        <v>0</v>
      </c>
      <c r="D176" s="558">
        <v>0</v>
      </c>
      <c r="E176" s="558">
        <v>0</v>
      </c>
      <c r="F176" s="558">
        <v>4352</v>
      </c>
      <c r="G176" s="558">
        <v>0</v>
      </c>
      <c r="H176" s="559">
        <v>50</v>
      </c>
      <c r="K176" s="316"/>
      <c r="L176" s="317" t="s">
        <v>291</v>
      </c>
      <c r="M176" s="318"/>
      <c r="N176" s="318"/>
      <c r="O176" s="319"/>
      <c r="P176" s="320">
        <f t="shared" si="44"/>
        <v>169074</v>
      </c>
      <c r="Q176" s="321">
        <f t="shared" si="44"/>
        <v>151796</v>
      </c>
      <c r="R176" s="321">
        <f t="shared" si="44"/>
        <v>7804</v>
      </c>
      <c r="S176" s="322">
        <f t="shared" si="44"/>
        <v>28466</v>
      </c>
      <c r="T176" s="323">
        <f t="shared" si="44"/>
        <v>39000</v>
      </c>
      <c r="U176" s="372"/>
      <c r="V176" s="317" t="s">
        <v>291</v>
      </c>
      <c r="W176" s="318"/>
      <c r="X176" s="318"/>
      <c r="Y176" s="319"/>
      <c r="Z176" s="320">
        <f>Z61</f>
        <v>9068</v>
      </c>
      <c r="AA176" s="321">
        <f>AA61</f>
        <v>0</v>
      </c>
      <c r="AB176" s="500">
        <f>AB61</f>
        <v>0</v>
      </c>
      <c r="AC176" s="373">
        <f>AC61</f>
        <v>0</v>
      </c>
      <c r="AE176" s="374"/>
      <c r="AF176" s="317" t="s">
        <v>291</v>
      </c>
      <c r="AG176" s="318"/>
      <c r="AH176" s="318"/>
      <c r="AI176" s="375">
        <f t="shared" si="21"/>
        <v>142728</v>
      </c>
      <c r="AJ176" s="321">
        <f>SUM(AJ123,AJ126,AJ129,AJ133:AJ144,AJ148:AJ154,AJ160:AJ163,AJ166:AJ175)</f>
        <v>7804</v>
      </c>
      <c r="AK176" s="373">
        <f>SUM(AK123,AK126,AK129,AK133:AK144,AK148:AK154,AK160:AK163,AK166:AK175)</f>
        <v>19664</v>
      </c>
      <c r="AL176" s="1340">
        <f>SUM(AL123,AL126,AL129,AL133:AL144,AL148:AL154,AL160:AL163,AL166:AL175)</f>
        <v>17278</v>
      </c>
      <c r="AM176" s="1388">
        <f>P176-Q176</f>
        <v>17278</v>
      </c>
    </row>
    <row r="177" spans="1:29" ht="14.45" customHeight="1" thickTop="1">
      <c r="A177" s="557">
        <v>1376</v>
      </c>
      <c r="B177" s="558">
        <v>0</v>
      </c>
      <c r="C177" s="558">
        <v>0</v>
      </c>
      <c r="D177" s="558">
        <v>0</v>
      </c>
      <c r="E177" s="558">
        <v>0</v>
      </c>
      <c r="F177" s="558">
        <v>0</v>
      </c>
      <c r="G177" s="558">
        <v>1376</v>
      </c>
      <c r="H177" s="559">
        <v>0</v>
      </c>
      <c r="Z177" s="441"/>
      <c r="AC177" s="442"/>
    </row>
    <row r="178" spans="1:29" ht="14.45" customHeight="1" thickBot="1">
      <c r="A178" s="560">
        <v>9068</v>
      </c>
      <c r="B178" s="561">
        <v>0</v>
      </c>
      <c r="C178" s="561">
        <v>0</v>
      </c>
      <c r="D178" s="561">
        <v>0</v>
      </c>
      <c r="E178" s="561">
        <v>0</v>
      </c>
      <c r="F178" s="561">
        <v>4352</v>
      </c>
      <c r="G178" s="561">
        <v>4716</v>
      </c>
      <c r="H178" s="562">
        <v>118</v>
      </c>
      <c r="AC178" s="442"/>
    </row>
    <row r="179" spans="1:29">
      <c r="AC179" s="442"/>
    </row>
    <row r="180" spans="1:29">
      <c r="AC180" s="442"/>
    </row>
    <row r="181" spans="1:29">
      <c r="AC181" s="442"/>
    </row>
    <row r="182" spans="1:29">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62.xml><?xml version="1.0" encoding="utf-8"?>
<worksheet xmlns="http://schemas.openxmlformats.org/spreadsheetml/2006/main" xmlns:r="http://schemas.openxmlformats.org/officeDocument/2006/relationships">
  <dimension ref="A1:AM245"/>
  <sheetViews>
    <sheetView topLeftCell="T49" workbookViewId="0">
      <selection activeCell="C12" sqref="C12"/>
    </sheetView>
  </sheetViews>
  <sheetFormatPr defaultRowHeight="13.5"/>
  <cols>
    <col min="1" max="9" width="6.62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7" width="11.625" style="139" customWidth="1"/>
    <col min="38" max="38" width="11.625" style="1338" customWidth="1"/>
    <col min="39" max="16384" width="9" style="139"/>
  </cols>
  <sheetData>
    <row r="1" spans="1:34" ht="9" customHeight="1"/>
    <row r="2" spans="1:34" ht="14.45" customHeight="1">
      <c r="J2" s="164"/>
      <c r="K2" s="164" t="s">
        <v>721</v>
      </c>
      <c r="R2" s="139" t="s">
        <v>912</v>
      </c>
      <c r="AA2" s="165"/>
      <c r="AB2" s="165" t="s">
        <v>1</v>
      </c>
      <c r="AC2" s="165"/>
    </row>
    <row r="3" spans="1:34" ht="3" customHeight="1" thickBot="1">
      <c r="AB3" s="165"/>
      <c r="AC3" s="165"/>
    </row>
    <row r="4" spans="1:34" ht="14.45" customHeight="1" thickTop="1">
      <c r="K4" s="990"/>
      <c r="L4" s="991"/>
      <c r="M4" s="991"/>
      <c r="N4" s="991"/>
      <c r="O4" s="991"/>
      <c r="P4" s="992" t="s">
        <v>839</v>
      </c>
      <c r="Q4" s="991"/>
      <c r="R4" s="991"/>
      <c r="S4" s="991"/>
      <c r="T4" s="991"/>
      <c r="U4" s="993"/>
      <c r="V4" s="991"/>
      <c r="W4" s="991"/>
      <c r="X4" s="991"/>
      <c r="Y4" s="991"/>
      <c r="Z4" s="992" t="s">
        <v>795</v>
      </c>
      <c r="AA4" s="991"/>
      <c r="AB4" s="991"/>
      <c r="AC4" s="994"/>
      <c r="AD4" s="165"/>
      <c r="AE4" s="165"/>
      <c r="AF4" s="165"/>
      <c r="AG4" s="165"/>
      <c r="AH4" s="165"/>
    </row>
    <row r="5" spans="1:34" ht="14.45" customHeight="1">
      <c r="K5" s="995"/>
      <c r="L5" s="996"/>
      <c r="M5" s="996"/>
      <c r="N5" s="996"/>
      <c r="O5" s="996"/>
      <c r="P5" s="997" t="s">
        <v>840</v>
      </c>
      <c r="Q5" s="998" t="s">
        <v>796</v>
      </c>
      <c r="R5" s="999" t="s">
        <v>841</v>
      </c>
      <c r="S5" s="999"/>
      <c r="T5" s="1000"/>
      <c r="U5" s="1001"/>
      <c r="V5" s="996"/>
      <c r="W5" s="996"/>
      <c r="X5" s="996"/>
      <c r="Y5" s="996"/>
      <c r="Z5" s="997" t="s">
        <v>842</v>
      </c>
      <c r="AA5" s="1002" t="s">
        <v>843</v>
      </c>
      <c r="AB5" s="999"/>
      <c r="AC5" s="1003"/>
      <c r="AD5" s="165"/>
      <c r="AE5" s="165"/>
      <c r="AF5" s="165"/>
      <c r="AG5" s="165"/>
      <c r="AH5" s="165"/>
    </row>
    <row r="6" spans="1:34" ht="14.45" customHeight="1">
      <c r="K6" s="995"/>
      <c r="L6" s="996"/>
      <c r="M6" s="996"/>
      <c r="N6" s="996"/>
      <c r="O6" s="996"/>
      <c r="P6" s="1004"/>
      <c r="Q6" s="1005" t="s">
        <v>540</v>
      </c>
      <c r="R6" s="1002" t="s">
        <v>2</v>
      </c>
      <c r="S6" s="1002" t="s">
        <v>3</v>
      </c>
      <c r="T6" s="1002" t="s">
        <v>393</v>
      </c>
      <c r="U6" s="1001" t="s">
        <v>4</v>
      </c>
      <c r="V6" s="996" t="s">
        <v>4</v>
      </c>
      <c r="W6" s="996"/>
      <c r="X6" s="996"/>
      <c r="Y6" s="996"/>
      <c r="Z6" s="1004"/>
      <c r="AA6" s="1002" t="s">
        <v>2</v>
      </c>
      <c r="AB6" s="1002" t="s">
        <v>3</v>
      </c>
      <c r="AC6" s="1003" t="s">
        <v>393</v>
      </c>
      <c r="AD6" s="165" t="s">
        <v>844</v>
      </c>
      <c r="AE6" s="165" t="s">
        <v>844</v>
      </c>
      <c r="AF6" s="165"/>
      <c r="AG6" s="165"/>
      <c r="AH6" s="165"/>
    </row>
    <row r="7" spans="1:34" ht="14.45" customHeight="1" thickBot="1">
      <c r="K7" s="995"/>
      <c r="L7" s="996"/>
      <c r="M7" s="996"/>
      <c r="N7" s="996"/>
      <c r="O7" s="996"/>
      <c r="P7" s="1061" t="s">
        <v>125</v>
      </c>
      <c r="Q7" s="1007" t="s">
        <v>797</v>
      </c>
      <c r="R7" s="1008" t="s">
        <v>798</v>
      </c>
      <c r="S7" s="1009" t="s">
        <v>799</v>
      </c>
      <c r="T7" s="1010" t="s">
        <v>800</v>
      </c>
      <c r="U7" s="1001"/>
      <c r="V7" s="996"/>
      <c r="W7" s="996"/>
      <c r="X7" s="996"/>
      <c r="Y7" s="996"/>
      <c r="Z7" s="1006" t="s">
        <v>5</v>
      </c>
      <c r="AA7" s="1010" t="s">
        <v>6</v>
      </c>
      <c r="AB7" s="1010" t="s">
        <v>7</v>
      </c>
      <c r="AC7" s="1013" t="s">
        <v>921</v>
      </c>
      <c r="AD7" s="165"/>
      <c r="AE7" s="165"/>
      <c r="AF7" s="165"/>
      <c r="AG7" s="165"/>
      <c r="AH7" s="165"/>
    </row>
    <row r="8" spans="1:34" ht="14.45" customHeight="1">
      <c r="A8" s="554">
        <v>114305</v>
      </c>
      <c r="B8" s="555">
        <v>85783</v>
      </c>
      <c r="C8" s="555">
        <v>28522</v>
      </c>
      <c r="D8" s="555">
        <v>16701</v>
      </c>
      <c r="E8" s="555">
        <v>45333</v>
      </c>
      <c r="F8" s="555">
        <v>622</v>
      </c>
      <c r="G8" s="555">
        <v>24300</v>
      </c>
      <c r="H8" s="555">
        <v>7135</v>
      </c>
      <c r="I8" s="556">
        <v>20214</v>
      </c>
      <c r="K8" s="188"/>
      <c r="L8" s="189" t="s">
        <v>475</v>
      </c>
      <c r="M8" s="190"/>
      <c r="N8" s="190"/>
      <c r="O8" s="191" t="s">
        <v>541</v>
      </c>
      <c r="P8" s="760">
        <f>'Ｓ４４（1969）'!A8</f>
        <v>114305</v>
      </c>
      <c r="Q8" s="193">
        <f>'Ｓ４４（1969）'!B9</f>
        <v>0</v>
      </c>
      <c r="R8" s="193">
        <f>'Ｓ４４（1969）'!D9</f>
        <v>0</v>
      </c>
      <c r="S8" s="193">
        <f>'Ｓ４４（1969）'!E9</f>
        <v>0</v>
      </c>
      <c r="T8" s="194">
        <f>'Ｓ４４（1969）'!G9</f>
        <v>0</v>
      </c>
      <c r="U8" s="195"/>
      <c r="V8" s="189"/>
      <c r="W8" s="190"/>
      <c r="X8" s="190"/>
      <c r="Y8" s="191"/>
      <c r="Z8" s="196"/>
      <c r="AA8" s="197"/>
      <c r="AB8" s="197"/>
      <c r="AC8" s="544"/>
      <c r="AD8" s="165"/>
      <c r="AE8" s="165"/>
      <c r="AF8" s="165"/>
      <c r="AG8" s="165"/>
      <c r="AH8" s="165"/>
    </row>
    <row r="9" spans="1:34" ht="14.45" customHeight="1">
      <c r="A9" s="557">
        <v>0</v>
      </c>
      <c r="B9" s="558">
        <v>0</v>
      </c>
      <c r="C9" s="558">
        <v>0</v>
      </c>
      <c r="D9" s="558">
        <v>0</v>
      </c>
      <c r="E9" s="558">
        <v>0</v>
      </c>
      <c r="F9" s="558">
        <v>0</v>
      </c>
      <c r="G9" s="558">
        <v>0</v>
      </c>
      <c r="H9" s="558">
        <v>0</v>
      </c>
      <c r="I9" s="559">
        <v>0</v>
      </c>
      <c r="K9" s="199"/>
      <c r="L9" s="200"/>
      <c r="M9" s="201" t="s">
        <v>293</v>
      </c>
      <c r="N9" s="202"/>
      <c r="O9" s="203" t="s">
        <v>542</v>
      </c>
      <c r="P9" s="217">
        <f>'Ｓ４４（1969）'!A9</f>
        <v>0</v>
      </c>
      <c r="Q9" s="205">
        <f>'Ｓ４４（1969）'!B10</f>
        <v>0</v>
      </c>
      <c r="R9" s="205">
        <f>'Ｓ４４（1969）'!D10</f>
        <v>0</v>
      </c>
      <c r="S9" s="205">
        <f>'Ｓ４４（1969）'!E10</f>
        <v>0</v>
      </c>
      <c r="T9" s="206">
        <f>'Ｓ４４（1969）'!G10</f>
        <v>0</v>
      </c>
      <c r="U9" s="207"/>
      <c r="V9" s="200"/>
      <c r="W9" s="172"/>
      <c r="X9" s="172"/>
      <c r="Y9" s="208"/>
      <c r="Z9" s="209"/>
      <c r="AA9" s="210"/>
      <c r="AB9" s="210"/>
      <c r="AC9" s="545"/>
      <c r="AD9" s="165"/>
      <c r="AE9" s="165"/>
      <c r="AF9" s="165"/>
      <c r="AG9" s="165"/>
      <c r="AH9" s="165"/>
    </row>
    <row r="10" spans="1:34" ht="14.45" customHeight="1">
      <c r="A10" s="557">
        <v>0</v>
      </c>
      <c r="B10" s="558">
        <v>0</v>
      </c>
      <c r="C10" s="558">
        <v>0</v>
      </c>
      <c r="D10" s="558">
        <v>0</v>
      </c>
      <c r="E10" s="558">
        <v>0</v>
      </c>
      <c r="F10" s="558">
        <v>0</v>
      </c>
      <c r="G10" s="558">
        <v>0</v>
      </c>
      <c r="H10" s="558">
        <v>0</v>
      </c>
      <c r="I10" s="559">
        <v>0</v>
      </c>
      <c r="K10" s="199"/>
      <c r="L10" s="200"/>
      <c r="M10" s="201" t="s">
        <v>292</v>
      </c>
      <c r="N10" s="172"/>
      <c r="O10" s="292"/>
      <c r="P10" s="464">
        <f>P8-P9</f>
        <v>114305</v>
      </c>
      <c r="Q10" s="214">
        <f>Q8-Q9</f>
        <v>0</v>
      </c>
      <c r="R10" s="214">
        <f>R8-R9</f>
        <v>0</v>
      </c>
      <c r="S10" s="214">
        <f>S8-S9</f>
        <v>0</v>
      </c>
      <c r="T10" s="215">
        <f>T8-T9</f>
        <v>0</v>
      </c>
      <c r="U10" s="207"/>
      <c r="V10" s="200"/>
      <c r="W10" s="172"/>
      <c r="X10" s="172"/>
      <c r="Y10" s="208"/>
      <c r="Z10" s="209"/>
      <c r="AA10" s="210"/>
      <c r="AB10" s="210"/>
      <c r="AC10" s="545"/>
      <c r="AD10" s="165"/>
      <c r="AE10" s="165"/>
      <c r="AF10" s="165"/>
      <c r="AG10" s="165"/>
      <c r="AH10" s="165"/>
    </row>
    <row r="11" spans="1:34" ht="14.45" customHeight="1">
      <c r="A11" s="557">
        <v>0</v>
      </c>
      <c r="B11" s="558">
        <v>0</v>
      </c>
      <c r="C11" s="558">
        <v>0</v>
      </c>
      <c r="D11" s="558">
        <v>0</v>
      </c>
      <c r="E11" s="558">
        <v>0</v>
      </c>
      <c r="F11" s="558">
        <v>0</v>
      </c>
      <c r="G11" s="558">
        <v>0</v>
      </c>
      <c r="H11" s="558">
        <v>0</v>
      </c>
      <c r="I11" s="559">
        <v>0</v>
      </c>
      <c r="K11" s="199" t="s">
        <v>4</v>
      </c>
      <c r="L11" s="178" t="s">
        <v>476</v>
      </c>
      <c r="M11" s="175"/>
      <c r="N11" s="175"/>
      <c r="O11" s="292" t="s">
        <v>543</v>
      </c>
      <c r="P11" s="1362">
        <f>'Ｓ４４（1969）'!A11</f>
        <v>0</v>
      </c>
      <c r="Q11" s="218">
        <f>'Ｓ４４（1969）'!B11</f>
        <v>0</v>
      </c>
      <c r="R11" s="218">
        <f>'Ｓ４４（1969）'!D11</f>
        <v>0</v>
      </c>
      <c r="S11" s="218">
        <f>'Ｓ４４（1969）'!E11</f>
        <v>0</v>
      </c>
      <c r="T11" s="219">
        <f>'Ｓ４４（1969）'!G11</f>
        <v>0</v>
      </c>
      <c r="U11" s="207"/>
      <c r="V11" s="200"/>
      <c r="W11" s="172"/>
      <c r="X11" s="172"/>
      <c r="Y11" s="208"/>
      <c r="Z11" s="209"/>
      <c r="AA11" s="210"/>
      <c r="AB11" s="210"/>
      <c r="AC11" s="545"/>
      <c r="AD11" s="165"/>
      <c r="AE11" s="165"/>
      <c r="AF11" s="165"/>
      <c r="AG11" s="165"/>
      <c r="AH11" s="165"/>
    </row>
    <row r="12" spans="1:34" ht="14.45" customHeight="1">
      <c r="A12" s="557">
        <v>0</v>
      </c>
      <c r="B12" s="558">
        <v>0</v>
      </c>
      <c r="C12" s="558">
        <v>0</v>
      </c>
      <c r="D12" s="558">
        <v>0</v>
      </c>
      <c r="E12" s="558">
        <v>0</v>
      </c>
      <c r="F12" s="558">
        <v>0</v>
      </c>
      <c r="G12" s="558">
        <v>0</v>
      </c>
      <c r="H12" s="558">
        <v>0</v>
      </c>
      <c r="I12" s="559">
        <v>0</v>
      </c>
      <c r="K12" s="199"/>
      <c r="L12" s="200"/>
      <c r="M12" s="201" t="s">
        <v>313</v>
      </c>
      <c r="N12" s="202"/>
      <c r="O12" s="220" t="s">
        <v>544</v>
      </c>
      <c r="P12" s="1362">
        <f>'Ｓ４４（1969）'!A12</f>
        <v>0</v>
      </c>
      <c r="Q12" s="205">
        <f>'Ｓ４４（1969）'!B12</f>
        <v>0</v>
      </c>
      <c r="R12" s="205">
        <f>'Ｓ４４（1969）'!D12</f>
        <v>0</v>
      </c>
      <c r="S12" s="205">
        <f>'Ｓ４４（1969）'!E12</f>
        <v>0</v>
      </c>
      <c r="T12" s="206">
        <f>'Ｓ４４（1969）'!G12</f>
        <v>0</v>
      </c>
      <c r="U12" s="207"/>
      <c r="V12" s="201" t="s">
        <v>313</v>
      </c>
      <c r="W12" s="202"/>
      <c r="X12" s="202"/>
      <c r="Y12" s="220" t="s">
        <v>543</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8">
        <v>0</v>
      </c>
      <c r="I13" s="559">
        <v>0</v>
      </c>
      <c r="K13" s="199"/>
      <c r="L13" s="221"/>
      <c r="M13" s="201" t="s">
        <v>292</v>
      </c>
      <c r="N13" s="222"/>
      <c r="O13" s="298"/>
      <c r="P13" s="464">
        <f>P11-P12</f>
        <v>0</v>
      </c>
      <c r="Q13" s="214">
        <f>Q11-Q12</f>
        <v>0</v>
      </c>
      <c r="R13" s="214">
        <f>R11-R12</f>
        <v>0</v>
      </c>
      <c r="S13" s="214">
        <f>S11-S12</f>
        <v>0</v>
      </c>
      <c r="T13" s="215">
        <f>T11-T12</f>
        <v>0</v>
      </c>
      <c r="U13" s="207"/>
      <c r="V13" s="200"/>
      <c r="W13" s="172"/>
      <c r="X13" s="172"/>
      <c r="Y13" s="212"/>
      <c r="Z13" s="209"/>
      <c r="AA13" s="210"/>
      <c r="AB13" s="210"/>
      <c r="AC13" s="545"/>
      <c r="AD13" s="165"/>
      <c r="AE13" s="165"/>
      <c r="AF13" s="165"/>
      <c r="AG13" s="165"/>
      <c r="AH13" s="165"/>
    </row>
    <row r="14" spans="1:34" ht="14.45" customHeight="1">
      <c r="A14" s="557">
        <v>0</v>
      </c>
      <c r="B14" s="558">
        <v>0</v>
      </c>
      <c r="C14" s="558">
        <v>0</v>
      </c>
      <c r="D14" s="558">
        <v>0</v>
      </c>
      <c r="E14" s="558">
        <v>0</v>
      </c>
      <c r="F14" s="558">
        <v>0</v>
      </c>
      <c r="G14" s="558">
        <v>0</v>
      </c>
      <c r="H14" s="558">
        <v>0</v>
      </c>
      <c r="I14" s="559">
        <v>0</v>
      </c>
      <c r="K14" s="199" t="s">
        <v>4</v>
      </c>
      <c r="L14" s="174"/>
      <c r="M14" s="200" t="s">
        <v>545</v>
      </c>
      <c r="N14" s="202"/>
      <c r="O14" s="220" t="s">
        <v>546</v>
      </c>
      <c r="P14" s="219">
        <f>'Ｓ４４（1969）'!A14</f>
        <v>0</v>
      </c>
      <c r="Q14" s="205">
        <f>'Ｓ４４（1969）'!B14</f>
        <v>0</v>
      </c>
      <c r="R14" s="205">
        <f>'Ｓ４４（1969）'!D14</f>
        <v>0</v>
      </c>
      <c r="S14" s="205">
        <f>'Ｓ４４（1969）'!E14</f>
        <v>0</v>
      </c>
      <c r="T14" s="206">
        <f>'Ｓ４４（1969）'!G14</f>
        <v>0</v>
      </c>
      <c r="U14" s="207"/>
      <c r="V14" s="200"/>
      <c r="W14" s="172"/>
      <c r="X14" s="172"/>
      <c r="Y14" s="212"/>
      <c r="Z14" s="209"/>
      <c r="AA14" s="210"/>
      <c r="AB14" s="210"/>
      <c r="AC14" s="545"/>
      <c r="AD14" s="165"/>
      <c r="AE14" s="165"/>
      <c r="AF14" s="165"/>
      <c r="AG14" s="165"/>
      <c r="AH14" s="165"/>
    </row>
    <row r="15" spans="1:34" ht="14.45" customHeight="1">
      <c r="A15" s="557">
        <v>0</v>
      </c>
      <c r="B15" s="558">
        <v>0</v>
      </c>
      <c r="C15" s="558">
        <v>0</v>
      </c>
      <c r="D15" s="558">
        <v>0</v>
      </c>
      <c r="E15" s="558">
        <v>0</v>
      </c>
      <c r="F15" s="558">
        <v>0</v>
      </c>
      <c r="G15" s="558">
        <v>0</v>
      </c>
      <c r="H15" s="558">
        <v>0</v>
      </c>
      <c r="I15" s="559">
        <v>0</v>
      </c>
      <c r="K15" s="199"/>
      <c r="L15" s="181" t="s">
        <v>547</v>
      </c>
      <c r="M15" s="200"/>
      <c r="N15" s="201" t="s">
        <v>310</v>
      </c>
      <c r="O15" s="220" t="s">
        <v>548</v>
      </c>
      <c r="P15" s="219">
        <f>'Ｓ４４（1969）'!A15</f>
        <v>0</v>
      </c>
      <c r="Q15" s="205">
        <f>'Ｓ４４（1969）'!B15</f>
        <v>0</v>
      </c>
      <c r="R15" s="205">
        <f>'Ｓ４４（1969）'!D15</f>
        <v>0</v>
      </c>
      <c r="S15" s="205">
        <f>'Ｓ４４（1969）'!E15</f>
        <v>0</v>
      </c>
      <c r="T15" s="206">
        <f>'Ｓ４４（1969）'!G15</f>
        <v>0</v>
      </c>
      <c r="U15" s="207"/>
      <c r="V15" s="200"/>
      <c r="W15" s="172"/>
      <c r="X15" s="172"/>
      <c r="Y15" s="212"/>
      <c r="Z15" s="209"/>
      <c r="AA15" s="210"/>
      <c r="AB15" s="210"/>
      <c r="AC15" s="545"/>
      <c r="AD15" s="165"/>
      <c r="AE15" s="165"/>
      <c r="AF15" s="165"/>
      <c r="AG15" s="165"/>
      <c r="AH15" s="165"/>
    </row>
    <row r="16" spans="1:34" ht="14.45" customHeight="1">
      <c r="A16" s="557">
        <v>0</v>
      </c>
      <c r="B16" s="558">
        <v>0</v>
      </c>
      <c r="C16" s="558">
        <v>0</v>
      </c>
      <c r="D16" s="558">
        <v>0</v>
      </c>
      <c r="E16" s="558">
        <v>0</v>
      </c>
      <c r="F16" s="558">
        <v>0</v>
      </c>
      <c r="G16" s="558">
        <v>0</v>
      </c>
      <c r="H16" s="558">
        <v>0</v>
      </c>
      <c r="I16" s="559">
        <v>0</v>
      </c>
      <c r="K16" s="199"/>
      <c r="L16" s="181" t="s">
        <v>549</v>
      </c>
      <c r="M16" s="181"/>
      <c r="N16" s="201" t="s">
        <v>309</v>
      </c>
      <c r="O16" s="220" t="s">
        <v>550</v>
      </c>
      <c r="P16" s="219">
        <f>'Ｓ４４（1969）'!A16</f>
        <v>0</v>
      </c>
      <c r="Q16" s="205">
        <f>'Ｓ４４（1969）'!B16</f>
        <v>0</v>
      </c>
      <c r="R16" s="205">
        <f>'Ｓ４４（1969）'!D16</f>
        <v>0</v>
      </c>
      <c r="S16" s="205">
        <f>'Ｓ４４（1969）'!E16</f>
        <v>0</v>
      </c>
      <c r="T16" s="206">
        <f>'Ｓ４４（1969）'!G16</f>
        <v>0</v>
      </c>
      <c r="U16" s="207"/>
      <c r="V16" s="200"/>
      <c r="W16" s="172"/>
      <c r="X16" s="172"/>
      <c r="Y16" s="212"/>
      <c r="Z16" s="209"/>
      <c r="AA16" s="210"/>
      <c r="AB16" s="210"/>
      <c r="AC16" s="545"/>
      <c r="AD16" s="165"/>
      <c r="AE16" s="165"/>
      <c r="AF16" s="165"/>
      <c r="AG16" s="165"/>
      <c r="AH16" s="165"/>
    </row>
    <row r="17" spans="1:34" ht="14.45" customHeight="1">
      <c r="A17" s="557">
        <v>0</v>
      </c>
      <c r="B17" s="558">
        <v>0</v>
      </c>
      <c r="C17" s="558">
        <v>0</v>
      </c>
      <c r="D17" s="558">
        <v>0</v>
      </c>
      <c r="E17" s="558">
        <v>0</v>
      </c>
      <c r="F17" s="558">
        <v>0</v>
      </c>
      <c r="G17" s="558">
        <v>0</v>
      </c>
      <c r="H17" s="558">
        <v>0</v>
      </c>
      <c r="I17" s="559">
        <v>0</v>
      </c>
      <c r="K17" s="199"/>
      <c r="L17" s="181" t="s">
        <v>551</v>
      </c>
      <c r="M17" s="221"/>
      <c r="N17" s="201" t="s">
        <v>292</v>
      </c>
      <c r="O17" s="220"/>
      <c r="P17" s="758">
        <f>P14-P15-P16</f>
        <v>0</v>
      </c>
      <c r="Q17" s="225">
        <f>Q14-Q15-Q16</f>
        <v>0</v>
      </c>
      <c r="R17" s="225">
        <f>R14-R15-R16</f>
        <v>0</v>
      </c>
      <c r="S17" s="225">
        <f>S14-S15-S16</f>
        <v>0</v>
      </c>
      <c r="T17" s="226">
        <f>T14-T15-T16</f>
        <v>0</v>
      </c>
      <c r="U17" s="207"/>
      <c r="V17" s="200"/>
      <c r="W17" s="172"/>
      <c r="X17" s="172"/>
      <c r="Y17" s="212"/>
      <c r="Z17" s="209"/>
      <c r="AA17" s="210"/>
      <c r="AB17" s="210"/>
      <c r="AC17" s="545"/>
      <c r="AD17" s="165"/>
      <c r="AE17" s="165"/>
      <c r="AF17" s="165"/>
      <c r="AG17" s="165"/>
      <c r="AH17" s="165"/>
    </row>
    <row r="18" spans="1:34" ht="14.45" customHeight="1">
      <c r="A18" s="557">
        <v>0</v>
      </c>
      <c r="B18" s="558">
        <v>0</v>
      </c>
      <c r="C18" s="558">
        <v>0</v>
      </c>
      <c r="D18" s="558">
        <v>0</v>
      </c>
      <c r="E18" s="558">
        <v>0</v>
      </c>
      <c r="F18" s="558">
        <v>0</v>
      </c>
      <c r="G18" s="558">
        <v>0</v>
      </c>
      <c r="H18" s="558">
        <v>0</v>
      </c>
      <c r="I18" s="559">
        <v>0</v>
      </c>
      <c r="K18" s="199"/>
      <c r="L18" s="181"/>
      <c r="M18" s="201" t="s">
        <v>487</v>
      </c>
      <c r="N18" s="202"/>
      <c r="O18" s="220" t="s">
        <v>552</v>
      </c>
      <c r="P18" s="219">
        <f>'Ｓ４４（1969）'!A17</f>
        <v>0</v>
      </c>
      <c r="Q18" s="205">
        <f>'Ｓ４４（1969）'!B17</f>
        <v>0</v>
      </c>
      <c r="R18" s="205">
        <f>'Ｓ４４（1969）'!D17</f>
        <v>0</v>
      </c>
      <c r="S18" s="205">
        <f>'Ｓ４４（1969）'!E17</f>
        <v>0</v>
      </c>
      <c r="T18" s="206">
        <f>'Ｓ４４（1969）'!G17</f>
        <v>0</v>
      </c>
      <c r="U18" s="207"/>
      <c r="V18" s="200"/>
      <c r="W18" s="172"/>
      <c r="X18" s="172"/>
      <c r="Y18" s="212"/>
      <c r="Z18" s="209"/>
      <c r="AA18" s="210"/>
      <c r="AB18" s="210"/>
      <c r="AC18" s="545"/>
      <c r="AD18" s="165"/>
      <c r="AE18" s="165"/>
      <c r="AF18" s="165"/>
      <c r="AG18" s="165"/>
      <c r="AH18" s="165"/>
    </row>
    <row r="19" spans="1:34" ht="14.45" customHeight="1">
      <c r="A19" s="557">
        <v>0</v>
      </c>
      <c r="B19" s="558">
        <v>0</v>
      </c>
      <c r="C19" s="558">
        <v>0</v>
      </c>
      <c r="D19" s="558">
        <v>0</v>
      </c>
      <c r="E19" s="558">
        <v>0</v>
      </c>
      <c r="F19" s="558">
        <v>0</v>
      </c>
      <c r="G19" s="558">
        <v>0</v>
      </c>
      <c r="H19" s="558">
        <v>0</v>
      </c>
      <c r="I19" s="559">
        <v>0</v>
      </c>
      <c r="K19" s="199"/>
      <c r="L19" s="221"/>
      <c r="M19" s="201" t="s">
        <v>292</v>
      </c>
      <c r="N19" s="202"/>
      <c r="O19" s="220" t="s">
        <v>553</v>
      </c>
      <c r="P19" s="219">
        <f>'Ｓ４４（1969）'!A18</f>
        <v>0</v>
      </c>
      <c r="Q19" s="205">
        <f>'Ｓ４４（1969）'!B18</f>
        <v>0</v>
      </c>
      <c r="R19" s="205">
        <f>'Ｓ４４（1969）'!D18</f>
        <v>0</v>
      </c>
      <c r="S19" s="205">
        <f>'Ｓ４４（1969）'!E18</f>
        <v>0</v>
      </c>
      <c r="T19" s="206">
        <f>'Ｓ４４（1969）'!G18</f>
        <v>0</v>
      </c>
      <c r="U19" s="207"/>
      <c r="V19" s="200"/>
      <c r="W19" s="172"/>
      <c r="X19" s="172"/>
      <c r="Y19" s="212"/>
      <c r="Z19" s="209"/>
      <c r="AA19" s="210"/>
      <c r="AB19" s="210"/>
      <c r="AC19" s="545"/>
      <c r="AD19" s="165"/>
      <c r="AE19" s="165"/>
      <c r="AF19" s="165"/>
      <c r="AG19" s="165"/>
      <c r="AH19" s="165"/>
    </row>
    <row r="20" spans="1:34" ht="14.45" customHeight="1">
      <c r="A20" s="557">
        <v>56795</v>
      </c>
      <c r="B20" s="558">
        <v>28273</v>
      </c>
      <c r="C20" s="558">
        <v>28522</v>
      </c>
      <c r="D20" s="558">
        <v>1721</v>
      </c>
      <c r="E20" s="558">
        <v>45153</v>
      </c>
      <c r="F20" s="558">
        <v>622</v>
      </c>
      <c r="G20" s="558">
        <v>3000</v>
      </c>
      <c r="H20" s="558">
        <v>0</v>
      </c>
      <c r="I20" s="559">
        <v>6299</v>
      </c>
      <c r="K20" s="199"/>
      <c r="L20" s="201" t="s">
        <v>478</v>
      </c>
      <c r="M20" s="202"/>
      <c r="N20" s="202"/>
      <c r="O20" s="220" t="s">
        <v>554</v>
      </c>
      <c r="P20" s="219">
        <f>'Ｓ４４（1969）'!A19</f>
        <v>0</v>
      </c>
      <c r="Q20" s="205">
        <f>'Ｓ４４（1969）'!B19</f>
        <v>0</v>
      </c>
      <c r="R20" s="205">
        <f>'Ｓ４４（1969）'!D19</f>
        <v>0</v>
      </c>
      <c r="S20" s="205">
        <f>'Ｓ４４（1969）'!E19</f>
        <v>0</v>
      </c>
      <c r="T20" s="206">
        <f>'Ｓ４４（1969）'!G19</f>
        <v>0</v>
      </c>
      <c r="U20" s="207" t="s">
        <v>845</v>
      </c>
      <c r="V20" s="200"/>
      <c r="W20" s="172"/>
      <c r="X20" s="172"/>
      <c r="Y20" s="212"/>
      <c r="Z20" s="209"/>
      <c r="AA20" s="210"/>
      <c r="AB20" s="210"/>
      <c r="AC20" s="545"/>
      <c r="AD20" s="165"/>
      <c r="AE20" s="165"/>
      <c r="AF20" s="165"/>
      <c r="AG20" s="165"/>
      <c r="AH20" s="165"/>
    </row>
    <row r="21" spans="1:34" ht="14.45" customHeight="1">
      <c r="A21" s="557">
        <v>836</v>
      </c>
      <c r="B21" s="558">
        <v>836</v>
      </c>
      <c r="C21" s="558">
        <v>0</v>
      </c>
      <c r="D21" s="558">
        <v>0</v>
      </c>
      <c r="E21" s="558">
        <v>257</v>
      </c>
      <c r="F21" s="558">
        <v>0</v>
      </c>
      <c r="G21" s="558">
        <v>0</v>
      </c>
      <c r="H21" s="558">
        <v>0</v>
      </c>
      <c r="I21" s="559">
        <v>579</v>
      </c>
      <c r="K21" s="199" t="s">
        <v>21</v>
      </c>
      <c r="L21" s="200"/>
      <c r="M21" s="201" t="s">
        <v>304</v>
      </c>
      <c r="N21" s="202"/>
      <c r="O21" s="220" t="s">
        <v>555</v>
      </c>
      <c r="P21" s="759">
        <f>'Ｓ４４（1969）'!A21</f>
        <v>836</v>
      </c>
      <c r="Q21" s="205">
        <f>'Ｓ４４（1969）'!B21</f>
        <v>836</v>
      </c>
      <c r="R21" s="205">
        <f>'Ｓ４４（1969）'!D21</f>
        <v>0</v>
      </c>
      <c r="S21" s="205">
        <f>'Ｓ４４（1969）'!E21</f>
        <v>257</v>
      </c>
      <c r="T21" s="206">
        <f>'Ｓ４４（1969）'!G21</f>
        <v>0</v>
      </c>
      <c r="U21" s="207" t="s">
        <v>556</v>
      </c>
      <c r="V21" s="200"/>
      <c r="W21" s="212"/>
      <c r="X21" s="212"/>
      <c r="Y21" s="212"/>
      <c r="Z21" s="209"/>
      <c r="AA21" s="210"/>
      <c r="AB21" s="210"/>
      <c r="AC21" s="545"/>
      <c r="AD21" s="165"/>
      <c r="AE21" s="165"/>
      <c r="AF21" s="165"/>
      <c r="AG21" s="165"/>
      <c r="AH21" s="165"/>
    </row>
    <row r="22" spans="1:34" ht="14.45" customHeight="1">
      <c r="A22" s="557">
        <v>27437</v>
      </c>
      <c r="B22" s="558">
        <v>27437</v>
      </c>
      <c r="C22" s="558">
        <v>0</v>
      </c>
      <c r="D22" s="558">
        <v>0</v>
      </c>
      <c r="E22" s="558">
        <v>21263</v>
      </c>
      <c r="F22" s="558">
        <v>622</v>
      </c>
      <c r="G22" s="558">
        <v>3000</v>
      </c>
      <c r="H22" s="558">
        <v>0</v>
      </c>
      <c r="I22" s="559">
        <v>2552</v>
      </c>
      <c r="K22" s="199"/>
      <c r="L22" s="200" t="s">
        <v>557</v>
      </c>
      <c r="M22" s="201" t="s">
        <v>303</v>
      </c>
      <c r="N22" s="202"/>
      <c r="O22" s="220" t="s">
        <v>558</v>
      </c>
      <c r="P22" s="759">
        <f>'Ｓ４４（1969）'!A22</f>
        <v>27437</v>
      </c>
      <c r="Q22" s="205">
        <f>'Ｓ４４（1969）'!B22</f>
        <v>27437</v>
      </c>
      <c r="R22" s="205">
        <f>'Ｓ４４（1969）'!D22</f>
        <v>0</v>
      </c>
      <c r="S22" s="205">
        <f>'Ｓ４４（1969）'!E22</f>
        <v>21263</v>
      </c>
      <c r="T22" s="206">
        <f>'Ｓ４４（1969）'!G22</f>
        <v>3000</v>
      </c>
      <c r="U22" s="207"/>
      <c r="V22" s="200"/>
      <c r="W22" s="172"/>
      <c r="X22" s="172"/>
      <c r="Y22" s="212"/>
      <c r="Z22" s="209"/>
      <c r="AA22" s="210"/>
      <c r="AB22" s="210"/>
      <c r="AC22" s="545"/>
      <c r="AD22" s="165"/>
      <c r="AE22" s="165"/>
      <c r="AF22" s="165"/>
      <c r="AG22" s="165"/>
      <c r="AH22" s="165"/>
    </row>
    <row r="23" spans="1:34" ht="14.45" customHeight="1">
      <c r="A23" s="557">
        <v>0</v>
      </c>
      <c r="B23" s="558">
        <v>0</v>
      </c>
      <c r="C23" s="558">
        <v>0</v>
      </c>
      <c r="D23" s="558">
        <v>0</v>
      </c>
      <c r="E23" s="558">
        <v>0</v>
      </c>
      <c r="F23" s="558">
        <v>0</v>
      </c>
      <c r="G23" s="558">
        <v>0</v>
      </c>
      <c r="H23" s="558">
        <v>0</v>
      </c>
      <c r="I23" s="559">
        <v>0</v>
      </c>
      <c r="K23" s="199"/>
      <c r="L23" s="200" t="s">
        <v>559</v>
      </c>
      <c r="M23" s="201" t="s">
        <v>302</v>
      </c>
      <c r="N23" s="202"/>
      <c r="O23" s="220" t="s">
        <v>560</v>
      </c>
      <c r="P23" s="759">
        <f>'Ｓ４４（1969）'!A23</f>
        <v>0</v>
      </c>
      <c r="Q23" s="205">
        <f>'Ｓ４４（1969）'!B23</f>
        <v>0</v>
      </c>
      <c r="R23" s="205">
        <f>'Ｓ４４（1969）'!D23</f>
        <v>0</v>
      </c>
      <c r="S23" s="205">
        <f>'Ｓ４４（1969）'!E23</f>
        <v>0</v>
      </c>
      <c r="T23" s="206">
        <f>'Ｓ４４（1969）'!G23</f>
        <v>0</v>
      </c>
      <c r="U23" s="207"/>
      <c r="V23" s="200"/>
      <c r="W23" s="172"/>
      <c r="X23" s="172"/>
      <c r="Y23" s="172"/>
      <c r="Z23" s="209"/>
      <c r="AA23" s="210"/>
      <c r="AB23" s="210"/>
      <c r="AC23" s="545"/>
      <c r="AD23" s="165"/>
      <c r="AE23" s="165"/>
      <c r="AF23" s="165"/>
      <c r="AG23" s="165"/>
      <c r="AH23" s="165"/>
    </row>
    <row r="24" spans="1:34" ht="14.45" customHeight="1">
      <c r="A24" s="557">
        <v>0</v>
      </c>
      <c r="B24" s="558">
        <v>0</v>
      </c>
      <c r="C24" s="558">
        <v>0</v>
      </c>
      <c r="D24" s="558">
        <v>0</v>
      </c>
      <c r="E24" s="558">
        <v>0</v>
      </c>
      <c r="F24" s="558">
        <v>0</v>
      </c>
      <c r="G24" s="558">
        <v>0</v>
      </c>
      <c r="H24" s="558">
        <v>0</v>
      </c>
      <c r="I24" s="559">
        <v>0</v>
      </c>
      <c r="K24" s="199"/>
      <c r="L24" s="200" t="s">
        <v>561</v>
      </c>
      <c r="M24" s="201" t="s">
        <v>283</v>
      </c>
      <c r="N24" s="202"/>
      <c r="O24" s="220" t="s">
        <v>562</v>
      </c>
      <c r="P24" s="759">
        <f>'Ｓ４４（1969）'!A24</f>
        <v>0</v>
      </c>
      <c r="Q24" s="205">
        <f>'Ｓ４４（1969）'!B24</f>
        <v>0</v>
      </c>
      <c r="R24" s="205">
        <f>'Ｓ４４（1969）'!D24</f>
        <v>0</v>
      </c>
      <c r="S24" s="205">
        <f>'Ｓ４４（1969）'!E24</f>
        <v>0</v>
      </c>
      <c r="T24" s="206">
        <f>'Ｓ４４（1969）'!G24</f>
        <v>0</v>
      </c>
      <c r="U24" s="207"/>
      <c r="V24" s="200"/>
      <c r="W24" s="212"/>
      <c r="X24" s="212"/>
      <c r="Y24" s="212"/>
      <c r="Z24" s="209"/>
      <c r="AA24" s="210"/>
      <c r="AB24" s="210"/>
      <c r="AC24" s="545"/>
      <c r="AD24" s="165"/>
      <c r="AE24" s="165"/>
      <c r="AF24" s="165"/>
      <c r="AG24" s="165"/>
      <c r="AH24" s="165"/>
    </row>
    <row r="25" spans="1:34" ht="14.45" customHeight="1">
      <c r="A25" s="557">
        <v>0</v>
      </c>
      <c r="B25" s="558">
        <v>0</v>
      </c>
      <c r="C25" s="558">
        <v>0</v>
      </c>
      <c r="D25" s="558">
        <v>0</v>
      </c>
      <c r="E25" s="558">
        <v>0</v>
      </c>
      <c r="F25" s="558">
        <v>0</v>
      </c>
      <c r="G25" s="558">
        <v>0</v>
      </c>
      <c r="H25" s="558">
        <v>0</v>
      </c>
      <c r="I25" s="559">
        <v>0</v>
      </c>
      <c r="K25" s="199"/>
      <c r="L25" s="200" t="s">
        <v>469</v>
      </c>
      <c r="M25" s="201" t="s">
        <v>301</v>
      </c>
      <c r="N25" s="202"/>
      <c r="O25" s="220" t="s">
        <v>563</v>
      </c>
      <c r="P25" s="759">
        <f>'Ｓ４４（1969）'!A25</f>
        <v>0</v>
      </c>
      <c r="Q25" s="205">
        <f>'Ｓ４４（1969）'!B25</f>
        <v>0</v>
      </c>
      <c r="R25" s="205">
        <f>'Ｓ４４（1969）'!D25</f>
        <v>0</v>
      </c>
      <c r="S25" s="205">
        <f>'Ｓ４４（1969）'!E25</f>
        <v>0</v>
      </c>
      <c r="T25" s="206">
        <f>'Ｓ４４（1969）'!G25</f>
        <v>0</v>
      </c>
      <c r="U25" s="207"/>
      <c r="V25" s="200"/>
      <c r="W25" s="172"/>
      <c r="X25" s="172"/>
      <c r="Y25" s="212"/>
      <c r="Z25" s="209"/>
      <c r="AA25" s="210"/>
      <c r="AB25" s="210"/>
      <c r="AC25" s="545"/>
      <c r="AD25" s="165"/>
      <c r="AE25" s="165"/>
      <c r="AF25" s="165"/>
      <c r="AG25" s="165"/>
      <c r="AH25" s="165"/>
    </row>
    <row r="26" spans="1:34" ht="14.45" customHeight="1">
      <c r="A26" s="557">
        <v>25631</v>
      </c>
      <c r="B26" s="558">
        <v>0</v>
      </c>
      <c r="C26" s="558">
        <v>25631</v>
      </c>
      <c r="D26" s="558">
        <v>0</v>
      </c>
      <c r="E26" s="558">
        <v>23633</v>
      </c>
      <c r="F26" s="558">
        <v>0</v>
      </c>
      <c r="G26" s="558">
        <v>0</v>
      </c>
      <c r="H26" s="558">
        <v>0</v>
      </c>
      <c r="I26" s="559">
        <v>1998</v>
      </c>
      <c r="K26" s="199"/>
      <c r="L26" s="200" t="s">
        <v>420</v>
      </c>
      <c r="M26" s="201" t="s">
        <v>564</v>
      </c>
      <c r="N26" s="202"/>
      <c r="O26" s="220" t="s">
        <v>565</v>
      </c>
      <c r="P26" s="759">
        <f>'Ｓ４４（1969）'!A26</f>
        <v>25631</v>
      </c>
      <c r="Q26" s="205">
        <f>'Ｓ４４（1969）'!B26</f>
        <v>0</v>
      </c>
      <c r="R26" s="205">
        <f>'Ｓ４４（1969）'!D26</f>
        <v>0</v>
      </c>
      <c r="S26" s="205">
        <f>'Ｓ４４（1969）'!E26</f>
        <v>23633</v>
      </c>
      <c r="T26" s="206">
        <f>'Ｓ４４（1969）'!G26</f>
        <v>0</v>
      </c>
      <c r="U26" s="207"/>
      <c r="V26" s="200"/>
      <c r="W26" s="172"/>
      <c r="X26" s="172"/>
      <c r="Y26" s="172"/>
      <c r="Z26" s="209"/>
      <c r="AA26" s="210"/>
      <c r="AB26" s="210"/>
      <c r="AC26" s="545"/>
      <c r="AD26" s="165"/>
      <c r="AE26" s="165"/>
      <c r="AF26" s="165"/>
      <c r="AG26" s="165"/>
      <c r="AH26" s="165"/>
    </row>
    <row r="27" spans="1:34" ht="14.45" customHeight="1">
      <c r="A27" s="557">
        <v>0</v>
      </c>
      <c r="B27" s="558">
        <v>0</v>
      </c>
      <c r="C27" s="558">
        <v>0</v>
      </c>
      <c r="D27" s="558">
        <v>0</v>
      </c>
      <c r="E27" s="558">
        <v>0</v>
      </c>
      <c r="F27" s="558">
        <v>0</v>
      </c>
      <c r="G27" s="558">
        <v>0</v>
      </c>
      <c r="H27" s="558">
        <v>0</v>
      </c>
      <c r="I27" s="559">
        <v>0</v>
      </c>
      <c r="K27" s="199"/>
      <c r="L27" s="200" t="s">
        <v>551</v>
      </c>
      <c r="M27" s="201" t="s">
        <v>284</v>
      </c>
      <c r="N27" s="202"/>
      <c r="O27" s="220" t="s">
        <v>566</v>
      </c>
      <c r="P27" s="759">
        <f>'Ｓ４４（1969）'!A27</f>
        <v>0</v>
      </c>
      <c r="Q27" s="205">
        <f>'Ｓ４４（1969）'!B27</f>
        <v>0</v>
      </c>
      <c r="R27" s="205">
        <f>'Ｓ４４（1969）'!D27</f>
        <v>0</v>
      </c>
      <c r="S27" s="205">
        <f>'Ｓ４４（1969）'!E27</f>
        <v>0</v>
      </c>
      <c r="T27" s="206">
        <f>'Ｓ４４（1969）'!G27</f>
        <v>0</v>
      </c>
      <c r="U27" s="207"/>
      <c r="V27" s="200"/>
      <c r="W27" s="172"/>
      <c r="X27" s="172"/>
      <c r="Y27" s="172"/>
      <c r="Z27" s="209"/>
      <c r="AA27" s="210"/>
      <c r="AB27" s="210"/>
      <c r="AC27" s="545"/>
      <c r="AD27" s="165"/>
      <c r="AE27" s="165"/>
      <c r="AF27" s="165"/>
      <c r="AG27" s="165"/>
      <c r="AH27" s="165"/>
    </row>
    <row r="28" spans="1:34" ht="14.45" customHeight="1">
      <c r="A28" s="557">
        <v>2891</v>
      </c>
      <c r="B28" s="558">
        <v>0</v>
      </c>
      <c r="C28" s="558">
        <v>2891</v>
      </c>
      <c r="D28" s="558">
        <v>1721</v>
      </c>
      <c r="E28" s="558">
        <v>0</v>
      </c>
      <c r="F28" s="558">
        <v>0</v>
      </c>
      <c r="G28" s="558">
        <v>0</v>
      </c>
      <c r="H28" s="558">
        <v>0</v>
      </c>
      <c r="I28" s="559">
        <v>1170</v>
      </c>
      <c r="K28" s="199" t="s">
        <v>567</v>
      </c>
      <c r="L28" s="221"/>
      <c r="M28" s="201" t="s">
        <v>292</v>
      </c>
      <c r="N28" s="202"/>
      <c r="O28" s="220" t="s">
        <v>453</v>
      </c>
      <c r="P28" s="759">
        <f>'Ｓ４４（1969）'!A28</f>
        <v>2891</v>
      </c>
      <c r="Q28" s="205">
        <f>'Ｓ４４（1969）'!B28</f>
        <v>0</v>
      </c>
      <c r="R28" s="205">
        <f>'Ｓ４４（1969）'!D28</f>
        <v>1721</v>
      </c>
      <c r="S28" s="205">
        <f>'Ｓ４４（1969）'!E28</f>
        <v>0</v>
      </c>
      <c r="T28" s="206">
        <f>'Ｓ４４（1969）'!G28</f>
        <v>0</v>
      </c>
      <c r="U28" s="207"/>
      <c r="V28" s="200"/>
      <c r="W28" s="172"/>
      <c r="X28" s="172"/>
      <c r="Y28" s="172"/>
      <c r="Z28" s="209"/>
      <c r="AA28" s="210"/>
      <c r="AB28" s="210"/>
      <c r="AC28" s="545"/>
      <c r="AD28" s="165"/>
      <c r="AE28" s="165"/>
      <c r="AF28" s="165"/>
      <c r="AG28" s="165"/>
      <c r="AH28" s="165"/>
    </row>
    <row r="29" spans="1:34" ht="14.45" customHeight="1">
      <c r="A29" s="557">
        <v>0</v>
      </c>
      <c r="B29" s="558">
        <v>0</v>
      </c>
      <c r="C29" s="558">
        <v>0</v>
      </c>
      <c r="D29" s="558">
        <v>0</v>
      </c>
      <c r="E29" s="558">
        <v>0</v>
      </c>
      <c r="F29" s="558">
        <v>0</v>
      </c>
      <c r="G29" s="558">
        <v>0</v>
      </c>
      <c r="H29" s="558">
        <v>0</v>
      </c>
      <c r="I29" s="559">
        <v>0</v>
      </c>
      <c r="K29" s="199" t="s">
        <v>4</v>
      </c>
      <c r="L29" s="178" t="s">
        <v>480</v>
      </c>
      <c r="M29" s="202"/>
      <c r="N29" s="202"/>
      <c r="O29" s="220" t="s">
        <v>568</v>
      </c>
      <c r="P29" s="759">
        <f>'Ｓ４４（1969）'!A29</f>
        <v>0</v>
      </c>
      <c r="Q29" s="205">
        <f>'Ｓ４４（1969）'!B29</f>
        <v>0</v>
      </c>
      <c r="R29" s="205">
        <f>'Ｓ４４（1969）'!D29</f>
        <v>0</v>
      </c>
      <c r="S29" s="205">
        <f>'Ｓ４４（1969）'!E29</f>
        <v>0</v>
      </c>
      <c r="T29" s="206">
        <f>'Ｓ４４（1969）'!G29</f>
        <v>0</v>
      </c>
      <c r="U29" s="207" t="s">
        <v>845</v>
      </c>
      <c r="V29" s="200"/>
      <c r="W29" s="172"/>
      <c r="X29" s="172"/>
      <c r="Y29" s="212"/>
      <c r="Z29" s="209"/>
      <c r="AA29" s="210"/>
      <c r="AB29" s="210"/>
      <c r="AC29" s="545"/>
      <c r="AD29" s="165"/>
      <c r="AE29" s="165"/>
      <c r="AF29" s="165"/>
      <c r="AG29" s="165"/>
      <c r="AH29" s="165"/>
    </row>
    <row r="30" spans="1:34" ht="14.45" customHeight="1">
      <c r="A30" s="557">
        <v>0</v>
      </c>
      <c r="B30" s="558">
        <v>0</v>
      </c>
      <c r="C30" s="558">
        <v>0</v>
      </c>
      <c r="D30" s="558">
        <v>0</v>
      </c>
      <c r="E30" s="558">
        <v>0</v>
      </c>
      <c r="F30" s="558">
        <v>0</v>
      </c>
      <c r="G30" s="558">
        <v>0</v>
      </c>
      <c r="H30" s="558">
        <v>0</v>
      </c>
      <c r="I30" s="559">
        <v>0</v>
      </c>
      <c r="K30" s="199"/>
      <c r="L30" s="200"/>
      <c r="M30" s="201" t="s">
        <v>298</v>
      </c>
      <c r="N30" s="202"/>
      <c r="O30" s="220" t="s">
        <v>569</v>
      </c>
      <c r="P30" s="759">
        <f>'Ｓ４４（1969）'!A30</f>
        <v>0</v>
      </c>
      <c r="Q30" s="205">
        <f>'Ｓ４４（1969）'!B30</f>
        <v>0</v>
      </c>
      <c r="R30" s="205">
        <f>'Ｓ４４（1969）'!D30</f>
        <v>0</v>
      </c>
      <c r="S30" s="205">
        <f>'Ｓ４４（1969）'!E30</f>
        <v>0</v>
      </c>
      <c r="T30" s="206">
        <f>'Ｓ４４（1969）'!G30</f>
        <v>0</v>
      </c>
      <c r="U30" s="207"/>
      <c r="V30" s="200"/>
      <c r="W30" s="172"/>
      <c r="X30" s="172"/>
      <c r="Y30" s="212"/>
      <c r="Z30" s="209"/>
      <c r="AA30" s="210"/>
      <c r="AB30" s="210"/>
      <c r="AC30" s="545"/>
      <c r="AD30" s="165"/>
      <c r="AE30" s="165"/>
      <c r="AF30" s="165"/>
      <c r="AG30" s="165"/>
      <c r="AH30" s="165"/>
    </row>
    <row r="31" spans="1:34" ht="14.45" customHeight="1">
      <c r="A31" s="557">
        <v>0</v>
      </c>
      <c r="B31" s="558">
        <v>0</v>
      </c>
      <c r="C31" s="558">
        <v>0</v>
      </c>
      <c r="D31" s="558">
        <v>0</v>
      </c>
      <c r="E31" s="558">
        <v>0</v>
      </c>
      <c r="F31" s="558">
        <v>0</v>
      </c>
      <c r="G31" s="558">
        <v>0</v>
      </c>
      <c r="H31" s="558">
        <v>0</v>
      </c>
      <c r="I31" s="559">
        <v>0</v>
      </c>
      <c r="K31" s="199"/>
      <c r="L31" s="200"/>
      <c r="M31" s="201" t="s">
        <v>297</v>
      </c>
      <c r="N31" s="202"/>
      <c r="O31" s="220" t="s">
        <v>570</v>
      </c>
      <c r="P31" s="759">
        <f>'Ｓ４４（1969）'!A31</f>
        <v>0</v>
      </c>
      <c r="Q31" s="205">
        <f>'Ｓ４４（1969）'!B31</f>
        <v>0</v>
      </c>
      <c r="R31" s="205">
        <f>'Ｓ４４（1969）'!D31</f>
        <v>0</v>
      </c>
      <c r="S31" s="205">
        <f>'Ｓ４４（1969）'!E31</f>
        <v>0</v>
      </c>
      <c r="T31" s="206">
        <f>'Ｓ４４（1969）'!G31</f>
        <v>0</v>
      </c>
      <c r="U31" s="207"/>
      <c r="V31" s="200"/>
      <c r="W31" s="172"/>
      <c r="X31" s="172"/>
      <c r="Y31" s="212"/>
      <c r="Z31" s="209"/>
      <c r="AA31" s="210"/>
      <c r="AB31" s="210"/>
      <c r="AC31" s="545"/>
      <c r="AD31" s="165"/>
      <c r="AE31" s="165"/>
      <c r="AF31" s="165"/>
      <c r="AG31" s="165"/>
      <c r="AH31" s="165"/>
    </row>
    <row r="32" spans="1:34" ht="14.45" customHeight="1">
      <c r="A32" s="557">
        <v>5910</v>
      </c>
      <c r="B32" s="558">
        <v>5910</v>
      </c>
      <c r="C32" s="558">
        <v>0</v>
      </c>
      <c r="D32" s="558">
        <v>2138</v>
      </c>
      <c r="E32" s="558">
        <v>0</v>
      </c>
      <c r="F32" s="558">
        <v>0</v>
      </c>
      <c r="G32" s="558">
        <v>1200</v>
      </c>
      <c r="H32" s="558">
        <v>1354</v>
      </c>
      <c r="I32" s="559">
        <v>1218</v>
      </c>
      <c r="K32" s="199"/>
      <c r="L32" s="200"/>
      <c r="M32" s="201" t="s">
        <v>292</v>
      </c>
      <c r="N32" s="202"/>
      <c r="O32" s="220"/>
      <c r="P32" s="758">
        <f>P29-P30-P31</f>
        <v>0</v>
      </c>
      <c r="Q32" s="225">
        <f>Q29-Q30-Q31</f>
        <v>0</v>
      </c>
      <c r="R32" s="225">
        <f>R29-R30-R31</f>
        <v>0</v>
      </c>
      <c r="S32" s="225">
        <f>S29-S30-S31</f>
        <v>0</v>
      </c>
      <c r="T32" s="226">
        <f>T29-T30-T31</f>
        <v>0</v>
      </c>
      <c r="U32" s="207"/>
      <c r="V32" s="200"/>
      <c r="W32" s="172"/>
      <c r="X32" s="172"/>
      <c r="Y32" s="212"/>
      <c r="Z32" s="209"/>
      <c r="AA32" s="210"/>
      <c r="AB32" s="210"/>
      <c r="AC32" s="545"/>
      <c r="AD32" s="165"/>
      <c r="AE32" s="165"/>
      <c r="AF32" s="165"/>
      <c r="AG32" s="165"/>
      <c r="AH32" s="165"/>
    </row>
    <row r="33" spans="1:34" ht="14.45" customHeight="1">
      <c r="A33" s="557">
        <v>0</v>
      </c>
      <c r="B33" s="558">
        <v>0</v>
      </c>
      <c r="C33" s="558">
        <v>0</v>
      </c>
      <c r="D33" s="558">
        <v>0</v>
      </c>
      <c r="E33" s="558">
        <v>0</v>
      </c>
      <c r="F33" s="558">
        <v>0</v>
      </c>
      <c r="G33" s="558">
        <v>0</v>
      </c>
      <c r="H33" s="558">
        <v>0</v>
      </c>
      <c r="I33" s="559">
        <v>0</v>
      </c>
      <c r="K33" s="199"/>
      <c r="L33" s="178"/>
      <c r="M33" s="201" t="s">
        <v>280</v>
      </c>
      <c r="N33" s="202"/>
      <c r="O33" s="220" t="s">
        <v>571</v>
      </c>
      <c r="P33" s="759">
        <f>'Ｓ４４（1969）'!A33</f>
        <v>0</v>
      </c>
      <c r="Q33" s="205">
        <f>'Ｓ４４（1969）'!B33</f>
        <v>0</v>
      </c>
      <c r="R33" s="205">
        <f>'Ｓ４４（1969）'!D33</f>
        <v>0</v>
      </c>
      <c r="S33" s="205">
        <f>'Ｓ４４（1969）'!E33</f>
        <v>0</v>
      </c>
      <c r="T33" s="206">
        <f>'Ｓ４４（1969）'!G33</f>
        <v>0</v>
      </c>
      <c r="U33" s="207" t="s">
        <v>845</v>
      </c>
      <c r="V33" s="201" t="s">
        <v>572</v>
      </c>
      <c r="W33" s="202"/>
      <c r="X33" s="202"/>
      <c r="Y33" s="203" t="s">
        <v>544</v>
      </c>
      <c r="Z33" s="204">
        <f>+A174</f>
        <v>0</v>
      </c>
      <c r="AA33" s="205">
        <f>+B174</f>
        <v>0</v>
      </c>
      <c r="AB33" s="205">
        <f>+C174</f>
        <v>0</v>
      </c>
      <c r="AC33" s="548">
        <f>+E174</f>
        <v>0</v>
      </c>
      <c r="AD33" s="165"/>
      <c r="AE33" s="165"/>
      <c r="AF33" s="165"/>
      <c r="AG33" s="165"/>
      <c r="AH33" s="165"/>
    </row>
    <row r="34" spans="1:34" ht="14.45" customHeight="1">
      <c r="A34" s="557">
        <v>0</v>
      </c>
      <c r="B34" s="558">
        <v>0</v>
      </c>
      <c r="C34" s="558">
        <v>0</v>
      </c>
      <c r="D34" s="558">
        <v>0</v>
      </c>
      <c r="E34" s="558">
        <v>0</v>
      </c>
      <c r="F34" s="558">
        <v>0</v>
      </c>
      <c r="G34" s="558">
        <v>0</v>
      </c>
      <c r="H34" s="558">
        <v>0</v>
      </c>
      <c r="I34" s="559">
        <v>0</v>
      </c>
      <c r="K34" s="199"/>
      <c r="L34" s="200"/>
      <c r="M34" s="201" t="s">
        <v>281</v>
      </c>
      <c r="N34" s="202"/>
      <c r="O34" s="220" t="s">
        <v>573</v>
      </c>
      <c r="P34" s="759">
        <f>'Ｓ４４（1969）'!A34</f>
        <v>0</v>
      </c>
      <c r="Q34" s="205">
        <f>'Ｓ４４（1969）'!B34</f>
        <v>0</v>
      </c>
      <c r="R34" s="205">
        <f>'Ｓ４４（1969）'!D34</f>
        <v>0</v>
      </c>
      <c r="S34" s="205">
        <f>'Ｓ４４（1969）'!E34</f>
        <v>0</v>
      </c>
      <c r="T34" s="206">
        <f>'Ｓ４４（1969）'!G34</f>
        <v>0</v>
      </c>
      <c r="U34" s="207"/>
      <c r="V34" s="200"/>
      <c r="W34" s="172"/>
      <c r="X34" s="172"/>
      <c r="Y34" s="212"/>
      <c r="Z34" s="209"/>
      <c r="AA34" s="210"/>
      <c r="AB34" s="210"/>
      <c r="AC34" s="545"/>
      <c r="AD34" s="165"/>
      <c r="AE34" s="165"/>
      <c r="AF34" s="165"/>
      <c r="AG34" s="165"/>
      <c r="AH34" s="165"/>
    </row>
    <row r="35" spans="1:34" ht="14.45" customHeight="1">
      <c r="A35" s="557">
        <v>0</v>
      </c>
      <c r="B35" s="558">
        <v>0</v>
      </c>
      <c r="C35" s="558">
        <v>0</v>
      </c>
      <c r="D35" s="558">
        <v>0</v>
      </c>
      <c r="E35" s="558">
        <v>0</v>
      </c>
      <c r="F35" s="558">
        <v>0</v>
      </c>
      <c r="G35" s="558">
        <v>0</v>
      </c>
      <c r="H35" s="558">
        <v>0</v>
      </c>
      <c r="I35" s="559">
        <v>0</v>
      </c>
      <c r="K35" s="199" t="s">
        <v>574</v>
      </c>
      <c r="L35" s="200"/>
      <c r="M35" s="201" t="s">
        <v>282</v>
      </c>
      <c r="N35" s="202"/>
      <c r="O35" s="220" t="s">
        <v>575</v>
      </c>
      <c r="P35" s="759">
        <f>'Ｓ４４（1969）'!A35</f>
        <v>0</v>
      </c>
      <c r="Q35" s="205">
        <f>'Ｓ４４（1969）'!B35</f>
        <v>0</v>
      </c>
      <c r="R35" s="205">
        <f>'Ｓ４４（1969）'!D35</f>
        <v>0</v>
      </c>
      <c r="S35" s="205">
        <f>'Ｓ４４（1969）'!E35</f>
        <v>0</v>
      </c>
      <c r="T35" s="206">
        <f>'Ｓ４４（1969）'!G35</f>
        <v>0</v>
      </c>
      <c r="U35" s="207"/>
      <c r="V35" s="200"/>
      <c r="W35" s="172"/>
      <c r="X35" s="172"/>
      <c r="Y35" s="212"/>
      <c r="Z35" s="209"/>
      <c r="AA35" s="210"/>
      <c r="AB35" s="210"/>
      <c r="AC35" s="545"/>
      <c r="AD35" s="165"/>
      <c r="AE35" s="165"/>
      <c r="AF35" s="165"/>
      <c r="AG35" s="165"/>
      <c r="AH35" s="165"/>
    </row>
    <row r="36" spans="1:34" ht="14.45" customHeight="1">
      <c r="A36" s="557">
        <v>0</v>
      </c>
      <c r="B36" s="558">
        <v>0</v>
      </c>
      <c r="C36" s="558">
        <v>0</v>
      </c>
      <c r="D36" s="558">
        <v>0</v>
      </c>
      <c r="E36" s="558">
        <v>0</v>
      </c>
      <c r="F36" s="558">
        <v>0</v>
      </c>
      <c r="G36" s="558">
        <v>0</v>
      </c>
      <c r="H36" s="558">
        <v>0</v>
      </c>
      <c r="I36" s="559">
        <v>0</v>
      </c>
      <c r="K36" s="199"/>
      <c r="L36" s="200" t="s">
        <v>576</v>
      </c>
      <c r="M36" s="201" t="s">
        <v>283</v>
      </c>
      <c r="N36" s="202"/>
      <c r="O36" s="220" t="s">
        <v>577</v>
      </c>
      <c r="P36" s="759">
        <f>'Ｓ４４（1969）'!A36</f>
        <v>0</v>
      </c>
      <c r="Q36" s="205">
        <f>'Ｓ４４（1969）'!B36</f>
        <v>0</v>
      </c>
      <c r="R36" s="205">
        <f>'Ｓ４４（1969）'!D36</f>
        <v>0</v>
      </c>
      <c r="S36" s="205">
        <f>'Ｓ４４（1969）'!E36</f>
        <v>0</v>
      </c>
      <c r="T36" s="206">
        <f>'Ｓ４４（1969）'!G36</f>
        <v>0</v>
      </c>
      <c r="U36" s="207"/>
      <c r="V36" s="200"/>
      <c r="W36" s="172"/>
      <c r="X36" s="172"/>
      <c r="Y36" s="212"/>
      <c r="Z36" s="209"/>
      <c r="AA36" s="210"/>
      <c r="AB36" s="210"/>
      <c r="AC36" s="545"/>
      <c r="AD36" s="165"/>
      <c r="AE36" s="165"/>
      <c r="AF36" s="165"/>
      <c r="AG36" s="165"/>
      <c r="AH36" s="165"/>
    </row>
    <row r="37" spans="1:34" ht="14.45" customHeight="1">
      <c r="A37" s="557">
        <v>0</v>
      </c>
      <c r="B37" s="558">
        <v>0</v>
      </c>
      <c r="C37" s="558">
        <v>0</v>
      </c>
      <c r="D37" s="558">
        <v>0</v>
      </c>
      <c r="E37" s="558">
        <v>0</v>
      </c>
      <c r="F37" s="558">
        <v>0</v>
      </c>
      <c r="G37" s="558">
        <v>0</v>
      </c>
      <c r="H37" s="558">
        <v>0</v>
      </c>
      <c r="I37" s="559">
        <v>0</v>
      </c>
      <c r="K37" s="199"/>
      <c r="L37" s="200"/>
      <c r="M37" s="201" t="s">
        <v>284</v>
      </c>
      <c r="N37" s="202"/>
      <c r="O37" s="220" t="s">
        <v>578</v>
      </c>
      <c r="P37" s="759">
        <f>'Ｓ４４（1969）'!A37</f>
        <v>0</v>
      </c>
      <c r="Q37" s="205">
        <f>'Ｓ４４（1969）'!B37</f>
        <v>0</v>
      </c>
      <c r="R37" s="205">
        <f>'Ｓ４４（1969）'!D37</f>
        <v>0</v>
      </c>
      <c r="S37" s="205">
        <f>'Ｓ４４（1969）'!E37</f>
        <v>0</v>
      </c>
      <c r="T37" s="206">
        <f>'Ｓ４４（1969）'!G37</f>
        <v>0</v>
      </c>
      <c r="U37" s="207"/>
      <c r="V37" s="200"/>
      <c r="W37" s="172"/>
      <c r="X37" s="172"/>
      <c r="Y37" s="212"/>
      <c r="Z37" s="209"/>
      <c r="AA37" s="210"/>
      <c r="AB37" s="210"/>
      <c r="AC37" s="545"/>
      <c r="AD37" s="165"/>
      <c r="AE37" s="165"/>
      <c r="AF37" s="165"/>
      <c r="AG37" s="165"/>
      <c r="AH37" s="165"/>
    </row>
    <row r="38" spans="1:34" ht="14.45" customHeight="1">
      <c r="A38" s="557">
        <v>0</v>
      </c>
      <c r="B38" s="558">
        <v>0</v>
      </c>
      <c r="C38" s="558">
        <v>0</v>
      </c>
      <c r="D38" s="558">
        <v>0</v>
      </c>
      <c r="E38" s="558">
        <v>0</v>
      </c>
      <c r="F38" s="558">
        <v>0</v>
      </c>
      <c r="G38" s="558">
        <v>0</v>
      </c>
      <c r="H38" s="558">
        <v>0</v>
      </c>
      <c r="I38" s="559">
        <v>0</v>
      </c>
      <c r="K38" s="199"/>
      <c r="L38" s="200"/>
      <c r="M38" s="201" t="s">
        <v>326</v>
      </c>
      <c r="N38" s="202"/>
      <c r="O38" s="220" t="s">
        <v>579</v>
      </c>
      <c r="P38" s="759">
        <f>'Ｓ４４（1969）'!A38</f>
        <v>0</v>
      </c>
      <c r="Q38" s="205">
        <f>'Ｓ４４（1969）'!B38</f>
        <v>0</v>
      </c>
      <c r="R38" s="205">
        <f>'Ｓ４４（1969）'!D38</f>
        <v>0</v>
      </c>
      <c r="S38" s="205">
        <f>'Ｓ４４（1969）'!E38</f>
        <v>0</v>
      </c>
      <c r="T38" s="206">
        <f>'Ｓ４４（1969）'!G38</f>
        <v>0</v>
      </c>
      <c r="U38" s="207"/>
      <c r="V38" s="200"/>
      <c r="W38" s="172"/>
      <c r="X38" s="172"/>
      <c r="Y38" s="212"/>
      <c r="Z38" s="209"/>
      <c r="AA38" s="210"/>
      <c r="AB38" s="210"/>
      <c r="AC38" s="545"/>
      <c r="AD38" s="165"/>
      <c r="AE38" s="165"/>
      <c r="AF38" s="165"/>
      <c r="AG38" s="165"/>
      <c r="AH38" s="165"/>
    </row>
    <row r="39" spans="1:34" ht="14.45" customHeight="1">
      <c r="A39" s="557">
        <v>0</v>
      </c>
      <c r="B39" s="558">
        <v>0</v>
      </c>
      <c r="C39" s="558">
        <v>0</v>
      </c>
      <c r="D39" s="558">
        <v>0</v>
      </c>
      <c r="E39" s="558">
        <v>0</v>
      </c>
      <c r="F39" s="558">
        <v>0</v>
      </c>
      <c r="G39" s="558">
        <v>0</v>
      </c>
      <c r="H39" s="558">
        <v>0</v>
      </c>
      <c r="I39" s="559">
        <v>0</v>
      </c>
      <c r="K39" s="199"/>
      <c r="L39" s="200"/>
      <c r="M39" s="178" t="s">
        <v>285</v>
      </c>
      <c r="N39" s="202"/>
      <c r="O39" s="220" t="s">
        <v>580</v>
      </c>
      <c r="P39" s="759">
        <f>'Ｓ４４（1969）'!A39</f>
        <v>0</v>
      </c>
      <c r="Q39" s="205">
        <f>'Ｓ４４（1969）'!B39</f>
        <v>0</v>
      </c>
      <c r="R39" s="205">
        <f>'Ｓ４４（1969）'!D39</f>
        <v>0</v>
      </c>
      <c r="S39" s="205">
        <f>'Ｓ４４（1969）'!E39</f>
        <v>0</v>
      </c>
      <c r="T39" s="206">
        <f>'Ｓ４４（1969）'!G39</f>
        <v>0</v>
      </c>
      <c r="U39" s="207"/>
      <c r="V39" s="200"/>
      <c r="W39" s="172"/>
      <c r="X39" s="172"/>
      <c r="Y39" s="212"/>
      <c r="Z39" s="209"/>
      <c r="AA39" s="210"/>
      <c r="AB39" s="210"/>
      <c r="AC39" s="545"/>
      <c r="AD39" s="165"/>
      <c r="AE39" s="165"/>
      <c r="AF39" s="165"/>
      <c r="AG39" s="165"/>
      <c r="AH39" s="165"/>
    </row>
    <row r="40" spans="1:34" ht="14.45" customHeight="1">
      <c r="A40" s="557">
        <v>0</v>
      </c>
      <c r="B40" s="558">
        <v>0</v>
      </c>
      <c r="C40" s="558">
        <v>0</v>
      </c>
      <c r="D40" s="558">
        <v>0</v>
      </c>
      <c r="E40" s="558">
        <v>0</v>
      </c>
      <c r="F40" s="558">
        <v>0</v>
      </c>
      <c r="G40" s="558">
        <v>0</v>
      </c>
      <c r="H40" s="558">
        <v>0</v>
      </c>
      <c r="I40" s="559">
        <v>0</v>
      </c>
      <c r="K40" s="199"/>
      <c r="L40" s="200" t="s">
        <v>581</v>
      </c>
      <c r="M40" s="200"/>
      <c r="N40" s="201" t="s">
        <v>286</v>
      </c>
      <c r="O40" s="220" t="s">
        <v>582</v>
      </c>
      <c r="P40" s="759">
        <f>'Ｓ４４（1969）'!A40</f>
        <v>0</v>
      </c>
      <c r="Q40" s="205">
        <f>'Ｓ４４（1969）'!B40</f>
        <v>0</v>
      </c>
      <c r="R40" s="205">
        <f>'Ｓ４４（1969）'!D40</f>
        <v>0</v>
      </c>
      <c r="S40" s="205">
        <f>'Ｓ４４（1969）'!E40</f>
        <v>0</v>
      </c>
      <c r="T40" s="206">
        <f>'Ｓ４４（1969）'!G40</f>
        <v>0</v>
      </c>
      <c r="U40" s="207"/>
      <c r="V40" s="201" t="s">
        <v>286</v>
      </c>
      <c r="W40" s="202"/>
      <c r="X40" s="202"/>
      <c r="Y40" s="203" t="s">
        <v>583</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8">
        <v>0</v>
      </c>
      <c r="I41" s="559">
        <v>0</v>
      </c>
      <c r="K41" s="199"/>
      <c r="L41" s="200"/>
      <c r="M41" s="200"/>
      <c r="N41" s="201" t="s">
        <v>287</v>
      </c>
      <c r="O41" s="220" t="s">
        <v>584</v>
      </c>
      <c r="P41" s="759">
        <f>'Ｓ４４（1969）'!A41</f>
        <v>0</v>
      </c>
      <c r="Q41" s="205">
        <f>'Ｓ４４（1969）'!B41</f>
        <v>0</v>
      </c>
      <c r="R41" s="205">
        <f>'Ｓ４４（1969）'!D41</f>
        <v>0</v>
      </c>
      <c r="S41" s="205">
        <f>'Ｓ４４（1969）'!E41</f>
        <v>0</v>
      </c>
      <c r="T41" s="206">
        <f>'Ｓ４４（1969）'!G41</f>
        <v>0</v>
      </c>
      <c r="U41" s="207"/>
      <c r="V41" s="200"/>
      <c r="W41" s="172"/>
      <c r="X41" s="172"/>
      <c r="Y41" s="212"/>
      <c r="Z41" s="209"/>
      <c r="AA41" s="210"/>
      <c r="AB41" s="210"/>
      <c r="AC41" s="545"/>
      <c r="AD41" s="165"/>
      <c r="AE41" s="165"/>
      <c r="AF41" s="165"/>
      <c r="AG41" s="165"/>
      <c r="AH41" s="165"/>
    </row>
    <row r="42" spans="1:34" ht="14.45" customHeight="1">
      <c r="A42" s="557">
        <v>0</v>
      </c>
      <c r="B42" s="558">
        <v>0</v>
      </c>
      <c r="C42" s="558">
        <v>0</v>
      </c>
      <c r="D42" s="558">
        <v>0</v>
      </c>
      <c r="E42" s="558">
        <v>0</v>
      </c>
      <c r="F42" s="558">
        <v>0</v>
      </c>
      <c r="G42" s="558">
        <v>0</v>
      </c>
      <c r="H42" s="558">
        <v>0</v>
      </c>
      <c r="I42" s="559">
        <v>0</v>
      </c>
      <c r="K42" s="199" t="s">
        <v>420</v>
      </c>
      <c r="L42" s="200"/>
      <c r="M42" s="200"/>
      <c r="N42" s="201" t="s">
        <v>288</v>
      </c>
      <c r="O42" s="220" t="s">
        <v>585</v>
      </c>
      <c r="P42" s="759">
        <f>'Ｓ４４（1969）'!A42</f>
        <v>0</v>
      </c>
      <c r="Q42" s="205">
        <f>'Ｓ４４（1969）'!B42</f>
        <v>0</v>
      </c>
      <c r="R42" s="205">
        <f>'Ｓ４４（1969）'!D42</f>
        <v>0</v>
      </c>
      <c r="S42" s="205">
        <f>'Ｓ４４（1969）'!E42</f>
        <v>0</v>
      </c>
      <c r="T42" s="206">
        <f>'Ｓ４４（1969）'!G42</f>
        <v>0</v>
      </c>
      <c r="U42" s="207"/>
      <c r="V42" s="200"/>
      <c r="W42" s="172"/>
      <c r="X42" s="172"/>
      <c r="Y42" s="212"/>
      <c r="Z42" s="209"/>
      <c r="AA42" s="210"/>
      <c r="AB42" s="210"/>
      <c r="AC42" s="545"/>
      <c r="AD42" s="165"/>
      <c r="AE42" s="165"/>
      <c r="AF42" s="165"/>
      <c r="AG42" s="165"/>
      <c r="AH42" s="165"/>
    </row>
    <row r="43" spans="1:34" ht="14.45" customHeight="1">
      <c r="A43" s="557">
        <v>0</v>
      </c>
      <c r="B43" s="558">
        <v>0</v>
      </c>
      <c r="C43" s="558">
        <v>0</v>
      </c>
      <c r="D43" s="558">
        <v>0</v>
      </c>
      <c r="E43" s="558">
        <v>0</v>
      </c>
      <c r="F43" s="558">
        <v>0</v>
      </c>
      <c r="G43" s="558">
        <v>0</v>
      </c>
      <c r="H43" s="558">
        <v>0</v>
      </c>
      <c r="I43" s="559">
        <v>0</v>
      </c>
      <c r="K43" s="199"/>
      <c r="L43" s="200"/>
      <c r="M43" s="200"/>
      <c r="N43" s="201" t="s">
        <v>586</v>
      </c>
      <c r="O43" s="220" t="s">
        <v>587</v>
      </c>
      <c r="P43" s="759">
        <f>'Ｓ４４（1969）'!A43</f>
        <v>0</v>
      </c>
      <c r="Q43" s="205">
        <f>'Ｓ４４（1969）'!B43</f>
        <v>0</v>
      </c>
      <c r="R43" s="205">
        <f>'Ｓ４４（1969）'!D43</f>
        <v>0</v>
      </c>
      <c r="S43" s="205">
        <f>'Ｓ４４（1969）'!E43</f>
        <v>0</v>
      </c>
      <c r="T43" s="206">
        <f>'Ｓ４４（1969）'!G43</f>
        <v>0</v>
      </c>
      <c r="U43" s="207"/>
      <c r="V43" s="200"/>
      <c r="W43" s="172"/>
      <c r="X43" s="172"/>
      <c r="Y43" s="212"/>
      <c r="Z43" s="209"/>
      <c r="AA43" s="210"/>
      <c r="AB43" s="210"/>
      <c r="AC43" s="545"/>
      <c r="AD43" s="165"/>
      <c r="AE43" s="165"/>
      <c r="AF43" s="165"/>
      <c r="AG43" s="165"/>
      <c r="AH43" s="165"/>
    </row>
    <row r="44" spans="1:34" ht="14.45" customHeight="1">
      <c r="A44" s="557">
        <v>5910</v>
      </c>
      <c r="B44" s="558">
        <v>5910</v>
      </c>
      <c r="C44" s="558">
        <v>0</v>
      </c>
      <c r="D44" s="558">
        <v>2138</v>
      </c>
      <c r="E44" s="558">
        <v>0</v>
      </c>
      <c r="F44" s="558">
        <v>0</v>
      </c>
      <c r="G44" s="558">
        <v>1200</v>
      </c>
      <c r="H44" s="558">
        <v>1354</v>
      </c>
      <c r="I44" s="559">
        <v>1218</v>
      </c>
      <c r="K44" s="199"/>
      <c r="L44" s="200" t="s">
        <v>551</v>
      </c>
      <c r="M44" s="221"/>
      <c r="N44" s="201" t="s">
        <v>292</v>
      </c>
      <c r="O44" s="220"/>
      <c r="P44" s="758">
        <f>P39-P40-P41-P42-P43</f>
        <v>0</v>
      </c>
      <c r="Q44" s="225">
        <f>Q39-Q40-Q41-Q42-Q43</f>
        <v>0</v>
      </c>
      <c r="R44" s="225">
        <f>R39-R40-R41-R42-R43</f>
        <v>0</v>
      </c>
      <c r="S44" s="225">
        <f>S39-S40-S41-S42-S43</f>
        <v>0</v>
      </c>
      <c r="T44" s="226">
        <f>T39-T40-T41-T42-T43</f>
        <v>0</v>
      </c>
      <c r="U44" s="207"/>
      <c r="V44" s="200"/>
      <c r="W44" s="172"/>
      <c r="X44" s="172"/>
      <c r="Y44" s="212"/>
      <c r="Z44" s="209"/>
      <c r="AA44" s="210"/>
      <c r="AB44" s="210"/>
      <c r="AC44" s="545"/>
      <c r="AD44" s="165"/>
      <c r="AE44" s="165"/>
      <c r="AF44" s="165"/>
      <c r="AG44" s="165"/>
      <c r="AH44" s="165"/>
    </row>
    <row r="45" spans="1:34" ht="14.45" customHeight="1">
      <c r="A45" s="557">
        <v>0</v>
      </c>
      <c r="B45" s="558">
        <v>0</v>
      </c>
      <c r="C45" s="558">
        <v>0</v>
      </c>
      <c r="D45" s="558">
        <v>0</v>
      </c>
      <c r="E45" s="558">
        <v>0</v>
      </c>
      <c r="F45" s="558">
        <v>0</v>
      </c>
      <c r="G45" s="558">
        <v>0</v>
      </c>
      <c r="H45" s="558">
        <v>0</v>
      </c>
      <c r="I45" s="559">
        <v>0</v>
      </c>
      <c r="K45" s="227" t="s">
        <v>846</v>
      </c>
      <c r="L45" s="200"/>
      <c r="M45" s="201" t="s">
        <v>325</v>
      </c>
      <c r="N45" s="202"/>
      <c r="O45" s="220" t="s">
        <v>588</v>
      </c>
      <c r="P45" s="759">
        <f>'Ｓ４４（1969）'!A44</f>
        <v>5910</v>
      </c>
      <c r="Q45" s="205">
        <f>'Ｓ４４（1969）'!B44</f>
        <v>5910</v>
      </c>
      <c r="R45" s="205">
        <f>'Ｓ４４（1969）'!D44</f>
        <v>2138</v>
      </c>
      <c r="S45" s="205">
        <f>'Ｓ４４（1969）'!E44</f>
        <v>0</v>
      </c>
      <c r="T45" s="206">
        <f>'Ｓ４４（1969）'!G44</f>
        <v>1200</v>
      </c>
      <c r="U45" s="207" t="s">
        <v>203</v>
      </c>
      <c r="V45" s="201" t="s">
        <v>589</v>
      </c>
      <c r="W45" s="202"/>
      <c r="X45" s="202"/>
      <c r="Y45" s="203" t="s">
        <v>546</v>
      </c>
      <c r="Z45" s="204">
        <f>+A176</f>
        <v>507</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8">
        <v>0</v>
      </c>
      <c r="I46" s="559">
        <v>0</v>
      </c>
      <c r="K46" s="199" t="s">
        <v>590</v>
      </c>
      <c r="L46" s="200"/>
      <c r="M46" s="201" t="s">
        <v>324</v>
      </c>
      <c r="N46" s="202"/>
      <c r="O46" s="220" t="s">
        <v>591</v>
      </c>
      <c r="P46" s="759">
        <f>'Ｓ４４（1969）'!A45</f>
        <v>0</v>
      </c>
      <c r="Q46" s="205">
        <f>'Ｓ４４（1969）'!B45</f>
        <v>0</v>
      </c>
      <c r="R46" s="205">
        <f>'Ｓ４４（1969）'!D45</f>
        <v>0</v>
      </c>
      <c r="S46" s="205">
        <f>'Ｓ４４（1969）'!E45</f>
        <v>0</v>
      </c>
      <c r="T46" s="206">
        <f>'Ｓ４４（1969）'!G45</f>
        <v>0</v>
      </c>
      <c r="U46" s="207"/>
      <c r="V46" s="200"/>
      <c r="W46" s="172"/>
      <c r="X46" s="172"/>
      <c r="Y46" s="212"/>
      <c r="Z46" s="209"/>
      <c r="AA46" s="210"/>
      <c r="AB46" s="210"/>
      <c r="AC46" s="545"/>
      <c r="AD46" s="165"/>
      <c r="AE46" s="165"/>
      <c r="AF46" s="165"/>
      <c r="AG46" s="165"/>
      <c r="AH46" s="165"/>
    </row>
    <row r="47" spans="1:34" ht="14.45" customHeight="1">
      <c r="A47" s="557">
        <v>0</v>
      </c>
      <c r="B47" s="558">
        <v>0</v>
      </c>
      <c r="C47" s="558">
        <v>0</v>
      </c>
      <c r="D47" s="558">
        <v>0</v>
      </c>
      <c r="E47" s="558">
        <v>0</v>
      </c>
      <c r="F47" s="558">
        <v>0</v>
      </c>
      <c r="G47" s="558">
        <v>0</v>
      </c>
      <c r="H47" s="558">
        <v>0</v>
      </c>
      <c r="I47" s="559">
        <v>0</v>
      </c>
      <c r="K47" s="199"/>
      <c r="L47" s="221"/>
      <c r="M47" s="201" t="s">
        <v>292</v>
      </c>
      <c r="N47" s="202"/>
      <c r="O47" s="220" t="s">
        <v>592</v>
      </c>
      <c r="P47" s="759">
        <f>'Ｓ４４（1969）'!A46</f>
        <v>0</v>
      </c>
      <c r="Q47" s="205">
        <f>'Ｓ４４（1969）'!B46</f>
        <v>0</v>
      </c>
      <c r="R47" s="205">
        <f>'Ｓ４４（1969）'!D46</f>
        <v>0</v>
      </c>
      <c r="S47" s="205">
        <f>'Ｓ４４（1969）'!E46</f>
        <v>0</v>
      </c>
      <c r="T47" s="206">
        <f>'Ｓ４４（1969）'!G46</f>
        <v>0</v>
      </c>
      <c r="U47" s="207"/>
      <c r="V47" s="200"/>
      <c r="W47" s="172"/>
      <c r="X47" s="172"/>
      <c r="Y47" s="212"/>
      <c r="Z47" s="209"/>
      <c r="AA47" s="210"/>
      <c r="AB47" s="210"/>
      <c r="AC47" s="545"/>
      <c r="AD47" s="165"/>
      <c r="AE47" s="165"/>
      <c r="AF47" s="165"/>
      <c r="AG47" s="165"/>
      <c r="AH47" s="165"/>
    </row>
    <row r="48" spans="1:34" ht="14.45" customHeight="1">
      <c r="A48" s="557">
        <v>0</v>
      </c>
      <c r="B48" s="558">
        <v>0</v>
      </c>
      <c r="C48" s="558">
        <v>0</v>
      </c>
      <c r="D48" s="558">
        <v>0</v>
      </c>
      <c r="E48" s="558">
        <v>0</v>
      </c>
      <c r="F48" s="558">
        <v>0</v>
      </c>
      <c r="G48" s="558">
        <v>0</v>
      </c>
      <c r="H48" s="558">
        <v>0</v>
      </c>
      <c r="I48" s="559">
        <v>0</v>
      </c>
      <c r="K48" s="199" t="s">
        <v>4</v>
      </c>
      <c r="L48" s="178" t="s">
        <v>482</v>
      </c>
      <c r="M48" s="202"/>
      <c r="N48" s="202"/>
      <c r="O48" s="220" t="s">
        <v>593</v>
      </c>
      <c r="P48" s="759">
        <f>'Ｓ４４（1969）'!A47</f>
        <v>0</v>
      </c>
      <c r="Q48" s="205">
        <f>'Ｓ４４（1969）'!B47</f>
        <v>0</v>
      </c>
      <c r="R48" s="205">
        <f>'Ｓ４４（1969）'!D47</f>
        <v>0</v>
      </c>
      <c r="S48" s="205">
        <f>'Ｓ４４（1969）'!E47</f>
        <v>0</v>
      </c>
      <c r="T48" s="206">
        <f>'Ｓ４４（1969）'!G47</f>
        <v>0</v>
      </c>
      <c r="U48" s="207" t="s">
        <v>845</v>
      </c>
      <c r="V48" s="200"/>
      <c r="W48" s="172"/>
      <c r="X48" s="172"/>
      <c r="Y48" s="212"/>
      <c r="Z48" s="209"/>
      <c r="AA48" s="210"/>
      <c r="AB48" s="210"/>
      <c r="AC48" s="545"/>
      <c r="AD48" s="165"/>
      <c r="AE48" s="165"/>
      <c r="AF48" s="165"/>
      <c r="AG48" s="165"/>
      <c r="AH48" s="165"/>
    </row>
    <row r="49" spans="1:38" ht="14.45" customHeight="1">
      <c r="A49" s="557">
        <v>51600</v>
      </c>
      <c r="B49" s="558">
        <v>51600</v>
      </c>
      <c r="C49" s="558">
        <v>0</v>
      </c>
      <c r="D49" s="558">
        <v>12842</v>
      </c>
      <c r="E49" s="558">
        <v>180</v>
      </c>
      <c r="F49" s="558">
        <v>0</v>
      </c>
      <c r="G49" s="558">
        <v>20100</v>
      </c>
      <c r="H49" s="558">
        <v>5781</v>
      </c>
      <c r="I49" s="559">
        <v>12697</v>
      </c>
      <c r="K49" s="199"/>
      <c r="L49" s="200"/>
      <c r="M49" s="201" t="s">
        <v>295</v>
      </c>
      <c r="N49" s="202"/>
      <c r="O49" s="220" t="s">
        <v>594</v>
      </c>
      <c r="P49" s="759">
        <f>'Ｓ４４（1969）'!A48</f>
        <v>0</v>
      </c>
      <c r="Q49" s="205">
        <f>'Ｓ４４（1969）'!B48</f>
        <v>0</v>
      </c>
      <c r="R49" s="205">
        <f>'Ｓ４４（1969）'!D48</f>
        <v>0</v>
      </c>
      <c r="S49" s="205">
        <f>'Ｓ４４（1969）'!E48</f>
        <v>0</v>
      </c>
      <c r="T49" s="206">
        <f>'Ｓ４４（1969）'!G48</f>
        <v>0</v>
      </c>
      <c r="U49" s="207"/>
      <c r="V49" s="200"/>
      <c r="W49" s="172"/>
      <c r="X49" s="172"/>
      <c r="Y49" s="212"/>
      <c r="Z49" s="209"/>
      <c r="AA49" s="210"/>
      <c r="AB49" s="210"/>
      <c r="AC49" s="545"/>
      <c r="AD49" s="165"/>
      <c r="AE49" s="165"/>
      <c r="AF49" s="165"/>
      <c r="AG49" s="165"/>
      <c r="AH49" s="165"/>
    </row>
    <row r="50" spans="1:38" ht="14.45" customHeight="1">
      <c r="A50" s="557">
        <v>51600</v>
      </c>
      <c r="B50" s="558">
        <v>51600</v>
      </c>
      <c r="C50" s="558">
        <v>0</v>
      </c>
      <c r="D50" s="558">
        <v>12842</v>
      </c>
      <c r="E50" s="558">
        <v>180</v>
      </c>
      <c r="F50" s="558">
        <v>0</v>
      </c>
      <c r="G50" s="558">
        <v>20100</v>
      </c>
      <c r="H50" s="558">
        <v>5781</v>
      </c>
      <c r="I50" s="559">
        <v>12697</v>
      </c>
      <c r="K50" s="199"/>
      <c r="L50" s="221"/>
      <c r="M50" s="201" t="s">
        <v>292</v>
      </c>
      <c r="N50" s="202"/>
      <c r="O50" s="220"/>
      <c r="P50" s="758">
        <f>P48-P49</f>
        <v>0</v>
      </c>
      <c r="Q50" s="225">
        <f>Q48-Q49</f>
        <v>0</v>
      </c>
      <c r="R50" s="225">
        <f>R48-R49</f>
        <v>0</v>
      </c>
      <c r="S50" s="225">
        <f>S48-S49</f>
        <v>0</v>
      </c>
      <c r="T50" s="226">
        <f>T48-T49</f>
        <v>0</v>
      </c>
      <c r="U50" s="207"/>
      <c r="V50" s="221"/>
      <c r="W50" s="222"/>
      <c r="X50" s="222"/>
      <c r="Y50" s="223"/>
      <c r="Z50" s="228"/>
      <c r="AA50" s="229"/>
      <c r="AB50" s="229"/>
      <c r="AC50" s="546"/>
      <c r="AD50" s="165"/>
      <c r="AE50" s="165"/>
      <c r="AF50" s="165"/>
      <c r="AG50" s="165"/>
      <c r="AH50" s="165"/>
    </row>
    <row r="51" spans="1:38" ht="14.45" customHeight="1">
      <c r="A51" s="557">
        <v>0</v>
      </c>
      <c r="B51" s="558">
        <v>0</v>
      </c>
      <c r="C51" s="558">
        <v>0</v>
      </c>
      <c r="D51" s="558">
        <v>0</v>
      </c>
      <c r="E51" s="558">
        <v>0</v>
      </c>
      <c r="F51" s="558">
        <v>0</v>
      </c>
      <c r="G51" s="558">
        <v>0</v>
      </c>
      <c r="H51" s="558">
        <v>0</v>
      </c>
      <c r="I51" s="559">
        <v>0</v>
      </c>
      <c r="K51" s="199"/>
      <c r="L51" s="174"/>
      <c r="M51" s="201" t="s">
        <v>322</v>
      </c>
      <c r="N51" s="202"/>
      <c r="O51" s="220" t="s">
        <v>595</v>
      </c>
      <c r="P51" s="759">
        <f>'Ｓ４４（1969）'!A50</f>
        <v>51600</v>
      </c>
      <c r="Q51" s="205">
        <f>'Ｓ４４（1969）'!B50</f>
        <v>51600</v>
      </c>
      <c r="R51" s="205">
        <f>'Ｓ４４（1969）'!D50</f>
        <v>12842</v>
      </c>
      <c r="S51" s="205">
        <f>'Ｓ４４（1969）'!E50</f>
        <v>180</v>
      </c>
      <c r="T51" s="206">
        <f>'Ｓ４４（1969）'!G50</f>
        <v>20100</v>
      </c>
      <c r="U51" s="207"/>
      <c r="V51" s="201" t="s">
        <v>322</v>
      </c>
      <c r="W51" s="222"/>
      <c r="X51" s="222"/>
      <c r="Y51" s="223" t="s">
        <v>596</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8">
        <v>0</v>
      </c>
      <c r="I52" s="559">
        <v>0</v>
      </c>
      <c r="K52" s="199"/>
      <c r="L52" s="181" t="s">
        <v>597</v>
      </c>
      <c r="M52" s="201" t="s">
        <v>321</v>
      </c>
      <c r="N52" s="202"/>
      <c r="O52" s="220" t="s">
        <v>454</v>
      </c>
      <c r="P52" s="759">
        <f>'Ｓ４４（1969）'!A51</f>
        <v>0</v>
      </c>
      <c r="Q52" s="205">
        <f>'Ｓ４４（1969）'!B51</f>
        <v>0</v>
      </c>
      <c r="R52" s="205">
        <f>'Ｓ４４（1969）'!D51</f>
        <v>0</v>
      </c>
      <c r="S52" s="205">
        <f>'Ｓ４４（1969）'!E51</f>
        <v>0</v>
      </c>
      <c r="T52" s="206">
        <f>'Ｓ４４（1969）'!G51</f>
        <v>0</v>
      </c>
      <c r="U52" s="207"/>
      <c r="V52" s="221" t="s">
        <v>321</v>
      </c>
      <c r="W52" s="222"/>
      <c r="X52" s="222"/>
      <c r="Y52" s="223" t="s">
        <v>541</v>
      </c>
      <c r="Z52" s="231">
        <f t="shared" si="0"/>
        <v>0</v>
      </c>
      <c r="AA52" s="205">
        <f t="shared" si="0"/>
        <v>0</v>
      </c>
      <c r="AB52" s="205">
        <f t="shared" si="0"/>
        <v>0</v>
      </c>
      <c r="AC52" s="548">
        <f>+E171</f>
        <v>0</v>
      </c>
      <c r="AD52" s="165"/>
      <c r="AE52" s="165"/>
      <c r="AF52" s="165"/>
      <c r="AG52" s="165"/>
      <c r="AH52" s="165"/>
    </row>
    <row r="53" spans="1:38" ht="14.45" customHeight="1">
      <c r="A53" s="557">
        <v>0</v>
      </c>
      <c r="B53" s="558">
        <v>0</v>
      </c>
      <c r="C53" s="558">
        <v>0</v>
      </c>
      <c r="D53" s="558">
        <v>0</v>
      </c>
      <c r="E53" s="558">
        <v>0</v>
      </c>
      <c r="F53" s="558">
        <v>0</v>
      </c>
      <c r="G53" s="558">
        <v>0</v>
      </c>
      <c r="H53" s="558">
        <v>0</v>
      </c>
      <c r="I53" s="559">
        <v>0</v>
      </c>
      <c r="K53" s="199"/>
      <c r="L53" s="181"/>
      <c r="M53" s="201" t="s">
        <v>320</v>
      </c>
      <c r="N53" s="202"/>
      <c r="O53" s="220" t="s">
        <v>598</v>
      </c>
      <c r="P53" s="759">
        <f>'Ｓ４４（1969）'!A52</f>
        <v>0</v>
      </c>
      <c r="Q53" s="205">
        <f>'Ｓ４４（1969）'!B52</f>
        <v>0</v>
      </c>
      <c r="R53" s="205">
        <f>'Ｓ４４（1969）'!D52</f>
        <v>0</v>
      </c>
      <c r="S53" s="205">
        <f>'Ｓ４４（1969）'!E52</f>
        <v>0</v>
      </c>
      <c r="T53" s="206">
        <f>'Ｓ４４（1969）'!G52</f>
        <v>0</v>
      </c>
      <c r="U53" s="207"/>
      <c r="V53" s="221"/>
      <c r="W53" s="222"/>
      <c r="X53" s="222"/>
      <c r="Y53" s="223"/>
      <c r="Z53" s="228"/>
      <c r="AA53" s="234"/>
      <c r="AB53" s="229"/>
      <c r="AC53" s="546"/>
      <c r="AD53" s="165"/>
      <c r="AE53" s="165"/>
      <c r="AF53" s="165"/>
      <c r="AG53" s="165"/>
      <c r="AH53" s="165"/>
    </row>
    <row r="54" spans="1:38" ht="14.45" customHeight="1">
      <c r="A54" s="557">
        <v>0</v>
      </c>
      <c r="B54" s="558">
        <v>0</v>
      </c>
      <c r="C54" s="558">
        <v>0</v>
      </c>
      <c r="D54" s="558">
        <v>0</v>
      </c>
      <c r="E54" s="558">
        <v>0</v>
      </c>
      <c r="F54" s="558">
        <v>0</v>
      </c>
      <c r="G54" s="558">
        <v>0</v>
      </c>
      <c r="H54" s="558">
        <v>0</v>
      </c>
      <c r="I54" s="559">
        <v>0</v>
      </c>
      <c r="K54" s="199"/>
      <c r="L54" s="181"/>
      <c r="M54" s="201" t="s">
        <v>319</v>
      </c>
      <c r="N54" s="202"/>
      <c r="O54" s="220" t="s">
        <v>599</v>
      </c>
      <c r="P54" s="759">
        <f>'Ｓ４４（1969）'!A53</f>
        <v>0</v>
      </c>
      <c r="Q54" s="205">
        <f>'Ｓ４４（1969）'!B53</f>
        <v>0</v>
      </c>
      <c r="R54" s="205">
        <f>'Ｓ４４（1969）'!D53</f>
        <v>0</v>
      </c>
      <c r="S54" s="205">
        <f>'Ｓ４４（1969）'!E53</f>
        <v>0</v>
      </c>
      <c r="T54" s="206">
        <f>'Ｓ４４（1969）'!G53</f>
        <v>0</v>
      </c>
      <c r="U54" s="207"/>
      <c r="V54" s="221" t="s">
        <v>319</v>
      </c>
      <c r="W54" s="222"/>
      <c r="X54" s="222"/>
      <c r="Y54" s="223" t="s">
        <v>542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8">
        <v>0</v>
      </c>
      <c r="I55" s="559">
        <v>0</v>
      </c>
      <c r="K55" s="199"/>
      <c r="L55" s="181" t="s">
        <v>600</v>
      </c>
      <c r="M55" s="201" t="s">
        <v>318</v>
      </c>
      <c r="N55" s="202"/>
      <c r="O55" s="220" t="s">
        <v>601</v>
      </c>
      <c r="P55" s="759">
        <f>'Ｓ４４（1969）'!A54</f>
        <v>0</v>
      </c>
      <c r="Q55" s="205">
        <f>'Ｓ４４（1969）'!B54</f>
        <v>0</v>
      </c>
      <c r="R55" s="205">
        <f>'Ｓ４４（1969）'!D54</f>
        <v>0</v>
      </c>
      <c r="S55" s="205">
        <f>'Ｓ４４（1969）'!E54</f>
        <v>0</v>
      </c>
      <c r="T55" s="206">
        <f>'Ｓ４４（1969）'!G54</f>
        <v>0</v>
      </c>
      <c r="U55" s="207"/>
      <c r="V55" s="178"/>
      <c r="W55" s="175"/>
      <c r="X55" s="175"/>
      <c r="Y55" s="216"/>
      <c r="Z55" s="236"/>
      <c r="AA55" s="237"/>
      <c r="AB55" s="237"/>
      <c r="AC55" s="547"/>
      <c r="AD55" s="165"/>
      <c r="AE55" s="165"/>
      <c r="AF55" s="165"/>
      <c r="AG55" s="165"/>
      <c r="AH55" s="165"/>
    </row>
    <row r="56" spans="1:38" ht="14.45" customHeight="1">
      <c r="A56" s="557">
        <v>0</v>
      </c>
      <c r="B56" s="558">
        <v>0</v>
      </c>
      <c r="C56" s="558">
        <v>0</v>
      </c>
      <c r="D56" s="558">
        <v>0</v>
      </c>
      <c r="E56" s="558">
        <v>0</v>
      </c>
      <c r="F56" s="558">
        <v>0</v>
      </c>
      <c r="G56" s="558">
        <v>0</v>
      </c>
      <c r="H56" s="558">
        <v>0</v>
      </c>
      <c r="I56" s="559">
        <v>0</v>
      </c>
      <c r="K56" s="199"/>
      <c r="L56" s="181"/>
      <c r="M56" s="201" t="s">
        <v>317</v>
      </c>
      <c r="N56" s="202"/>
      <c r="O56" s="220" t="s">
        <v>602</v>
      </c>
      <c r="P56" s="759">
        <f>'Ｓ４４（1969）'!A55</f>
        <v>0</v>
      </c>
      <c r="Q56" s="205">
        <f>'Ｓ４４（1969）'!B55</f>
        <v>0</v>
      </c>
      <c r="R56" s="205">
        <f>'Ｓ４４（1969）'!D55</f>
        <v>0</v>
      </c>
      <c r="S56" s="205">
        <f>'Ｓ４４（1969）'!E55</f>
        <v>0</v>
      </c>
      <c r="T56" s="206">
        <f>'Ｓ４４（1969）'!G55</f>
        <v>0</v>
      </c>
      <c r="U56" s="207"/>
      <c r="V56" s="200"/>
      <c r="W56" s="172"/>
      <c r="X56" s="172"/>
      <c r="Y56" s="212"/>
      <c r="Z56" s="209"/>
      <c r="AA56" s="210"/>
      <c r="AB56" s="210"/>
      <c r="AC56" s="545"/>
      <c r="AD56" s="165"/>
      <c r="AE56" s="165"/>
      <c r="AF56" s="165"/>
      <c r="AG56" s="165"/>
      <c r="AH56" s="165"/>
    </row>
    <row r="57" spans="1:38" ht="14.45" customHeight="1">
      <c r="A57" s="557">
        <v>0</v>
      </c>
      <c r="B57" s="558">
        <v>0</v>
      </c>
      <c r="C57" s="558">
        <v>0</v>
      </c>
      <c r="D57" s="558">
        <v>0</v>
      </c>
      <c r="E57" s="558">
        <v>0</v>
      </c>
      <c r="F57" s="558">
        <v>0</v>
      </c>
      <c r="G57" s="558">
        <v>0</v>
      </c>
      <c r="H57" s="558">
        <v>0</v>
      </c>
      <c r="I57" s="559">
        <v>0</v>
      </c>
      <c r="K57" s="199"/>
      <c r="L57" s="181"/>
      <c r="M57" s="201" t="s">
        <v>316</v>
      </c>
      <c r="N57" s="202"/>
      <c r="O57" s="220" t="s">
        <v>603</v>
      </c>
      <c r="P57" s="759">
        <f>'Ｓ４４（1969）'!A56</f>
        <v>0</v>
      </c>
      <c r="Q57" s="205">
        <f>'Ｓ４４（1969）'!B56</f>
        <v>0</v>
      </c>
      <c r="R57" s="205">
        <f>'Ｓ４４（1969）'!D56</f>
        <v>0</v>
      </c>
      <c r="S57" s="205">
        <f>'Ｓ４４（1969）'!E56</f>
        <v>0</v>
      </c>
      <c r="T57" s="206">
        <f>'Ｓ４４（1969）'!G56</f>
        <v>0</v>
      </c>
      <c r="U57" s="207"/>
      <c r="V57" s="200"/>
      <c r="W57" s="172"/>
      <c r="X57" s="172"/>
      <c r="Y57" s="212"/>
      <c r="Z57" s="209"/>
      <c r="AA57" s="210"/>
      <c r="AB57" s="210"/>
      <c r="AC57" s="545"/>
      <c r="AD57" s="165"/>
      <c r="AE57" s="165"/>
      <c r="AF57" s="165"/>
      <c r="AG57" s="165"/>
      <c r="AH57" s="165"/>
    </row>
    <row r="58" spans="1:38" ht="14.45" customHeight="1" thickBot="1">
      <c r="A58" s="557">
        <v>0</v>
      </c>
      <c r="B58" s="558">
        <v>0</v>
      </c>
      <c r="C58" s="558">
        <v>0</v>
      </c>
      <c r="D58" s="558">
        <v>0</v>
      </c>
      <c r="E58" s="558">
        <v>0</v>
      </c>
      <c r="F58" s="558">
        <v>0</v>
      </c>
      <c r="G58" s="558">
        <v>0</v>
      </c>
      <c r="H58" s="558">
        <v>0</v>
      </c>
      <c r="I58" s="559">
        <v>0</v>
      </c>
      <c r="K58" s="199"/>
      <c r="L58" s="181" t="s">
        <v>551</v>
      </c>
      <c r="M58" s="201" t="s">
        <v>315</v>
      </c>
      <c r="N58" s="202"/>
      <c r="O58" s="220" t="s">
        <v>604</v>
      </c>
      <c r="P58" s="759">
        <f>'Ｓ４４（1969）'!A57</f>
        <v>0</v>
      </c>
      <c r="Q58" s="205">
        <f>'Ｓ４４（1969）'!B57</f>
        <v>0</v>
      </c>
      <c r="R58" s="205">
        <f>'Ｓ４４（1969）'!D57</f>
        <v>0</v>
      </c>
      <c r="S58" s="205">
        <f>'Ｓ４４（1969）'!E57</f>
        <v>0</v>
      </c>
      <c r="T58" s="206">
        <f>'Ｓ４４（1969）'!G57</f>
        <v>0</v>
      </c>
      <c r="U58" s="207"/>
      <c r="V58" s="200"/>
      <c r="W58" s="172"/>
      <c r="X58" s="172"/>
      <c r="Y58" s="212"/>
      <c r="Z58" s="209"/>
      <c r="AA58" s="210"/>
      <c r="AB58" s="210"/>
      <c r="AC58" s="545"/>
      <c r="AD58" s="165"/>
      <c r="AE58" s="165"/>
      <c r="AF58" s="165"/>
      <c r="AG58" s="165"/>
      <c r="AH58" s="165"/>
    </row>
    <row r="59" spans="1:38" ht="14.45" customHeight="1" thickTop="1" thickBot="1">
      <c r="A59" s="560">
        <v>0</v>
      </c>
      <c r="B59" s="561">
        <v>0</v>
      </c>
      <c r="C59" s="561">
        <v>0</v>
      </c>
      <c r="D59" s="561">
        <v>0</v>
      </c>
      <c r="E59" s="561">
        <v>0</v>
      </c>
      <c r="F59" s="561">
        <v>0</v>
      </c>
      <c r="G59" s="561">
        <v>0</v>
      </c>
      <c r="H59" s="561">
        <v>0</v>
      </c>
      <c r="I59" s="562">
        <v>0</v>
      </c>
      <c r="K59" s="199"/>
      <c r="L59" s="221"/>
      <c r="M59" s="201" t="s">
        <v>292</v>
      </c>
      <c r="N59" s="202"/>
      <c r="O59" s="220" t="s">
        <v>605</v>
      </c>
      <c r="P59" s="759">
        <f>'Ｓ４４（1969）'!A58</f>
        <v>0</v>
      </c>
      <c r="Q59" s="205">
        <f>'Ｓ４４（1969）'!B58</f>
        <v>0</v>
      </c>
      <c r="R59" s="205">
        <f>'Ｓ４４（1969）'!D58</f>
        <v>0</v>
      </c>
      <c r="S59" s="205">
        <f>'Ｓ４４（1969）'!E58</f>
        <v>0</v>
      </c>
      <c r="T59" s="206">
        <f>'Ｓ４４（1969）'!G58</f>
        <v>0</v>
      </c>
      <c r="U59" s="207"/>
      <c r="V59" s="221"/>
      <c r="W59" s="222"/>
      <c r="X59" s="222"/>
      <c r="Y59" s="223"/>
      <c r="Z59" s="228"/>
      <c r="AA59" s="229"/>
      <c r="AB59" s="229"/>
      <c r="AC59" s="546"/>
      <c r="AD59" s="1053"/>
      <c r="AE59" s="1053"/>
      <c r="AF59" s="1053"/>
      <c r="AG59" s="991"/>
      <c r="AH59" s="991"/>
      <c r="AI59" s="992" t="s">
        <v>847</v>
      </c>
      <c r="AJ59" s="1044" t="s">
        <v>848</v>
      </c>
      <c r="AK59" s="991"/>
      <c r="AL59" s="1370"/>
    </row>
    <row r="60" spans="1:38" ht="14.45" customHeight="1">
      <c r="K60" s="199"/>
      <c r="L60" s="201" t="s">
        <v>292</v>
      </c>
      <c r="M60" s="202"/>
      <c r="N60" s="202"/>
      <c r="O60" s="220" t="s">
        <v>606</v>
      </c>
      <c r="P60" s="759">
        <f>'Ｓ４４（1969）'!A59</f>
        <v>0</v>
      </c>
      <c r="Q60" s="205">
        <f>'Ｓ４４（1969）'!B59</f>
        <v>0</v>
      </c>
      <c r="R60" s="205">
        <f>'Ｓ４４（1969）'!D59</f>
        <v>0</v>
      </c>
      <c r="S60" s="205">
        <f>'Ｓ４４（1969）'!E59</f>
        <v>0</v>
      </c>
      <c r="T60" s="206">
        <f>'Ｓ４４（1969）'!G59</f>
        <v>0</v>
      </c>
      <c r="U60" s="207"/>
      <c r="V60" s="221" t="s">
        <v>13</v>
      </c>
      <c r="W60" s="222"/>
      <c r="X60" s="222"/>
      <c r="Y60" s="223" t="s">
        <v>849</v>
      </c>
      <c r="Z60" s="231">
        <f>+A177</f>
        <v>0</v>
      </c>
      <c r="AA60" s="205">
        <f>+B177</f>
        <v>0</v>
      </c>
      <c r="AB60" s="205">
        <f>+C177</f>
        <v>0</v>
      </c>
      <c r="AC60" s="548">
        <f>+E177</f>
        <v>0</v>
      </c>
      <c r="AD60" s="1055"/>
      <c r="AE60" s="1055"/>
      <c r="AF60" s="1055"/>
      <c r="AG60" s="996"/>
      <c r="AH60" s="996"/>
      <c r="AI60" s="1004"/>
      <c r="AJ60" s="1002" t="s">
        <v>2</v>
      </c>
      <c r="AK60" s="1002" t="s">
        <v>3</v>
      </c>
      <c r="AL60" s="1375" t="s">
        <v>393</v>
      </c>
    </row>
    <row r="61" spans="1:38" ht="14.45" customHeight="1" thickBot="1">
      <c r="K61" s="199"/>
      <c r="L61" s="243" t="s">
        <v>291</v>
      </c>
      <c r="M61" s="244"/>
      <c r="N61" s="244"/>
      <c r="O61" s="762"/>
      <c r="P61" s="761">
        <f>SUM(P8:P60)-P9-P10-P12-P13-P15-P16-P17-P30-P31-P32-P40-P41-P42-P43-P44-P49-P50</f>
        <v>228610</v>
      </c>
      <c r="Q61" s="247">
        <f>SUM(Q8:Q60)-Q9-Q10-Q12-Q13-Q15-Q16-Q17-Q30-Q31-Q32-Q40-Q41-Q42-Q43-Q44-Q49-Q50</f>
        <v>85783</v>
      </c>
      <c r="R61" s="247">
        <f>SUM(R8:R60)-R9-R10-R12-R13-R15-R16-R17-R30-R31-R32-R40-R41-R42-R43-R44-R49-R50</f>
        <v>16701</v>
      </c>
      <c r="S61" s="247">
        <f>SUM(S8:S60)-S9-S10-S12-S13-S15-S16-S17-S30-S31-S32-S40-S41-S42-S43-S44-S49-S50</f>
        <v>45333</v>
      </c>
      <c r="T61" s="248">
        <f>SUM(T8:T60)-T9-T10-T12-T13-T15-T16-T17-T30-T31-T32-T40-T41-T42-T43-T44-T49-T50</f>
        <v>24300</v>
      </c>
      <c r="U61" s="249"/>
      <c r="V61" s="243" t="s">
        <v>82</v>
      </c>
      <c r="W61" s="244"/>
      <c r="X61" s="244"/>
      <c r="Y61" s="245"/>
      <c r="Z61" s="250">
        <f>Z12+Z33+Z40+Z45+Z51+Z52+Z54+Z60</f>
        <v>507</v>
      </c>
      <c r="AA61" s="247">
        <f>AA12+AA33+AA40+AA45+AA51+AA52+AA54+AA60</f>
        <v>0</v>
      </c>
      <c r="AB61" s="251">
        <f>AB12+AB33+AB40+AB45+AB51+AB52+AB54+AB60</f>
        <v>0</v>
      </c>
      <c r="AC61" s="516">
        <f>AC12+AC33+AC40+AC45+AC51+AC52+AC54+AC60</f>
        <v>0</v>
      </c>
      <c r="AD61" s="1056"/>
      <c r="AE61" s="1056"/>
      <c r="AF61" s="1056"/>
      <c r="AG61" s="1011"/>
      <c r="AH61" s="1011"/>
      <c r="AI61" s="1012" t="s">
        <v>5</v>
      </c>
      <c r="AJ61" s="1009" t="s">
        <v>6</v>
      </c>
      <c r="AK61" s="1009" t="s">
        <v>7</v>
      </c>
      <c r="AL61" s="1367" t="s">
        <v>398</v>
      </c>
    </row>
    <row r="62" spans="1:38" ht="14.45" customHeight="1">
      <c r="A62" s="554">
        <v>39095</v>
      </c>
      <c r="B62" s="555">
        <v>39095</v>
      </c>
      <c r="C62" s="555">
        <v>0</v>
      </c>
      <c r="D62" s="555">
        <v>860</v>
      </c>
      <c r="E62" s="555">
        <v>3929</v>
      </c>
      <c r="F62" s="555">
        <v>1200</v>
      </c>
      <c r="G62" s="555">
        <v>6021</v>
      </c>
      <c r="H62" s="556">
        <v>27085</v>
      </c>
      <c r="K62" s="188"/>
      <c r="L62" s="189" t="s">
        <v>475</v>
      </c>
      <c r="M62" s="190"/>
      <c r="N62" s="190"/>
      <c r="O62" s="191" t="s">
        <v>541</v>
      </c>
      <c r="P62" s="257">
        <f>+A63</f>
        <v>620</v>
      </c>
      <c r="Q62" s="258">
        <f>+B63</f>
        <v>620</v>
      </c>
      <c r="R62" s="540"/>
      <c r="S62" s="258">
        <f>+D63</f>
        <v>0</v>
      </c>
      <c r="T62" s="541">
        <f>+F63</f>
        <v>0</v>
      </c>
      <c r="U62" s="262"/>
      <c r="V62" s="189" t="s">
        <v>8</v>
      </c>
      <c r="W62" s="190"/>
      <c r="X62" s="190"/>
      <c r="Y62" s="191"/>
      <c r="Z62" s="263"/>
      <c r="AA62" s="264"/>
      <c r="AB62" s="264"/>
      <c r="AC62" s="265"/>
      <c r="AD62" s="262"/>
      <c r="AE62" s="189" t="s">
        <v>8</v>
      </c>
      <c r="AF62" s="190"/>
      <c r="AG62" s="190"/>
      <c r="AH62" s="191"/>
      <c r="AI62" s="263"/>
      <c r="AJ62" s="264"/>
      <c r="AK62" s="264"/>
      <c r="AL62" s="1366"/>
    </row>
    <row r="63" spans="1:38" ht="14.45" customHeight="1">
      <c r="A63" s="557">
        <v>620</v>
      </c>
      <c r="B63" s="558">
        <v>620</v>
      </c>
      <c r="C63" s="558">
        <v>0</v>
      </c>
      <c r="D63" s="558">
        <v>0</v>
      </c>
      <c r="E63" s="558">
        <v>0</v>
      </c>
      <c r="F63" s="558">
        <v>0</v>
      </c>
      <c r="G63" s="558">
        <v>0</v>
      </c>
      <c r="H63" s="559">
        <v>620</v>
      </c>
      <c r="K63" s="199"/>
      <c r="L63" s="200"/>
      <c r="M63" s="201" t="s">
        <v>293</v>
      </c>
      <c r="N63" s="202"/>
      <c r="O63" s="203" t="s">
        <v>542</v>
      </c>
      <c r="P63" s="204">
        <f>+A64</f>
        <v>0</v>
      </c>
      <c r="Q63" s="205">
        <f>+B64</f>
        <v>0</v>
      </c>
      <c r="R63" s="297"/>
      <c r="S63" s="205">
        <f>+D64</f>
        <v>0</v>
      </c>
      <c r="T63" s="268">
        <f>+F64</f>
        <v>0</v>
      </c>
      <c r="U63" s="269"/>
      <c r="V63" s="200"/>
      <c r="W63" s="201"/>
      <c r="X63" s="202"/>
      <c r="Y63" s="220"/>
      <c r="Z63" s="270"/>
      <c r="AA63" s="271"/>
      <c r="AB63" s="271"/>
      <c r="AC63" s="272"/>
      <c r="AD63" s="269"/>
      <c r="AE63" s="200"/>
      <c r="AF63" s="201"/>
      <c r="AG63" s="202"/>
      <c r="AH63" s="220"/>
      <c r="AI63" s="270"/>
      <c r="AJ63" s="271"/>
      <c r="AK63" s="271"/>
      <c r="AL63" s="1365"/>
    </row>
    <row r="64" spans="1:38" ht="14.45" customHeight="1">
      <c r="A64" s="557">
        <v>0</v>
      </c>
      <c r="B64" s="558">
        <v>0</v>
      </c>
      <c r="C64" s="558">
        <v>0</v>
      </c>
      <c r="D64" s="558">
        <v>0</v>
      </c>
      <c r="E64" s="558">
        <v>0</v>
      </c>
      <c r="F64" s="558">
        <v>0</v>
      </c>
      <c r="G64" s="558">
        <v>0</v>
      </c>
      <c r="H64" s="559">
        <v>0</v>
      </c>
      <c r="K64" s="199"/>
      <c r="L64" s="200"/>
      <c r="M64" s="201" t="s">
        <v>292</v>
      </c>
      <c r="N64" s="172"/>
      <c r="O64" s="212"/>
      <c r="P64" s="213">
        <f>P62-P63</f>
        <v>620</v>
      </c>
      <c r="Q64" s="214">
        <f>Q62-Q63</f>
        <v>620</v>
      </c>
      <c r="R64" s="274"/>
      <c r="S64" s="214">
        <f>S62-S63</f>
        <v>0</v>
      </c>
      <c r="T64" s="542">
        <f>T62-T63</f>
        <v>0</v>
      </c>
      <c r="U64" s="269"/>
      <c r="V64" s="200"/>
      <c r="W64" s="201" t="s">
        <v>13</v>
      </c>
      <c r="X64" s="172"/>
      <c r="Y64" s="212" t="s">
        <v>9</v>
      </c>
      <c r="Z64" s="307">
        <f>+A117</f>
        <v>2180</v>
      </c>
      <c r="AA64" s="277">
        <f>+B117</f>
        <v>0</v>
      </c>
      <c r="AB64" s="550">
        <f>+C117</f>
        <v>0</v>
      </c>
      <c r="AC64" s="549">
        <f>+E117</f>
        <v>0</v>
      </c>
      <c r="AD64" s="269"/>
      <c r="AE64" s="200"/>
      <c r="AF64" s="201" t="s">
        <v>13</v>
      </c>
      <c r="AG64" s="172"/>
      <c r="AH64" s="212" t="s">
        <v>850</v>
      </c>
      <c r="AI64" s="307">
        <f>+A140</f>
        <v>0</v>
      </c>
      <c r="AJ64" s="277">
        <f>+B140</f>
        <v>0</v>
      </c>
      <c r="AK64" s="277">
        <f>+C140</f>
        <v>0</v>
      </c>
      <c r="AL64" s="1364">
        <f>+D140</f>
        <v>0</v>
      </c>
    </row>
    <row r="65" spans="1:38" ht="14.45" customHeight="1">
      <c r="A65" s="557">
        <v>0</v>
      </c>
      <c r="B65" s="558">
        <v>0</v>
      </c>
      <c r="C65" s="558">
        <v>0</v>
      </c>
      <c r="D65" s="558">
        <v>0</v>
      </c>
      <c r="E65" s="558">
        <v>0</v>
      </c>
      <c r="F65" s="558">
        <v>0</v>
      </c>
      <c r="G65" s="558">
        <v>0</v>
      </c>
      <c r="H65" s="559">
        <v>0</v>
      </c>
      <c r="K65" s="199" t="s">
        <v>4</v>
      </c>
      <c r="L65" s="178" t="s">
        <v>476</v>
      </c>
      <c r="M65" s="175"/>
      <c r="N65" s="175"/>
      <c r="O65" s="216" t="s">
        <v>543</v>
      </c>
      <c r="P65" s="217">
        <f>+A65</f>
        <v>0</v>
      </c>
      <c r="Q65" s="218">
        <f>+B65</f>
        <v>0</v>
      </c>
      <c r="R65" s="517"/>
      <c r="S65" s="218">
        <f>+D65</f>
        <v>0</v>
      </c>
      <c r="T65" s="543">
        <f>+F65</f>
        <v>0</v>
      </c>
      <c r="U65" s="269" t="s">
        <v>4</v>
      </c>
      <c r="V65" s="178" t="s">
        <v>14</v>
      </c>
      <c r="W65" s="175"/>
      <c r="X65" s="175"/>
      <c r="Y65" s="216"/>
      <c r="Z65" s="284"/>
      <c r="AA65" s="285"/>
      <c r="AB65" s="285"/>
      <c r="AC65" s="286"/>
      <c r="AD65" s="269" t="s">
        <v>4</v>
      </c>
      <c r="AE65" s="178" t="s">
        <v>14</v>
      </c>
      <c r="AF65" s="175"/>
      <c r="AG65" s="175"/>
      <c r="AH65" s="216"/>
      <c r="AI65" s="284"/>
      <c r="AJ65" s="285"/>
      <c r="AK65" s="285"/>
      <c r="AL65" s="1374"/>
    </row>
    <row r="66" spans="1:38" ht="14.45" customHeight="1">
      <c r="A66" s="557">
        <v>0</v>
      </c>
      <c r="B66" s="558">
        <v>0</v>
      </c>
      <c r="C66" s="558">
        <v>0</v>
      </c>
      <c r="D66" s="558">
        <v>0</v>
      </c>
      <c r="E66" s="558">
        <v>0</v>
      </c>
      <c r="F66" s="558">
        <v>0</v>
      </c>
      <c r="G66" s="558">
        <v>0</v>
      </c>
      <c r="H66" s="559">
        <v>0</v>
      </c>
      <c r="K66" s="199"/>
      <c r="L66" s="200"/>
      <c r="M66" s="201" t="s">
        <v>313</v>
      </c>
      <c r="N66" s="202"/>
      <c r="O66" s="203" t="s">
        <v>544</v>
      </c>
      <c r="P66" s="204">
        <f>+A66</f>
        <v>0</v>
      </c>
      <c r="Q66" s="205">
        <f>+B66</f>
        <v>0</v>
      </c>
      <c r="R66" s="297"/>
      <c r="S66" s="205">
        <f>+D66</f>
        <v>0</v>
      </c>
      <c r="T66" s="268">
        <f>+F66</f>
        <v>0</v>
      </c>
      <c r="U66" s="269"/>
      <c r="V66" s="200"/>
      <c r="W66" s="201"/>
      <c r="X66" s="202"/>
      <c r="Y66" s="203"/>
      <c r="Z66" s="288"/>
      <c r="AA66" s="289"/>
      <c r="AB66" s="289"/>
      <c r="AC66" s="290"/>
      <c r="AD66" s="269"/>
      <c r="AE66" s="200"/>
      <c r="AF66" s="201"/>
      <c r="AG66" s="202"/>
      <c r="AH66" s="203"/>
      <c r="AI66" s="288"/>
      <c r="AJ66" s="289"/>
      <c r="AK66" s="289"/>
      <c r="AL66" s="1371"/>
    </row>
    <row r="67" spans="1:38" ht="14.45" customHeight="1">
      <c r="A67" s="557">
        <v>0</v>
      </c>
      <c r="B67" s="558">
        <v>0</v>
      </c>
      <c r="C67" s="558">
        <v>0</v>
      </c>
      <c r="D67" s="558">
        <v>0</v>
      </c>
      <c r="E67" s="558">
        <v>0</v>
      </c>
      <c r="F67" s="558">
        <v>0</v>
      </c>
      <c r="G67" s="558">
        <v>0</v>
      </c>
      <c r="H67" s="559">
        <v>0</v>
      </c>
      <c r="K67" s="199"/>
      <c r="L67" s="221"/>
      <c r="M67" s="201" t="s">
        <v>292</v>
      </c>
      <c r="N67" s="222"/>
      <c r="O67" s="223"/>
      <c r="P67" s="213">
        <f>P65-P66</f>
        <v>0</v>
      </c>
      <c r="Q67" s="214">
        <f>Q65-Q66</f>
        <v>0</v>
      </c>
      <c r="R67" s="274"/>
      <c r="S67" s="214">
        <f>S65-S66</f>
        <v>0</v>
      </c>
      <c r="T67" s="542">
        <f>T65-T66</f>
        <v>0</v>
      </c>
      <c r="U67" s="269"/>
      <c r="V67" s="221"/>
      <c r="W67" s="201" t="s">
        <v>13</v>
      </c>
      <c r="X67" s="222"/>
      <c r="Y67" s="212" t="s">
        <v>851</v>
      </c>
      <c r="Z67" s="307">
        <f>+A118</f>
        <v>0</v>
      </c>
      <c r="AA67" s="277">
        <f>+B118</f>
        <v>0</v>
      </c>
      <c r="AB67" s="550">
        <f>+C118</f>
        <v>0</v>
      </c>
      <c r="AC67" s="549">
        <f>+E118</f>
        <v>0</v>
      </c>
      <c r="AD67" s="269"/>
      <c r="AE67" s="221"/>
      <c r="AF67" s="201" t="s">
        <v>13</v>
      </c>
      <c r="AG67" s="222"/>
      <c r="AH67" s="212" t="s">
        <v>852</v>
      </c>
      <c r="AI67" s="307">
        <f>+A141</f>
        <v>0</v>
      </c>
      <c r="AJ67" s="277">
        <f>+B141</f>
        <v>0</v>
      </c>
      <c r="AK67" s="277">
        <f>+C141</f>
        <v>0</v>
      </c>
      <c r="AL67" s="1364">
        <f>+D141</f>
        <v>0</v>
      </c>
    </row>
    <row r="68" spans="1:38" ht="14.45" customHeight="1">
      <c r="A68" s="557">
        <v>0</v>
      </c>
      <c r="B68" s="558">
        <v>0</v>
      </c>
      <c r="C68" s="558">
        <v>0</v>
      </c>
      <c r="D68" s="558">
        <v>0</v>
      </c>
      <c r="E68" s="558">
        <v>0</v>
      </c>
      <c r="F68" s="558">
        <v>0</v>
      </c>
      <c r="G68" s="558">
        <v>0</v>
      </c>
      <c r="H68" s="559">
        <v>0</v>
      </c>
      <c r="K68" s="199" t="s">
        <v>4</v>
      </c>
      <c r="L68" s="174"/>
      <c r="M68" s="200" t="s">
        <v>545</v>
      </c>
      <c r="N68" s="202"/>
      <c r="O68" s="203" t="s">
        <v>546</v>
      </c>
      <c r="P68" s="204">
        <f t="shared" ref="P68:Q70" si="1">+A68</f>
        <v>0</v>
      </c>
      <c r="Q68" s="205">
        <f t="shared" si="1"/>
        <v>0</v>
      </c>
      <c r="R68" s="297"/>
      <c r="S68" s="205">
        <f>+D68</f>
        <v>0</v>
      </c>
      <c r="T68" s="268">
        <f>+F68</f>
        <v>0</v>
      </c>
      <c r="U68" s="269" t="s">
        <v>4</v>
      </c>
      <c r="V68" s="174"/>
      <c r="W68" s="178"/>
      <c r="X68" s="175"/>
      <c r="Y68" s="292"/>
      <c r="Z68" s="284"/>
      <c r="AA68" s="285"/>
      <c r="AB68" s="285"/>
      <c r="AC68" s="286"/>
      <c r="AD68" s="269" t="s">
        <v>4</v>
      </c>
      <c r="AE68" s="174"/>
      <c r="AF68" s="178"/>
      <c r="AG68" s="175"/>
      <c r="AH68" s="292"/>
      <c r="AI68" s="284"/>
      <c r="AJ68" s="285"/>
      <c r="AK68" s="285"/>
      <c r="AL68" s="1374"/>
    </row>
    <row r="69" spans="1:38" ht="14.45" customHeight="1">
      <c r="A69" s="557">
        <v>0</v>
      </c>
      <c r="B69" s="558">
        <v>0</v>
      </c>
      <c r="C69" s="558">
        <v>0</v>
      </c>
      <c r="D69" s="558">
        <v>0</v>
      </c>
      <c r="E69" s="558">
        <v>0</v>
      </c>
      <c r="F69" s="558">
        <v>0</v>
      </c>
      <c r="G69" s="558">
        <v>0</v>
      </c>
      <c r="H69" s="559">
        <v>0</v>
      </c>
      <c r="K69" s="199"/>
      <c r="L69" s="181" t="s">
        <v>547</v>
      </c>
      <c r="M69" s="200"/>
      <c r="N69" s="201" t="s">
        <v>310</v>
      </c>
      <c r="O69" s="203" t="s">
        <v>548</v>
      </c>
      <c r="P69" s="204">
        <f t="shared" si="1"/>
        <v>0</v>
      </c>
      <c r="Q69" s="205">
        <f t="shared" si="1"/>
        <v>0</v>
      </c>
      <c r="R69" s="297"/>
      <c r="S69" s="205">
        <f>+D69</f>
        <v>0</v>
      </c>
      <c r="T69" s="268">
        <f>+F69</f>
        <v>0</v>
      </c>
      <c r="U69" s="269"/>
      <c r="V69" s="181" t="s">
        <v>102</v>
      </c>
      <c r="W69" s="200"/>
      <c r="X69" s="172"/>
      <c r="Y69" s="208"/>
      <c r="Z69" s="293"/>
      <c r="AA69" s="294"/>
      <c r="AB69" s="294"/>
      <c r="AC69" s="295"/>
      <c r="AD69" s="269"/>
      <c r="AE69" s="181" t="s">
        <v>102</v>
      </c>
      <c r="AF69" s="200"/>
      <c r="AG69" s="172"/>
      <c r="AH69" s="208"/>
      <c r="AI69" s="293"/>
      <c r="AJ69" s="294"/>
      <c r="AK69" s="294"/>
      <c r="AL69" s="1368"/>
    </row>
    <row r="70" spans="1:38" ht="14.45" customHeight="1">
      <c r="A70" s="557">
        <v>0</v>
      </c>
      <c r="B70" s="558">
        <v>0</v>
      </c>
      <c r="C70" s="558">
        <v>0</v>
      </c>
      <c r="D70" s="558">
        <v>0</v>
      </c>
      <c r="E70" s="558">
        <v>0</v>
      </c>
      <c r="F70" s="558">
        <v>0</v>
      </c>
      <c r="G70" s="558">
        <v>0</v>
      </c>
      <c r="H70" s="559">
        <v>0</v>
      </c>
      <c r="K70" s="199"/>
      <c r="L70" s="181" t="s">
        <v>549</v>
      </c>
      <c r="M70" s="181"/>
      <c r="N70" s="201" t="s">
        <v>309</v>
      </c>
      <c r="O70" s="203" t="s">
        <v>550</v>
      </c>
      <c r="P70" s="204">
        <f t="shared" si="1"/>
        <v>0</v>
      </c>
      <c r="Q70" s="205">
        <f t="shared" si="1"/>
        <v>0</v>
      </c>
      <c r="R70" s="297"/>
      <c r="S70" s="205">
        <f>+D70</f>
        <v>0</v>
      </c>
      <c r="T70" s="268">
        <f>+F70</f>
        <v>0</v>
      </c>
      <c r="U70" s="269"/>
      <c r="V70" s="181" t="s">
        <v>103</v>
      </c>
      <c r="W70" s="200"/>
      <c r="X70" s="172"/>
      <c r="Y70" s="208"/>
      <c r="Z70" s="293"/>
      <c r="AA70" s="294"/>
      <c r="AB70" s="294"/>
      <c r="AC70" s="295"/>
      <c r="AD70" s="269"/>
      <c r="AE70" s="181" t="s">
        <v>103</v>
      </c>
      <c r="AF70" s="200"/>
      <c r="AG70" s="172"/>
      <c r="AH70" s="208"/>
      <c r="AI70" s="293"/>
      <c r="AJ70" s="294"/>
      <c r="AK70" s="294"/>
      <c r="AL70" s="1368"/>
    </row>
    <row r="71" spans="1:38" ht="14.45" customHeight="1">
      <c r="A71" s="557">
        <v>0</v>
      </c>
      <c r="B71" s="558">
        <v>0</v>
      </c>
      <c r="C71" s="558">
        <v>0</v>
      </c>
      <c r="D71" s="558">
        <v>0</v>
      </c>
      <c r="E71" s="558">
        <v>0</v>
      </c>
      <c r="F71" s="558">
        <v>0</v>
      </c>
      <c r="G71" s="558">
        <v>0</v>
      </c>
      <c r="H71" s="559">
        <v>0</v>
      </c>
      <c r="K71" s="199"/>
      <c r="L71" s="181" t="s">
        <v>551</v>
      </c>
      <c r="M71" s="221"/>
      <c r="N71" s="201" t="s">
        <v>292</v>
      </c>
      <c r="O71" s="203"/>
      <c r="P71" s="224">
        <f>P68-P69-P70</f>
        <v>0</v>
      </c>
      <c r="Q71" s="225">
        <f>Q68-Q69-Q70</f>
        <v>0</v>
      </c>
      <c r="R71" s="297"/>
      <c r="S71" s="225">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1368"/>
    </row>
    <row r="72" spans="1:38" ht="14.45" customHeight="1">
      <c r="A72" s="557">
        <v>0</v>
      </c>
      <c r="B72" s="558">
        <v>0</v>
      </c>
      <c r="C72" s="558">
        <v>0</v>
      </c>
      <c r="D72" s="558">
        <v>0</v>
      </c>
      <c r="E72" s="558">
        <v>0</v>
      </c>
      <c r="F72" s="558">
        <v>0</v>
      </c>
      <c r="G72" s="558">
        <v>0</v>
      </c>
      <c r="H72" s="559">
        <v>0</v>
      </c>
      <c r="K72" s="199"/>
      <c r="L72" s="181"/>
      <c r="M72" s="201" t="s">
        <v>487</v>
      </c>
      <c r="N72" s="202"/>
      <c r="O72" s="203" t="s">
        <v>552</v>
      </c>
      <c r="P72" s="204">
        <f>+A71</f>
        <v>0</v>
      </c>
      <c r="Q72" s="205">
        <f>+B71</f>
        <v>0</v>
      </c>
      <c r="R72" s="297"/>
      <c r="S72" s="205">
        <f>+D71</f>
        <v>0</v>
      </c>
      <c r="T72" s="268">
        <f>+F71</f>
        <v>0</v>
      </c>
      <c r="U72" s="269"/>
      <c r="V72" s="181"/>
      <c r="W72" s="221"/>
      <c r="X72" s="222"/>
      <c r="Y72" s="298"/>
      <c r="Z72" s="288"/>
      <c r="AA72" s="289"/>
      <c r="AB72" s="289"/>
      <c r="AC72" s="290"/>
      <c r="AD72" s="269"/>
      <c r="AE72" s="181"/>
      <c r="AF72" s="221"/>
      <c r="AG72" s="222"/>
      <c r="AH72" s="298"/>
      <c r="AI72" s="288"/>
      <c r="AJ72" s="289"/>
      <c r="AK72" s="289"/>
      <c r="AL72" s="1371"/>
    </row>
    <row r="73" spans="1:38" ht="14.45" customHeight="1">
      <c r="A73" s="557">
        <v>0</v>
      </c>
      <c r="B73" s="558">
        <v>0</v>
      </c>
      <c r="C73" s="558">
        <v>0</v>
      </c>
      <c r="D73" s="558">
        <v>0</v>
      </c>
      <c r="E73" s="558">
        <v>0</v>
      </c>
      <c r="F73" s="558">
        <v>0</v>
      </c>
      <c r="G73" s="558">
        <v>0</v>
      </c>
      <c r="H73" s="559">
        <v>0</v>
      </c>
      <c r="K73" s="199"/>
      <c r="L73" s="221"/>
      <c r="M73" s="201" t="s">
        <v>292</v>
      </c>
      <c r="N73" s="202"/>
      <c r="O73" s="203" t="s">
        <v>553</v>
      </c>
      <c r="P73" s="204">
        <f t="shared" ref="P73:S74" si="2">+A72</f>
        <v>0</v>
      </c>
      <c r="Q73" s="205">
        <f t="shared" si="2"/>
        <v>0</v>
      </c>
      <c r="R73" s="297"/>
      <c r="S73" s="205">
        <f t="shared" si="2"/>
        <v>0</v>
      </c>
      <c r="T73" s="268">
        <f>+F72</f>
        <v>0</v>
      </c>
      <c r="U73" s="269"/>
      <c r="V73" s="221"/>
      <c r="W73" s="201" t="s">
        <v>13</v>
      </c>
      <c r="X73" s="202"/>
      <c r="Y73" s="216" t="s">
        <v>15</v>
      </c>
      <c r="Z73" s="307">
        <f t="shared" ref="Z73:AB75" si="3">+A119</f>
        <v>0</v>
      </c>
      <c r="AA73" s="277">
        <f t="shared" si="3"/>
        <v>0</v>
      </c>
      <c r="AB73" s="550">
        <f t="shared" si="3"/>
        <v>0</v>
      </c>
      <c r="AC73" s="549">
        <f>+E119</f>
        <v>0</v>
      </c>
      <c r="AD73" s="269"/>
      <c r="AE73" s="221"/>
      <c r="AF73" s="201" t="s">
        <v>13</v>
      </c>
      <c r="AG73" s="202"/>
      <c r="AH73" s="216" t="s">
        <v>853</v>
      </c>
      <c r="AI73" s="307">
        <f t="shared" ref="AI73:AL75" si="4">+A142</f>
        <v>0</v>
      </c>
      <c r="AJ73" s="277">
        <f t="shared" si="4"/>
        <v>0</v>
      </c>
      <c r="AK73" s="277">
        <f t="shared" si="4"/>
        <v>0</v>
      </c>
      <c r="AL73" s="1364">
        <f t="shared" si="4"/>
        <v>0</v>
      </c>
    </row>
    <row r="74" spans="1:38" ht="14.45" customHeight="1">
      <c r="A74" s="557">
        <v>6836</v>
      </c>
      <c r="B74" s="558">
        <v>6836</v>
      </c>
      <c r="C74" s="558">
        <v>0</v>
      </c>
      <c r="D74" s="558">
        <v>0</v>
      </c>
      <c r="E74" s="558">
        <v>264</v>
      </c>
      <c r="F74" s="558">
        <v>0</v>
      </c>
      <c r="G74" s="558">
        <v>0</v>
      </c>
      <c r="H74" s="559">
        <v>6572</v>
      </c>
      <c r="K74" s="199"/>
      <c r="L74" s="201" t="s">
        <v>478</v>
      </c>
      <c r="M74" s="202"/>
      <c r="N74" s="202"/>
      <c r="O74" s="203" t="s">
        <v>554</v>
      </c>
      <c r="P74" s="204">
        <f t="shared" si="2"/>
        <v>0</v>
      </c>
      <c r="Q74" s="205">
        <f t="shared" si="2"/>
        <v>0</v>
      </c>
      <c r="R74" s="297"/>
      <c r="S74" s="205">
        <f t="shared" si="2"/>
        <v>0</v>
      </c>
      <c r="T74" s="268">
        <f>+F73</f>
        <v>0</v>
      </c>
      <c r="U74" s="269"/>
      <c r="V74" s="201" t="s">
        <v>19</v>
      </c>
      <c r="W74" s="202"/>
      <c r="X74" s="202"/>
      <c r="Y74" s="216" t="s">
        <v>854</v>
      </c>
      <c r="Z74" s="307">
        <f t="shared" si="3"/>
        <v>0</v>
      </c>
      <c r="AA74" s="277">
        <f t="shared" si="3"/>
        <v>0</v>
      </c>
      <c r="AB74" s="550">
        <f t="shared" si="3"/>
        <v>0</v>
      </c>
      <c r="AC74" s="549">
        <f>+E120</f>
        <v>0</v>
      </c>
      <c r="AD74" s="269"/>
      <c r="AE74" s="201" t="s">
        <v>19</v>
      </c>
      <c r="AF74" s="202"/>
      <c r="AG74" s="202"/>
      <c r="AH74" s="216" t="s">
        <v>855</v>
      </c>
      <c r="AI74" s="307">
        <f t="shared" si="4"/>
        <v>0</v>
      </c>
      <c r="AJ74" s="277">
        <f t="shared" si="4"/>
        <v>0</v>
      </c>
      <c r="AK74" s="277">
        <f t="shared" si="4"/>
        <v>0</v>
      </c>
      <c r="AL74" s="1364">
        <f t="shared" si="4"/>
        <v>0</v>
      </c>
    </row>
    <row r="75" spans="1:38" ht="14.45" customHeight="1">
      <c r="A75" s="557">
        <v>1362</v>
      </c>
      <c r="B75" s="558">
        <v>1362</v>
      </c>
      <c r="C75" s="558">
        <v>0</v>
      </c>
      <c r="D75" s="558">
        <v>0</v>
      </c>
      <c r="E75" s="558">
        <v>0</v>
      </c>
      <c r="F75" s="558">
        <v>0</v>
      </c>
      <c r="G75" s="558">
        <v>0</v>
      </c>
      <c r="H75" s="559">
        <v>1362</v>
      </c>
      <c r="K75" s="199" t="s">
        <v>83</v>
      </c>
      <c r="L75" s="200"/>
      <c r="M75" s="201" t="s">
        <v>304</v>
      </c>
      <c r="N75" s="202"/>
      <c r="O75" s="203" t="s">
        <v>555</v>
      </c>
      <c r="P75" s="204">
        <f>+A75</f>
        <v>1362</v>
      </c>
      <c r="Q75" s="205">
        <f>+B75</f>
        <v>1362</v>
      </c>
      <c r="R75" s="297"/>
      <c r="S75" s="205">
        <f>+D75</f>
        <v>0</v>
      </c>
      <c r="T75" s="268">
        <f t="shared" ref="T75:T85" si="5">+F75</f>
        <v>0</v>
      </c>
      <c r="U75" s="269" t="s">
        <v>404</v>
      </c>
      <c r="V75" s="200"/>
      <c r="W75" s="201" t="s">
        <v>405</v>
      </c>
      <c r="X75" s="202"/>
      <c r="Y75" s="216" t="s">
        <v>856</v>
      </c>
      <c r="Z75" s="307">
        <f t="shared" si="3"/>
        <v>0</v>
      </c>
      <c r="AA75" s="277">
        <f t="shared" si="3"/>
        <v>0</v>
      </c>
      <c r="AB75" s="550">
        <f t="shared" si="3"/>
        <v>0</v>
      </c>
      <c r="AC75" s="549">
        <f>+E121</f>
        <v>0</v>
      </c>
      <c r="AD75" s="269" t="s">
        <v>407</v>
      </c>
      <c r="AE75" s="200"/>
      <c r="AF75" s="201" t="s">
        <v>405</v>
      </c>
      <c r="AG75" s="202"/>
      <c r="AH75" s="216" t="s">
        <v>857</v>
      </c>
      <c r="AI75" s="307">
        <f t="shared" si="4"/>
        <v>0</v>
      </c>
      <c r="AJ75" s="277">
        <f t="shared" si="4"/>
        <v>0</v>
      </c>
      <c r="AK75" s="277">
        <f t="shared" si="4"/>
        <v>0</v>
      </c>
      <c r="AL75" s="1364">
        <f t="shared" si="4"/>
        <v>0</v>
      </c>
    </row>
    <row r="76" spans="1:38" ht="14.45" customHeight="1">
      <c r="A76" s="557">
        <v>834</v>
      </c>
      <c r="B76" s="558">
        <v>834</v>
      </c>
      <c r="C76" s="558">
        <v>0</v>
      </c>
      <c r="D76" s="558">
        <v>0</v>
      </c>
      <c r="E76" s="558">
        <v>0</v>
      </c>
      <c r="F76" s="558">
        <v>0</v>
      </c>
      <c r="G76" s="558">
        <v>0</v>
      </c>
      <c r="H76" s="559">
        <v>834</v>
      </c>
      <c r="K76" s="199"/>
      <c r="L76" s="200" t="s">
        <v>557</v>
      </c>
      <c r="M76" s="201" t="s">
        <v>303</v>
      </c>
      <c r="N76" s="202"/>
      <c r="O76" s="203" t="s">
        <v>558</v>
      </c>
      <c r="P76" s="204">
        <f t="shared" ref="P76:S85" si="6">+A76</f>
        <v>834</v>
      </c>
      <c r="Q76" s="205">
        <f t="shared" si="6"/>
        <v>834</v>
      </c>
      <c r="R76" s="297"/>
      <c r="S76" s="205">
        <f t="shared" si="6"/>
        <v>0</v>
      </c>
      <c r="T76" s="268">
        <f t="shared" si="5"/>
        <v>0</v>
      </c>
      <c r="U76" s="269"/>
      <c r="V76" s="200" t="s">
        <v>25</v>
      </c>
      <c r="W76" s="178"/>
      <c r="X76" s="175"/>
      <c r="Y76" s="292"/>
      <c r="Z76" s="303"/>
      <c r="AA76" s="304"/>
      <c r="AB76" s="294"/>
      <c r="AC76" s="295"/>
      <c r="AD76" s="269" t="s">
        <v>409</v>
      </c>
      <c r="AE76" s="200" t="s">
        <v>25</v>
      </c>
      <c r="AF76" s="178"/>
      <c r="AG76" s="175"/>
      <c r="AH76" s="292"/>
      <c r="AI76" s="303"/>
      <c r="AJ76" s="304"/>
      <c r="AK76" s="294"/>
      <c r="AL76" s="1368"/>
    </row>
    <row r="77" spans="1:38" ht="14.45" customHeight="1">
      <c r="A77" s="557">
        <v>0</v>
      </c>
      <c r="B77" s="558">
        <v>0</v>
      </c>
      <c r="C77" s="558">
        <v>0</v>
      </c>
      <c r="D77" s="558">
        <v>0</v>
      </c>
      <c r="E77" s="558">
        <v>0</v>
      </c>
      <c r="F77" s="558">
        <v>0</v>
      </c>
      <c r="G77" s="558">
        <v>0</v>
      </c>
      <c r="H77" s="559">
        <v>0</v>
      </c>
      <c r="K77" s="199"/>
      <c r="L77" s="200" t="s">
        <v>559</v>
      </c>
      <c r="M77" s="201" t="s">
        <v>302</v>
      </c>
      <c r="N77" s="202"/>
      <c r="O77" s="203" t="s">
        <v>560</v>
      </c>
      <c r="P77" s="204">
        <f t="shared" si="6"/>
        <v>0</v>
      </c>
      <c r="Q77" s="205">
        <f t="shared" si="6"/>
        <v>0</v>
      </c>
      <c r="R77" s="297"/>
      <c r="S77" s="205">
        <f t="shared" si="6"/>
        <v>0</v>
      </c>
      <c r="T77" s="268">
        <f t="shared" si="5"/>
        <v>0</v>
      </c>
      <c r="U77" s="269"/>
      <c r="V77" s="200" t="s">
        <v>28</v>
      </c>
      <c r="W77" s="200"/>
      <c r="X77" s="172"/>
      <c r="Y77" s="208"/>
      <c r="Z77" s="303"/>
      <c r="AA77" s="304"/>
      <c r="AB77" s="294"/>
      <c r="AC77" s="295"/>
      <c r="AD77" s="269" t="s">
        <v>410</v>
      </c>
      <c r="AE77" s="200" t="s">
        <v>28</v>
      </c>
      <c r="AF77" s="200"/>
      <c r="AG77" s="172"/>
      <c r="AH77" s="208"/>
      <c r="AI77" s="303"/>
      <c r="AJ77" s="304"/>
      <c r="AK77" s="294"/>
      <c r="AL77" s="1368"/>
    </row>
    <row r="78" spans="1:38" ht="14.45" customHeight="1">
      <c r="A78" s="557">
        <v>0</v>
      </c>
      <c r="B78" s="558">
        <v>0</v>
      </c>
      <c r="C78" s="558">
        <v>0</v>
      </c>
      <c r="D78" s="558">
        <v>0</v>
      </c>
      <c r="E78" s="558">
        <v>0</v>
      </c>
      <c r="F78" s="558">
        <v>0</v>
      </c>
      <c r="G78" s="558">
        <v>0</v>
      </c>
      <c r="H78" s="559">
        <v>0</v>
      </c>
      <c r="K78" s="199"/>
      <c r="L78" s="200" t="s">
        <v>561</v>
      </c>
      <c r="M78" s="201" t="s">
        <v>283</v>
      </c>
      <c r="N78" s="202"/>
      <c r="O78" s="203" t="s">
        <v>562</v>
      </c>
      <c r="P78" s="204">
        <f t="shared" si="6"/>
        <v>0</v>
      </c>
      <c r="Q78" s="205">
        <f t="shared" si="6"/>
        <v>0</v>
      </c>
      <c r="R78" s="297"/>
      <c r="S78" s="205">
        <f t="shared" si="6"/>
        <v>0</v>
      </c>
      <c r="T78" s="268">
        <f t="shared" si="5"/>
        <v>0</v>
      </c>
      <c r="U78" s="269" t="s">
        <v>411</v>
      </c>
      <c r="V78" s="200" t="s">
        <v>31</v>
      </c>
      <c r="W78" s="200"/>
      <c r="X78" s="172"/>
      <c r="Y78" s="208"/>
      <c r="Z78" s="303"/>
      <c r="AA78" s="304"/>
      <c r="AB78" s="294"/>
      <c r="AC78" s="295"/>
      <c r="AD78" s="269" t="s">
        <v>833</v>
      </c>
      <c r="AE78" s="200" t="s">
        <v>31</v>
      </c>
      <c r="AF78" s="200"/>
      <c r="AG78" s="172"/>
      <c r="AH78" s="208"/>
      <c r="AI78" s="303"/>
      <c r="AJ78" s="304"/>
      <c r="AK78" s="294"/>
      <c r="AL78" s="1368"/>
    </row>
    <row r="79" spans="1:38" ht="14.45" customHeight="1">
      <c r="A79" s="557">
        <v>0</v>
      </c>
      <c r="B79" s="558">
        <v>0</v>
      </c>
      <c r="C79" s="558">
        <v>0</v>
      </c>
      <c r="D79" s="558">
        <v>0</v>
      </c>
      <c r="E79" s="558">
        <v>0</v>
      </c>
      <c r="F79" s="558">
        <v>0</v>
      </c>
      <c r="G79" s="558">
        <v>0</v>
      </c>
      <c r="H79" s="559">
        <v>0</v>
      </c>
      <c r="K79" s="199"/>
      <c r="L79" s="200" t="s">
        <v>469</v>
      </c>
      <c r="M79" s="201" t="s">
        <v>301</v>
      </c>
      <c r="N79" s="202"/>
      <c r="O79" s="203" t="s">
        <v>563</v>
      </c>
      <c r="P79" s="204">
        <f t="shared" si="6"/>
        <v>0</v>
      </c>
      <c r="Q79" s="205">
        <f t="shared" si="6"/>
        <v>0</v>
      </c>
      <c r="R79" s="297"/>
      <c r="S79" s="205">
        <f t="shared" si="6"/>
        <v>0</v>
      </c>
      <c r="T79" s="268">
        <f t="shared" si="5"/>
        <v>0</v>
      </c>
      <c r="U79" s="269"/>
      <c r="V79" s="200" t="s">
        <v>35</v>
      </c>
      <c r="W79" s="221"/>
      <c r="X79" s="222"/>
      <c r="Y79" s="298"/>
      <c r="Z79" s="305"/>
      <c r="AA79" s="306"/>
      <c r="AB79" s="289"/>
      <c r="AC79" s="290"/>
      <c r="AD79" s="269" t="s">
        <v>412</v>
      </c>
      <c r="AE79" s="200" t="s">
        <v>35</v>
      </c>
      <c r="AF79" s="221"/>
      <c r="AG79" s="222"/>
      <c r="AH79" s="298"/>
      <c r="AI79" s="305"/>
      <c r="AJ79" s="306"/>
      <c r="AK79" s="289"/>
      <c r="AL79" s="1371"/>
    </row>
    <row r="80" spans="1:38" ht="14.45" customHeight="1">
      <c r="A80" s="557">
        <v>2640</v>
      </c>
      <c r="B80" s="558">
        <v>2640</v>
      </c>
      <c r="C80" s="558">
        <v>0</v>
      </c>
      <c r="D80" s="558">
        <v>0</v>
      </c>
      <c r="E80" s="558">
        <v>264</v>
      </c>
      <c r="F80" s="558">
        <v>0</v>
      </c>
      <c r="G80" s="558">
        <v>0</v>
      </c>
      <c r="H80" s="559">
        <v>2376</v>
      </c>
      <c r="K80" s="199"/>
      <c r="L80" s="200" t="s">
        <v>420</v>
      </c>
      <c r="M80" s="201" t="s">
        <v>564</v>
      </c>
      <c r="N80" s="202"/>
      <c r="O80" s="203" t="s">
        <v>565</v>
      </c>
      <c r="P80" s="204">
        <f t="shared" si="6"/>
        <v>2640</v>
      </c>
      <c r="Q80" s="205">
        <f t="shared" si="6"/>
        <v>2640</v>
      </c>
      <c r="R80" s="297"/>
      <c r="S80" s="205">
        <f t="shared" si="6"/>
        <v>0</v>
      </c>
      <c r="T80" s="268">
        <f t="shared" si="5"/>
        <v>0</v>
      </c>
      <c r="U80" s="269"/>
      <c r="V80" s="200" t="s">
        <v>38</v>
      </c>
      <c r="W80" s="201" t="s">
        <v>149</v>
      </c>
      <c r="X80" s="202"/>
      <c r="Y80" s="203" t="s">
        <v>858</v>
      </c>
      <c r="Z80" s="307">
        <f>+A122</f>
        <v>0</v>
      </c>
      <c r="AA80" s="277">
        <f>+B122</f>
        <v>0</v>
      </c>
      <c r="AB80" s="550">
        <f>+C122</f>
        <v>0</v>
      </c>
      <c r="AC80" s="549">
        <f>+E122</f>
        <v>0</v>
      </c>
      <c r="AD80" s="269" t="s">
        <v>414</v>
      </c>
      <c r="AE80" s="200" t="s">
        <v>38</v>
      </c>
      <c r="AF80" s="201" t="s">
        <v>149</v>
      </c>
      <c r="AG80" s="202"/>
      <c r="AH80" s="203" t="s">
        <v>859</v>
      </c>
      <c r="AI80" s="307">
        <f>+A145</f>
        <v>0</v>
      </c>
      <c r="AJ80" s="277">
        <f>+B145</f>
        <v>0</v>
      </c>
      <c r="AK80" s="277">
        <f>+C145</f>
        <v>0</v>
      </c>
      <c r="AL80" s="1364">
        <f>+D145</f>
        <v>0</v>
      </c>
    </row>
    <row r="81" spans="1:38" ht="14.45" customHeight="1">
      <c r="A81" s="557">
        <v>0</v>
      </c>
      <c r="B81" s="558">
        <v>0</v>
      </c>
      <c r="C81" s="558">
        <v>0</v>
      </c>
      <c r="D81" s="558">
        <v>0</v>
      </c>
      <c r="E81" s="558">
        <v>0</v>
      </c>
      <c r="F81" s="558">
        <v>0</v>
      </c>
      <c r="G81" s="558">
        <v>0</v>
      </c>
      <c r="H81" s="559">
        <v>0</v>
      </c>
      <c r="K81" s="199"/>
      <c r="L81" s="200" t="s">
        <v>551</v>
      </c>
      <c r="M81" s="201" t="s">
        <v>284</v>
      </c>
      <c r="N81" s="202"/>
      <c r="O81" s="203" t="s">
        <v>566</v>
      </c>
      <c r="P81" s="204">
        <f t="shared" si="6"/>
        <v>0</v>
      </c>
      <c r="Q81" s="205">
        <f t="shared" si="6"/>
        <v>0</v>
      </c>
      <c r="R81" s="297"/>
      <c r="S81" s="205">
        <f t="shared" si="6"/>
        <v>0</v>
      </c>
      <c r="T81" s="268">
        <f t="shared" si="5"/>
        <v>0</v>
      </c>
      <c r="U81" s="269" t="s">
        <v>416</v>
      </c>
      <c r="V81" s="200" t="s">
        <v>41</v>
      </c>
      <c r="W81" s="201"/>
      <c r="X81" s="202"/>
      <c r="Y81" s="203"/>
      <c r="Z81" s="307"/>
      <c r="AA81" s="308"/>
      <c r="AB81" s="301"/>
      <c r="AC81" s="309"/>
      <c r="AD81" s="269" t="s">
        <v>417</v>
      </c>
      <c r="AE81" s="200" t="s">
        <v>41</v>
      </c>
      <c r="AF81" s="201"/>
      <c r="AG81" s="202"/>
      <c r="AH81" s="203"/>
      <c r="AI81" s="307"/>
      <c r="AJ81" s="308"/>
      <c r="AK81" s="301"/>
      <c r="AL81" s="1372"/>
    </row>
    <row r="82" spans="1:38" ht="14.45" customHeight="1">
      <c r="A82" s="557">
        <v>2000</v>
      </c>
      <c r="B82" s="558">
        <v>2000</v>
      </c>
      <c r="C82" s="558">
        <v>0</v>
      </c>
      <c r="D82" s="558">
        <v>0</v>
      </c>
      <c r="E82" s="558">
        <v>0</v>
      </c>
      <c r="F82" s="558">
        <v>0</v>
      </c>
      <c r="G82" s="558">
        <v>0</v>
      </c>
      <c r="H82" s="559">
        <v>2000</v>
      </c>
      <c r="K82" s="199" t="s">
        <v>608</v>
      </c>
      <c r="L82" s="221"/>
      <c r="M82" s="201" t="s">
        <v>292</v>
      </c>
      <c r="N82" s="202"/>
      <c r="O82" s="203" t="s">
        <v>453</v>
      </c>
      <c r="P82" s="204">
        <f t="shared" si="6"/>
        <v>2000</v>
      </c>
      <c r="Q82" s="205">
        <f t="shared" si="6"/>
        <v>2000</v>
      </c>
      <c r="R82" s="297"/>
      <c r="S82" s="205">
        <f t="shared" si="6"/>
        <v>0</v>
      </c>
      <c r="T82" s="268">
        <f t="shared" si="5"/>
        <v>0</v>
      </c>
      <c r="U82" s="269"/>
      <c r="V82" s="221"/>
      <c r="W82" s="201" t="s">
        <v>13</v>
      </c>
      <c r="X82" s="202"/>
      <c r="Y82" s="203"/>
      <c r="Z82" s="551">
        <v>0</v>
      </c>
      <c r="AA82" s="552">
        <v>0</v>
      </c>
      <c r="AB82" s="280">
        <v>0</v>
      </c>
      <c r="AC82" s="279">
        <v>0</v>
      </c>
      <c r="AD82" s="269" t="s">
        <v>418</v>
      </c>
      <c r="AE82" s="221"/>
      <c r="AF82" s="201" t="s">
        <v>13</v>
      </c>
      <c r="AG82" s="202"/>
      <c r="AH82" s="203"/>
      <c r="AI82" s="310">
        <v>0</v>
      </c>
      <c r="AJ82" s="311">
        <v>0</v>
      </c>
      <c r="AK82" s="278">
        <v>0</v>
      </c>
      <c r="AL82" s="1369">
        <v>0</v>
      </c>
    </row>
    <row r="83" spans="1:38" ht="14.45" customHeight="1">
      <c r="A83" s="557">
        <v>0</v>
      </c>
      <c r="B83" s="558">
        <v>0</v>
      </c>
      <c r="C83" s="558">
        <v>0</v>
      </c>
      <c r="D83" s="558">
        <v>0</v>
      </c>
      <c r="E83" s="558">
        <v>0</v>
      </c>
      <c r="F83" s="558">
        <v>0</v>
      </c>
      <c r="G83" s="558">
        <v>0</v>
      </c>
      <c r="H83" s="559">
        <v>0</v>
      </c>
      <c r="K83" s="199" t="s">
        <v>4</v>
      </c>
      <c r="L83" s="178" t="s">
        <v>480</v>
      </c>
      <c r="M83" s="202"/>
      <c r="N83" s="202"/>
      <c r="O83" s="203" t="s">
        <v>568</v>
      </c>
      <c r="P83" s="204">
        <f t="shared" si="6"/>
        <v>0</v>
      </c>
      <c r="Q83" s="205">
        <f t="shared" si="6"/>
        <v>0</v>
      </c>
      <c r="R83" s="297"/>
      <c r="S83" s="205">
        <f t="shared" si="6"/>
        <v>0</v>
      </c>
      <c r="T83" s="268">
        <f t="shared" si="5"/>
        <v>0</v>
      </c>
      <c r="U83" s="269" t="s">
        <v>4</v>
      </c>
      <c r="V83" s="178" t="s">
        <v>45</v>
      </c>
      <c r="W83" s="202"/>
      <c r="X83" s="202"/>
      <c r="Y83" s="203"/>
      <c r="Z83" s="313"/>
      <c r="AA83" s="314"/>
      <c r="AB83" s="285"/>
      <c r="AC83" s="286"/>
      <c r="AD83" s="269" t="s">
        <v>419</v>
      </c>
      <c r="AE83" s="178" t="s">
        <v>45</v>
      </c>
      <c r="AF83" s="202"/>
      <c r="AG83" s="202"/>
      <c r="AH83" s="203"/>
      <c r="AI83" s="313"/>
      <c r="AJ83" s="314"/>
      <c r="AK83" s="285"/>
      <c r="AL83" s="1374"/>
    </row>
    <row r="84" spans="1:38" ht="14.45" customHeight="1">
      <c r="A84" s="557">
        <v>0</v>
      </c>
      <c r="B84" s="558">
        <v>0</v>
      </c>
      <c r="C84" s="558">
        <v>0</v>
      </c>
      <c r="D84" s="558">
        <v>0</v>
      </c>
      <c r="E84" s="558">
        <v>0</v>
      </c>
      <c r="F84" s="558">
        <v>0</v>
      </c>
      <c r="G84" s="558">
        <v>0</v>
      </c>
      <c r="H84" s="559">
        <v>0</v>
      </c>
      <c r="K84" s="199"/>
      <c r="L84" s="200"/>
      <c r="M84" s="201" t="s">
        <v>298</v>
      </c>
      <c r="N84" s="202"/>
      <c r="O84" s="203" t="s">
        <v>569</v>
      </c>
      <c r="P84" s="204">
        <f t="shared" si="6"/>
        <v>0</v>
      </c>
      <c r="Q84" s="205">
        <f t="shared" si="6"/>
        <v>0</v>
      </c>
      <c r="R84" s="297"/>
      <c r="S84" s="205">
        <f t="shared" si="6"/>
        <v>0</v>
      </c>
      <c r="T84" s="268">
        <f t="shared" si="5"/>
        <v>0</v>
      </c>
      <c r="U84" s="269" t="s">
        <v>420</v>
      </c>
      <c r="V84" s="200"/>
      <c r="W84" s="178"/>
      <c r="X84" s="175"/>
      <c r="Y84" s="292"/>
      <c r="Z84" s="303"/>
      <c r="AA84" s="304"/>
      <c r="AB84" s="294"/>
      <c r="AC84" s="295"/>
      <c r="AD84" s="269" t="s">
        <v>675</v>
      </c>
      <c r="AE84" s="200"/>
      <c r="AF84" s="178"/>
      <c r="AG84" s="175"/>
      <c r="AH84" s="292"/>
      <c r="AI84" s="303"/>
      <c r="AJ84" s="304"/>
      <c r="AK84" s="294"/>
      <c r="AL84" s="1368"/>
    </row>
    <row r="85" spans="1:38" ht="14.45" customHeight="1">
      <c r="A85" s="557">
        <v>0</v>
      </c>
      <c r="B85" s="558">
        <v>0</v>
      </c>
      <c r="C85" s="558">
        <v>0</v>
      </c>
      <c r="D85" s="558">
        <v>0</v>
      </c>
      <c r="E85" s="558">
        <v>0</v>
      </c>
      <c r="F85" s="558">
        <v>0</v>
      </c>
      <c r="G85" s="558">
        <v>0</v>
      </c>
      <c r="H85" s="559">
        <v>0</v>
      </c>
      <c r="K85" s="199"/>
      <c r="L85" s="200"/>
      <c r="M85" s="201" t="s">
        <v>297</v>
      </c>
      <c r="N85" s="202"/>
      <c r="O85" s="203" t="s">
        <v>570</v>
      </c>
      <c r="P85" s="204">
        <f t="shared" si="6"/>
        <v>0</v>
      </c>
      <c r="Q85" s="205">
        <f t="shared" si="6"/>
        <v>0</v>
      </c>
      <c r="R85" s="297"/>
      <c r="S85" s="205">
        <f t="shared" si="6"/>
        <v>0</v>
      </c>
      <c r="T85" s="268">
        <f t="shared" si="5"/>
        <v>0</v>
      </c>
      <c r="U85" s="269"/>
      <c r="V85" s="200"/>
      <c r="W85" s="221"/>
      <c r="X85" s="222"/>
      <c r="Y85" s="298"/>
      <c r="Z85" s="305"/>
      <c r="AA85" s="306"/>
      <c r="AB85" s="289"/>
      <c r="AC85" s="290"/>
      <c r="AD85" s="269" t="s">
        <v>421</v>
      </c>
      <c r="AE85" s="200"/>
      <c r="AF85" s="221"/>
      <c r="AG85" s="222"/>
      <c r="AH85" s="298"/>
      <c r="AI85" s="305"/>
      <c r="AJ85" s="306"/>
      <c r="AK85" s="289"/>
      <c r="AL85" s="1371"/>
    </row>
    <row r="86" spans="1:38" ht="14.45" customHeight="1">
      <c r="A86" s="557">
        <v>17100</v>
      </c>
      <c r="B86" s="558">
        <v>17100</v>
      </c>
      <c r="C86" s="558">
        <v>0</v>
      </c>
      <c r="D86" s="558">
        <v>0</v>
      </c>
      <c r="E86" s="558">
        <v>631</v>
      </c>
      <c r="F86" s="558">
        <v>0</v>
      </c>
      <c r="G86" s="558">
        <v>4550</v>
      </c>
      <c r="H86" s="559">
        <v>11919</v>
      </c>
      <c r="K86" s="199"/>
      <c r="L86" s="200"/>
      <c r="M86" s="201" t="s">
        <v>292</v>
      </c>
      <c r="N86" s="202"/>
      <c r="O86" s="203"/>
      <c r="P86" s="224">
        <f>P83-P84-P85</f>
        <v>0</v>
      </c>
      <c r="Q86" s="225">
        <f>Q83-Q84-Q85</f>
        <v>0</v>
      </c>
      <c r="R86" s="297"/>
      <c r="S86" s="225">
        <f>S83-S84-S85</f>
        <v>0</v>
      </c>
      <c r="T86" s="275">
        <f>T83-T84-T85</f>
        <v>0</v>
      </c>
      <c r="U86" s="269"/>
      <c r="V86" s="200"/>
      <c r="W86" s="201" t="s">
        <v>13</v>
      </c>
      <c r="X86" s="202"/>
      <c r="Y86" s="203" t="s">
        <v>676</v>
      </c>
      <c r="Z86" s="307">
        <f>+A123</f>
        <v>0</v>
      </c>
      <c r="AA86" s="277">
        <f>+B123</f>
        <v>0</v>
      </c>
      <c r="AB86" s="550">
        <f>+C123</f>
        <v>0</v>
      </c>
      <c r="AC86" s="549">
        <f>+E123</f>
        <v>0</v>
      </c>
      <c r="AD86" s="269" t="s">
        <v>423</v>
      </c>
      <c r="AE86" s="200"/>
      <c r="AF86" s="201" t="s">
        <v>13</v>
      </c>
      <c r="AG86" s="202"/>
      <c r="AH86" s="203" t="s">
        <v>677</v>
      </c>
      <c r="AI86" s="307">
        <f>+A146</f>
        <v>0</v>
      </c>
      <c r="AJ86" s="277">
        <f>+B146</f>
        <v>0</v>
      </c>
      <c r="AK86" s="277">
        <f>+C146</f>
        <v>0</v>
      </c>
      <c r="AL86" s="1364">
        <f>+D146</f>
        <v>0</v>
      </c>
    </row>
    <row r="87" spans="1:38" ht="14.45" customHeight="1">
      <c r="A87" s="557">
        <v>7735</v>
      </c>
      <c r="B87" s="558">
        <v>7735</v>
      </c>
      <c r="C87" s="558">
        <v>0</v>
      </c>
      <c r="D87" s="558">
        <v>0</v>
      </c>
      <c r="E87" s="558">
        <v>531</v>
      </c>
      <c r="F87" s="558">
        <v>0</v>
      </c>
      <c r="G87" s="558">
        <v>0</v>
      </c>
      <c r="H87" s="559">
        <v>7204</v>
      </c>
      <c r="K87" s="199"/>
      <c r="L87" s="178"/>
      <c r="M87" s="201" t="s">
        <v>280</v>
      </c>
      <c r="N87" s="202"/>
      <c r="O87" s="203" t="s">
        <v>571</v>
      </c>
      <c r="P87" s="204">
        <f>+A87</f>
        <v>7735</v>
      </c>
      <c r="Q87" s="205">
        <f>+B87</f>
        <v>7735</v>
      </c>
      <c r="R87" s="297"/>
      <c r="S87" s="205">
        <f>+D87</f>
        <v>0</v>
      </c>
      <c r="T87" s="268">
        <f t="shared" ref="T87:T97" si="7">+F87</f>
        <v>0</v>
      </c>
      <c r="U87" s="269" t="s">
        <v>425</v>
      </c>
      <c r="V87" s="178"/>
      <c r="W87" s="201"/>
      <c r="X87" s="202"/>
      <c r="Y87" s="203"/>
      <c r="Z87" s="307"/>
      <c r="AA87" s="308"/>
      <c r="AB87" s="301"/>
      <c r="AC87" s="309"/>
      <c r="AD87" s="269"/>
      <c r="AE87" s="178"/>
      <c r="AF87" s="201"/>
      <c r="AG87" s="202"/>
      <c r="AH87" s="203"/>
      <c r="AI87" s="307"/>
      <c r="AJ87" s="308"/>
      <c r="AK87" s="301"/>
      <c r="AL87" s="1372"/>
    </row>
    <row r="88" spans="1:38" ht="14.45" customHeight="1">
      <c r="A88" s="557">
        <v>2915</v>
      </c>
      <c r="B88" s="558">
        <v>2915</v>
      </c>
      <c r="C88" s="558">
        <v>0</v>
      </c>
      <c r="D88" s="558">
        <v>0</v>
      </c>
      <c r="E88" s="558">
        <v>0</v>
      </c>
      <c r="F88" s="558">
        <v>0</v>
      </c>
      <c r="G88" s="558">
        <v>0</v>
      </c>
      <c r="H88" s="559">
        <v>2915</v>
      </c>
      <c r="K88" s="199"/>
      <c r="L88" s="200"/>
      <c r="M88" s="201" t="s">
        <v>281</v>
      </c>
      <c r="N88" s="202"/>
      <c r="O88" s="203" t="s">
        <v>573</v>
      </c>
      <c r="P88" s="204">
        <f t="shared" ref="P88:S97" si="8">+A88</f>
        <v>2915</v>
      </c>
      <c r="Q88" s="205">
        <f t="shared" si="8"/>
        <v>2915</v>
      </c>
      <c r="R88" s="297"/>
      <c r="S88" s="205">
        <f t="shared" si="8"/>
        <v>0</v>
      </c>
      <c r="T88" s="268">
        <f t="shared" si="7"/>
        <v>0</v>
      </c>
      <c r="U88" s="269"/>
      <c r="V88" s="200"/>
      <c r="W88" s="201" t="s">
        <v>426</v>
      </c>
      <c r="X88" s="202"/>
      <c r="Y88" s="203" t="s">
        <v>678</v>
      </c>
      <c r="Z88" s="307">
        <f t="shared" ref="Z88:AB89" si="9">+A125</f>
        <v>2180</v>
      </c>
      <c r="AA88" s="277">
        <f t="shared" si="9"/>
        <v>0</v>
      </c>
      <c r="AB88" s="550">
        <f t="shared" si="9"/>
        <v>0</v>
      </c>
      <c r="AC88" s="549">
        <f>+E125</f>
        <v>0</v>
      </c>
      <c r="AD88" s="269"/>
      <c r="AE88" s="200"/>
      <c r="AF88" s="201" t="s">
        <v>426</v>
      </c>
      <c r="AG88" s="202"/>
      <c r="AH88" s="203" t="s">
        <v>679</v>
      </c>
      <c r="AI88" s="307">
        <f t="shared" ref="AI88:AL89" si="10">+A148</f>
        <v>0</v>
      </c>
      <c r="AJ88" s="277">
        <f t="shared" si="10"/>
        <v>0</v>
      </c>
      <c r="AK88" s="277">
        <f t="shared" si="10"/>
        <v>0</v>
      </c>
      <c r="AL88" s="1364">
        <f t="shared" si="10"/>
        <v>0</v>
      </c>
    </row>
    <row r="89" spans="1:38" ht="14.45" customHeight="1">
      <c r="A89" s="557">
        <v>1900</v>
      </c>
      <c r="B89" s="558">
        <v>1900</v>
      </c>
      <c r="C89" s="558">
        <v>0</v>
      </c>
      <c r="D89" s="558">
        <v>0</v>
      </c>
      <c r="E89" s="558">
        <v>100</v>
      </c>
      <c r="F89" s="558">
        <v>0</v>
      </c>
      <c r="G89" s="558">
        <v>0</v>
      </c>
      <c r="H89" s="559">
        <v>1800</v>
      </c>
      <c r="K89" s="199" t="s">
        <v>574</v>
      </c>
      <c r="L89" s="200"/>
      <c r="M89" s="201" t="s">
        <v>282</v>
      </c>
      <c r="N89" s="202"/>
      <c r="O89" s="203" t="s">
        <v>575</v>
      </c>
      <c r="P89" s="204">
        <f t="shared" si="8"/>
        <v>1900</v>
      </c>
      <c r="Q89" s="205">
        <f t="shared" si="8"/>
        <v>1900</v>
      </c>
      <c r="R89" s="297"/>
      <c r="S89" s="205">
        <f t="shared" si="8"/>
        <v>0</v>
      </c>
      <c r="T89" s="268">
        <f t="shared" si="7"/>
        <v>0</v>
      </c>
      <c r="U89" s="269"/>
      <c r="V89" s="200"/>
      <c r="W89" s="201" t="s">
        <v>429</v>
      </c>
      <c r="X89" s="202"/>
      <c r="Y89" s="203" t="s">
        <v>860</v>
      </c>
      <c r="Z89" s="307">
        <f t="shared" si="9"/>
        <v>2180</v>
      </c>
      <c r="AA89" s="277">
        <f t="shared" si="9"/>
        <v>0</v>
      </c>
      <c r="AB89" s="550">
        <f t="shared" si="9"/>
        <v>0</v>
      </c>
      <c r="AC89" s="549">
        <f>+E126</f>
        <v>0</v>
      </c>
      <c r="AD89" s="269"/>
      <c r="AE89" s="200"/>
      <c r="AF89" s="201" t="s">
        <v>429</v>
      </c>
      <c r="AG89" s="202"/>
      <c r="AH89" s="203" t="s">
        <v>861</v>
      </c>
      <c r="AI89" s="307">
        <f t="shared" si="10"/>
        <v>0</v>
      </c>
      <c r="AJ89" s="277">
        <f t="shared" si="10"/>
        <v>0</v>
      </c>
      <c r="AK89" s="277">
        <f t="shared" si="10"/>
        <v>0</v>
      </c>
      <c r="AL89" s="1364">
        <f t="shared" si="10"/>
        <v>0</v>
      </c>
    </row>
    <row r="90" spans="1:38" ht="14.45" customHeight="1">
      <c r="A90" s="557">
        <v>0</v>
      </c>
      <c r="B90" s="558">
        <v>0</v>
      </c>
      <c r="C90" s="558">
        <v>0</v>
      </c>
      <c r="D90" s="558">
        <v>0</v>
      </c>
      <c r="E90" s="558">
        <v>0</v>
      </c>
      <c r="F90" s="558">
        <v>0</v>
      </c>
      <c r="G90" s="558">
        <v>0</v>
      </c>
      <c r="H90" s="559">
        <v>0</v>
      </c>
      <c r="K90" s="199"/>
      <c r="L90" s="200" t="s">
        <v>576</v>
      </c>
      <c r="M90" s="201" t="s">
        <v>283</v>
      </c>
      <c r="N90" s="202"/>
      <c r="O90" s="203" t="s">
        <v>577</v>
      </c>
      <c r="P90" s="204">
        <f t="shared" si="8"/>
        <v>0</v>
      </c>
      <c r="Q90" s="205">
        <f t="shared" si="8"/>
        <v>0</v>
      </c>
      <c r="R90" s="297"/>
      <c r="S90" s="205">
        <f t="shared" si="8"/>
        <v>0</v>
      </c>
      <c r="T90" s="268">
        <f t="shared" si="7"/>
        <v>0</v>
      </c>
      <c r="U90" s="269" t="s">
        <v>432</v>
      </c>
      <c r="V90" s="200" t="s">
        <v>54</v>
      </c>
      <c r="W90" s="178"/>
      <c r="X90" s="175"/>
      <c r="Y90" s="292"/>
      <c r="Z90" s="313"/>
      <c r="AA90" s="314"/>
      <c r="AB90" s="285"/>
      <c r="AC90" s="286"/>
      <c r="AD90" s="269"/>
      <c r="AE90" s="200" t="s">
        <v>54</v>
      </c>
      <c r="AF90" s="178"/>
      <c r="AG90" s="175"/>
      <c r="AH90" s="292"/>
      <c r="AI90" s="313"/>
      <c r="AJ90" s="314"/>
      <c r="AK90" s="285"/>
      <c r="AL90" s="1374"/>
    </row>
    <row r="91" spans="1:38" ht="14.45" customHeight="1">
      <c r="A91" s="557">
        <v>0</v>
      </c>
      <c r="B91" s="558">
        <v>0</v>
      </c>
      <c r="C91" s="558">
        <v>0</v>
      </c>
      <c r="D91" s="558">
        <v>0</v>
      </c>
      <c r="E91" s="558">
        <v>0</v>
      </c>
      <c r="F91" s="558">
        <v>0</v>
      </c>
      <c r="G91" s="558">
        <v>0</v>
      </c>
      <c r="H91" s="559">
        <v>0</v>
      </c>
      <c r="K91" s="199"/>
      <c r="L91" s="200"/>
      <c r="M91" s="201" t="s">
        <v>284</v>
      </c>
      <c r="N91" s="202"/>
      <c r="O91" s="203" t="s">
        <v>578</v>
      </c>
      <c r="P91" s="204">
        <f t="shared" si="8"/>
        <v>0</v>
      </c>
      <c r="Q91" s="205">
        <f t="shared" si="8"/>
        <v>0</v>
      </c>
      <c r="R91" s="297"/>
      <c r="S91" s="205">
        <f t="shared" si="8"/>
        <v>0</v>
      </c>
      <c r="T91" s="268">
        <f t="shared" si="7"/>
        <v>0</v>
      </c>
      <c r="U91" s="269"/>
      <c r="V91" s="200"/>
      <c r="W91" s="221"/>
      <c r="X91" s="222"/>
      <c r="Y91" s="298"/>
      <c r="Z91" s="305"/>
      <c r="AA91" s="306"/>
      <c r="AB91" s="289"/>
      <c r="AC91" s="290"/>
      <c r="AD91" s="269"/>
      <c r="AE91" s="200"/>
      <c r="AF91" s="221"/>
      <c r="AG91" s="222"/>
      <c r="AH91" s="298"/>
      <c r="AI91" s="305"/>
      <c r="AJ91" s="306"/>
      <c r="AK91" s="289"/>
      <c r="AL91" s="1371"/>
    </row>
    <row r="92" spans="1:38" ht="14.45" customHeight="1">
      <c r="A92" s="557">
        <v>0</v>
      </c>
      <c r="B92" s="558">
        <v>0</v>
      </c>
      <c r="C92" s="558">
        <v>0</v>
      </c>
      <c r="D92" s="558">
        <v>0</v>
      </c>
      <c r="E92" s="558">
        <v>0</v>
      </c>
      <c r="F92" s="558">
        <v>0</v>
      </c>
      <c r="G92" s="558">
        <v>0</v>
      </c>
      <c r="H92" s="559">
        <v>0</v>
      </c>
      <c r="K92" s="199"/>
      <c r="L92" s="200"/>
      <c r="M92" s="201" t="s">
        <v>326</v>
      </c>
      <c r="N92" s="202"/>
      <c r="O92" s="203" t="s">
        <v>579</v>
      </c>
      <c r="P92" s="204">
        <f t="shared" si="8"/>
        <v>0</v>
      </c>
      <c r="Q92" s="205">
        <f t="shared" si="8"/>
        <v>0</v>
      </c>
      <c r="R92" s="297"/>
      <c r="S92" s="205">
        <f t="shared" si="8"/>
        <v>0</v>
      </c>
      <c r="T92" s="268">
        <f t="shared" si="7"/>
        <v>0</v>
      </c>
      <c r="U92" s="269"/>
      <c r="V92" s="200"/>
      <c r="W92" s="201" t="s">
        <v>57</v>
      </c>
      <c r="X92" s="202"/>
      <c r="Y92" s="203" t="s">
        <v>862</v>
      </c>
      <c r="Z92" s="307">
        <f t="shared" ref="Z92:AB96" si="11">+A127</f>
        <v>0</v>
      </c>
      <c r="AA92" s="277">
        <f t="shared" si="11"/>
        <v>0</v>
      </c>
      <c r="AB92" s="550">
        <f t="shared" si="11"/>
        <v>0</v>
      </c>
      <c r="AC92" s="549">
        <f>+E127</f>
        <v>0</v>
      </c>
      <c r="AD92" s="269"/>
      <c r="AE92" s="200"/>
      <c r="AF92" s="201" t="s">
        <v>57</v>
      </c>
      <c r="AG92" s="202"/>
      <c r="AH92" s="203" t="s">
        <v>863</v>
      </c>
      <c r="AI92" s="307">
        <f t="shared" ref="AI92:AL96" si="12">+A150</f>
        <v>0</v>
      </c>
      <c r="AJ92" s="277">
        <f t="shared" si="12"/>
        <v>0</v>
      </c>
      <c r="AK92" s="277">
        <f t="shared" si="12"/>
        <v>0</v>
      </c>
      <c r="AL92" s="1364">
        <f t="shared" si="12"/>
        <v>0</v>
      </c>
    </row>
    <row r="93" spans="1:38" ht="14.45" customHeight="1">
      <c r="A93" s="557">
        <v>0</v>
      </c>
      <c r="B93" s="558">
        <v>0</v>
      </c>
      <c r="C93" s="558">
        <v>0</v>
      </c>
      <c r="D93" s="558">
        <v>0</v>
      </c>
      <c r="E93" s="558">
        <v>0</v>
      </c>
      <c r="F93" s="558">
        <v>0</v>
      </c>
      <c r="G93" s="558">
        <v>0</v>
      </c>
      <c r="H93" s="559">
        <v>0</v>
      </c>
      <c r="K93" s="199"/>
      <c r="L93" s="200"/>
      <c r="M93" s="178" t="s">
        <v>285</v>
      </c>
      <c r="N93" s="202"/>
      <c r="O93" s="203" t="s">
        <v>580</v>
      </c>
      <c r="P93" s="204">
        <f t="shared" si="8"/>
        <v>0</v>
      </c>
      <c r="Q93" s="205">
        <f t="shared" si="8"/>
        <v>0</v>
      </c>
      <c r="R93" s="297"/>
      <c r="S93" s="205">
        <f t="shared" si="8"/>
        <v>0</v>
      </c>
      <c r="T93" s="268">
        <f t="shared" si="7"/>
        <v>0</v>
      </c>
      <c r="U93" s="269" t="s">
        <v>434</v>
      </c>
      <c r="V93" s="200"/>
      <c r="W93" s="178" t="s">
        <v>60</v>
      </c>
      <c r="X93" s="202"/>
      <c r="Y93" s="203" t="s">
        <v>864</v>
      </c>
      <c r="Z93" s="307">
        <f t="shared" si="11"/>
        <v>0</v>
      </c>
      <c r="AA93" s="277">
        <f t="shared" si="11"/>
        <v>0</v>
      </c>
      <c r="AB93" s="550">
        <f t="shared" si="11"/>
        <v>0</v>
      </c>
      <c r="AC93" s="549">
        <f>+E128</f>
        <v>0</v>
      </c>
      <c r="AD93" s="269"/>
      <c r="AE93" s="200"/>
      <c r="AF93" s="178" t="s">
        <v>60</v>
      </c>
      <c r="AG93" s="202"/>
      <c r="AH93" s="203" t="s">
        <v>865</v>
      </c>
      <c r="AI93" s="307">
        <f t="shared" si="12"/>
        <v>0</v>
      </c>
      <c r="AJ93" s="277">
        <f t="shared" si="12"/>
        <v>0</v>
      </c>
      <c r="AK93" s="277">
        <f t="shared" si="12"/>
        <v>0</v>
      </c>
      <c r="AL93" s="1364">
        <f t="shared" si="12"/>
        <v>0</v>
      </c>
    </row>
    <row r="94" spans="1:38" ht="14.45" customHeight="1">
      <c r="A94" s="557">
        <v>0</v>
      </c>
      <c r="B94" s="558">
        <v>0</v>
      </c>
      <c r="C94" s="558">
        <v>0</v>
      </c>
      <c r="D94" s="558">
        <v>0</v>
      </c>
      <c r="E94" s="558">
        <v>0</v>
      </c>
      <c r="F94" s="558">
        <v>0</v>
      </c>
      <c r="G94" s="558">
        <v>0</v>
      </c>
      <c r="H94" s="559">
        <v>0</v>
      </c>
      <c r="K94" s="199"/>
      <c r="L94" s="200" t="s">
        <v>581</v>
      </c>
      <c r="M94" s="200"/>
      <c r="N94" s="201" t="s">
        <v>286</v>
      </c>
      <c r="O94" s="203" t="s">
        <v>582</v>
      </c>
      <c r="P94" s="204">
        <f t="shared" si="8"/>
        <v>0</v>
      </c>
      <c r="Q94" s="205">
        <f t="shared" si="8"/>
        <v>0</v>
      </c>
      <c r="R94" s="297"/>
      <c r="S94" s="205">
        <f t="shared" si="8"/>
        <v>0</v>
      </c>
      <c r="T94" s="268">
        <f t="shared" si="7"/>
        <v>0</v>
      </c>
      <c r="U94" s="269"/>
      <c r="V94" s="200" t="s">
        <v>59</v>
      </c>
      <c r="W94" s="200"/>
      <c r="X94" s="201" t="s">
        <v>62</v>
      </c>
      <c r="Y94" s="203" t="s">
        <v>866</v>
      </c>
      <c r="Z94" s="307">
        <f t="shared" si="11"/>
        <v>0</v>
      </c>
      <c r="AA94" s="277">
        <f t="shared" si="11"/>
        <v>0</v>
      </c>
      <c r="AB94" s="550">
        <f t="shared" si="11"/>
        <v>0</v>
      </c>
      <c r="AC94" s="549">
        <f>+E129</f>
        <v>0</v>
      </c>
      <c r="AD94" s="269"/>
      <c r="AE94" s="200" t="s">
        <v>59</v>
      </c>
      <c r="AF94" s="200"/>
      <c r="AG94" s="201" t="s">
        <v>62</v>
      </c>
      <c r="AH94" s="203" t="s">
        <v>867</v>
      </c>
      <c r="AI94" s="307">
        <f t="shared" si="12"/>
        <v>0</v>
      </c>
      <c r="AJ94" s="277">
        <f t="shared" si="12"/>
        <v>0</v>
      </c>
      <c r="AK94" s="277">
        <f t="shared" si="12"/>
        <v>0</v>
      </c>
      <c r="AL94" s="1364">
        <f t="shared" si="12"/>
        <v>0</v>
      </c>
    </row>
    <row r="95" spans="1:38" ht="14.45" customHeight="1">
      <c r="A95" s="557">
        <v>0</v>
      </c>
      <c r="B95" s="558">
        <v>0</v>
      </c>
      <c r="C95" s="558">
        <v>0</v>
      </c>
      <c r="D95" s="558">
        <v>0</v>
      </c>
      <c r="E95" s="558">
        <v>0</v>
      </c>
      <c r="F95" s="558">
        <v>0</v>
      </c>
      <c r="G95" s="558">
        <v>0</v>
      </c>
      <c r="H95" s="559">
        <v>0</v>
      </c>
      <c r="K95" s="199"/>
      <c r="L95" s="200"/>
      <c r="M95" s="200"/>
      <c r="N95" s="201" t="s">
        <v>287</v>
      </c>
      <c r="O95" s="203" t="s">
        <v>584</v>
      </c>
      <c r="P95" s="204">
        <f t="shared" si="8"/>
        <v>0</v>
      </c>
      <c r="Q95" s="205">
        <f t="shared" si="8"/>
        <v>0</v>
      </c>
      <c r="R95" s="297"/>
      <c r="S95" s="205">
        <f t="shared" si="8"/>
        <v>0</v>
      </c>
      <c r="T95" s="268">
        <f t="shared" si="7"/>
        <v>0</v>
      </c>
      <c r="U95" s="269"/>
      <c r="V95" s="200"/>
      <c r="W95" s="200"/>
      <c r="X95" s="201" t="s">
        <v>64</v>
      </c>
      <c r="Y95" s="203" t="s">
        <v>868</v>
      </c>
      <c r="Z95" s="307">
        <f t="shared" si="11"/>
        <v>0</v>
      </c>
      <c r="AA95" s="277">
        <f t="shared" si="11"/>
        <v>0</v>
      </c>
      <c r="AB95" s="550">
        <f t="shared" si="11"/>
        <v>0</v>
      </c>
      <c r="AC95" s="549">
        <f>+E130</f>
        <v>0</v>
      </c>
      <c r="AD95" s="269"/>
      <c r="AE95" s="200"/>
      <c r="AF95" s="200"/>
      <c r="AG95" s="201" t="s">
        <v>64</v>
      </c>
      <c r="AH95" s="203" t="s">
        <v>869</v>
      </c>
      <c r="AI95" s="307">
        <f t="shared" si="12"/>
        <v>0</v>
      </c>
      <c r="AJ95" s="277">
        <f t="shared" si="12"/>
        <v>0</v>
      </c>
      <c r="AK95" s="277">
        <f t="shared" si="12"/>
        <v>0</v>
      </c>
      <c r="AL95" s="1364">
        <f t="shared" si="12"/>
        <v>0</v>
      </c>
    </row>
    <row r="96" spans="1:38" ht="14.45" customHeight="1">
      <c r="A96" s="557">
        <v>0</v>
      </c>
      <c r="B96" s="558">
        <v>0</v>
      </c>
      <c r="C96" s="558">
        <v>0</v>
      </c>
      <c r="D96" s="558">
        <v>0</v>
      </c>
      <c r="E96" s="558">
        <v>0</v>
      </c>
      <c r="F96" s="558">
        <v>0</v>
      </c>
      <c r="G96" s="558">
        <v>0</v>
      </c>
      <c r="H96" s="559">
        <v>0</v>
      </c>
      <c r="K96" s="199" t="s">
        <v>420</v>
      </c>
      <c r="L96" s="200"/>
      <c r="M96" s="200"/>
      <c r="N96" s="201" t="s">
        <v>288</v>
      </c>
      <c r="O96" s="203" t="s">
        <v>585</v>
      </c>
      <c r="P96" s="204">
        <f t="shared" si="8"/>
        <v>0</v>
      </c>
      <c r="Q96" s="205">
        <f t="shared" si="8"/>
        <v>0</v>
      </c>
      <c r="R96" s="297"/>
      <c r="S96" s="205">
        <f t="shared" si="8"/>
        <v>0</v>
      </c>
      <c r="T96" s="268">
        <f t="shared" si="7"/>
        <v>0</v>
      </c>
      <c r="U96" s="269"/>
      <c r="V96" s="200"/>
      <c r="W96" s="200"/>
      <c r="X96" s="201" t="s">
        <v>66</v>
      </c>
      <c r="Y96" s="203" t="s">
        <v>870</v>
      </c>
      <c r="Z96" s="307">
        <f t="shared" si="11"/>
        <v>0</v>
      </c>
      <c r="AA96" s="277">
        <f t="shared" si="11"/>
        <v>0</v>
      </c>
      <c r="AB96" s="550">
        <f t="shared" si="11"/>
        <v>0</v>
      </c>
      <c r="AC96" s="549">
        <f>+E131</f>
        <v>0</v>
      </c>
      <c r="AD96" s="269"/>
      <c r="AE96" s="200"/>
      <c r="AF96" s="200"/>
      <c r="AG96" s="201" t="s">
        <v>66</v>
      </c>
      <c r="AH96" s="203" t="s">
        <v>871</v>
      </c>
      <c r="AI96" s="307">
        <f t="shared" si="12"/>
        <v>0</v>
      </c>
      <c r="AJ96" s="277">
        <f t="shared" si="12"/>
        <v>0</v>
      </c>
      <c r="AK96" s="277">
        <f t="shared" si="12"/>
        <v>0</v>
      </c>
      <c r="AL96" s="1364">
        <f t="shared" si="12"/>
        <v>0</v>
      </c>
    </row>
    <row r="97" spans="1:38" ht="14.45" customHeight="1">
      <c r="A97" s="557">
        <v>0</v>
      </c>
      <c r="B97" s="558">
        <v>0</v>
      </c>
      <c r="C97" s="558">
        <v>0</v>
      </c>
      <c r="D97" s="558">
        <v>0</v>
      </c>
      <c r="E97" s="558">
        <v>0</v>
      </c>
      <c r="F97" s="558">
        <v>0</v>
      </c>
      <c r="G97" s="558">
        <v>0</v>
      </c>
      <c r="H97" s="559">
        <v>0</v>
      </c>
      <c r="K97" s="199"/>
      <c r="L97" s="200"/>
      <c r="M97" s="200"/>
      <c r="N97" s="201" t="s">
        <v>586</v>
      </c>
      <c r="O97" s="203" t="s">
        <v>587</v>
      </c>
      <c r="P97" s="204">
        <f t="shared" si="8"/>
        <v>0</v>
      </c>
      <c r="Q97" s="205">
        <f t="shared" si="8"/>
        <v>0</v>
      </c>
      <c r="R97" s="297"/>
      <c r="S97" s="205">
        <f t="shared" si="8"/>
        <v>0</v>
      </c>
      <c r="T97" s="268">
        <f t="shared" si="7"/>
        <v>0</v>
      </c>
      <c r="U97" s="269"/>
      <c r="V97" s="200"/>
      <c r="W97" s="200"/>
      <c r="X97" s="201"/>
      <c r="Y97" s="203"/>
      <c r="Z97" s="307"/>
      <c r="AA97" s="308"/>
      <c r="AB97" s="301"/>
      <c r="AC97" s="309"/>
      <c r="AD97" s="269"/>
      <c r="AE97" s="200"/>
      <c r="AF97" s="200"/>
      <c r="AG97" s="201"/>
      <c r="AH97" s="203"/>
      <c r="AI97" s="307"/>
      <c r="AJ97" s="308"/>
      <c r="AK97" s="301"/>
      <c r="AL97" s="1372"/>
    </row>
    <row r="98" spans="1:38" ht="14.45" customHeight="1">
      <c r="A98" s="557">
        <v>4550</v>
      </c>
      <c r="B98" s="558">
        <v>4550</v>
      </c>
      <c r="C98" s="558">
        <v>0</v>
      </c>
      <c r="D98" s="558">
        <v>0</v>
      </c>
      <c r="E98" s="558">
        <v>0</v>
      </c>
      <c r="F98" s="558">
        <v>0</v>
      </c>
      <c r="G98" s="558">
        <v>4550</v>
      </c>
      <c r="H98" s="559">
        <v>0</v>
      </c>
      <c r="K98" s="199"/>
      <c r="L98" s="200" t="s">
        <v>551</v>
      </c>
      <c r="M98" s="221"/>
      <c r="N98" s="201" t="s">
        <v>292</v>
      </c>
      <c r="O98" s="203"/>
      <c r="P98" s="224">
        <f>P93-P94-P95-P96-P97</f>
        <v>0</v>
      </c>
      <c r="Q98" s="225">
        <f>Q93-Q94-Q95-Q96-Q97</f>
        <v>0</v>
      </c>
      <c r="R98" s="297"/>
      <c r="S98" s="225">
        <f>S93-S94-S95-S96-S97</f>
        <v>0</v>
      </c>
      <c r="T98" s="275">
        <f>T93-T94-T95-T96-T97</f>
        <v>0</v>
      </c>
      <c r="U98" s="269"/>
      <c r="V98" s="200" t="s">
        <v>41</v>
      </c>
      <c r="W98" s="221"/>
      <c r="X98" s="201" t="s">
        <v>13</v>
      </c>
      <c r="Y98" s="203" t="s">
        <v>872</v>
      </c>
      <c r="Z98" s="307">
        <f t="shared" ref="Z98:AB99" si="13">+A132</f>
        <v>0</v>
      </c>
      <c r="AA98" s="277">
        <f t="shared" si="13"/>
        <v>0</v>
      </c>
      <c r="AB98" s="550">
        <f t="shared" si="13"/>
        <v>0</v>
      </c>
      <c r="AC98" s="549">
        <f>+E132</f>
        <v>0</v>
      </c>
      <c r="AD98" s="269"/>
      <c r="AE98" s="200" t="s">
        <v>41</v>
      </c>
      <c r="AF98" s="221"/>
      <c r="AG98" s="201" t="s">
        <v>13</v>
      </c>
      <c r="AH98" s="203" t="s">
        <v>873</v>
      </c>
      <c r="AI98" s="307">
        <f t="shared" ref="AI98:AL99" si="14">+A155</f>
        <v>0</v>
      </c>
      <c r="AJ98" s="277">
        <f t="shared" si="14"/>
        <v>0</v>
      </c>
      <c r="AK98" s="277">
        <f t="shared" si="14"/>
        <v>0</v>
      </c>
      <c r="AL98" s="1364">
        <f t="shared" si="14"/>
        <v>0</v>
      </c>
    </row>
    <row r="99" spans="1:38" ht="14.45" customHeight="1">
      <c r="A99" s="557">
        <v>0</v>
      </c>
      <c r="B99" s="558">
        <v>0</v>
      </c>
      <c r="C99" s="558">
        <v>0</v>
      </c>
      <c r="D99" s="558">
        <v>0</v>
      </c>
      <c r="E99" s="558">
        <v>0</v>
      </c>
      <c r="F99" s="558">
        <v>0</v>
      </c>
      <c r="G99" s="558">
        <v>0</v>
      </c>
      <c r="H99" s="559">
        <v>0</v>
      </c>
      <c r="K99" s="227" t="s">
        <v>874</v>
      </c>
      <c r="L99" s="200"/>
      <c r="M99" s="201" t="s">
        <v>325</v>
      </c>
      <c r="N99" s="202"/>
      <c r="O99" s="203" t="s">
        <v>588</v>
      </c>
      <c r="P99" s="204">
        <f>+A98</f>
        <v>4550</v>
      </c>
      <c r="Q99" s="205">
        <f>+B98</f>
        <v>4550</v>
      </c>
      <c r="R99" s="297"/>
      <c r="S99" s="205">
        <f>+D98</f>
        <v>0</v>
      </c>
      <c r="T99" s="268">
        <f>+F98</f>
        <v>0</v>
      </c>
      <c r="U99" s="315" t="s">
        <v>875</v>
      </c>
      <c r="V99" s="200"/>
      <c r="W99" s="201" t="s">
        <v>70</v>
      </c>
      <c r="X99" s="202"/>
      <c r="Y99" s="203" t="s">
        <v>876</v>
      </c>
      <c r="Z99" s="307">
        <f t="shared" si="13"/>
        <v>0</v>
      </c>
      <c r="AA99" s="277">
        <f t="shared" si="13"/>
        <v>0</v>
      </c>
      <c r="AB99" s="550">
        <f t="shared" si="13"/>
        <v>0</v>
      </c>
      <c r="AC99" s="549">
        <f>+E133</f>
        <v>0</v>
      </c>
      <c r="AD99" s="315" t="s">
        <v>877</v>
      </c>
      <c r="AE99" s="200"/>
      <c r="AF99" s="201" t="s">
        <v>70</v>
      </c>
      <c r="AG99" s="202"/>
      <c r="AH99" s="203" t="s">
        <v>878</v>
      </c>
      <c r="AI99" s="307">
        <f t="shared" si="14"/>
        <v>0</v>
      </c>
      <c r="AJ99" s="277">
        <f t="shared" si="14"/>
        <v>0</v>
      </c>
      <c r="AK99" s="277">
        <f t="shared" si="14"/>
        <v>0</v>
      </c>
      <c r="AL99" s="1364">
        <f t="shared" si="14"/>
        <v>0</v>
      </c>
    </row>
    <row r="100" spans="1:38" ht="14.45" customHeight="1">
      <c r="A100" s="557">
        <v>0</v>
      </c>
      <c r="B100" s="558">
        <v>0</v>
      </c>
      <c r="C100" s="558">
        <v>0</v>
      </c>
      <c r="D100" s="558">
        <v>0</v>
      </c>
      <c r="E100" s="558">
        <v>0</v>
      </c>
      <c r="F100" s="558">
        <v>0</v>
      </c>
      <c r="G100" s="558">
        <v>0</v>
      </c>
      <c r="H100" s="559">
        <v>0</v>
      </c>
      <c r="K100" s="199" t="s">
        <v>590</v>
      </c>
      <c r="L100" s="200"/>
      <c r="M100" s="201" t="s">
        <v>324</v>
      </c>
      <c r="N100" s="202"/>
      <c r="O100" s="203" t="s">
        <v>591</v>
      </c>
      <c r="P100" s="204">
        <f t="shared" ref="P100:S103" si="15">+A99</f>
        <v>0</v>
      </c>
      <c r="Q100" s="205">
        <f t="shared" si="15"/>
        <v>0</v>
      </c>
      <c r="R100" s="297"/>
      <c r="S100" s="205">
        <f t="shared" si="15"/>
        <v>0</v>
      </c>
      <c r="T100" s="268">
        <f>+F99</f>
        <v>0</v>
      </c>
      <c r="U100" s="269" t="s">
        <v>130</v>
      </c>
      <c r="V100" s="200"/>
      <c r="W100" s="201"/>
      <c r="X100" s="202"/>
      <c r="Y100" s="203"/>
      <c r="Z100" s="307"/>
      <c r="AA100" s="308"/>
      <c r="AB100" s="301"/>
      <c r="AC100" s="309"/>
      <c r="AD100" s="269" t="s">
        <v>130</v>
      </c>
      <c r="AE100" s="200"/>
      <c r="AF100" s="201"/>
      <c r="AG100" s="202"/>
      <c r="AH100" s="203"/>
      <c r="AI100" s="307"/>
      <c r="AJ100" s="308"/>
      <c r="AK100" s="301"/>
      <c r="AL100" s="1372"/>
    </row>
    <row r="101" spans="1:38" ht="14.45" customHeight="1">
      <c r="A101" s="557">
        <v>3691</v>
      </c>
      <c r="B101" s="558">
        <v>3691</v>
      </c>
      <c r="C101" s="558">
        <v>0</v>
      </c>
      <c r="D101" s="558">
        <v>0</v>
      </c>
      <c r="E101" s="558">
        <v>34</v>
      </c>
      <c r="F101" s="558">
        <v>1200</v>
      </c>
      <c r="G101" s="558">
        <v>0</v>
      </c>
      <c r="H101" s="559">
        <v>2457</v>
      </c>
      <c r="K101" s="199"/>
      <c r="L101" s="221"/>
      <c r="M101" s="201" t="s">
        <v>292</v>
      </c>
      <c r="N101" s="202"/>
      <c r="O101" s="203" t="s">
        <v>592</v>
      </c>
      <c r="P101" s="204">
        <f t="shared" si="15"/>
        <v>0</v>
      </c>
      <c r="Q101" s="205">
        <f t="shared" si="15"/>
        <v>0</v>
      </c>
      <c r="R101" s="297"/>
      <c r="S101" s="205">
        <f t="shared" si="15"/>
        <v>0</v>
      </c>
      <c r="T101" s="268">
        <f>+F100</f>
        <v>0</v>
      </c>
      <c r="U101" s="269"/>
      <c r="V101" s="221"/>
      <c r="W101" s="201" t="s">
        <v>13</v>
      </c>
      <c r="X101" s="202"/>
      <c r="Y101" s="203" t="s">
        <v>879</v>
      </c>
      <c r="Z101" s="307">
        <f>+A134</f>
        <v>0</v>
      </c>
      <c r="AA101" s="277">
        <f>+B134</f>
        <v>0</v>
      </c>
      <c r="AB101" s="550">
        <f>+C134</f>
        <v>0</v>
      </c>
      <c r="AC101" s="549">
        <f>+E134</f>
        <v>0</v>
      </c>
      <c r="AD101" s="269"/>
      <c r="AE101" s="221"/>
      <c r="AF101" s="201" t="s">
        <v>13</v>
      </c>
      <c r="AG101" s="202"/>
      <c r="AH101" s="203" t="s">
        <v>880</v>
      </c>
      <c r="AI101" s="307">
        <f>+A157</f>
        <v>0</v>
      </c>
      <c r="AJ101" s="277">
        <f>+B157</f>
        <v>0</v>
      </c>
      <c r="AK101" s="277">
        <f>+C157</f>
        <v>0</v>
      </c>
      <c r="AL101" s="1364">
        <f>+D157</f>
        <v>0</v>
      </c>
    </row>
    <row r="102" spans="1:38" ht="14.45" customHeight="1">
      <c r="A102" s="557">
        <v>0</v>
      </c>
      <c r="B102" s="558">
        <v>0</v>
      </c>
      <c r="C102" s="558">
        <v>0</v>
      </c>
      <c r="D102" s="558">
        <v>0</v>
      </c>
      <c r="E102" s="558">
        <v>0</v>
      </c>
      <c r="F102" s="558">
        <v>0</v>
      </c>
      <c r="G102" s="558">
        <v>0</v>
      </c>
      <c r="H102" s="559">
        <v>0</v>
      </c>
      <c r="K102" s="199" t="s">
        <v>4</v>
      </c>
      <c r="L102" s="178" t="s">
        <v>482</v>
      </c>
      <c r="M102" s="202"/>
      <c r="N102" s="202"/>
      <c r="O102" s="203" t="s">
        <v>593</v>
      </c>
      <c r="P102" s="204">
        <f t="shared" si="15"/>
        <v>3691</v>
      </c>
      <c r="Q102" s="205">
        <f t="shared" si="15"/>
        <v>3691</v>
      </c>
      <c r="R102" s="297"/>
      <c r="S102" s="205">
        <f t="shared" si="15"/>
        <v>0</v>
      </c>
      <c r="T102" s="268">
        <f>+F101</f>
        <v>1200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1374"/>
    </row>
    <row r="103" spans="1:38" ht="14.45" customHeight="1">
      <c r="A103" s="557">
        <v>10848</v>
      </c>
      <c r="B103" s="558">
        <v>10848</v>
      </c>
      <c r="C103" s="558">
        <v>0</v>
      </c>
      <c r="D103" s="558">
        <v>860</v>
      </c>
      <c r="E103" s="558">
        <v>3000</v>
      </c>
      <c r="F103" s="558">
        <v>0</v>
      </c>
      <c r="G103" s="558">
        <v>1471</v>
      </c>
      <c r="H103" s="559">
        <v>5517</v>
      </c>
      <c r="K103" s="199"/>
      <c r="L103" s="200"/>
      <c r="M103" s="201" t="s">
        <v>295</v>
      </c>
      <c r="N103" s="202"/>
      <c r="O103" s="203" t="s">
        <v>594</v>
      </c>
      <c r="P103" s="204">
        <f t="shared" si="15"/>
        <v>0</v>
      </c>
      <c r="Q103" s="205">
        <f t="shared" si="15"/>
        <v>0</v>
      </c>
      <c r="R103" s="297"/>
      <c r="S103" s="205">
        <f t="shared" si="15"/>
        <v>0</v>
      </c>
      <c r="T103" s="268">
        <f>+F102</f>
        <v>0</v>
      </c>
      <c r="U103" s="269"/>
      <c r="V103" s="200"/>
      <c r="W103" s="201"/>
      <c r="X103" s="202"/>
      <c r="Y103" s="203"/>
      <c r="Z103" s="305"/>
      <c r="AA103" s="306"/>
      <c r="AB103" s="289"/>
      <c r="AC103" s="290"/>
      <c r="AD103" s="269"/>
      <c r="AE103" s="200"/>
      <c r="AF103" s="201"/>
      <c r="AG103" s="202"/>
      <c r="AH103" s="203"/>
      <c r="AI103" s="305"/>
      <c r="AJ103" s="306"/>
      <c r="AK103" s="289"/>
      <c r="AL103" s="1371"/>
    </row>
    <row r="104" spans="1:38" ht="14.45" customHeight="1">
      <c r="A104" s="557">
        <v>795</v>
      </c>
      <c r="B104" s="558">
        <v>795</v>
      </c>
      <c r="C104" s="558">
        <v>0</v>
      </c>
      <c r="D104" s="558">
        <v>0</v>
      </c>
      <c r="E104" s="558">
        <v>0</v>
      </c>
      <c r="F104" s="558">
        <v>0</v>
      </c>
      <c r="G104" s="558">
        <v>0</v>
      </c>
      <c r="H104" s="559">
        <v>795</v>
      </c>
      <c r="K104" s="199"/>
      <c r="L104" s="221"/>
      <c r="M104" s="201" t="s">
        <v>292</v>
      </c>
      <c r="N104" s="202"/>
      <c r="O104" s="203"/>
      <c r="P104" s="224">
        <f>P102-P103</f>
        <v>3691</v>
      </c>
      <c r="Q104" s="225">
        <f>Q102-Q103</f>
        <v>3691</v>
      </c>
      <c r="R104" s="297"/>
      <c r="S104" s="225">
        <f>S102-S103</f>
        <v>0</v>
      </c>
      <c r="T104" s="275">
        <f>T102-T103</f>
        <v>1200</v>
      </c>
      <c r="U104" s="269"/>
      <c r="V104" s="221"/>
      <c r="W104" s="201" t="s">
        <v>13</v>
      </c>
      <c r="X104" s="202"/>
      <c r="Y104" s="203" t="s">
        <v>881</v>
      </c>
      <c r="Z104" s="307">
        <f t="shared" ref="Z104:AB105" si="16">+A135</f>
        <v>0</v>
      </c>
      <c r="AA104" s="277">
        <f t="shared" si="16"/>
        <v>0</v>
      </c>
      <c r="AB104" s="550">
        <f t="shared" si="16"/>
        <v>0</v>
      </c>
      <c r="AC104" s="549">
        <f>+E135</f>
        <v>0</v>
      </c>
      <c r="AD104" s="269"/>
      <c r="AE104" s="221"/>
      <c r="AF104" s="201" t="s">
        <v>13</v>
      </c>
      <c r="AG104" s="202"/>
      <c r="AH104" s="203" t="s">
        <v>882</v>
      </c>
      <c r="AI104" s="307">
        <f t="shared" ref="AI104:AL105" si="17">+A158</f>
        <v>0</v>
      </c>
      <c r="AJ104" s="277">
        <f t="shared" si="17"/>
        <v>0</v>
      </c>
      <c r="AK104" s="277">
        <f t="shared" si="17"/>
        <v>0</v>
      </c>
      <c r="AL104" s="1364">
        <f t="shared" si="17"/>
        <v>0</v>
      </c>
    </row>
    <row r="105" spans="1:38" ht="14.45" customHeight="1">
      <c r="A105" s="557">
        <v>982</v>
      </c>
      <c r="B105" s="558">
        <v>982</v>
      </c>
      <c r="C105" s="558">
        <v>0</v>
      </c>
      <c r="D105" s="558">
        <v>0</v>
      </c>
      <c r="E105" s="558">
        <v>0</v>
      </c>
      <c r="F105" s="558">
        <v>0</v>
      </c>
      <c r="G105" s="558">
        <v>0</v>
      </c>
      <c r="H105" s="559">
        <v>982</v>
      </c>
      <c r="K105" s="199"/>
      <c r="L105" s="174"/>
      <c r="M105" s="201" t="s">
        <v>322</v>
      </c>
      <c r="N105" s="202"/>
      <c r="O105" s="203" t="s">
        <v>595</v>
      </c>
      <c r="P105" s="204">
        <f>+A104</f>
        <v>795</v>
      </c>
      <c r="Q105" s="205">
        <f>+B104</f>
        <v>795</v>
      </c>
      <c r="R105" s="297"/>
      <c r="S105" s="205">
        <f>+D104</f>
        <v>0</v>
      </c>
      <c r="T105" s="268">
        <f t="shared" ref="T105:T114" si="18">+F104</f>
        <v>0</v>
      </c>
      <c r="U105" s="269"/>
      <c r="V105" s="174"/>
      <c r="W105" s="201" t="s">
        <v>452</v>
      </c>
      <c r="X105" s="202"/>
      <c r="Y105" s="203" t="s">
        <v>453</v>
      </c>
      <c r="Z105" s="307">
        <f t="shared" si="16"/>
        <v>0</v>
      </c>
      <c r="AA105" s="277">
        <f t="shared" si="16"/>
        <v>0</v>
      </c>
      <c r="AB105" s="550">
        <f t="shared" si="16"/>
        <v>0</v>
      </c>
      <c r="AC105" s="549">
        <f>+E136</f>
        <v>0</v>
      </c>
      <c r="AD105" s="269"/>
      <c r="AE105" s="174"/>
      <c r="AF105" s="201" t="s">
        <v>452</v>
      </c>
      <c r="AG105" s="202"/>
      <c r="AH105" s="203" t="s">
        <v>454</v>
      </c>
      <c r="AI105" s="307">
        <f t="shared" si="17"/>
        <v>0</v>
      </c>
      <c r="AJ105" s="277">
        <f t="shared" si="17"/>
        <v>0</v>
      </c>
      <c r="AK105" s="277">
        <f t="shared" si="17"/>
        <v>0</v>
      </c>
      <c r="AL105" s="1364">
        <f t="shared" si="17"/>
        <v>0</v>
      </c>
    </row>
    <row r="106" spans="1:38" ht="14.45" customHeight="1">
      <c r="A106" s="557">
        <v>0</v>
      </c>
      <c r="B106" s="558">
        <v>0</v>
      </c>
      <c r="C106" s="558">
        <v>0</v>
      </c>
      <c r="D106" s="558">
        <v>0</v>
      </c>
      <c r="E106" s="558">
        <v>0</v>
      </c>
      <c r="F106" s="558">
        <v>0</v>
      </c>
      <c r="G106" s="558">
        <v>0</v>
      </c>
      <c r="H106" s="559">
        <v>0</v>
      </c>
      <c r="K106" s="199"/>
      <c r="L106" s="181" t="s">
        <v>597</v>
      </c>
      <c r="M106" s="201" t="s">
        <v>321</v>
      </c>
      <c r="N106" s="202"/>
      <c r="O106" s="203" t="s">
        <v>454</v>
      </c>
      <c r="P106" s="204">
        <f t="shared" ref="P106:S114" si="19">+A105</f>
        <v>982</v>
      </c>
      <c r="Q106" s="205">
        <f t="shared" si="19"/>
        <v>982</v>
      </c>
      <c r="R106" s="297"/>
      <c r="S106" s="205">
        <f t="shared" si="19"/>
        <v>0</v>
      </c>
      <c r="T106" s="268">
        <f t="shared" si="18"/>
        <v>0</v>
      </c>
      <c r="U106" s="269"/>
      <c r="V106" s="181" t="s">
        <v>91</v>
      </c>
      <c r="W106" s="201"/>
      <c r="X106" s="202"/>
      <c r="Y106" s="203"/>
      <c r="Z106" s="307"/>
      <c r="AA106" s="308"/>
      <c r="AB106" s="301"/>
      <c r="AC106" s="309"/>
      <c r="AD106" s="269"/>
      <c r="AE106" s="181" t="s">
        <v>91</v>
      </c>
      <c r="AF106" s="201"/>
      <c r="AG106" s="202"/>
      <c r="AH106" s="203"/>
      <c r="AI106" s="307"/>
      <c r="AJ106" s="308"/>
      <c r="AK106" s="301"/>
      <c r="AL106" s="1372"/>
    </row>
    <row r="107" spans="1:38" ht="14.45" customHeight="1">
      <c r="A107" s="557">
        <v>0</v>
      </c>
      <c r="B107" s="558">
        <v>0</v>
      </c>
      <c r="C107" s="558">
        <v>0</v>
      </c>
      <c r="D107" s="558">
        <v>0</v>
      </c>
      <c r="E107" s="558">
        <v>0</v>
      </c>
      <c r="F107" s="558">
        <v>0</v>
      </c>
      <c r="G107" s="558">
        <v>0</v>
      </c>
      <c r="H107" s="559">
        <v>0</v>
      </c>
      <c r="K107" s="199"/>
      <c r="L107" s="181"/>
      <c r="M107" s="201" t="s">
        <v>320</v>
      </c>
      <c r="N107" s="202"/>
      <c r="O107" s="203" t="s">
        <v>598</v>
      </c>
      <c r="P107" s="204">
        <f t="shared" si="19"/>
        <v>0</v>
      </c>
      <c r="Q107" s="205">
        <f t="shared" si="19"/>
        <v>0</v>
      </c>
      <c r="R107" s="297"/>
      <c r="S107" s="205">
        <f t="shared" si="19"/>
        <v>0</v>
      </c>
      <c r="T107" s="268">
        <f t="shared" si="18"/>
        <v>0</v>
      </c>
      <c r="U107" s="269"/>
      <c r="V107" s="181"/>
      <c r="W107" s="201" t="s">
        <v>104</v>
      </c>
      <c r="X107" s="202"/>
      <c r="Y107" s="203" t="s">
        <v>883</v>
      </c>
      <c r="Z107" s="307">
        <f>+A137</f>
        <v>0</v>
      </c>
      <c r="AA107" s="277">
        <f>+B137</f>
        <v>0</v>
      </c>
      <c r="AB107" s="550">
        <f>+C137</f>
        <v>0</v>
      </c>
      <c r="AC107" s="549">
        <f>+E137</f>
        <v>0</v>
      </c>
      <c r="AD107" s="269"/>
      <c r="AE107" s="181"/>
      <c r="AF107" s="201" t="s">
        <v>104</v>
      </c>
      <c r="AG107" s="202"/>
      <c r="AH107" s="203" t="s">
        <v>884</v>
      </c>
      <c r="AI107" s="307">
        <f>+A160</f>
        <v>0</v>
      </c>
      <c r="AJ107" s="277">
        <f>+B160</f>
        <v>0</v>
      </c>
      <c r="AK107" s="277">
        <f>+C160</f>
        <v>0</v>
      </c>
      <c r="AL107" s="1364">
        <f>+D160</f>
        <v>0</v>
      </c>
    </row>
    <row r="108" spans="1:38" ht="14.45" customHeight="1">
      <c r="A108" s="557">
        <v>0</v>
      </c>
      <c r="B108" s="558">
        <v>0</v>
      </c>
      <c r="C108" s="558">
        <v>0</v>
      </c>
      <c r="D108" s="558">
        <v>0</v>
      </c>
      <c r="E108" s="558">
        <v>0</v>
      </c>
      <c r="F108" s="558">
        <v>0</v>
      </c>
      <c r="G108" s="558">
        <v>0</v>
      </c>
      <c r="H108" s="559">
        <v>0</v>
      </c>
      <c r="K108" s="199"/>
      <c r="L108" s="181"/>
      <c r="M108" s="201" t="s">
        <v>319</v>
      </c>
      <c r="N108" s="202"/>
      <c r="O108" s="203" t="s">
        <v>599</v>
      </c>
      <c r="P108" s="204">
        <f t="shared" si="19"/>
        <v>0</v>
      </c>
      <c r="Q108" s="205">
        <f t="shared" si="19"/>
        <v>0</v>
      </c>
      <c r="R108" s="297"/>
      <c r="S108" s="205">
        <f t="shared" si="19"/>
        <v>0</v>
      </c>
      <c r="T108" s="268">
        <f t="shared" si="18"/>
        <v>0</v>
      </c>
      <c r="U108" s="269"/>
      <c r="V108" s="181"/>
      <c r="W108" s="178"/>
      <c r="X108" s="175"/>
      <c r="Y108" s="216"/>
      <c r="Z108" s="313"/>
      <c r="AA108" s="314"/>
      <c r="AB108" s="285"/>
      <c r="AC108" s="286"/>
      <c r="AD108" s="269"/>
      <c r="AE108" s="181"/>
      <c r="AF108" s="178"/>
      <c r="AG108" s="175"/>
      <c r="AH108" s="216"/>
      <c r="AI108" s="313"/>
      <c r="AJ108" s="314"/>
      <c r="AK108" s="285"/>
      <c r="AL108" s="1374"/>
    </row>
    <row r="109" spans="1:38" ht="14.45" customHeight="1">
      <c r="A109" s="557">
        <v>0</v>
      </c>
      <c r="B109" s="558">
        <v>0</v>
      </c>
      <c r="C109" s="558">
        <v>0</v>
      </c>
      <c r="D109" s="558">
        <v>0</v>
      </c>
      <c r="E109" s="558">
        <v>0</v>
      </c>
      <c r="F109" s="558">
        <v>0</v>
      </c>
      <c r="G109" s="558">
        <v>0</v>
      </c>
      <c r="H109" s="559">
        <v>0</v>
      </c>
      <c r="K109" s="199"/>
      <c r="L109" s="181" t="s">
        <v>600</v>
      </c>
      <c r="M109" s="201" t="s">
        <v>318</v>
      </c>
      <c r="N109" s="202"/>
      <c r="O109" s="203" t="s">
        <v>601</v>
      </c>
      <c r="P109" s="204">
        <f t="shared" si="19"/>
        <v>0</v>
      </c>
      <c r="Q109" s="205">
        <f t="shared" si="19"/>
        <v>0</v>
      </c>
      <c r="R109" s="297"/>
      <c r="S109" s="205">
        <f t="shared" si="19"/>
        <v>0</v>
      </c>
      <c r="T109" s="268">
        <f t="shared" si="18"/>
        <v>0</v>
      </c>
      <c r="U109" s="269"/>
      <c r="V109" s="181" t="s">
        <v>92</v>
      </c>
      <c r="W109" s="200"/>
      <c r="X109" s="172"/>
      <c r="Y109" s="212"/>
      <c r="Z109" s="303"/>
      <c r="AA109" s="304"/>
      <c r="AB109" s="294"/>
      <c r="AC109" s="295"/>
      <c r="AD109" s="269"/>
      <c r="AE109" s="181" t="s">
        <v>92</v>
      </c>
      <c r="AF109" s="200"/>
      <c r="AG109" s="172"/>
      <c r="AH109" s="212"/>
      <c r="AI109" s="303"/>
      <c r="AJ109" s="304"/>
      <c r="AK109" s="294"/>
      <c r="AL109" s="1368"/>
    </row>
    <row r="110" spans="1:38" ht="14.45" customHeight="1">
      <c r="A110" s="557">
        <v>0</v>
      </c>
      <c r="B110" s="558">
        <v>0</v>
      </c>
      <c r="C110" s="558">
        <v>0</v>
      </c>
      <c r="D110" s="558">
        <v>0</v>
      </c>
      <c r="E110" s="558">
        <v>0</v>
      </c>
      <c r="F110" s="558">
        <v>0</v>
      </c>
      <c r="G110" s="558">
        <v>0</v>
      </c>
      <c r="H110" s="559">
        <v>0</v>
      </c>
      <c r="K110" s="199"/>
      <c r="L110" s="181"/>
      <c r="M110" s="201" t="s">
        <v>317</v>
      </c>
      <c r="N110" s="202"/>
      <c r="O110" s="203" t="s">
        <v>602</v>
      </c>
      <c r="P110" s="204">
        <f t="shared" si="19"/>
        <v>0</v>
      </c>
      <c r="Q110" s="205">
        <f t="shared" si="19"/>
        <v>0</v>
      </c>
      <c r="R110" s="297"/>
      <c r="S110" s="205">
        <f t="shared" si="19"/>
        <v>0</v>
      </c>
      <c r="T110" s="268">
        <f t="shared" si="18"/>
        <v>0</v>
      </c>
      <c r="U110" s="269"/>
      <c r="V110" s="181"/>
      <c r="W110" s="200"/>
      <c r="X110" s="172"/>
      <c r="Y110" s="212"/>
      <c r="Z110" s="303"/>
      <c r="AA110" s="304"/>
      <c r="AB110" s="294"/>
      <c r="AC110" s="295"/>
      <c r="AD110" s="269"/>
      <c r="AE110" s="181"/>
      <c r="AF110" s="200"/>
      <c r="AG110" s="172"/>
      <c r="AH110" s="212"/>
      <c r="AI110" s="303"/>
      <c r="AJ110" s="304"/>
      <c r="AK110" s="294"/>
      <c r="AL110" s="1368"/>
    </row>
    <row r="111" spans="1:38" ht="14.45" customHeight="1">
      <c r="A111" s="557">
        <v>2331</v>
      </c>
      <c r="B111" s="558">
        <v>2331</v>
      </c>
      <c r="C111" s="558">
        <v>0</v>
      </c>
      <c r="D111" s="558">
        <v>860</v>
      </c>
      <c r="E111" s="558">
        <v>0</v>
      </c>
      <c r="F111" s="558">
        <v>0</v>
      </c>
      <c r="G111" s="558">
        <v>1471</v>
      </c>
      <c r="H111" s="559">
        <v>0</v>
      </c>
      <c r="K111" s="199"/>
      <c r="L111" s="181"/>
      <c r="M111" s="201" t="s">
        <v>316</v>
      </c>
      <c r="N111" s="202"/>
      <c r="O111" s="203" t="s">
        <v>603</v>
      </c>
      <c r="P111" s="204">
        <f t="shared" si="19"/>
        <v>0</v>
      </c>
      <c r="Q111" s="205">
        <f t="shared" si="19"/>
        <v>0</v>
      </c>
      <c r="R111" s="297"/>
      <c r="S111" s="205">
        <f t="shared" si="19"/>
        <v>0</v>
      </c>
      <c r="T111" s="268">
        <f t="shared" si="18"/>
        <v>0</v>
      </c>
      <c r="U111" s="269"/>
      <c r="V111" s="181"/>
      <c r="W111" s="200"/>
      <c r="X111" s="172"/>
      <c r="Y111" s="212"/>
      <c r="Z111" s="303"/>
      <c r="AA111" s="304"/>
      <c r="AB111" s="294"/>
      <c r="AC111" s="295"/>
      <c r="AD111" s="269"/>
      <c r="AE111" s="181"/>
      <c r="AF111" s="200"/>
      <c r="AG111" s="172"/>
      <c r="AH111" s="212"/>
      <c r="AI111" s="303"/>
      <c r="AJ111" s="304"/>
      <c r="AK111" s="294"/>
      <c r="AL111" s="1368"/>
    </row>
    <row r="112" spans="1:38" ht="14.45" customHeight="1">
      <c r="A112" s="557">
        <v>6740</v>
      </c>
      <c r="B112" s="558">
        <v>6740</v>
      </c>
      <c r="C112" s="558">
        <v>0</v>
      </c>
      <c r="D112" s="558">
        <v>0</v>
      </c>
      <c r="E112" s="558">
        <v>3000</v>
      </c>
      <c r="F112" s="558">
        <v>0</v>
      </c>
      <c r="G112" s="558">
        <v>0</v>
      </c>
      <c r="H112" s="559">
        <v>3740</v>
      </c>
      <c r="K112" s="199"/>
      <c r="L112" s="181" t="s">
        <v>551</v>
      </c>
      <c r="M112" s="201" t="s">
        <v>315</v>
      </c>
      <c r="N112" s="202"/>
      <c r="O112" s="203" t="s">
        <v>604</v>
      </c>
      <c r="P112" s="204">
        <f t="shared" si="19"/>
        <v>2331</v>
      </c>
      <c r="Q112" s="205">
        <f t="shared" si="19"/>
        <v>2331</v>
      </c>
      <c r="R112" s="297"/>
      <c r="S112" s="205">
        <f t="shared" si="19"/>
        <v>860</v>
      </c>
      <c r="T112" s="268">
        <f t="shared" si="18"/>
        <v>0</v>
      </c>
      <c r="U112" s="269"/>
      <c r="V112" s="181" t="s">
        <v>41</v>
      </c>
      <c r="W112" s="221"/>
      <c r="X112" s="222"/>
      <c r="Y112" s="223"/>
      <c r="Z112" s="305"/>
      <c r="AA112" s="306"/>
      <c r="AB112" s="289"/>
      <c r="AC112" s="290"/>
      <c r="AD112" s="269"/>
      <c r="AE112" s="181" t="s">
        <v>41</v>
      </c>
      <c r="AF112" s="221"/>
      <c r="AG112" s="222"/>
      <c r="AH112" s="223"/>
      <c r="AI112" s="305"/>
      <c r="AJ112" s="306"/>
      <c r="AK112" s="289"/>
      <c r="AL112" s="1371"/>
    </row>
    <row r="113" spans="1:39" ht="14.45" customHeight="1" thickBot="1">
      <c r="A113" s="560">
        <v>0</v>
      </c>
      <c r="B113" s="561">
        <v>0</v>
      </c>
      <c r="C113" s="561">
        <v>0</v>
      </c>
      <c r="D113" s="561">
        <v>0</v>
      </c>
      <c r="E113" s="561">
        <v>0</v>
      </c>
      <c r="F113" s="561">
        <v>0</v>
      </c>
      <c r="G113" s="561">
        <v>0</v>
      </c>
      <c r="H113" s="562">
        <v>0</v>
      </c>
      <c r="K113" s="199"/>
      <c r="L113" s="221"/>
      <c r="M113" s="201" t="s">
        <v>292</v>
      </c>
      <c r="N113" s="202"/>
      <c r="O113" s="203" t="s">
        <v>605</v>
      </c>
      <c r="P113" s="204">
        <f t="shared" si="19"/>
        <v>6740</v>
      </c>
      <c r="Q113" s="205">
        <f t="shared" si="19"/>
        <v>6740</v>
      </c>
      <c r="R113" s="297"/>
      <c r="S113" s="205">
        <f t="shared" si="19"/>
        <v>0</v>
      </c>
      <c r="T113" s="268">
        <f t="shared" si="18"/>
        <v>0</v>
      </c>
      <c r="U113" s="269"/>
      <c r="V113" s="221"/>
      <c r="W113" s="201" t="s">
        <v>13</v>
      </c>
      <c r="X113" s="202"/>
      <c r="Y113" s="203"/>
      <c r="Z113" s="299">
        <f>+Z105-Z107</f>
        <v>0</v>
      </c>
      <c r="AA113" s="552">
        <f>+AA105-AA107</f>
        <v>0</v>
      </c>
      <c r="AB113" s="552">
        <f>+AB105-AB107</f>
        <v>0</v>
      </c>
      <c r="AC113" s="279">
        <f>+AC105-AC107</f>
        <v>0</v>
      </c>
      <c r="AD113" s="269"/>
      <c r="AE113" s="221"/>
      <c r="AF113" s="201" t="s">
        <v>13</v>
      </c>
      <c r="AG113" s="202"/>
      <c r="AH113" s="203"/>
      <c r="AI113" s="616">
        <f>+AI105-AI107</f>
        <v>0</v>
      </c>
      <c r="AJ113" s="311">
        <f>+AJ105-AJ107</f>
        <v>0</v>
      </c>
      <c r="AK113" s="311">
        <f>+AK105-AK107</f>
        <v>0</v>
      </c>
      <c r="AL113" s="1369">
        <f>+AL105-AL107</f>
        <v>0</v>
      </c>
    </row>
    <row r="114" spans="1:39" ht="14.45" customHeight="1">
      <c r="A114" s="139">
        <v>0</v>
      </c>
      <c r="B114" s="139">
        <v>0</v>
      </c>
      <c r="C114" s="139">
        <v>0</v>
      </c>
      <c r="D114" s="139">
        <v>0</v>
      </c>
      <c r="E114" s="139">
        <v>0</v>
      </c>
      <c r="F114" s="139">
        <v>0</v>
      </c>
      <c r="G114" s="139">
        <v>0</v>
      </c>
      <c r="H114" s="139">
        <v>0</v>
      </c>
      <c r="K114" s="199"/>
      <c r="L114" s="201" t="s">
        <v>292</v>
      </c>
      <c r="M114" s="202"/>
      <c r="N114" s="202"/>
      <c r="O114" s="203" t="s">
        <v>606</v>
      </c>
      <c r="P114" s="204">
        <f t="shared" si="19"/>
        <v>0</v>
      </c>
      <c r="Q114" s="205">
        <f t="shared" si="19"/>
        <v>0</v>
      </c>
      <c r="R114" s="297"/>
      <c r="S114" s="205">
        <f t="shared" si="19"/>
        <v>0</v>
      </c>
      <c r="T114" s="268">
        <f t="shared" si="18"/>
        <v>0</v>
      </c>
      <c r="U114" s="269"/>
      <c r="V114" s="201" t="s">
        <v>13</v>
      </c>
      <c r="W114" s="202"/>
      <c r="X114" s="202"/>
      <c r="Y114" s="203" t="s">
        <v>885</v>
      </c>
      <c r="Z114" s="307">
        <f>+A138</f>
        <v>0</v>
      </c>
      <c r="AA114" s="277">
        <f>+B138</f>
        <v>0</v>
      </c>
      <c r="AB114" s="550">
        <f>+C138</f>
        <v>0</v>
      </c>
      <c r="AC114" s="549">
        <f>+E138</f>
        <v>0</v>
      </c>
      <c r="AD114" s="269"/>
      <c r="AE114" s="201" t="s">
        <v>13</v>
      </c>
      <c r="AF114" s="202"/>
      <c r="AG114" s="202"/>
      <c r="AH114" s="203" t="s">
        <v>886</v>
      </c>
      <c r="AI114" s="307">
        <f>+A161</f>
        <v>0</v>
      </c>
      <c r="AJ114" s="277">
        <f>+B161</f>
        <v>0</v>
      </c>
      <c r="AK114" s="277">
        <f>+C161</f>
        <v>0</v>
      </c>
      <c r="AL114" s="1364">
        <f>+D161</f>
        <v>0</v>
      </c>
    </row>
    <row r="115" spans="1:39" ht="14.45" customHeight="1" thickBot="1">
      <c r="K115" s="316"/>
      <c r="L115" s="317" t="s">
        <v>291</v>
      </c>
      <c r="M115" s="318"/>
      <c r="N115" s="318"/>
      <c r="O115" s="319"/>
      <c r="P115" s="320">
        <f>SUM(P62:P114)-P63-P64-P66-P67-P69-P70-P71-P84-P85-P86-P94-P95-P96-P97-P98-P103-P104</f>
        <v>39095</v>
      </c>
      <c r="Q115" s="321">
        <f>SUM(Q62:Q114)-Q63-Q64-Q66-Q67-Q69-Q70-Q71-Q84-Q85-Q86-Q94-Q95-Q96-Q97-Q98-Q103-Q104</f>
        <v>39095</v>
      </c>
      <c r="R115" s="500"/>
      <c r="S115" s="321">
        <f>SUM(S62:S114)-S63-S64-S66-S67-S69-S70-S71-S84-S85-S86-S94-S95-S96-S97-S98-S103-S104</f>
        <v>860</v>
      </c>
      <c r="T115" s="323">
        <f>SUM(T62:T114)-T63-T64-T66-T67-T69-T70-T71-T84-T85-T86-T94-T95-T96-T97-T98-T103-T104</f>
        <v>1200</v>
      </c>
      <c r="U115" s="324"/>
      <c r="V115" s="317" t="s">
        <v>82</v>
      </c>
      <c r="W115" s="318"/>
      <c r="X115" s="318"/>
      <c r="Y115" s="319"/>
      <c r="Z115" s="325">
        <f>Z64+Z67+Z73+Z74+Z75+Z86+Z88+Z89+Z92+Z93+Z99+Z101+Z104+Z105+Z114</f>
        <v>6540</v>
      </c>
      <c r="AA115" s="326">
        <f>AA64+AA67+AA73+AA74+AA75+AA86+AA88+AA89+AA92+AA93+AA99+AA101+AA104+AA105+AA114</f>
        <v>0</v>
      </c>
      <c r="AB115" s="327">
        <f>AB64+AB67+AB73+AB74+AB75+AB86+AB88+AB89+AB92+AB93+AB99+AB101+AB104+AB105+AB114</f>
        <v>0</v>
      </c>
      <c r="AC115" s="563">
        <f>AC64+AC67+AC73+AC74+AC75+AC86+AC88+AC89+AC92+AC93+AC99+AC101+AC104+AC105+AC114</f>
        <v>0</v>
      </c>
      <c r="AD115" s="324"/>
      <c r="AE115" s="317" t="s">
        <v>82</v>
      </c>
      <c r="AF115" s="318"/>
      <c r="AG115" s="318"/>
      <c r="AH115" s="319"/>
      <c r="AI115" s="617">
        <f>AI64+AI67+AI73+AI74+AI75+AI86+AI88+AI89+AI92+AI93+AI99+AI101+AI104+AI105+AI114</f>
        <v>0</v>
      </c>
      <c r="AJ115" s="326">
        <f>AJ64+AJ67+AJ73+AJ74+AJ75+AJ86+AJ88+AJ89+AJ92+AJ93+AJ99+AJ101+AJ104+AJ105+AJ114</f>
        <v>0</v>
      </c>
      <c r="AK115" s="326">
        <f>AK64+AK67+AK73+AK74+AK75+AK86+AK88+AK89+AK92+AK93+AK99+AK101+AK104+AK105+AK114</f>
        <v>0</v>
      </c>
      <c r="AL115" s="1373">
        <f>AL64+AL67+AL73+AL74+AL75+AL86+AL88+AL89+AL92+AL93+AL99+AL101+AL104+AL105+AL114</f>
        <v>0</v>
      </c>
    </row>
    <row r="116" spans="1:39" ht="14.45" customHeight="1" thickTop="1">
      <c r="A116" s="554">
        <v>44234</v>
      </c>
      <c r="B116" s="555">
        <v>20800</v>
      </c>
      <c r="C116" s="555">
        <v>0</v>
      </c>
      <c r="D116" s="555">
        <v>0</v>
      </c>
      <c r="E116" s="555">
        <v>1934</v>
      </c>
      <c r="F116" s="555">
        <v>0</v>
      </c>
      <c r="G116" s="556">
        <v>21500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2180</v>
      </c>
      <c r="B117" s="558">
        <v>0</v>
      </c>
      <c r="C117" s="558">
        <v>0</v>
      </c>
      <c r="D117" s="558">
        <v>0</v>
      </c>
      <c r="E117" s="558">
        <v>0</v>
      </c>
      <c r="F117" s="558">
        <v>0</v>
      </c>
      <c r="G117" s="559">
        <v>2180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8">
        <v>0</v>
      </c>
      <c r="F118" s="558">
        <v>0</v>
      </c>
      <c r="G118" s="559">
        <v>0</v>
      </c>
      <c r="K118" s="164" t="s">
        <v>910</v>
      </c>
      <c r="L118" s="339"/>
      <c r="M118" s="339"/>
      <c r="N118" s="339"/>
      <c r="O118" s="340"/>
      <c r="P118" s="341"/>
      <c r="Q118" s="341"/>
      <c r="R118" s="518" t="s">
        <v>912</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8">
        <v>0</v>
      </c>
      <c r="F119" s="558">
        <v>0</v>
      </c>
      <c r="G119" s="559">
        <v>0</v>
      </c>
      <c r="K119" s="990"/>
      <c r="L119" s="991"/>
      <c r="M119" s="991"/>
      <c r="N119" s="991"/>
      <c r="O119" s="991"/>
      <c r="P119" s="992" t="s">
        <v>887</v>
      </c>
      <c r="Q119" s="991"/>
      <c r="R119" s="991"/>
      <c r="S119" s="991"/>
      <c r="T119" s="991"/>
      <c r="U119" s="993"/>
      <c r="V119" s="991"/>
      <c r="W119" s="991"/>
      <c r="X119" s="991"/>
      <c r="Y119" s="991"/>
      <c r="Z119" s="992" t="s">
        <v>891</v>
      </c>
      <c r="AA119" s="991"/>
      <c r="AB119" s="991"/>
      <c r="AC119" s="1014"/>
      <c r="AE119" s="1052"/>
      <c r="AF119" s="1053"/>
      <c r="AG119" s="1053"/>
      <c r="AH119" s="1053"/>
      <c r="AI119" s="1030" t="s">
        <v>84</v>
      </c>
      <c r="AJ119" s="1031" t="s">
        <v>85</v>
      </c>
      <c r="AK119" s="1032" t="s">
        <v>892</v>
      </c>
      <c r="AL119" s="1340" t="s">
        <v>1276</v>
      </c>
      <c r="AM119" s="1339"/>
    </row>
    <row r="120" spans="1:39" ht="14.45" customHeight="1">
      <c r="A120" s="557">
        <v>0</v>
      </c>
      <c r="B120" s="558">
        <v>0</v>
      </c>
      <c r="C120" s="558">
        <v>0</v>
      </c>
      <c r="D120" s="558">
        <v>0</v>
      </c>
      <c r="E120" s="558">
        <v>0</v>
      </c>
      <c r="F120" s="558">
        <v>0</v>
      </c>
      <c r="G120" s="559">
        <v>0</v>
      </c>
      <c r="K120" s="995"/>
      <c r="L120" s="996"/>
      <c r="M120" s="996"/>
      <c r="N120" s="996"/>
      <c r="O120" s="996"/>
      <c r="P120" s="997" t="s">
        <v>893</v>
      </c>
      <c r="Q120" s="998" t="s">
        <v>888</v>
      </c>
      <c r="R120" s="999" t="s">
        <v>889</v>
      </c>
      <c r="S120" s="999"/>
      <c r="T120" s="1000"/>
      <c r="U120" s="1001"/>
      <c r="V120" s="996"/>
      <c r="W120" s="996"/>
      <c r="X120" s="996"/>
      <c r="Y120" s="996"/>
      <c r="Z120" s="997" t="s">
        <v>894</v>
      </c>
      <c r="AA120" s="1002" t="s">
        <v>890</v>
      </c>
      <c r="AB120" s="999"/>
      <c r="AC120" s="1015"/>
      <c r="AE120" s="1054"/>
      <c r="AF120" s="1055"/>
      <c r="AG120" s="1055"/>
      <c r="AH120" s="1055"/>
      <c r="AI120" s="1035" t="s">
        <v>623</v>
      </c>
      <c r="AJ120" s="1036" t="s">
        <v>624</v>
      </c>
      <c r="AK120" s="1037" t="s">
        <v>895</v>
      </c>
      <c r="AL120" s="1340"/>
      <c r="AM120" s="1339"/>
    </row>
    <row r="121" spans="1:39" ht="14.45" customHeight="1">
      <c r="A121" s="557">
        <v>0</v>
      </c>
      <c r="B121" s="558">
        <v>0</v>
      </c>
      <c r="C121" s="558">
        <v>0</v>
      </c>
      <c r="D121" s="558">
        <v>0</v>
      </c>
      <c r="E121" s="558">
        <v>0</v>
      </c>
      <c r="F121" s="558">
        <v>0</v>
      </c>
      <c r="G121" s="559">
        <v>0</v>
      </c>
      <c r="K121" s="995"/>
      <c r="L121" s="996"/>
      <c r="M121" s="996"/>
      <c r="N121" s="996"/>
      <c r="O121" s="996"/>
      <c r="P121" s="1004"/>
      <c r="Q121" s="1005" t="s">
        <v>540</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531</v>
      </c>
      <c r="AJ121" s="1036" t="s">
        <v>708</v>
      </c>
      <c r="AK121" s="1037" t="s">
        <v>709</v>
      </c>
      <c r="AL121" s="1340"/>
      <c r="AM121" s="1339"/>
    </row>
    <row r="122" spans="1:39" ht="14.45" customHeight="1" thickBot="1">
      <c r="A122" s="557">
        <v>0</v>
      </c>
      <c r="B122" s="558">
        <v>0</v>
      </c>
      <c r="C122" s="558">
        <v>0</v>
      </c>
      <c r="D122" s="558">
        <v>0</v>
      </c>
      <c r="E122" s="558">
        <v>0</v>
      </c>
      <c r="F122" s="558">
        <v>0</v>
      </c>
      <c r="G122" s="559">
        <v>0</v>
      </c>
      <c r="K122" s="1050"/>
      <c r="L122" s="1051"/>
      <c r="M122" s="1051"/>
      <c r="N122" s="1051"/>
      <c r="O122" s="1051"/>
      <c r="P122" s="1020" t="s">
        <v>896</v>
      </c>
      <c r="Q122" s="1021" t="s">
        <v>897</v>
      </c>
      <c r="R122" s="1021" t="s">
        <v>898</v>
      </c>
      <c r="S122" s="1022" t="s">
        <v>899</v>
      </c>
      <c r="T122" s="1023" t="s">
        <v>900</v>
      </c>
      <c r="U122" s="1024"/>
      <c r="V122" s="1025"/>
      <c r="W122" s="1025"/>
      <c r="X122" s="1025"/>
      <c r="Y122" s="1025"/>
      <c r="Z122" s="1020" t="s">
        <v>901</v>
      </c>
      <c r="AA122" s="1021" t="s">
        <v>902</v>
      </c>
      <c r="AB122" s="1026" t="s">
        <v>903</v>
      </c>
      <c r="AC122" s="1047" t="s">
        <v>715</v>
      </c>
      <c r="AD122" s="165"/>
      <c r="AE122" s="1039"/>
      <c r="AF122" s="1011"/>
      <c r="AG122" s="1011"/>
      <c r="AH122" s="1011"/>
      <c r="AI122" s="1040" t="s">
        <v>904</v>
      </c>
      <c r="AJ122" s="1041" t="s">
        <v>905</v>
      </c>
      <c r="AK122" s="1042" t="s">
        <v>906</v>
      </c>
      <c r="AL122" s="1363" t="s">
        <v>1272</v>
      </c>
      <c r="AM122" s="1339"/>
    </row>
    <row r="123" spans="1:39" ht="14.45" customHeight="1">
      <c r="A123" s="557">
        <v>0</v>
      </c>
      <c r="B123" s="558">
        <v>0</v>
      </c>
      <c r="C123" s="558">
        <v>0</v>
      </c>
      <c r="D123" s="558">
        <v>0</v>
      </c>
      <c r="E123" s="558">
        <v>0</v>
      </c>
      <c r="F123" s="558">
        <v>0</v>
      </c>
      <c r="G123" s="559">
        <v>0</v>
      </c>
      <c r="K123" s="188"/>
      <c r="L123" s="189" t="s">
        <v>475</v>
      </c>
      <c r="M123" s="190"/>
      <c r="N123" s="190"/>
      <c r="O123" s="191"/>
      <c r="P123" s="365">
        <f t="shared" ref="P123:T132" si="20">P8+P62</f>
        <v>114925</v>
      </c>
      <c r="Q123" s="259">
        <f t="shared" si="20"/>
        <v>620</v>
      </c>
      <c r="R123" s="259">
        <f t="shared" si="20"/>
        <v>0</v>
      </c>
      <c r="S123" s="333">
        <f t="shared" si="20"/>
        <v>0</v>
      </c>
      <c r="T123" s="366">
        <f t="shared" si="20"/>
        <v>0</v>
      </c>
      <c r="U123" s="195"/>
      <c r="V123" s="189" t="s">
        <v>475</v>
      </c>
      <c r="W123" s="190"/>
      <c r="X123" s="190"/>
      <c r="Y123" s="191" t="s">
        <v>629</v>
      </c>
      <c r="Z123" s="367">
        <f>IF(ISERROR(Z$60*(Q123/(Q$123+Q$128+Q$129+Q$133+Q$134+Q$135+Q$136+Q$137+Q$138+Q$139+Q$140+Q$141+Q$142+Q$143+Q$144+Q$150+Q$151+Q$152+Q$153+Q$156+Q$157+Q$158+Q$159+Q$161+Q$162+Q$163+Q$168+Q$170+Q$171+Q$172+Q$173+Q$174+Q$175))),0,ROUND(Z$60*(Q123/(Q$123+Q$128+Q$129+Q$133+Q$134+Q$135+Q$136+Q$137+Q$138+Q$139+Q$140+Q$141+Q$142+Q$143+Q$144+Q$150+Q$151+Q$152+Q$153+Q$156+Q$157+Q$158+Q$159+Q$161+Q$162+Q$163+Q$168+Q$170+Q$171+Q$172+Q$173+Q$174+Q$175)),0))</f>
        <v>0</v>
      </c>
      <c r="AA123" s="368">
        <f>IF(ISERROR(AA$60*(R123/(R$123+R$128+R$129+R$133+R$134+R$135+R$136+R$137+R$138+R$139+R$140+R$141+R$142+R$143+R$144+R$150+R$151+R$152+R$153+R$156+R$157+R$158+R$159+R$161+R$162+R$163+R$168+R$170+R$171+R$172+R$173+R$174+R$175))),0,ROUND(AA$60*(R123/(R$123+R$128+R$129+R$133+R$134+R$135+R$136+R$137+R$138+R$139+R$140+R$141+R$142+R$143+R$144+R$150+R$151+R$152+R$153+R$156+R$157+R$158+R$159+R$161+R$162+R$163+R$168+R$170+R$171+R$172+R$173+R$174+R$175)),0))</f>
        <v>0</v>
      </c>
      <c r="AB123" s="499">
        <f>IF(ISERROR(AB$60*(S123/(S$123+S$128+S$129+S$133+S$134+S$135+S$136+S$137+S$138+S$139+S$140+S$141+S$142+S$143+S$144+S$150+S$151+S$152+S$153+S$156+S$157+S$158+S$159+S$161+S$162+S$163+S$168+S$170+S$171+S$172+S$173+S$174+S$175))),0,ROUND(AB$60*(S123/(S$123+S$128+S$129+S$133+S$134+S$135+S$136+S$137+S$138+S$139+S$140+S$141+S$142+S$143+S$144+S$150+S$151+S$152+S$153+S$156+S$157+S$158+S$159+S$161+S$162+S$163+S$168+S$170+S$171+S$172+S$173+S$174+S$175)),0))</f>
        <v>0</v>
      </c>
      <c r="AC123" s="369">
        <f>IF(ISERROR(AC$60*(T123/(T$123+T$128+T$129+T$133+T$134+T$135+T$136+T$137+T$138+T$139+T$140+T$141+T$142+T$143+T$144+T$150+T$151+T$152+T$153+T$156+T$157+T$158+T$159+T$161+T$162+T$163+T$168+T$170+T$171+T$172+T$173+T$174+T$175))),0,ROUND(AC$60*(T123/(T$123+T$128+T$129+T$133+T$134+T$135+T$136+T$137+T$138+T$139+T$140+T$141+T$142+T$143+T$144+T$150+T$151+T$152+T$153+T$156+T$157+T$158+T$159+T$161+T$162+T$163+T$168+T$170+T$171+T$172+T$173+T$174+T$175)),0))</f>
        <v>0</v>
      </c>
      <c r="AE123" s="188"/>
      <c r="AF123" s="189" t="s">
        <v>475</v>
      </c>
      <c r="AG123" s="190"/>
      <c r="AH123" s="190"/>
      <c r="AI123" s="365">
        <f t="shared" ref="AI123:AI176" si="21">Q123-Z123</f>
        <v>620</v>
      </c>
      <c r="AJ123" s="259">
        <f>SUM(AJ124:AJ125)</f>
        <v>0</v>
      </c>
      <c r="AK123" s="370">
        <f>SUM(AK124:AK125)</f>
        <v>0</v>
      </c>
      <c r="AL123" s="1383">
        <f>P123-Q123</f>
        <v>114305</v>
      </c>
      <c r="AM123" s="1339"/>
    </row>
    <row r="124" spans="1:39" ht="14.45" customHeight="1">
      <c r="A124" s="557">
        <v>0</v>
      </c>
      <c r="B124" s="558">
        <v>0</v>
      </c>
      <c r="C124" s="558">
        <v>0</v>
      </c>
      <c r="D124" s="558">
        <v>0</v>
      </c>
      <c r="E124" s="558">
        <v>0</v>
      </c>
      <c r="F124" s="558">
        <v>0</v>
      </c>
      <c r="G124" s="559">
        <v>0</v>
      </c>
      <c r="K124" s="199"/>
      <c r="L124" s="200"/>
      <c r="M124" s="201" t="s">
        <v>293</v>
      </c>
      <c r="N124" s="202"/>
      <c r="O124" s="203"/>
      <c r="P124" s="224">
        <f t="shared" si="20"/>
        <v>0</v>
      </c>
      <c r="Q124" s="225">
        <f t="shared" si="20"/>
        <v>0</v>
      </c>
      <c r="R124" s="225">
        <f>R9+R63</f>
        <v>0</v>
      </c>
      <c r="S124" s="226">
        <f t="shared" si="20"/>
        <v>0</v>
      </c>
      <c r="T124" s="275">
        <f t="shared" si="20"/>
        <v>0</v>
      </c>
      <c r="U124" s="207"/>
      <c r="V124" s="200"/>
      <c r="W124" s="201" t="s">
        <v>293</v>
      </c>
      <c r="X124" s="202"/>
      <c r="Y124" s="203" t="s">
        <v>629</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293</v>
      </c>
      <c r="AH124" s="202"/>
      <c r="AI124" s="224">
        <f t="shared" si="21"/>
        <v>0</v>
      </c>
      <c r="AJ124" s="225">
        <f>IF($P124-$Z124=0,0,ROUND((R124-AA124)*$AI124/($P124-$Z124),0))</f>
        <v>0</v>
      </c>
      <c r="AK124" s="371">
        <f>IF(P124-Z124=0,0,ROUND((S124-AB124)*AI124/(P124-Z124),0))</f>
        <v>0</v>
      </c>
      <c r="AL124" s="1383">
        <f t="shared" ref="AL124:AL175" si="22">P124-Q124</f>
        <v>0</v>
      </c>
      <c r="AM124" s="1339"/>
    </row>
    <row r="125" spans="1:39" ht="14.45" customHeight="1">
      <c r="A125" s="557">
        <v>2180</v>
      </c>
      <c r="B125" s="558">
        <v>0</v>
      </c>
      <c r="C125" s="558">
        <v>0</v>
      </c>
      <c r="D125" s="558">
        <v>0</v>
      </c>
      <c r="E125" s="558">
        <v>0</v>
      </c>
      <c r="F125" s="558">
        <v>0</v>
      </c>
      <c r="G125" s="559">
        <v>2180</v>
      </c>
      <c r="K125" s="199"/>
      <c r="L125" s="200"/>
      <c r="M125" s="201" t="s">
        <v>292</v>
      </c>
      <c r="N125" s="172"/>
      <c r="O125" s="212"/>
      <c r="P125" s="224">
        <f t="shared" si="20"/>
        <v>114925</v>
      </c>
      <c r="Q125" s="225">
        <f t="shared" si="20"/>
        <v>620</v>
      </c>
      <c r="R125" s="225">
        <f t="shared" si="20"/>
        <v>0</v>
      </c>
      <c r="S125" s="226">
        <f t="shared" si="20"/>
        <v>0</v>
      </c>
      <c r="T125" s="275">
        <f>T10+T64</f>
        <v>0</v>
      </c>
      <c r="U125" s="207"/>
      <c r="V125" s="200"/>
      <c r="W125" s="201" t="s">
        <v>292</v>
      </c>
      <c r="X125" s="172"/>
      <c r="Y125" s="212" t="s">
        <v>629</v>
      </c>
      <c r="Z125" s="224">
        <f>Z123-Z124</f>
        <v>0</v>
      </c>
      <c r="AA125" s="225">
        <f>AA123-AA124</f>
        <v>0</v>
      </c>
      <c r="AB125" s="297">
        <f>AB123-AB124</f>
        <v>0</v>
      </c>
      <c r="AC125" s="371">
        <f>AC123-AC124</f>
        <v>0</v>
      </c>
      <c r="AE125" s="199"/>
      <c r="AF125" s="200"/>
      <c r="AG125" s="201" t="s">
        <v>292</v>
      </c>
      <c r="AH125" s="172"/>
      <c r="AI125" s="224">
        <f t="shared" si="21"/>
        <v>620</v>
      </c>
      <c r="AJ125" s="225">
        <f>IF($P125-$Z125=0,0,ROUND((R125-AA125)*$AI125/($P125-$Z125),0))</f>
        <v>0</v>
      </c>
      <c r="AK125" s="371">
        <f>IF(P125-Z125=0,0,ROUND((S125-AB125)*AI125/(P125-Z125),0))</f>
        <v>0</v>
      </c>
      <c r="AL125" s="1383">
        <f t="shared" si="22"/>
        <v>114305</v>
      </c>
      <c r="AM125" s="1339"/>
    </row>
    <row r="126" spans="1:39" ht="14.45" customHeight="1">
      <c r="A126" s="557">
        <v>2180</v>
      </c>
      <c r="B126" s="558">
        <v>0</v>
      </c>
      <c r="C126" s="558">
        <v>0</v>
      </c>
      <c r="D126" s="558">
        <v>0</v>
      </c>
      <c r="E126" s="558">
        <v>0</v>
      </c>
      <c r="F126" s="558">
        <v>0</v>
      </c>
      <c r="G126" s="559">
        <v>2180</v>
      </c>
      <c r="K126" s="199" t="s">
        <v>4</v>
      </c>
      <c r="L126" s="178" t="s">
        <v>476</v>
      </c>
      <c r="M126" s="175"/>
      <c r="N126" s="175"/>
      <c r="O126" s="216"/>
      <c r="P126" s="224">
        <f t="shared" si="20"/>
        <v>0</v>
      </c>
      <c r="Q126" s="225">
        <f t="shared" si="20"/>
        <v>0</v>
      </c>
      <c r="R126" s="225">
        <f t="shared" si="20"/>
        <v>0</v>
      </c>
      <c r="S126" s="226">
        <f t="shared" si="20"/>
        <v>0</v>
      </c>
      <c r="T126" s="275">
        <f t="shared" si="20"/>
        <v>0</v>
      </c>
      <c r="U126" s="207"/>
      <c r="V126" s="178" t="s">
        <v>476</v>
      </c>
      <c r="W126" s="175"/>
      <c r="X126" s="175"/>
      <c r="Y126" s="216" t="s">
        <v>629</v>
      </c>
      <c r="Z126" s="224">
        <f>Z127+Z128</f>
        <v>0</v>
      </c>
      <c r="AA126" s="225">
        <f>AA127+AA128</f>
        <v>0</v>
      </c>
      <c r="AB126" s="297">
        <f>AB127+AB128</f>
        <v>0</v>
      </c>
      <c r="AC126" s="371">
        <f>AC127+AC128</f>
        <v>0</v>
      </c>
      <c r="AE126" s="199"/>
      <c r="AF126" s="178" t="s">
        <v>476</v>
      </c>
      <c r="AG126" s="175"/>
      <c r="AH126" s="175"/>
      <c r="AI126" s="224">
        <f t="shared" si="21"/>
        <v>0</v>
      </c>
      <c r="AJ126" s="225">
        <f>SUM(AJ127:AJ128)</f>
        <v>0</v>
      </c>
      <c r="AK126" s="371">
        <f>SUM(AK127:AK128)</f>
        <v>0</v>
      </c>
      <c r="AL126" s="1383">
        <f t="shared" si="22"/>
        <v>0</v>
      </c>
      <c r="AM126" s="1339"/>
    </row>
    <row r="127" spans="1:39" ht="14.45" customHeight="1">
      <c r="A127" s="557">
        <v>0</v>
      </c>
      <c r="B127" s="558">
        <v>0</v>
      </c>
      <c r="C127" s="558">
        <v>0</v>
      </c>
      <c r="D127" s="558">
        <v>0</v>
      </c>
      <c r="E127" s="558">
        <v>0</v>
      </c>
      <c r="F127" s="558">
        <v>0</v>
      </c>
      <c r="G127" s="559">
        <v>0</v>
      </c>
      <c r="K127" s="199"/>
      <c r="L127" s="200"/>
      <c r="M127" s="201" t="s">
        <v>313</v>
      </c>
      <c r="N127" s="202"/>
      <c r="O127" s="203"/>
      <c r="P127" s="224">
        <f t="shared" si="20"/>
        <v>0</v>
      </c>
      <c r="Q127" s="225">
        <f t="shared" si="20"/>
        <v>0</v>
      </c>
      <c r="R127" s="225">
        <f t="shared" si="20"/>
        <v>0</v>
      </c>
      <c r="S127" s="226">
        <f t="shared" si="20"/>
        <v>0</v>
      </c>
      <c r="T127" s="275">
        <f t="shared" si="20"/>
        <v>0</v>
      </c>
      <c r="U127" s="207"/>
      <c r="V127" s="200"/>
      <c r="W127" s="201" t="s">
        <v>313</v>
      </c>
      <c r="X127" s="202"/>
      <c r="Y127" s="203"/>
      <c r="Z127" s="224">
        <f>Z12</f>
        <v>0</v>
      </c>
      <c r="AA127" s="225">
        <f>AA12</f>
        <v>0</v>
      </c>
      <c r="AB127" s="297">
        <f>AB12</f>
        <v>0</v>
      </c>
      <c r="AC127" s="371">
        <f>AC12</f>
        <v>0</v>
      </c>
      <c r="AE127" s="199"/>
      <c r="AF127" s="200"/>
      <c r="AG127" s="201" t="s">
        <v>313</v>
      </c>
      <c r="AH127" s="202"/>
      <c r="AI127" s="224">
        <f t="shared" si="21"/>
        <v>0</v>
      </c>
      <c r="AJ127" s="225">
        <f>IF($P127-$Z127=0,0,ROUND((R127-AA127)*$AI127/($P127-$Z127),0))</f>
        <v>0</v>
      </c>
      <c r="AK127" s="371">
        <f>IF(P127-Z127=0,0,ROUND((S127-AB127)*AI127/(P127-Z127),0))</f>
        <v>0</v>
      </c>
      <c r="AL127" s="1383">
        <f t="shared" si="22"/>
        <v>0</v>
      </c>
      <c r="AM127" s="1339"/>
    </row>
    <row r="128" spans="1:39" ht="14.45" customHeight="1">
      <c r="A128" s="557">
        <v>0</v>
      </c>
      <c r="B128" s="558">
        <v>0</v>
      </c>
      <c r="C128" s="558">
        <v>0</v>
      </c>
      <c r="D128" s="558">
        <v>0</v>
      </c>
      <c r="E128" s="558">
        <v>0</v>
      </c>
      <c r="F128" s="558">
        <v>0</v>
      </c>
      <c r="G128" s="559">
        <v>0</v>
      </c>
      <c r="K128" s="199"/>
      <c r="L128" s="221"/>
      <c r="M128" s="201" t="s">
        <v>292</v>
      </c>
      <c r="N128" s="222"/>
      <c r="O128" s="223"/>
      <c r="P128" s="224">
        <f t="shared" si="20"/>
        <v>0</v>
      </c>
      <c r="Q128" s="225">
        <f t="shared" si="20"/>
        <v>0</v>
      </c>
      <c r="R128" s="225">
        <f t="shared" si="20"/>
        <v>0</v>
      </c>
      <c r="S128" s="226">
        <f t="shared" si="20"/>
        <v>0</v>
      </c>
      <c r="T128" s="275">
        <f t="shared" si="20"/>
        <v>0</v>
      </c>
      <c r="U128" s="207"/>
      <c r="V128" s="221"/>
      <c r="W128" s="201" t="s">
        <v>292</v>
      </c>
      <c r="X128" s="222"/>
      <c r="Y128" s="223" t="s">
        <v>629</v>
      </c>
      <c r="Z128" s="224">
        <f t="shared" ref="Z128:AC129" si="23">IF(ISERROR(Z$60*(Q128/(Q$123+Q$128+Q$129+Q$133+Q$134+Q$135+Q$136+Q$137+Q$138+Q$139+Q$140+Q$141+Q$142+Q$143+Q$144+Q$150+Q$151+Q$152+Q$153+Q$156+Q$157+Q$158+Q$159+Q$161+Q$162+Q$163+Q$168+Q$170+Q$171+Q$172+Q$173+Q$174+Q$175))),0,ROUND(Z$60*(Q128/(Q$123+Q$128+Q$129+Q$133+Q$134+Q$135+Q$136+Q$137+Q$138+Q$139+Q$140+Q$141+Q$142+Q$143+Q$144+Q$150+Q$151+Q$152+Q$153+Q$156+Q$157+Q$158+Q$159+Q$161+Q$162+Q$163+Q$168+Q$170+Q$171+Q$172+Q$173+Q$174+Q$175)),0))</f>
        <v>0</v>
      </c>
      <c r="AA128" s="225">
        <f t="shared" si="23"/>
        <v>0</v>
      </c>
      <c r="AB128" s="297">
        <f t="shared" si="23"/>
        <v>0</v>
      </c>
      <c r="AC128" s="371">
        <f t="shared" si="23"/>
        <v>0</v>
      </c>
      <c r="AE128" s="199"/>
      <c r="AF128" s="221"/>
      <c r="AG128" s="201" t="s">
        <v>292</v>
      </c>
      <c r="AH128" s="222"/>
      <c r="AI128" s="224">
        <f t="shared" si="21"/>
        <v>0</v>
      </c>
      <c r="AJ128" s="225">
        <f>IF($P128-$Z128=0,0,ROUND((R128-AA128)*$AI128/($P128-$Z128),0))</f>
        <v>0</v>
      </c>
      <c r="AK128" s="371">
        <f>IF(P128-Z128=0,0,ROUND((S128-AB128)*AI128/(P128-Z128),0))</f>
        <v>0</v>
      </c>
      <c r="AL128" s="1383">
        <f t="shared" si="22"/>
        <v>0</v>
      </c>
      <c r="AM128" s="1339"/>
    </row>
    <row r="129" spans="1:39" ht="14.45" customHeight="1">
      <c r="A129" s="557">
        <v>0</v>
      </c>
      <c r="B129" s="558">
        <v>0</v>
      </c>
      <c r="C129" s="558">
        <v>0</v>
      </c>
      <c r="D129" s="558">
        <v>0</v>
      </c>
      <c r="E129" s="558">
        <v>0</v>
      </c>
      <c r="F129" s="558">
        <v>0</v>
      </c>
      <c r="G129" s="559">
        <v>0</v>
      </c>
      <c r="K129" s="199" t="s">
        <v>4</v>
      </c>
      <c r="L129" s="174"/>
      <c r="M129" s="200" t="s">
        <v>545</v>
      </c>
      <c r="N129" s="202"/>
      <c r="O129" s="203"/>
      <c r="P129" s="224">
        <f>P14+P68</f>
        <v>0</v>
      </c>
      <c r="Q129" s="225">
        <f t="shared" si="20"/>
        <v>0</v>
      </c>
      <c r="R129" s="225">
        <f t="shared" si="20"/>
        <v>0</v>
      </c>
      <c r="S129" s="226">
        <f t="shared" si="20"/>
        <v>0</v>
      </c>
      <c r="T129" s="275">
        <f t="shared" si="20"/>
        <v>0</v>
      </c>
      <c r="U129" s="207"/>
      <c r="V129" s="174"/>
      <c r="W129" s="200" t="s">
        <v>545</v>
      </c>
      <c r="X129" s="202"/>
      <c r="Y129" s="203" t="s">
        <v>629</v>
      </c>
      <c r="Z129" s="224">
        <f t="shared" si="23"/>
        <v>0</v>
      </c>
      <c r="AA129" s="225">
        <f t="shared" si="23"/>
        <v>0</v>
      </c>
      <c r="AB129" s="297">
        <f t="shared" si="23"/>
        <v>0</v>
      </c>
      <c r="AC129" s="371">
        <f t="shared" si="23"/>
        <v>0</v>
      </c>
      <c r="AE129" s="199"/>
      <c r="AF129" s="174"/>
      <c r="AG129" s="200" t="s">
        <v>545</v>
      </c>
      <c r="AH129" s="202"/>
      <c r="AI129" s="224">
        <f t="shared" si="21"/>
        <v>0</v>
      </c>
      <c r="AJ129" s="225">
        <f>SUM(AJ130:AJ132)</f>
        <v>0</v>
      </c>
      <c r="AK129" s="371">
        <f>SUM(AK130:AK132)</f>
        <v>0</v>
      </c>
      <c r="AL129" s="1383">
        <f t="shared" si="22"/>
        <v>0</v>
      </c>
      <c r="AM129" s="1339"/>
    </row>
    <row r="130" spans="1:39" ht="14.45" customHeight="1">
      <c r="A130" s="557">
        <v>0</v>
      </c>
      <c r="B130" s="558">
        <v>0</v>
      </c>
      <c r="C130" s="558">
        <v>0</v>
      </c>
      <c r="D130" s="558">
        <v>0</v>
      </c>
      <c r="E130" s="558">
        <v>0</v>
      </c>
      <c r="F130" s="558">
        <v>0</v>
      </c>
      <c r="G130" s="559">
        <v>0</v>
      </c>
      <c r="K130" s="199"/>
      <c r="L130" s="181" t="s">
        <v>547</v>
      </c>
      <c r="M130" s="200"/>
      <c r="N130" s="201" t="s">
        <v>310</v>
      </c>
      <c r="O130" s="203"/>
      <c r="P130" s="224">
        <f t="shared" si="20"/>
        <v>0</v>
      </c>
      <c r="Q130" s="225">
        <f t="shared" si="20"/>
        <v>0</v>
      </c>
      <c r="R130" s="225">
        <f t="shared" si="20"/>
        <v>0</v>
      </c>
      <c r="S130" s="226">
        <f t="shared" si="20"/>
        <v>0</v>
      </c>
      <c r="T130" s="275">
        <f t="shared" si="20"/>
        <v>0</v>
      </c>
      <c r="U130" s="207"/>
      <c r="V130" s="181" t="s">
        <v>547</v>
      </c>
      <c r="W130" s="200"/>
      <c r="X130" s="201" t="s">
        <v>310</v>
      </c>
      <c r="Y130" s="203" t="s">
        <v>629</v>
      </c>
      <c r="Z130" s="224">
        <f t="shared" ref="Z130:AC132" si="24">IF(ISERROR(Z$129*(Q130/Q$129)),0,ROUND(Z$129*(Q130/Q$129),0))</f>
        <v>0</v>
      </c>
      <c r="AA130" s="225">
        <f t="shared" si="24"/>
        <v>0</v>
      </c>
      <c r="AB130" s="297">
        <f t="shared" si="24"/>
        <v>0</v>
      </c>
      <c r="AC130" s="371">
        <f t="shared" si="24"/>
        <v>0</v>
      </c>
      <c r="AE130" s="199"/>
      <c r="AF130" s="181" t="s">
        <v>547</v>
      </c>
      <c r="AG130" s="200"/>
      <c r="AH130" s="201" t="s">
        <v>310</v>
      </c>
      <c r="AI130" s="224">
        <f t="shared" si="21"/>
        <v>0</v>
      </c>
      <c r="AJ130" s="225">
        <f t="shared" ref="AJ130:AJ143" si="25">IF($P130-$Z130=0,0,ROUND((R130-AA130)*$AI130/($P130-$Z130),0))</f>
        <v>0</v>
      </c>
      <c r="AK130" s="371">
        <f t="shared" ref="AK130:AK143" si="26">IF(P130-Z130=0,0,ROUND((S130-AB130)*AI130/(P130-Z130),0))</f>
        <v>0</v>
      </c>
      <c r="AL130" s="1383">
        <f t="shared" si="22"/>
        <v>0</v>
      </c>
      <c r="AM130" s="1339"/>
    </row>
    <row r="131" spans="1:39" ht="14.45" customHeight="1">
      <c r="A131" s="557">
        <v>0</v>
      </c>
      <c r="B131" s="558">
        <v>0</v>
      </c>
      <c r="C131" s="558">
        <v>0</v>
      </c>
      <c r="D131" s="558">
        <v>0</v>
      </c>
      <c r="E131" s="558">
        <v>0</v>
      </c>
      <c r="F131" s="558">
        <v>0</v>
      </c>
      <c r="G131" s="559">
        <v>0</v>
      </c>
      <c r="K131" s="199"/>
      <c r="L131" s="181" t="s">
        <v>549</v>
      </c>
      <c r="M131" s="181"/>
      <c r="N131" s="201" t="s">
        <v>309</v>
      </c>
      <c r="O131" s="203"/>
      <c r="P131" s="224">
        <f t="shared" si="20"/>
        <v>0</v>
      </c>
      <c r="Q131" s="225">
        <f t="shared" si="20"/>
        <v>0</v>
      </c>
      <c r="R131" s="225">
        <f t="shared" si="20"/>
        <v>0</v>
      </c>
      <c r="S131" s="226">
        <f t="shared" si="20"/>
        <v>0</v>
      </c>
      <c r="T131" s="275">
        <f t="shared" si="20"/>
        <v>0</v>
      </c>
      <c r="U131" s="207"/>
      <c r="V131" s="181" t="s">
        <v>549</v>
      </c>
      <c r="W131" s="181"/>
      <c r="X131" s="201" t="s">
        <v>309</v>
      </c>
      <c r="Y131" s="203" t="s">
        <v>629</v>
      </c>
      <c r="Z131" s="224">
        <f t="shared" si="24"/>
        <v>0</v>
      </c>
      <c r="AA131" s="225">
        <f t="shared" si="24"/>
        <v>0</v>
      </c>
      <c r="AB131" s="297">
        <f t="shared" si="24"/>
        <v>0</v>
      </c>
      <c r="AC131" s="371">
        <f t="shared" si="24"/>
        <v>0</v>
      </c>
      <c r="AE131" s="199"/>
      <c r="AF131" s="181" t="s">
        <v>549</v>
      </c>
      <c r="AG131" s="181"/>
      <c r="AH131" s="201" t="s">
        <v>309</v>
      </c>
      <c r="AI131" s="224">
        <f t="shared" si="21"/>
        <v>0</v>
      </c>
      <c r="AJ131" s="225">
        <f t="shared" si="25"/>
        <v>0</v>
      </c>
      <c r="AK131" s="371">
        <f t="shared" si="26"/>
        <v>0</v>
      </c>
      <c r="AL131" s="1383">
        <f t="shared" si="22"/>
        <v>0</v>
      </c>
      <c r="AM131" s="1339"/>
    </row>
    <row r="132" spans="1:39" ht="14.45" customHeight="1">
      <c r="A132" s="557">
        <v>0</v>
      </c>
      <c r="B132" s="558">
        <v>0</v>
      </c>
      <c r="C132" s="558">
        <v>0</v>
      </c>
      <c r="D132" s="558">
        <v>0</v>
      </c>
      <c r="E132" s="558">
        <v>0</v>
      </c>
      <c r="F132" s="558">
        <v>0</v>
      </c>
      <c r="G132" s="559">
        <v>0</v>
      </c>
      <c r="K132" s="199"/>
      <c r="L132" s="181" t="s">
        <v>551</v>
      </c>
      <c r="M132" s="221"/>
      <c r="N132" s="201" t="s">
        <v>292</v>
      </c>
      <c r="O132" s="203"/>
      <c r="P132" s="224">
        <f t="shared" si="20"/>
        <v>0</v>
      </c>
      <c r="Q132" s="225">
        <f t="shared" si="20"/>
        <v>0</v>
      </c>
      <c r="R132" s="225">
        <f t="shared" si="20"/>
        <v>0</v>
      </c>
      <c r="S132" s="226">
        <f t="shared" si="20"/>
        <v>0</v>
      </c>
      <c r="T132" s="275">
        <f t="shared" si="20"/>
        <v>0</v>
      </c>
      <c r="U132" s="207"/>
      <c r="V132" s="181" t="s">
        <v>551</v>
      </c>
      <c r="W132" s="221"/>
      <c r="X132" s="201" t="s">
        <v>292</v>
      </c>
      <c r="Y132" s="203" t="s">
        <v>629</v>
      </c>
      <c r="Z132" s="224">
        <f t="shared" si="24"/>
        <v>0</v>
      </c>
      <c r="AA132" s="225">
        <f t="shared" si="24"/>
        <v>0</v>
      </c>
      <c r="AB132" s="297">
        <f t="shared" si="24"/>
        <v>0</v>
      </c>
      <c r="AC132" s="371">
        <f t="shared" si="24"/>
        <v>0</v>
      </c>
      <c r="AE132" s="199"/>
      <c r="AF132" s="181" t="s">
        <v>551</v>
      </c>
      <c r="AG132" s="221"/>
      <c r="AH132" s="201" t="s">
        <v>292</v>
      </c>
      <c r="AI132" s="224">
        <f t="shared" si="21"/>
        <v>0</v>
      </c>
      <c r="AJ132" s="225">
        <f t="shared" si="25"/>
        <v>0</v>
      </c>
      <c r="AK132" s="371">
        <f t="shared" si="26"/>
        <v>0</v>
      </c>
      <c r="AL132" s="1383">
        <f t="shared" si="22"/>
        <v>0</v>
      </c>
      <c r="AM132" s="1339"/>
    </row>
    <row r="133" spans="1:39" ht="14.45" customHeight="1">
      <c r="A133" s="557">
        <v>0</v>
      </c>
      <c r="B133" s="558">
        <v>0</v>
      </c>
      <c r="C133" s="558">
        <v>0</v>
      </c>
      <c r="D133" s="558">
        <v>0</v>
      </c>
      <c r="E133" s="558">
        <v>0</v>
      </c>
      <c r="F133" s="558">
        <v>0</v>
      </c>
      <c r="G133" s="559">
        <v>0</v>
      </c>
      <c r="K133" s="199"/>
      <c r="L133" s="181"/>
      <c r="M133" s="201" t="s">
        <v>487</v>
      </c>
      <c r="N133" s="202"/>
      <c r="O133" s="203"/>
      <c r="P133" s="224">
        <f t="shared" ref="P133:T142" si="27">P18+P72</f>
        <v>0</v>
      </c>
      <c r="Q133" s="225">
        <f t="shared" si="27"/>
        <v>0</v>
      </c>
      <c r="R133" s="225">
        <f t="shared" si="27"/>
        <v>0</v>
      </c>
      <c r="S133" s="226">
        <f t="shared" si="27"/>
        <v>0</v>
      </c>
      <c r="T133" s="275">
        <f t="shared" si="27"/>
        <v>0</v>
      </c>
      <c r="U133" s="207"/>
      <c r="V133" s="181"/>
      <c r="W133" s="201" t="s">
        <v>487</v>
      </c>
      <c r="X133" s="202"/>
      <c r="Y133" s="203" t="s">
        <v>629</v>
      </c>
      <c r="Z133" s="224">
        <f t="shared" ref="Z133:Z144" si="28">IF(ISERROR(Z$60*(Q133/(Q$123+Q$128+Q$129+Q$133+Q$134+Q$135+Q$136+Q$137+Q$138+Q$139+Q$140+Q$141+Q$142+Q$143+Q$144+Q$150+Q$151+Q$152+Q$153+Q$156+Q$157+Q$158+Q$159+Q$161+Q$162+Q$163+Q$168+Q$170+Q$171+Q$172+Q$173+Q$174+Q$175))),0,ROUND(Z$60*(Q133/(Q$123+Q$128+Q$129+Q$133+Q$134+Q$135+Q$136+Q$137+Q$138+Q$139+Q$140+Q$141+Q$142+Q$143+Q$144+Q$150+Q$151+Q$152+Q$153+Q$156+Q$157+Q$158+Q$159+Q$161+Q$162+Q$163+Q$168+Q$170+Q$171+Q$172+Q$173+Q$174+Q$175)),0))</f>
        <v>0</v>
      </c>
      <c r="AA133" s="225">
        <f t="shared" ref="AA133:AA144" si="29">IF(ISERROR(AA$60*(R133/(R$123+R$128+R$129+R$133+R$134+R$135+R$136+R$137+R$138+R$139+R$140+R$141+R$142+R$143+R$144+R$150+R$151+R$152+R$153+R$156+R$157+R$158+R$159+R$161+R$162+R$163+R$168+R$170+R$171+R$172+R$173+R$174+R$175))),0,ROUND(AA$60*(R133/(R$123+R$128+R$129+R$133+R$134+R$135+R$136+R$137+R$138+R$139+R$140+R$141+R$142+R$143+R$144+R$150+R$151+R$152+R$153+R$156+R$157+R$158+R$159+R$161+R$162+R$163+R$168+R$170+R$171+R$172+R$173+R$174+R$175)),0))</f>
        <v>0</v>
      </c>
      <c r="AB133" s="297">
        <f t="shared" ref="AB133:AC144" si="30">IF(ISERROR(AB$60*(S133/(S$123+S$128+S$129+S$133+S$134+S$135+S$136+S$137+S$138+S$139+S$140+S$141+S$142+S$143+S$144+S$150+S$151+S$152+S$153+S$156+S$157+S$158+S$159+S$161+S$162+S$163+S$168+S$170+S$171+S$172+S$173+S$174+S$175))),0,ROUND(AB$60*(S133/(S$123+S$128+S$129+S$133+S$134+S$135+S$136+S$137+S$138+S$139+S$140+S$141+S$142+S$143+S$144+S$150+S$151+S$152+S$153+S$156+S$157+S$158+S$159+S$161+S$162+S$163+S$168+S$170+S$171+S$172+S$173+S$174+S$175)),0))</f>
        <v>0</v>
      </c>
      <c r="AC133" s="371">
        <f t="shared" si="30"/>
        <v>0</v>
      </c>
      <c r="AE133" s="199"/>
      <c r="AF133" s="181"/>
      <c r="AG133" s="201" t="s">
        <v>487</v>
      </c>
      <c r="AH133" s="202"/>
      <c r="AI133" s="224">
        <f t="shared" si="21"/>
        <v>0</v>
      </c>
      <c r="AJ133" s="225">
        <f t="shared" si="25"/>
        <v>0</v>
      </c>
      <c r="AK133" s="371">
        <f t="shared" si="26"/>
        <v>0</v>
      </c>
      <c r="AL133" s="1383">
        <f t="shared" si="22"/>
        <v>0</v>
      </c>
      <c r="AM133" s="1339"/>
    </row>
    <row r="134" spans="1:39" ht="14.45" customHeight="1">
      <c r="A134" s="557">
        <v>0</v>
      </c>
      <c r="B134" s="558">
        <v>0</v>
      </c>
      <c r="C134" s="558">
        <v>0</v>
      </c>
      <c r="D134" s="558">
        <v>0</v>
      </c>
      <c r="E134" s="558">
        <v>0</v>
      </c>
      <c r="F134" s="558">
        <v>0</v>
      </c>
      <c r="G134" s="559">
        <v>0</v>
      </c>
      <c r="K134" s="199"/>
      <c r="L134" s="221"/>
      <c r="M134" s="201" t="s">
        <v>292</v>
      </c>
      <c r="N134" s="202"/>
      <c r="O134" s="203"/>
      <c r="P134" s="224">
        <f t="shared" si="27"/>
        <v>0</v>
      </c>
      <c r="Q134" s="225">
        <f t="shared" si="27"/>
        <v>0</v>
      </c>
      <c r="R134" s="225">
        <f t="shared" si="27"/>
        <v>0</v>
      </c>
      <c r="S134" s="226">
        <f t="shared" si="27"/>
        <v>0</v>
      </c>
      <c r="T134" s="275">
        <f t="shared" si="27"/>
        <v>0</v>
      </c>
      <c r="U134" s="207"/>
      <c r="V134" s="221"/>
      <c r="W134" s="201" t="s">
        <v>292</v>
      </c>
      <c r="X134" s="202"/>
      <c r="Y134" s="203" t="s">
        <v>629</v>
      </c>
      <c r="Z134" s="224">
        <f t="shared" si="28"/>
        <v>0</v>
      </c>
      <c r="AA134" s="225">
        <f t="shared" si="29"/>
        <v>0</v>
      </c>
      <c r="AB134" s="297">
        <f t="shared" si="30"/>
        <v>0</v>
      </c>
      <c r="AC134" s="371">
        <f t="shared" si="30"/>
        <v>0</v>
      </c>
      <c r="AE134" s="199"/>
      <c r="AF134" s="221"/>
      <c r="AG134" s="201" t="s">
        <v>292</v>
      </c>
      <c r="AH134" s="202"/>
      <c r="AI134" s="224">
        <f t="shared" si="21"/>
        <v>0</v>
      </c>
      <c r="AJ134" s="225">
        <f t="shared" si="25"/>
        <v>0</v>
      </c>
      <c r="AK134" s="371">
        <f t="shared" si="26"/>
        <v>0</v>
      </c>
      <c r="AL134" s="1383">
        <f t="shared" si="22"/>
        <v>0</v>
      </c>
      <c r="AM134" s="1339"/>
    </row>
    <row r="135" spans="1:39" ht="14.45" customHeight="1">
      <c r="A135" s="557">
        <v>0</v>
      </c>
      <c r="B135" s="558">
        <v>0</v>
      </c>
      <c r="C135" s="558">
        <v>0</v>
      </c>
      <c r="D135" s="558">
        <v>0</v>
      </c>
      <c r="E135" s="558">
        <v>0</v>
      </c>
      <c r="F135" s="558">
        <v>0</v>
      </c>
      <c r="G135" s="559">
        <v>0</v>
      </c>
      <c r="K135" s="199"/>
      <c r="L135" s="201" t="s">
        <v>478</v>
      </c>
      <c r="M135" s="202"/>
      <c r="N135" s="202"/>
      <c r="O135" s="203"/>
      <c r="P135" s="224">
        <f t="shared" si="27"/>
        <v>0</v>
      </c>
      <c r="Q135" s="225">
        <f t="shared" si="27"/>
        <v>0</v>
      </c>
      <c r="R135" s="225">
        <f t="shared" si="27"/>
        <v>0</v>
      </c>
      <c r="S135" s="226">
        <f t="shared" si="27"/>
        <v>0</v>
      </c>
      <c r="T135" s="275">
        <f t="shared" si="27"/>
        <v>0</v>
      </c>
      <c r="U135" s="207" t="s">
        <v>845</v>
      </c>
      <c r="V135" s="201" t="s">
        <v>478</v>
      </c>
      <c r="W135" s="202"/>
      <c r="X135" s="202"/>
      <c r="Y135" s="203" t="s">
        <v>629</v>
      </c>
      <c r="Z135" s="224">
        <f t="shared" si="28"/>
        <v>0</v>
      </c>
      <c r="AA135" s="225">
        <f t="shared" si="29"/>
        <v>0</v>
      </c>
      <c r="AB135" s="297">
        <f t="shared" si="30"/>
        <v>0</v>
      </c>
      <c r="AC135" s="371">
        <f t="shared" si="30"/>
        <v>0</v>
      </c>
      <c r="AE135" s="199" t="s">
        <v>845</v>
      </c>
      <c r="AF135" s="201" t="s">
        <v>478</v>
      </c>
      <c r="AG135" s="202"/>
      <c r="AH135" s="202"/>
      <c r="AI135" s="224">
        <f t="shared" si="21"/>
        <v>0</v>
      </c>
      <c r="AJ135" s="225">
        <f t="shared" si="25"/>
        <v>0</v>
      </c>
      <c r="AK135" s="371">
        <f t="shared" si="26"/>
        <v>0</v>
      </c>
      <c r="AL135" s="1383">
        <f t="shared" si="22"/>
        <v>0</v>
      </c>
      <c r="AM135" s="1339"/>
    </row>
    <row r="136" spans="1:39" ht="14.45" customHeight="1">
      <c r="A136" s="557">
        <v>0</v>
      </c>
      <c r="B136" s="558">
        <v>0</v>
      </c>
      <c r="C136" s="558">
        <v>0</v>
      </c>
      <c r="D136" s="558">
        <v>0</v>
      </c>
      <c r="E136" s="558">
        <v>0</v>
      </c>
      <c r="F136" s="558">
        <v>0</v>
      </c>
      <c r="G136" s="559">
        <v>0</v>
      </c>
      <c r="K136" s="199" t="s">
        <v>24</v>
      </c>
      <c r="L136" s="200"/>
      <c r="M136" s="201" t="s">
        <v>304</v>
      </c>
      <c r="N136" s="202"/>
      <c r="O136" s="203"/>
      <c r="P136" s="224">
        <f t="shared" si="27"/>
        <v>2198</v>
      </c>
      <c r="Q136" s="225">
        <f t="shared" si="27"/>
        <v>2198</v>
      </c>
      <c r="R136" s="225">
        <f t="shared" si="27"/>
        <v>0</v>
      </c>
      <c r="S136" s="226">
        <f t="shared" si="27"/>
        <v>257</v>
      </c>
      <c r="T136" s="275">
        <f t="shared" si="27"/>
        <v>0</v>
      </c>
      <c r="U136" s="207" t="s">
        <v>630</v>
      </c>
      <c r="V136" s="200"/>
      <c r="W136" s="201" t="s">
        <v>304</v>
      </c>
      <c r="X136" s="202"/>
      <c r="Y136" s="203" t="s">
        <v>629</v>
      </c>
      <c r="Z136" s="224">
        <f t="shared" si="28"/>
        <v>0</v>
      </c>
      <c r="AA136" s="225">
        <f t="shared" si="29"/>
        <v>0</v>
      </c>
      <c r="AB136" s="297">
        <f t="shared" si="30"/>
        <v>0</v>
      </c>
      <c r="AC136" s="371">
        <f t="shared" si="30"/>
        <v>0</v>
      </c>
      <c r="AE136" s="199"/>
      <c r="AF136" s="200"/>
      <c r="AG136" s="201" t="s">
        <v>304</v>
      </c>
      <c r="AH136" s="202"/>
      <c r="AI136" s="224">
        <f t="shared" si="21"/>
        <v>2198</v>
      </c>
      <c r="AJ136" s="225">
        <f t="shared" si="25"/>
        <v>0</v>
      </c>
      <c r="AK136" s="371">
        <f t="shared" si="26"/>
        <v>257</v>
      </c>
      <c r="AL136" s="1383">
        <f t="shared" si="22"/>
        <v>0</v>
      </c>
      <c r="AM136" s="1339"/>
    </row>
    <row r="137" spans="1:39" ht="14.45" customHeight="1">
      <c r="A137" s="557">
        <v>0</v>
      </c>
      <c r="B137" s="558">
        <v>0</v>
      </c>
      <c r="C137" s="558">
        <v>0</v>
      </c>
      <c r="D137" s="558">
        <v>0</v>
      </c>
      <c r="E137" s="558">
        <v>0</v>
      </c>
      <c r="F137" s="558">
        <v>0</v>
      </c>
      <c r="G137" s="559">
        <v>0</v>
      </c>
      <c r="K137" s="199"/>
      <c r="L137" s="200" t="s">
        <v>557</v>
      </c>
      <c r="M137" s="201" t="s">
        <v>303</v>
      </c>
      <c r="N137" s="202"/>
      <c r="O137" s="203"/>
      <c r="P137" s="224">
        <f t="shared" si="27"/>
        <v>28271</v>
      </c>
      <c r="Q137" s="225">
        <f t="shared" si="27"/>
        <v>28271</v>
      </c>
      <c r="R137" s="225">
        <f t="shared" si="27"/>
        <v>0</v>
      </c>
      <c r="S137" s="226">
        <f t="shared" si="27"/>
        <v>21263</v>
      </c>
      <c r="T137" s="275">
        <f t="shared" si="27"/>
        <v>3000</v>
      </c>
      <c r="U137" s="207"/>
      <c r="V137" s="200" t="s">
        <v>557</v>
      </c>
      <c r="W137" s="201" t="s">
        <v>303</v>
      </c>
      <c r="X137" s="202"/>
      <c r="Y137" s="203" t="s">
        <v>629</v>
      </c>
      <c r="Z137" s="224">
        <f t="shared" si="28"/>
        <v>0</v>
      </c>
      <c r="AA137" s="225">
        <f t="shared" si="29"/>
        <v>0</v>
      </c>
      <c r="AB137" s="297">
        <f t="shared" si="30"/>
        <v>0</v>
      </c>
      <c r="AC137" s="371">
        <f t="shared" si="30"/>
        <v>0</v>
      </c>
      <c r="AE137" s="199"/>
      <c r="AF137" s="200" t="s">
        <v>557</v>
      </c>
      <c r="AG137" s="201" t="s">
        <v>303</v>
      </c>
      <c r="AH137" s="202"/>
      <c r="AI137" s="224">
        <f t="shared" si="21"/>
        <v>28271</v>
      </c>
      <c r="AJ137" s="225">
        <f t="shared" si="25"/>
        <v>0</v>
      </c>
      <c r="AK137" s="371">
        <f t="shared" si="26"/>
        <v>21263</v>
      </c>
      <c r="AL137" s="1383">
        <f t="shared" si="22"/>
        <v>0</v>
      </c>
      <c r="AM137" s="1339"/>
    </row>
    <row r="138" spans="1:39" ht="14.45" customHeight="1">
      <c r="A138" s="557">
        <v>0</v>
      </c>
      <c r="B138" s="558">
        <v>0</v>
      </c>
      <c r="C138" s="558">
        <v>0</v>
      </c>
      <c r="D138" s="558">
        <v>0</v>
      </c>
      <c r="E138" s="558">
        <v>0</v>
      </c>
      <c r="F138" s="558">
        <v>0</v>
      </c>
      <c r="G138" s="559">
        <v>0</v>
      </c>
      <c r="K138" s="199"/>
      <c r="L138" s="200" t="s">
        <v>559</v>
      </c>
      <c r="M138" s="201" t="s">
        <v>302</v>
      </c>
      <c r="N138" s="202"/>
      <c r="O138" s="203"/>
      <c r="P138" s="224">
        <f t="shared" si="27"/>
        <v>0</v>
      </c>
      <c r="Q138" s="225">
        <f t="shared" si="27"/>
        <v>0</v>
      </c>
      <c r="R138" s="225">
        <f t="shared" si="27"/>
        <v>0</v>
      </c>
      <c r="S138" s="226">
        <f t="shared" si="27"/>
        <v>0</v>
      </c>
      <c r="T138" s="275">
        <f t="shared" si="27"/>
        <v>0</v>
      </c>
      <c r="U138" s="207"/>
      <c r="V138" s="200" t="s">
        <v>559</v>
      </c>
      <c r="W138" s="201" t="s">
        <v>302</v>
      </c>
      <c r="X138" s="202"/>
      <c r="Y138" s="203" t="s">
        <v>629</v>
      </c>
      <c r="Z138" s="224">
        <f t="shared" si="28"/>
        <v>0</v>
      </c>
      <c r="AA138" s="225">
        <f t="shared" si="29"/>
        <v>0</v>
      </c>
      <c r="AB138" s="297">
        <f t="shared" si="30"/>
        <v>0</v>
      </c>
      <c r="AC138" s="371">
        <f t="shared" si="30"/>
        <v>0</v>
      </c>
      <c r="AE138" s="199"/>
      <c r="AF138" s="200" t="s">
        <v>559</v>
      </c>
      <c r="AG138" s="201" t="s">
        <v>302</v>
      </c>
      <c r="AH138" s="202"/>
      <c r="AI138" s="224">
        <f t="shared" si="21"/>
        <v>0</v>
      </c>
      <c r="AJ138" s="225">
        <f t="shared" si="25"/>
        <v>0</v>
      </c>
      <c r="AK138" s="371">
        <f t="shared" si="26"/>
        <v>0</v>
      </c>
      <c r="AL138" s="1383">
        <f t="shared" si="22"/>
        <v>0</v>
      </c>
      <c r="AM138" s="1339"/>
    </row>
    <row r="139" spans="1:39" ht="14.45" customHeight="1">
      <c r="A139" s="557">
        <v>0</v>
      </c>
      <c r="B139" s="558">
        <v>0</v>
      </c>
      <c r="C139" s="558">
        <v>0</v>
      </c>
      <c r="D139" s="558">
        <v>0</v>
      </c>
      <c r="E139" s="558">
        <v>0</v>
      </c>
      <c r="F139" s="558">
        <v>0</v>
      </c>
      <c r="G139" s="559">
        <v>0</v>
      </c>
      <c r="K139" s="199"/>
      <c r="L139" s="200" t="s">
        <v>561</v>
      </c>
      <c r="M139" s="201" t="s">
        <v>283</v>
      </c>
      <c r="N139" s="202"/>
      <c r="O139" s="203"/>
      <c r="P139" s="224">
        <f t="shared" si="27"/>
        <v>0</v>
      </c>
      <c r="Q139" s="225">
        <f t="shared" si="27"/>
        <v>0</v>
      </c>
      <c r="R139" s="225">
        <f t="shared" si="27"/>
        <v>0</v>
      </c>
      <c r="S139" s="226">
        <f t="shared" si="27"/>
        <v>0</v>
      </c>
      <c r="T139" s="275">
        <f t="shared" si="27"/>
        <v>0</v>
      </c>
      <c r="U139" s="207"/>
      <c r="V139" s="200" t="s">
        <v>561</v>
      </c>
      <c r="W139" s="201" t="s">
        <v>283</v>
      </c>
      <c r="X139" s="202"/>
      <c r="Y139" s="203" t="s">
        <v>629</v>
      </c>
      <c r="Z139" s="224">
        <f t="shared" si="28"/>
        <v>0</v>
      </c>
      <c r="AA139" s="225">
        <f t="shared" si="29"/>
        <v>0</v>
      </c>
      <c r="AB139" s="297">
        <f t="shared" si="30"/>
        <v>0</v>
      </c>
      <c r="AC139" s="371">
        <f t="shared" si="30"/>
        <v>0</v>
      </c>
      <c r="AE139" s="199"/>
      <c r="AF139" s="200" t="s">
        <v>561</v>
      </c>
      <c r="AG139" s="201" t="s">
        <v>283</v>
      </c>
      <c r="AH139" s="202"/>
      <c r="AI139" s="224">
        <f t="shared" si="21"/>
        <v>0</v>
      </c>
      <c r="AJ139" s="225">
        <f t="shared" si="25"/>
        <v>0</v>
      </c>
      <c r="AK139" s="371">
        <f t="shared" si="26"/>
        <v>0</v>
      </c>
      <c r="AL139" s="1383">
        <f t="shared" si="22"/>
        <v>0</v>
      </c>
      <c r="AM139" s="1339"/>
    </row>
    <row r="140" spans="1:39" ht="14.45" customHeight="1">
      <c r="A140" s="557">
        <v>0</v>
      </c>
      <c r="B140" s="558">
        <v>0</v>
      </c>
      <c r="C140" s="558">
        <v>0</v>
      </c>
      <c r="D140" s="558">
        <v>0</v>
      </c>
      <c r="E140" s="558">
        <v>0</v>
      </c>
      <c r="F140" s="558">
        <v>0</v>
      </c>
      <c r="G140" s="559">
        <v>0</v>
      </c>
      <c r="K140" s="199"/>
      <c r="L140" s="200" t="s">
        <v>469</v>
      </c>
      <c r="M140" s="201" t="s">
        <v>301</v>
      </c>
      <c r="N140" s="202"/>
      <c r="O140" s="203"/>
      <c r="P140" s="224">
        <f t="shared" si="27"/>
        <v>0</v>
      </c>
      <c r="Q140" s="225">
        <f t="shared" si="27"/>
        <v>0</v>
      </c>
      <c r="R140" s="225">
        <f t="shared" si="27"/>
        <v>0</v>
      </c>
      <c r="S140" s="226">
        <f t="shared" si="27"/>
        <v>0</v>
      </c>
      <c r="T140" s="275">
        <f t="shared" si="27"/>
        <v>0</v>
      </c>
      <c r="U140" s="207"/>
      <c r="V140" s="200" t="s">
        <v>469</v>
      </c>
      <c r="W140" s="201" t="s">
        <v>301</v>
      </c>
      <c r="X140" s="202"/>
      <c r="Y140" s="203" t="s">
        <v>629</v>
      </c>
      <c r="Z140" s="224">
        <f t="shared" si="28"/>
        <v>0</v>
      </c>
      <c r="AA140" s="225">
        <f t="shared" si="29"/>
        <v>0</v>
      </c>
      <c r="AB140" s="297">
        <f t="shared" si="30"/>
        <v>0</v>
      </c>
      <c r="AC140" s="371">
        <f t="shared" si="30"/>
        <v>0</v>
      </c>
      <c r="AE140" s="199"/>
      <c r="AF140" s="200" t="s">
        <v>469</v>
      </c>
      <c r="AG140" s="201" t="s">
        <v>301</v>
      </c>
      <c r="AH140" s="202"/>
      <c r="AI140" s="224">
        <f t="shared" si="21"/>
        <v>0</v>
      </c>
      <c r="AJ140" s="225">
        <f t="shared" si="25"/>
        <v>0</v>
      </c>
      <c r="AK140" s="371">
        <f t="shared" si="26"/>
        <v>0</v>
      </c>
      <c r="AL140" s="1383">
        <f t="shared" si="22"/>
        <v>0</v>
      </c>
      <c r="AM140" s="1339"/>
    </row>
    <row r="141" spans="1:39" ht="14.45" customHeight="1">
      <c r="A141" s="557">
        <v>0</v>
      </c>
      <c r="B141" s="558">
        <v>0</v>
      </c>
      <c r="C141" s="558">
        <v>0</v>
      </c>
      <c r="D141" s="558">
        <v>0</v>
      </c>
      <c r="E141" s="558">
        <v>0</v>
      </c>
      <c r="F141" s="558">
        <v>0</v>
      </c>
      <c r="G141" s="559">
        <v>0</v>
      </c>
      <c r="K141" s="199"/>
      <c r="L141" s="200" t="s">
        <v>420</v>
      </c>
      <c r="M141" s="201" t="s">
        <v>564</v>
      </c>
      <c r="N141" s="202"/>
      <c r="O141" s="203"/>
      <c r="P141" s="224">
        <f t="shared" si="27"/>
        <v>28271</v>
      </c>
      <c r="Q141" s="225">
        <f t="shared" si="27"/>
        <v>2640</v>
      </c>
      <c r="R141" s="225">
        <f t="shared" si="27"/>
        <v>0</v>
      </c>
      <c r="S141" s="226">
        <f t="shared" si="27"/>
        <v>23633</v>
      </c>
      <c r="T141" s="275">
        <f t="shared" si="27"/>
        <v>0</v>
      </c>
      <c r="U141" s="207"/>
      <c r="V141" s="200" t="s">
        <v>420</v>
      </c>
      <c r="W141" s="201" t="s">
        <v>564</v>
      </c>
      <c r="X141" s="202"/>
      <c r="Y141" s="203" t="s">
        <v>629</v>
      </c>
      <c r="Z141" s="224">
        <f t="shared" si="28"/>
        <v>0</v>
      </c>
      <c r="AA141" s="225">
        <f t="shared" si="29"/>
        <v>0</v>
      </c>
      <c r="AB141" s="297">
        <f t="shared" si="30"/>
        <v>0</v>
      </c>
      <c r="AC141" s="371">
        <f t="shared" si="30"/>
        <v>0</v>
      </c>
      <c r="AE141" s="199"/>
      <c r="AF141" s="200" t="s">
        <v>420</v>
      </c>
      <c r="AG141" s="201" t="s">
        <v>564</v>
      </c>
      <c r="AH141" s="202"/>
      <c r="AI141" s="224">
        <f t="shared" si="21"/>
        <v>2640</v>
      </c>
      <c r="AJ141" s="225">
        <f t="shared" si="25"/>
        <v>0</v>
      </c>
      <c r="AK141" s="371">
        <f t="shared" si="26"/>
        <v>2207</v>
      </c>
      <c r="AL141" s="1383">
        <f t="shared" si="22"/>
        <v>25631</v>
      </c>
      <c r="AM141" s="1339"/>
    </row>
    <row r="142" spans="1:39" ht="14.45" customHeight="1">
      <c r="A142" s="557">
        <v>0</v>
      </c>
      <c r="B142" s="558">
        <v>0</v>
      </c>
      <c r="C142" s="558">
        <v>0</v>
      </c>
      <c r="D142" s="558">
        <v>0</v>
      </c>
      <c r="E142" s="558">
        <v>0</v>
      </c>
      <c r="F142" s="558">
        <v>0</v>
      </c>
      <c r="G142" s="559">
        <v>0</v>
      </c>
      <c r="K142" s="199"/>
      <c r="L142" s="200" t="s">
        <v>551</v>
      </c>
      <c r="M142" s="201" t="s">
        <v>284</v>
      </c>
      <c r="N142" s="202"/>
      <c r="O142" s="203"/>
      <c r="P142" s="224">
        <f t="shared" si="27"/>
        <v>0</v>
      </c>
      <c r="Q142" s="225">
        <f t="shared" si="27"/>
        <v>0</v>
      </c>
      <c r="R142" s="225">
        <f t="shared" si="27"/>
        <v>0</v>
      </c>
      <c r="S142" s="226">
        <f t="shared" si="27"/>
        <v>0</v>
      </c>
      <c r="T142" s="275">
        <f t="shared" si="27"/>
        <v>0</v>
      </c>
      <c r="U142" s="207"/>
      <c r="V142" s="200" t="s">
        <v>551</v>
      </c>
      <c r="W142" s="201" t="s">
        <v>284</v>
      </c>
      <c r="X142" s="202"/>
      <c r="Y142" s="203" t="s">
        <v>629</v>
      </c>
      <c r="Z142" s="224">
        <f t="shared" si="28"/>
        <v>0</v>
      </c>
      <c r="AA142" s="225">
        <f t="shared" si="29"/>
        <v>0</v>
      </c>
      <c r="AB142" s="297">
        <f t="shared" si="30"/>
        <v>0</v>
      </c>
      <c r="AC142" s="371">
        <f t="shared" si="30"/>
        <v>0</v>
      </c>
      <c r="AE142" s="199" t="s">
        <v>631</v>
      </c>
      <c r="AF142" s="200" t="s">
        <v>551</v>
      </c>
      <c r="AG142" s="201" t="s">
        <v>284</v>
      </c>
      <c r="AH142" s="202"/>
      <c r="AI142" s="224">
        <f t="shared" si="21"/>
        <v>0</v>
      </c>
      <c r="AJ142" s="225">
        <f t="shared" si="25"/>
        <v>0</v>
      </c>
      <c r="AK142" s="371">
        <f t="shared" si="26"/>
        <v>0</v>
      </c>
      <c r="AL142" s="1383">
        <f t="shared" si="22"/>
        <v>0</v>
      </c>
      <c r="AM142" s="1339"/>
    </row>
    <row r="143" spans="1:39" ht="14.45" customHeight="1">
      <c r="A143" s="557">
        <v>0</v>
      </c>
      <c r="B143" s="558">
        <v>0</v>
      </c>
      <c r="C143" s="558">
        <v>0</v>
      </c>
      <c r="D143" s="558">
        <v>0</v>
      </c>
      <c r="E143" s="558">
        <v>0</v>
      </c>
      <c r="F143" s="558">
        <v>0</v>
      </c>
      <c r="G143" s="559">
        <v>0</v>
      </c>
      <c r="K143" s="199"/>
      <c r="L143" s="221"/>
      <c r="M143" s="201" t="s">
        <v>292</v>
      </c>
      <c r="N143" s="202"/>
      <c r="O143" s="203"/>
      <c r="P143" s="224">
        <f t="shared" ref="P143:T152" si="31">P28+P82</f>
        <v>4891</v>
      </c>
      <c r="Q143" s="225">
        <f t="shared" si="31"/>
        <v>2000</v>
      </c>
      <c r="R143" s="225">
        <f t="shared" si="31"/>
        <v>1721</v>
      </c>
      <c r="S143" s="226">
        <f t="shared" si="31"/>
        <v>0</v>
      </c>
      <c r="T143" s="275">
        <f t="shared" si="31"/>
        <v>0</v>
      </c>
      <c r="U143" s="207"/>
      <c r="V143" s="221"/>
      <c r="W143" s="201" t="s">
        <v>292</v>
      </c>
      <c r="X143" s="202"/>
      <c r="Y143" s="203" t="s">
        <v>629</v>
      </c>
      <c r="Z143" s="224">
        <f t="shared" si="28"/>
        <v>0</v>
      </c>
      <c r="AA143" s="225">
        <f t="shared" si="29"/>
        <v>0</v>
      </c>
      <c r="AB143" s="297">
        <f t="shared" si="30"/>
        <v>0</v>
      </c>
      <c r="AC143" s="371">
        <f t="shared" si="30"/>
        <v>0</v>
      </c>
      <c r="AE143" s="199" t="s">
        <v>632</v>
      </c>
      <c r="AF143" s="221"/>
      <c r="AG143" s="201" t="s">
        <v>292</v>
      </c>
      <c r="AH143" s="202"/>
      <c r="AI143" s="224">
        <f t="shared" si="21"/>
        <v>2000</v>
      </c>
      <c r="AJ143" s="225">
        <f t="shared" si="25"/>
        <v>704</v>
      </c>
      <c r="AK143" s="371">
        <f t="shared" si="26"/>
        <v>0</v>
      </c>
      <c r="AL143" s="1383">
        <f t="shared" si="22"/>
        <v>2891</v>
      </c>
      <c r="AM143" s="1339"/>
    </row>
    <row r="144" spans="1:39" ht="14.45" customHeight="1">
      <c r="A144" s="557">
        <v>0</v>
      </c>
      <c r="B144" s="558">
        <v>0</v>
      </c>
      <c r="C144" s="558">
        <v>0</v>
      </c>
      <c r="D144" s="558">
        <v>0</v>
      </c>
      <c r="E144" s="558">
        <v>0</v>
      </c>
      <c r="F144" s="558">
        <v>0</v>
      </c>
      <c r="G144" s="559">
        <v>0</v>
      </c>
      <c r="K144" s="199" t="s">
        <v>4</v>
      </c>
      <c r="L144" s="178" t="s">
        <v>480</v>
      </c>
      <c r="M144" s="202"/>
      <c r="N144" s="202"/>
      <c r="O144" s="203"/>
      <c r="P144" s="224">
        <f t="shared" si="31"/>
        <v>0</v>
      </c>
      <c r="Q144" s="225">
        <f t="shared" si="31"/>
        <v>0</v>
      </c>
      <c r="R144" s="225">
        <f t="shared" si="31"/>
        <v>0</v>
      </c>
      <c r="S144" s="226">
        <f t="shared" si="31"/>
        <v>0</v>
      </c>
      <c r="T144" s="275">
        <f t="shared" si="31"/>
        <v>0</v>
      </c>
      <c r="U144" s="207" t="s">
        <v>907</v>
      </c>
      <c r="V144" s="178" t="s">
        <v>480</v>
      </c>
      <c r="W144" s="202"/>
      <c r="X144" s="202"/>
      <c r="Y144" s="203" t="s">
        <v>629</v>
      </c>
      <c r="Z144" s="224">
        <f t="shared" si="28"/>
        <v>0</v>
      </c>
      <c r="AA144" s="225">
        <f t="shared" si="29"/>
        <v>0</v>
      </c>
      <c r="AB144" s="297">
        <f t="shared" si="30"/>
        <v>0</v>
      </c>
      <c r="AC144" s="371">
        <f t="shared" si="30"/>
        <v>0</v>
      </c>
      <c r="AE144" s="199" t="s">
        <v>633</v>
      </c>
      <c r="AF144" s="178" t="s">
        <v>480</v>
      </c>
      <c r="AG144" s="202"/>
      <c r="AH144" s="202"/>
      <c r="AI144" s="224">
        <f t="shared" si="21"/>
        <v>0</v>
      </c>
      <c r="AJ144" s="225">
        <f>SUM(AJ145:AJ147)</f>
        <v>0</v>
      </c>
      <c r="AK144" s="371">
        <f>SUM(AK145:AK147)</f>
        <v>0</v>
      </c>
      <c r="AL144" s="1383">
        <f t="shared" si="22"/>
        <v>0</v>
      </c>
      <c r="AM144" s="1339"/>
    </row>
    <row r="145" spans="1:39" ht="14.45" customHeight="1">
      <c r="A145" s="557">
        <v>0</v>
      </c>
      <c r="B145" s="558">
        <v>0</v>
      </c>
      <c r="C145" s="558">
        <v>0</v>
      </c>
      <c r="D145" s="558">
        <v>0</v>
      </c>
      <c r="E145" s="558">
        <v>0</v>
      </c>
      <c r="F145" s="558">
        <v>0</v>
      </c>
      <c r="G145" s="559">
        <v>0</v>
      </c>
      <c r="K145" s="199"/>
      <c r="L145" s="200"/>
      <c r="M145" s="201" t="s">
        <v>298</v>
      </c>
      <c r="N145" s="202"/>
      <c r="O145" s="203"/>
      <c r="P145" s="224">
        <f t="shared" si="31"/>
        <v>0</v>
      </c>
      <c r="Q145" s="225">
        <f t="shared" si="31"/>
        <v>0</v>
      </c>
      <c r="R145" s="225">
        <f t="shared" si="31"/>
        <v>0</v>
      </c>
      <c r="S145" s="226">
        <f t="shared" si="31"/>
        <v>0</v>
      </c>
      <c r="T145" s="275">
        <f t="shared" si="31"/>
        <v>0</v>
      </c>
      <c r="U145" s="207"/>
      <c r="V145" s="200"/>
      <c r="W145" s="201" t="s">
        <v>298</v>
      </c>
      <c r="X145" s="202"/>
      <c r="Y145" s="203" t="s">
        <v>629</v>
      </c>
      <c r="Z145" s="224">
        <f>IF(ISERROR(Z$144*(Q145/Q$144)),0,ROUND(Z$144*(Q145/Q$144),0))</f>
        <v>0</v>
      </c>
      <c r="AA145" s="225">
        <f t="shared" ref="Z145:AC147" si="32">IF(ISERROR(AA$144*(R145/R$144)),0,ROUND(AA$144*(R145/R$144),0))</f>
        <v>0</v>
      </c>
      <c r="AB145" s="297">
        <f t="shared" si="32"/>
        <v>0</v>
      </c>
      <c r="AC145" s="371">
        <f t="shared" si="32"/>
        <v>0</v>
      </c>
      <c r="AE145" s="199" t="s">
        <v>634</v>
      </c>
      <c r="AF145" s="200"/>
      <c r="AG145" s="201" t="s">
        <v>298</v>
      </c>
      <c r="AH145" s="202"/>
      <c r="AI145" s="224">
        <f t="shared" si="21"/>
        <v>0</v>
      </c>
      <c r="AJ145" s="225">
        <f t="shared" ref="AJ145:AJ153" si="33">IF($P145-$Z145=0,0,ROUND((R145-AA145)*$AI145/($P145-$Z145),0))</f>
        <v>0</v>
      </c>
      <c r="AK145" s="371">
        <f t="shared" ref="AK145:AK153" si="34">IF(P145-Z145=0,0,ROUND((S145-AB145)*AI145/(P145-Z145),0))</f>
        <v>0</v>
      </c>
      <c r="AL145" s="1383">
        <f t="shared" si="22"/>
        <v>0</v>
      </c>
      <c r="AM145" s="1339"/>
    </row>
    <row r="146" spans="1:39" ht="14.45" customHeight="1">
      <c r="A146" s="557">
        <v>0</v>
      </c>
      <c r="B146" s="558">
        <v>0</v>
      </c>
      <c r="C146" s="558">
        <v>0</v>
      </c>
      <c r="D146" s="558">
        <v>0</v>
      </c>
      <c r="E146" s="558">
        <v>0</v>
      </c>
      <c r="F146" s="558">
        <v>0</v>
      </c>
      <c r="G146" s="559">
        <v>0</v>
      </c>
      <c r="K146" s="199"/>
      <c r="L146" s="200"/>
      <c r="M146" s="201" t="s">
        <v>297</v>
      </c>
      <c r="N146" s="202"/>
      <c r="O146" s="203"/>
      <c r="P146" s="224">
        <f t="shared" si="31"/>
        <v>0</v>
      </c>
      <c r="Q146" s="225">
        <f t="shared" si="31"/>
        <v>0</v>
      </c>
      <c r="R146" s="225">
        <f t="shared" si="31"/>
        <v>0</v>
      </c>
      <c r="S146" s="226">
        <f t="shared" si="31"/>
        <v>0</v>
      </c>
      <c r="T146" s="275">
        <f t="shared" si="31"/>
        <v>0</v>
      </c>
      <c r="U146" s="207"/>
      <c r="V146" s="200"/>
      <c r="W146" s="201" t="s">
        <v>297</v>
      </c>
      <c r="X146" s="202"/>
      <c r="Y146" s="203" t="s">
        <v>629</v>
      </c>
      <c r="Z146" s="224">
        <f t="shared" si="32"/>
        <v>0</v>
      </c>
      <c r="AA146" s="225">
        <f t="shared" si="32"/>
        <v>0</v>
      </c>
      <c r="AB146" s="297">
        <f t="shared" si="32"/>
        <v>0</v>
      </c>
      <c r="AC146" s="371">
        <f t="shared" si="32"/>
        <v>0</v>
      </c>
      <c r="AE146" s="199" t="s">
        <v>551</v>
      </c>
      <c r="AF146" s="200"/>
      <c r="AG146" s="201" t="s">
        <v>297</v>
      </c>
      <c r="AH146" s="202"/>
      <c r="AI146" s="224">
        <f t="shared" si="21"/>
        <v>0</v>
      </c>
      <c r="AJ146" s="225">
        <f t="shared" si="33"/>
        <v>0</v>
      </c>
      <c r="AK146" s="371">
        <f t="shared" si="34"/>
        <v>0</v>
      </c>
      <c r="AL146" s="1383">
        <f t="shared" si="22"/>
        <v>0</v>
      </c>
      <c r="AM146" s="1339"/>
    </row>
    <row r="147" spans="1:39" ht="14.45" customHeight="1">
      <c r="A147" s="557">
        <v>0</v>
      </c>
      <c r="B147" s="558">
        <v>0</v>
      </c>
      <c r="C147" s="558">
        <v>0</v>
      </c>
      <c r="D147" s="558">
        <v>0</v>
      </c>
      <c r="E147" s="558">
        <v>0</v>
      </c>
      <c r="F147" s="558">
        <v>0</v>
      </c>
      <c r="G147" s="559">
        <v>0</v>
      </c>
      <c r="K147" s="199"/>
      <c r="L147" s="200"/>
      <c r="M147" s="201" t="s">
        <v>292</v>
      </c>
      <c r="N147" s="202"/>
      <c r="O147" s="203"/>
      <c r="P147" s="224">
        <f t="shared" si="31"/>
        <v>0</v>
      </c>
      <c r="Q147" s="225">
        <f t="shared" si="31"/>
        <v>0</v>
      </c>
      <c r="R147" s="225">
        <f t="shared" si="31"/>
        <v>0</v>
      </c>
      <c r="S147" s="226">
        <f t="shared" si="31"/>
        <v>0</v>
      </c>
      <c r="T147" s="275">
        <f t="shared" si="31"/>
        <v>0</v>
      </c>
      <c r="U147" s="207"/>
      <c r="V147" s="200"/>
      <c r="W147" s="201" t="s">
        <v>292</v>
      </c>
      <c r="X147" s="202"/>
      <c r="Y147" s="203" t="s">
        <v>629</v>
      </c>
      <c r="Z147" s="224">
        <f t="shared" si="32"/>
        <v>0</v>
      </c>
      <c r="AA147" s="225">
        <f t="shared" si="32"/>
        <v>0</v>
      </c>
      <c r="AB147" s="297">
        <f t="shared" si="32"/>
        <v>0</v>
      </c>
      <c r="AC147" s="371">
        <f t="shared" si="32"/>
        <v>0</v>
      </c>
      <c r="AE147" s="199" t="s">
        <v>635</v>
      </c>
      <c r="AF147" s="200"/>
      <c r="AG147" s="201" t="s">
        <v>292</v>
      </c>
      <c r="AH147" s="202"/>
      <c r="AI147" s="224">
        <f t="shared" si="21"/>
        <v>0</v>
      </c>
      <c r="AJ147" s="225">
        <f t="shared" si="33"/>
        <v>0</v>
      </c>
      <c r="AK147" s="371">
        <f t="shared" si="34"/>
        <v>0</v>
      </c>
      <c r="AL147" s="1383">
        <f t="shared" si="22"/>
        <v>0</v>
      </c>
      <c r="AM147" s="1339"/>
    </row>
    <row r="148" spans="1:39" ht="14.45" customHeight="1">
      <c r="A148" s="557">
        <v>0</v>
      </c>
      <c r="B148" s="558">
        <v>0</v>
      </c>
      <c r="C148" s="558">
        <v>0</v>
      </c>
      <c r="D148" s="558">
        <v>0</v>
      </c>
      <c r="E148" s="558">
        <v>0</v>
      </c>
      <c r="F148" s="558">
        <v>0</v>
      </c>
      <c r="G148" s="559">
        <v>0</v>
      </c>
      <c r="K148" s="199"/>
      <c r="L148" s="178"/>
      <c r="M148" s="201" t="s">
        <v>280</v>
      </c>
      <c r="N148" s="202"/>
      <c r="O148" s="203"/>
      <c r="P148" s="224">
        <f t="shared" si="31"/>
        <v>7735</v>
      </c>
      <c r="Q148" s="225">
        <f t="shared" si="31"/>
        <v>7735</v>
      </c>
      <c r="R148" s="225">
        <f t="shared" si="31"/>
        <v>0</v>
      </c>
      <c r="S148" s="226">
        <f t="shared" si="31"/>
        <v>0</v>
      </c>
      <c r="T148" s="275">
        <f t="shared" si="31"/>
        <v>0</v>
      </c>
      <c r="U148" s="207" t="s">
        <v>845</v>
      </c>
      <c r="V148" s="178"/>
      <c r="W148" s="201" t="s">
        <v>280</v>
      </c>
      <c r="X148" s="202"/>
      <c r="Y148" s="203" t="s">
        <v>629</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E148" s="199" t="s">
        <v>636</v>
      </c>
      <c r="AF148" s="178"/>
      <c r="AG148" s="201" t="s">
        <v>280</v>
      </c>
      <c r="AH148" s="202"/>
      <c r="AI148" s="224">
        <f t="shared" si="21"/>
        <v>7735</v>
      </c>
      <c r="AJ148" s="225">
        <f t="shared" si="33"/>
        <v>0</v>
      </c>
      <c r="AK148" s="371">
        <f t="shared" si="34"/>
        <v>0</v>
      </c>
      <c r="AL148" s="1383">
        <f t="shared" si="22"/>
        <v>0</v>
      </c>
      <c r="AM148" s="1339"/>
    </row>
    <row r="149" spans="1:39" ht="14.45" customHeight="1">
      <c r="A149" s="557">
        <v>0</v>
      </c>
      <c r="B149" s="558">
        <v>0</v>
      </c>
      <c r="C149" s="558">
        <v>0</v>
      </c>
      <c r="D149" s="558">
        <v>0</v>
      </c>
      <c r="E149" s="558">
        <v>0</v>
      </c>
      <c r="F149" s="558">
        <v>0</v>
      </c>
      <c r="G149" s="559">
        <v>0</v>
      </c>
      <c r="K149" s="199"/>
      <c r="L149" s="200"/>
      <c r="M149" s="201" t="s">
        <v>281</v>
      </c>
      <c r="N149" s="202"/>
      <c r="O149" s="203"/>
      <c r="P149" s="224">
        <f t="shared" si="31"/>
        <v>2915</v>
      </c>
      <c r="Q149" s="225">
        <f t="shared" si="31"/>
        <v>2915</v>
      </c>
      <c r="R149" s="225">
        <f t="shared" si="31"/>
        <v>0</v>
      </c>
      <c r="S149" s="226">
        <f t="shared" si="31"/>
        <v>0</v>
      </c>
      <c r="T149" s="275">
        <f t="shared" si="31"/>
        <v>0</v>
      </c>
      <c r="U149" s="207"/>
      <c r="V149" s="200"/>
      <c r="W149" s="201" t="s">
        <v>281</v>
      </c>
      <c r="X149" s="202"/>
      <c r="Y149" s="203" t="s">
        <v>629</v>
      </c>
      <c r="Z149" s="224">
        <f>Z33-Z148</f>
        <v>0</v>
      </c>
      <c r="AA149" s="225">
        <f>AA33-AA148</f>
        <v>0</v>
      </c>
      <c r="AB149" s="297">
        <f>AB33-AB148</f>
        <v>0</v>
      </c>
      <c r="AC149" s="371">
        <f>AC33-AC148</f>
        <v>0</v>
      </c>
      <c r="AE149" s="199" t="s">
        <v>637</v>
      </c>
      <c r="AF149" s="200"/>
      <c r="AG149" s="201" t="s">
        <v>281</v>
      </c>
      <c r="AH149" s="202"/>
      <c r="AI149" s="224">
        <f t="shared" si="21"/>
        <v>2915</v>
      </c>
      <c r="AJ149" s="225">
        <f t="shared" si="33"/>
        <v>0</v>
      </c>
      <c r="AK149" s="371">
        <f t="shared" si="34"/>
        <v>0</v>
      </c>
      <c r="AL149" s="1383">
        <f t="shared" si="22"/>
        <v>0</v>
      </c>
      <c r="AM149" s="1339"/>
    </row>
    <row r="150" spans="1:39" ht="14.45" customHeight="1">
      <c r="A150" s="557">
        <v>0</v>
      </c>
      <c r="B150" s="558">
        <v>0</v>
      </c>
      <c r="C150" s="558">
        <v>0</v>
      </c>
      <c r="D150" s="558">
        <v>0</v>
      </c>
      <c r="E150" s="558">
        <v>0</v>
      </c>
      <c r="F150" s="558">
        <v>0</v>
      </c>
      <c r="G150" s="559">
        <v>0</v>
      </c>
      <c r="K150" s="199"/>
      <c r="L150" s="200"/>
      <c r="M150" s="201" t="s">
        <v>282</v>
      </c>
      <c r="N150" s="202"/>
      <c r="O150" s="203"/>
      <c r="P150" s="224">
        <f t="shared" si="31"/>
        <v>1900</v>
      </c>
      <c r="Q150" s="225">
        <f t="shared" si="31"/>
        <v>1900</v>
      </c>
      <c r="R150" s="225">
        <f t="shared" si="31"/>
        <v>0</v>
      </c>
      <c r="S150" s="226">
        <f t="shared" si="31"/>
        <v>0</v>
      </c>
      <c r="T150" s="275">
        <f t="shared" si="31"/>
        <v>0</v>
      </c>
      <c r="U150" s="207"/>
      <c r="V150" s="200"/>
      <c r="W150" s="201" t="s">
        <v>282</v>
      </c>
      <c r="X150" s="202"/>
      <c r="Y150" s="203" t="s">
        <v>629</v>
      </c>
      <c r="Z150" s="224">
        <f t="shared" ref="Z150:AC153" si="35">IF(ISERROR(Z$60*(Q150/(Q$123+Q$128+Q$129+Q$133+Q$134+Q$135+Q$136+Q$137+Q$138+Q$139+Q$140+Q$141+Q$142+Q$143+Q$144+Q$150+Q$151+Q$152+Q$153+Q$156+Q$157+Q$158+Q$159+Q$161+Q$162+Q$163+Q$168+Q$170+Q$171+Q$172+Q$173+Q$174+Q$175))),0,ROUND(Z$60*(Q150/(Q$123+Q$128+Q$129+Q$133+Q$134+Q$135+Q$136+Q$137+Q$138+Q$139+Q$140+Q$141+Q$142+Q$143+Q$144+Q$150+Q$151+Q$152+Q$153+Q$156+Q$157+Q$158+Q$159+Q$161+Q$162+Q$163+Q$168+Q$170+Q$171+Q$172+Q$173+Q$174+Q$175)),0))</f>
        <v>0</v>
      </c>
      <c r="AA150" s="225">
        <f t="shared" si="35"/>
        <v>0</v>
      </c>
      <c r="AB150" s="297">
        <f t="shared" si="35"/>
        <v>0</v>
      </c>
      <c r="AC150" s="371">
        <f t="shared" si="35"/>
        <v>0</v>
      </c>
      <c r="AE150" s="199" t="s">
        <v>908</v>
      </c>
      <c r="AF150" s="200"/>
      <c r="AG150" s="201" t="s">
        <v>282</v>
      </c>
      <c r="AH150" s="202"/>
      <c r="AI150" s="224">
        <f t="shared" si="21"/>
        <v>1900</v>
      </c>
      <c r="AJ150" s="225">
        <f t="shared" si="33"/>
        <v>0</v>
      </c>
      <c r="AK150" s="371">
        <f t="shared" si="34"/>
        <v>0</v>
      </c>
      <c r="AL150" s="1383">
        <f t="shared" si="22"/>
        <v>0</v>
      </c>
      <c r="AM150" s="1339"/>
    </row>
    <row r="151" spans="1:39" ht="14.45" customHeight="1">
      <c r="A151" s="557">
        <v>0</v>
      </c>
      <c r="B151" s="558">
        <v>0</v>
      </c>
      <c r="C151" s="558">
        <v>0</v>
      </c>
      <c r="D151" s="558">
        <v>0</v>
      </c>
      <c r="E151" s="558">
        <v>0</v>
      </c>
      <c r="F151" s="558">
        <v>0</v>
      </c>
      <c r="G151" s="559">
        <v>0</v>
      </c>
      <c r="K151" s="199" t="s">
        <v>4</v>
      </c>
      <c r="L151" s="200" t="s">
        <v>576</v>
      </c>
      <c r="M151" s="201" t="s">
        <v>283</v>
      </c>
      <c r="N151" s="202"/>
      <c r="O151" s="203"/>
      <c r="P151" s="224">
        <f t="shared" si="31"/>
        <v>0</v>
      </c>
      <c r="Q151" s="225">
        <f t="shared" si="31"/>
        <v>0</v>
      </c>
      <c r="R151" s="225">
        <f t="shared" si="31"/>
        <v>0</v>
      </c>
      <c r="S151" s="226">
        <f t="shared" si="31"/>
        <v>0</v>
      </c>
      <c r="T151" s="275">
        <f t="shared" si="31"/>
        <v>0</v>
      </c>
      <c r="U151" s="207"/>
      <c r="V151" s="200" t="s">
        <v>576</v>
      </c>
      <c r="W151" s="201" t="s">
        <v>283</v>
      </c>
      <c r="X151" s="202"/>
      <c r="Y151" s="203" t="s">
        <v>629</v>
      </c>
      <c r="Z151" s="224">
        <f t="shared" si="35"/>
        <v>0</v>
      </c>
      <c r="AA151" s="225">
        <f t="shared" si="35"/>
        <v>0</v>
      </c>
      <c r="AB151" s="297">
        <f t="shared" si="35"/>
        <v>0</v>
      </c>
      <c r="AC151" s="371">
        <f t="shared" si="35"/>
        <v>0</v>
      </c>
      <c r="AE151" s="199" t="s">
        <v>638</v>
      </c>
      <c r="AF151" s="200" t="s">
        <v>576</v>
      </c>
      <c r="AG151" s="201" t="s">
        <v>283</v>
      </c>
      <c r="AH151" s="202"/>
      <c r="AI151" s="224">
        <f t="shared" si="21"/>
        <v>0</v>
      </c>
      <c r="AJ151" s="225">
        <f t="shared" si="33"/>
        <v>0</v>
      </c>
      <c r="AK151" s="371">
        <f t="shared" si="34"/>
        <v>0</v>
      </c>
      <c r="AL151" s="1383">
        <f t="shared" si="22"/>
        <v>0</v>
      </c>
      <c r="AM151" s="1339"/>
    </row>
    <row r="152" spans="1:39" ht="14.45" customHeight="1">
      <c r="A152" s="557">
        <v>0</v>
      </c>
      <c r="B152" s="558">
        <v>0</v>
      </c>
      <c r="C152" s="558">
        <v>0</v>
      </c>
      <c r="D152" s="558">
        <v>0</v>
      </c>
      <c r="E152" s="558">
        <v>0</v>
      </c>
      <c r="F152" s="558">
        <v>0</v>
      </c>
      <c r="G152" s="559">
        <v>0</v>
      </c>
      <c r="K152" s="199"/>
      <c r="L152" s="200"/>
      <c r="M152" s="201" t="s">
        <v>284</v>
      </c>
      <c r="N152" s="202"/>
      <c r="O152" s="203"/>
      <c r="P152" s="224">
        <f t="shared" si="31"/>
        <v>0</v>
      </c>
      <c r="Q152" s="225">
        <f t="shared" si="31"/>
        <v>0</v>
      </c>
      <c r="R152" s="225">
        <f t="shared" si="31"/>
        <v>0</v>
      </c>
      <c r="S152" s="226">
        <f t="shared" si="31"/>
        <v>0</v>
      </c>
      <c r="T152" s="275">
        <f t="shared" si="31"/>
        <v>0</v>
      </c>
      <c r="U152" s="207"/>
      <c r="V152" s="200"/>
      <c r="W152" s="201" t="s">
        <v>284</v>
      </c>
      <c r="X152" s="202"/>
      <c r="Y152" s="203" t="s">
        <v>629</v>
      </c>
      <c r="Z152" s="224">
        <f t="shared" si="35"/>
        <v>0</v>
      </c>
      <c r="AA152" s="225">
        <f t="shared" si="35"/>
        <v>0</v>
      </c>
      <c r="AB152" s="297">
        <f t="shared" si="35"/>
        <v>0</v>
      </c>
      <c r="AC152" s="371">
        <f t="shared" si="35"/>
        <v>0</v>
      </c>
      <c r="AE152" s="199" t="s">
        <v>466</v>
      </c>
      <c r="AF152" s="200"/>
      <c r="AG152" s="201" t="s">
        <v>284</v>
      </c>
      <c r="AH152" s="202"/>
      <c r="AI152" s="224">
        <f t="shared" si="21"/>
        <v>0</v>
      </c>
      <c r="AJ152" s="225">
        <f t="shared" si="33"/>
        <v>0</v>
      </c>
      <c r="AK152" s="371">
        <f t="shared" si="34"/>
        <v>0</v>
      </c>
      <c r="AL152" s="1383">
        <f t="shared" si="22"/>
        <v>0</v>
      </c>
      <c r="AM152" s="1339"/>
    </row>
    <row r="153" spans="1:39" ht="14.45" customHeight="1">
      <c r="A153" s="557">
        <v>0</v>
      </c>
      <c r="B153" s="558">
        <v>0</v>
      </c>
      <c r="C153" s="558">
        <v>0</v>
      </c>
      <c r="D153" s="558">
        <v>0</v>
      </c>
      <c r="E153" s="558">
        <v>0</v>
      </c>
      <c r="F153" s="558">
        <v>0</v>
      </c>
      <c r="G153" s="559">
        <v>0</v>
      </c>
      <c r="K153" s="199"/>
      <c r="L153" s="200"/>
      <c r="M153" s="201" t="s">
        <v>326</v>
      </c>
      <c r="N153" s="202"/>
      <c r="O153" s="203"/>
      <c r="P153" s="224">
        <f t="shared" ref="P153:T162" si="36">P38+P92</f>
        <v>0</v>
      </c>
      <c r="Q153" s="225">
        <f t="shared" si="36"/>
        <v>0</v>
      </c>
      <c r="R153" s="225">
        <f t="shared" si="36"/>
        <v>0</v>
      </c>
      <c r="S153" s="226">
        <f t="shared" si="36"/>
        <v>0</v>
      </c>
      <c r="T153" s="275">
        <f t="shared" si="36"/>
        <v>0</v>
      </c>
      <c r="U153" s="207"/>
      <c r="V153" s="200"/>
      <c r="W153" s="201" t="s">
        <v>326</v>
      </c>
      <c r="X153" s="202"/>
      <c r="Y153" s="203" t="s">
        <v>629</v>
      </c>
      <c r="Z153" s="224">
        <f t="shared" si="35"/>
        <v>0</v>
      </c>
      <c r="AA153" s="225">
        <f t="shared" si="35"/>
        <v>0</v>
      </c>
      <c r="AB153" s="297">
        <f t="shared" si="35"/>
        <v>0</v>
      </c>
      <c r="AC153" s="371">
        <f t="shared" si="35"/>
        <v>0</v>
      </c>
      <c r="AE153" s="199" t="s">
        <v>467</v>
      </c>
      <c r="AF153" s="200"/>
      <c r="AG153" s="201" t="s">
        <v>326</v>
      </c>
      <c r="AH153" s="202"/>
      <c r="AI153" s="224">
        <f t="shared" si="21"/>
        <v>0</v>
      </c>
      <c r="AJ153" s="225">
        <f t="shared" si="33"/>
        <v>0</v>
      </c>
      <c r="AK153" s="371">
        <f t="shared" si="34"/>
        <v>0</v>
      </c>
      <c r="AL153" s="1383">
        <f t="shared" si="22"/>
        <v>0</v>
      </c>
      <c r="AM153" s="1339"/>
    </row>
    <row r="154" spans="1:39" ht="14.45" customHeight="1">
      <c r="A154" s="557">
        <v>0</v>
      </c>
      <c r="B154" s="558">
        <v>0</v>
      </c>
      <c r="C154" s="558">
        <v>0</v>
      </c>
      <c r="D154" s="558">
        <v>0</v>
      </c>
      <c r="E154" s="558">
        <v>0</v>
      </c>
      <c r="F154" s="558">
        <v>0</v>
      </c>
      <c r="G154" s="559">
        <v>0</v>
      </c>
      <c r="K154" s="199"/>
      <c r="L154" s="200"/>
      <c r="M154" s="178" t="s">
        <v>285</v>
      </c>
      <c r="N154" s="202"/>
      <c r="O154" s="203"/>
      <c r="P154" s="224">
        <f t="shared" si="36"/>
        <v>0</v>
      </c>
      <c r="Q154" s="225">
        <f t="shared" si="36"/>
        <v>0</v>
      </c>
      <c r="R154" s="225">
        <f t="shared" si="36"/>
        <v>0</v>
      </c>
      <c r="S154" s="226">
        <f t="shared" si="36"/>
        <v>0</v>
      </c>
      <c r="T154" s="275">
        <f t="shared" si="36"/>
        <v>0</v>
      </c>
      <c r="U154" s="207"/>
      <c r="V154" s="200"/>
      <c r="W154" s="178" t="s">
        <v>285</v>
      </c>
      <c r="X154" s="202"/>
      <c r="Y154" s="203" t="s">
        <v>629</v>
      </c>
      <c r="Z154" s="224">
        <f>SUM(Z155:Z159)</f>
        <v>0</v>
      </c>
      <c r="AA154" s="225">
        <f>SUM(AA155:AA159)</f>
        <v>0</v>
      </c>
      <c r="AB154" s="297">
        <f>SUM(AB155:AB159)</f>
        <v>0</v>
      </c>
      <c r="AC154" s="371">
        <f>SUM(AC155:AC159)</f>
        <v>0</v>
      </c>
      <c r="AE154" s="199" t="s">
        <v>639</v>
      </c>
      <c r="AF154" s="200"/>
      <c r="AG154" s="178" t="s">
        <v>285</v>
      </c>
      <c r="AH154" s="202"/>
      <c r="AI154" s="224">
        <f t="shared" si="21"/>
        <v>0</v>
      </c>
      <c r="AJ154" s="225">
        <f>SUM(AJ155:AJ159)</f>
        <v>0</v>
      </c>
      <c r="AK154" s="371">
        <f>SUM(AK155:AK159)</f>
        <v>0</v>
      </c>
      <c r="AL154" s="1383">
        <f t="shared" si="22"/>
        <v>0</v>
      </c>
      <c r="AM154" s="1339"/>
    </row>
    <row r="155" spans="1:39" ht="14.45" customHeight="1">
      <c r="A155" s="557">
        <v>0</v>
      </c>
      <c r="B155" s="558">
        <v>0</v>
      </c>
      <c r="C155" s="558">
        <v>0</v>
      </c>
      <c r="D155" s="558">
        <v>0</v>
      </c>
      <c r="E155" s="558">
        <v>0</v>
      </c>
      <c r="F155" s="558">
        <v>0</v>
      </c>
      <c r="G155" s="559">
        <v>0</v>
      </c>
      <c r="K155" s="199"/>
      <c r="L155" s="200" t="s">
        <v>581</v>
      </c>
      <c r="M155" s="200"/>
      <c r="N155" s="201" t="s">
        <v>286</v>
      </c>
      <c r="O155" s="203"/>
      <c r="P155" s="224">
        <f t="shared" si="36"/>
        <v>0</v>
      </c>
      <c r="Q155" s="225">
        <f t="shared" si="36"/>
        <v>0</v>
      </c>
      <c r="R155" s="225">
        <f t="shared" si="36"/>
        <v>0</v>
      </c>
      <c r="S155" s="226">
        <f t="shared" si="36"/>
        <v>0</v>
      </c>
      <c r="T155" s="275">
        <f t="shared" si="36"/>
        <v>0</v>
      </c>
      <c r="U155" s="207"/>
      <c r="V155" s="200" t="s">
        <v>581</v>
      </c>
      <c r="W155" s="200"/>
      <c r="X155" s="201" t="s">
        <v>286</v>
      </c>
      <c r="Y155" s="203"/>
      <c r="Z155" s="224">
        <f>Z40</f>
        <v>0</v>
      </c>
      <c r="AA155" s="225">
        <f>AA40</f>
        <v>0</v>
      </c>
      <c r="AB155" s="297">
        <f>AB40</f>
        <v>0</v>
      </c>
      <c r="AC155" s="371">
        <f>AC40</f>
        <v>0</v>
      </c>
      <c r="AE155" s="199" t="s">
        <v>468</v>
      </c>
      <c r="AF155" s="200" t="s">
        <v>581</v>
      </c>
      <c r="AG155" s="200"/>
      <c r="AH155" s="201" t="s">
        <v>286</v>
      </c>
      <c r="AI155" s="224">
        <f t="shared" si="21"/>
        <v>0</v>
      </c>
      <c r="AJ155" s="225">
        <f t="shared" ref="AJ155:AJ162" si="37">IF($P155-$Z155=0,0,ROUND((R155-AA155)*$AI155/($P155-$Z155),0))</f>
        <v>0</v>
      </c>
      <c r="AK155" s="371">
        <f t="shared" ref="AK155:AK162" si="38">IF(P155-Z155=0,0,ROUND((S155-AB155)*AI155/(P155-Z155),0))</f>
        <v>0</v>
      </c>
      <c r="AL155" s="1383">
        <f t="shared" si="22"/>
        <v>0</v>
      </c>
      <c r="AM155" s="1339"/>
    </row>
    <row r="156" spans="1:39" ht="14.45" customHeight="1">
      <c r="A156" s="557">
        <v>0</v>
      </c>
      <c r="B156" s="558">
        <v>0</v>
      </c>
      <c r="C156" s="558">
        <v>0</v>
      </c>
      <c r="D156" s="558">
        <v>0</v>
      </c>
      <c r="E156" s="558">
        <v>0</v>
      </c>
      <c r="F156" s="558">
        <v>0</v>
      </c>
      <c r="G156" s="559">
        <v>0</v>
      </c>
      <c r="K156" s="199"/>
      <c r="L156" s="200"/>
      <c r="M156" s="200"/>
      <c r="N156" s="201" t="s">
        <v>287</v>
      </c>
      <c r="O156" s="203"/>
      <c r="P156" s="224">
        <f t="shared" si="36"/>
        <v>0</v>
      </c>
      <c r="Q156" s="225">
        <f t="shared" si="36"/>
        <v>0</v>
      </c>
      <c r="R156" s="225">
        <f t="shared" si="36"/>
        <v>0</v>
      </c>
      <c r="S156" s="226">
        <f t="shared" si="36"/>
        <v>0</v>
      </c>
      <c r="T156" s="275">
        <f t="shared" si="36"/>
        <v>0</v>
      </c>
      <c r="U156" s="207"/>
      <c r="V156" s="200"/>
      <c r="W156" s="200"/>
      <c r="X156" s="201" t="s">
        <v>287</v>
      </c>
      <c r="Y156" s="203" t="s">
        <v>629</v>
      </c>
      <c r="Z156" s="224">
        <f t="shared" ref="Z156:AC159" si="39">IF(ISERROR(Z$60*(Q156/(Q$123+Q$128+Q$129+Q$133+Q$134+Q$135+Q$136+Q$137+Q$138+Q$139+Q$140+Q$141+Q$142+Q$143+Q$144+Q$150+Q$151+Q$152+Q$153+Q$156+Q$157+Q$158+Q$159+Q$161+Q$162+Q$163+Q$168+Q$170+Q$171+Q$172+Q$173+Q$174+Q$175))),0,ROUND(Z$60*(Q156/(Q$123+Q$128+Q$129+Q$133+Q$134+Q$135+Q$136+Q$137+Q$138+Q$139+Q$140+Q$141+Q$142+Q$143+Q$144+Q$150+Q$151+Q$152+Q$153+Q$156+Q$157+Q$158+Q$159+Q$161+Q$162+Q$163+Q$168+Q$170+Q$171+Q$172+Q$173+Q$174+Q$175)),0))</f>
        <v>0</v>
      </c>
      <c r="AA156" s="225">
        <f t="shared" si="39"/>
        <v>0</v>
      </c>
      <c r="AB156" s="297">
        <f t="shared" si="39"/>
        <v>0</v>
      </c>
      <c r="AC156" s="371">
        <f t="shared" si="39"/>
        <v>0</v>
      </c>
      <c r="AE156" s="199" t="s">
        <v>469</v>
      </c>
      <c r="AF156" s="200"/>
      <c r="AG156" s="200"/>
      <c r="AH156" s="201" t="s">
        <v>287</v>
      </c>
      <c r="AI156" s="224">
        <f t="shared" si="21"/>
        <v>0</v>
      </c>
      <c r="AJ156" s="225">
        <f t="shared" si="37"/>
        <v>0</v>
      </c>
      <c r="AK156" s="371">
        <f t="shared" si="38"/>
        <v>0</v>
      </c>
      <c r="AL156" s="1383">
        <f t="shared" si="22"/>
        <v>0</v>
      </c>
      <c r="AM156" s="1339"/>
    </row>
    <row r="157" spans="1:39" ht="14.45" customHeight="1">
      <c r="A157" s="557">
        <v>0</v>
      </c>
      <c r="B157" s="558">
        <v>0</v>
      </c>
      <c r="C157" s="558">
        <v>0</v>
      </c>
      <c r="D157" s="558">
        <v>0</v>
      </c>
      <c r="E157" s="558">
        <v>0</v>
      </c>
      <c r="F157" s="558">
        <v>0</v>
      </c>
      <c r="G157" s="559">
        <v>0</v>
      </c>
      <c r="K157" s="199"/>
      <c r="L157" s="200"/>
      <c r="M157" s="200"/>
      <c r="N157" s="201" t="s">
        <v>288</v>
      </c>
      <c r="O157" s="203"/>
      <c r="P157" s="224">
        <f t="shared" si="36"/>
        <v>0</v>
      </c>
      <c r="Q157" s="225">
        <f t="shared" si="36"/>
        <v>0</v>
      </c>
      <c r="R157" s="225">
        <f t="shared" si="36"/>
        <v>0</v>
      </c>
      <c r="S157" s="226">
        <f t="shared" si="36"/>
        <v>0</v>
      </c>
      <c r="T157" s="275">
        <f t="shared" si="36"/>
        <v>0</v>
      </c>
      <c r="U157" s="207"/>
      <c r="V157" s="200"/>
      <c r="W157" s="200"/>
      <c r="X157" s="201" t="s">
        <v>288</v>
      </c>
      <c r="Y157" s="203" t="s">
        <v>629</v>
      </c>
      <c r="Z157" s="224">
        <f t="shared" si="39"/>
        <v>0</v>
      </c>
      <c r="AA157" s="225">
        <f t="shared" si="39"/>
        <v>0</v>
      </c>
      <c r="AB157" s="297">
        <f t="shared" si="39"/>
        <v>0</v>
      </c>
      <c r="AC157" s="371">
        <f t="shared" si="39"/>
        <v>0</v>
      </c>
      <c r="AE157" s="199" t="s">
        <v>640</v>
      </c>
      <c r="AF157" s="200"/>
      <c r="AG157" s="200"/>
      <c r="AH157" s="201" t="s">
        <v>288</v>
      </c>
      <c r="AI157" s="224">
        <f t="shared" si="21"/>
        <v>0</v>
      </c>
      <c r="AJ157" s="225">
        <f t="shared" si="37"/>
        <v>0</v>
      </c>
      <c r="AK157" s="371">
        <f t="shared" si="38"/>
        <v>0</v>
      </c>
      <c r="AL157" s="1383">
        <f t="shared" si="22"/>
        <v>0</v>
      </c>
      <c r="AM157" s="1339"/>
    </row>
    <row r="158" spans="1:39" ht="14.45" customHeight="1">
      <c r="A158" s="557">
        <v>0</v>
      </c>
      <c r="B158" s="558">
        <v>0</v>
      </c>
      <c r="C158" s="558">
        <v>0</v>
      </c>
      <c r="D158" s="558">
        <v>0</v>
      </c>
      <c r="E158" s="558">
        <v>0</v>
      </c>
      <c r="F158" s="558">
        <v>0</v>
      </c>
      <c r="G158" s="559">
        <v>0</v>
      </c>
      <c r="K158" s="199"/>
      <c r="L158" s="200"/>
      <c r="M158" s="200"/>
      <c r="N158" s="201" t="s">
        <v>586</v>
      </c>
      <c r="O158" s="203"/>
      <c r="P158" s="224">
        <f t="shared" si="36"/>
        <v>0</v>
      </c>
      <c r="Q158" s="225">
        <f t="shared" si="36"/>
        <v>0</v>
      </c>
      <c r="R158" s="225">
        <f t="shared" si="36"/>
        <v>0</v>
      </c>
      <c r="S158" s="226">
        <f t="shared" si="36"/>
        <v>0</v>
      </c>
      <c r="T158" s="275">
        <f t="shared" si="36"/>
        <v>0</v>
      </c>
      <c r="U158" s="207"/>
      <c r="V158" s="200"/>
      <c r="W158" s="200"/>
      <c r="X158" s="201" t="s">
        <v>586</v>
      </c>
      <c r="Y158" s="203" t="s">
        <v>629</v>
      </c>
      <c r="Z158" s="224">
        <f t="shared" si="39"/>
        <v>0</v>
      </c>
      <c r="AA158" s="225">
        <f t="shared" si="39"/>
        <v>0</v>
      </c>
      <c r="AB158" s="297">
        <f t="shared" si="39"/>
        <v>0</v>
      </c>
      <c r="AC158" s="371">
        <f t="shared" si="39"/>
        <v>0</v>
      </c>
      <c r="AE158" s="199"/>
      <c r="AF158" s="200"/>
      <c r="AG158" s="200"/>
      <c r="AH158" s="201" t="s">
        <v>586</v>
      </c>
      <c r="AI158" s="224">
        <f t="shared" si="21"/>
        <v>0</v>
      </c>
      <c r="AJ158" s="225">
        <f t="shared" si="37"/>
        <v>0</v>
      </c>
      <c r="AK158" s="371">
        <f t="shared" si="38"/>
        <v>0</v>
      </c>
      <c r="AL158" s="1383">
        <f t="shared" si="22"/>
        <v>0</v>
      </c>
      <c r="AM158" s="1339"/>
    </row>
    <row r="159" spans="1:39" ht="14.45" customHeight="1">
      <c r="A159" s="557">
        <v>0</v>
      </c>
      <c r="B159" s="558">
        <v>0</v>
      </c>
      <c r="C159" s="558">
        <v>0</v>
      </c>
      <c r="D159" s="558">
        <v>0</v>
      </c>
      <c r="E159" s="558">
        <v>0</v>
      </c>
      <c r="F159" s="558">
        <v>0</v>
      </c>
      <c r="G159" s="559">
        <v>0</v>
      </c>
      <c r="K159" s="199"/>
      <c r="L159" s="200" t="s">
        <v>551</v>
      </c>
      <c r="M159" s="221"/>
      <c r="N159" s="201" t="s">
        <v>292</v>
      </c>
      <c r="O159" s="203"/>
      <c r="P159" s="224">
        <f t="shared" si="36"/>
        <v>0</v>
      </c>
      <c r="Q159" s="225">
        <f t="shared" si="36"/>
        <v>0</v>
      </c>
      <c r="R159" s="225">
        <f t="shared" si="36"/>
        <v>0</v>
      </c>
      <c r="S159" s="226">
        <f t="shared" si="36"/>
        <v>0</v>
      </c>
      <c r="T159" s="275">
        <f t="shared" si="36"/>
        <v>0</v>
      </c>
      <c r="U159" s="207"/>
      <c r="V159" s="200" t="s">
        <v>551</v>
      </c>
      <c r="W159" s="221"/>
      <c r="X159" s="201" t="s">
        <v>292</v>
      </c>
      <c r="Y159" s="203" t="s">
        <v>629</v>
      </c>
      <c r="Z159" s="224">
        <f t="shared" si="39"/>
        <v>0</v>
      </c>
      <c r="AA159" s="225">
        <f t="shared" si="39"/>
        <v>0</v>
      </c>
      <c r="AB159" s="297">
        <f t="shared" si="39"/>
        <v>0</v>
      </c>
      <c r="AC159" s="371">
        <f t="shared" si="39"/>
        <v>0</v>
      </c>
      <c r="AE159" s="199"/>
      <c r="AF159" s="200" t="s">
        <v>551</v>
      </c>
      <c r="AG159" s="221"/>
      <c r="AH159" s="201" t="s">
        <v>292</v>
      </c>
      <c r="AI159" s="224">
        <f t="shared" si="21"/>
        <v>0</v>
      </c>
      <c r="AJ159" s="225">
        <f t="shared" si="37"/>
        <v>0</v>
      </c>
      <c r="AK159" s="371">
        <f t="shared" si="38"/>
        <v>0</v>
      </c>
      <c r="AL159" s="1383">
        <f t="shared" si="22"/>
        <v>0</v>
      </c>
      <c r="AM159" s="1339"/>
    </row>
    <row r="160" spans="1:39" ht="14.45" customHeight="1">
      <c r="A160" s="557">
        <v>0</v>
      </c>
      <c r="B160" s="558">
        <v>0</v>
      </c>
      <c r="C160" s="558">
        <v>0</v>
      </c>
      <c r="D160" s="558">
        <v>0</v>
      </c>
      <c r="E160" s="558">
        <v>0</v>
      </c>
      <c r="F160" s="558">
        <v>0</v>
      </c>
      <c r="G160" s="559">
        <v>0</v>
      </c>
      <c r="K160" s="199" t="s">
        <v>72</v>
      </c>
      <c r="L160" s="200"/>
      <c r="M160" s="201" t="s">
        <v>325</v>
      </c>
      <c r="N160" s="202"/>
      <c r="O160" s="203"/>
      <c r="P160" s="224">
        <f t="shared" si="36"/>
        <v>10460</v>
      </c>
      <c r="Q160" s="225">
        <f t="shared" si="36"/>
        <v>10460</v>
      </c>
      <c r="R160" s="225">
        <f t="shared" si="36"/>
        <v>2138</v>
      </c>
      <c r="S160" s="226">
        <f t="shared" si="36"/>
        <v>0</v>
      </c>
      <c r="T160" s="275">
        <f t="shared" si="36"/>
        <v>1200</v>
      </c>
      <c r="U160" s="207" t="s">
        <v>203</v>
      </c>
      <c r="V160" s="200"/>
      <c r="W160" s="201" t="s">
        <v>325</v>
      </c>
      <c r="X160" s="202"/>
      <c r="Y160" s="203"/>
      <c r="Z160" s="224">
        <f>Z45</f>
        <v>507</v>
      </c>
      <c r="AA160" s="225">
        <f>AA45</f>
        <v>0</v>
      </c>
      <c r="AB160" s="297">
        <f>AB45</f>
        <v>0</v>
      </c>
      <c r="AC160" s="371">
        <f>AC45</f>
        <v>0</v>
      </c>
      <c r="AE160" s="199"/>
      <c r="AF160" s="200"/>
      <c r="AG160" s="201" t="s">
        <v>325</v>
      </c>
      <c r="AH160" s="202"/>
      <c r="AI160" s="224">
        <f t="shared" si="21"/>
        <v>9953</v>
      </c>
      <c r="AJ160" s="225">
        <f t="shared" si="37"/>
        <v>2138</v>
      </c>
      <c r="AK160" s="371">
        <f t="shared" si="38"/>
        <v>0</v>
      </c>
      <c r="AL160" s="1383">
        <f t="shared" si="22"/>
        <v>0</v>
      </c>
      <c r="AM160" s="1339"/>
    </row>
    <row r="161" spans="1:39" ht="14.45" customHeight="1">
      <c r="A161" s="557">
        <v>0</v>
      </c>
      <c r="B161" s="558">
        <v>0</v>
      </c>
      <c r="C161" s="558">
        <v>0</v>
      </c>
      <c r="D161" s="558">
        <v>0</v>
      </c>
      <c r="E161" s="558">
        <v>0</v>
      </c>
      <c r="F161" s="558">
        <v>0</v>
      </c>
      <c r="G161" s="559">
        <v>0</v>
      </c>
      <c r="K161" s="199"/>
      <c r="L161" s="200"/>
      <c r="M161" s="201" t="s">
        <v>324</v>
      </c>
      <c r="N161" s="202"/>
      <c r="O161" s="203"/>
      <c r="P161" s="224">
        <f t="shared" si="36"/>
        <v>0</v>
      </c>
      <c r="Q161" s="225">
        <f t="shared" si="36"/>
        <v>0</v>
      </c>
      <c r="R161" s="225">
        <f t="shared" si="36"/>
        <v>0</v>
      </c>
      <c r="S161" s="226">
        <f t="shared" si="36"/>
        <v>0</v>
      </c>
      <c r="T161" s="275">
        <f t="shared" si="36"/>
        <v>0</v>
      </c>
      <c r="U161" s="207"/>
      <c r="V161" s="200"/>
      <c r="W161" s="201" t="s">
        <v>324</v>
      </c>
      <c r="X161" s="202"/>
      <c r="Y161" s="203" t="s">
        <v>629</v>
      </c>
      <c r="Z161" s="224">
        <f t="shared" ref="Z161:AC163" si="40">IF(ISERROR(Z$60*(Q161/(Q$123+Q$128+Q$129+Q$133+Q$134+Q$135+Q$136+Q$137+Q$138+Q$139+Q$140+Q$141+Q$142+Q$143+Q$144+Q$150+Q$151+Q$152+Q$153+Q$156+Q$157+Q$158+Q$159+Q$161+Q$162+Q$163+Q$168+Q$170+Q$171+Q$172+Q$173+Q$174+Q$175))),0,ROUND(Z$60*(Q161/(Q$123+Q$128+Q$129+Q$133+Q$134+Q$135+Q$136+Q$137+Q$138+Q$139+Q$140+Q$141+Q$142+Q$143+Q$144+Q$150+Q$151+Q$152+Q$153+Q$156+Q$157+Q$158+Q$159+Q$161+Q$162+Q$163+Q$168+Q$170+Q$171+Q$172+Q$173+Q$174+Q$175)),0))</f>
        <v>0</v>
      </c>
      <c r="AA161" s="225">
        <f t="shared" si="40"/>
        <v>0</v>
      </c>
      <c r="AB161" s="297">
        <f t="shared" si="40"/>
        <v>0</v>
      </c>
      <c r="AC161" s="371">
        <f t="shared" si="40"/>
        <v>0</v>
      </c>
      <c r="AE161" s="199"/>
      <c r="AF161" s="200"/>
      <c r="AG161" s="201" t="s">
        <v>324</v>
      </c>
      <c r="AH161" s="202"/>
      <c r="AI161" s="224">
        <f t="shared" si="21"/>
        <v>0</v>
      </c>
      <c r="AJ161" s="225">
        <f t="shared" si="37"/>
        <v>0</v>
      </c>
      <c r="AK161" s="371">
        <f t="shared" si="38"/>
        <v>0</v>
      </c>
      <c r="AL161" s="1383">
        <f t="shared" si="22"/>
        <v>0</v>
      </c>
      <c r="AM161" s="1339"/>
    </row>
    <row r="162" spans="1:39" ht="14.45" customHeight="1">
      <c r="A162" s="557">
        <v>0</v>
      </c>
      <c r="B162" s="558">
        <v>0</v>
      </c>
      <c r="C162" s="558">
        <v>0</v>
      </c>
      <c r="D162" s="558">
        <v>0</v>
      </c>
      <c r="E162" s="558">
        <v>0</v>
      </c>
      <c r="F162" s="558">
        <v>0</v>
      </c>
      <c r="G162" s="559">
        <v>0</v>
      </c>
      <c r="K162" s="199"/>
      <c r="L162" s="221"/>
      <c r="M162" s="201" t="s">
        <v>292</v>
      </c>
      <c r="N162" s="202"/>
      <c r="O162" s="203"/>
      <c r="P162" s="224">
        <f t="shared" si="36"/>
        <v>0</v>
      </c>
      <c r="Q162" s="225">
        <f t="shared" si="36"/>
        <v>0</v>
      </c>
      <c r="R162" s="225">
        <f t="shared" si="36"/>
        <v>0</v>
      </c>
      <c r="S162" s="226">
        <f t="shared" si="36"/>
        <v>0</v>
      </c>
      <c r="T162" s="275">
        <f t="shared" si="36"/>
        <v>0</v>
      </c>
      <c r="U162" s="207"/>
      <c r="V162" s="221"/>
      <c r="W162" s="201" t="s">
        <v>292</v>
      </c>
      <c r="X162" s="202"/>
      <c r="Y162" s="203" t="s">
        <v>629</v>
      </c>
      <c r="Z162" s="224">
        <f t="shared" si="40"/>
        <v>0</v>
      </c>
      <c r="AA162" s="225">
        <f t="shared" si="40"/>
        <v>0</v>
      </c>
      <c r="AB162" s="297">
        <f t="shared" si="40"/>
        <v>0</v>
      </c>
      <c r="AC162" s="371">
        <f t="shared" si="40"/>
        <v>0</v>
      </c>
      <c r="AE162" s="199"/>
      <c r="AF162" s="221"/>
      <c r="AG162" s="201" t="s">
        <v>292</v>
      </c>
      <c r="AH162" s="202"/>
      <c r="AI162" s="224">
        <f t="shared" si="21"/>
        <v>0</v>
      </c>
      <c r="AJ162" s="225">
        <f t="shared" si="37"/>
        <v>0</v>
      </c>
      <c r="AK162" s="371">
        <f t="shared" si="38"/>
        <v>0</v>
      </c>
      <c r="AL162" s="1383">
        <f t="shared" si="22"/>
        <v>0</v>
      </c>
      <c r="AM162" s="1339"/>
    </row>
    <row r="163" spans="1:39" ht="14.45" customHeight="1">
      <c r="A163" s="557">
        <v>0</v>
      </c>
      <c r="B163" s="558">
        <v>0</v>
      </c>
      <c r="C163" s="558">
        <v>0</v>
      </c>
      <c r="D163" s="558">
        <v>0</v>
      </c>
      <c r="E163" s="558">
        <v>0</v>
      </c>
      <c r="F163" s="558">
        <v>0</v>
      </c>
      <c r="G163" s="559">
        <v>0</v>
      </c>
      <c r="K163" s="199" t="s">
        <v>4</v>
      </c>
      <c r="L163" s="178" t="s">
        <v>482</v>
      </c>
      <c r="M163" s="202"/>
      <c r="N163" s="202"/>
      <c r="O163" s="203"/>
      <c r="P163" s="224">
        <f t="shared" ref="P163:T172" si="41">P48+P102</f>
        <v>3691</v>
      </c>
      <c r="Q163" s="225">
        <f t="shared" si="41"/>
        <v>3691</v>
      </c>
      <c r="R163" s="225">
        <f t="shared" si="41"/>
        <v>0</v>
      </c>
      <c r="S163" s="226">
        <f t="shared" si="41"/>
        <v>0</v>
      </c>
      <c r="T163" s="275">
        <f t="shared" si="41"/>
        <v>1200</v>
      </c>
      <c r="U163" s="207" t="s">
        <v>845</v>
      </c>
      <c r="V163" s="178" t="s">
        <v>482</v>
      </c>
      <c r="W163" s="202"/>
      <c r="X163" s="202"/>
      <c r="Y163" s="203" t="s">
        <v>629</v>
      </c>
      <c r="Z163" s="224">
        <f t="shared" si="40"/>
        <v>0</v>
      </c>
      <c r="AA163" s="225">
        <f t="shared" si="40"/>
        <v>0</v>
      </c>
      <c r="AB163" s="297">
        <f t="shared" si="40"/>
        <v>0</v>
      </c>
      <c r="AC163" s="371">
        <f t="shared" si="40"/>
        <v>0</v>
      </c>
      <c r="AE163" s="199" t="s">
        <v>845</v>
      </c>
      <c r="AF163" s="178" t="s">
        <v>482</v>
      </c>
      <c r="AG163" s="202"/>
      <c r="AH163" s="202"/>
      <c r="AI163" s="224">
        <f t="shared" si="21"/>
        <v>3691</v>
      </c>
      <c r="AJ163" s="225">
        <f>SUM(AJ164:AJ165)</f>
        <v>0</v>
      </c>
      <c r="AK163" s="371">
        <f>SUM(AK164:AK165)</f>
        <v>0</v>
      </c>
      <c r="AL163" s="1383">
        <f t="shared" si="22"/>
        <v>0</v>
      </c>
      <c r="AM163" s="1339"/>
    </row>
    <row r="164" spans="1:39" ht="14.45" customHeight="1">
      <c r="A164" s="557">
        <v>0</v>
      </c>
      <c r="B164" s="558">
        <v>0</v>
      </c>
      <c r="C164" s="558">
        <v>0</v>
      </c>
      <c r="D164" s="558">
        <v>0</v>
      </c>
      <c r="E164" s="558">
        <v>0</v>
      </c>
      <c r="F164" s="558">
        <v>0</v>
      </c>
      <c r="G164" s="559">
        <v>0</v>
      </c>
      <c r="K164" s="199"/>
      <c r="L164" s="200"/>
      <c r="M164" s="201" t="s">
        <v>295</v>
      </c>
      <c r="N164" s="202"/>
      <c r="O164" s="203"/>
      <c r="P164" s="224">
        <f t="shared" si="41"/>
        <v>0</v>
      </c>
      <c r="Q164" s="225">
        <f t="shared" si="41"/>
        <v>0</v>
      </c>
      <c r="R164" s="225">
        <f t="shared" si="41"/>
        <v>0</v>
      </c>
      <c r="S164" s="226">
        <f t="shared" si="41"/>
        <v>0</v>
      </c>
      <c r="T164" s="275">
        <f t="shared" si="41"/>
        <v>0</v>
      </c>
      <c r="U164" s="207"/>
      <c r="V164" s="200"/>
      <c r="W164" s="201" t="s">
        <v>295</v>
      </c>
      <c r="X164" s="202"/>
      <c r="Y164" s="203" t="s">
        <v>629</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295</v>
      </c>
      <c r="AH164" s="202"/>
      <c r="AI164" s="224">
        <f t="shared" si="21"/>
        <v>0</v>
      </c>
      <c r="AJ164" s="225">
        <f t="shared" ref="AJ164:AJ174" si="42">IF($P164-$Z164=0,0,ROUND((R164-AA164)*$AI164/($P164-$Z164),0))</f>
        <v>0</v>
      </c>
      <c r="AK164" s="371">
        <f t="shared" ref="AK164:AK175" si="43">IF(P164-Z164=0,0,ROUND((S164-AB164)*AI164/(P164-Z164),0))</f>
        <v>0</v>
      </c>
      <c r="AL164" s="1383">
        <f t="shared" si="22"/>
        <v>0</v>
      </c>
      <c r="AM164" s="1339"/>
    </row>
    <row r="165" spans="1:39" ht="14.45" customHeight="1">
      <c r="A165" s="557">
        <v>0</v>
      </c>
      <c r="B165" s="558">
        <v>0</v>
      </c>
      <c r="C165" s="558">
        <v>0</v>
      </c>
      <c r="D165" s="558">
        <v>0</v>
      </c>
      <c r="E165" s="558">
        <v>0</v>
      </c>
      <c r="F165" s="558">
        <v>0</v>
      </c>
      <c r="G165" s="559">
        <v>0</v>
      </c>
      <c r="K165" s="199"/>
      <c r="L165" s="221"/>
      <c r="M165" s="201" t="s">
        <v>292</v>
      </c>
      <c r="N165" s="202"/>
      <c r="O165" s="203"/>
      <c r="P165" s="224">
        <f t="shared" si="41"/>
        <v>3691</v>
      </c>
      <c r="Q165" s="225">
        <f t="shared" si="41"/>
        <v>3691</v>
      </c>
      <c r="R165" s="225">
        <f t="shared" si="41"/>
        <v>0</v>
      </c>
      <c r="S165" s="226">
        <f t="shared" si="41"/>
        <v>0</v>
      </c>
      <c r="T165" s="275">
        <f t="shared" si="41"/>
        <v>1200</v>
      </c>
      <c r="U165" s="207"/>
      <c r="V165" s="221"/>
      <c r="W165" s="201" t="s">
        <v>292</v>
      </c>
      <c r="X165" s="202"/>
      <c r="Y165" s="203" t="s">
        <v>629</v>
      </c>
      <c r="Z165" s="224">
        <f>Z163-Z164</f>
        <v>0</v>
      </c>
      <c r="AA165" s="225">
        <f>AA163-AA164</f>
        <v>0</v>
      </c>
      <c r="AB165" s="297">
        <f>AB163-AB164</f>
        <v>0</v>
      </c>
      <c r="AC165" s="371">
        <f>AC163-AC164</f>
        <v>0</v>
      </c>
      <c r="AE165" s="199"/>
      <c r="AF165" s="221"/>
      <c r="AG165" s="201" t="s">
        <v>292</v>
      </c>
      <c r="AH165" s="202"/>
      <c r="AI165" s="224">
        <f t="shared" si="21"/>
        <v>3691</v>
      </c>
      <c r="AJ165" s="225">
        <f t="shared" si="42"/>
        <v>0</v>
      </c>
      <c r="AK165" s="371">
        <f t="shared" si="43"/>
        <v>0</v>
      </c>
      <c r="AL165" s="1383">
        <f t="shared" si="22"/>
        <v>0</v>
      </c>
      <c r="AM165" s="1339"/>
    </row>
    <row r="166" spans="1:39" ht="14.45" customHeight="1">
      <c r="A166" s="557">
        <v>0</v>
      </c>
      <c r="B166" s="558">
        <v>0</v>
      </c>
      <c r="C166" s="558">
        <v>0</v>
      </c>
      <c r="D166" s="558">
        <v>0</v>
      </c>
      <c r="E166" s="558">
        <v>0</v>
      </c>
      <c r="F166" s="558">
        <v>0</v>
      </c>
      <c r="G166" s="559">
        <v>0</v>
      </c>
      <c r="K166" s="199"/>
      <c r="L166" s="174"/>
      <c r="M166" s="201" t="s">
        <v>322</v>
      </c>
      <c r="N166" s="202"/>
      <c r="O166" s="203"/>
      <c r="P166" s="224">
        <f t="shared" si="41"/>
        <v>52395</v>
      </c>
      <c r="Q166" s="225">
        <f t="shared" si="41"/>
        <v>52395</v>
      </c>
      <c r="R166" s="225">
        <f t="shared" si="41"/>
        <v>12842</v>
      </c>
      <c r="S166" s="226">
        <f t="shared" si="41"/>
        <v>180</v>
      </c>
      <c r="T166" s="275">
        <f t="shared" si="41"/>
        <v>20100</v>
      </c>
      <c r="U166" s="207"/>
      <c r="V166" s="174"/>
      <c r="W166" s="201" t="s">
        <v>322</v>
      </c>
      <c r="X166" s="202"/>
      <c r="Y166" s="203"/>
      <c r="Z166" s="224">
        <f t="shared" ref="Z166:AB167" si="44">Z51</f>
        <v>0</v>
      </c>
      <c r="AA166" s="225">
        <f t="shared" si="44"/>
        <v>0</v>
      </c>
      <c r="AB166" s="297">
        <f t="shared" si="44"/>
        <v>0</v>
      </c>
      <c r="AC166" s="371">
        <f>AC51</f>
        <v>0</v>
      </c>
      <c r="AE166" s="199"/>
      <c r="AF166" s="174"/>
      <c r="AG166" s="201" t="s">
        <v>322</v>
      </c>
      <c r="AH166" s="202"/>
      <c r="AI166" s="224">
        <f t="shared" si="21"/>
        <v>52395</v>
      </c>
      <c r="AJ166" s="225">
        <f t="shared" si="42"/>
        <v>12842</v>
      </c>
      <c r="AK166" s="371">
        <f t="shared" si="43"/>
        <v>180</v>
      </c>
      <c r="AL166" s="1383">
        <f t="shared" si="22"/>
        <v>0</v>
      </c>
      <c r="AM166" s="1339"/>
    </row>
    <row r="167" spans="1:39" ht="14.45" customHeight="1" thickBot="1">
      <c r="A167" s="560">
        <v>0</v>
      </c>
      <c r="B167" s="561">
        <v>0</v>
      </c>
      <c r="C167" s="561">
        <v>0</v>
      </c>
      <c r="D167" s="561">
        <v>0</v>
      </c>
      <c r="E167" s="561">
        <v>0</v>
      </c>
      <c r="F167" s="561">
        <v>0</v>
      </c>
      <c r="G167" s="562">
        <v>0</v>
      </c>
      <c r="K167" s="199"/>
      <c r="L167" s="181" t="s">
        <v>597</v>
      </c>
      <c r="M167" s="201" t="s">
        <v>321</v>
      </c>
      <c r="N167" s="202"/>
      <c r="O167" s="203"/>
      <c r="P167" s="224">
        <f t="shared" si="41"/>
        <v>982</v>
      </c>
      <c r="Q167" s="225">
        <f t="shared" si="41"/>
        <v>982</v>
      </c>
      <c r="R167" s="225">
        <f t="shared" si="41"/>
        <v>0</v>
      </c>
      <c r="S167" s="226">
        <f t="shared" si="41"/>
        <v>0</v>
      </c>
      <c r="T167" s="275">
        <f t="shared" si="41"/>
        <v>0</v>
      </c>
      <c r="U167" s="207"/>
      <c r="V167" s="181" t="s">
        <v>597</v>
      </c>
      <c r="W167" s="201" t="s">
        <v>321</v>
      </c>
      <c r="X167" s="202"/>
      <c r="Y167" s="203"/>
      <c r="Z167" s="224">
        <f t="shared" si="44"/>
        <v>0</v>
      </c>
      <c r="AA167" s="225">
        <f t="shared" si="44"/>
        <v>0</v>
      </c>
      <c r="AB167" s="297">
        <f t="shared" si="44"/>
        <v>0</v>
      </c>
      <c r="AC167" s="371">
        <f>AC52</f>
        <v>0</v>
      </c>
      <c r="AE167" s="199"/>
      <c r="AF167" s="181" t="s">
        <v>597</v>
      </c>
      <c r="AG167" s="201" t="s">
        <v>321</v>
      </c>
      <c r="AH167" s="202"/>
      <c r="AI167" s="224">
        <f t="shared" si="21"/>
        <v>982</v>
      </c>
      <c r="AJ167" s="225">
        <f t="shared" si="42"/>
        <v>0</v>
      </c>
      <c r="AK167" s="371">
        <f t="shared" si="43"/>
        <v>0</v>
      </c>
      <c r="AL167" s="1383">
        <f t="shared" si="22"/>
        <v>0</v>
      </c>
      <c r="AM167" s="1339"/>
    </row>
    <row r="168" spans="1:39" ht="14.45" customHeight="1">
      <c r="A168" s="139">
        <v>0</v>
      </c>
      <c r="B168" s="139">
        <v>0</v>
      </c>
      <c r="C168" s="139">
        <v>0</v>
      </c>
      <c r="D168" s="139">
        <v>0</v>
      </c>
      <c r="E168" s="139">
        <v>0</v>
      </c>
      <c r="F168" s="139">
        <v>0</v>
      </c>
      <c r="G168" s="139">
        <v>0</v>
      </c>
      <c r="K168" s="199"/>
      <c r="L168" s="181"/>
      <c r="M168" s="201" t="s">
        <v>320</v>
      </c>
      <c r="N168" s="202"/>
      <c r="O168" s="203"/>
      <c r="P168" s="224">
        <f t="shared" si="41"/>
        <v>0</v>
      </c>
      <c r="Q168" s="225">
        <f t="shared" si="41"/>
        <v>0</v>
      </c>
      <c r="R168" s="225">
        <f t="shared" si="41"/>
        <v>0</v>
      </c>
      <c r="S168" s="226">
        <f t="shared" si="41"/>
        <v>0</v>
      </c>
      <c r="T168" s="275">
        <f t="shared" si="41"/>
        <v>0</v>
      </c>
      <c r="U168" s="207"/>
      <c r="V168" s="181"/>
      <c r="W168" s="201" t="s">
        <v>320</v>
      </c>
      <c r="X168" s="202"/>
      <c r="Y168" s="203" t="s">
        <v>629</v>
      </c>
      <c r="Z168" s="224">
        <f>IF(ISERROR(Z$60*(Q168/(Q$123+Q$128+Q$129+Q$133+Q$134+Q$135+Q$136+Q$137+Q$138+Q$139+Q$140+Q$141+Q$142+Q$143+Q$144+Q$150+Q$151+Q$152+Q$153+Q$156+Q$157+Q$158+Q$159+Q$161+Q$162+Q$163+Q$168+Q$170+Q$171+Q$172+Q$173+Q$174+Q$175))),0,ROUND(Z$60*(Q168/(Q$123+Q$128+Q$129+Q$133+Q$134+Q$135+Q$136+Q$137+Q$138+Q$139+Q$140+Q$141+Q$142+Q$143+Q$144+Q$150+Q$151+Q$152+Q$153+Q$156+Q$157+Q$158+Q$159+Q$161+Q$162+Q$163+Q$168+Q$170+Q$171+Q$172+Q$173+Q$174+Q$175)),0))</f>
        <v>0</v>
      </c>
      <c r="AA168" s="225">
        <f>IF(ISERROR(AA$60*(R168/(R$123+R$128+R$129+R$133+R$134+R$135+R$136+R$137+R$138+R$139+R$140+R$141+R$142+R$143+R$144+R$150+R$151+R$152+R$153+R$156+R$157+R$158+R$159+R$161+R$162+R$163+R$168+R$170+R$171+R$172+R$173+R$174+R$175))),0,ROUND(AA$60*(R168/(R$123+R$128+R$129+R$133+R$134+R$135+R$136+R$137+R$138+R$139+R$140+R$141+R$142+R$143+R$144+R$150+R$151+R$152+R$153+R$156+R$157+R$158+R$159+R$161+R$162+R$163+R$168+R$170+R$171+R$172+R$173+R$174+R$175)),0))</f>
        <v>0</v>
      </c>
      <c r="AB168" s="297">
        <f>IF(ISERROR(AB$60*(S168/(S$123+S$128+S$129+S$133+S$134+S$135+S$136+S$137+S$138+S$139+S$140+S$141+S$142+S$143+S$144+S$150+S$151+S$152+S$153+S$156+S$157+S$158+S$159+S$161+S$162+S$163+S$168+S$170+S$171+S$172+S$173+S$174+S$175))),0,ROUND(AB$60*(S168/(S$123+S$128+S$129+S$133+S$134+S$135+S$136+S$137+S$138+S$139+S$140+S$141+S$142+S$143+S$144+S$150+S$151+S$152+S$153+S$156+S$157+S$158+S$159+S$161+S$162+S$163+S$168+S$170+S$171+S$172+S$173+S$174+S$175)),0))</f>
        <v>0</v>
      </c>
      <c r="AC168" s="371">
        <f>IF(ISERROR(AC$60*(T168/(T$123+T$128+T$129+T$133+T$134+T$135+T$136+T$137+T$138+T$139+T$140+T$141+T$142+T$143+T$144+T$150+T$151+T$152+T$153+T$156+T$157+T$158+T$159+T$161+T$162+T$163+T$168+T$170+T$171+T$172+T$173+T$174+T$175))),0,ROUND(AC$60*(T168/(T$123+T$128+T$129+T$133+T$134+T$135+T$136+T$137+T$138+T$139+T$140+T$141+T$142+T$143+T$144+T$150+T$151+T$152+T$153+T$156+T$157+T$158+T$159+T$161+T$162+T$163+T$168+T$170+T$171+T$172+T$173+T$174+T$175)),0))</f>
        <v>0</v>
      </c>
      <c r="AE168" s="199"/>
      <c r="AF168" s="181"/>
      <c r="AG168" s="201" t="s">
        <v>320</v>
      </c>
      <c r="AH168" s="202"/>
      <c r="AI168" s="224">
        <f t="shared" si="21"/>
        <v>0</v>
      </c>
      <c r="AJ168" s="225">
        <f t="shared" si="42"/>
        <v>0</v>
      </c>
      <c r="AK168" s="371">
        <f t="shared" si="43"/>
        <v>0</v>
      </c>
      <c r="AL168" s="1383">
        <f t="shared" si="22"/>
        <v>0</v>
      </c>
      <c r="AM168" s="1339"/>
    </row>
    <row r="169" spans="1:39" ht="14.45" customHeight="1" thickBot="1">
      <c r="K169" s="199"/>
      <c r="L169" s="181"/>
      <c r="M169" s="201" t="s">
        <v>319</v>
      </c>
      <c r="N169" s="202"/>
      <c r="O169" s="203"/>
      <c r="P169" s="224">
        <f t="shared" si="41"/>
        <v>0</v>
      </c>
      <c r="Q169" s="225">
        <f t="shared" si="41"/>
        <v>0</v>
      </c>
      <c r="R169" s="225">
        <f t="shared" si="41"/>
        <v>0</v>
      </c>
      <c r="S169" s="226">
        <f t="shared" si="41"/>
        <v>0</v>
      </c>
      <c r="T169" s="275">
        <f t="shared" si="41"/>
        <v>0</v>
      </c>
      <c r="U169" s="207"/>
      <c r="V169" s="181"/>
      <c r="W169" s="201" t="s">
        <v>319</v>
      </c>
      <c r="X169" s="202"/>
      <c r="Y169" s="203"/>
      <c r="Z169" s="224">
        <f>Z54</f>
        <v>0</v>
      </c>
      <c r="AA169" s="225">
        <f>AA54</f>
        <v>0</v>
      </c>
      <c r="AB169" s="297">
        <f>AB54</f>
        <v>0</v>
      </c>
      <c r="AC169" s="371">
        <f>AC54</f>
        <v>0</v>
      </c>
      <c r="AE169" s="199"/>
      <c r="AF169" s="181"/>
      <c r="AG169" s="201" t="s">
        <v>319</v>
      </c>
      <c r="AH169" s="202"/>
      <c r="AI169" s="224">
        <f t="shared" si="21"/>
        <v>0</v>
      </c>
      <c r="AJ169" s="225">
        <f t="shared" si="42"/>
        <v>0</v>
      </c>
      <c r="AK169" s="371">
        <f t="shared" si="43"/>
        <v>0</v>
      </c>
      <c r="AL169" s="1383">
        <f t="shared" si="22"/>
        <v>0</v>
      </c>
      <c r="AM169" s="1339"/>
    </row>
    <row r="170" spans="1:39" ht="14.45" customHeight="1">
      <c r="A170" s="554">
        <v>0</v>
      </c>
      <c r="B170" s="555">
        <v>0</v>
      </c>
      <c r="C170" s="555">
        <v>0</v>
      </c>
      <c r="D170" s="555">
        <v>0</v>
      </c>
      <c r="E170" s="555">
        <v>0</v>
      </c>
      <c r="F170" s="555">
        <v>0</v>
      </c>
      <c r="G170" s="555">
        <v>0</v>
      </c>
      <c r="H170" s="556"/>
      <c r="K170" s="199"/>
      <c r="L170" s="181" t="s">
        <v>600</v>
      </c>
      <c r="M170" s="201" t="s">
        <v>318</v>
      </c>
      <c r="N170" s="202"/>
      <c r="O170" s="203"/>
      <c r="P170" s="224">
        <f t="shared" si="41"/>
        <v>0</v>
      </c>
      <c r="Q170" s="225">
        <f t="shared" si="41"/>
        <v>0</v>
      </c>
      <c r="R170" s="225">
        <f t="shared" si="41"/>
        <v>0</v>
      </c>
      <c r="S170" s="226">
        <f t="shared" si="41"/>
        <v>0</v>
      </c>
      <c r="T170" s="275">
        <f t="shared" si="41"/>
        <v>0</v>
      </c>
      <c r="U170" s="207"/>
      <c r="V170" s="181" t="s">
        <v>600</v>
      </c>
      <c r="W170" s="201" t="s">
        <v>318</v>
      </c>
      <c r="X170" s="202"/>
      <c r="Y170" s="203" t="s">
        <v>629</v>
      </c>
      <c r="Z170" s="224">
        <f t="shared" ref="Z170:AC174" si="45">IF(ISERROR(Z$60*(Q170/(Q$123+Q$128+Q$129+Q$133+Q$134+Q$135+Q$136+Q$137+Q$138+Q$139+Q$140+Q$141+Q$142+Q$143+Q$144+Q$150+Q$151+Q$152+Q$153+Q$156+Q$157+Q$158+Q$159+Q$161+Q$162+Q$163+Q$168+Q$170+Q$171+Q$172+Q$173+Q$174+Q$175))),0,ROUND(Z$60*(Q170/(Q$123+Q$128+Q$129+Q$133+Q$134+Q$135+Q$136+Q$137+Q$138+Q$139+Q$140+Q$141+Q$142+Q$143+Q$144+Q$150+Q$151+Q$152+Q$153+Q$156+Q$157+Q$158+Q$159+Q$161+Q$162+Q$163+Q$168+Q$170+Q$171+Q$172+Q$173+Q$174+Q$175)),0))</f>
        <v>0</v>
      </c>
      <c r="AA170" s="225">
        <f t="shared" si="45"/>
        <v>0</v>
      </c>
      <c r="AB170" s="297">
        <f t="shared" si="45"/>
        <v>0</v>
      </c>
      <c r="AC170" s="371">
        <f t="shared" si="45"/>
        <v>0</v>
      </c>
      <c r="AE170" s="199"/>
      <c r="AF170" s="181" t="s">
        <v>600</v>
      </c>
      <c r="AG170" s="201" t="s">
        <v>318</v>
      </c>
      <c r="AH170" s="202"/>
      <c r="AI170" s="224">
        <f t="shared" si="21"/>
        <v>0</v>
      </c>
      <c r="AJ170" s="225">
        <f t="shared" si="42"/>
        <v>0</v>
      </c>
      <c r="AK170" s="371">
        <f t="shared" si="43"/>
        <v>0</v>
      </c>
      <c r="AL170" s="1383">
        <f t="shared" si="22"/>
        <v>0</v>
      </c>
      <c r="AM170" s="1339"/>
    </row>
    <row r="171" spans="1:39" ht="14.45" customHeight="1">
      <c r="A171" s="557">
        <v>0</v>
      </c>
      <c r="B171" s="558">
        <v>0</v>
      </c>
      <c r="C171" s="558">
        <v>0</v>
      </c>
      <c r="D171" s="558">
        <v>0</v>
      </c>
      <c r="E171" s="558">
        <v>0</v>
      </c>
      <c r="F171" s="558">
        <v>0</v>
      </c>
      <c r="G171" s="558">
        <v>0</v>
      </c>
      <c r="H171" s="559"/>
      <c r="K171" s="199"/>
      <c r="L171" s="181"/>
      <c r="M171" s="201" t="s">
        <v>317</v>
      </c>
      <c r="N171" s="202"/>
      <c r="O171" s="203"/>
      <c r="P171" s="224">
        <f t="shared" si="41"/>
        <v>0</v>
      </c>
      <c r="Q171" s="225">
        <f t="shared" si="41"/>
        <v>0</v>
      </c>
      <c r="R171" s="225">
        <f t="shared" si="41"/>
        <v>0</v>
      </c>
      <c r="S171" s="226">
        <f t="shared" si="41"/>
        <v>0</v>
      </c>
      <c r="T171" s="275">
        <f t="shared" si="41"/>
        <v>0</v>
      </c>
      <c r="U171" s="207"/>
      <c r="V171" s="181"/>
      <c r="W171" s="201" t="s">
        <v>317</v>
      </c>
      <c r="X171" s="202"/>
      <c r="Y171" s="203" t="s">
        <v>629</v>
      </c>
      <c r="Z171" s="224">
        <f t="shared" si="45"/>
        <v>0</v>
      </c>
      <c r="AA171" s="225">
        <f t="shared" si="45"/>
        <v>0</v>
      </c>
      <c r="AB171" s="297">
        <f t="shared" si="45"/>
        <v>0</v>
      </c>
      <c r="AC171" s="371">
        <f t="shared" si="45"/>
        <v>0</v>
      </c>
      <c r="AE171" s="199"/>
      <c r="AF171" s="181"/>
      <c r="AG171" s="201" t="s">
        <v>317</v>
      </c>
      <c r="AH171" s="202"/>
      <c r="AI171" s="224">
        <f t="shared" si="21"/>
        <v>0</v>
      </c>
      <c r="AJ171" s="225">
        <f t="shared" si="42"/>
        <v>0</v>
      </c>
      <c r="AK171" s="371">
        <f t="shared" si="43"/>
        <v>0</v>
      </c>
      <c r="AL171" s="1383">
        <f t="shared" si="22"/>
        <v>0</v>
      </c>
      <c r="AM171" s="1339"/>
    </row>
    <row r="172" spans="1:39" ht="14.45" customHeight="1">
      <c r="A172" s="557">
        <v>0</v>
      </c>
      <c r="B172" s="558">
        <v>0</v>
      </c>
      <c r="C172" s="558">
        <v>0</v>
      </c>
      <c r="D172" s="558">
        <v>0</v>
      </c>
      <c r="E172" s="558">
        <v>0</v>
      </c>
      <c r="F172" s="558">
        <v>0</v>
      </c>
      <c r="G172" s="558">
        <v>0</v>
      </c>
      <c r="H172" s="559"/>
      <c r="K172" s="199"/>
      <c r="L172" s="181"/>
      <c r="M172" s="201" t="s">
        <v>316</v>
      </c>
      <c r="N172" s="202"/>
      <c r="O172" s="203"/>
      <c r="P172" s="224">
        <f t="shared" si="41"/>
        <v>0</v>
      </c>
      <c r="Q172" s="225">
        <f t="shared" si="41"/>
        <v>0</v>
      </c>
      <c r="R172" s="225">
        <f t="shared" si="41"/>
        <v>0</v>
      </c>
      <c r="S172" s="226">
        <f t="shared" si="41"/>
        <v>0</v>
      </c>
      <c r="T172" s="275">
        <f t="shared" si="41"/>
        <v>0</v>
      </c>
      <c r="U172" s="207"/>
      <c r="V172" s="181"/>
      <c r="W172" s="201" t="s">
        <v>316</v>
      </c>
      <c r="X172" s="202"/>
      <c r="Y172" s="203" t="s">
        <v>629</v>
      </c>
      <c r="Z172" s="224">
        <f t="shared" si="45"/>
        <v>0</v>
      </c>
      <c r="AA172" s="225">
        <f t="shared" si="45"/>
        <v>0</v>
      </c>
      <c r="AB172" s="297">
        <f t="shared" si="45"/>
        <v>0</v>
      </c>
      <c r="AC172" s="371">
        <f t="shared" si="45"/>
        <v>0</v>
      </c>
      <c r="AE172" s="199"/>
      <c r="AF172" s="181"/>
      <c r="AG172" s="201" t="s">
        <v>316</v>
      </c>
      <c r="AH172" s="202"/>
      <c r="AI172" s="224">
        <f t="shared" si="21"/>
        <v>0</v>
      </c>
      <c r="AJ172" s="225">
        <f t="shared" si="42"/>
        <v>0</v>
      </c>
      <c r="AK172" s="371">
        <f t="shared" si="43"/>
        <v>0</v>
      </c>
      <c r="AL172" s="1383">
        <f t="shared" si="22"/>
        <v>0</v>
      </c>
      <c r="AM172" s="1339"/>
    </row>
    <row r="173" spans="1:39" ht="14.45" customHeight="1">
      <c r="A173" s="557">
        <v>0</v>
      </c>
      <c r="B173" s="558">
        <v>0</v>
      </c>
      <c r="C173" s="558">
        <v>0</v>
      </c>
      <c r="D173" s="558">
        <v>0</v>
      </c>
      <c r="E173" s="558">
        <v>0</v>
      </c>
      <c r="F173" s="558">
        <v>0</v>
      </c>
      <c r="G173" s="558">
        <v>0</v>
      </c>
      <c r="H173" s="559"/>
      <c r="K173" s="199"/>
      <c r="L173" s="181" t="s">
        <v>551</v>
      </c>
      <c r="M173" s="201" t="s">
        <v>315</v>
      </c>
      <c r="N173" s="202"/>
      <c r="O173" s="203"/>
      <c r="P173" s="224">
        <f t="shared" ref="P173:T176" si="46">P58+P112</f>
        <v>2331</v>
      </c>
      <c r="Q173" s="225">
        <f t="shared" si="46"/>
        <v>2331</v>
      </c>
      <c r="R173" s="225">
        <f t="shared" si="46"/>
        <v>0</v>
      </c>
      <c r="S173" s="226">
        <f t="shared" si="46"/>
        <v>860</v>
      </c>
      <c r="T173" s="275">
        <f t="shared" si="46"/>
        <v>0</v>
      </c>
      <c r="U173" s="207"/>
      <c r="V173" s="181" t="s">
        <v>551</v>
      </c>
      <c r="W173" s="201" t="s">
        <v>315</v>
      </c>
      <c r="X173" s="202"/>
      <c r="Y173" s="203" t="s">
        <v>629</v>
      </c>
      <c r="Z173" s="224">
        <f t="shared" si="45"/>
        <v>0</v>
      </c>
      <c r="AA173" s="225">
        <f t="shared" si="45"/>
        <v>0</v>
      </c>
      <c r="AB173" s="297">
        <f t="shared" si="45"/>
        <v>0</v>
      </c>
      <c r="AC173" s="371">
        <f t="shared" si="45"/>
        <v>0</v>
      </c>
      <c r="AE173" s="199"/>
      <c r="AF173" s="181" t="s">
        <v>551</v>
      </c>
      <c r="AG173" s="201" t="s">
        <v>315</v>
      </c>
      <c r="AH173" s="202"/>
      <c r="AI173" s="224">
        <f t="shared" si="21"/>
        <v>2331</v>
      </c>
      <c r="AJ173" s="225">
        <f t="shared" si="42"/>
        <v>0</v>
      </c>
      <c r="AK173" s="371">
        <f t="shared" si="43"/>
        <v>860</v>
      </c>
      <c r="AL173" s="1383">
        <f t="shared" si="22"/>
        <v>0</v>
      </c>
      <c r="AM173" s="1339"/>
    </row>
    <row r="174" spans="1:39" ht="14.45" customHeight="1">
      <c r="A174" s="557">
        <v>0</v>
      </c>
      <c r="B174" s="558">
        <v>0</v>
      </c>
      <c r="C174" s="558">
        <v>0</v>
      </c>
      <c r="D174" s="558">
        <v>0</v>
      </c>
      <c r="E174" s="558">
        <v>0</v>
      </c>
      <c r="F174" s="558">
        <v>0</v>
      </c>
      <c r="G174" s="558">
        <v>0</v>
      </c>
      <c r="H174" s="559"/>
      <c r="K174" s="199"/>
      <c r="L174" s="221"/>
      <c r="M174" s="201" t="s">
        <v>292</v>
      </c>
      <c r="N174" s="202"/>
      <c r="O174" s="203"/>
      <c r="P174" s="224">
        <f t="shared" si="46"/>
        <v>6740</v>
      </c>
      <c r="Q174" s="225">
        <f t="shared" si="46"/>
        <v>6740</v>
      </c>
      <c r="R174" s="225">
        <f t="shared" si="46"/>
        <v>0</v>
      </c>
      <c r="S174" s="226">
        <f t="shared" si="46"/>
        <v>0</v>
      </c>
      <c r="T174" s="275">
        <f t="shared" si="46"/>
        <v>0</v>
      </c>
      <c r="U174" s="207"/>
      <c r="V174" s="221"/>
      <c r="W174" s="201" t="s">
        <v>292</v>
      </c>
      <c r="X174" s="202"/>
      <c r="Y174" s="203" t="s">
        <v>629</v>
      </c>
      <c r="Z174" s="224">
        <f t="shared" si="45"/>
        <v>0</v>
      </c>
      <c r="AA174" s="225">
        <f t="shared" si="45"/>
        <v>0</v>
      </c>
      <c r="AB174" s="297">
        <f t="shared" si="45"/>
        <v>0</v>
      </c>
      <c r="AC174" s="371">
        <f t="shared" si="45"/>
        <v>0</v>
      </c>
      <c r="AE174" s="199"/>
      <c r="AF174" s="221"/>
      <c r="AG174" s="201" t="s">
        <v>292</v>
      </c>
      <c r="AH174" s="202"/>
      <c r="AI174" s="224">
        <f t="shared" si="21"/>
        <v>6740</v>
      </c>
      <c r="AJ174" s="225">
        <f t="shared" si="42"/>
        <v>0</v>
      </c>
      <c r="AK174" s="371">
        <f t="shared" si="43"/>
        <v>0</v>
      </c>
      <c r="AL174" s="1383">
        <f t="shared" si="22"/>
        <v>0</v>
      </c>
      <c r="AM174" s="1339"/>
    </row>
    <row r="175" spans="1:39" ht="14.45" customHeight="1">
      <c r="A175" s="557">
        <v>0</v>
      </c>
      <c r="B175" s="558">
        <v>0</v>
      </c>
      <c r="C175" s="558">
        <v>0</v>
      </c>
      <c r="D175" s="558">
        <v>0</v>
      </c>
      <c r="E175" s="558">
        <v>0</v>
      </c>
      <c r="F175" s="558">
        <v>0</v>
      </c>
      <c r="G175" s="558">
        <v>0</v>
      </c>
      <c r="H175" s="559"/>
      <c r="K175" s="199"/>
      <c r="L175" s="201" t="s">
        <v>292</v>
      </c>
      <c r="M175" s="202"/>
      <c r="N175" s="202"/>
      <c r="O175" s="203"/>
      <c r="P175" s="224">
        <f t="shared" si="46"/>
        <v>0</v>
      </c>
      <c r="Q175" s="225">
        <f t="shared" si="46"/>
        <v>0</v>
      </c>
      <c r="R175" s="225">
        <f t="shared" si="46"/>
        <v>0</v>
      </c>
      <c r="S175" s="226">
        <f t="shared" si="46"/>
        <v>0</v>
      </c>
      <c r="T175" s="275">
        <f t="shared" si="46"/>
        <v>0</v>
      </c>
      <c r="U175" s="207"/>
      <c r="V175" s="201" t="s">
        <v>292</v>
      </c>
      <c r="W175" s="202"/>
      <c r="X175" s="202"/>
      <c r="Y175" s="203" t="s">
        <v>629</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292</v>
      </c>
      <c r="AG175" s="202"/>
      <c r="AH175" s="202"/>
      <c r="AI175" s="224">
        <f t="shared" si="21"/>
        <v>0</v>
      </c>
      <c r="AJ175" s="225">
        <f>IF($P175-$Z175=0,0,ROUND((R175-AA175)*$AI175/($P175-$Z175),0))</f>
        <v>0</v>
      </c>
      <c r="AK175" s="371">
        <f t="shared" si="43"/>
        <v>0</v>
      </c>
      <c r="AL175" s="1383">
        <f t="shared" si="22"/>
        <v>0</v>
      </c>
      <c r="AM175" s="1387" t="s">
        <v>1277</v>
      </c>
    </row>
    <row r="176" spans="1:39" ht="14.45" customHeight="1" thickBot="1">
      <c r="A176" s="557">
        <v>507</v>
      </c>
      <c r="B176" s="558">
        <v>0</v>
      </c>
      <c r="C176" s="558">
        <v>0</v>
      </c>
      <c r="D176" s="558">
        <v>0</v>
      </c>
      <c r="E176" s="558">
        <v>0</v>
      </c>
      <c r="F176" s="558">
        <v>507</v>
      </c>
      <c r="G176" s="558">
        <v>0</v>
      </c>
      <c r="H176" s="559"/>
      <c r="K176" s="316"/>
      <c r="L176" s="317" t="s">
        <v>291</v>
      </c>
      <c r="M176" s="318"/>
      <c r="N176" s="318"/>
      <c r="O176" s="319"/>
      <c r="P176" s="320">
        <f t="shared" si="46"/>
        <v>267705</v>
      </c>
      <c r="Q176" s="321">
        <f t="shared" si="46"/>
        <v>124878</v>
      </c>
      <c r="R176" s="321">
        <f t="shared" si="46"/>
        <v>16701</v>
      </c>
      <c r="S176" s="322">
        <f t="shared" si="46"/>
        <v>46193</v>
      </c>
      <c r="T176" s="323">
        <f t="shared" si="46"/>
        <v>25500</v>
      </c>
      <c r="U176" s="372"/>
      <c r="V176" s="317" t="s">
        <v>291</v>
      </c>
      <c r="W176" s="318"/>
      <c r="X176" s="318"/>
      <c r="Y176" s="319"/>
      <c r="Z176" s="320">
        <f>Z61</f>
        <v>507</v>
      </c>
      <c r="AA176" s="321">
        <f>AA61</f>
        <v>0</v>
      </c>
      <c r="AB176" s="500">
        <f>AB61</f>
        <v>0</v>
      </c>
      <c r="AC176" s="373">
        <f>AC61</f>
        <v>0</v>
      </c>
      <c r="AE176" s="374"/>
      <c r="AF176" s="317" t="s">
        <v>291</v>
      </c>
      <c r="AG176" s="318"/>
      <c r="AH176" s="318"/>
      <c r="AI176" s="375">
        <f t="shared" si="21"/>
        <v>124371</v>
      </c>
      <c r="AJ176" s="321">
        <f>SUM(AJ123,AJ126,AJ129,AJ133:AJ144,AJ148:AJ154,AJ160:AJ163,AJ166:AJ175)</f>
        <v>15684</v>
      </c>
      <c r="AK176" s="373">
        <f>SUM(AK123,AK126,AK129,AK133:AK144,AK148:AK154,AK160:AK163,AK166:AK175)</f>
        <v>24767</v>
      </c>
      <c r="AL176" s="1340">
        <f>SUM(AL123,AL126,AL129,AL133:AL144,AL148:AL154,AL160:AL163,AL166:AL175)</f>
        <v>142827</v>
      </c>
      <c r="AM176" s="1388">
        <f>P176-Q176</f>
        <v>142827</v>
      </c>
    </row>
    <row r="177" spans="1:29" ht="14.45" customHeight="1" thickTop="1">
      <c r="A177" s="557">
        <v>0</v>
      </c>
      <c r="B177" s="558">
        <v>0</v>
      </c>
      <c r="C177" s="558">
        <v>0</v>
      </c>
      <c r="D177" s="558">
        <v>0</v>
      </c>
      <c r="E177" s="558">
        <v>0</v>
      </c>
      <c r="F177" s="558">
        <v>0</v>
      </c>
      <c r="G177" s="558">
        <v>0</v>
      </c>
      <c r="H177" s="559"/>
      <c r="Z177" s="441"/>
      <c r="AC177" s="442"/>
    </row>
    <row r="178" spans="1:29" ht="14.45" customHeight="1" thickBot="1">
      <c r="A178" s="560">
        <v>507</v>
      </c>
      <c r="B178" s="561">
        <v>0</v>
      </c>
      <c r="C178" s="561">
        <v>0</v>
      </c>
      <c r="D178" s="561">
        <v>0</v>
      </c>
      <c r="E178" s="561">
        <v>0</v>
      </c>
      <c r="F178" s="561">
        <v>507</v>
      </c>
      <c r="G178" s="561">
        <v>0</v>
      </c>
      <c r="H178" s="562"/>
      <c r="AC178" s="442"/>
    </row>
    <row r="179" spans="1:29">
      <c r="AC179" s="442"/>
    </row>
    <row r="180" spans="1:29">
      <c r="AC180" s="442"/>
    </row>
    <row r="181" spans="1:29">
      <c r="AC181" s="442"/>
    </row>
    <row r="182" spans="1:29">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ignoredErrors>
    <ignoredError sqref="K45 K99 U99 AD99" numberStoredAsText="1"/>
    <ignoredError sqref="AA160:AB160 AA169:AB169" formula="1"/>
  </ignoredErrors>
  <drawing r:id="rId2"/>
</worksheet>
</file>

<file path=xl/worksheets/sheet7.xml><?xml version="1.0" encoding="utf-8"?>
<worksheet xmlns="http://schemas.openxmlformats.org/spreadsheetml/2006/main" xmlns:r="http://schemas.openxmlformats.org/officeDocument/2006/relationships">
  <sheetPr>
    <tabColor rgb="FFFFFF00"/>
  </sheetPr>
  <dimension ref="A1:ES245"/>
  <sheetViews>
    <sheetView topLeftCell="A69" zoomScaleNormal="100" zoomScaleSheetLayoutView="90" workbookViewId="0">
      <selection activeCell="H115" sqref="H115"/>
    </sheetView>
  </sheetViews>
  <sheetFormatPr defaultRowHeight="13.5"/>
  <cols>
    <col min="1" max="1" width="1.875" style="437" customWidth="1"/>
    <col min="2" max="2" width="4.375" style="437" customWidth="1"/>
    <col min="3" max="3" width="3.625" style="437" customWidth="1"/>
    <col min="4" max="4" width="6" style="437" bestFit="1" customWidth="1"/>
    <col min="5" max="148" width="11.625" style="437" customWidth="1"/>
  </cols>
  <sheetData>
    <row r="1" spans="1:148" ht="17.100000000000001" customHeight="1">
      <c r="A1" s="376"/>
      <c r="B1" s="376"/>
      <c r="C1" s="376"/>
      <c r="D1" s="376"/>
      <c r="E1" s="376"/>
      <c r="F1" s="376"/>
      <c r="G1" s="376"/>
      <c r="H1" s="376"/>
      <c r="I1" s="376"/>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6"/>
      <c r="AJ1" s="376"/>
      <c r="AK1" s="376"/>
      <c r="AL1" s="376"/>
      <c r="AM1" s="376"/>
      <c r="AN1" s="376"/>
      <c r="AO1" s="376"/>
      <c r="AP1" s="376"/>
      <c r="AQ1" s="376"/>
      <c r="AR1" s="376"/>
      <c r="AS1" s="376"/>
      <c r="AT1" s="376"/>
      <c r="AU1" s="376"/>
      <c r="AV1" s="376"/>
      <c r="AW1" s="376"/>
      <c r="AX1" s="376"/>
      <c r="AY1" s="376"/>
      <c r="AZ1" s="376"/>
      <c r="BA1" s="376"/>
      <c r="BB1" s="376"/>
      <c r="BC1" s="376"/>
      <c r="BD1" s="376"/>
      <c r="BE1" s="376"/>
      <c r="BF1" s="376"/>
      <c r="BG1" s="376"/>
      <c r="BH1" s="376"/>
      <c r="BI1" s="376"/>
      <c r="BJ1" s="376"/>
      <c r="BK1" s="376"/>
      <c r="BL1" s="376"/>
      <c r="BM1" s="376"/>
      <c r="BN1" s="376"/>
      <c r="BO1" s="376"/>
      <c r="BP1" s="376"/>
      <c r="BQ1" s="376"/>
      <c r="BR1" s="376"/>
      <c r="BS1" s="376"/>
      <c r="BT1" s="376"/>
      <c r="BU1" s="376"/>
      <c r="BV1" s="376"/>
      <c r="BW1" s="376"/>
      <c r="BX1" s="376"/>
      <c r="BY1" s="376"/>
      <c r="BZ1" s="376"/>
      <c r="CA1" s="376"/>
      <c r="CB1" s="376"/>
      <c r="CC1" s="376"/>
      <c r="CD1" s="376"/>
      <c r="CE1" s="376"/>
      <c r="CF1" s="376"/>
      <c r="CG1" s="376"/>
      <c r="CH1" s="376"/>
      <c r="CI1" s="376"/>
      <c r="CJ1" s="376"/>
      <c r="CK1" s="376"/>
      <c r="CL1" s="376"/>
      <c r="CM1" s="376"/>
      <c r="CN1" s="376"/>
      <c r="CO1" s="376"/>
      <c r="CP1" s="376"/>
      <c r="CQ1" s="376"/>
      <c r="CR1" s="376"/>
      <c r="CS1" s="376"/>
      <c r="CT1" s="376"/>
      <c r="CU1" s="376"/>
      <c r="CV1" s="376"/>
      <c r="CW1" s="376"/>
      <c r="CX1" s="376"/>
      <c r="CY1" s="376"/>
      <c r="CZ1" s="376"/>
      <c r="DA1" s="376"/>
      <c r="DB1" s="376"/>
      <c r="DC1" s="376"/>
      <c r="DD1" s="376"/>
      <c r="DE1" s="376"/>
      <c r="DF1" s="376"/>
      <c r="DG1" s="376"/>
      <c r="DH1" s="376"/>
      <c r="DI1" s="376"/>
      <c r="DJ1" s="376"/>
      <c r="DK1" s="376"/>
      <c r="DL1" s="376"/>
      <c r="DM1" s="376"/>
      <c r="DN1" s="376"/>
      <c r="DO1" s="376"/>
      <c r="DP1" s="376"/>
      <c r="DQ1" s="376"/>
      <c r="DR1" s="376"/>
      <c r="DS1" s="376"/>
      <c r="DT1" s="376"/>
      <c r="DU1" s="376"/>
      <c r="DV1" s="376"/>
      <c r="DW1" s="376"/>
      <c r="DX1" s="376"/>
      <c r="DY1" s="376"/>
      <c r="DZ1" s="376"/>
      <c r="EA1" s="376"/>
      <c r="EB1" s="376"/>
      <c r="EC1" s="376"/>
      <c r="ED1" s="376"/>
      <c r="EE1" s="376"/>
      <c r="EF1" s="376"/>
      <c r="EG1" s="376"/>
      <c r="EH1" s="376"/>
      <c r="EI1" s="376"/>
      <c r="EJ1" s="376"/>
      <c r="EK1" s="376"/>
      <c r="EL1" s="376"/>
      <c r="EM1" s="376"/>
      <c r="EN1" s="376"/>
      <c r="EO1" s="376"/>
      <c r="EP1" s="376"/>
      <c r="EQ1" s="376"/>
      <c r="ER1" s="376"/>
    </row>
    <row r="2" spans="1:148" ht="16.5" customHeight="1">
      <c r="A2" s="376"/>
      <c r="B2" s="377" t="s">
        <v>1492</v>
      </c>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376"/>
      <c r="AZ2" s="376"/>
      <c r="BA2" s="376"/>
      <c r="BB2" s="376"/>
      <c r="BC2" s="376"/>
      <c r="BD2" s="376"/>
      <c r="BE2" s="376"/>
      <c r="BF2" s="376"/>
      <c r="BG2" s="376"/>
      <c r="BH2" s="376"/>
      <c r="BI2" s="376"/>
      <c r="BJ2" s="376"/>
      <c r="BK2" s="376"/>
      <c r="BL2" s="376"/>
      <c r="BM2" s="376"/>
      <c r="BN2" s="376"/>
      <c r="BO2" s="376"/>
      <c r="BP2" s="376"/>
      <c r="BQ2" s="376"/>
      <c r="BR2" s="376"/>
      <c r="BS2" s="376"/>
      <c r="BT2" s="376"/>
      <c r="BU2" s="376"/>
      <c r="BV2" s="376"/>
      <c r="BW2" s="376"/>
      <c r="BX2" s="376"/>
      <c r="BY2" s="376"/>
      <c r="BZ2" s="376"/>
      <c r="CA2" s="376"/>
      <c r="CB2" s="376"/>
      <c r="CC2" s="376"/>
      <c r="CD2" s="376"/>
      <c r="CE2" s="376"/>
      <c r="CF2" s="376"/>
      <c r="CG2" s="376"/>
      <c r="CH2" s="376"/>
      <c r="CI2" s="376"/>
      <c r="CJ2" s="376"/>
      <c r="CK2" s="376"/>
      <c r="CL2" s="376"/>
      <c r="CM2" s="376"/>
      <c r="CN2" s="376"/>
      <c r="CO2" s="376"/>
      <c r="CP2" s="376"/>
      <c r="CQ2" s="376"/>
      <c r="CR2" s="376"/>
      <c r="CS2" s="376"/>
      <c r="CT2" s="376"/>
      <c r="CU2" s="376"/>
      <c r="CV2" s="376"/>
      <c r="CW2" s="376"/>
      <c r="CX2" s="376"/>
      <c r="CY2" s="376"/>
      <c r="CZ2" s="376"/>
      <c r="DA2" s="376"/>
      <c r="DB2" s="376"/>
      <c r="DC2" s="376"/>
      <c r="DD2" s="376"/>
      <c r="DE2" s="376"/>
      <c r="DF2" s="376"/>
      <c r="DG2" s="376"/>
      <c r="DH2" s="376"/>
      <c r="DI2" s="376"/>
      <c r="DJ2" s="376"/>
      <c r="DK2" s="376"/>
      <c r="DL2" s="376"/>
      <c r="DM2" s="376"/>
      <c r="DN2" s="376"/>
      <c r="DO2" s="376"/>
      <c r="DP2" s="376"/>
      <c r="DQ2" s="376"/>
      <c r="DR2" s="376"/>
      <c r="DS2" s="376"/>
      <c r="DT2" s="376"/>
      <c r="DU2" s="376"/>
      <c r="DV2" s="376"/>
      <c r="DW2" s="376"/>
      <c r="DX2" s="376"/>
      <c r="DY2" s="376"/>
      <c r="DZ2" s="376"/>
      <c r="EA2" s="376"/>
      <c r="EB2" s="376"/>
      <c r="EC2" s="376"/>
      <c r="ED2" s="376"/>
      <c r="EE2" s="376"/>
      <c r="EF2" s="376"/>
      <c r="EG2" s="376"/>
      <c r="EH2" s="376"/>
      <c r="EI2" s="376"/>
      <c r="EJ2" s="376"/>
      <c r="EK2" s="376"/>
      <c r="EL2" s="376"/>
      <c r="EM2" s="376"/>
      <c r="EN2" s="376"/>
      <c r="EO2" s="376"/>
      <c r="EP2" s="376"/>
      <c r="EQ2" s="376"/>
      <c r="ER2" s="376"/>
    </row>
    <row r="3" spans="1:148" ht="16.5" customHeight="1">
      <c r="A3" s="376"/>
      <c r="B3" s="377"/>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376"/>
      <c r="AT3" s="376"/>
      <c r="AU3" s="376"/>
      <c r="AV3" s="376"/>
      <c r="AW3" s="376"/>
      <c r="AX3" s="376"/>
      <c r="AY3" s="376"/>
      <c r="AZ3" s="376"/>
      <c r="BA3" s="376"/>
      <c r="BB3" s="376"/>
      <c r="BC3" s="376"/>
      <c r="BD3" s="376"/>
      <c r="BE3" s="376"/>
      <c r="BF3" s="376"/>
      <c r="BG3" s="376"/>
      <c r="BH3" s="376"/>
      <c r="BI3" s="376"/>
      <c r="BJ3" s="376"/>
      <c r="BK3" s="376"/>
      <c r="BL3" s="376"/>
      <c r="BM3" s="376"/>
      <c r="BN3" s="376"/>
      <c r="BO3" s="376"/>
      <c r="BP3" s="376"/>
      <c r="BQ3" s="376"/>
      <c r="BR3" s="376"/>
      <c r="BS3" s="376"/>
      <c r="BT3" s="376"/>
      <c r="BU3" s="376"/>
      <c r="BV3" s="376"/>
      <c r="BW3" s="376"/>
      <c r="BX3" s="376"/>
      <c r="BY3" s="376"/>
      <c r="BZ3" s="376"/>
      <c r="CA3" s="376"/>
      <c r="CB3" s="376"/>
      <c r="CC3" s="376"/>
      <c r="CD3" s="376"/>
      <c r="CE3" s="376"/>
      <c r="CF3" s="376"/>
      <c r="CG3" s="376"/>
      <c r="CH3" s="376"/>
      <c r="CI3" s="376"/>
      <c r="CJ3" s="376"/>
      <c r="CK3" s="376"/>
      <c r="CL3" s="376"/>
      <c r="CM3" s="376"/>
      <c r="CN3" s="376"/>
      <c r="CO3" s="376"/>
      <c r="CP3" s="376"/>
      <c r="CQ3" s="376"/>
      <c r="CR3" s="376"/>
      <c r="CS3" s="376"/>
      <c r="CT3" s="376"/>
      <c r="CU3" s="376"/>
      <c r="CV3" s="376"/>
      <c r="CW3" s="376"/>
      <c r="CX3" s="376"/>
      <c r="CY3" s="376"/>
      <c r="CZ3" s="376"/>
      <c r="DA3" s="376"/>
      <c r="DB3" s="376"/>
      <c r="DC3" s="376"/>
      <c r="DD3" s="376"/>
      <c r="DE3" s="376"/>
      <c r="DF3" s="376"/>
      <c r="DG3" s="376"/>
      <c r="DH3" s="376"/>
      <c r="DI3" s="376"/>
      <c r="DJ3" s="376"/>
      <c r="DK3" s="376"/>
      <c r="DL3" s="376"/>
      <c r="DM3" s="376"/>
      <c r="DN3" s="376"/>
      <c r="DO3" s="376"/>
      <c r="DP3" s="376"/>
      <c r="DQ3" s="376"/>
      <c r="DR3" s="376"/>
      <c r="DS3" s="376"/>
      <c r="DT3" s="376"/>
      <c r="DU3" s="376"/>
      <c r="DV3" s="376"/>
      <c r="DW3" s="376"/>
      <c r="DX3" s="376"/>
      <c r="DY3" s="376"/>
      <c r="DZ3" s="376"/>
      <c r="EA3" s="376"/>
      <c r="EB3" s="376"/>
      <c r="EC3" s="376"/>
      <c r="ED3" s="376"/>
      <c r="EE3" s="376"/>
      <c r="EF3" s="376"/>
      <c r="EG3" s="376"/>
      <c r="EH3" s="376"/>
      <c r="EI3" s="376"/>
      <c r="EJ3" s="376"/>
      <c r="EK3" s="376"/>
      <c r="EL3" s="376"/>
      <c r="EM3" s="376"/>
      <c r="EN3" s="376"/>
      <c r="EO3" s="376"/>
      <c r="EP3" s="376"/>
      <c r="EQ3" s="376"/>
      <c r="ER3" s="376"/>
    </row>
    <row r="4" spans="1:148" ht="16.5" customHeight="1" thickBot="1">
      <c r="A4" s="376"/>
      <c r="B4" s="164" t="s">
        <v>520</v>
      </c>
      <c r="C4" s="376"/>
      <c r="D4" s="376"/>
      <c r="E4" s="139" t="s">
        <v>380</v>
      </c>
      <c r="F4" s="376"/>
      <c r="G4" s="376"/>
      <c r="H4" s="376"/>
      <c r="I4" s="376"/>
      <c r="J4" s="376" t="s">
        <v>277</v>
      </c>
      <c r="K4" s="376"/>
      <c r="L4" s="376"/>
      <c r="M4" s="376"/>
      <c r="N4" s="376"/>
      <c r="O4" s="376"/>
      <c r="P4" s="376" t="s">
        <v>277</v>
      </c>
      <c r="Q4" s="376"/>
      <c r="R4" s="376"/>
      <c r="S4" s="376"/>
      <c r="T4" s="376"/>
      <c r="U4" s="376"/>
      <c r="V4" s="376" t="s">
        <v>277</v>
      </c>
      <c r="W4" s="376"/>
      <c r="X4" s="376"/>
      <c r="Y4" s="376"/>
      <c r="Z4" s="376"/>
      <c r="AA4" s="376"/>
      <c r="AB4" s="376" t="s">
        <v>277</v>
      </c>
      <c r="AC4" s="376"/>
      <c r="AD4" s="376"/>
      <c r="AE4" s="376"/>
      <c r="AF4" s="376"/>
      <c r="AG4" s="376"/>
      <c r="AH4" s="376" t="s">
        <v>277</v>
      </c>
      <c r="AI4" s="376"/>
      <c r="AJ4" s="376"/>
      <c r="AK4" s="376"/>
      <c r="AL4" s="376"/>
      <c r="AM4" s="376"/>
      <c r="AN4" s="376" t="s">
        <v>277</v>
      </c>
      <c r="AO4" s="376"/>
      <c r="AP4" s="376"/>
      <c r="AQ4" s="376"/>
      <c r="AR4" s="376"/>
      <c r="AS4" s="376"/>
      <c r="AT4" s="376" t="s">
        <v>277</v>
      </c>
      <c r="AU4" s="376"/>
      <c r="AV4" s="376"/>
      <c r="AW4" s="376"/>
      <c r="AX4" s="376"/>
      <c r="AY4" s="376"/>
      <c r="AZ4" s="376" t="s">
        <v>277</v>
      </c>
      <c r="BA4" s="376"/>
      <c r="BB4" s="376"/>
      <c r="BC4" s="376"/>
      <c r="BD4" s="376"/>
      <c r="BE4" s="376"/>
      <c r="BF4" s="376" t="s">
        <v>277</v>
      </c>
      <c r="BG4" s="376"/>
      <c r="BH4" s="376"/>
      <c r="BI4" s="376"/>
      <c r="BJ4" s="376"/>
      <c r="BK4" s="376"/>
      <c r="BL4" s="376" t="s">
        <v>277</v>
      </c>
      <c r="BM4" s="376"/>
      <c r="BN4" s="376"/>
      <c r="BO4" s="376"/>
      <c r="BP4" s="376"/>
      <c r="BQ4" s="376"/>
      <c r="BR4" s="376" t="s">
        <v>277</v>
      </c>
      <c r="BS4" s="376"/>
      <c r="BT4" s="376"/>
      <c r="BU4" s="376"/>
      <c r="BV4" s="376"/>
      <c r="BW4" s="376"/>
      <c r="BX4" s="376" t="s">
        <v>277</v>
      </c>
      <c r="BY4" s="376"/>
      <c r="BZ4" s="376"/>
      <c r="CA4" s="376"/>
      <c r="CB4" s="376"/>
      <c r="CC4" s="376"/>
      <c r="CD4" s="376" t="s">
        <v>277</v>
      </c>
      <c r="CE4" s="376"/>
      <c r="CF4" s="376"/>
      <c r="CG4" s="376"/>
      <c r="CH4" s="376"/>
      <c r="CI4" s="376"/>
      <c r="CJ4" s="376" t="s">
        <v>277</v>
      </c>
      <c r="CK4" s="376"/>
      <c r="CL4" s="376"/>
      <c r="CM4" s="376"/>
      <c r="CN4" s="376"/>
      <c r="CO4" s="376"/>
      <c r="CP4" s="376" t="s">
        <v>277</v>
      </c>
      <c r="CQ4" s="376"/>
      <c r="CR4" s="376"/>
      <c r="CS4" s="376"/>
      <c r="CT4" s="376"/>
      <c r="CU4" s="376"/>
      <c r="CV4" s="376" t="s">
        <v>277</v>
      </c>
      <c r="CW4" s="376"/>
      <c r="CX4" s="376"/>
      <c r="CY4" s="376"/>
      <c r="CZ4" s="376"/>
      <c r="DA4" s="376"/>
      <c r="DB4" s="376" t="s">
        <v>277</v>
      </c>
      <c r="DC4" s="376"/>
      <c r="DD4" s="376"/>
      <c r="DE4" s="376"/>
      <c r="DF4" s="376"/>
      <c r="DG4" s="376"/>
      <c r="DH4" s="376" t="s">
        <v>277</v>
      </c>
      <c r="DI4" s="376"/>
      <c r="DJ4" s="376"/>
      <c r="DK4" s="376"/>
      <c r="DL4" s="376"/>
      <c r="DM4" s="376"/>
      <c r="DN4" s="376" t="s">
        <v>277</v>
      </c>
      <c r="DO4" s="376"/>
      <c r="DP4" s="376"/>
      <c r="DQ4" s="376"/>
      <c r="DR4" s="376"/>
      <c r="DS4" s="376"/>
      <c r="DT4" s="376" t="s">
        <v>277</v>
      </c>
      <c r="DU4" s="376"/>
      <c r="DV4" s="376"/>
      <c r="DW4" s="376"/>
      <c r="DX4" s="376"/>
      <c r="DY4" s="376"/>
      <c r="DZ4" s="376" t="s">
        <v>277</v>
      </c>
      <c r="EA4" s="376"/>
      <c r="EB4" s="376"/>
      <c r="EC4" s="376"/>
      <c r="ED4" s="376"/>
      <c r="EE4" s="376"/>
      <c r="EF4" s="376" t="s">
        <v>277</v>
      </c>
      <c r="EG4" s="376"/>
      <c r="EH4" s="376"/>
      <c r="EI4" s="376" t="s">
        <v>0</v>
      </c>
      <c r="EJ4" s="376"/>
      <c r="EK4" s="376"/>
      <c r="EL4" s="376" t="s">
        <v>277</v>
      </c>
      <c r="EM4" s="376"/>
      <c r="EN4" s="376"/>
      <c r="EO4" s="376" t="s">
        <v>277</v>
      </c>
      <c r="EP4" s="376"/>
      <c r="EQ4" s="376"/>
      <c r="ER4" s="376"/>
    </row>
    <row r="5" spans="1:148" ht="16.5" customHeight="1">
      <c r="A5" s="376"/>
      <c r="B5" s="1124"/>
      <c r="C5" s="1195"/>
      <c r="D5" s="1196"/>
      <c r="E5" s="1197" t="s">
        <v>8</v>
      </c>
      <c r="F5" s="1125"/>
      <c r="G5" s="1125"/>
      <c r="H5" s="1125"/>
      <c r="I5" s="1125"/>
      <c r="J5" s="1198"/>
      <c r="K5" s="1197" t="s">
        <v>14</v>
      </c>
      <c r="L5" s="1125"/>
      <c r="M5" s="1125"/>
      <c r="N5" s="1125"/>
      <c r="O5" s="1125"/>
      <c r="P5" s="1198"/>
      <c r="Q5" s="1197" t="s">
        <v>175</v>
      </c>
      <c r="R5" s="1125"/>
      <c r="S5" s="1125"/>
      <c r="T5" s="1125"/>
      <c r="U5" s="1125"/>
      <c r="V5" s="1199"/>
      <c r="W5" s="1200" t="s">
        <v>175</v>
      </c>
      <c r="X5" s="1125"/>
      <c r="Y5" s="1125"/>
      <c r="Z5" s="1125"/>
      <c r="AA5" s="1125"/>
      <c r="AB5" s="1199"/>
      <c r="AC5" s="1200" t="s">
        <v>175</v>
      </c>
      <c r="AD5" s="1125"/>
      <c r="AE5" s="1198"/>
      <c r="AF5" s="1197" t="s">
        <v>19</v>
      </c>
      <c r="AG5" s="1125"/>
      <c r="AH5" s="1198"/>
      <c r="AI5" s="1197" t="s">
        <v>176</v>
      </c>
      <c r="AJ5" s="1125"/>
      <c r="AK5" s="1125"/>
      <c r="AL5" s="1125"/>
      <c r="AM5" s="1125"/>
      <c r="AN5" s="1199"/>
      <c r="AO5" s="1200" t="s">
        <v>176</v>
      </c>
      <c r="AP5" s="1125"/>
      <c r="AQ5" s="1125"/>
      <c r="AR5" s="1125"/>
      <c r="AS5" s="1125"/>
      <c r="AT5" s="1199"/>
      <c r="AU5" s="1200" t="s">
        <v>176</v>
      </c>
      <c r="AV5" s="1125"/>
      <c r="AW5" s="1125"/>
      <c r="AX5" s="1125"/>
      <c r="AY5" s="1125"/>
      <c r="AZ5" s="1199"/>
      <c r="BA5" s="1200" t="s">
        <v>176</v>
      </c>
      <c r="BB5" s="1125"/>
      <c r="BC5" s="1125"/>
      <c r="BD5" s="1125"/>
      <c r="BE5" s="1125"/>
      <c r="BF5" s="1198"/>
      <c r="BG5" s="1197" t="s">
        <v>45</v>
      </c>
      <c r="BH5" s="1125"/>
      <c r="BI5" s="1125"/>
      <c r="BJ5" s="1125"/>
      <c r="BK5" s="1125"/>
      <c r="BL5" s="1199"/>
      <c r="BM5" s="1200" t="s">
        <v>45</v>
      </c>
      <c r="BN5" s="1125"/>
      <c r="BO5" s="1198"/>
      <c r="BP5" s="1197" t="s">
        <v>177</v>
      </c>
      <c r="BQ5" s="1125"/>
      <c r="BR5" s="1199"/>
      <c r="BS5" s="1200" t="s">
        <v>177</v>
      </c>
      <c r="BT5" s="1125"/>
      <c r="BU5" s="1125"/>
      <c r="BV5" s="1125"/>
      <c r="BW5" s="1125"/>
      <c r="BX5" s="1199"/>
      <c r="BY5" s="1200" t="s">
        <v>177</v>
      </c>
      <c r="BZ5" s="1125"/>
      <c r="CA5" s="1125"/>
      <c r="CB5" s="1125"/>
      <c r="CC5" s="1125"/>
      <c r="CD5" s="1199"/>
      <c r="CE5" s="1200" t="s">
        <v>177</v>
      </c>
      <c r="CF5" s="1125"/>
      <c r="CG5" s="1125"/>
      <c r="CH5" s="1125"/>
      <c r="CI5" s="1125"/>
      <c r="CJ5" s="1199"/>
      <c r="CK5" s="1200" t="s">
        <v>177</v>
      </c>
      <c r="CL5" s="1125"/>
      <c r="CM5" s="1125"/>
      <c r="CN5" s="1125"/>
      <c r="CO5" s="1125"/>
      <c r="CP5" s="1199"/>
      <c r="CQ5" s="1200" t="s">
        <v>177</v>
      </c>
      <c r="CR5" s="1125"/>
      <c r="CS5" s="1125"/>
      <c r="CT5" s="1125"/>
      <c r="CU5" s="1125"/>
      <c r="CV5" s="1199"/>
      <c r="CW5" s="1200" t="s">
        <v>177</v>
      </c>
      <c r="CX5" s="1125"/>
      <c r="CY5" s="1125"/>
      <c r="CZ5" s="1125"/>
      <c r="DA5" s="1125"/>
      <c r="DB5" s="1199"/>
      <c r="DC5" s="1200" t="s">
        <v>177</v>
      </c>
      <c r="DD5" s="1125"/>
      <c r="DE5" s="1198"/>
      <c r="DF5" s="1197" t="s">
        <v>78</v>
      </c>
      <c r="DG5" s="1125"/>
      <c r="DH5" s="1199"/>
      <c r="DI5" s="1200" t="s">
        <v>78</v>
      </c>
      <c r="DJ5" s="1125"/>
      <c r="DK5" s="1198"/>
      <c r="DL5" s="1197" t="s">
        <v>178</v>
      </c>
      <c r="DM5" s="1125"/>
      <c r="DN5" s="1199"/>
      <c r="DO5" s="1200"/>
      <c r="DP5" s="1125"/>
      <c r="DQ5" s="1125"/>
      <c r="DR5" s="1125"/>
      <c r="DS5" s="1125"/>
      <c r="DT5" s="1199"/>
      <c r="DU5" s="1200"/>
      <c r="DV5" s="1125"/>
      <c r="DW5" s="1125"/>
      <c r="DX5" s="1125"/>
      <c r="DY5" s="1125"/>
      <c r="DZ5" s="1199"/>
      <c r="EA5" s="1200"/>
      <c r="EB5" s="1125"/>
      <c r="EC5" s="1125"/>
      <c r="ED5" s="1125"/>
      <c r="EE5" s="1125"/>
      <c r="EF5" s="1199"/>
      <c r="EG5" s="1200"/>
      <c r="EH5" s="1125"/>
      <c r="EI5" s="1125"/>
      <c r="EJ5" s="1125"/>
      <c r="EK5" s="1125"/>
      <c r="EL5" s="1198"/>
      <c r="EM5" s="1197" t="s">
        <v>13</v>
      </c>
      <c r="EN5" s="1125"/>
      <c r="EO5" s="1198"/>
      <c r="EP5" s="1197" t="s">
        <v>82</v>
      </c>
      <c r="EQ5" s="1125"/>
      <c r="ER5" s="1198"/>
    </row>
    <row r="6" spans="1:148" ht="17.100000000000001" customHeight="1">
      <c r="A6" s="376"/>
      <c r="B6" s="1123"/>
      <c r="C6" s="1201"/>
      <c r="D6" s="1202" t="s">
        <v>179</v>
      </c>
      <c r="E6" s="1203" t="s">
        <v>146</v>
      </c>
      <c r="F6" s="1203"/>
      <c r="G6" s="1204"/>
      <c r="H6" s="1205" t="s">
        <v>13</v>
      </c>
      <c r="I6" s="1203"/>
      <c r="J6" s="1201"/>
      <c r="K6" s="1123" t="s">
        <v>16</v>
      </c>
      <c r="L6" s="1203"/>
      <c r="M6" s="1204"/>
      <c r="N6" s="1205" t="s">
        <v>13</v>
      </c>
      <c r="O6" s="1203"/>
      <c r="P6" s="1201"/>
      <c r="Q6" s="1123" t="s">
        <v>180</v>
      </c>
      <c r="R6" s="1203"/>
      <c r="S6" s="1204"/>
      <c r="T6" s="1205" t="s">
        <v>181</v>
      </c>
      <c r="U6" s="1203"/>
      <c r="V6" s="1206"/>
      <c r="W6" s="1207" t="s">
        <v>182</v>
      </c>
      <c r="X6" s="1203"/>
      <c r="Y6" s="1204"/>
      <c r="Z6" s="1205" t="s">
        <v>95</v>
      </c>
      <c r="AA6" s="1203"/>
      <c r="AB6" s="1206"/>
      <c r="AC6" s="1205" t="s">
        <v>13</v>
      </c>
      <c r="AD6" s="1203"/>
      <c r="AE6" s="1201"/>
      <c r="AF6" s="1123"/>
      <c r="AG6" s="1203"/>
      <c r="AH6" s="1201"/>
      <c r="AI6" s="1123" t="s">
        <v>22</v>
      </c>
      <c r="AJ6" s="1203"/>
      <c r="AK6" s="1204"/>
      <c r="AL6" s="1205" t="s">
        <v>26</v>
      </c>
      <c r="AM6" s="1203"/>
      <c r="AN6" s="1206"/>
      <c r="AO6" s="1207" t="s">
        <v>29</v>
      </c>
      <c r="AP6" s="1203"/>
      <c r="AQ6" s="1204"/>
      <c r="AR6" s="1205" t="s">
        <v>32</v>
      </c>
      <c r="AS6" s="1203"/>
      <c r="AT6" s="1206"/>
      <c r="AU6" s="1207" t="s">
        <v>36</v>
      </c>
      <c r="AV6" s="1203"/>
      <c r="AW6" s="1204"/>
      <c r="AX6" s="1205" t="s">
        <v>516</v>
      </c>
      <c r="AY6" s="1203"/>
      <c r="AZ6" s="1206"/>
      <c r="BA6" s="1207" t="s">
        <v>42</v>
      </c>
      <c r="BB6" s="1203"/>
      <c r="BC6" s="1204"/>
      <c r="BD6" s="1205" t="s">
        <v>13</v>
      </c>
      <c r="BE6" s="1203"/>
      <c r="BF6" s="1201"/>
      <c r="BG6" s="1123" t="s">
        <v>100</v>
      </c>
      <c r="BH6" s="1203"/>
      <c r="BI6" s="1204"/>
      <c r="BJ6" s="1205" t="s">
        <v>101</v>
      </c>
      <c r="BK6" s="1203"/>
      <c r="BL6" s="1206"/>
      <c r="BM6" s="1207" t="s">
        <v>13</v>
      </c>
      <c r="BN6" s="1203"/>
      <c r="BO6" s="1208"/>
      <c r="BP6" s="1123" t="s">
        <v>47</v>
      </c>
      <c r="BQ6" s="1203"/>
      <c r="BR6" s="1206"/>
      <c r="BS6" s="1207" t="s">
        <v>50</v>
      </c>
      <c r="BT6" s="1203"/>
      <c r="BU6" s="1204"/>
      <c r="BV6" s="1205" t="s">
        <v>52</v>
      </c>
      <c r="BW6" s="1203"/>
      <c r="BX6" s="1206"/>
      <c r="BY6" s="1207" t="s">
        <v>32</v>
      </c>
      <c r="BZ6" s="1203"/>
      <c r="CA6" s="1204"/>
      <c r="CB6" s="1205" t="s">
        <v>42</v>
      </c>
      <c r="CC6" s="1203"/>
      <c r="CD6" s="1206"/>
      <c r="CE6" s="1207" t="s">
        <v>57</v>
      </c>
      <c r="CF6" s="1203"/>
      <c r="CG6" s="1204"/>
      <c r="CH6" s="1205" t="s">
        <v>183</v>
      </c>
      <c r="CI6" s="1203"/>
      <c r="CJ6" s="1206"/>
      <c r="CK6" s="1207" t="s">
        <v>184</v>
      </c>
      <c r="CL6" s="1203"/>
      <c r="CM6" s="1204"/>
      <c r="CN6" s="1205" t="s">
        <v>185</v>
      </c>
      <c r="CO6" s="1203"/>
      <c r="CP6" s="1206"/>
      <c r="CQ6" s="1207" t="s">
        <v>193</v>
      </c>
      <c r="CR6" s="1203"/>
      <c r="CS6" s="1204"/>
      <c r="CT6" s="1205" t="s">
        <v>186</v>
      </c>
      <c r="CU6" s="1203"/>
      <c r="CV6" s="1206"/>
      <c r="CW6" s="1207" t="s">
        <v>70</v>
      </c>
      <c r="CX6" s="1203"/>
      <c r="CY6" s="1204"/>
      <c r="CZ6" s="1205" t="s">
        <v>73</v>
      </c>
      <c r="DA6" s="1203"/>
      <c r="DB6" s="1206"/>
      <c r="DC6" s="1207" t="s">
        <v>13</v>
      </c>
      <c r="DD6" s="1203"/>
      <c r="DE6" s="1201"/>
      <c r="DF6" s="1123" t="s">
        <v>11</v>
      </c>
      <c r="DG6" s="1203"/>
      <c r="DH6" s="1206"/>
      <c r="DI6" s="1207" t="s">
        <v>13</v>
      </c>
      <c r="DJ6" s="1203"/>
      <c r="DK6" s="1201"/>
      <c r="DL6" s="1123" t="s">
        <v>88</v>
      </c>
      <c r="DM6" s="1203"/>
      <c r="DN6" s="1204"/>
      <c r="DO6" s="1205" t="s">
        <v>89</v>
      </c>
      <c r="DP6" s="1203"/>
      <c r="DQ6" s="1206"/>
      <c r="DR6" s="1205" t="s">
        <v>104</v>
      </c>
      <c r="DS6" s="1203"/>
      <c r="DT6" s="1206"/>
      <c r="DU6" s="1205" t="s">
        <v>90</v>
      </c>
      <c r="DV6" s="1203"/>
      <c r="DW6" s="1206"/>
      <c r="DX6" s="1205" t="s">
        <v>187</v>
      </c>
      <c r="DY6" s="1203"/>
      <c r="DZ6" s="1206"/>
      <c r="EA6" s="1205" t="s">
        <v>106</v>
      </c>
      <c r="EB6" s="1203"/>
      <c r="EC6" s="1206"/>
      <c r="ED6" s="1205" t="s">
        <v>107</v>
      </c>
      <c r="EE6" s="1203"/>
      <c r="EF6" s="1206"/>
      <c r="EG6" s="1205" t="s">
        <v>108</v>
      </c>
      <c r="EH6" s="1203"/>
      <c r="EI6" s="1206"/>
      <c r="EJ6" s="1205" t="s">
        <v>13</v>
      </c>
      <c r="EK6" s="1203"/>
      <c r="EL6" s="1201"/>
      <c r="EM6" s="1123"/>
      <c r="EN6" s="1203"/>
      <c r="EO6" s="1201"/>
      <c r="EP6" s="1123"/>
      <c r="EQ6" s="1203"/>
      <c r="ER6" s="1201"/>
    </row>
    <row r="7" spans="1:148" ht="17.100000000000001" customHeight="1">
      <c r="A7" s="376"/>
      <c r="B7" s="1123"/>
      <c r="C7" s="1201"/>
      <c r="D7" s="1202" t="s">
        <v>188</v>
      </c>
      <c r="E7" s="1209"/>
      <c r="F7" s="1210" t="s">
        <v>189</v>
      </c>
      <c r="G7" s="1211">
        <v>50</v>
      </c>
      <c r="H7" s="1212"/>
      <c r="I7" s="1210" t="s">
        <v>189</v>
      </c>
      <c r="J7" s="1213">
        <v>25</v>
      </c>
      <c r="K7" s="1214"/>
      <c r="L7" s="1210" t="s">
        <v>189</v>
      </c>
      <c r="M7" s="1211">
        <v>30</v>
      </c>
      <c r="N7" s="1212"/>
      <c r="O7" s="1210" t="s">
        <v>189</v>
      </c>
      <c r="P7" s="1213">
        <v>25</v>
      </c>
      <c r="Q7" s="1214"/>
      <c r="R7" s="1210" t="s">
        <v>189</v>
      </c>
      <c r="S7" s="1211">
        <v>25</v>
      </c>
      <c r="T7" s="1212"/>
      <c r="U7" s="1210" t="s">
        <v>189</v>
      </c>
      <c r="V7" s="1211">
        <v>25</v>
      </c>
      <c r="W7" s="1212"/>
      <c r="X7" s="1210" t="s">
        <v>189</v>
      </c>
      <c r="Y7" s="1211">
        <v>25</v>
      </c>
      <c r="Z7" s="1212"/>
      <c r="AA7" s="1210" t="s">
        <v>189</v>
      </c>
      <c r="AB7" s="1211">
        <v>25</v>
      </c>
      <c r="AC7" s="1212"/>
      <c r="AD7" s="1210" t="s">
        <v>189</v>
      </c>
      <c r="AE7" s="1213">
        <v>25</v>
      </c>
      <c r="AF7" s="1214"/>
      <c r="AG7" s="1210" t="s">
        <v>189</v>
      </c>
      <c r="AH7" s="1213">
        <v>25</v>
      </c>
      <c r="AI7" s="1214"/>
      <c r="AJ7" s="1210" t="s">
        <v>189</v>
      </c>
      <c r="AK7" s="1211">
        <v>25</v>
      </c>
      <c r="AL7" s="1212"/>
      <c r="AM7" s="1210" t="s">
        <v>189</v>
      </c>
      <c r="AN7" s="1211">
        <v>48</v>
      </c>
      <c r="AO7" s="1212"/>
      <c r="AP7" s="1210" t="s">
        <v>189</v>
      </c>
      <c r="AQ7" s="1211">
        <v>30</v>
      </c>
      <c r="AR7" s="1212"/>
      <c r="AS7" s="1210" t="s">
        <v>189</v>
      </c>
      <c r="AT7" s="1211">
        <v>50</v>
      </c>
      <c r="AU7" s="1212"/>
      <c r="AV7" s="1210" t="s">
        <v>189</v>
      </c>
      <c r="AW7" s="1211">
        <v>50</v>
      </c>
      <c r="AX7" s="1212"/>
      <c r="AY7" s="1210" t="s">
        <v>189</v>
      </c>
      <c r="AZ7" s="1211">
        <v>20</v>
      </c>
      <c r="BA7" s="1212"/>
      <c r="BB7" s="1210" t="s">
        <v>189</v>
      </c>
      <c r="BC7" s="1211">
        <v>30</v>
      </c>
      <c r="BD7" s="1212"/>
      <c r="BE7" s="1210" t="s">
        <v>189</v>
      </c>
      <c r="BF7" s="1213">
        <v>25</v>
      </c>
      <c r="BG7" s="1214"/>
      <c r="BH7" s="1210" t="s">
        <v>189</v>
      </c>
      <c r="BI7" s="1211">
        <v>25</v>
      </c>
      <c r="BJ7" s="1212"/>
      <c r="BK7" s="1210" t="s">
        <v>189</v>
      </c>
      <c r="BL7" s="1211">
        <v>25</v>
      </c>
      <c r="BM7" s="1212"/>
      <c r="BN7" s="1210" t="s">
        <v>189</v>
      </c>
      <c r="BO7" s="1213">
        <v>25</v>
      </c>
      <c r="BP7" s="1214"/>
      <c r="BQ7" s="1210" t="s">
        <v>189</v>
      </c>
      <c r="BR7" s="1211">
        <v>48</v>
      </c>
      <c r="BS7" s="1212"/>
      <c r="BT7" s="1210" t="s">
        <v>189</v>
      </c>
      <c r="BU7" s="1211">
        <v>60</v>
      </c>
      <c r="BV7" s="1212"/>
      <c r="BW7" s="1210" t="s">
        <v>189</v>
      </c>
      <c r="BX7" s="1211">
        <v>49</v>
      </c>
      <c r="BY7" s="1212"/>
      <c r="BZ7" s="1210" t="s">
        <v>189</v>
      </c>
      <c r="CA7" s="1211">
        <v>50</v>
      </c>
      <c r="CB7" s="1212"/>
      <c r="CC7" s="1210" t="s">
        <v>189</v>
      </c>
      <c r="CD7" s="1211">
        <v>30</v>
      </c>
      <c r="CE7" s="1212"/>
      <c r="CF7" s="1210" t="s">
        <v>189</v>
      </c>
      <c r="CG7" s="1211">
        <v>49</v>
      </c>
      <c r="CH7" s="1212"/>
      <c r="CI7" s="1210" t="s">
        <v>189</v>
      </c>
      <c r="CJ7" s="1211">
        <v>48</v>
      </c>
      <c r="CK7" s="1212"/>
      <c r="CL7" s="1210" t="s">
        <v>189</v>
      </c>
      <c r="CM7" s="1211">
        <v>20</v>
      </c>
      <c r="CN7" s="1212"/>
      <c r="CO7" s="1210" t="s">
        <v>189</v>
      </c>
      <c r="CP7" s="1211">
        <v>40</v>
      </c>
      <c r="CQ7" s="1212"/>
      <c r="CR7" s="1210" t="s">
        <v>189</v>
      </c>
      <c r="CS7" s="1211">
        <v>40</v>
      </c>
      <c r="CT7" s="1212"/>
      <c r="CU7" s="1210" t="s">
        <v>189</v>
      </c>
      <c r="CV7" s="1211">
        <v>25</v>
      </c>
      <c r="CW7" s="1212"/>
      <c r="CX7" s="1210" t="s">
        <v>189</v>
      </c>
      <c r="CY7" s="1211">
        <v>40</v>
      </c>
      <c r="CZ7" s="1212"/>
      <c r="DA7" s="1210" t="s">
        <v>189</v>
      </c>
      <c r="DB7" s="1211">
        <v>25</v>
      </c>
      <c r="DC7" s="1212"/>
      <c r="DD7" s="1210" t="s">
        <v>189</v>
      </c>
      <c r="DE7" s="1213">
        <v>25</v>
      </c>
      <c r="DF7" s="1214"/>
      <c r="DG7" s="1210" t="s">
        <v>189</v>
      </c>
      <c r="DH7" s="1211">
        <v>50</v>
      </c>
      <c r="DI7" s="1212"/>
      <c r="DJ7" s="1210" t="s">
        <v>189</v>
      </c>
      <c r="DK7" s="1213">
        <v>10</v>
      </c>
      <c r="DL7" s="1214"/>
      <c r="DM7" s="1210" t="s">
        <v>189</v>
      </c>
      <c r="DN7" s="1211">
        <v>50</v>
      </c>
      <c r="DO7" s="1212"/>
      <c r="DP7" s="1210" t="s">
        <v>189</v>
      </c>
      <c r="DQ7" s="1211">
        <v>50</v>
      </c>
      <c r="DR7" s="1212"/>
      <c r="DS7" s="1210" t="s">
        <v>189</v>
      </c>
      <c r="DT7" s="1211">
        <v>50</v>
      </c>
      <c r="DU7" s="1212"/>
      <c r="DV7" s="1210" t="s">
        <v>189</v>
      </c>
      <c r="DW7" s="1211">
        <v>50</v>
      </c>
      <c r="DX7" s="1212"/>
      <c r="DY7" s="1210" t="s">
        <v>189</v>
      </c>
      <c r="DZ7" s="1211">
        <v>50</v>
      </c>
      <c r="EA7" s="1212"/>
      <c r="EB7" s="1210" t="s">
        <v>189</v>
      </c>
      <c r="EC7" s="1211">
        <v>50</v>
      </c>
      <c r="ED7" s="1212"/>
      <c r="EE7" s="1210" t="s">
        <v>189</v>
      </c>
      <c r="EF7" s="1211">
        <v>50</v>
      </c>
      <c r="EG7" s="1212"/>
      <c r="EH7" s="1210" t="s">
        <v>189</v>
      </c>
      <c r="EI7" s="1211">
        <v>50</v>
      </c>
      <c r="EJ7" s="1212"/>
      <c r="EK7" s="1210" t="s">
        <v>189</v>
      </c>
      <c r="EL7" s="1213">
        <v>50</v>
      </c>
      <c r="EM7" s="1214"/>
      <c r="EN7" s="1210" t="s">
        <v>189</v>
      </c>
      <c r="EO7" s="1213">
        <v>25</v>
      </c>
      <c r="EP7" s="1214"/>
      <c r="EQ7" s="1209"/>
      <c r="ER7" s="1215"/>
    </row>
    <row r="8" spans="1:148" ht="17.100000000000001" customHeight="1">
      <c r="A8" s="376"/>
      <c r="B8" s="1123"/>
      <c r="C8" s="1201"/>
      <c r="D8" s="1202"/>
      <c r="E8" s="1216" t="s">
        <v>521</v>
      </c>
      <c r="F8" s="1217" t="s">
        <v>498</v>
      </c>
      <c r="G8" s="1217" t="s">
        <v>499</v>
      </c>
      <c r="H8" s="1218" t="s">
        <v>521</v>
      </c>
      <c r="I8" s="1217" t="s">
        <v>498</v>
      </c>
      <c r="J8" s="1219" t="s">
        <v>499</v>
      </c>
      <c r="K8" s="1216" t="s">
        <v>521</v>
      </c>
      <c r="L8" s="1217" t="s">
        <v>498</v>
      </c>
      <c r="M8" s="1217" t="s">
        <v>499</v>
      </c>
      <c r="N8" s="1218" t="s">
        <v>521</v>
      </c>
      <c r="O8" s="1217" t="s">
        <v>498</v>
      </c>
      <c r="P8" s="1219" t="s">
        <v>499</v>
      </c>
      <c r="Q8" s="1216" t="s">
        <v>521</v>
      </c>
      <c r="R8" s="1217" t="s">
        <v>498</v>
      </c>
      <c r="S8" s="1217" t="s">
        <v>499</v>
      </c>
      <c r="T8" s="1218" t="s">
        <v>521</v>
      </c>
      <c r="U8" s="1217" t="s">
        <v>498</v>
      </c>
      <c r="V8" s="1220" t="s">
        <v>499</v>
      </c>
      <c r="W8" s="1217" t="s">
        <v>521</v>
      </c>
      <c r="X8" s="1217" t="s">
        <v>498</v>
      </c>
      <c r="Y8" s="1217" t="s">
        <v>499</v>
      </c>
      <c r="Z8" s="1218" t="s">
        <v>521</v>
      </c>
      <c r="AA8" s="1217" t="s">
        <v>498</v>
      </c>
      <c r="AB8" s="1217" t="s">
        <v>499</v>
      </c>
      <c r="AC8" s="1217" t="s">
        <v>521</v>
      </c>
      <c r="AD8" s="1217" t="s">
        <v>498</v>
      </c>
      <c r="AE8" s="1220" t="s">
        <v>499</v>
      </c>
      <c r="AF8" s="1216" t="s">
        <v>521</v>
      </c>
      <c r="AG8" s="1217" t="s">
        <v>498</v>
      </c>
      <c r="AH8" s="1219" t="s">
        <v>499</v>
      </c>
      <c r="AI8" s="1216" t="s">
        <v>521</v>
      </c>
      <c r="AJ8" s="1217" t="s">
        <v>498</v>
      </c>
      <c r="AK8" s="1220" t="s">
        <v>499</v>
      </c>
      <c r="AL8" s="1217" t="s">
        <v>521</v>
      </c>
      <c r="AM8" s="1217" t="s">
        <v>498</v>
      </c>
      <c r="AN8" s="1217" t="s">
        <v>499</v>
      </c>
      <c r="AO8" s="1217" t="s">
        <v>521</v>
      </c>
      <c r="AP8" s="1217" t="s">
        <v>498</v>
      </c>
      <c r="AQ8" s="1217" t="s">
        <v>499</v>
      </c>
      <c r="AR8" s="1217" t="s">
        <v>521</v>
      </c>
      <c r="AS8" s="1217" t="s">
        <v>498</v>
      </c>
      <c r="AT8" s="1217" t="s">
        <v>499</v>
      </c>
      <c r="AU8" s="1217" t="s">
        <v>521</v>
      </c>
      <c r="AV8" s="1217" t="s">
        <v>498</v>
      </c>
      <c r="AW8" s="1217" t="s">
        <v>499</v>
      </c>
      <c r="AX8" s="1217" t="s">
        <v>521</v>
      </c>
      <c r="AY8" s="1217" t="s">
        <v>498</v>
      </c>
      <c r="AZ8" s="1217" t="s">
        <v>499</v>
      </c>
      <c r="BA8" s="1217" t="s">
        <v>521</v>
      </c>
      <c r="BB8" s="1217" t="s">
        <v>498</v>
      </c>
      <c r="BC8" s="1217" t="s">
        <v>499</v>
      </c>
      <c r="BD8" s="1217" t="s">
        <v>521</v>
      </c>
      <c r="BE8" s="1217" t="s">
        <v>498</v>
      </c>
      <c r="BF8" s="1219" t="s">
        <v>499</v>
      </c>
      <c r="BG8" s="1216" t="s">
        <v>521</v>
      </c>
      <c r="BH8" s="1217" t="s">
        <v>498</v>
      </c>
      <c r="BI8" s="1217" t="s">
        <v>499</v>
      </c>
      <c r="BJ8" s="1217" t="s">
        <v>521</v>
      </c>
      <c r="BK8" s="1217" t="s">
        <v>498</v>
      </c>
      <c r="BL8" s="1217" t="s">
        <v>499</v>
      </c>
      <c r="BM8" s="1217" t="s">
        <v>521</v>
      </c>
      <c r="BN8" s="1217" t="s">
        <v>498</v>
      </c>
      <c r="BO8" s="1217" t="s">
        <v>499</v>
      </c>
      <c r="BP8" s="1216" t="s">
        <v>521</v>
      </c>
      <c r="BQ8" s="1217" t="s">
        <v>498</v>
      </c>
      <c r="BR8" s="1217" t="s">
        <v>499</v>
      </c>
      <c r="BS8" s="1217" t="s">
        <v>521</v>
      </c>
      <c r="BT8" s="1217" t="s">
        <v>498</v>
      </c>
      <c r="BU8" s="1217" t="s">
        <v>499</v>
      </c>
      <c r="BV8" s="1217" t="s">
        <v>521</v>
      </c>
      <c r="BW8" s="1217" t="s">
        <v>498</v>
      </c>
      <c r="BX8" s="1217" t="s">
        <v>499</v>
      </c>
      <c r="BY8" s="1217" t="s">
        <v>521</v>
      </c>
      <c r="BZ8" s="1217" t="s">
        <v>498</v>
      </c>
      <c r="CA8" s="1217" t="s">
        <v>499</v>
      </c>
      <c r="CB8" s="1217" t="s">
        <v>521</v>
      </c>
      <c r="CC8" s="1217" t="s">
        <v>498</v>
      </c>
      <c r="CD8" s="1217" t="s">
        <v>499</v>
      </c>
      <c r="CE8" s="1217" t="s">
        <v>521</v>
      </c>
      <c r="CF8" s="1217" t="s">
        <v>498</v>
      </c>
      <c r="CG8" s="1217" t="s">
        <v>499</v>
      </c>
      <c r="CH8" s="1217" t="s">
        <v>521</v>
      </c>
      <c r="CI8" s="1217" t="s">
        <v>498</v>
      </c>
      <c r="CJ8" s="1217" t="s">
        <v>499</v>
      </c>
      <c r="CK8" s="1217" t="s">
        <v>521</v>
      </c>
      <c r="CL8" s="1217" t="s">
        <v>498</v>
      </c>
      <c r="CM8" s="1217" t="s">
        <v>499</v>
      </c>
      <c r="CN8" s="1217" t="s">
        <v>521</v>
      </c>
      <c r="CO8" s="1217" t="s">
        <v>498</v>
      </c>
      <c r="CP8" s="1217" t="s">
        <v>499</v>
      </c>
      <c r="CQ8" s="1217" t="s">
        <v>521</v>
      </c>
      <c r="CR8" s="1217" t="s">
        <v>498</v>
      </c>
      <c r="CS8" s="1217" t="s">
        <v>499</v>
      </c>
      <c r="CT8" s="1217" t="s">
        <v>521</v>
      </c>
      <c r="CU8" s="1217" t="s">
        <v>498</v>
      </c>
      <c r="CV8" s="1217" t="s">
        <v>499</v>
      </c>
      <c r="CW8" s="1217" t="s">
        <v>521</v>
      </c>
      <c r="CX8" s="1217" t="s">
        <v>498</v>
      </c>
      <c r="CY8" s="1217" t="s">
        <v>499</v>
      </c>
      <c r="CZ8" s="1217" t="s">
        <v>521</v>
      </c>
      <c r="DA8" s="1217" t="s">
        <v>498</v>
      </c>
      <c r="DB8" s="1217" t="s">
        <v>499</v>
      </c>
      <c r="DC8" s="1217" t="s">
        <v>521</v>
      </c>
      <c r="DD8" s="1217" t="s">
        <v>498</v>
      </c>
      <c r="DE8" s="1220" t="s">
        <v>499</v>
      </c>
      <c r="DF8" s="1216" t="s">
        <v>521</v>
      </c>
      <c r="DG8" s="1217" t="s">
        <v>498</v>
      </c>
      <c r="DH8" s="1217" t="s">
        <v>499</v>
      </c>
      <c r="DI8" s="1217" t="s">
        <v>521</v>
      </c>
      <c r="DJ8" s="1217" t="s">
        <v>498</v>
      </c>
      <c r="DK8" s="1217" t="s">
        <v>499</v>
      </c>
      <c r="DL8" s="1216" t="s">
        <v>521</v>
      </c>
      <c r="DM8" s="1217" t="s">
        <v>498</v>
      </c>
      <c r="DN8" s="1217" t="s">
        <v>499</v>
      </c>
      <c r="DO8" s="1217" t="s">
        <v>521</v>
      </c>
      <c r="DP8" s="1217" t="s">
        <v>498</v>
      </c>
      <c r="DQ8" s="1217" t="s">
        <v>499</v>
      </c>
      <c r="DR8" s="1217" t="s">
        <v>521</v>
      </c>
      <c r="DS8" s="1217" t="s">
        <v>498</v>
      </c>
      <c r="DT8" s="1217" t="s">
        <v>499</v>
      </c>
      <c r="DU8" s="1217" t="s">
        <v>521</v>
      </c>
      <c r="DV8" s="1217" t="s">
        <v>498</v>
      </c>
      <c r="DW8" s="1217" t="s">
        <v>499</v>
      </c>
      <c r="DX8" s="1217" t="s">
        <v>521</v>
      </c>
      <c r="DY8" s="1217" t="s">
        <v>498</v>
      </c>
      <c r="DZ8" s="1217" t="s">
        <v>499</v>
      </c>
      <c r="EA8" s="1217" t="s">
        <v>521</v>
      </c>
      <c r="EB8" s="1217" t="s">
        <v>498</v>
      </c>
      <c r="EC8" s="1217" t="s">
        <v>499</v>
      </c>
      <c r="ED8" s="1217" t="s">
        <v>521</v>
      </c>
      <c r="EE8" s="1217" t="s">
        <v>498</v>
      </c>
      <c r="EF8" s="1217" t="s">
        <v>499</v>
      </c>
      <c r="EG8" s="1217" t="s">
        <v>521</v>
      </c>
      <c r="EH8" s="1217" t="s">
        <v>498</v>
      </c>
      <c r="EI8" s="1217" t="s">
        <v>499</v>
      </c>
      <c r="EJ8" s="1217" t="s">
        <v>521</v>
      </c>
      <c r="EK8" s="1217" t="s">
        <v>498</v>
      </c>
      <c r="EL8" s="1219" t="s">
        <v>499</v>
      </c>
      <c r="EM8" s="1216" t="s">
        <v>521</v>
      </c>
      <c r="EN8" s="1217" t="s">
        <v>498</v>
      </c>
      <c r="EO8" s="1219" t="s">
        <v>499</v>
      </c>
      <c r="EP8" s="1216" t="s">
        <v>521</v>
      </c>
      <c r="EQ8" s="1217" t="s">
        <v>498</v>
      </c>
      <c r="ER8" s="1219" t="s">
        <v>499</v>
      </c>
    </row>
    <row r="9" spans="1:148" ht="16.5" customHeight="1" thickBot="1">
      <c r="A9" s="381"/>
      <c r="B9" s="1221"/>
      <c r="C9" s="1222"/>
      <c r="D9" s="1223" t="s">
        <v>195</v>
      </c>
      <c r="E9" s="1224" t="s">
        <v>522</v>
      </c>
      <c r="F9" s="1225" t="s">
        <v>502</v>
      </c>
      <c r="G9" s="1225" t="s">
        <v>0</v>
      </c>
      <c r="H9" s="1226" t="s">
        <v>522</v>
      </c>
      <c r="I9" s="1225" t="s">
        <v>502</v>
      </c>
      <c r="J9" s="1227" t="s">
        <v>4</v>
      </c>
      <c r="K9" s="1224" t="s">
        <v>522</v>
      </c>
      <c r="L9" s="1225" t="s">
        <v>502</v>
      </c>
      <c r="M9" s="1225" t="s">
        <v>4</v>
      </c>
      <c r="N9" s="1226" t="s">
        <v>522</v>
      </c>
      <c r="O9" s="1225" t="s">
        <v>502</v>
      </c>
      <c r="P9" s="1227" t="s">
        <v>4</v>
      </c>
      <c r="Q9" s="1224" t="s">
        <v>522</v>
      </c>
      <c r="R9" s="1225" t="s">
        <v>502</v>
      </c>
      <c r="S9" s="1225" t="s">
        <v>4</v>
      </c>
      <c r="T9" s="1226" t="s">
        <v>522</v>
      </c>
      <c r="U9" s="1225" t="s">
        <v>502</v>
      </c>
      <c r="V9" s="1228" t="s">
        <v>4</v>
      </c>
      <c r="W9" s="1225" t="s">
        <v>522</v>
      </c>
      <c r="X9" s="1225" t="s">
        <v>502</v>
      </c>
      <c r="Y9" s="1225" t="s">
        <v>4</v>
      </c>
      <c r="Z9" s="1226" t="s">
        <v>522</v>
      </c>
      <c r="AA9" s="1225" t="s">
        <v>502</v>
      </c>
      <c r="AB9" s="1225" t="s">
        <v>4</v>
      </c>
      <c r="AC9" s="1225" t="s">
        <v>522</v>
      </c>
      <c r="AD9" s="1225" t="s">
        <v>502</v>
      </c>
      <c r="AE9" s="1228" t="s">
        <v>4</v>
      </c>
      <c r="AF9" s="1224" t="s">
        <v>522</v>
      </c>
      <c r="AG9" s="1225" t="s">
        <v>502</v>
      </c>
      <c r="AH9" s="1227" t="s">
        <v>4</v>
      </c>
      <c r="AI9" s="1224" t="s">
        <v>522</v>
      </c>
      <c r="AJ9" s="1225" t="s">
        <v>502</v>
      </c>
      <c r="AK9" s="1228" t="s">
        <v>4</v>
      </c>
      <c r="AL9" s="1225" t="s">
        <v>522</v>
      </c>
      <c r="AM9" s="1225" t="s">
        <v>502</v>
      </c>
      <c r="AN9" s="1225" t="s">
        <v>4</v>
      </c>
      <c r="AO9" s="1225" t="s">
        <v>522</v>
      </c>
      <c r="AP9" s="1225" t="s">
        <v>502</v>
      </c>
      <c r="AQ9" s="1225" t="s">
        <v>4</v>
      </c>
      <c r="AR9" s="1225" t="s">
        <v>522</v>
      </c>
      <c r="AS9" s="1225" t="s">
        <v>502</v>
      </c>
      <c r="AT9" s="1225" t="s">
        <v>4</v>
      </c>
      <c r="AU9" s="1225" t="s">
        <v>522</v>
      </c>
      <c r="AV9" s="1225" t="s">
        <v>502</v>
      </c>
      <c r="AW9" s="1225" t="s">
        <v>4</v>
      </c>
      <c r="AX9" s="1225" t="s">
        <v>522</v>
      </c>
      <c r="AY9" s="1225" t="s">
        <v>502</v>
      </c>
      <c r="AZ9" s="1225" t="s">
        <v>4</v>
      </c>
      <c r="BA9" s="1225" t="s">
        <v>522</v>
      </c>
      <c r="BB9" s="1225" t="s">
        <v>502</v>
      </c>
      <c r="BC9" s="1225" t="s">
        <v>4</v>
      </c>
      <c r="BD9" s="1225" t="s">
        <v>522</v>
      </c>
      <c r="BE9" s="1225" t="s">
        <v>502</v>
      </c>
      <c r="BF9" s="1227" t="s">
        <v>4</v>
      </c>
      <c r="BG9" s="1224" t="s">
        <v>522</v>
      </c>
      <c r="BH9" s="1225" t="s">
        <v>502</v>
      </c>
      <c r="BI9" s="1225" t="s">
        <v>4</v>
      </c>
      <c r="BJ9" s="1225" t="s">
        <v>522</v>
      </c>
      <c r="BK9" s="1225" t="s">
        <v>502</v>
      </c>
      <c r="BL9" s="1225" t="s">
        <v>4</v>
      </c>
      <c r="BM9" s="1225" t="s">
        <v>522</v>
      </c>
      <c r="BN9" s="1225" t="s">
        <v>502</v>
      </c>
      <c r="BO9" s="1225" t="s">
        <v>4</v>
      </c>
      <c r="BP9" s="1224" t="s">
        <v>522</v>
      </c>
      <c r="BQ9" s="1225" t="s">
        <v>502</v>
      </c>
      <c r="BR9" s="1225" t="s">
        <v>4</v>
      </c>
      <c r="BS9" s="1225" t="s">
        <v>522</v>
      </c>
      <c r="BT9" s="1225" t="s">
        <v>502</v>
      </c>
      <c r="BU9" s="1225" t="s">
        <v>4</v>
      </c>
      <c r="BV9" s="1225" t="s">
        <v>522</v>
      </c>
      <c r="BW9" s="1225" t="s">
        <v>502</v>
      </c>
      <c r="BX9" s="1225" t="s">
        <v>4</v>
      </c>
      <c r="BY9" s="1225" t="s">
        <v>522</v>
      </c>
      <c r="BZ9" s="1225" t="s">
        <v>502</v>
      </c>
      <c r="CA9" s="1225" t="s">
        <v>4</v>
      </c>
      <c r="CB9" s="1225" t="s">
        <v>522</v>
      </c>
      <c r="CC9" s="1225" t="s">
        <v>502</v>
      </c>
      <c r="CD9" s="1225" t="s">
        <v>4</v>
      </c>
      <c r="CE9" s="1225" t="s">
        <v>522</v>
      </c>
      <c r="CF9" s="1225" t="s">
        <v>502</v>
      </c>
      <c r="CG9" s="1225" t="s">
        <v>4</v>
      </c>
      <c r="CH9" s="1225" t="s">
        <v>522</v>
      </c>
      <c r="CI9" s="1225" t="s">
        <v>502</v>
      </c>
      <c r="CJ9" s="1225" t="s">
        <v>4</v>
      </c>
      <c r="CK9" s="1225" t="s">
        <v>522</v>
      </c>
      <c r="CL9" s="1225" t="s">
        <v>502</v>
      </c>
      <c r="CM9" s="1225" t="s">
        <v>4</v>
      </c>
      <c r="CN9" s="1225" t="s">
        <v>522</v>
      </c>
      <c r="CO9" s="1225" t="s">
        <v>502</v>
      </c>
      <c r="CP9" s="1225" t="s">
        <v>4</v>
      </c>
      <c r="CQ9" s="1225" t="s">
        <v>522</v>
      </c>
      <c r="CR9" s="1225" t="s">
        <v>502</v>
      </c>
      <c r="CS9" s="1225" t="s">
        <v>4</v>
      </c>
      <c r="CT9" s="1225" t="s">
        <v>522</v>
      </c>
      <c r="CU9" s="1225" t="s">
        <v>502</v>
      </c>
      <c r="CV9" s="1225" t="s">
        <v>4</v>
      </c>
      <c r="CW9" s="1225" t="s">
        <v>522</v>
      </c>
      <c r="CX9" s="1225" t="s">
        <v>502</v>
      </c>
      <c r="CY9" s="1225" t="s">
        <v>4</v>
      </c>
      <c r="CZ9" s="1225" t="s">
        <v>522</v>
      </c>
      <c r="DA9" s="1225" t="s">
        <v>502</v>
      </c>
      <c r="DB9" s="1225" t="s">
        <v>4</v>
      </c>
      <c r="DC9" s="1225" t="s">
        <v>522</v>
      </c>
      <c r="DD9" s="1225" t="s">
        <v>502</v>
      </c>
      <c r="DE9" s="1228" t="s">
        <v>4</v>
      </c>
      <c r="DF9" s="1224" t="s">
        <v>522</v>
      </c>
      <c r="DG9" s="1225" t="s">
        <v>502</v>
      </c>
      <c r="DH9" s="1225" t="s">
        <v>4</v>
      </c>
      <c r="DI9" s="1225" t="s">
        <v>522</v>
      </c>
      <c r="DJ9" s="1225" t="s">
        <v>502</v>
      </c>
      <c r="DK9" s="1225" t="s">
        <v>4</v>
      </c>
      <c r="DL9" s="1224" t="s">
        <v>522</v>
      </c>
      <c r="DM9" s="1225" t="s">
        <v>502</v>
      </c>
      <c r="DN9" s="1225" t="s">
        <v>4</v>
      </c>
      <c r="DO9" s="1225" t="s">
        <v>522</v>
      </c>
      <c r="DP9" s="1225" t="s">
        <v>502</v>
      </c>
      <c r="DQ9" s="1225" t="s">
        <v>4</v>
      </c>
      <c r="DR9" s="1225" t="s">
        <v>522</v>
      </c>
      <c r="DS9" s="1225" t="s">
        <v>502</v>
      </c>
      <c r="DT9" s="1225" t="s">
        <v>4</v>
      </c>
      <c r="DU9" s="1225" t="s">
        <v>522</v>
      </c>
      <c r="DV9" s="1225" t="s">
        <v>502</v>
      </c>
      <c r="DW9" s="1225" t="s">
        <v>4</v>
      </c>
      <c r="DX9" s="1225" t="s">
        <v>522</v>
      </c>
      <c r="DY9" s="1225" t="s">
        <v>502</v>
      </c>
      <c r="DZ9" s="1225" t="s">
        <v>4</v>
      </c>
      <c r="EA9" s="1225" t="s">
        <v>522</v>
      </c>
      <c r="EB9" s="1225" t="s">
        <v>502</v>
      </c>
      <c r="EC9" s="1225" t="s">
        <v>4</v>
      </c>
      <c r="ED9" s="1225" t="s">
        <v>522</v>
      </c>
      <c r="EE9" s="1225" t="s">
        <v>502</v>
      </c>
      <c r="EF9" s="1225" t="s">
        <v>4</v>
      </c>
      <c r="EG9" s="1225" t="s">
        <v>522</v>
      </c>
      <c r="EH9" s="1225" t="s">
        <v>502</v>
      </c>
      <c r="EI9" s="1225" t="s">
        <v>4</v>
      </c>
      <c r="EJ9" s="1225" t="s">
        <v>522</v>
      </c>
      <c r="EK9" s="1225" t="s">
        <v>502</v>
      </c>
      <c r="EL9" s="1227" t="s">
        <v>4</v>
      </c>
      <c r="EM9" s="1224" t="s">
        <v>522</v>
      </c>
      <c r="EN9" s="1225" t="s">
        <v>502</v>
      </c>
      <c r="EO9" s="1227" t="s">
        <v>4</v>
      </c>
      <c r="EP9" s="1224" t="s">
        <v>522</v>
      </c>
      <c r="EQ9" s="1225" t="s">
        <v>502</v>
      </c>
      <c r="ER9" s="1227" t="s">
        <v>4</v>
      </c>
    </row>
    <row r="10" spans="1:148" ht="16.5" customHeight="1">
      <c r="A10" s="376"/>
      <c r="B10" s="404" t="s">
        <v>190</v>
      </c>
      <c r="C10" s="405">
        <v>44</v>
      </c>
      <c r="D10" s="406">
        <f t="shared" ref="D10:D47" si="0">D11+1</f>
        <v>43</v>
      </c>
      <c r="E10" s="407">
        <f>'Ｓ４４（1969）'!$AJ$124</f>
        <v>0</v>
      </c>
      <c r="F10" s="418">
        <f t="shared" ref="F10:F47" si="1">IF(D10=0,0,IF(D10&lt;$G$7,ROUND(E10/$G$7,0),IF(D10=$G$7,E10-ROUND(E10/$G$7,0)*($G$7-1),0)))</f>
        <v>0</v>
      </c>
      <c r="G10" s="418">
        <f t="shared" ref="G10:G47" si="2">IF(D10&gt;=$G$7,E10,ROUND(E10/$G$7,0)*D10)</f>
        <v>0</v>
      </c>
      <c r="H10" s="409">
        <f>'Ｓ４４（1969）'!$AJ$125</f>
        <v>0</v>
      </c>
      <c r="I10" s="418">
        <f t="shared" ref="I10:I47" si="3">IF(D10=0,0,IF(D10&lt;$J$7,ROUND(H10/$J$7,0),IF(D10=$J$7,H10-ROUND(H10/$J$7,0)*($J$7-1),0)))</f>
        <v>0</v>
      </c>
      <c r="J10" s="417">
        <f t="shared" ref="J10:J47" si="4">IF(D10&gt;=$J$7,H10,ROUND(H10/$J$7,0)*D10)</f>
        <v>0</v>
      </c>
      <c r="K10" s="409">
        <f>'Ｓ４４（1969）'!$AJ$127</f>
        <v>0</v>
      </c>
      <c r="L10" s="418">
        <f t="shared" ref="L10:L47" si="5">IF(D10=0,0,IF(D10&lt;$M$7,ROUND(K10/$M$7,0),IF(D10=$M$7,K10-ROUND(K10/$M$7,0)*($M$7-1),0)))</f>
        <v>0</v>
      </c>
      <c r="M10" s="418">
        <f t="shared" ref="M10:M47" si="6">IF(D10&gt;=$M$7,K10,ROUND(K10/$M$7,0)*D10)</f>
        <v>0</v>
      </c>
      <c r="N10" s="409">
        <f>'Ｓ４４（1969）'!$AJ$128</f>
        <v>0</v>
      </c>
      <c r="O10" s="418">
        <f t="shared" ref="O10:O47" si="7">IF(D10=0,0,IF(D10&lt;$P$7,ROUND(N10/$P$7,0),IF(D10=$P$7,N10-ROUND(N10/$P$7,0)*($P$7-1),0)))</f>
        <v>0</v>
      </c>
      <c r="P10" s="417">
        <f t="shared" ref="P10:P47" si="8">IF(D10&gt;=$P$7,N10,ROUND(N10/$P$7,0)*D10)</f>
        <v>0</v>
      </c>
      <c r="Q10" s="409">
        <f>'Ｓ４４（1969）'!$AJ$130</f>
        <v>0</v>
      </c>
      <c r="R10" s="418">
        <f t="shared" ref="R10:R47" si="9">IF(D10=0,0,IF(D10&lt;$S$7,ROUND(Q10/$S$7,0),IF(D10=$S$7,Q10-ROUND(Q10/$S$7,0)*($S$7-1),0)))</f>
        <v>0</v>
      </c>
      <c r="S10" s="418">
        <f t="shared" ref="S10:S47" si="10">IF(D10&gt;=$S$7,Q10,ROUND(Q10/$S$7,0)*D10)</f>
        <v>0</v>
      </c>
      <c r="T10" s="409">
        <f>'Ｓ４４（1969）'!$AJ$131</f>
        <v>0</v>
      </c>
      <c r="U10" s="418">
        <f t="shared" ref="U10:U47" si="11">IF(D10=0,0,IF(D10&lt;$V$7,ROUND(T10/$V$7,0),IF(D10=$V$7,T10-ROUND(T10/$V$7,0)*($V$7-1),0)))</f>
        <v>0</v>
      </c>
      <c r="V10" s="418">
        <f t="shared" ref="V10:V47" si="12">IF(D10&gt;=$V$7,T10,ROUND(T10/$V$7,0)*D10)</f>
        <v>0</v>
      </c>
      <c r="W10" s="409">
        <f>'Ｓ４４（1969）'!$AJ$132</f>
        <v>0</v>
      </c>
      <c r="X10" s="418">
        <f t="shared" ref="X10:X47" si="13">IF(D10=0,0,IF(D10&lt;$Y$7,ROUND(W10/$Y$7,0),IF(D10=$Y$7,W10-ROUND(W10/$Y$7,0)*($Y$7-1),0)))</f>
        <v>0</v>
      </c>
      <c r="Y10" s="418">
        <f t="shared" ref="Y10:Y47" si="14">IF(D10&gt;=$Y$7,W10,ROUND(W10/$Y$7,0)*D10)</f>
        <v>0</v>
      </c>
      <c r="Z10" s="409">
        <f>'Ｓ４４（1969）'!$AJ$133</f>
        <v>0</v>
      </c>
      <c r="AA10" s="418">
        <f t="shared" ref="AA10:AA47" si="15">IF(D10=0,0,IF(D10&lt;$AB$7,ROUND(Z10/$AB$7,0),IF(D10=$AB$7,Z10-ROUND(Z10/$AB$7,0)*($AB$7-1),0)))</f>
        <v>0</v>
      </c>
      <c r="AB10" s="418">
        <f t="shared" ref="AB10:AB47" si="16">IF(D10&gt;=$AB$7,Z10,ROUND(Z10/$AB$7,0)*D10)</f>
        <v>0</v>
      </c>
      <c r="AC10" s="409">
        <f>'Ｓ４４（1969）'!$AJ$134</f>
        <v>0</v>
      </c>
      <c r="AD10" s="418">
        <f t="shared" ref="AD10:AD47" si="17">IF(D10=0,0,IF(D10&lt;$AE$7,ROUND(AC10/$AE$7,0),IF(D10=$AE$7,AC10-ROUND(AC10/$AE$7,0)*($AE$7-1),0)))</f>
        <v>0</v>
      </c>
      <c r="AE10" s="417">
        <f t="shared" ref="AE10:AE47" si="18">IF(D10&gt;=$AE$7,AC10,ROUND(AC10/$AE$7,0)*D10)</f>
        <v>0</v>
      </c>
      <c r="AF10" s="409">
        <f>'Ｓ４４（1969）'!$AJ$135</f>
        <v>0</v>
      </c>
      <c r="AG10" s="418">
        <f t="shared" ref="AG10:AG47" si="19">IF(D10=0,0,IF(D10&lt;$AH$7,ROUND(AF10/$AH$7,0),IF(D10=$AH$7,AF10-ROUND(AF10/$AH$7,0)*($AH$7-1),0)))</f>
        <v>0</v>
      </c>
      <c r="AH10" s="417">
        <f t="shared" ref="AH10:AH47" si="20">IF(D10&gt;=$AH$7,AF10,ROUND(AF10/$AH$7,0)*D10)</f>
        <v>0</v>
      </c>
      <c r="AI10" s="409">
        <f>'Ｓ４４（1969）'!$AJ$136</f>
        <v>0</v>
      </c>
      <c r="AJ10" s="418">
        <f t="shared" ref="AJ10:AJ47" si="21">IF(D10=0,0,IF(D10&lt;$AK$7,ROUND(AI10/$AK$7,0),IF(D10=$AK$7,AI10-ROUND(AI10/$AK$7,0)*($AK$7-1),0)))</f>
        <v>0</v>
      </c>
      <c r="AK10" s="418">
        <f t="shared" ref="AK10:AK47" si="22">IF(D10&gt;=$AK$7,AI10,ROUND(AI10/$AK$7,0)*D10)</f>
        <v>0</v>
      </c>
      <c r="AL10" s="409">
        <f>'Ｓ４４（1969）'!$AJ$137</f>
        <v>0</v>
      </c>
      <c r="AM10" s="418">
        <f t="shared" ref="AM10:AM47" si="23">IF(D10=0,0,IF(D10&lt;$AN$7,ROUND(AL10/$AN$7,0),IF(D10=$AN$7,AL10-ROUND(AL10/$AN$7,0)*($AN$7-1),0)))</f>
        <v>0</v>
      </c>
      <c r="AN10" s="418">
        <f t="shared" ref="AN10:AN47" si="24">IF(D10&gt;=$AN$7,AL10,ROUND(AL10/$AN$7,0)*D10)</f>
        <v>0</v>
      </c>
      <c r="AO10" s="409">
        <f>'Ｓ４４（1969）'!$AJ$138</f>
        <v>0</v>
      </c>
      <c r="AP10" s="418">
        <f t="shared" ref="AP10:AP47" si="25">IF(D10=0,0,IF(D10&lt;$AQ$7,ROUND(AO10/$AQ$7,0),IF(D10=$AQ$7,AO10-ROUND(AO10/$AQ$7,0)*($AQ$7-1),0)))</f>
        <v>0</v>
      </c>
      <c r="AQ10" s="418">
        <f t="shared" ref="AQ10:AQ47" si="26">IF(D10&gt;=$AQ$7,AO10,ROUND(AO10/$AQ$7,0)*D10)</f>
        <v>0</v>
      </c>
      <c r="AR10" s="409">
        <f>'Ｓ４４（1969）'!$AJ$139</f>
        <v>0</v>
      </c>
      <c r="AS10" s="418">
        <f t="shared" ref="AS10:AS47" si="27">IF(D10=0,0,IF(D10&lt;$AT$7,ROUND(AR10/$AT$7,0),IF(D10=$AT$7,AR10-ROUND(AR10/$AT$7,0)*($AT$7-1),0)))</f>
        <v>0</v>
      </c>
      <c r="AT10" s="418">
        <f t="shared" ref="AT10:AT47" si="28">IF(D10&gt;=$AT$7,AR10,ROUND(AR10/$AT$7,0)*D10)</f>
        <v>0</v>
      </c>
      <c r="AU10" s="409">
        <f>'Ｓ４４（1969）'!$AJ$140</f>
        <v>0</v>
      </c>
      <c r="AV10" s="418">
        <f t="shared" ref="AV10:AV47" si="29">IF(D10=0,0,IF(D10&lt;$AW$7,ROUND(AU10/$AW$7,0),IF(D10=$AW$7,AU10-ROUND(AU10/$AW$7,0)*($AW$7-1),0)))</f>
        <v>0</v>
      </c>
      <c r="AW10" s="418">
        <f t="shared" ref="AW10:AW47" si="30">IF(D10&gt;=$AW$7,AU10,ROUND(AU10/$AW$7,0)*D10)</f>
        <v>0</v>
      </c>
      <c r="AX10" s="409">
        <f>'Ｓ４４（1969）'!$AJ$141</f>
        <v>0</v>
      </c>
      <c r="AY10" s="418">
        <f t="shared" ref="AY10:AY47" si="31">IF(D10=0,0,IF(D10&lt;$AZ$7,ROUND(AX10/$AZ$7,0),IF(D10=$AZ$7,AX10-ROUND(AX10/$AZ$7,0)*($AZ$7-1),0)))</f>
        <v>0</v>
      </c>
      <c r="AZ10" s="418">
        <f t="shared" ref="AZ10:AZ47" si="32">IF(D10&gt;=$AZ$7,AX10,ROUND(AX10/$AZ$7,0)*D10)</f>
        <v>0</v>
      </c>
      <c r="BA10" s="409">
        <f>'Ｓ４４（1969）'!$AJ$142</f>
        <v>0</v>
      </c>
      <c r="BB10" s="418">
        <f t="shared" ref="BB10:BB47" si="33">IF(D10=0,0,IF(D10&lt;$BC$7,ROUND(BA10/$BC$7,0),IF(D10=$BC$7,BA10-ROUND(BA10/$BC$7,0)*($BC$7-1),0)))</f>
        <v>0</v>
      </c>
      <c r="BC10" s="418">
        <f t="shared" ref="BC10:BC47" si="34">IF(D10&gt;=$BC$7,BA10,ROUND(BA10/$BC$7,0)*D10)</f>
        <v>0</v>
      </c>
      <c r="BD10" s="409">
        <f>'Ｓ４４（1969）'!$AJ$143</f>
        <v>704</v>
      </c>
      <c r="BE10" s="418">
        <f t="shared" ref="BE10:BE47" si="35">IF(D10=0,0,IF(D10&lt;$BF$7,ROUND(BD10/$BF$7,0),IF(D10=$BF$7,BD10-ROUND(BD10/$BF$7,0)*($BF$7-1),0)))</f>
        <v>0</v>
      </c>
      <c r="BF10" s="417">
        <f t="shared" ref="BF10:BF47" si="36">IF(D10&gt;=$BF$7,BD10,ROUND(BD10/$BF$7,0)*D10)</f>
        <v>704</v>
      </c>
      <c r="BG10" s="409">
        <f>'Ｓ４４（1969）'!$AJ$145</f>
        <v>0</v>
      </c>
      <c r="BH10" s="418">
        <f t="shared" ref="BH10:BH47" si="37">IF(D10=0,0,IF(D10&lt;$BI$7,ROUND(BG10/$BI$7,0),IF(D10=$BI$7,BG10-ROUND(BG10/$BI$7,0)*($BI$7-1),0)))</f>
        <v>0</v>
      </c>
      <c r="BI10" s="418">
        <f t="shared" ref="BI10:BI47" si="38">IF(D10&gt;=$BI$7,BG10,ROUND(BG10/$BI$7,0)*D10)</f>
        <v>0</v>
      </c>
      <c r="BJ10" s="409">
        <f>'Ｓ４４（1969）'!$AJ$146</f>
        <v>0</v>
      </c>
      <c r="BK10" s="418">
        <f t="shared" ref="BK10:BK47" si="39">IF(D10=0,0,IF(D10&lt;$BL$7,ROUND(BJ10/$BL$7,0),IF(D10=$BL$7,BJ10-ROUND(BJ10/$BL$7,0)*($BL$7-1),0)))</f>
        <v>0</v>
      </c>
      <c r="BL10" s="418">
        <f t="shared" ref="BL10:BL47" si="40">IF(D10&gt;=$BL$7,BJ10,ROUND(BJ10/$BL$7,0)*D10)</f>
        <v>0</v>
      </c>
      <c r="BM10" s="409">
        <f>'Ｓ４４（1969）'!$AJ$147</f>
        <v>0</v>
      </c>
      <c r="BN10" s="418">
        <f t="shared" ref="BN10:BN47" si="41">IF(D10=0,0,IF(D10&lt;$BO$7,ROUND(BM10/$BO$7,0),IF(D10=$BO$7,BM10-ROUND(BM10/$BO$7,0)*($BO$7-1),0)))</f>
        <v>0</v>
      </c>
      <c r="BO10" s="417">
        <f t="shared" ref="BO10:BO47" si="42">IF(D10&gt;=$BO$7,BM10,ROUND(BM10/$BO$7,0)*D10)</f>
        <v>0</v>
      </c>
      <c r="BP10" s="407">
        <f>'Ｓ４４（1969）'!$AJ$148</f>
        <v>0</v>
      </c>
      <c r="BQ10" s="418">
        <f t="shared" ref="BQ10:BQ47" si="43">IF(D10=0,0,IF(D10&lt;$BR$7,ROUND(BP10/$BR$7,0),IF(D10=$BR$7,BP10-ROUND(BP10/$BR$7,0)*($BR$7-1),0)))</f>
        <v>0</v>
      </c>
      <c r="BR10" s="418">
        <f t="shared" ref="BR10:BR47" si="44">IF(D10&gt;=$BR$7,BP10,ROUND(BP10/$BR$7,0)*D10)</f>
        <v>0</v>
      </c>
      <c r="BS10" s="409">
        <f>'Ｓ４４（1969）'!$AJ$149</f>
        <v>0</v>
      </c>
      <c r="BT10" s="418">
        <f t="shared" ref="BT10:BT47" si="45">IF(D10=0,0,IF(D10&lt;$BU$7,ROUND(BS10/$BU$7,0),IF(D10=$BU$7,BS10-ROUND(BS10/$BU$7,0)*($BU$7-1),0)))</f>
        <v>0</v>
      </c>
      <c r="BU10" s="418">
        <f t="shared" ref="BU10:BU47" si="46">IF(D10&gt;=$BU$7,BS10,ROUND(BS10/$BU$7,0)*D10)</f>
        <v>0</v>
      </c>
      <c r="BV10" s="409">
        <f>'Ｓ４４（1969）'!$AJ$150</f>
        <v>0</v>
      </c>
      <c r="BW10" s="418">
        <f t="shared" ref="BW10:BW47" si="47">IF(D10=0,0,IF(D10&lt;$BX$7,ROUND(BV10/$BX$7,0),IF(D10=$BX$7,BV10-ROUND(BV10/$BX$7,0)*($BX$7-1),0)))</f>
        <v>0</v>
      </c>
      <c r="BX10" s="418">
        <f t="shared" ref="BX10:BX47" si="48">IF(D10&gt;=$BX$7,BV10,ROUND(BV10/$BX$7,0)*D10)</f>
        <v>0</v>
      </c>
      <c r="BY10" s="409">
        <f>'Ｓ４４（1969）'!$AJ$151</f>
        <v>0</v>
      </c>
      <c r="BZ10" s="418">
        <f t="shared" ref="BZ10:BZ47" si="49">IF(D10=0,0,IF(D10&lt;$CA$7,ROUND(BY10/$CA$7,0),IF(D10=$CA$7,BY10-ROUND(BY10/$CA$7,0)*($CA$7-1),0)))</f>
        <v>0</v>
      </c>
      <c r="CA10" s="418">
        <f t="shared" ref="CA10:CA47" si="50">IF(D10&gt;=$CA$7,BY10,ROUND(BY10/$CA$7,0)*D10)</f>
        <v>0</v>
      </c>
      <c r="CB10" s="409">
        <f>'Ｓ４４（1969）'!$AJ$152</f>
        <v>0</v>
      </c>
      <c r="CC10" s="418">
        <f t="shared" ref="CC10:CC47" si="51">IF(D10=0,0,IF(D10&lt;$CD$7,ROUND(CB10/$CD$7,0),IF(D10=$CD$7,CB10-ROUND(CB10/$CD$7,0)*($CD$7-1),0)))</f>
        <v>0</v>
      </c>
      <c r="CD10" s="418">
        <f t="shared" ref="CD10:CD47" si="52">IF(D10&gt;=$CD$7,CB10,ROUND(CB10/$CD$7,0)*D10)</f>
        <v>0</v>
      </c>
      <c r="CE10" s="409">
        <f>'Ｓ４４（1969）'!$AJ$153</f>
        <v>0</v>
      </c>
      <c r="CF10" s="418">
        <f t="shared" ref="CF10:CF47" si="53">IF(D10=0,0,IF(D10&lt;$CG$7,ROUND(CE10/$CG$7,0),IF(D10=$CG$7,CE10-ROUND(CE10/$CG$7,0)*($CG$7-1),0)))</f>
        <v>0</v>
      </c>
      <c r="CG10" s="418">
        <f t="shared" ref="CG10:CG47" si="54">IF(D10&gt;=$CG$7,CE10,ROUND(CE10/$CG$7,0)*D10)</f>
        <v>0</v>
      </c>
      <c r="CH10" s="409">
        <f>'Ｓ４４（1969）'!$AJ$155</f>
        <v>0</v>
      </c>
      <c r="CI10" s="418">
        <f t="shared" ref="CI10:CI47" si="55">IF(D10=0,0,IF(D10&lt;$CJ$7,ROUND(CH10/$CJ$7,0),IF(D10=$CJ$7,CH10-ROUND(CH10/$CJ$7,0)*($CJ$7-1),0)))</f>
        <v>0</v>
      </c>
      <c r="CJ10" s="418">
        <f t="shared" ref="CJ10:CJ47" si="56">IF(D10&gt;=$CJ$7,CH10,ROUND(CH10/$CJ$7,0)*D10)</f>
        <v>0</v>
      </c>
      <c r="CK10" s="409">
        <f>'Ｓ４４（1969）'!$AJ$156</f>
        <v>0</v>
      </c>
      <c r="CL10" s="416">
        <f t="shared" ref="CL10:CL47" si="57">IF(D10=0,0,IF(D10&lt;$CM$7,ROUND(CK10/$CM$7,0),IF(D10=$CM$7,CK10-ROUND(CK10/$CM$7,0)*($CM$7-1),0)))</f>
        <v>0</v>
      </c>
      <c r="CM10" s="418">
        <f t="shared" ref="CM10:CM47" si="58">IF(D10&gt;=$CM$7,CK10,ROUND(CK10/$CM$7,0)*D10)</f>
        <v>0</v>
      </c>
      <c r="CN10" s="409">
        <f>'Ｓ４４（1969）'!$AJ$157</f>
        <v>0</v>
      </c>
      <c r="CO10" s="418">
        <f t="shared" ref="CO10:CO47" si="59">IF(D10=0,0,IF(D10&lt;$CP$7,ROUND(CN10/$CP$7,0),IF(D10=$CP$7,CN10-ROUND(CN10/$CP$7,0)*($CP$7-1),0)))</f>
        <v>0</v>
      </c>
      <c r="CP10" s="418">
        <f t="shared" ref="CP10:CP47" si="60">IF(D10&gt;=$CP$7,CN10,ROUND(CN10/$CP$7,0)*D10)</f>
        <v>0</v>
      </c>
      <c r="CQ10" s="409">
        <f>'Ｓ４４（1969）'!$AJ$158</f>
        <v>0</v>
      </c>
      <c r="CR10" s="418">
        <f t="shared" ref="CR10:CR47" si="61">IF(D10=0,0,IF(D10&lt;$CS$7,ROUND(CQ10/$CS$7,0),IF(D10=$CS$7,CQ10-ROUND(CQ10/$CS$7,0)*($CS$7-1),0)))</f>
        <v>0</v>
      </c>
      <c r="CS10" s="418">
        <f t="shared" ref="CS10:CS47" si="62">IF(D10&gt;=$CS$7,CQ10,ROUND(CQ10/$CS$7,0)*D10)</f>
        <v>0</v>
      </c>
      <c r="CT10" s="409">
        <f>'Ｓ４４（1969）'!$AJ$159</f>
        <v>0</v>
      </c>
      <c r="CU10" s="418">
        <f t="shared" ref="CU10:CU47" si="63">IF(D10=0,0,IF(D10&lt;$CV$7,ROUND(CT10/$CV$7,0),IF(D10=$CV$7,CT10-ROUND(CT10/$CV$7,0)*($CV$7-1),0)))</f>
        <v>0</v>
      </c>
      <c r="CV10" s="418">
        <f t="shared" ref="CV10:CV47" si="64">IF(D10&gt;=$CV$7,CT10,ROUND(CT10/$CV$7,0)*D10)</f>
        <v>0</v>
      </c>
      <c r="CW10" s="409">
        <f>'Ｓ４４（1969）'!$AJ$160</f>
        <v>2138</v>
      </c>
      <c r="CX10" s="418">
        <f t="shared" ref="CX10:CX47" si="65">IF(D10=0,0,IF(D10&lt;$CY$7,ROUND(CW10/$CY$7,0),IF(D10=$CY$7,CW10-ROUND(CW10/$CY$7,0)*($CY$7-1),0)))</f>
        <v>0</v>
      </c>
      <c r="CY10" s="418">
        <f t="shared" ref="CY10:CY47" si="66">IF(D10&gt;=$CY$7,CW10,ROUND(CW10/$CY$7,0)*D10)</f>
        <v>2138</v>
      </c>
      <c r="CZ10" s="409">
        <f>'Ｓ４４（1969）'!$AJ$161</f>
        <v>0</v>
      </c>
      <c r="DA10" s="418">
        <f t="shared" ref="DA10:DA47" si="67">IF(D10=0,0,IF(D10&lt;$DB$7,ROUND(CZ10/$DB$7,0),IF(D10=$DB$7,CZ10-ROUND(CZ10/$DB$7,0)*($DB$7-1),0)))</f>
        <v>0</v>
      </c>
      <c r="DB10" s="418">
        <f t="shared" ref="DB10:DB47" si="68">IF(D10&gt;=$DB$7,CZ10,ROUND(CZ10/$DB$7,0)*D10)</f>
        <v>0</v>
      </c>
      <c r="DC10" s="409">
        <f>'Ｓ４４（1969）'!$AJ$162</f>
        <v>0</v>
      </c>
      <c r="DD10" s="418">
        <f t="shared" ref="DD10:DD47" si="69">IF(D10=0,0,IF(D10&lt;$DE$7,ROUND(DC10/$DE$7,0),IF(D10=$DE$7,DC10-ROUND(DC10/$DE$7,0)*($DE$7-1),0)))</f>
        <v>0</v>
      </c>
      <c r="DE10" s="417">
        <f t="shared" ref="DE10:DE47" si="70">IF(D10&gt;=$DE$7,DC10,ROUND(DC10/$DE$7,0)*D10)</f>
        <v>0</v>
      </c>
      <c r="DF10" s="409">
        <f>'Ｓ４４（1969）'!$AJ$164</f>
        <v>0</v>
      </c>
      <c r="DG10" s="418">
        <f t="shared" ref="DG10:DG47" si="71">IF(D10=0,0,IF(D10&lt;$DH$7,ROUND(DF10/$DH$7,0),IF(D10=$DH$7,DF10-ROUND(DF10/$DH$7,0)*($DH$7-1),0)))</f>
        <v>0</v>
      </c>
      <c r="DH10" s="418">
        <f t="shared" ref="DH10:DH47" si="72">IF(D10&gt;=$DH$7,DF10,ROUND(DF10/$DH$7,0)*D10)</f>
        <v>0</v>
      </c>
      <c r="DI10" s="409">
        <f>'Ｓ４４（1969）'!$AJ$165</f>
        <v>0</v>
      </c>
      <c r="DJ10" s="416">
        <f t="shared" ref="DJ10:DJ47" si="73">IF(D10=0,0,IF(D10&lt;$DK$7,ROUND(DI10/$DK$7,0),IF(D10=$DK$7,DI10-ROUND(DI10/$DK$7,0)*($DK$7-1),0)))</f>
        <v>0</v>
      </c>
      <c r="DK10" s="417">
        <f t="shared" ref="DK10:DK47" si="74">IF(D10&gt;=$DK$7,DI10,ROUND(DI10/$DK$7,0)*D10)</f>
        <v>0</v>
      </c>
      <c r="DL10" s="409">
        <f>'Ｓ４４（1969）'!$AJ$166</f>
        <v>12842</v>
      </c>
      <c r="DM10" s="418">
        <f t="shared" ref="DM10:DM47" si="75">IF(D10=0,0,IF(D10&lt;$DN$7,ROUND(DL10/$DN$7,0),IF(D10=$DN$7,DL10-ROUND(DL10/$DN$7,0)*($DN$7-1),0)))</f>
        <v>257</v>
      </c>
      <c r="DN10" s="418">
        <f t="shared" ref="DN10:DN47" si="76">IF(D10&gt;=$DN$7,DL10,ROUND(DL10/$DN$7,0)*D10)</f>
        <v>11051</v>
      </c>
      <c r="DO10" s="409">
        <f>'Ｓ４４（1969）'!$AJ$167</f>
        <v>0</v>
      </c>
      <c r="DP10" s="418">
        <f t="shared" ref="DP10:DP47" si="77">IF(D10=0,0,IF(D10&lt;$DQ$7,ROUND(DO10/$DQ$7,0),IF(D10=$DQ$7,DO10-ROUND(DO10/$DQ$7,0)*($DQ$7-1),0)))</f>
        <v>0</v>
      </c>
      <c r="DQ10" s="418">
        <f t="shared" ref="DQ10:DQ47" si="78">IF(D10&gt;=$DQ$7,DO10,ROUND(DO10/$DQ$7,0)*D10)</f>
        <v>0</v>
      </c>
      <c r="DR10" s="409">
        <f>'Ｓ４４（1969）'!$AJ$168</f>
        <v>0</v>
      </c>
      <c r="DS10" s="418">
        <f t="shared" ref="DS10:DS47" si="79">IF(D10=0,0,IF(D10&lt;$DT$7,ROUND(DR10/$DT$7,0),IF(D10=$DT$7,DR10-ROUND(DR10/$DT$7,0)*($DT$7-1),0)))</f>
        <v>0</v>
      </c>
      <c r="DT10" s="418">
        <f t="shared" ref="DT10:DT47" si="80">IF(D10&gt;=$DT$7,DR10,ROUND(DR10/$DT$7,0)*D10)</f>
        <v>0</v>
      </c>
      <c r="DU10" s="409">
        <f>'Ｓ４４（1969）'!$AJ$169</f>
        <v>0</v>
      </c>
      <c r="DV10" s="418">
        <f t="shared" ref="DV10:DV47" si="81">IF(D10=0,0,IF(D10&lt;$DW$7,ROUND(DU10/$DW$7,0),IF(D10=$DW$7,DU10-ROUND(DU10/$DW$7,0)*($DW$7-1),0)))</f>
        <v>0</v>
      </c>
      <c r="DW10" s="418">
        <f t="shared" ref="DW10:DW47" si="82">IF(D10&gt;=$DW$7,DU10,ROUND(DU10/$DW$7,0)*D10)</f>
        <v>0</v>
      </c>
      <c r="DX10" s="409">
        <f>'Ｓ４４（1969）'!$AJ$170</f>
        <v>0</v>
      </c>
      <c r="DY10" s="418">
        <f t="shared" ref="DY10:DY47" si="83">IF(D10=0,0,IF(D10&lt;$DZ$7,ROUND(DX10/$DZ$7,0),IF(D10=$DZ$7,DX10-ROUND(DX10/$DZ$7,0)*($DZ$7-1),0)))</f>
        <v>0</v>
      </c>
      <c r="DZ10" s="418">
        <f t="shared" ref="DZ10:DZ47" si="84">IF(D10&gt;=$DZ$7,DX10,ROUND(DX10/$DZ$7,0)*D10)</f>
        <v>0</v>
      </c>
      <c r="EA10" s="409">
        <f>'Ｓ４４（1969）'!$AJ$171</f>
        <v>0</v>
      </c>
      <c r="EB10" s="418">
        <f t="shared" ref="EB10:EB47" si="85">IF(D10=0,0,IF(D10&lt;$EC$7,ROUND(EA10/$EC$7,0),IF(D10=$EC$7,EA10-ROUND(EA10/$EC$7,0)*($EC$7-1),0)))</f>
        <v>0</v>
      </c>
      <c r="EC10" s="418">
        <f t="shared" ref="EC10:EC47" si="86">IF(D10&gt;=$EC$7,EA10,ROUND(EA10/$EC$7,0)*D10)</f>
        <v>0</v>
      </c>
      <c r="ED10" s="409">
        <f>'Ｓ４４（1969）'!$AJ$172</f>
        <v>0</v>
      </c>
      <c r="EE10" s="418">
        <f t="shared" ref="EE10:EE47" si="87">IF(D10=0,0,IF(D10&lt;$EF$7,ROUND(ED10/$EF$7,0),IF(D10=$EF$7,ED10-ROUND(ED10/$EF$7,0)*($EF$7-1),0)))</f>
        <v>0</v>
      </c>
      <c r="EF10" s="418">
        <f t="shared" ref="EF10:EF47" si="88">IF(D10&gt;=$EF$7,ED10,ROUND(ED10/$EF$7,0)*D10)</f>
        <v>0</v>
      </c>
      <c r="EG10" s="409">
        <f>'Ｓ４４（1969）'!$AJ$173</f>
        <v>0</v>
      </c>
      <c r="EH10" s="418">
        <f t="shared" ref="EH10:EH47" si="89">IF(D10=0,0,IF(D10&lt;$EI$7,ROUND(EG10/$EI$7,0),IF(D10=$EI$7,EG10-ROUND(EG10/$EI$7,0)*($EI$7-1),0)))</f>
        <v>0</v>
      </c>
      <c r="EI10" s="418">
        <f t="shared" ref="EI10:EI47" si="90">IF(D10&gt;=$EI$7,EG10,ROUND(EG10/$EI$7,0)*D10)</f>
        <v>0</v>
      </c>
      <c r="EJ10" s="409">
        <f>'Ｓ４４（1969）'!$AJ$174</f>
        <v>0</v>
      </c>
      <c r="EK10" s="418">
        <f t="shared" ref="EK10:EK47" si="91">IF(D10=0,0,IF(D10&lt;$EL$7,ROUND(EJ10/$EL$7,0),IF(D10=$EL$7,EJ10-ROUND(EJ10/$EL$7,0)*($EL$7-1),0)))</f>
        <v>0</v>
      </c>
      <c r="EL10" s="417">
        <f t="shared" ref="EL10:EL47" si="92">IF(D10&gt;=$EL$7,EJ10,ROUND(EJ10/$EL$7,0)*D10)</f>
        <v>0</v>
      </c>
      <c r="EM10" s="409">
        <f>'Ｓ４４（1969）'!$AJ$175</f>
        <v>0</v>
      </c>
      <c r="EN10" s="418">
        <f t="shared" ref="EN10:EN47" si="93">IF(D10=0,0,IF(D10&lt;$EO$7,ROUND(EM10/$EO$7,0),IF(D10=$EO$7,EM10-ROUND(EM10/$EO$7,0)*($EO$7-1),0)))</f>
        <v>0</v>
      </c>
      <c r="EO10" s="436">
        <f t="shared" ref="EO10:EO47" si="94">IF(D10&gt;=$EO$7,EM10,ROUND(EM10/$EO$7,0)*D10)</f>
        <v>0</v>
      </c>
      <c r="EP10" s="407">
        <f t="shared" ref="EP10:EP47" si="95">E10+H10+K10+N10+Q10+T10+W10+Z10+AC10+AF10+AI10+AL10+AO10+AR10+AU10+AX10+BA10+BD10+BG10+BJ10+BM10+BP10+BS10+BV10+BY10+CB10+CE10+CH10+CK10+CN10+CQ10+CT10+CW10+CZ10+DC10+DF10+DI10+DL10+DO10+DR10+DU10+DX10+EA10+ED10+EG10+EJ10+EM10</f>
        <v>15684</v>
      </c>
      <c r="EQ10" s="412">
        <f t="shared" ref="EQ10:EQ47" si="96">F10+I10+L10+O10+R10+U10+X10+AA10+AD10+AG10+AJ10+AM10+AP10+AS10+AV10+AY10+BB10+BE10+BH10+BK10+BN10+BQ10+BT10+BW10+BZ10+CC10+CF10+CI10+CL10+CO10+CR10+CU10+CX10+DA10+DD10+DG10+DJ10+DM10+DP10+DS10+DV10+DY10+EB10+EE10+EH10+EK10+EN10</f>
        <v>257</v>
      </c>
      <c r="ER10" s="410">
        <f t="shared" ref="ER10:ER47" si="97">G10+J10+M10+P10+S10+V10+Y10+AB10+AE10+AH10+AK10+AN10+AQ10+AT10+AW10+AZ10+BC10+BF10+BI10+BL10+BO10+BR10+BU10+BX10+CA10+CD10+CG10+CJ10+CM10+CP10+CS10+CV10+CY10+DB10+DE10+DH10+DK10+DN10+DQ10+DT10+DW10+DZ10+EC10+EF10+EI10+EL10+EO10</f>
        <v>13893</v>
      </c>
    </row>
    <row r="11" spans="1:148" ht="17.100000000000001" customHeight="1">
      <c r="A11" s="376"/>
      <c r="B11" s="413"/>
      <c r="C11" s="414">
        <v>45</v>
      </c>
      <c r="D11" s="415">
        <f t="shared" si="0"/>
        <v>42</v>
      </c>
      <c r="E11" s="407">
        <f>'Ｓ４５（1970）'!$AJ$124</f>
        <v>0</v>
      </c>
      <c r="F11" s="418">
        <f t="shared" si="1"/>
        <v>0</v>
      </c>
      <c r="G11" s="418">
        <f t="shared" si="2"/>
        <v>0</v>
      </c>
      <c r="H11" s="409">
        <f>'Ｓ４５（1970）'!$AJ$125</f>
        <v>0</v>
      </c>
      <c r="I11" s="418">
        <f t="shared" si="3"/>
        <v>0</v>
      </c>
      <c r="J11" s="417">
        <f t="shared" si="4"/>
        <v>0</v>
      </c>
      <c r="K11" s="409">
        <f>'Ｓ４５（1970）'!$AJ$127</f>
        <v>1500</v>
      </c>
      <c r="L11" s="418">
        <f t="shared" si="5"/>
        <v>0</v>
      </c>
      <c r="M11" s="418">
        <f t="shared" si="6"/>
        <v>1500</v>
      </c>
      <c r="N11" s="409">
        <f>'Ｓ４５（1970）'!$AJ$128</f>
        <v>0</v>
      </c>
      <c r="O11" s="418">
        <f t="shared" si="7"/>
        <v>0</v>
      </c>
      <c r="P11" s="417">
        <f t="shared" si="8"/>
        <v>0</v>
      </c>
      <c r="Q11" s="409">
        <f>'Ｓ４５（1970）'!$AJ$130</f>
        <v>0</v>
      </c>
      <c r="R11" s="418">
        <f t="shared" si="9"/>
        <v>0</v>
      </c>
      <c r="S11" s="418">
        <f t="shared" si="10"/>
        <v>0</v>
      </c>
      <c r="T11" s="409">
        <f>'Ｓ４５（1970）'!$AJ$131</f>
        <v>0</v>
      </c>
      <c r="U11" s="418">
        <f t="shared" si="11"/>
        <v>0</v>
      </c>
      <c r="V11" s="418">
        <f t="shared" si="12"/>
        <v>0</v>
      </c>
      <c r="W11" s="409">
        <f>'Ｓ４５（1970）'!$AJ$132</f>
        <v>0</v>
      </c>
      <c r="X11" s="418">
        <f t="shared" si="13"/>
        <v>0</v>
      </c>
      <c r="Y11" s="418">
        <f t="shared" si="14"/>
        <v>0</v>
      </c>
      <c r="Z11" s="409">
        <f>'Ｓ４５（1970）'!$AJ$133</f>
        <v>0</v>
      </c>
      <c r="AA11" s="418">
        <f t="shared" si="15"/>
        <v>0</v>
      </c>
      <c r="AB11" s="418">
        <f t="shared" si="16"/>
        <v>0</v>
      </c>
      <c r="AC11" s="409">
        <f>'Ｓ４５（1970）'!$AJ$134</f>
        <v>0</v>
      </c>
      <c r="AD11" s="418">
        <f t="shared" si="17"/>
        <v>0</v>
      </c>
      <c r="AE11" s="417">
        <f t="shared" si="18"/>
        <v>0</v>
      </c>
      <c r="AF11" s="409">
        <f>'Ｓ４５（1970）'!$AJ$135</f>
        <v>0</v>
      </c>
      <c r="AG11" s="418">
        <f t="shared" si="19"/>
        <v>0</v>
      </c>
      <c r="AH11" s="417">
        <f t="shared" si="20"/>
        <v>0</v>
      </c>
      <c r="AI11" s="409">
        <f>'Ｓ４５（1970）'!$AJ$136</f>
        <v>0</v>
      </c>
      <c r="AJ11" s="418">
        <f t="shared" si="21"/>
        <v>0</v>
      </c>
      <c r="AK11" s="418">
        <f t="shared" si="22"/>
        <v>0</v>
      </c>
      <c r="AL11" s="409">
        <f>'Ｓ４５（1970）'!$AJ$137</f>
        <v>0</v>
      </c>
      <c r="AM11" s="418">
        <f t="shared" si="23"/>
        <v>0</v>
      </c>
      <c r="AN11" s="418">
        <f t="shared" si="24"/>
        <v>0</v>
      </c>
      <c r="AO11" s="409">
        <f>'Ｓ４５（1970）'!$AJ$138</f>
        <v>0</v>
      </c>
      <c r="AP11" s="418">
        <f t="shared" si="25"/>
        <v>0</v>
      </c>
      <c r="AQ11" s="418">
        <f t="shared" si="26"/>
        <v>0</v>
      </c>
      <c r="AR11" s="409">
        <f>'Ｓ４５（1970）'!$AJ$139</f>
        <v>0</v>
      </c>
      <c r="AS11" s="418">
        <f t="shared" si="27"/>
        <v>0</v>
      </c>
      <c r="AT11" s="418">
        <f t="shared" si="28"/>
        <v>0</v>
      </c>
      <c r="AU11" s="409">
        <f>'Ｓ４５（1970）'!$AJ$140</f>
        <v>0</v>
      </c>
      <c r="AV11" s="418">
        <f t="shared" si="29"/>
        <v>0</v>
      </c>
      <c r="AW11" s="418">
        <f t="shared" si="30"/>
        <v>0</v>
      </c>
      <c r="AX11" s="409">
        <f>'Ｓ４５（1970）'!$AJ$141</f>
        <v>0</v>
      </c>
      <c r="AY11" s="418">
        <f t="shared" si="31"/>
        <v>0</v>
      </c>
      <c r="AZ11" s="418">
        <f t="shared" si="32"/>
        <v>0</v>
      </c>
      <c r="BA11" s="409">
        <f>'Ｓ４５（1970）'!$AJ$142</f>
        <v>0</v>
      </c>
      <c r="BB11" s="418">
        <f t="shared" si="33"/>
        <v>0</v>
      </c>
      <c r="BC11" s="418">
        <f t="shared" si="34"/>
        <v>0</v>
      </c>
      <c r="BD11" s="409">
        <f>'Ｓ４５（1970）'!$AJ$143</f>
        <v>0</v>
      </c>
      <c r="BE11" s="418">
        <f t="shared" si="35"/>
        <v>0</v>
      </c>
      <c r="BF11" s="417">
        <f t="shared" si="36"/>
        <v>0</v>
      </c>
      <c r="BG11" s="409">
        <f>'Ｓ４５（1970）'!$AJ$145</f>
        <v>0</v>
      </c>
      <c r="BH11" s="418">
        <f t="shared" si="37"/>
        <v>0</v>
      </c>
      <c r="BI11" s="418">
        <f t="shared" si="38"/>
        <v>0</v>
      </c>
      <c r="BJ11" s="409">
        <f>'Ｓ４５（1970）'!$AJ$146</f>
        <v>0</v>
      </c>
      <c r="BK11" s="418">
        <f t="shared" si="39"/>
        <v>0</v>
      </c>
      <c r="BL11" s="418">
        <f t="shared" si="40"/>
        <v>0</v>
      </c>
      <c r="BM11" s="409">
        <f>'Ｓ４５（1970）'!$AJ$147</f>
        <v>0</v>
      </c>
      <c r="BN11" s="418">
        <f t="shared" si="41"/>
        <v>0</v>
      </c>
      <c r="BO11" s="417">
        <f t="shared" si="42"/>
        <v>0</v>
      </c>
      <c r="BP11" s="407">
        <f>'Ｓ４５（1970）'!$AJ$148</f>
        <v>0</v>
      </c>
      <c r="BQ11" s="418">
        <f t="shared" si="43"/>
        <v>0</v>
      </c>
      <c r="BR11" s="418">
        <f t="shared" si="44"/>
        <v>0</v>
      </c>
      <c r="BS11" s="409">
        <f>'Ｓ４５（1970）'!$AJ$149</f>
        <v>0</v>
      </c>
      <c r="BT11" s="418">
        <f t="shared" si="45"/>
        <v>0</v>
      </c>
      <c r="BU11" s="418">
        <f t="shared" si="46"/>
        <v>0</v>
      </c>
      <c r="BV11" s="409">
        <f>'Ｓ４５（1970）'!$AJ$150</f>
        <v>0</v>
      </c>
      <c r="BW11" s="418">
        <f t="shared" si="47"/>
        <v>0</v>
      </c>
      <c r="BX11" s="418">
        <f t="shared" si="48"/>
        <v>0</v>
      </c>
      <c r="BY11" s="409">
        <f>'Ｓ４５（1970）'!$AJ$151</f>
        <v>0</v>
      </c>
      <c r="BZ11" s="418">
        <f t="shared" si="49"/>
        <v>0</v>
      </c>
      <c r="CA11" s="418">
        <f t="shared" si="50"/>
        <v>0</v>
      </c>
      <c r="CB11" s="409">
        <f>'Ｓ４５（1970）'!$AJ$152</f>
        <v>0</v>
      </c>
      <c r="CC11" s="418">
        <f t="shared" si="51"/>
        <v>0</v>
      </c>
      <c r="CD11" s="418">
        <f t="shared" si="52"/>
        <v>0</v>
      </c>
      <c r="CE11" s="409">
        <f>'Ｓ４５（1970）'!$AJ$153</f>
        <v>0</v>
      </c>
      <c r="CF11" s="418">
        <f t="shared" si="53"/>
        <v>0</v>
      </c>
      <c r="CG11" s="418">
        <f t="shared" si="54"/>
        <v>0</v>
      </c>
      <c r="CH11" s="409">
        <f>'Ｓ４５（1970）'!$AJ$155</f>
        <v>0</v>
      </c>
      <c r="CI11" s="418">
        <f t="shared" si="55"/>
        <v>0</v>
      </c>
      <c r="CJ11" s="418">
        <f t="shared" si="56"/>
        <v>0</v>
      </c>
      <c r="CK11" s="409">
        <f>'Ｓ４５（1970）'!$AJ$156</f>
        <v>0</v>
      </c>
      <c r="CL11" s="416">
        <f t="shared" si="57"/>
        <v>0</v>
      </c>
      <c r="CM11" s="418">
        <f t="shared" si="58"/>
        <v>0</v>
      </c>
      <c r="CN11" s="409">
        <f>'Ｓ４５（1970）'!$AJ$157</f>
        <v>0</v>
      </c>
      <c r="CO11" s="418">
        <f t="shared" si="59"/>
        <v>0</v>
      </c>
      <c r="CP11" s="418">
        <f t="shared" si="60"/>
        <v>0</v>
      </c>
      <c r="CQ11" s="409">
        <f>'Ｓ４５（1970）'!$AJ$158</f>
        <v>0</v>
      </c>
      <c r="CR11" s="418">
        <f t="shared" si="61"/>
        <v>0</v>
      </c>
      <c r="CS11" s="418">
        <f t="shared" si="62"/>
        <v>0</v>
      </c>
      <c r="CT11" s="409">
        <f>'Ｓ４５（1970）'!$AJ$159</f>
        <v>0</v>
      </c>
      <c r="CU11" s="418">
        <f t="shared" si="63"/>
        <v>0</v>
      </c>
      <c r="CV11" s="418">
        <f t="shared" si="64"/>
        <v>0</v>
      </c>
      <c r="CW11" s="409">
        <f>'Ｓ４５（1970）'!$AJ$160</f>
        <v>3304</v>
      </c>
      <c r="CX11" s="418">
        <f t="shared" si="65"/>
        <v>0</v>
      </c>
      <c r="CY11" s="418">
        <f t="shared" si="66"/>
        <v>3304</v>
      </c>
      <c r="CZ11" s="409">
        <f>'Ｓ４５（1970）'!$AJ$161</f>
        <v>0</v>
      </c>
      <c r="DA11" s="418">
        <f t="shared" si="67"/>
        <v>0</v>
      </c>
      <c r="DB11" s="418">
        <f t="shared" si="68"/>
        <v>0</v>
      </c>
      <c r="DC11" s="409">
        <f>'Ｓ４５（1970）'!$AJ$162</f>
        <v>0</v>
      </c>
      <c r="DD11" s="418">
        <f t="shared" si="69"/>
        <v>0</v>
      </c>
      <c r="DE11" s="417">
        <f t="shared" si="70"/>
        <v>0</v>
      </c>
      <c r="DF11" s="409">
        <f>'Ｓ４５（1970）'!$AJ$164</f>
        <v>0</v>
      </c>
      <c r="DG11" s="418">
        <f t="shared" si="71"/>
        <v>0</v>
      </c>
      <c r="DH11" s="418">
        <f t="shared" si="72"/>
        <v>0</v>
      </c>
      <c r="DI11" s="409">
        <f>'Ｓ４５（1970）'!$AJ$165</f>
        <v>0</v>
      </c>
      <c r="DJ11" s="416">
        <f t="shared" si="73"/>
        <v>0</v>
      </c>
      <c r="DK11" s="417">
        <f t="shared" si="74"/>
        <v>0</v>
      </c>
      <c r="DL11" s="409">
        <f>'Ｓ４５（1970）'!$AJ$166</f>
        <v>0</v>
      </c>
      <c r="DM11" s="418">
        <f t="shared" si="75"/>
        <v>0</v>
      </c>
      <c r="DN11" s="418">
        <f t="shared" si="76"/>
        <v>0</v>
      </c>
      <c r="DO11" s="409">
        <f>'Ｓ４５（1970）'!$AJ$167</f>
        <v>0</v>
      </c>
      <c r="DP11" s="418">
        <f t="shared" si="77"/>
        <v>0</v>
      </c>
      <c r="DQ11" s="418">
        <f t="shared" si="78"/>
        <v>0</v>
      </c>
      <c r="DR11" s="409">
        <f>'Ｓ４５（1970）'!$AJ$168</f>
        <v>0</v>
      </c>
      <c r="DS11" s="418">
        <f t="shared" si="79"/>
        <v>0</v>
      </c>
      <c r="DT11" s="418">
        <f t="shared" si="80"/>
        <v>0</v>
      </c>
      <c r="DU11" s="409">
        <f>'Ｓ４５（1970）'!$AJ$169</f>
        <v>0</v>
      </c>
      <c r="DV11" s="418">
        <f t="shared" si="81"/>
        <v>0</v>
      </c>
      <c r="DW11" s="418">
        <f t="shared" si="82"/>
        <v>0</v>
      </c>
      <c r="DX11" s="409">
        <f>'Ｓ４５（1970）'!$AJ$170</f>
        <v>0</v>
      </c>
      <c r="DY11" s="418">
        <f t="shared" si="83"/>
        <v>0</v>
      </c>
      <c r="DZ11" s="418">
        <f t="shared" si="84"/>
        <v>0</v>
      </c>
      <c r="EA11" s="409">
        <f>'Ｓ４５（1970）'!$AJ$171</f>
        <v>0</v>
      </c>
      <c r="EB11" s="418">
        <f t="shared" si="85"/>
        <v>0</v>
      </c>
      <c r="EC11" s="418">
        <f t="shared" si="86"/>
        <v>0</v>
      </c>
      <c r="ED11" s="409">
        <f>'Ｓ４５（1970）'!$AJ$172</f>
        <v>0</v>
      </c>
      <c r="EE11" s="418">
        <f t="shared" si="87"/>
        <v>0</v>
      </c>
      <c r="EF11" s="418">
        <f t="shared" si="88"/>
        <v>0</v>
      </c>
      <c r="EG11" s="409">
        <f>'Ｓ４５（1970）'!$AJ$173</f>
        <v>3000</v>
      </c>
      <c r="EH11" s="418">
        <f t="shared" si="89"/>
        <v>60</v>
      </c>
      <c r="EI11" s="418">
        <f t="shared" si="90"/>
        <v>2520</v>
      </c>
      <c r="EJ11" s="409">
        <f>'Ｓ４５（1970）'!$AJ$174</f>
        <v>0</v>
      </c>
      <c r="EK11" s="418">
        <f t="shared" si="91"/>
        <v>0</v>
      </c>
      <c r="EL11" s="417">
        <f t="shared" si="92"/>
        <v>0</v>
      </c>
      <c r="EM11" s="409">
        <f>'Ｓ４５（1970）'!$AJ$175</f>
        <v>0</v>
      </c>
      <c r="EN11" s="418">
        <f t="shared" si="93"/>
        <v>0</v>
      </c>
      <c r="EO11" s="436">
        <f t="shared" si="94"/>
        <v>0</v>
      </c>
      <c r="EP11" s="407">
        <f t="shared" si="95"/>
        <v>7804</v>
      </c>
      <c r="EQ11" s="412">
        <f t="shared" si="96"/>
        <v>60</v>
      </c>
      <c r="ER11" s="410">
        <f t="shared" si="97"/>
        <v>7324</v>
      </c>
    </row>
    <row r="12" spans="1:148" ht="17.100000000000001" customHeight="1">
      <c r="A12" s="376"/>
      <c r="B12" s="413"/>
      <c r="C12" s="414">
        <v>46</v>
      </c>
      <c r="D12" s="415">
        <f t="shared" si="0"/>
        <v>41</v>
      </c>
      <c r="E12" s="407">
        <f>'Ｓ４６（1971）'!$AJ$124</f>
        <v>0</v>
      </c>
      <c r="F12" s="418">
        <f t="shared" si="1"/>
        <v>0</v>
      </c>
      <c r="G12" s="418">
        <f t="shared" si="2"/>
        <v>0</v>
      </c>
      <c r="H12" s="409">
        <f>'Ｓ４６（1971）'!$AJ$125</f>
        <v>0</v>
      </c>
      <c r="I12" s="418">
        <f t="shared" si="3"/>
        <v>0</v>
      </c>
      <c r="J12" s="417">
        <f t="shared" si="4"/>
        <v>0</v>
      </c>
      <c r="K12" s="409">
        <f>'Ｓ４６（1971）'!$AJ$127</f>
        <v>0</v>
      </c>
      <c r="L12" s="418">
        <f t="shared" si="5"/>
        <v>0</v>
      </c>
      <c r="M12" s="418">
        <f t="shared" si="6"/>
        <v>0</v>
      </c>
      <c r="N12" s="409">
        <f>'Ｓ４６（1971）'!$AJ$128</f>
        <v>0</v>
      </c>
      <c r="O12" s="418">
        <f t="shared" si="7"/>
        <v>0</v>
      </c>
      <c r="P12" s="417">
        <f t="shared" si="8"/>
        <v>0</v>
      </c>
      <c r="Q12" s="409">
        <f>'Ｓ４６（1971）'!$AJ$130</f>
        <v>0</v>
      </c>
      <c r="R12" s="418">
        <f t="shared" si="9"/>
        <v>0</v>
      </c>
      <c r="S12" s="418">
        <f t="shared" si="10"/>
        <v>0</v>
      </c>
      <c r="T12" s="409">
        <f>'Ｓ４６（1971）'!$AJ$131</f>
        <v>0</v>
      </c>
      <c r="U12" s="418">
        <f t="shared" si="11"/>
        <v>0</v>
      </c>
      <c r="V12" s="418">
        <f t="shared" si="12"/>
        <v>0</v>
      </c>
      <c r="W12" s="409">
        <f>'Ｓ４６（1971）'!$AJ$132</f>
        <v>0</v>
      </c>
      <c r="X12" s="418">
        <f t="shared" si="13"/>
        <v>0</v>
      </c>
      <c r="Y12" s="418">
        <f t="shared" si="14"/>
        <v>0</v>
      </c>
      <c r="Z12" s="409">
        <f>'Ｓ４６（1971）'!$AJ$133</f>
        <v>0</v>
      </c>
      <c r="AA12" s="418">
        <f t="shared" si="15"/>
        <v>0</v>
      </c>
      <c r="AB12" s="418">
        <f t="shared" si="16"/>
        <v>0</v>
      </c>
      <c r="AC12" s="409">
        <f>'Ｓ４６（1971）'!$AJ$134</f>
        <v>0</v>
      </c>
      <c r="AD12" s="418">
        <f t="shared" si="17"/>
        <v>0</v>
      </c>
      <c r="AE12" s="417">
        <f t="shared" si="18"/>
        <v>0</v>
      </c>
      <c r="AF12" s="409">
        <f>'Ｓ４６（1971）'!$AJ$135</f>
        <v>0</v>
      </c>
      <c r="AG12" s="418">
        <f t="shared" si="19"/>
        <v>0</v>
      </c>
      <c r="AH12" s="417">
        <f t="shared" si="20"/>
        <v>0</v>
      </c>
      <c r="AI12" s="409">
        <f>'Ｓ４６（1971）'!$AJ$136</f>
        <v>0</v>
      </c>
      <c r="AJ12" s="418">
        <f t="shared" si="21"/>
        <v>0</v>
      </c>
      <c r="AK12" s="418">
        <f t="shared" si="22"/>
        <v>0</v>
      </c>
      <c r="AL12" s="409">
        <f>'Ｓ４６（1971）'!$AJ$137</f>
        <v>0</v>
      </c>
      <c r="AM12" s="418">
        <f t="shared" si="23"/>
        <v>0</v>
      </c>
      <c r="AN12" s="418">
        <f t="shared" si="24"/>
        <v>0</v>
      </c>
      <c r="AO12" s="409">
        <f>'Ｓ４６（1971）'!$AJ$138</f>
        <v>0</v>
      </c>
      <c r="AP12" s="418">
        <f t="shared" si="25"/>
        <v>0</v>
      </c>
      <c r="AQ12" s="418">
        <f t="shared" si="26"/>
        <v>0</v>
      </c>
      <c r="AR12" s="409">
        <f>'Ｓ４６（1971）'!$AJ$139</f>
        <v>0</v>
      </c>
      <c r="AS12" s="418">
        <f t="shared" si="27"/>
        <v>0</v>
      </c>
      <c r="AT12" s="418">
        <f t="shared" si="28"/>
        <v>0</v>
      </c>
      <c r="AU12" s="409">
        <f>'Ｓ４６（1971）'!$AJ$140</f>
        <v>0</v>
      </c>
      <c r="AV12" s="418">
        <f t="shared" si="29"/>
        <v>0</v>
      </c>
      <c r="AW12" s="418">
        <f t="shared" si="30"/>
        <v>0</v>
      </c>
      <c r="AX12" s="409">
        <f>'Ｓ４６（1971）'!$AJ$141</f>
        <v>0</v>
      </c>
      <c r="AY12" s="418">
        <f t="shared" si="31"/>
        <v>0</v>
      </c>
      <c r="AZ12" s="418">
        <f t="shared" si="32"/>
        <v>0</v>
      </c>
      <c r="BA12" s="409">
        <f>'Ｓ４６（1971）'!$AJ$142</f>
        <v>0</v>
      </c>
      <c r="BB12" s="418">
        <f t="shared" si="33"/>
        <v>0</v>
      </c>
      <c r="BC12" s="418">
        <f t="shared" si="34"/>
        <v>0</v>
      </c>
      <c r="BD12" s="409">
        <f>'Ｓ４６（1971）'!$AJ$143</f>
        <v>0</v>
      </c>
      <c r="BE12" s="418">
        <f t="shared" si="35"/>
        <v>0</v>
      </c>
      <c r="BF12" s="417">
        <f t="shared" si="36"/>
        <v>0</v>
      </c>
      <c r="BG12" s="409">
        <f>'Ｓ４６（1971）'!$AJ$145</f>
        <v>0</v>
      </c>
      <c r="BH12" s="418">
        <f t="shared" si="37"/>
        <v>0</v>
      </c>
      <c r="BI12" s="418">
        <f t="shared" si="38"/>
        <v>0</v>
      </c>
      <c r="BJ12" s="409">
        <f>'Ｓ４６（1971）'!$AJ$146</f>
        <v>0</v>
      </c>
      <c r="BK12" s="418">
        <f t="shared" si="39"/>
        <v>0</v>
      </c>
      <c r="BL12" s="418">
        <f t="shared" si="40"/>
        <v>0</v>
      </c>
      <c r="BM12" s="409">
        <f>'Ｓ４６（1971）'!$AJ$147</f>
        <v>0</v>
      </c>
      <c r="BN12" s="418">
        <f t="shared" si="41"/>
        <v>0</v>
      </c>
      <c r="BO12" s="417">
        <f t="shared" si="42"/>
        <v>0</v>
      </c>
      <c r="BP12" s="407">
        <f>'Ｓ４６（1971）'!$AJ$148</f>
        <v>1940</v>
      </c>
      <c r="BQ12" s="418">
        <f t="shared" si="43"/>
        <v>40</v>
      </c>
      <c r="BR12" s="418">
        <f t="shared" si="44"/>
        <v>1640</v>
      </c>
      <c r="BS12" s="409">
        <f>'Ｓ４６（1971）'!$AJ$149</f>
        <v>0</v>
      </c>
      <c r="BT12" s="418">
        <f t="shared" si="45"/>
        <v>0</v>
      </c>
      <c r="BU12" s="418">
        <f t="shared" si="46"/>
        <v>0</v>
      </c>
      <c r="BV12" s="409">
        <f>'Ｓ４６（1971）'!$AJ$150</f>
        <v>0</v>
      </c>
      <c r="BW12" s="418">
        <f t="shared" si="47"/>
        <v>0</v>
      </c>
      <c r="BX12" s="418">
        <f t="shared" si="48"/>
        <v>0</v>
      </c>
      <c r="BY12" s="409">
        <f>'Ｓ４６（1971）'!$AJ$151</f>
        <v>0</v>
      </c>
      <c r="BZ12" s="418">
        <f t="shared" si="49"/>
        <v>0</v>
      </c>
      <c r="CA12" s="418">
        <f t="shared" si="50"/>
        <v>0</v>
      </c>
      <c r="CB12" s="409">
        <f>'Ｓ４６（1971）'!$AJ$152</f>
        <v>0</v>
      </c>
      <c r="CC12" s="418">
        <f t="shared" si="51"/>
        <v>0</v>
      </c>
      <c r="CD12" s="418">
        <f t="shared" si="52"/>
        <v>0</v>
      </c>
      <c r="CE12" s="409">
        <f>'Ｓ４６（1971）'!$AJ$153</f>
        <v>0</v>
      </c>
      <c r="CF12" s="418">
        <f t="shared" si="53"/>
        <v>0</v>
      </c>
      <c r="CG12" s="418">
        <f t="shared" si="54"/>
        <v>0</v>
      </c>
      <c r="CH12" s="409">
        <f>'Ｓ４６（1971）'!$AJ$155</f>
        <v>0</v>
      </c>
      <c r="CI12" s="418">
        <f t="shared" si="55"/>
        <v>0</v>
      </c>
      <c r="CJ12" s="418">
        <f t="shared" si="56"/>
        <v>0</v>
      </c>
      <c r="CK12" s="409">
        <f>'Ｓ４６（1971）'!$AJ$156</f>
        <v>0</v>
      </c>
      <c r="CL12" s="416">
        <f t="shared" si="57"/>
        <v>0</v>
      </c>
      <c r="CM12" s="418">
        <f t="shared" si="58"/>
        <v>0</v>
      </c>
      <c r="CN12" s="409">
        <f>'Ｓ４６（1971）'!$AJ$157</f>
        <v>0</v>
      </c>
      <c r="CO12" s="418">
        <f t="shared" si="59"/>
        <v>0</v>
      </c>
      <c r="CP12" s="418">
        <f t="shared" si="60"/>
        <v>0</v>
      </c>
      <c r="CQ12" s="409">
        <f>'Ｓ４６（1971）'!$AJ$158</f>
        <v>0</v>
      </c>
      <c r="CR12" s="418">
        <f t="shared" si="61"/>
        <v>0</v>
      </c>
      <c r="CS12" s="418">
        <f t="shared" si="62"/>
        <v>0</v>
      </c>
      <c r="CT12" s="409">
        <f>'Ｓ４６（1971）'!$AJ$159</f>
        <v>0</v>
      </c>
      <c r="CU12" s="418">
        <f t="shared" si="63"/>
        <v>0</v>
      </c>
      <c r="CV12" s="418">
        <f t="shared" si="64"/>
        <v>0</v>
      </c>
      <c r="CW12" s="409">
        <f>'Ｓ４６（1971）'!$AJ$160</f>
        <v>4604</v>
      </c>
      <c r="CX12" s="418">
        <f t="shared" si="65"/>
        <v>0</v>
      </c>
      <c r="CY12" s="418">
        <f t="shared" si="66"/>
        <v>4604</v>
      </c>
      <c r="CZ12" s="409">
        <f>'Ｓ４６（1971）'!$AJ$161</f>
        <v>0</v>
      </c>
      <c r="DA12" s="418">
        <f t="shared" si="67"/>
        <v>0</v>
      </c>
      <c r="DB12" s="418">
        <f t="shared" si="68"/>
        <v>0</v>
      </c>
      <c r="DC12" s="409">
        <f>'Ｓ４６（1971）'!$AJ$162</f>
        <v>0</v>
      </c>
      <c r="DD12" s="418">
        <f t="shared" si="69"/>
        <v>0</v>
      </c>
      <c r="DE12" s="417">
        <f t="shared" si="70"/>
        <v>0</v>
      </c>
      <c r="DF12" s="409">
        <f>'Ｓ４６（1971）'!$AJ$164</f>
        <v>0</v>
      </c>
      <c r="DG12" s="418">
        <f t="shared" si="71"/>
        <v>0</v>
      </c>
      <c r="DH12" s="418">
        <f t="shared" si="72"/>
        <v>0</v>
      </c>
      <c r="DI12" s="409">
        <f>'Ｓ４６（1971）'!$AJ$165</f>
        <v>0</v>
      </c>
      <c r="DJ12" s="416">
        <f t="shared" si="73"/>
        <v>0</v>
      </c>
      <c r="DK12" s="417">
        <f t="shared" si="74"/>
        <v>0</v>
      </c>
      <c r="DL12" s="409">
        <f>'Ｓ４６（1971）'!$AJ$166</f>
        <v>3230</v>
      </c>
      <c r="DM12" s="418">
        <f t="shared" si="75"/>
        <v>65</v>
      </c>
      <c r="DN12" s="418">
        <f t="shared" si="76"/>
        <v>2665</v>
      </c>
      <c r="DO12" s="409">
        <f>'Ｓ４６（1971）'!$AJ$167</f>
        <v>0</v>
      </c>
      <c r="DP12" s="418">
        <f t="shared" si="77"/>
        <v>0</v>
      </c>
      <c r="DQ12" s="418">
        <f t="shared" si="78"/>
        <v>0</v>
      </c>
      <c r="DR12" s="409">
        <f>'Ｓ４６（1971）'!$AJ$168</f>
        <v>0</v>
      </c>
      <c r="DS12" s="418">
        <f t="shared" si="79"/>
        <v>0</v>
      </c>
      <c r="DT12" s="418">
        <f t="shared" si="80"/>
        <v>0</v>
      </c>
      <c r="DU12" s="409">
        <f>'Ｓ４６（1971）'!$AJ$169</f>
        <v>0</v>
      </c>
      <c r="DV12" s="418">
        <f t="shared" si="81"/>
        <v>0</v>
      </c>
      <c r="DW12" s="418">
        <f t="shared" si="82"/>
        <v>0</v>
      </c>
      <c r="DX12" s="409">
        <f>'Ｓ４６（1971）'!$AJ$170</f>
        <v>0</v>
      </c>
      <c r="DY12" s="418">
        <f t="shared" si="83"/>
        <v>0</v>
      </c>
      <c r="DZ12" s="418">
        <f t="shared" si="84"/>
        <v>0</v>
      </c>
      <c r="EA12" s="409">
        <f>'Ｓ４６（1971）'!$AJ$171</f>
        <v>0</v>
      </c>
      <c r="EB12" s="418">
        <f t="shared" si="85"/>
        <v>0</v>
      </c>
      <c r="EC12" s="418">
        <f t="shared" si="86"/>
        <v>0</v>
      </c>
      <c r="ED12" s="409">
        <f>'Ｓ４６（1971）'!$AJ$172</f>
        <v>0</v>
      </c>
      <c r="EE12" s="418">
        <f t="shared" si="87"/>
        <v>0</v>
      </c>
      <c r="EF12" s="418">
        <f t="shared" si="88"/>
        <v>0</v>
      </c>
      <c r="EG12" s="409">
        <f>'Ｓ４６（1971）'!$AJ$173</f>
        <v>0</v>
      </c>
      <c r="EH12" s="418">
        <f t="shared" si="89"/>
        <v>0</v>
      </c>
      <c r="EI12" s="418">
        <f t="shared" si="90"/>
        <v>0</v>
      </c>
      <c r="EJ12" s="409">
        <f>'Ｓ４６（1971）'!$AJ$174</f>
        <v>0</v>
      </c>
      <c r="EK12" s="418">
        <f t="shared" si="91"/>
        <v>0</v>
      </c>
      <c r="EL12" s="417">
        <f t="shared" si="92"/>
        <v>0</v>
      </c>
      <c r="EM12" s="409">
        <f>'Ｓ４６（1971）'!$AJ$175</f>
        <v>0</v>
      </c>
      <c r="EN12" s="418">
        <f t="shared" si="93"/>
        <v>0</v>
      </c>
      <c r="EO12" s="436">
        <f t="shared" si="94"/>
        <v>0</v>
      </c>
      <c r="EP12" s="407">
        <f t="shared" si="95"/>
        <v>9774</v>
      </c>
      <c r="EQ12" s="412">
        <f t="shared" si="96"/>
        <v>105</v>
      </c>
      <c r="ER12" s="410">
        <f t="shared" si="97"/>
        <v>8909</v>
      </c>
    </row>
    <row r="13" spans="1:148" ht="17.100000000000001" customHeight="1">
      <c r="A13" s="376"/>
      <c r="B13" s="413"/>
      <c r="C13" s="414">
        <v>47</v>
      </c>
      <c r="D13" s="415">
        <f t="shared" si="0"/>
        <v>40</v>
      </c>
      <c r="E13" s="407">
        <f>'Ｓ４７(1972)'!$AJ$124</f>
        <v>0</v>
      </c>
      <c r="F13" s="418">
        <f t="shared" si="1"/>
        <v>0</v>
      </c>
      <c r="G13" s="418">
        <f t="shared" si="2"/>
        <v>0</v>
      </c>
      <c r="H13" s="409">
        <f>'Ｓ４７(1972)'!$AJ$125</f>
        <v>0</v>
      </c>
      <c r="I13" s="418">
        <f t="shared" si="3"/>
        <v>0</v>
      </c>
      <c r="J13" s="417">
        <f t="shared" si="4"/>
        <v>0</v>
      </c>
      <c r="K13" s="409">
        <f>'Ｓ４７(1972)'!$AJ$127</f>
        <v>0</v>
      </c>
      <c r="L13" s="418">
        <f t="shared" si="5"/>
        <v>0</v>
      </c>
      <c r="M13" s="418">
        <f t="shared" si="6"/>
        <v>0</v>
      </c>
      <c r="N13" s="409">
        <f>'Ｓ４７(1972)'!$AJ$128</f>
        <v>0</v>
      </c>
      <c r="O13" s="418">
        <f t="shared" si="7"/>
        <v>0</v>
      </c>
      <c r="P13" s="417">
        <f t="shared" si="8"/>
        <v>0</v>
      </c>
      <c r="Q13" s="409">
        <f>'Ｓ４７(1972)'!$AJ$130</f>
        <v>0</v>
      </c>
      <c r="R13" s="418">
        <f t="shared" si="9"/>
        <v>0</v>
      </c>
      <c r="S13" s="418">
        <f t="shared" si="10"/>
        <v>0</v>
      </c>
      <c r="T13" s="409">
        <f>'Ｓ４７(1972)'!$AJ$131</f>
        <v>0</v>
      </c>
      <c r="U13" s="418">
        <f t="shared" si="11"/>
        <v>0</v>
      </c>
      <c r="V13" s="418">
        <f t="shared" si="12"/>
        <v>0</v>
      </c>
      <c r="W13" s="409">
        <f>'Ｓ４７(1972)'!$AJ$132</f>
        <v>0</v>
      </c>
      <c r="X13" s="418">
        <f t="shared" si="13"/>
        <v>0</v>
      </c>
      <c r="Y13" s="418">
        <f t="shared" si="14"/>
        <v>0</v>
      </c>
      <c r="Z13" s="409">
        <f>'Ｓ４７(1972)'!$AJ$133</f>
        <v>0</v>
      </c>
      <c r="AA13" s="418">
        <f t="shared" si="15"/>
        <v>0</v>
      </c>
      <c r="AB13" s="418">
        <f t="shared" si="16"/>
        <v>0</v>
      </c>
      <c r="AC13" s="409">
        <f>'Ｓ４７(1972)'!$AJ$134</f>
        <v>0</v>
      </c>
      <c r="AD13" s="418">
        <f t="shared" si="17"/>
        <v>0</v>
      </c>
      <c r="AE13" s="417">
        <f t="shared" si="18"/>
        <v>0</v>
      </c>
      <c r="AF13" s="409">
        <f>'Ｓ４７(1972)'!$AJ$135</f>
        <v>0</v>
      </c>
      <c r="AG13" s="418">
        <f t="shared" si="19"/>
        <v>0</v>
      </c>
      <c r="AH13" s="417">
        <f t="shared" si="20"/>
        <v>0</v>
      </c>
      <c r="AI13" s="409">
        <f>'Ｓ４７(1972)'!$AJ$136</f>
        <v>0</v>
      </c>
      <c r="AJ13" s="418">
        <f t="shared" si="21"/>
        <v>0</v>
      </c>
      <c r="AK13" s="418">
        <f t="shared" si="22"/>
        <v>0</v>
      </c>
      <c r="AL13" s="409">
        <f>'Ｓ４７(1972)'!$AJ$137</f>
        <v>0</v>
      </c>
      <c r="AM13" s="418">
        <f t="shared" si="23"/>
        <v>0</v>
      </c>
      <c r="AN13" s="418">
        <f t="shared" si="24"/>
        <v>0</v>
      </c>
      <c r="AO13" s="409">
        <f>'Ｓ４７(1972)'!$AJ$138</f>
        <v>0</v>
      </c>
      <c r="AP13" s="418">
        <f t="shared" si="25"/>
        <v>0</v>
      </c>
      <c r="AQ13" s="418">
        <f t="shared" si="26"/>
        <v>0</v>
      </c>
      <c r="AR13" s="409">
        <f>'Ｓ４７(1972)'!$AJ$139</f>
        <v>0</v>
      </c>
      <c r="AS13" s="418">
        <f t="shared" si="27"/>
        <v>0</v>
      </c>
      <c r="AT13" s="418">
        <f t="shared" si="28"/>
        <v>0</v>
      </c>
      <c r="AU13" s="409">
        <f>'Ｓ４７(1972)'!$AJ$140</f>
        <v>0</v>
      </c>
      <c r="AV13" s="418">
        <f t="shared" si="29"/>
        <v>0</v>
      </c>
      <c r="AW13" s="418">
        <f t="shared" si="30"/>
        <v>0</v>
      </c>
      <c r="AX13" s="409">
        <f>'Ｓ４７(1972)'!$AJ$141</f>
        <v>0</v>
      </c>
      <c r="AY13" s="418">
        <f t="shared" si="31"/>
        <v>0</v>
      </c>
      <c r="AZ13" s="418">
        <f t="shared" si="32"/>
        <v>0</v>
      </c>
      <c r="BA13" s="409">
        <f>'Ｓ４７(1972)'!$AJ$142</f>
        <v>0</v>
      </c>
      <c r="BB13" s="418">
        <f t="shared" si="33"/>
        <v>0</v>
      </c>
      <c r="BC13" s="418">
        <f t="shared" si="34"/>
        <v>0</v>
      </c>
      <c r="BD13" s="409">
        <f>'Ｓ４７(1972)'!$AJ$143</f>
        <v>0</v>
      </c>
      <c r="BE13" s="418">
        <f t="shared" si="35"/>
        <v>0</v>
      </c>
      <c r="BF13" s="417">
        <f t="shared" si="36"/>
        <v>0</v>
      </c>
      <c r="BG13" s="409">
        <f>'Ｓ４７(1972)'!$AJ$145</f>
        <v>0</v>
      </c>
      <c r="BH13" s="418">
        <f t="shared" si="37"/>
        <v>0</v>
      </c>
      <c r="BI13" s="418">
        <f t="shared" si="38"/>
        <v>0</v>
      </c>
      <c r="BJ13" s="409">
        <f>'Ｓ４７(1972)'!$AJ$146</f>
        <v>0</v>
      </c>
      <c r="BK13" s="418">
        <f t="shared" si="39"/>
        <v>0</v>
      </c>
      <c r="BL13" s="418">
        <f t="shared" si="40"/>
        <v>0</v>
      </c>
      <c r="BM13" s="409">
        <f>'Ｓ４７(1972)'!$AJ$147</f>
        <v>0</v>
      </c>
      <c r="BN13" s="418">
        <f t="shared" si="41"/>
        <v>0</v>
      </c>
      <c r="BO13" s="417">
        <f t="shared" si="42"/>
        <v>0</v>
      </c>
      <c r="BP13" s="407">
        <f>'Ｓ４７(1972)'!$AJ$148</f>
        <v>0</v>
      </c>
      <c r="BQ13" s="418">
        <f t="shared" si="43"/>
        <v>0</v>
      </c>
      <c r="BR13" s="418">
        <f t="shared" si="44"/>
        <v>0</v>
      </c>
      <c r="BS13" s="409">
        <f>'Ｓ４７(1972)'!$AJ$149</f>
        <v>0</v>
      </c>
      <c r="BT13" s="418">
        <f t="shared" si="45"/>
        <v>0</v>
      </c>
      <c r="BU13" s="418">
        <f t="shared" si="46"/>
        <v>0</v>
      </c>
      <c r="BV13" s="409">
        <f>'Ｓ４７(1972)'!$AJ$150</f>
        <v>0</v>
      </c>
      <c r="BW13" s="418">
        <f t="shared" si="47"/>
        <v>0</v>
      </c>
      <c r="BX13" s="418">
        <f t="shared" si="48"/>
        <v>0</v>
      </c>
      <c r="BY13" s="409">
        <f>'Ｓ４７(1972)'!$AJ$151</f>
        <v>0</v>
      </c>
      <c r="BZ13" s="418">
        <f t="shared" si="49"/>
        <v>0</v>
      </c>
      <c r="CA13" s="418">
        <f t="shared" si="50"/>
        <v>0</v>
      </c>
      <c r="CB13" s="409">
        <f>'Ｓ４７(1972)'!$AJ$152</f>
        <v>0</v>
      </c>
      <c r="CC13" s="418">
        <f t="shared" si="51"/>
        <v>0</v>
      </c>
      <c r="CD13" s="418">
        <f t="shared" si="52"/>
        <v>0</v>
      </c>
      <c r="CE13" s="409">
        <f>'Ｓ４７(1972)'!$AJ$153</f>
        <v>0</v>
      </c>
      <c r="CF13" s="418">
        <f t="shared" si="53"/>
        <v>0</v>
      </c>
      <c r="CG13" s="418">
        <f t="shared" si="54"/>
        <v>0</v>
      </c>
      <c r="CH13" s="409">
        <f>'Ｓ４７(1972)'!$AJ$155</f>
        <v>0</v>
      </c>
      <c r="CI13" s="418">
        <f t="shared" si="55"/>
        <v>0</v>
      </c>
      <c r="CJ13" s="418">
        <f t="shared" si="56"/>
        <v>0</v>
      </c>
      <c r="CK13" s="409">
        <f>'Ｓ４７(1972)'!$AJ$156</f>
        <v>0</v>
      </c>
      <c r="CL13" s="416">
        <f t="shared" si="57"/>
        <v>0</v>
      </c>
      <c r="CM13" s="418">
        <f t="shared" si="58"/>
        <v>0</v>
      </c>
      <c r="CN13" s="409">
        <f>'Ｓ４７(1972)'!$AJ$157</f>
        <v>0</v>
      </c>
      <c r="CO13" s="418">
        <f t="shared" si="59"/>
        <v>0</v>
      </c>
      <c r="CP13" s="418">
        <f t="shared" si="60"/>
        <v>0</v>
      </c>
      <c r="CQ13" s="409">
        <f>'Ｓ４７(1972)'!$AJ$158</f>
        <v>0</v>
      </c>
      <c r="CR13" s="418">
        <f t="shared" si="61"/>
        <v>0</v>
      </c>
      <c r="CS13" s="418">
        <f t="shared" si="62"/>
        <v>0</v>
      </c>
      <c r="CT13" s="409">
        <f>'Ｓ４７(1972)'!$AJ$159</f>
        <v>0</v>
      </c>
      <c r="CU13" s="418">
        <f t="shared" si="63"/>
        <v>0</v>
      </c>
      <c r="CV13" s="418">
        <f t="shared" si="64"/>
        <v>0</v>
      </c>
      <c r="CW13" s="409">
        <f>'Ｓ４７(1972)'!$AJ$160</f>
        <v>3187</v>
      </c>
      <c r="CX13" s="418">
        <f t="shared" si="65"/>
        <v>67</v>
      </c>
      <c r="CY13" s="418">
        <f t="shared" si="66"/>
        <v>3187</v>
      </c>
      <c r="CZ13" s="409">
        <f>'Ｓ４７(1972)'!$AJ$161</f>
        <v>0</v>
      </c>
      <c r="DA13" s="418">
        <f t="shared" si="67"/>
        <v>0</v>
      </c>
      <c r="DB13" s="418">
        <f t="shared" si="68"/>
        <v>0</v>
      </c>
      <c r="DC13" s="409">
        <f>'Ｓ４７(1972)'!$AJ$162</f>
        <v>0</v>
      </c>
      <c r="DD13" s="418">
        <f t="shared" si="69"/>
        <v>0</v>
      </c>
      <c r="DE13" s="417">
        <f t="shared" si="70"/>
        <v>0</v>
      </c>
      <c r="DF13" s="409">
        <f>'Ｓ４７(1972)'!$AJ$164</f>
        <v>0</v>
      </c>
      <c r="DG13" s="418">
        <f t="shared" si="71"/>
        <v>0</v>
      </c>
      <c r="DH13" s="418">
        <f t="shared" si="72"/>
        <v>0</v>
      </c>
      <c r="DI13" s="409">
        <f>'Ｓ４７(1972)'!$AJ$165</f>
        <v>0</v>
      </c>
      <c r="DJ13" s="416">
        <f t="shared" si="73"/>
        <v>0</v>
      </c>
      <c r="DK13" s="417">
        <f t="shared" si="74"/>
        <v>0</v>
      </c>
      <c r="DL13" s="409">
        <f>'Ｓ４７(1972)'!$AJ$166</f>
        <v>1462</v>
      </c>
      <c r="DM13" s="418">
        <f t="shared" si="75"/>
        <v>29</v>
      </c>
      <c r="DN13" s="418">
        <f t="shared" si="76"/>
        <v>1160</v>
      </c>
      <c r="DO13" s="409">
        <f>'Ｓ４７(1972)'!$AJ$167</f>
        <v>0</v>
      </c>
      <c r="DP13" s="418">
        <f t="shared" si="77"/>
        <v>0</v>
      </c>
      <c r="DQ13" s="418">
        <f t="shared" si="78"/>
        <v>0</v>
      </c>
      <c r="DR13" s="409">
        <f>'Ｓ４７(1972)'!$AJ$168</f>
        <v>0</v>
      </c>
      <c r="DS13" s="418">
        <f t="shared" si="79"/>
        <v>0</v>
      </c>
      <c r="DT13" s="418">
        <f t="shared" si="80"/>
        <v>0</v>
      </c>
      <c r="DU13" s="409">
        <f>'Ｓ４７(1972)'!$AJ$169</f>
        <v>0</v>
      </c>
      <c r="DV13" s="418">
        <f t="shared" si="81"/>
        <v>0</v>
      </c>
      <c r="DW13" s="418">
        <f t="shared" si="82"/>
        <v>0</v>
      </c>
      <c r="DX13" s="409">
        <f>'Ｓ４７(1972)'!$AJ$170</f>
        <v>0</v>
      </c>
      <c r="DY13" s="418">
        <f t="shared" si="83"/>
        <v>0</v>
      </c>
      <c r="DZ13" s="418">
        <f t="shared" si="84"/>
        <v>0</v>
      </c>
      <c r="EA13" s="409">
        <f>'Ｓ４７(1972)'!$AJ$171</f>
        <v>0</v>
      </c>
      <c r="EB13" s="418">
        <f t="shared" si="85"/>
        <v>0</v>
      </c>
      <c r="EC13" s="418">
        <f t="shared" si="86"/>
        <v>0</v>
      </c>
      <c r="ED13" s="409">
        <f>'Ｓ４７(1972)'!$AJ$172</f>
        <v>0</v>
      </c>
      <c r="EE13" s="418">
        <f t="shared" si="87"/>
        <v>0</v>
      </c>
      <c r="EF13" s="418">
        <f t="shared" si="88"/>
        <v>0</v>
      </c>
      <c r="EG13" s="409">
        <f>'Ｓ４７(1972)'!$AJ$173</f>
        <v>0</v>
      </c>
      <c r="EH13" s="418">
        <f t="shared" si="89"/>
        <v>0</v>
      </c>
      <c r="EI13" s="418">
        <f t="shared" si="90"/>
        <v>0</v>
      </c>
      <c r="EJ13" s="409">
        <f>'Ｓ４７(1972)'!$AJ$174</f>
        <v>0</v>
      </c>
      <c r="EK13" s="418">
        <f t="shared" si="91"/>
        <v>0</v>
      </c>
      <c r="EL13" s="417">
        <f t="shared" si="92"/>
        <v>0</v>
      </c>
      <c r="EM13" s="409">
        <f>'Ｓ４７(1972)'!$AJ$175</f>
        <v>0</v>
      </c>
      <c r="EN13" s="418">
        <f t="shared" si="93"/>
        <v>0</v>
      </c>
      <c r="EO13" s="436">
        <f t="shared" si="94"/>
        <v>0</v>
      </c>
      <c r="EP13" s="407">
        <f t="shared" si="95"/>
        <v>4649</v>
      </c>
      <c r="EQ13" s="412">
        <f t="shared" si="96"/>
        <v>96</v>
      </c>
      <c r="ER13" s="410">
        <f t="shared" si="97"/>
        <v>4347</v>
      </c>
    </row>
    <row r="14" spans="1:148" ht="17.100000000000001" customHeight="1">
      <c r="A14" s="376"/>
      <c r="B14" s="413"/>
      <c r="C14" s="414">
        <v>48</v>
      </c>
      <c r="D14" s="415">
        <f t="shared" si="0"/>
        <v>39</v>
      </c>
      <c r="E14" s="407">
        <f>'Ｓ４８（1973）'!$AJ$124</f>
        <v>0</v>
      </c>
      <c r="F14" s="418">
        <f t="shared" si="1"/>
        <v>0</v>
      </c>
      <c r="G14" s="418">
        <f t="shared" si="2"/>
        <v>0</v>
      </c>
      <c r="H14" s="409">
        <f>'Ｓ４８（1973）'!$AJ$125</f>
        <v>0</v>
      </c>
      <c r="I14" s="418">
        <f t="shared" si="3"/>
        <v>0</v>
      </c>
      <c r="J14" s="417">
        <f t="shared" si="4"/>
        <v>0</v>
      </c>
      <c r="K14" s="409">
        <f>'Ｓ４８（1973）'!$AJ$127</f>
        <v>3062</v>
      </c>
      <c r="L14" s="418">
        <f t="shared" si="5"/>
        <v>0</v>
      </c>
      <c r="M14" s="418">
        <f t="shared" si="6"/>
        <v>3062</v>
      </c>
      <c r="N14" s="409">
        <f>'Ｓ４８（1973）'!$AJ$128</f>
        <v>600</v>
      </c>
      <c r="O14" s="418">
        <f t="shared" si="7"/>
        <v>0</v>
      </c>
      <c r="P14" s="417">
        <f t="shared" si="8"/>
        <v>600</v>
      </c>
      <c r="Q14" s="409">
        <f>'Ｓ４８（1973）'!$AJ$130</f>
        <v>0</v>
      </c>
      <c r="R14" s="418">
        <f t="shared" si="9"/>
        <v>0</v>
      </c>
      <c r="S14" s="418">
        <f t="shared" si="10"/>
        <v>0</v>
      </c>
      <c r="T14" s="409">
        <f>'Ｓ４８（1973）'!$AJ$131</f>
        <v>0</v>
      </c>
      <c r="U14" s="418">
        <f t="shared" si="11"/>
        <v>0</v>
      </c>
      <c r="V14" s="418">
        <f t="shared" si="12"/>
        <v>0</v>
      </c>
      <c r="W14" s="409">
        <f>'Ｓ４８（1973）'!$AJ$132</f>
        <v>0</v>
      </c>
      <c r="X14" s="418">
        <f t="shared" si="13"/>
        <v>0</v>
      </c>
      <c r="Y14" s="418">
        <f t="shared" si="14"/>
        <v>0</v>
      </c>
      <c r="Z14" s="409">
        <f>'Ｓ４８（1973）'!$AJ$133</f>
        <v>0</v>
      </c>
      <c r="AA14" s="418">
        <f t="shared" si="15"/>
        <v>0</v>
      </c>
      <c r="AB14" s="418">
        <f t="shared" si="16"/>
        <v>0</v>
      </c>
      <c r="AC14" s="409">
        <f>'Ｓ４８（1973）'!$AJ$134</f>
        <v>0</v>
      </c>
      <c r="AD14" s="418">
        <f t="shared" si="17"/>
        <v>0</v>
      </c>
      <c r="AE14" s="417">
        <f t="shared" si="18"/>
        <v>0</v>
      </c>
      <c r="AF14" s="409">
        <f>'Ｓ４８（1973）'!$AJ$135</f>
        <v>0</v>
      </c>
      <c r="AG14" s="418">
        <f t="shared" si="19"/>
        <v>0</v>
      </c>
      <c r="AH14" s="417">
        <f t="shared" si="20"/>
        <v>0</v>
      </c>
      <c r="AI14" s="409">
        <f>'Ｓ４８（1973）'!$AJ$136</f>
        <v>0</v>
      </c>
      <c r="AJ14" s="418">
        <f t="shared" si="21"/>
        <v>0</v>
      </c>
      <c r="AK14" s="418">
        <f t="shared" si="22"/>
        <v>0</v>
      </c>
      <c r="AL14" s="409">
        <f>'Ｓ４８（1973）'!$AJ$137</f>
        <v>0</v>
      </c>
      <c r="AM14" s="418">
        <f t="shared" si="23"/>
        <v>0</v>
      </c>
      <c r="AN14" s="418">
        <f t="shared" si="24"/>
        <v>0</v>
      </c>
      <c r="AO14" s="409">
        <f>'Ｓ４８（1973）'!$AJ$138</f>
        <v>0</v>
      </c>
      <c r="AP14" s="418">
        <f t="shared" si="25"/>
        <v>0</v>
      </c>
      <c r="AQ14" s="418">
        <f t="shared" si="26"/>
        <v>0</v>
      </c>
      <c r="AR14" s="409">
        <f>'Ｓ４８（1973）'!$AJ$139</f>
        <v>0</v>
      </c>
      <c r="AS14" s="418">
        <f t="shared" si="27"/>
        <v>0</v>
      </c>
      <c r="AT14" s="418">
        <f t="shared" si="28"/>
        <v>0</v>
      </c>
      <c r="AU14" s="409">
        <f>'Ｓ４８（1973）'!$AJ$140</f>
        <v>0</v>
      </c>
      <c r="AV14" s="418">
        <f t="shared" si="29"/>
        <v>0</v>
      </c>
      <c r="AW14" s="418">
        <f t="shared" si="30"/>
        <v>0</v>
      </c>
      <c r="AX14" s="409">
        <f>'Ｓ４８（1973）'!$AJ$141</f>
        <v>0</v>
      </c>
      <c r="AY14" s="418">
        <f t="shared" si="31"/>
        <v>0</v>
      </c>
      <c r="AZ14" s="418">
        <f t="shared" si="32"/>
        <v>0</v>
      </c>
      <c r="BA14" s="409">
        <f>'Ｓ４８（1973）'!$AJ$142</f>
        <v>0</v>
      </c>
      <c r="BB14" s="418">
        <f t="shared" si="33"/>
        <v>0</v>
      </c>
      <c r="BC14" s="418">
        <f t="shared" si="34"/>
        <v>0</v>
      </c>
      <c r="BD14" s="409">
        <f>'Ｓ４８（1973）'!$AJ$143</f>
        <v>0</v>
      </c>
      <c r="BE14" s="418">
        <f t="shared" si="35"/>
        <v>0</v>
      </c>
      <c r="BF14" s="417">
        <f t="shared" si="36"/>
        <v>0</v>
      </c>
      <c r="BG14" s="409">
        <f>'Ｓ４８（1973）'!$AJ$145</f>
        <v>0</v>
      </c>
      <c r="BH14" s="418">
        <f t="shared" si="37"/>
        <v>0</v>
      </c>
      <c r="BI14" s="418">
        <f t="shared" si="38"/>
        <v>0</v>
      </c>
      <c r="BJ14" s="409">
        <f>'Ｓ４８（1973）'!$AJ$146</f>
        <v>0</v>
      </c>
      <c r="BK14" s="418">
        <f t="shared" si="39"/>
        <v>0</v>
      </c>
      <c r="BL14" s="418">
        <f t="shared" si="40"/>
        <v>0</v>
      </c>
      <c r="BM14" s="409">
        <f>'Ｓ４８（1973）'!$AJ$147</f>
        <v>0</v>
      </c>
      <c r="BN14" s="418">
        <f t="shared" si="41"/>
        <v>0</v>
      </c>
      <c r="BO14" s="417">
        <f t="shared" si="42"/>
        <v>0</v>
      </c>
      <c r="BP14" s="407">
        <f>'Ｓ４８（1973）'!$AJ$148</f>
        <v>4578</v>
      </c>
      <c r="BQ14" s="418">
        <f t="shared" si="43"/>
        <v>95</v>
      </c>
      <c r="BR14" s="418">
        <f t="shared" si="44"/>
        <v>3705</v>
      </c>
      <c r="BS14" s="409">
        <f>'Ｓ４８（1973）'!$AJ$149</f>
        <v>0</v>
      </c>
      <c r="BT14" s="418">
        <f t="shared" si="45"/>
        <v>0</v>
      </c>
      <c r="BU14" s="418">
        <f t="shared" si="46"/>
        <v>0</v>
      </c>
      <c r="BV14" s="409">
        <f>'Ｓ４８（1973）'!$AJ$150</f>
        <v>0</v>
      </c>
      <c r="BW14" s="418">
        <f t="shared" si="47"/>
        <v>0</v>
      </c>
      <c r="BX14" s="418">
        <f t="shared" si="48"/>
        <v>0</v>
      </c>
      <c r="BY14" s="409">
        <f>'Ｓ４８（1973）'!$AJ$151</f>
        <v>0</v>
      </c>
      <c r="BZ14" s="418">
        <f t="shared" si="49"/>
        <v>0</v>
      </c>
      <c r="CA14" s="418">
        <f t="shared" si="50"/>
        <v>0</v>
      </c>
      <c r="CB14" s="409">
        <f>'Ｓ４８（1973）'!$AJ$152</f>
        <v>0</v>
      </c>
      <c r="CC14" s="418">
        <f t="shared" si="51"/>
        <v>0</v>
      </c>
      <c r="CD14" s="418">
        <f t="shared" si="52"/>
        <v>0</v>
      </c>
      <c r="CE14" s="409">
        <f>'Ｓ４８（1973）'!$AJ$153</f>
        <v>0</v>
      </c>
      <c r="CF14" s="418">
        <f t="shared" si="53"/>
        <v>0</v>
      </c>
      <c r="CG14" s="418">
        <f t="shared" si="54"/>
        <v>0</v>
      </c>
      <c r="CH14" s="409">
        <f>'Ｓ４８（1973）'!$AJ$155</f>
        <v>0</v>
      </c>
      <c r="CI14" s="418">
        <f t="shared" si="55"/>
        <v>0</v>
      </c>
      <c r="CJ14" s="418">
        <f t="shared" si="56"/>
        <v>0</v>
      </c>
      <c r="CK14" s="409">
        <f>'Ｓ４８（1973）'!$AJ$156</f>
        <v>0</v>
      </c>
      <c r="CL14" s="416">
        <f t="shared" si="57"/>
        <v>0</v>
      </c>
      <c r="CM14" s="418">
        <f t="shared" si="58"/>
        <v>0</v>
      </c>
      <c r="CN14" s="409">
        <f>'Ｓ４８（1973）'!$AJ$157</f>
        <v>0</v>
      </c>
      <c r="CO14" s="418">
        <f t="shared" si="59"/>
        <v>0</v>
      </c>
      <c r="CP14" s="418">
        <f t="shared" si="60"/>
        <v>0</v>
      </c>
      <c r="CQ14" s="409">
        <f>'Ｓ４８（1973）'!$AJ$158</f>
        <v>0</v>
      </c>
      <c r="CR14" s="418">
        <f t="shared" si="61"/>
        <v>0</v>
      </c>
      <c r="CS14" s="418">
        <f t="shared" si="62"/>
        <v>0</v>
      </c>
      <c r="CT14" s="409">
        <f>'Ｓ４８（1973）'!$AJ$159</f>
        <v>0</v>
      </c>
      <c r="CU14" s="418">
        <f t="shared" si="63"/>
        <v>0</v>
      </c>
      <c r="CV14" s="418">
        <f t="shared" si="64"/>
        <v>0</v>
      </c>
      <c r="CW14" s="409">
        <f>'Ｓ４８（1973）'!$AJ$160</f>
        <v>12432</v>
      </c>
      <c r="CX14" s="418">
        <f t="shared" si="65"/>
        <v>311</v>
      </c>
      <c r="CY14" s="418">
        <f t="shared" si="66"/>
        <v>12129</v>
      </c>
      <c r="CZ14" s="409">
        <f>'Ｓ４８（1973）'!$AJ$161</f>
        <v>0</v>
      </c>
      <c r="DA14" s="418">
        <f t="shared" si="67"/>
        <v>0</v>
      </c>
      <c r="DB14" s="418">
        <f t="shared" si="68"/>
        <v>0</v>
      </c>
      <c r="DC14" s="409">
        <f>'Ｓ４８（1973）'!$AJ$162</f>
        <v>0</v>
      </c>
      <c r="DD14" s="418">
        <f t="shared" si="69"/>
        <v>0</v>
      </c>
      <c r="DE14" s="417">
        <f t="shared" si="70"/>
        <v>0</v>
      </c>
      <c r="DF14" s="409">
        <f>'Ｓ４８（1973）'!$AJ$164</f>
        <v>0</v>
      </c>
      <c r="DG14" s="418">
        <f t="shared" si="71"/>
        <v>0</v>
      </c>
      <c r="DH14" s="418">
        <f t="shared" si="72"/>
        <v>0</v>
      </c>
      <c r="DI14" s="409">
        <f>'Ｓ４８（1973）'!$AJ$165</f>
        <v>0</v>
      </c>
      <c r="DJ14" s="416">
        <f t="shared" si="73"/>
        <v>0</v>
      </c>
      <c r="DK14" s="417">
        <f t="shared" si="74"/>
        <v>0</v>
      </c>
      <c r="DL14" s="409">
        <f>'Ｓ４８（1973）'!$AJ$166</f>
        <v>2400</v>
      </c>
      <c r="DM14" s="418">
        <f t="shared" si="75"/>
        <v>48</v>
      </c>
      <c r="DN14" s="418">
        <f t="shared" si="76"/>
        <v>1872</v>
      </c>
      <c r="DO14" s="409">
        <f>'Ｓ４８（1973）'!$AJ$167</f>
        <v>0</v>
      </c>
      <c r="DP14" s="418">
        <f t="shared" si="77"/>
        <v>0</v>
      </c>
      <c r="DQ14" s="418">
        <f t="shared" si="78"/>
        <v>0</v>
      </c>
      <c r="DR14" s="409">
        <f>'Ｓ４８（1973）'!$AJ$168</f>
        <v>0</v>
      </c>
      <c r="DS14" s="418">
        <f t="shared" si="79"/>
        <v>0</v>
      </c>
      <c r="DT14" s="418">
        <f t="shared" si="80"/>
        <v>0</v>
      </c>
      <c r="DU14" s="409">
        <f>'Ｓ４８（1973）'!$AJ$169</f>
        <v>0</v>
      </c>
      <c r="DV14" s="418">
        <f t="shared" si="81"/>
        <v>0</v>
      </c>
      <c r="DW14" s="418">
        <f t="shared" si="82"/>
        <v>0</v>
      </c>
      <c r="DX14" s="409">
        <f>'Ｓ４８（1973）'!$AJ$170</f>
        <v>0</v>
      </c>
      <c r="DY14" s="418">
        <f t="shared" si="83"/>
        <v>0</v>
      </c>
      <c r="DZ14" s="418">
        <f t="shared" si="84"/>
        <v>0</v>
      </c>
      <c r="EA14" s="409">
        <f>'Ｓ４８（1973）'!$AJ$171</f>
        <v>0</v>
      </c>
      <c r="EB14" s="418">
        <f t="shared" si="85"/>
        <v>0</v>
      </c>
      <c r="EC14" s="418">
        <f t="shared" si="86"/>
        <v>0</v>
      </c>
      <c r="ED14" s="409">
        <f>'Ｓ４８（1973）'!$AJ$172</f>
        <v>0</v>
      </c>
      <c r="EE14" s="418">
        <f t="shared" si="87"/>
        <v>0</v>
      </c>
      <c r="EF14" s="418">
        <f t="shared" si="88"/>
        <v>0</v>
      </c>
      <c r="EG14" s="409">
        <f>'Ｓ４８（1973）'!$AJ$173</f>
        <v>0</v>
      </c>
      <c r="EH14" s="418">
        <f t="shared" si="89"/>
        <v>0</v>
      </c>
      <c r="EI14" s="418">
        <f t="shared" si="90"/>
        <v>0</v>
      </c>
      <c r="EJ14" s="409">
        <f>'Ｓ４８（1973）'!$AJ$174</f>
        <v>0</v>
      </c>
      <c r="EK14" s="418">
        <f t="shared" si="91"/>
        <v>0</v>
      </c>
      <c r="EL14" s="417">
        <f t="shared" si="92"/>
        <v>0</v>
      </c>
      <c r="EM14" s="409">
        <f>'Ｓ４８（1973）'!$AJ$175</f>
        <v>0</v>
      </c>
      <c r="EN14" s="418">
        <f t="shared" si="93"/>
        <v>0</v>
      </c>
      <c r="EO14" s="436">
        <f t="shared" si="94"/>
        <v>0</v>
      </c>
      <c r="EP14" s="407">
        <f t="shared" si="95"/>
        <v>23072</v>
      </c>
      <c r="EQ14" s="412">
        <f t="shared" si="96"/>
        <v>454</v>
      </c>
      <c r="ER14" s="410">
        <f t="shared" si="97"/>
        <v>21368</v>
      </c>
    </row>
    <row r="15" spans="1:148" ht="17.100000000000001" customHeight="1">
      <c r="A15" s="376"/>
      <c r="B15" s="413"/>
      <c r="C15" s="414">
        <v>49</v>
      </c>
      <c r="D15" s="415">
        <f t="shared" si="0"/>
        <v>38</v>
      </c>
      <c r="E15" s="407">
        <f>'Ｓ４９（1974）'!$AJ$124</f>
        <v>0</v>
      </c>
      <c r="F15" s="418">
        <f t="shared" si="1"/>
        <v>0</v>
      </c>
      <c r="G15" s="418">
        <f t="shared" si="2"/>
        <v>0</v>
      </c>
      <c r="H15" s="409">
        <f>'Ｓ４９（1974）'!$AJ$125</f>
        <v>0</v>
      </c>
      <c r="I15" s="418">
        <f t="shared" si="3"/>
        <v>0</v>
      </c>
      <c r="J15" s="417">
        <f t="shared" si="4"/>
        <v>0</v>
      </c>
      <c r="K15" s="409">
        <f>'Ｓ４９（1974）'!$AJ$127</f>
        <v>0</v>
      </c>
      <c r="L15" s="418">
        <f t="shared" si="5"/>
        <v>0</v>
      </c>
      <c r="M15" s="418">
        <f t="shared" si="6"/>
        <v>0</v>
      </c>
      <c r="N15" s="409">
        <f>'Ｓ４９（1974）'!$AJ$128</f>
        <v>0</v>
      </c>
      <c r="O15" s="418">
        <f t="shared" si="7"/>
        <v>0</v>
      </c>
      <c r="P15" s="417">
        <f t="shared" si="8"/>
        <v>0</v>
      </c>
      <c r="Q15" s="409">
        <f>'Ｓ４９（1974）'!$AJ$130</f>
        <v>0</v>
      </c>
      <c r="R15" s="418">
        <f t="shared" si="9"/>
        <v>0</v>
      </c>
      <c r="S15" s="418">
        <f t="shared" si="10"/>
        <v>0</v>
      </c>
      <c r="T15" s="409">
        <f>'Ｓ４９（1974）'!$AJ$131</f>
        <v>0</v>
      </c>
      <c r="U15" s="418">
        <f t="shared" si="11"/>
        <v>0</v>
      </c>
      <c r="V15" s="418">
        <f t="shared" si="12"/>
        <v>0</v>
      </c>
      <c r="W15" s="409">
        <f>'Ｓ４９（1974）'!$AJ$132</f>
        <v>0</v>
      </c>
      <c r="X15" s="418">
        <f t="shared" si="13"/>
        <v>0</v>
      </c>
      <c r="Y15" s="418">
        <f t="shared" si="14"/>
        <v>0</v>
      </c>
      <c r="Z15" s="409">
        <f>'Ｓ４９（1974）'!$AJ$133</f>
        <v>0</v>
      </c>
      <c r="AA15" s="418">
        <f t="shared" si="15"/>
        <v>0</v>
      </c>
      <c r="AB15" s="418">
        <f t="shared" si="16"/>
        <v>0</v>
      </c>
      <c r="AC15" s="409">
        <f>'Ｓ４９（1974）'!$AJ$134</f>
        <v>0</v>
      </c>
      <c r="AD15" s="418">
        <f t="shared" si="17"/>
        <v>0</v>
      </c>
      <c r="AE15" s="417">
        <f t="shared" si="18"/>
        <v>0</v>
      </c>
      <c r="AF15" s="409">
        <f>'Ｓ４９（1974）'!$AJ$135</f>
        <v>0</v>
      </c>
      <c r="AG15" s="418">
        <f t="shared" si="19"/>
        <v>0</v>
      </c>
      <c r="AH15" s="417">
        <f t="shared" si="20"/>
        <v>0</v>
      </c>
      <c r="AI15" s="409">
        <f>'Ｓ４９（1974）'!$AJ$136</f>
        <v>0</v>
      </c>
      <c r="AJ15" s="418">
        <f t="shared" si="21"/>
        <v>0</v>
      </c>
      <c r="AK15" s="418">
        <f t="shared" si="22"/>
        <v>0</v>
      </c>
      <c r="AL15" s="409">
        <f>'Ｓ４９（1974）'!$AJ$137</f>
        <v>0</v>
      </c>
      <c r="AM15" s="418">
        <f t="shared" si="23"/>
        <v>0</v>
      </c>
      <c r="AN15" s="418">
        <f t="shared" si="24"/>
        <v>0</v>
      </c>
      <c r="AO15" s="409">
        <f>'Ｓ４９（1974）'!$AJ$138</f>
        <v>0</v>
      </c>
      <c r="AP15" s="418">
        <f t="shared" si="25"/>
        <v>0</v>
      </c>
      <c r="AQ15" s="418">
        <f t="shared" si="26"/>
        <v>0</v>
      </c>
      <c r="AR15" s="409">
        <f>'Ｓ４９（1974）'!$AJ$139</f>
        <v>0</v>
      </c>
      <c r="AS15" s="418">
        <f t="shared" si="27"/>
        <v>0</v>
      </c>
      <c r="AT15" s="418">
        <f t="shared" si="28"/>
        <v>0</v>
      </c>
      <c r="AU15" s="409">
        <f>'Ｓ４９（1974）'!$AJ$140</f>
        <v>0</v>
      </c>
      <c r="AV15" s="418">
        <f t="shared" si="29"/>
        <v>0</v>
      </c>
      <c r="AW15" s="418">
        <f t="shared" si="30"/>
        <v>0</v>
      </c>
      <c r="AX15" s="409">
        <f>'Ｓ４９（1974）'!$AJ$141</f>
        <v>0</v>
      </c>
      <c r="AY15" s="418">
        <f t="shared" si="31"/>
        <v>0</v>
      </c>
      <c r="AZ15" s="418">
        <f t="shared" si="32"/>
        <v>0</v>
      </c>
      <c r="BA15" s="409">
        <f>'Ｓ４９（1974）'!$AJ$142</f>
        <v>0</v>
      </c>
      <c r="BB15" s="418">
        <f t="shared" si="33"/>
        <v>0</v>
      </c>
      <c r="BC15" s="418">
        <f t="shared" si="34"/>
        <v>0</v>
      </c>
      <c r="BD15" s="409">
        <f>'Ｓ４９（1974）'!$AJ$143</f>
        <v>0</v>
      </c>
      <c r="BE15" s="418">
        <f t="shared" si="35"/>
        <v>0</v>
      </c>
      <c r="BF15" s="417">
        <f t="shared" si="36"/>
        <v>0</v>
      </c>
      <c r="BG15" s="409">
        <f>'Ｓ４９（1974）'!$AJ$145</f>
        <v>0</v>
      </c>
      <c r="BH15" s="418">
        <f t="shared" si="37"/>
        <v>0</v>
      </c>
      <c r="BI15" s="418">
        <f t="shared" si="38"/>
        <v>0</v>
      </c>
      <c r="BJ15" s="409">
        <f>'Ｓ４９（1974）'!$AJ$146</f>
        <v>0</v>
      </c>
      <c r="BK15" s="418">
        <f t="shared" si="39"/>
        <v>0</v>
      </c>
      <c r="BL15" s="418">
        <f t="shared" si="40"/>
        <v>0</v>
      </c>
      <c r="BM15" s="409">
        <f>'Ｓ４９（1974）'!$AJ$147</f>
        <v>0</v>
      </c>
      <c r="BN15" s="418">
        <f t="shared" si="41"/>
        <v>0</v>
      </c>
      <c r="BO15" s="417">
        <f t="shared" si="42"/>
        <v>0</v>
      </c>
      <c r="BP15" s="407">
        <f>'Ｓ４９（1974）'!$AJ$148</f>
        <v>10806</v>
      </c>
      <c r="BQ15" s="418">
        <f t="shared" si="43"/>
        <v>225</v>
      </c>
      <c r="BR15" s="418">
        <f t="shared" si="44"/>
        <v>8550</v>
      </c>
      <c r="BS15" s="409">
        <f>'Ｓ４９（1974）'!$AJ$149</f>
        <v>0</v>
      </c>
      <c r="BT15" s="418">
        <f t="shared" si="45"/>
        <v>0</v>
      </c>
      <c r="BU15" s="418">
        <f t="shared" si="46"/>
        <v>0</v>
      </c>
      <c r="BV15" s="409">
        <f>'Ｓ４９（1974）'!$AJ$150</f>
        <v>0</v>
      </c>
      <c r="BW15" s="418">
        <f t="shared" si="47"/>
        <v>0</v>
      </c>
      <c r="BX15" s="418">
        <f t="shared" si="48"/>
        <v>0</v>
      </c>
      <c r="BY15" s="409">
        <f>'Ｓ４９（1974）'!$AJ$151</f>
        <v>0</v>
      </c>
      <c r="BZ15" s="418">
        <f t="shared" si="49"/>
        <v>0</v>
      </c>
      <c r="CA15" s="418">
        <f t="shared" si="50"/>
        <v>0</v>
      </c>
      <c r="CB15" s="409">
        <f>'Ｓ４９（1974）'!$AJ$152</f>
        <v>0</v>
      </c>
      <c r="CC15" s="418">
        <f t="shared" si="51"/>
        <v>0</v>
      </c>
      <c r="CD15" s="418">
        <f t="shared" si="52"/>
        <v>0</v>
      </c>
      <c r="CE15" s="409">
        <f>'Ｓ４９（1974）'!$AJ$153</f>
        <v>0</v>
      </c>
      <c r="CF15" s="418">
        <f t="shared" si="53"/>
        <v>0</v>
      </c>
      <c r="CG15" s="418">
        <f t="shared" si="54"/>
        <v>0</v>
      </c>
      <c r="CH15" s="409">
        <f>'Ｓ４９（1974）'!$AJ$155</f>
        <v>0</v>
      </c>
      <c r="CI15" s="418">
        <f t="shared" si="55"/>
        <v>0</v>
      </c>
      <c r="CJ15" s="418">
        <f t="shared" si="56"/>
        <v>0</v>
      </c>
      <c r="CK15" s="409">
        <f>'Ｓ４９（1974）'!$AJ$156</f>
        <v>0</v>
      </c>
      <c r="CL15" s="416">
        <f t="shared" si="57"/>
        <v>0</v>
      </c>
      <c r="CM15" s="418">
        <f t="shared" si="58"/>
        <v>0</v>
      </c>
      <c r="CN15" s="409">
        <f>'Ｓ４９（1974）'!$AJ$157</f>
        <v>0</v>
      </c>
      <c r="CO15" s="418">
        <f t="shared" si="59"/>
        <v>0</v>
      </c>
      <c r="CP15" s="418">
        <f t="shared" si="60"/>
        <v>0</v>
      </c>
      <c r="CQ15" s="409">
        <f>'Ｓ４９（1974）'!$AJ$158</f>
        <v>0</v>
      </c>
      <c r="CR15" s="418">
        <f t="shared" si="61"/>
        <v>0</v>
      </c>
      <c r="CS15" s="418">
        <f t="shared" si="62"/>
        <v>0</v>
      </c>
      <c r="CT15" s="409">
        <f>'Ｓ４９（1974）'!$AJ$159</f>
        <v>0</v>
      </c>
      <c r="CU15" s="418">
        <f t="shared" si="63"/>
        <v>0</v>
      </c>
      <c r="CV15" s="418">
        <f t="shared" si="64"/>
        <v>0</v>
      </c>
      <c r="CW15" s="409">
        <f>'Ｓ４９（1974）'!$AJ$160</f>
        <v>0</v>
      </c>
      <c r="CX15" s="418">
        <f t="shared" si="65"/>
        <v>0</v>
      </c>
      <c r="CY15" s="418">
        <f t="shared" si="66"/>
        <v>0</v>
      </c>
      <c r="CZ15" s="409">
        <f>'Ｓ４９（1974）'!$AJ$161</f>
        <v>0</v>
      </c>
      <c r="DA15" s="418">
        <f t="shared" si="67"/>
        <v>0</v>
      </c>
      <c r="DB15" s="418">
        <f t="shared" si="68"/>
        <v>0</v>
      </c>
      <c r="DC15" s="409">
        <f>'Ｓ４９（1974）'!$AJ$162</f>
        <v>0</v>
      </c>
      <c r="DD15" s="418">
        <f t="shared" si="69"/>
        <v>0</v>
      </c>
      <c r="DE15" s="417">
        <f t="shared" si="70"/>
        <v>0</v>
      </c>
      <c r="DF15" s="409">
        <f>'Ｓ４９（1974）'!$AJ$164</f>
        <v>0</v>
      </c>
      <c r="DG15" s="418">
        <f t="shared" si="71"/>
        <v>0</v>
      </c>
      <c r="DH15" s="418">
        <f t="shared" si="72"/>
        <v>0</v>
      </c>
      <c r="DI15" s="409">
        <f>'Ｓ４９（1974）'!$AJ$165</f>
        <v>0</v>
      </c>
      <c r="DJ15" s="416">
        <f t="shared" si="73"/>
        <v>0</v>
      </c>
      <c r="DK15" s="417">
        <f t="shared" si="74"/>
        <v>0</v>
      </c>
      <c r="DL15" s="409">
        <f>'Ｓ４９（1974）'!$AJ$166</f>
        <v>0</v>
      </c>
      <c r="DM15" s="418">
        <f t="shared" si="75"/>
        <v>0</v>
      </c>
      <c r="DN15" s="418">
        <f t="shared" si="76"/>
        <v>0</v>
      </c>
      <c r="DO15" s="409">
        <f>'Ｓ４９（1974）'!$AJ$167</f>
        <v>65621</v>
      </c>
      <c r="DP15" s="418">
        <f t="shared" si="77"/>
        <v>1312</v>
      </c>
      <c r="DQ15" s="418">
        <f t="shared" si="78"/>
        <v>49856</v>
      </c>
      <c r="DR15" s="409">
        <f>'Ｓ４９（1974）'!$AJ$168</f>
        <v>0</v>
      </c>
      <c r="DS15" s="418">
        <f t="shared" si="79"/>
        <v>0</v>
      </c>
      <c r="DT15" s="418">
        <f t="shared" si="80"/>
        <v>0</v>
      </c>
      <c r="DU15" s="409">
        <f>'Ｓ４９（1974）'!$AJ$169</f>
        <v>0</v>
      </c>
      <c r="DV15" s="418">
        <f t="shared" si="81"/>
        <v>0</v>
      </c>
      <c r="DW15" s="418">
        <f t="shared" si="82"/>
        <v>0</v>
      </c>
      <c r="DX15" s="409">
        <f>'Ｓ４９（1974）'!$AJ$170</f>
        <v>0</v>
      </c>
      <c r="DY15" s="418">
        <f t="shared" si="83"/>
        <v>0</v>
      </c>
      <c r="DZ15" s="418">
        <f t="shared" si="84"/>
        <v>0</v>
      </c>
      <c r="EA15" s="409">
        <f>'Ｓ４９（1974）'!$AJ$171</f>
        <v>0</v>
      </c>
      <c r="EB15" s="418">
        <f t="shared" si="85"/>
        <v>0</v>
      </c>
      <c r="EC15" s="418">
        <f t="shared" si="86"/>
        <v>0</v>
      </c>
      <c r="ED15" s="409">
        <f>'Ｓ４９（1974）'!$AJ$172</f>
        <v>0</v>
      </c>
      <c r="EE15" s="418">
        <f t="shared" si="87"/>
        <v>0</v>
      </c>
      <c r="EF15" s="418">
        <f t="shared" si="88"/>
        <v>0</v>
      </c>
      <c r="EG15" s="409">
        <f>'Ｓ４９（1974）'!$AJ$173</f>
        <v>0</v>
      </c>
      <c r="EH15" s="418">
        <f t="shared" si="89"/>
        <v>0</v>
      </c>
      <c r="EI15" s="418">
        <f t="shared" si="90"/>
        <v>0</v>
      </c>
      <c r="EJ15" s="409">
        <f>'Ｓ４９（1974）'!$AJ$174</f>
        <v>0</v>
      </c>
      <c r="EK15" s="418">
        <f t="shared" si="91"/>
        <v>0</v>
      </c>
      <c r="EL15" s="417">
        <f t="shared" si="92"/>
        <v>0</v>
      </c>
      <c r="EM15" s="409">
        <f>'Ｓ４９（1974）'!$AJ$175</f>
        <v>0</v>
      </c>
      <c r="EN15" s="418">
        <f t="shared" si="93"/>
        <v>0</v>
      </c>
      <c r="EO15" s="436">
        <f t="shared" si="94"/>
        <v>0</v>
      </c>
      <c r="EP15" s="407">
        <f t="shared" si="95"/>
        <v>76427</v>
      </c>
      <c r="EQ15" s="412">
        <f t="shared" si="96"/>
        <v>1537</v>
      </c>
      <c r="ER15" s="410">
        <f t="shared" si="97"/>
        <v>58406</v>
      </c>
    </row>
    <row r="16" spans="1:148" ht="17.100000000000001" customHeight="1">
      <c r="A16" s="376"/>
      <c r="B16" s="413"/>
      <c r="C16" s="414">
        <v>50</v>
      </c>
      <c r="D16" s="415">
        <f t="shared" si="0"/>
        <v>37</v>
      </c>
      <c r="E16" s="407">
        <f>'Ｓ５０（1975）'!$AJ$124</f>
        <v>0</v>
      </c>
      <c r="F16" s="418">
        <f t="shared" si="1"/>
        <v>0</v>
      </c>
      <c r="G16" s="418">
        <f t="shared" si="2"/>
        <v>0</v>
      </c>
      <c r="H16" s="409">
        <f>'Ｓ５０（1975）'!$AJ$125</f>
        <v>0</v>
      </c>
      <c r="I16" s="418">
        <f t="shared" si="3"/>
        <v>0</v>
      </c>
      <c r="J16" s="417">
        <f t="shared" si="4"/>
        <v>0</v>
      </c>
      <c r="K16" s="409">
        <f>'Ｓ５０（1975）'!$AJ$127</f>
        <v>0</v>
      </c>
      <c r="L16" s="418">
        <f t="shared" si="5"/>
        <v>0</v>
      </c>
      <c r="M16" s="418">
        <f t="shared" si="6"/>
        <v>0</v>
      </c>
      <c r="N16" s="409">
        <f>'Ｓ５０（1975）'!$AJ$128</f>
        <v>0</v>
      </c>
      <c r="O16" s="418">
        <f t="shared" si="7"/>
        <v>0</v>
      </c>
      <c r="P16" s="417">
        <f t="shared" si="8"/>
        <v>0</v>
      </c>
      <c r="Q16" s="409">
        <f>'Ｓ５０（1975）'!$AJ$130</f>
        <v>0</v>
      </c>
      <c r="R16" s="418">
        <f t="shared" si="9"/>
        <v>0</v>
      </c>
      <c r="S16" s="418">
        <f t="shared" si="10"/>
        <v>0</v>
      </c>
      <c r="T16" s="409">
        <f>'Ｓ５０（1975）'!$AJ$131</f>
        <v>0</v>
      </c>
      <c r="U16" s="418">
        <f t="shared" si="11"/>
        <v>0</v>
      </c>
      <c r="V16" s="418">
        <f t="shared" si="12"/>
        <v>0</v>
      </c>
      <c r="W16" s="409">
        <f>'Ｓ５０（1975）'!$AJ$132</f>
        <v>0</v>
      </c>
      <c r="X16" s="418">
        <f t="shared" si="13"/>
        <v>0</v>
      </c>
      <c r="Y16" s="418">
        <f t="shared" si="14"/>
        <v>0</v>
      </c>
      <c r="Z16" s="409">
        <f>'Ｓ５０（1975）'!$AJ$133</f>
        <v>0</v>
      </c>
      <c r="AA16" s="418">
        <f t="shared" si="15"/>
        <v>0</v>
      </c>
      <c r="AB16" s="418">
        <f t="shared" si="16"/>
        <v>0</v>
      </c>
      <c r="AC16" s="409">
        <f>'Ｓ５０（1975）'!$AJ$134</f>
        <v>0</v>
      </c>
      <c r="AD16" s="418">
        <f t="shared" si="17"/>
        <v>0</v>
      </c>
      <c r="AE16" s="417">
        <f t="shared" si="18"/>
        <v>0</v>
      </c>
      <c r="AF16" s="409">
        <f>'Ｓ５０（1975）'!$AJ$135</f>
        <v>0</v>
      </c>
      <c r="AG16" s="418">
        <f t="shared" si="19"/>
        <v>0</v>
      </c>
      <c r="AH16" s="417">
        <f t="shared" si="20"/>
        <v>0</v>
      </c>
      <c r="AI16" s="409">
        <f>'Ｓ５０（1975）'!$AJ$136</f>
        <v>0</v>
      </c>
      <c r="AJ16" s="418">
        <f t="shared" si="21"/>
        <v>0</v>
      </c>
      <c r="AK16" s="418">
        <f t="shared" si="22"/>
        <v>0</v>
      </c>
      <c r="AL16" s="409">
        <f>'Ｓ５０（1975）'!$AJ$137</f>
        <v>0</v>
      </c>
      <c r="AM16" s="418">
        <f t="shared" si="23"/>
        <v>0</v>
      </c>
      <c r="AN16" s="418">
        <f t="shared" si="24"/>
        <v>0</v>
      </c>
      <c r="AO16" s="409">
        <f>'Ｓ５０（1975）'!$AJ$138</f>
        <v>0</v>
      </c>
      <c r="AP16" s="418">
        <f t="shared" si="25"/>
        <v>0</v>
      </c>
      <c r="AQ16" s="418">
        <f t="shared" si="26"/>
        <v>0</v>
      </c>
      <c r="AR16" s="409">
        <f>'Ｓ５０（1975）'!$AJ$139</f>
        <v>0</v>
      </c>
      <c r="AS16" s="418">
        <f t="shared" si="27"/>
        <v>0</v>
      </c>
      <c r="AT16" s="418">
        <f t="shared" si="28"/>
        <v>0</v>
      </c>
      <c r="AU16" s="409">
        <f>'Ｓ５０（1975）'!$AJ$140</f>
        <v>0</v>
      </c>
      <c r="AV16" s="418">
        <f t="shared" si="29"/>
        <v>0</v>
      </c>
      <c r="AW16" s="418">
        <f t="shared" si="30"/>
        <v>0</v>
      </c>
      <c r="AX16" s="409">
        <f>'Ｓ５０（1975）'!$AJ$141</f>
        <v>0</v>
      </c>
      <c r="AY16" s="418">
        <f t="shared" si="31"/>
        <v>0</v>
      </c>
      <c r="AZ16" s="418">
        <f t="shared" si="32"/>
        <v>0</v>
      </c>
      <c r="BA16" s="409">
        <f>'Ｓ５０（1975）'!$AJ$142</f>
        <v>0</v>
      </c>
      <c r="BB16" s="418">
        <f t="shared" si="33"/>
        <v>0</v>
      </c>
      <c r="BC16" s="418">
        <f t="shared" si="34"/>
        <v>0</v>
      </c>
      <c r="BD16" s="409">
        <f>'Ｓ５０（1975）'!$AJ$143</f>
        <v>0</v>
      </c>
      <c r="BE16" s="418">
        <f t="shared" si="35"/>
        <v>0</v>
      </c>
      <c r="BF16" s="417">
        <f t="shared" si="36"/>
        <v>0</v>
      </c>
      <c r="BG16" s="409">
        <f>'Ｓ５０（1975）'!$AJ$145</f>
        <v>0</v>
      </c>
      <c r="BH16" s="418">
        <f t="shared" si="37"/>
        <v>0</v>
      </c>
      <c r="BI16" s="418">
        <f t="shared" si="38"/>
        <v>0</v>
      </c>
      <c r="BJ16" s="409">
        <f>'Ｓ５０（1975）'!$AJ$146</f>
        <v>0</v>
      </c>
      <c r="BK16" s="418">
        <f t="shared" si="39"/>
        <v>0</v>
      </c>
      <c r="BL16" s="418">
        <f t="shared" si="40"/>
        <v>0</v>
      </c>
      <c r="BM16" s="409">
        <f>'Ｓ５０（1975）'!$AJ$147</f>
        <v>0</v>
      </c>
      <c r="BN16" s="418">
        <f t="shared" si="41"/>
        <v>0</v>
      </c>
      <c r="BO16" s="417">
        <f t="shared" si="42"/>
        <v>0</v>
      </c>
      <c r="BP16" s="407">
        <f>'Ｓ５０（1975）'!$AJ$148</f>
        <v>24432</v>
      </c>
      <c r="BQ16" s="418">
        <f t="shared" si="43"/>
        <v>509</v>
      </c>
      <c r="BR16" s="418">
        <f t="shared" si="44"/>
        <v>18833</v>
      </c>
      <c r="BS16" s="409">
        <f>'Ｓ５０（1975）'!$AJ$149</f>
        <v>0</v>
      </c>
      <c r="BT16" s="418">
        <f t="shared" si="45"/>
        <v>0</v>
      </c>
      <c r="BU16" s="418">
        <f t="shared" si="46"/>
        <v>0</v>
      </c>
      <c r="BV16" s="409">
        <f>'Ｓ５０（1975）'!$AJ$150</f>
        <v>0</v>
      </c>
      <c r="BW16" s="418">
        <f t="shared" si="47"/>
        <v>0</v>
      </c>
      <c r="BX16" s="418">
        <f t="shared" si="48"/>
        <v>0</v>
      </c>
      <c r="BY16" s="409">
        <f>'Ｓ５０（1975）'!$AJ$151</f>
        <v>0</v>
      </c>
      <c r="BZ16" s="418">
        <f t="shared" si="49"/>
        <v>0</v>
      </c>
      <c r="CA16" s="418">
        <f t="shared" si="50"/>
        <v>0</v>
      </c>
      <c r="CB16" s="409">
        <f>'Ｓ５０（1975）'!$AJ$152</f>
        <v>0</v>
      </c>
      <c r="CC16" s="418">
        <f t="shared" si="51"/>
        <v>0</v>
      </c>
      <c r="CD16" s="418">
        <f t="shared" si="52"/>
        <v>0</v>
      </c>
      <c r="CE16" s="409">
        <f>'Ｓ５０（1975）'!$AJ$153</f>
        <v>0</v>
      </c>
      <c r="CF16" s="418">
        <f t="shared" si="53"/>
        <v>0</v>
      </c>
      <c r="CG16" s="418">
        <f t="shared" si="54"/>
        <v>0</v>
      </c>
      <c r="CH16" s="409">
        <f>'Ｓ５０（1975）'!$AJ$155</f>
        <v>0</v>
      </c>
      <c r="CI16" s="418">
        <f t="shared" si="55"/>
        <v>0</v>
      </c>
      <c r="CJ16" s="418">
        <f t="shared" si="56"/>
        <v>0</v>
      </c>
      <c r="CK16" s="409">
        <f>'Ｓ５０（1975）'!$AJ$156</f>
        <v>0</v>
      </c>
      <c r="CL16" s="416">
        <f t="shared" si="57"/>
        <v>0</v>
      </c>
      <c r="CM16" s="418">
        <f t="shared" si="58"/>
        <v>0</v>
      </c>
      <c r="CN16" s="409">
        <f>'Ｓ５０（1975）'!$AJ$157</f>
        <v>0</v>
      </c>
      <c r="CO16" s="418">
        <f t="shared" si="59"/>
        <v>0</v>
      </c>
      <c r="CP16" s="418">
        <f t="shared" si="60"/>
        <v>0</v>
      </c>
      <c r="CQ16" s="409">
        <f>'Ｓ５０（1975）'!$AJ$158</f>
        <v>0</v>
      </c>
      <c r="CR16" s="418">
        <f t="shared" si="61"/>
        <v>0</v>
      </c>
      <c r="CS16" s="418">
        <f t="shared" si="62"/>
        <v>0</v>
      </c>
      <c r="CT16" s="409">
        <f>'Ｓ５０（1975）'!$AJ$159</f>
        <v>0</v>
      </c>
      <c r="CU16" s="418">
        <f t="shared" si="63"/>
        <v>0</v>
      </c>
      <c r="CV16" s="418">
        <f t="shared" si="64"/>
        <v>0</v>
      </c>
      <c r="CW16" s="409">
        <f>'Ｓ５０（1975）'!$AJ$160</f>
        <v>0</v>
      </c>
      <c r="CX16" s="418">
        <f t="shared" si="65"/>
        <v>0</v>
      </c>
      <c r="CY16" s="418">
        <f t="shared" si="66"/>
        <v>0</v>
      </c>
      <c r="CZ16" s="409">
        <f>'Ｓ５０（1975）'!$AJ$161</f>
        <v>0</v>
      </c>
      <c r="DA16" s="418">
        <f t="shared" si="67"/>
        <v>0</v>
      </c>
      <c r="DB16" s="418">
        <f t="shared" si="68"/>
        <v>0</v>
      </c>
      <c r="DC16" s="409">
        <f>'Ｓ５０（1975）'!$AJ$162</f>
        <v>0</v>
      </c>
      <c r="DD16" s="418">
        <f t="shared" si="69"/>
        <v>0</v>
      </c>
      <c r="DE16" s="417">
        <f t="shared" si="70"/>
        <v>0</v>
      </c>
      <c r="DF16" s="409">
        <f>'Ｓ５０（1975）'!$AJ$164</f>
        <v>0</v>
      </c>
      <c r="DG16" s="418">
        <f t="shared" si="71"/>
        <v>0</v>
      </c>
      <c r="DH16" s="418">
        <f t="shared" si="72"/>
        <v>0</v>
      </c>
      <c r="DI16" s="409">
        <f>'Ｓ５０（1975）'!$AJ$165</f>
        <v>0</v>
      </c>
      <c r="DJ16" s="416">
        <f t="shared" si="73"/>
        <v>0</v>
      </c>
      <c r="DK16" s="417">
        <f t="shared" si="74"/>
        <v>0</v>
      </c>
      <c r="DL16" s="409">
        <f>'Ｓ５０（1975）'!$AJ$166</f>
        <v>3437</v>
      </c>
      <c r="DM16" s="418">
        <f t="shared" si="75"/>
        <v>69</v>
      </c>
      <c r="DN16" s="418">
        <f t="shared" si="76"/>
        <v>2553</v>
      </c>
      <c r="DO16" s="409">
        <f>'Ｓ５０（1975）'!$AJ$167</f>
        <v>80203</v>
      </c>
      <c r="DP16" s="418">
        <f t="shared" si="77"/>
        <v>1604</v>
      </c>
      <c r="DQ16" s="418">
        <f t="shared" si="78"/>
        <v>59348</v>
      </c>
      <c r="DR16" s="409">
        <f>'Ｓ５０（1975）'!$AJ$168</f>
        <v>0</v>
      </c>
      <c r="DS16" s="418">
        <f t="shared" si="79"/>
        <v>0</v>
      </c>
      <c r="DT16" s="418">
        <f t="shared" si="80"/>
        <v>0</v>
      </c>
      <c r="DU16" s="409">
        <f>'Ｓ５０（1975）'!$AJ$169</f>
        <v>0</v>
      </c>
      <c r="DV16" s="418">
        <f t="shared" si="81"/>
        <v>0</v>
      </c>
      <c r="DW16" s="418">
        <f t="shared" si="82"/>
        <v>0</v>
      </c>
      <c r="DX16" s="409">
        <f>'Ｓ５０（1975）'!$AJ$170</f>
        <v>0</v>
      </c>
      <c r="DY16" s="418">
        <f t="shared" si="83"/>
        <v>0</v>
      </c>
      <c r="DZ16" s="418">
        <f t="shared" si="84"/>
        <v>0</v>
      </c>
      <c r="EA16" s="409">
        <f>'Ｓ５０（1975）'!$AJ$171</f>
        <v>0</v>
      </c>
      <c r="EB16" s="418">
        <f t="shared" si="85"/>
        <v>0</v>
      </c>
      <c r="EC16" s="418">
        <f t="shared" si="86"/>
        <v>0</v>
      </c>
      <c r="ED16" s="409">
        <f>'Ｓ５０（1975）'!$AJ$172</f>
        <v>0</v>
      </c>
      <c r="EE16" s="418">
        <f t="shared" si="87"/>
        <v>0</v>
      </c>
      <c r="EF16" s="418">
        <f t="shared" si="88"/>
        <v>0</v>
      </c>
      <c r="EG16" s="409">
        <f>'Ｓ５０（1975）'!$AJ$173</f>
        <v>0</v>
      </c>
      <c r="EH16" s="418">
        <f t="shared" si="89"/>
        <v>0</v>
      </c>
      <c r="EI16" s="418">
        <f t="shared" si="90"/>
        <v>0</v>
      </c>
      <c r="EJ16" s="409">
        <f>'Ｓ５０（1975）'!$AJ$174</f>
        <v>0</v>
      </c>
      <c r="EK16" s="418">
        <f t="shared" si="91"/>
        <v>0</v>
      </c>
      <c r="EL16" s="417">
        <f t="shared" si="92"/>
        <v>0</v>
      </c>
      <c r="EM16" s="409">
        <f>'Ｓ５０（1975）'!$AJ$175</f>
        <v>0</v>
      </c>
      <c r="EN16" s="418">
        <f t="shared" si="93"/>
        <v>0</v>
      </c>
      <c r="EO16" s="436">
        <f t="shared" si="94"/>
        <v>0</v>
      </c>
      <c r="EP16" s="407">
        <f t="shared" si="95"/>
        <v>108072</v>
      </c>
      <c r="EQ16" s="412">
        <f t="shared" si="96"/>
        <v>2182</v>
      </c>
      <c r="ER16" s="410">
        <f t="shared" si="97"/>
        <v>80734</v>
      </c>
    </row>
    <row r="17" spans="1:148" ht="17.100000000000001" customHeight="1">
      <c r="A17" s="376"/>
      <c r="B17" s="413"/>
      <c r="C17" s="414">
        <v>51</v>
      </c>
      <c r="D17" s="415">
        <f t="shared" si="0"/>
        <v>36</v>
      </c>
      <c r="E17" s="407">
        <f>'Ｓ５１（1976）'!$AJ$124</f>
        <v>0</v>
      </c>
      <c r="F17" s="418">
        <f t="shared" si="1"/>
        <v>0</v>
      </c>
      <c r="G17" s="418">
        <f t="shared" si="2"/>
        <v>0</v>
      </c>
      <c r="H17" s="409">
        <f>'Ｓ５１（1976）'!$AJ$125</f>
        <v>0</v>
      </c>
      <c r="I17" s="418">
        <f t="shared" si="3"/>
        <v>0</v>
      </c>
      <c r="J17" s="417">
        <f t="shared" si="4"/>
        <v>0</v>
      </c>
      <c r="K17" s="409">
        <f>'Ｓ５１（1976）'!$AJ$127</f>
        <v>0</v>
      </c>
      <c r="L17" s="418">
        <f t="shared" si="5"/>
        <v>0</v>
      </c>
      <c r="M17" s="418">
        <f t="shared" si="6"/>
        <v>0</v>
      </c>
      <c r="N17" s="409">
        <f>'Ｓ５１（1976）'!$AJ$128</f>
        <v>0</v>
      </c>
      <c r="O17" s="418">
        <f t="shared" si="7"/>
        <v>0</v>
      </c>
      <c r="P17" s="417">
        <f t="shared" si="8"/>
        <v>0</v>
      </c>
      <c r="Q17" s="409">
        <f>'Ｓ５１（1976）'!$AJ$130</f>
        <v>0</v>
      </c>
      <c r="R17" s="418">
        <f t="shared" si="9"/>
        <v>0</v>
      </c>
      <c r="S17" s="418">
        <f t="shared" si="10"/>
        <v>0</v>
      </c>
      <c r="T17" s="409">
        <f>'Ｓ５１（1976）'!$AJ$131</f>
        <v>0</v>
      </c>
      <c r="U17" s="418">
        <f t="shared" si="11"/>
        <v>0</v>
      </c>
      <c r="V17" s="418">
        <f t="shared" si="12"/>
        <v>0</v>
      </c>
      <c r="W17" s="409">
        <f>'Ｓ５１（1976）'!$AJ$132</f>
        <v>0</v>
      </c>
      <c r="X17" s="418">
        <f t="shared" si="13"/>
        <v>0</v>
      </c>
      <c r="Y17" s="418">
        <f t="shared" si="14"/>
        <v>0</v>
      </c>
      <c r="Z17" s="409">
        <f>'Ｓ５１（1976）'!$AJ$133</f>
        <v>0</v>
      </c>
      <c r="AA17" s="418">
        <f t="shared" si="15"/>
        <v>0</v>
      </c>
      <c r="AB17" s="418">
        <f t="shared" si="16"/>
        <v>0</v>
      </c>
      <c r="AC17" s="409">
        <f>'Ｓ５１（1976）'!$AJ$134</f>
        <v>0</v>
      </c>
      <c r="AD17" s="418">
        <f t="shared" si="17"/>
        <v>0</v>
      </c>
      <c r="AE17" s="417">
        <f t="shared" si="18"/>
        <v>0</v>
      </c>
      <c r="AF17" s="409">
        <f>'Ｓ５１（1976）'!$AJ$135</f>
        <v>0</v>
      </c>
      <c r="AG17" s="418">
        <f t="shared" si="19"/>
        <v>0</v>
      </c>
      <c r="AH17" s="417">
        <f t="shared" si="20"/>
        <v>0</v>
      </c>
      <c r="AI17" s="409">
        <f>'Ｓ５１（1976）'!$AJ$136</f>
        <v>0</v>
      </c>
      <c r="AJ17" s="418">
        <f t="shared" si="21"/>
        <v>0</v>
      </c>
      <c r="AK17" s="418">
        <f t="shared" si="22"/>
        <v>0</v>
      </c>
      <c r="AL17" s="409">
        <f>'Ｓ５１（1976）'!$AJ$137</f>
        <v>0</v>
      </c>
      <c r="AM17" s="418">
        <f t="shared" si="23"/>
        <v>0</v>
      </c>
      <c r="AN17" s="418">
        <f t="shared" si="24"/>
        <v>0</v>
      </c>
      <c r="AO17" s="409">
        <f>'Ｓ５１（1976）'!$AJ$138</f>
        <v>0</v>
      </c>
      <c r="AP17" s="418">
        <f t="shared" si="25"/>
        <v>0</v>
      </c>
      <c r="AQ17" s="418">
        <f t="shared" si="26"/>
        <v>0</v>
      </c>
      <c r="AR17" s="409">
        <f>'Ｓ５１（1976）'!$AJ$139</f>
        <v>0</v>
      </c>
      <c r="AS17" s="418">
        <f t="shared" si="27"/>
        <v>0</v>
      </c>
      <c r="AT17" s="418">
        <f t="shared" si="28"/>
        <v>0</v>
      </c>
      <c r="AU17" s="409">
        <f>'Ｓ５１（1976）'!$AJ$140</f>
        <v>0</v>
      </c>
      <c r="AV17" s="418">
        <f t="shared" si="29"/>
        <v>0</v>
      </c>
      <c r="AW17" s="418">
        <f t="shared" si="30"/>
        <v>0</v>
      </c>
      <c r="AX17" s="409">
        <f>'Ｓ５１（1976）'!$AJ$141</f>
        <v>0</v>
      </c>
      <c r="AY17" s="418">
        <f t="shared" si="31"/>
        <v>0</v>
      </c>
      <c r="AZ17" s="418">
        <f t="shared" si="32"/>
        <v>0</v>
      </c>
      <c r="BA17" s="409">
        <f>'Ｓ５１（1976）'!$AJ$142</f>
        <v>0</v>
      </c>
      <c r="BB17" s="418">
        <f t="shared" si="33"/>
        <v>0</v>
      </c>
      <c r="BC17" s="418">
        <f t="shared" si="34"/>
        <v>0</v>
      </c>
      <c r="BD17" s="409">
        <f>'Ｓ５１（1976）'!$AJ$143</f>
        <v>0</v>
      </c>
      <c r="BE17" s="418">
        <f t="shared" si="35"/>
        <v>0</v>
      </c>
      <c r="BF17" s="417">
        <f t="shared" si="36"/>
        <v>0</v>
      </c>
      <c r="BG17" s="409">
        <f>'Ｓ５１（1976）'!$AJ$145</f>
        <v>0</v>
      </c>
      <c r="BH17" s="418">
        <f t="shared" si="37"/>
        <v>0</v>
      </c>
      <c r="BI17" s="418">
        <f t="shared" si="38"/>
        <v>0</v>
      </c>
      <c r="BJ17" s="409">
        <f>'Ｓ５１（1976）'!$AJ$146</f>
        <v>0</v>
      </c>
      <c r="BK17" s="418">
        <f t="shared" si="39"/>
        <v>0</v>
      </c>
      <c r="BL17" s="418">
        <f t="shared" si="40"/>
        <v>0</v>
      </c>
      <c r="BM17" s="409">
        <f>'Ｓ５１（1976）'!$AJ$147</f>
        <v>0</v>
      </c>
      <c r="BN17" s="418">
        <f t="shared" si="41"/>
        <v>0</v>
      </c>
      <c r="BO17" s="417">
        <f t="shared" si="42"/>
        <v>0</v>
      </c>
      <c r="BP17" s="407">
        <f>'Ｓ５１（1976）'!$AJ$148</f>
        <v>6000</v>
      </c>
      <c r="BQ17" s="418">
        <f t="shared" si="43"/>
        <v>125</v>
      </c>
      <c r="BR17" s="418">
        <f t="shared" si="44"/>
        <v>4500</v>
      </c>
      <c r="BS17" s="409">
        <f>'Ｓ５１（1976）'!$AJ$149</f>
        <v>0</v>
      </c>
      <c r="BT17" s="418">
        <f t="shared" si="45"/>
        <v>0</v>
      </c>
      <c r="BU17" s="418">
        <f t="shared" si="46"/>
        <v>0</v>
      </c>
      <c r="BV17" s="409">
        <f>'Ｓ５１（1976）'!$AJ$150</f>
        <v>0</v>
      </c>
      <c r="BW17" s="418">
        <f t="shared" si="47"/>
        <v>0</v>
      </c>
      <c r="BX17" s="418">
        <f t="shared" si="48"/>
        <v>0</v>
      </c>
      <c r="BY17" s="409">
        <f>'Ｓ５１（1976）'!$AJ$151</f>
        <v>0</v>
      </c>
      <c r="BZ17" s="418">
        <f t="shared" si="49"/>
        <v>0</v>
      </c>
      <c r="CA17" s="418">
        <f t="shared" si="50"/>
        <v>0</v>
      </c>
      <c r="CB17" s="409">
        <f>'Ｓ５１（1976）'!$AJ$152</f>
        <v>0</v>
      </c>
      <c r="CC17" s="418">
        <f t="shared" si="51"/>
        <v>0</v>
      </c>
      <c r="CD17" s="418">
        <f t="shared" si="52"/>
        <v>0</v>
      </c>
      <c r="CE17" s="409">
        <f>'Ｓ５１（1976）'!$AJ$153</f>
        <v>0</v>
      </c>
      <c r="CF17" s="418">
        <f t="shared" si="53"/>
        <v>0</v>
      </c>
      <c r="CG17" s="418">
        <f t="shared" si="54"/>
        <v>0</v>
      </c>
      <c r="CH17" s="409">
        <f>'Ｓ５１（1976）'!$AJ$155</f>
        <v>0</v>
      </c>
      <c r="CI17" s="418">
        <f t="shared" si="55"/>
        <v>0</v>
      </c>
      <c r="CJ17" s="418">
        <f t="shared" si="56"/>
        <v>0</v>
      </c>
      <c r="CK17" s="409">
        <f>'Ｓ５１（1976）'!$AJ$156</f>
        <v>0</v>
      </c>
      <c r="CL17" s="416">
        <f t="shared" si="57"/>
        <v>0</v>
      </c>
      <c r="CM17" s="418">
        <f t="shared" si="58"/>
        <v>0</v>
      </c>
      <c r="CN17" s="409">
        <f>'Ｓ５１（1976）'!$AJ$157</f>
        <v>0</v>
      </c>
      <c r="CO17" s="418">
        <f t="shared" si="59"/>
        <v>0</v>
      </c>
      <c r="CP17" s="418">
        <f t="shared" si="60"/>
        <v>0</v>
      </c>
      <c r="CQ17" s="409">
        <f>'Ｓ５１（1976）'!$AJ$158</f>
        <v>0</v>
      </c>
      <c r="CR17" s="418">
        <f t="shared" si="61"/>
        <v>0</v>
      </c>
      <c r="CS17" s="418">
        <f t="shared" si="62"/>
        <v>0</v>
      </c>
      <c r="CT17" s="409">
        <f>'Ｓ５１（1976）'!$AJ$159</f>
        <v>0</v>
      </c>
      <c r="CU17" s="418">
        <f t="shared" si="63"/>
        <v>0</v>
      </c>
      <c r="CV17" s="418">
        <f t="shared" si="64"/>
        <v>0</v>
      </c>
      <c r="CW17" s="409">
        <f>'Ｓ５１（1976）'!$AJ$160</f>
        <v>0</v>
      </c>
      <c r="CX17" s="418">
        <f t="shared" si="65"/>
        <v>0</v>
      </c>
      <c r="CY17" s="418">
        <f t="shared" si="66"/>
        <v>0</v>
      </c>
      <c r="CZ17" s="409">
        <f>'Ｓ５１（1976）'!$AJ$161</f>
        <v>0</v>
      </c>
      <c r="DA17" s="418">
        <f t="shared" si="67"/>
        <v>0</v>
      </c>
      <c r="DB17" s="418">
        <f t="shared" si="68"/>
        <v>0</v>
      </c>
      <c r="DC17" s="409">
        <f>'Ｓ５１（1976）'!$AJ$162</f>
        <v>0</v>
      </c>
      <c r="DD17" s="418">
        <f t="shared" si="69"/>
        <v>0</v>
      </c>
      <c r="DE17" s="417">
        <f t="shared" si="70"/>
        <v>0</v>
      </c>
      <c r="DF17" s="409">
        <f>'Ｓ５１（1976）'!$AJ$164</f>
        <v>0</v>
      </c>
      <c r="DG17" s="418">
        <f t="shared" si="71"/>
        <v>0</v>
      </c>
      <c r="DH17" s="418">
        <f t="shared" si="72"/>
        <v>0</v>
      </c>
      <c r="DI17" s="409">
        <f>'Ｓ５１（1976）'!$AJ$165</f>
        <v>0</v>
      </c>
      <c r="DJ17" s="416">
        <f t="shared" si="73"/>
        <v>0</v>
      </c>
      <c r="DK17" s="417">
        <f t="shared" si="74"/>
        <v>0</v>
      </c>
      <c r="DL17" s="409">
        <f>'Ｓ５１（1976）'!$AJ$166</f>
        <v>0</v>
      </c>
      <c r="DM17" s="418">
        <f t="shared" si="75"/>
        <v>0</v>
      </c>
      <c r="DN17" s="418">
        <f t="shared" si="76"/>
        <v>0</v>
      </c>
      <c r="DO17" s="409">
        <f>'Ｓ５１（1976）'!$AJ$167</f>
        <v>0</v>
      </c>
      <c r="DP17" s="418">
        <f t="shared" si="77"/>
        <v>0</v>
      </c>
      <c r="DQ17" s="418">
        <f t="shared" si="78"/>
        <v>0</v>
      </c>
      <c r="DR17" s="409">
        <f>'Ｓ５１（1976）'!$AJ$168</f>
        <v>0</v>
      </c>
      <c r="DS17" s="418">
        <f t="shared" si="79"/>
        <v>0</v>
      </c>
      <c r="DT17" s="418">
        <f t="shared" si="80"/>
        <v>0</v>
      </c>
      <c r="DU17" s="409">
        <f>'Ｓ５１（1976）'!$AJ$169</f>
        <v>0</v>
      </c>
      <c r="DV17" s="418">
        <f t="shared" si="81"/>
        <v>0</v>
      </c>
      <c r="DW17" s="418">
        <f t="shared" si="82"/>
        <v>0</v>
      </c>
      <c r="DX17" s="409">
        <f>'Ｓ５１（1976）'!$AJ$170</f>
        <v>0</v>
      </c>
      <c r="DY17" s="418">
        <f t="shared" si="83"/>
        <v>0</v>
      </c>
      <c r="DZ17" s="418">
        <f t="shared" si="84"/>
        <v>0</v>
      </c>
      <c r="EA17" s="409">
        <f>'Ｓ５１（1976）'!$AJ$171</f>
        <v>0</v>
      </c>
      <c r="EB17" s="418">
        <f t="shared" si="85"/>
        <v>0</v>
      </c>
      <c r="EC17" s="418">
        <f t="shared" si="86"/>
        <v>0</v>
      </c>
      <c r="ED17" s="409">
        <f>'Ｓ５１（1976）'!$AJ$172</f>
        <v>0</v>
      </c>
      <c r="EE17" s="418">
        <f t="shared" si="87"/>
        <v>0</v>
      </c>
      <c r="EF17" s="418">
        <f t="shared" si="88"/>
        <v>0</v>
      </c>
      <c r="EG17" s="409">
        <f>'Ｓ５１（1976）'!$AJ$173</f>
        <v>0</v>
      </c>
      <c r="EH17" s="418">
        <f t="shared" si="89"/>
        <v>0</v>
      </c>
      <c r="EI17" s="418">
        <f t="shared" si="90"/>
        <v>0</v>
      </c>
      <c r="EJ17" s="409">
        <f>'Ｓ５１（1976）'!$AJ$174</f>
        <v>0</v>
      </c>
      <c r="EK17" s="418">
        <f t="shared" si="91"/>
        <v>0</v>
      </c>
      <c r="EL17" s="417">
        <f t="shared" si="92"/>
        <v>0</v>
      </c>
      <c r="EM17" s="409">
        <f>'Ｓ５１（1976）'!$AJ$175</f>
        <v>0</v>
      </c>
      <c r="EN17" s="418">
        <f t="shared" si="93"/>
        <v>0</v>
      </c>
      <c r="EO17" s="436">
        <f t="shared" si="94"/>
        <v>0</v>
      </c>
      <c r="EP17" s="407">
        <f t="shared" si="95"/>
        <v>6000</v>
      </c>
      <c r="EQ17" s="412">
        <f t="shared" si="96"/>
        <v>125</v>
      </c>
      <c r="ER17" s="410">
        <f t="shared" si="97"/>
        <v>4500</v>
      </c>
    </row>
    <row r="18" spans="1:148" ht="17.100000000000001" customHeight="1">
      <c r="A18" s="376"/>
      <c r="B18" s="413"/>
      <c r="C18" s="414">
        <v>52</v>
      </c>
      <c r="D18" s="415">
        <f t="shared" si="0"/>
        <v>35</v>
      </c>
      <c r="E18" s="407">
        <f>'Ｓ５２（1977）'!$AJ$124</f>
        <v>0</v>
      </c>
      <c r="F18" s="418">
        <f t="shared" si="1"/>
        <v>0</v>
      </c>
      <c r="G18" s="418">
        <f t="shared" si="2"/>
        <v>0</v>
      </c>
      <c r="H18" s="409">
        <f>'Ｓ５２（1977）'!$AJ$125</f>
        <v>0</v>
      </c>
      <c r="I18" s="418">
        <f t="shared" si="3"/>
        <v>0</v>
      </c>
      <c r="J18" s="417">
        <f t="shared" si="4"/>
        <v>0</v>
      </c>
      <c r="K18" s="409">
        <f>'Ｓ５２（1977）'!$AJ$127</f>
        <v>0</v>
      </c>
      <c r="L18" s="418">
        <f t="shared" si="5"/>
        <v>0</v>
      </c>
      <c r="M18" s="418">
        <f t="shared" si="6"/>
        <v>0</v>
      </c>
      <c r="N18" s="409">
        <f>'Ｓ５２（1977）'!$AJ$128</f>
        <v>0</v>
      </c>
      <c r="O18" s="418">
        <f t="shared" si="7"/>
        <v>0</v>
      </c>
      <c r="P18" s="417">
        <f t="shared" si="8"/>
        <v>0</v>
      </c>
      <c r="Q18" s="409">
        <f>'Ｓ５２（1977）'!$AJ$130</f>
        <v>0</v>
      </c>
      <c r="R18" s="418">
        <f t="shared" si="9"/>
        <v>0</v>
      </c>
      <c r="S18" s="418">
        <f t="shared" si="10"/>
        <v>0</v>
      </c>
      <c r="T18" s="409">
        <f>'Ｓ５２（1977）'!$AJ$131</f>
        <v>0</v>
      </c>
      <c r="U18" s="418">
        <f t="shared" si="11"/>
        <v>0</v>
      </c>
      <c r="V18" s="418">
        <f t="shared" si="12"/>
        <v>0</v>
      </c>
      <c r="W18" s="409">
        <f>'Ｓ５２（1977）'!$AJ$132</f>
        <v>0</v>
      </c>
      <c r="X18" s="418">
        <f t="shared" si="13"/>
        <v>0</v>
      </c>
      <c r="Y18" s="418">
        <f t="shared" si="14"/>
        <v>0</v>
      </c>
      <c r="Z18" s="409">
        <f>'Ｓ５２（1977）'!$AJ$133</f>
        <v>0</v>
      </c>
      <c r="AA18" s="418">
        <f t="shared" si="15"/>
        <v>0</v>
      </c>
      <c r="AB18" s="418">
        <f t="shared" si="16"/>
        <v>0</v>
      </c>
      <c r="AC18" s="409">
        <f>'Ｓ５２（1977）'!$AJ$134</f>
        <v>0</v>
      </c>
      <c r="AD18" s="418">
        <f t="shared" si="17"/>
        <v>0</v>
      </c>
      <c r="AE18" s="417">
        <f t="shared" si="18"/>
        <v>0</v>
      </c>
      <c r="AF18" s="409">
        <f>'Ｓ５２（1977）'!$AJ$135</f>
        <v>0</v>
      </c>
      <c r="AG18" s="418">
        <f t="shared" si="19"/>
        <v>0</v>
      </c>
      <c r="AH18" s="417">
        <f t="shared" si="20"/>
        <v>0</v>
      </c>
      <c r="AI18" s="409">
        <f>'Ｓ５２（1977）'!$AJ$136</f>
        <v>0</v>
      </c>
      <c r="AJ18" s="418">
        <f t="shared" si="21"/>
        <v>0</v>
      </c>
      <c r="AK18" s="418">
        <f t="shared" si="22"/>
        <v>0</v>
      </c>
      <c r="AL18" s="409">
        <f>'Ｓ５２（1977）'!$AJ$137</f>
        <v>0</v>
      </c>
      <c r="AM18" s="418">
        <f t="shared" si="23"/>
        <v>0</v>
      </c>
      <c r="AN18" s="418">
        <f t="shared" si="24"/>
        <v>0</v>
      </c>
      <c r="AO18" s="409">
        <f>'Ｓ５２（1977）'!$AJ$138</f>
        <v>0</v>
      </c>
      <c r="AP18" s="418">
        <f t="shared" si="25"/>
        <v>0</v>
      </c>
      <c r="AQ18" s="418">
        <f t="shared" si="26"/>
        <v>0</v>
      </c>
      <c r="AR18" s="409">
        <f>'Ｓ５２（1977）'!$AJ$139</f>
        <v>0</v>
      </c>
      <c r="AS18" s="418">
        <f t="shared" si="27"/>
        <v>0</v>
      </c>
      <c r="AT18" s="418">
        <f t="shared" si="28"/>
        <v>0</v>
      </c>
      <c r="AU18" s="409">
        <f>'Ｓ５２（1977）'!$AJ$140</f>
        <v>0</v>
      </c>
      <c r="AV18" s="418">
        <f t="shared" si="29"/>
        <v>0</v>
      </c>
      <c r="AW18" s="418">
        <f t="shared" si="30"/>
        <v>0</v>
      </c>
      <c r="AX18" s="409">
        <f>'Ｓ５２（1977）'!$AJ$141</f>
        <v>0</v>
      </c>
      <c r="AY18" s="418">
        <f t="shared" si="31"/>
        <v>0</v>
      </c>
      <c r="AZ18" s="418">
        <f t="shared" si="32"/>
        <v>0</v>
      </c>
      <c r="BA18" s="409">
        <f>'Ｓ５２（1977）'!$AJ$142</f>
        <v>0</v>
      </c>
      <c r="BB18" s="418">
        <f t="shared" si="33"/>
        <v>0</v>
      </c>
      <c r="BC18" s="418">
        <f t="shared" si="34"/>
        <v>0</v>
      </c>
      <c r="BD18" s="409">
        <f>'Ｓ５２（1977）'!$AJ$143</f>
        <v>0</v>
      </c>
      <c r="BE18" s="418">
        <f t="shared" si="35"/>
        <v>0</v>
      </c>
      <c r="BF18" s="417">
        <f t="shared" si="36"/>
        <v>0</v>
      </c>
      <c r="BG18" s="409">
        <f>'Ｓ５２（1977）'!$AJ$145</f>
        <v>0</v>
      </c>
      <c r="BH18" s="418">
        <f t="shared" si="37"/>
        <v>0</v>
      </c>
      <c r="BI18" s="418">
        <f t="shared" si="38"/>
        <v>0</v>
      </c>
      <c r="BJ18" s="409">
        <f>'Ｓ５２（1977）'!$AJ$146</f>
        <v>0</v>
      </c>
      <c r="BK18" s="418">
        <f t="shared" si="39"/>
        <v>0</v>
      </c>
      <c r="BL18" s="418">
        <f t="shared" si="40"/>
        <v>0</v>
      </c>
      <c r="BM18" s="409">
        <f>'Ｓ５２（1977）'!$AJ$147</f>
        <v>0</v>
      </c>
      <c r="BN18" s="418">
        <f t="shared" si="41"/>
        <v>0</v>
      </c>
      <c r="BO18" s="417">
        <f t="shared" si="42"/>
        <v>0</v>
      </c>
      <c r="BP18" s="407">
        <f>'Ｓ５２（1977）'!$AJ$148</f>
        <v>19253</v>
      </c>
      <c r="BQ18" s="418">
        <f t="shared" si="43"/>
        <v>401</v>
      </c>
      <c r="BR18" s="418">
        <f t="shared" si="44"/>
        <v>14035</v>
      </c>
      <c r="BS18" s="409">
        <f>'Ｓ５２（1977）'!$AJ$149</f>
        <v>0</v>
      </c>
      <c r="BT18" s="418">
        <f t="shared" si="45"/>
        <v>0</v>
      </c>
      <c r="BU18" s="418">
        <f t="shared" si="46"/>
        <v>0</v>
      </c>
      <c r="BV18" s="409">
        <f>'Ｓ５２（1977）'!$AJ$150</f>
        <v>0</v>
      </c>
      <c r="BW18" s="418">
        <f t="shared" si="47"/>
        <v>0</v>
      </c>
      <c r="BX18" s="418">
        <f t="shared" si="48"/>
        <v>0</v>
      </c>
      <c r="BY18" s="409">
        <f>'Ｓ５２（1977）'!$AJ$151</f>
        <v>0</v>
      </c>
      <c r="BZ18" s="418">
        <f t="shared" si="49"/>
        <v>0</v>
      </c>
      <c r="CA18" s="418">
        <f t="shared" si="50"/>
        <v>0</v>
      </c>
      <c r="CB18" s="409">
        <f>'Ｓ５２（1977）'!$AJ$152</f>
        <v>0</v>
      </c>
      <c r="CC18" s="418">
        <f t="shared" si="51"/>
        <v>0</v>
      </c>
      <c r="CD18" s="418">
        <f t="shared" si="52"/>
        <v>0</v>
      </c>
      <c r="CE18" s="409">
        <f>'Ｓ５２（1977）'!$AJ$153</f>
        <v>0</v>
      </c>
      <c r="CF18" s="418">
        <f t="shared" si="53"/>
        <v>0</v>
      </c>
      <c r="CG18" s="418">
        <f t="shared" si="54"/>
        <v>0</v>
      </c>
      <c r="CH18" s="409">
        <f>'Ｓ５２（1977）'!$AJ$155</f>
        <v>0</v>
      </c>
      <c r="CI18" s="418">
        <f t="shared" si="55"/>
        <v>0</v>
      </c>
      <c r="CJ18" s="418">
        <f t="shared" si="56"/>
        <v>0</v>
      </c>
      <c r="CK18" s="409">
        <f>'Ｓ５２（1977）'!$AJ$156</f>
        <v>0</v>
      </c>
      <c r="CL18" s="416">
        <f t="shared" si="57"/>
        <v>0</v>
      </c>
      <c r="CM18" s="418">
        <f t="shared" si="58"/>
        <v>0</v>
      </c>
      <c r="CN18" s="409">
        <f>'Ｓ５２（1977）'!$AJ$157</f>
        <v>0</v>
      </c>
      <c r="CO18" s="418">
        <f t="shared" si="59"/>
        <v>0</v>
      </c>
      <c r="CP18" s="418">
        <f t="shared" si="60"/>
        <v>0</v>
      </c>
      <c r="CQ18" s="409">
        <f>'Ｓ５２（1977）'!$AJ$158</f>
        <v>0</v>
      </c>
      <c r="CR18" s="418">
        <f t="shared" si="61"/>
        <v>0</v>
      </c>
      <c r="CS18" s="418">
        <f t="shared" si="62"/>
        <v>0</v>
      </c>
      <c r="CT18" s="409">
        <f>'Ｓ５２（1977）'!$AJ$159</f>
        <v>0</v>
      </c>
      <c r="CU18" s="418">
        <f t="shared" si="63"/>
        <v>0</v>
      </c>
      <c r="CV18" s="418">
        <f t="shared" si="64"/>
        <v>0</v>
      </c>
      <c r="CW18" s="409">
        <f>'Ｓ５２（1977）'!$AJ$160</f>
        <v>38984</v>
      </c>
      <c r="CX18" s="418">
        <f t="shared" si="65"/>
        <v>975</v>
      </c>
      <c r="CY18" s="418">
        <f t="shared" si="66"/>
        <v>34125</v>
      </c>
      <c r="CZ18" s="409">
        <f>'Ｓ５２（1977）'!$AJ$161</f>
        <v>0</v>
      </c>
      <c r="DA18" s="418">
        <f t="shared" si="67"/>
        <v>0</v>
      </c>
      <c r="DB18" s="418">
        <f t="shared" si="68"/>
        <v>0</v>
      </c>
      <c r="DC18" s="409">
        <f>'Ｓ５２（1977）'!$AJ$162</f>
        <v>0</v>
      </c>
      <c r="DD18" s="418">
        <f t="shared" si="69"/>
        <v>0</v>
      </c>
      <c r="DE18" s="417">
        <f t="shared" si="70"/>
        <v>0</v>
      </c>
      <c r="DF18" s="409">
        <f>'Ｓ５２（1977）'!$AJ$164</f>
        <v>0</v>
      </c>
      <c r="DG18" s="418">
        <f t="shared" si="71"/>
        <v>0</v>
      </c>
      <c r="DH18" s="418">
        <f t="shared" si="72"/>
        <v>0</v>
      </c>
      <c r="DI18" s="409">
        <f>'Ｓ５２（1977）'!$AJ$165</f>
        <v>0</v>
      </c>
      <c r="DJ18" s="416">
        <f t="shared" si="73"/>
        <v>0</v>
      </c>
      <c r="DK18" s="417">
        <f t="shared" si="74"/>
        <v>0</v>
      </c>
      <c r="DL18" s="409">
        <f>'Ｓ５２（1977）'!$AJ$166</f>
        <v>5557</v>
      </c>
      <c r="DM18" s="418">
        <f t="shared" si="75"/>
        <v>111</v>
      </c>
      <c r="DN18" s="418">
        <f t="shared" si="76"/>
        <v>3885</v>
      </c>
      <c r="DO18" s="409">
        <f>'Ｓ５２（1977）'!$AJ$167</f>
        <v>0</v>
      </c>
      <c r="DP18" s="418">
        <f t="shared" si="77"/>
        <v>0</v>
      </c>
      <c r="DQ18" s="418">
        <f t="shared" si="78"/>
        <v>0</v>
      </c>
      <c r="DR18" s="409">
        <f>'Ｓ５２（1977）'!$AJ$168</f>
        <v>0</v>
      </c>
      <c r="DS18" s="418">
        <f t="shared" si="79"/>
        <v>0</v>
      </c>
      <c r="DT18" s="418">
        <f t="shared" si="80"/>
        <v>0</v>
      </c>
      <c r="DU18" s="409">
        <f>'Ｓ５２（1977）'!$AJ$169</f>
        <v>0</v>
      </c>
      <c r="DV18" s="418">
        <f t="shared" si="81"/>
        <v>0</v>
      </c>
      <c r="DW18" s="418">
        <f t="shared" si="82"/>
        <v>0</v>
      </c>
      <c r="DX18" s="409">
        <f>'Ｓ５２（1977）'!$AJ$170</f>
        <v>0</v>
      </c>
      <c r="DY18" s="418">
        <f t="shared" si="83"/>
        <v>0</v>
      </c>
      <c r="DZ18" s="418">
        <f t="shared" si="84"/>
        <v>0</v>
      </c>
      <c r="EA18" s="409">
        <f>'Ｓ５２（1977）'!$AJ$171</f>
        <v>0</v>
      </c>
      <c r="EB18" s="418">
        <f t="shared" si="85"/>
        <v>0</v>
      </c>
      <c r="EC18" s="418">
        <f t="shared" si="86"/>
        <v>0</v>
      </c>
      <c r="ED18" s="409">
        <f>'Ｓ５２（1977）'!$AJ$172</f>
        <v>0</v>
      </c>
      <c r="EE18" s="418">
        <f t="shared" si="87"/>
        <v>0</v>
      </c>
      <c r="EF18" s="418">
        <f t="shared" si="88"/>
        <v>0</v>
      </c>
      <c r="EG18" s="409">
        <f>'Ｓ５２（1977）'!$AJ$173</f>
        <v>0</v>
      </c>
      <c r="EH18" s="418">
        <f t="shared" si="89"/>
        <v>0</v>
      </c>
      <c r="EI18" s="418">
        <f t="shared" si="90"/>
        <v>0</v>
      </c>
      <c r="EJ18" s="409">
        <f>'Ｓ５２（1977）'!$AJ$174</f>
        <v>0</v>
      </c>
      <c r="EK18" s="418">
        <f t="shared" si="91"/>
        <v>0</v>
      </c>
      <c r="EL18" s="417">
        <f t="shared" si="92"/>
        <v>0</v>
      </c>
      <c r="EM18" s="409">
        <f>'Ｓ５２（1977）'!$AJ$175</f>
        <v>0</v>
      </c>
      <c r="EN18" s="418">
        <f t="shared" si="93"/>
        <v>0</v>
      </c>
      <c r="EO18" s="436">
        <f t="shared" si="94"/>
        <v>0</v>
      </c>
      <c r="EP18" s="407">
        <f t="shared" si="95"/>
        <v>63794</v>
      </c>
      <c r="EQ18" s="412">
        <f t="shared" si="96"/>
        <v>1487</v>
      </c>
      <c r="ER18" s="410">
        <f t="shared" si="97"/>
        <v>52045</v>
      </c>
    </row>
    <row r="19" spans="1:148" ht="17.100000000000001" customHeight="1">
      <c r="A19" s="376"/>
      <c r="B19" s="413"/>
      <c r="C19" s="414">
        <v>53</v>
      </c>
      <c r="D19" s="415">
        <f t="shared" si="0"/>
        <v>34</v>
      </c>
      <c r="E19" s="407">
        <f>'Ｓ５３（1978）'!$AJ$124</f>
        <v>0</v>
      </c>
      <c r="F19" s="418">
        <f>IF(D19=0,0,IF(D19&lt;$G$7,ROUND(E19/$G$7,0),IF(D19=$G$7,E19-ROUND(E19/$G$7,0)*($G$7-1),0)))</f>
        <v>0</v>
      </c>
      <c r="G19" s="418">
        <f>IF(D19&gt;=$G$7,E19,ROUND(E19/$G$7,0)*D19)</f>
        <v>0</v>
      </c>
      <c r="H19" s="409">
        <f>'Ｓ５３（1978）'!$AJ$125</f>
        <v>0</v>
      </c>
      <c r="I19" s="418">
        <f>IF(D19=0,0,IF(D19&lt;$J$7,ROUND(H19/$J$7,0),IF(D19=$J$7,H19-ROUND(H19/$J$7,0)*($J$7-1),0)))</f>
        <v>0</v>
      </c>
      <c r="J19" s="417">
        <f>IF(D19&gt;=$J$7,H19,ROUND(H19/$J$7,0)*D19)</f>
        <v>0</v>
      </c>
      <c r="K19" s="409">
        <f>'Ｓ５３（1978）'!$AJ$127</f>
        <v>0</v>
      </c>
      <c r="L19" s="418">
        <f>IF(D19=0,0,IF(D19&lt;$M$7,ROUND(K19/$M$7,0),IF(D19=$M$7,K19-ROUND(K19/$M$7,0)*($M$7-1),0)))</f>
        <v>0</v>
      </c>
      <c r="M19" s="418">
        <f>IF(D19&gt;=$M$7,K19,ROUND(K19/$M$7,0)*D19)</f>
        <v>0</v>
      </c>
      <c r="N19" s="409">
        <f>'Ｓ５３（1978）'!$AJ$128</f>
        <v>0</v>
      </c>
      <c r="O19" s="418">
        <f>IF(D19=0,0,IF(D19&lt;$P$7,ROUND(N19/$P$7,0),IF(D19=$P$7,N19-ROUND(N19/$P$7,0)*($P$7-1),0)))</f>
        <v>0</v>
      </c>
      <c r="P19" s="417">
        <f>IF(D19&gt;=$P$7,N19,ROUND(N19/$P$7,0)*D19)</f>
        <v>0</v>
      </c>
      <c r="Q19" s="409">
        <f>'Ｓ５３（1978）'!$AJ$130</f>
        <v>0</v>
      </c>
      <c r="R19" s="418">
        <f>IF(D19=0,0,IF(D19&lt;$S$7,ROUND(Q19/$S$7,0),IF(D19=$S$7,Q19-ROUND(Q19/$S$7,0)*($S$7-1),0)))</f>
        <v>0</v>
      </c>
      <c r="S19" s="418">
        <f>IF(D19&gt;=$S$7,Q19,ROUND(Q19/$S$7,0)*D19)</f>
        <v>0</v>
      </c>
      <c r="T19" s="409">
        <f>'Ｓ５３（1978）'!$AJ$131</f>
        <v>0</v>
      </c>
      <c r="U19" s="418">
        <f>IF(D19=0,0,IF(D19&lt;$V$7,ROUND(T19/$V$7,0),IF(D19=$V$7,T19-ROUND(T19/$V$7,0)*($V$7-1),0)))</f>
        <v>0</v>
      </c>
      <c r="V19" s="418">
        <f>IF(D19&gt;=$V$7,T19,ROUND(T19/$V$7,0)*D19)</f>
        <v>0</v>
      </c>
      <c r="W19" s="409">
        <f>'Ｓ５３（1978）'!$AJ$132</f>
        <v>0</v>
      </c>
      <c r="X19" s="418">
        <f>IF(D19=0,0,IF(D19&lt;$Y$7,ROUND(W19/$Y$7,0),IF(D19=$Y$7,W19-ROUND(W19/$Y$7,0)*($Y$7-1),0)))</f>
        <v>0</v>
      </c>
      <c r="Y19" s="418">
        <f>IF(D19&gt;=$Y$7,W19,ROUND(W19/$Y$7,0)*D19)</f>
        <v>0</v>
      </c>
      <c r="Z19" s="409">
        <f>'Ｓ５３（1978）'!$AJ$133</f>
        <v>0</v>
      </c>
      <c r="AA19" s="418">
        <f>IF(D19=0,0,IF(D19&lt;$AB$7,ROUND(Z19/$AB$7,0),IF(D19=$AB$7,Z19-ROUND(Z19/$AB$7,0)*($AB$7-1),0)))</f>
        <v>0</v>
      </c>
      <c r="AB19" s="418">
        <f>IF(D19&gt;=$AB$7,Z19,ROUND(Z19/$AB$7,0)*D19)</f>
        <v>0</v>
      </c>
      <c r="AC19" s="409">
        <f>'Ｓ５３（1978）'!$AJ$134</f>
        <v>0</v>
      </c>
      <c r="AD19" s="418">
        <f>IF(D19=0,0,IF(D19&lt;$AE$7,ROUND(AC19/$AE$7,0),IF(D19=$AE$7,AC19-ROUND(AC19/$AE$7,0)*($AE$7-1),0)))</f>
        <v>0</v>
      </c>
      <c r="AE19" s="417">
        <f>IF(D19&gt;=$AE$7,AC19,ROUND(AC19/$AE$7,0)*D19)</f>
        <v>0</v>
      </c>
      <c r="AF19" s="409">
        <f>'Ｓ５３（1978）'!$AJ$135</f>
        <v>0</v>
      </c>
      <c r="AG19" s="418">
        <f>IF(D19=0,0,IF(D19&lt;$AH$7,ROUND(AF19/$AH$7,0),IF(D19=$AH$7,AF19-ROUND(AF19/$AH$7,0)*($AH$7-1),0)))</f>
        <v>0</v>
      </c>
      <c r="AH19" s="417">
        <f>IF(D19&gt;=$AH$7,AF19,ROUND(AF19/$AH$7,0)*D19)</f>
        <v>0</v>
      </c>
      <c r="AI19" s="409">
        <f>'Ｓ５３（1978）'!$AJ$136</f>
        <v>0</v>
      </c>
      <c r="AJ19" s="418">
        <f>IF(D19=0,0,IF(D19&lt;$AK$7,ROUND(AI19/$AK$7,0),IF(D19=$AK$7,AI19-ROUND(AI19/$AK$7,0)*($AK$7-1),0)))</f>
        <v>0</v>
      </c>
      <c r="AK19" s="418">
        <f>IF(D19&gt;=$AK$7,AI19,ROUND(AI19/$AK$7,0)*D19)</f>
        <v>0</v>
      </c>
      <c r="AL19" s="409">
        <f>'Ｓ５３（1978）'!$AJ$137</f>
        <v>0</v>
      </c>
      <c r="AM19" s="418">
        <f>IF(D19=0,0,IF(D19&lt;$AN$7,ROUND(AL19/$AN$7,0),IF(D19=$AN$7,AL19-ROUND(AL19/$AN$7,0)*($AN$7-1),0)))</f>
        <v>0</v>
      </c>
      <c r="AN19" s="418">
        <f>IF(D19&gt;=$AN$7,AL19,ROUND(AL19/$AN$7,0)*D19)</f>
        <v>0</v>
      </c>
      <c r="AO19" s="409">
        <f>'Ｓ５３（1978）'!$AJ$138</f>
        <v>0</v>
      </c>
      <c r="AP19" s="418">
        <f>IF(D19=0,0,IF(D19&lt;$AQ$7,ROUND(AO19/$AQ$7,0),IF(D19=$AQ$7,AO19-ROUND(AO19/$AQ$7,0)*($AQ$7-1),0)))</f>
        <v>0</v>
      </c>
      <c r="AQ19" s="418">
        <f>IF(D19&gt;=$AQ$7,AO19,ROUND(AO19/$AQ$7,0)*D19)</f>
        <v>0</v>
      </c>
      <c r="AR19" s="409">
        <f>'Ｓ５３（1978）'!$AJ$139</f>
        <v>0</v>
      </c>
      <c r="AS19" s="418">
        <f>IF(D19=0,0,IF(D19&lt;$AT$7,ROUND(AR19/$AT$7,0),IF(D19=$AT$7,AR19-ROUND(AR19/$AT$7,0)*($AT$7-1),0)))</f>
        <v>0</v>
      </c>
      <c r="AT19" s="418">
        <f>IF(D19&gt;=$AT$7,AR19,ROUND(AR19/$AT$7,0)*D19)</f>
        <v>0</v>
      </c>
      <c r="AU19" s="409">
        <f>'Ｓ５３（1978）'!$AJ$140</f>
        <v>0</v>
      </c>
      <c r="AV19" s="418">
        <f>IF(D19=0,0,IF(D19&lt;$AW$7,ROUND(AU19/$AW$7,0),IF(D19=$AW$7,AU19-ROUND(AU19/$AW$7,0)*($AW$7-1),0)))</f>
        <v>0</v>
      </c>
      <c r="AW19" s="418">
        <f>IF(D19&gt;=$AW$7,AU19,ROUND(AU19/$AW$7,0)*D19)</f>
        <v>0</v>
      </c>
      <c r="AX19" s="409">
        <f>'Ｓ５３（1978）'!$AJ$141</f>
        <v>0</v>
      </c>
      <c r="AY19" s="418">
        <f>IF(D19=0,0,IF(D19&lt;$AZ$7,ROUND(AX19/$AZ$7,0),IF(D19=$AZ$7,AX19-ROUND(AX19/$AZ$7,0)*($AZ$7-1),0)))</f>
        <v>0</v>
      </c>
      <c r="AZ19" s="418">
        <f>IF(D19&gt;=$AZ$7,AX19,ROUND(AX19/$AZ$7,0)*D19)</f>
        <v>0</v>
      </c>
      <c r="BA19" s="409">
        <f>'Ｓ５３（1978）'!$AJ$142</f>
        <v>0</v>
      </c>
      <c r="BB19" s="418">
        <f>IF(D19=0,0,IF(D19&lt;$BC$7,ROUND(BA19/$BC$7,0),IF(D19=$BC$7,BA19-ROUND(BA19/$BC$7,0)*($BC$7-1),0)))</f>
        <v>0</v>
      </c>
      <c r="BC19" s="418">
        <f>IF(D19&gt;=$BC$7,BA19,ROUND(BA19/$BC$7,0)*D19)</f>
        <v>0</v>
      </c>
      <c r="BD19" s="409">
        <f>'Ｓ５３（1978）'!$AJ$143</f>
        <v>0</v>
      </c>
      <c r="BE19" s="418">
        <f>IF(D19=0,0,IF(D19&lt;$BF$7,ROUND(BD19/$BF$7,0),IF(D19=$BF$7,BD19-ROUND(BD19/$BF$7,0)*($BF$7-1),0)))</f>
        <v>0</v>
      </c>
      <c r="BF19" s="417">
        <f>IF(D19&gt;=$BF$7,BD19,ROUND(BD19/$BF$7,0)*D19)</f>
        <v>0</v>
      </c>
      <c r="BG19" s="409">
        <f>'Ｓ５３（1978）'!$AJ$145</f>
        <v>0</v>
      </c>
      <c r="BH19" s="418">
        <f>IF(D19=0,0,IF(D19&lt;$BI$7,ROUND(BG19/$BI$7,0),IF(D19=$BI$7,BG19-ROUND(BG19/$BI$7,0)*($BI$7-1),0)))</f>
        <v>0</v>
      </c>
      <c r="BI19" s="418">
        <f>IF(D19&gt;=$BI$7,BG19,ROUND(BG19/$BI$7,0)*D19)</f>
        <v>0</v>
      </c>
      <c r="BJ19" s="409">
        <f>'Ｓ５３（1978）'!$AJ$146</f>
        <v>0</v>
      </c>
      <c r="BK19" s="418">
        <f>IF(D19=0,0,IF(D19&lt;$BL$7,ROUND(BJ19/$BL$7,0),IF(D19=$BL$7,BJ19-ROUND(BJ19/$BL$7,0)*($BL$7-1),0)))</f>
        <v>0</v>
      </c>
      <c r="BL19" s="418">
        <f>IF(D19&gt;=$BL$7,BJ19,ROUND(BJ19/$BL$7,0)*D19)</f>
        <v>0</v>
      </c>
      <c r="BM19" s="409">
        <f>'Ｓ５３（1978）'!$AJ$147</f>
        <v>0</v>
      </c>
      <c r="BN19" s="418">
        <f>IF(D19=0,0,IF(D19&lt;$BO$7,ROUND(BM19/$BO$7,0),IF(D19=$BO$7,BM19-ROUND(BM19/$BO$7,0)*($BO$7-1),0)))</f>
        <v>0</v>
      </c>
      <c r="BO19" s="417">
        <f>IF(D19&gt;=$BO$7,BM19,ROUND(BM19/$BO$7,0)*D19)</f>
        <v>0</v>
      </c>
      <c r="BP19" s="407">
        <f>'Ｓ５３（1978）'!$AJ$148</f>
        <v>16400</v>
      </c>
      <c r="BQ19" s="418">
        <f>IF(D19=0,0,IF(D19&lt;$BR$7,ROUND(BP19/$BR$7,0),IF(D19=$BR$7,BP19-ROUND(BP19/$BR$7,0)*($BR$7-1),0)))</f>
        <v>342</v>
      </c>
      <c r="BR19" s="418">
        <f>IF(D19&gt;=$BR$7,BP19,ROUND(BP19/$BR$7,0)*D19)</f>
        <v>11628</v>
      </c>
      <c r="BS19" s="409">
        <f>'Ｓ５３（1978）'!$AJ$149</f>
        <v>0</v>
      </c>
      <c r="BT19" s="418">
        <f>IF(D19=0,0,IF(D19&lt;$BU$7,ROUND(BS19/$BU$7,0),IF(D19=$BU$7,BS19-ROUND(BS19/$BU$7,0)*($BU$7-1),0)))</f>
        <v>0</v>
      </c>
      <c r="BU19" s="418">
        <f>IF(D19&gt;=$BU$7,BS19,ROUND(BS19/$BU$7,0)*D19)</f>
        <v>0</v>
      </c>
      <c r="BV19" s="409">
        <f>'Ｓ５３（1978）'!$AJ$150</f>
        <v>0</v>
      </c>
      <c r="BW19" s="418">
        <f>IF(D19=0,0,IF(D19&lt;$BX$7,ROUND(BV19/$BX$7,0),IF(D19=$BX$7,BV19-ROUND(BV19/$BX$7,0)*($BX$7-1),0)))</f>
        <v>0</v>
      </c>
      <c r="BX19" s="418">
        <f>IF(D19&gt;=$BX$7,BV19,ROUND(BV19/$BX$7,0)*D19)</f>
        <v>0</v>
      </c>
      <c r="BY19" s="409">
        <f>'Ｓ５３（1978）'!$AJ$151</f>
        <v>0</v>
      </c>
      <c r="BZ19" s="418">
        <f>IF(D19=0,0,IF(D19&lt;$CA$7,ROUND(BY19/$CA$7,0),IF(D19=$CA$7,BY19-ROUND(BY19/$CA$7,0)*($CA$7-1),0)))</f>
        <v>0</v>
      </c>
      <c r="CA19" s="418">
        <f>IF(D19&gt;=$CA$7,BY19,ROUND(BY19/$CA$7,0)*D19)</f>
        <v>0</v>
      </c>
      <c r="CB19" s="409">
        <f>'Ｓ５３（1978）'!$AJ$152</f>
        <v>0</v>
      </c>
      <c r="CC19" s="418">
        <f>IF(D19=0,0,IF(D19&lt;$CD$7,ROUND(CB19/$CD$7,0),IF(D19=$CD$7,CB19-ROUND(CB19/$CD$7,0)*($CD$7-1),0)))</f>
        <v>0</v>
      </c>
      <c r="CD19" s="418">
        <f>IF(D19&gt;=$CD$7,CB19,ROUND(CB19/$CD$7,0)*D19)</f>
        <v>0</v>
      </c>
      <c r="CE19" s="409">
        <f>'Ｓ５３（1978）'!$AJ$153</f>
        <v>0</v>
      </c>
      <c r="CF19" s="418">
        <f>IF(D19=0,0,IF(D19&lt;$CG$7,ROUND(CE19/$CG$7,0),IF(D19=$CG$7,CE19-ROUND(CE19/$CG$7,0)*($CG$7-1),0)))</f>
        <v>0</v>
      </c>
      <c r="CG19" s="418">
        <f>IF(D19&gt;=$CG$7,CE19,ROUND(CE19/$CG$7,0)*D19)</f>
        <v>0</v>
      </c>
      <c r="CH19" s="409">
        <f>'Ｓ５３（1978）'!$AJ$155</f>
        <v>0</v>
      </c>
      <c r="CI19" s="418">
        <f>IF(D19=0,0,IF(D19&lt;$CJ$7,ROUND(CH19/$CJ$7,0),IF(D19=$CJ$7,CH19-ROUND(CH19/$CJ$7,0)*($CJ$7-1),0)))</f>
        <v>0</v>
      </c>
      <c r="CJ19" s="418">
        <f>IF(D19&gt;=$CJ$7,CH19,ROUND(CH19/$CJ$7,0)*D19)</f>
        <v>0</v>
      </c>
      <c r="CK19" s="409">
        <f>'Ｓ５３（1978）'!$AJ$156</f>
        <v>0</v>
      </c>
      <c r="CL19" s="416">
        <f>IF(D19=0,0,IF(D19&lt;$CM$7,ROUND(CK19/$CM$7,0),IF(D19=$CM$7,CK19-ROUND(CK19/$CM$7,0)*($CM$7-1),0)))</f>
        <v>0</v>
      </c>
      <c r="CM19" s="418">
        <f>IF(D19&gt;=$CM$7,CK19,ROUND(CK19/$CM$7,0)*D19)</f>
        <v>0</v>
      </c>
      <c r="CN19" s="409">
        <f>'Ｓ５３（1978）'!$AJ$157</f>
        <v>0</v>
      </c>
      <c r="CO19" s="418">
        <f>IF(D19=0,0,IF(D19&lt;$CP$7,ROUND(CN19/$CP$7,0),IF(D19=$CP$7,CN19-ROUND(CN19/$CP$7,0)*($CP$7-1),0)))</f>
        <v>0</v>
      </c>
      <c r="CP19" s="418">
        <f>IF(D19&gt;=$CP$7,CN19,ROUND(CN19/$CP$7,0)*D19)</f>
        <v>0</v>
      </c>
      <c r="CQ19" s="409">
        <f>'Ｓ５３（1978）'!$AJ$158</f>
        <v>0</v>
      </c>
      <c r="CR19" s="418">
        <f>IF(D19=0,0,IF(D19&lt;$CS$7,ROUND(CQ19/$CS$7,0),IF(D19=$CS$7,CQ19-ROUND(CQ19/$CS$7,0)*($CS$7-1),0)))</f>
        <v>0</v>
      </c>
      <c r="CS19" s="418">
        <f>IF(D19&gt;=$CS$7,CQ19,ROUND(CQ19/$CS$7,0)*D19)</f>
        <v>0</v>
      </c>
      <c r="CT19" s="409">
        <f>'Ｓ５３（1978）'!$AJ$159</f>
        <v>0</v>
      </c>
      <c r="CU19" s="418">
        <f>IF(D19=0,0,IF(D19&lt;$CV$7,ROUND(CT19/$CV$7,0),IF(D19=$CV$7,CT19-ROUND(CT19/$CV$7,0)*($CV$7-1),0)))</f>
        <v>0</v>
      </c>
      <c r="CV19" s="418">
        <f>IF(D19&gt;=$CV$7,CT19,ROUND(CT19/$CV$7,0)*D19)</f>
        <v>0</v>
      </c>
      <c r="CW19" s="409">
        <f>'Ｓ５３（1978）'!$AJ$160</f>
        <v>38676</v>
      </c>
      <c r="CX19" s="418">
        <f>IF(D19=0,0,IF(D19&lt;$CY$7,ROUND(CW19/$CY$7,0),IF(D19=$CY$7,CW19-ROUND(CW19/$CY$7,0)*($CY$7-1),0)))</f>
        <v>967</v>
      </c>
      <c r="CY19" s="418">
        <f>IF(D19&gt;=$CY$7,CW19,ROUND(CW19/$CY$7,0)*D19)</f>
        <v>32878</v>
      </c>
      <c r="CZ19" s="409">
        <f>'Ｓ５３（1978）'!$AJ$161</f>
        <v>0</v>
      </c>
      <c r="DA19" s="418">
        <f>IF(D19=0,0,IF(D19&lt;$DB$7,ROUND(CZ19/$DB$7,0),IF(D19=$DB$7,CZ19-ROUND(CZ19/$DB$7,0)*($DB$7-1),0)))</f>
        <v>0</v>
      </c>
      <c r="DB19" s="418">
        <f>IF(D19&gt;=$DB$7,CZ19,ROUND(CZ19/$DB$7,0)*D19)</f>
        <v>0</v>
      </c>
      <c r="DC19" s="409">
        <f>'Ｓ５３（1978）'!$AJ$162</f>
        <v>0</v>
      </c>
      <c r="DD19" s="418">
        <f>IF(D19=0,0,IF(D19&lt;$DE$7,ROUND(DC19/$DE$7,0),IF(D19=$DE$7,DC19-ROUND(DC19/$DE$7,0)*($DE$7-1),0)))</f>
        <v>0</v>
      </c>
      <c r="DE19" s="417">
        <f>IF(D19&gt;=$DE$7,DC19,ROUND(DC19/$DE$7,0)*D19)</f>
        <v>0</v>
      </c>
      <c r="DF19" s="409">
        <f>'Ｓ５３（1978）'!$AJ$164</f>
        <v>0</v>
      </c>
      <c r="DG19" s="418">
        <f>IF(D19=0,0,IF(D19&lt;$DH$7,ROUND(DF19/$DH$7,0),IF(D19=$DH$7,DF19-ROUND(DF19/$DH$7,0)*($DH$7-1),0)))</f>
        <v>0</v>
      </c>
      <c r="DH19" s="418">
        <f>IF(D19&gt;=$DH$7,DF19,ROUND(DF19/$DH$7,0)*D19)</f>
        <v>0</v>
      </c>
      <c r="DI19" s="409">
        <f>'Ｓ５３（1978）'!$AJ$165</f>
        <v>0</v>
      </c>
      <c r="DJ19" s="416">
        <f>IF(D19=0,0,IF(D19&lt;$DK$7,ROUND(DI19/$DK$7,0),IF(D19=$DK$7,DI19-ROUND(DI19/$DK$7,0)*($DK$7-1),0)))</f>
        <v>0</v>
      </c>
      <c r="DK19" s="417">
        <f>IF(D19&gt;=$DK$7,DI19,ROUND(DI19/$DK$7,0)*D19)</f>
        <v>0</v>
      </c>
      <c r="DL19" s="409">
        <f>'Ｓ５３（1978）'!$AJ$166</f>
        <v>47169</v>
      </c>
      <c r="DM19" s="418">
        <f>IF(D19=0,0,IF(D19&lt;$DN$7,ROUND(DL19/$DN$7,0),IF(D19=$DN$7,DL19-ROUND(DL19/$DN$7,0)*($DN$7-1),0)))</f>
        <v>943</v>
      </c>
      <c r="DN19" s="418">
        <f>IF(D19&gt;=$DN$7,DL19,ROUND(DL19/$DN$7,0)*D19)</f>
        <v>32062</v>
      </c>
      <c r="DO19" s="409">
        <f>'Ｓ５３（1978）'!$AJ$167</f>
        <v>0</v>
      </c>
      <c r="DP19" s="418">
        <f>IF(D19=0,0,IF(D19&lt;$DQ$7,ROUND(DO19/$DQ$7,0),IF(D19=$DQ$7,DO19-ROUND(DO19/$DQ$7,0)*($DQ$7-1),0)))</f>
        <v>0</v>
      </c>
      <c r="DQ19" s="418">
        <f>IF(D19&gt;=$DQ$7,DO19,ROUND(DO19/$DQ$7,0)*D19)</f>
        <v>0</v>
      </c>
      <c r="DR19" s="409">
        <f>'Ｓ５３（1978）'!$AJ$168</f>
        <v>0</v>
      </c>
      <c r="DS19" s="418">
        <f>IF(D19=0,0,IF(D19&lt;$DT$7,ROUND(DR19/$DT$7,0),IF(D19=$DT$7,DR19-ROUND(DR19/$DT$7,0)*($DT$7-1),0)))</f>
        <v>0</v>
      </c>
      <c r="DT19" s="418">
        <f>IF(D19&gt;=$DT$7,DR19,ROUND(DR19/$DT$7,0)*D19)</f>
        <v>0</v>
      </c>
      <c r="DU19" s="409">
        <f>'Ｓ５３（1978）'!$AJ$169</f>
        <v>0</v>
      </c>
      <c r="DV19" s="418">
        <f>IF(D19=0,0,IF(D19&lt;$DW$7,ROUND(DU19/$DW$7,0),IF(D19=$DW$7,DU19-ROUND(DU19/$DW$7,0)*($DW$7-1),0)))</f>
        <v>0</v>
      </c>
      <c r="DW19" s="418">
        <f>IF(D19&gt;=$DW$7,DU19,ROUND(DU19/$DW$7,0)*D19)</f>
        <v>0</v>
      </c>
      <c r="DX19" s="409">
        <f>'Ｓ５３（1978）'!$AJ$170</f>
        <v>0</v>
      </c>
      <c r="DY19" s="418">
        <f>IF(D19=0,0,IF(D19&lt;$DZ$7,ROUND(DX19/$DZ$7,0),IF(D19=$DZ$7,DX19-ROUND(DX19/$DZ$7,0)*($DZ$7-1),0)))</f>
        <v>0</v>
      </c>
      <c r="DZ19" s="418">
        <f>IF(D19&gt;=$DZ$7,DX19,ROUND(DX19/$DZ$7,0)*D19)</f>
        <v>0</v>
      </c>
      <c r="EA19" s="409">
        <f>'Ｓ５３（1978）'!$AJ$171</f>
        <v>0</v>
      </c>
      <c r="EB19" s="418">
        <f>IF(D19=0,0,IF(D19&lt;$EC$7,ROUND(EA19/$EC$7,0),IF(D19=$EC$7,EA19-ROUND(EA19/$EC$7,0)*($EC$7-1),0)))</f>
        <v>0</v>
      </c>
      <c r="EC19" s="418">
        <f>IF(D19&gt;=$EC$7,EA19,ROUND(EA19/$EC$7,0)*D19)</f>
        <v>0</v>
      </c>
      <c r="ED19" s="409">
        <f>'Ｓ５３（1978）'!$AJ$172</f>
        <v>0</v>
      </c>
      <c r="EE19" s="418">
        <f>IF(D19=0,0,IF(D19&lt;$EF$7,ROUND(ED19/$EF$7,0),IF(D19=$EF$7,ED19-ROUND(ED19/$EF$7,0)*($EF$7-1),0)))</f>
        <v>0</v>
      </c>
      <c r="EF19" s="418">
        <f>IF(D19&gt;=$EF$7,ED19,ROUND(ED19/$EF$7,0)*D19)</f>
        <v>0</v>
      </c>
      <c r="EG19" s="409">
        <f>'Ｓ５３（1978）'!$AJ$173</f>
        <v>0</v>
      </c>
      <c r="EH19" s="418">
        <f>IF(D19=0,0,IF(D19&lt;$EI$7,ROUND(EG19/$EI$7,0),IF(D19=$EI$7,EG19-ROUND(EG19/$EI$7,0)*($EI$7-1),0)))</f>
        <v>0</v>
      </c>
      <c r="EI19" s="418">
        <f>IF(D19&gt;=$EI$7,EG19,ROUND(EG19/$EI$7,0)*D19)</f>
        <v>0</v>
      </c>
      <c r="EJ19" s="409">
        <f>'Ｓ５３（1978）'!$AJ$174</f>
        <v>0</v>
      </c>
      <c r="EK19" s="418">
        <f>IF(D19=0,0,IF(D19&lt;$EL$7,ROUND(EJ19/$EL$7,0),IF(D19=$EL$7,EJ19-ROUND(EJ19/$EL$7,0)*($EL$7-1),0)))</f>
        <v>0</v>
      </c>
      <c r="EL19" s="417">
        <f>IF(D19&gt;=$EL$7,EJ19,ROUND(EJ19/$EL$7,0)*D19)</f>
        <v>0</v>
      </c>
      <c r="EM19" s="409">
        <f>'Ｓ５３（1978）'!$AJ$175</f>
        <v>0</v>
      </c>
      <c r="EN19" s="418">
        <f>IF(D19=0,0,IF(D19&lt;$EO$7,ROUND(EM19/$EO$7,0),IF(D19=$EO$7,EM19-ROUND(EM19/$EO$7,0)*($EO$7-1),0)))</f>
        <v>0</v>
      </c>
      <c r="EO19" s="436">
        <f>IF(D19&gt;=$EO$7,EM19,ROUND(EM19/$EO$7,0)*D19)</f>
        <v>0</v>
      </c>
      <c r="EP19" s="407">
        <f>E19+H19+K19+N19+Q19+T19+W19+Z19+AC19+AF19+AI19+AL19+AO19+AR19+AU19+AX19+BA19+BD19+BG19+BJ19+BM19+BP19+BS19+BV19+BY19+CB19+CE19+CH19+CK19+CN19+CQ19+CT19+CW19+CZ19+DC19+DF19+DI19+DL19+DO19+DR19+DU19+DX19+EA19+ED19+EG19+EJ19+EM19</f>
        <v>102245</v>
      </c>
      <c r="EQ19" s="412">
        <f>F19+I19+L19+O19+R19+U19+X19+AA19+AD19+AG19+AJ19+AM19+AP19+AS19+AV19+AY19+BB19+BE19+BH19+BK19+BN19+BQ19+BT19+BW19+BZ19+CC19+CF19+CI19+CL19+CO19+CR19+CU19+CX19+DA19+DD19+DG19+DJ19+DM19+DP19+DS19+DV19+DY19+EB19+EE19+EH19+EK19+EN19</f>
        <v>2252</v>
      </c>
      <c r="ER19" s="410">
        <f>G19+J19+M19+P19+S19+V19+Y19+AB19+AE19+AH19+AK19+AN19+AQ19+AT19+AW19+AZ19+BC19+BF19+BI19+BL19+BO19+BR19+BU19+BX19+CA19+CD19+CG19+CJ19+CM19+CP19+CS19+CV19+CY19+DB19+DE19+DH19+DK19+DN19+DQ19+DT19+DW19+DZ19+EC19+EF19+EI19+EL19+EO19</f>
        <v>76568</v>
      </c>
    </row>
    <row r="20" spans="1:148" ht="17.100000000000001" customHeight="1">
      <c r="A20" s="376"/>
      <c r="B20" s="413"/>
      <c r="C20" s="414">
        <v>54</v>
      </c>
      <c r="D20" s="415">
        <f t="shared" si="0"/>
        <v>33</v>
      </c>
      <c r="E20" s="407">
        <f>'Ｓ５４（1979）'!$AJ$124</f>
        <v>0</v>
      </c>
      <c r="F20" s="418">
        <f t="shared" si="1"/>
        <v>0</v>
      </c>
      <c r="G20" s="418">
        <f t="shared" si="2"/>
        <v>0</v>
      </c>
      <c r="H20" s="409">
        <f>'Ｓ５４（1979）'!$AJ$125</f>
        <v>0</v>
      </c>
      <c r="I20" s="418">
        <f t="shared" si="3"/>
        <v>0</v>
      </c>
      <c r="J20" s="417">
        <f t="shared" si="4"/>
        <v>0</v>
      </c>
      <c r="K20" s="409">
        <f>'Ｓ５４（1979）'!$AJ$127</f>
        <v>16198</v>
      </c>
      <c r="L20" s="418">
        <f t="shared" si="5"/>
        <v>0</v>
      </c>
      <c r="M20" s="418">
        <f t="shared" si="6"/>
        <v>16198</v>
      </c>
      <c r="N20" s="409">
        <f>'Ｓ５４（1979）'!$AJ$128</f>
        <v>0</v>
      </c>
      <c r="O20" s="418">
        <f t="shared" si="7"/>
        <v>0</v>
      </c>
      <c r="P20" s="417">
        <f t="shared" si="8"/>
        <v>0</v>
      </c>
      <c r="Q20" s="409">
        <f>'Ｓ５４（1979）'!$AJ$130</f>
        <v>0</v>
      </c>
      <c r="R20" s="418">
        <f t="shared" si="9"/>
        <v>0</v>
      </c>
      <c r="S20" s="418">
        <f t="shared" si="10"/>
        <v>0</v>
      </c>
      <c r="T20" s="409">
        <f>'Ｓ５４（1979）'!$AJ$131</f>
        <v>0</v>
      </c>
      <c r="U20" s="418">
        <f t="shared" si="11"/>
        <v>0</v>
      </c>
      <c r="V20" s="418">
        <f t="shared" si="12"/>
        <v>0</v>
      </c>
      <c r="W20" s="409">
        <f>'Ｓ５４（1979）'!$AJ$132</f>
        <v>0</v>
      </c>
      <c r="X20" s="418">
        <f t="shared" si="13"/>
        <v>0</v>
      </c>
      <c r="Y20" s="418">
        <f t="shared" si="14"/>
        <v>0</v>
      </c>
      <c r="Z20" s="409">
        <f>'Ｓ５４（1979）'!$AJ$133</f>
        <v>0</v>
      </c>
      <c r="AA20" s="418">
        <f t="shared" si="15"/>
        <v>0</v>
      </c>
      <c r="AB20" s="418">
        <f t="shared" si="16"/>
        <v>0</v>
      </c>
      <c r="AC20" s="409">
        <f>'Ｓ５４（1979）'!$AJ$134</f>
        <v>499</v>
      </c>
      <c r="AD20" s="418">
        <f t="shared" si="17"/>
        <v>0</v>
      </c>
      <c r="AE20" s="417">
        <f t="shared" si="18"/>
        <v>499</v>
      </c>
      <c r="AF20" s="409">
        <f>'Ｓ５４（1979）'!$AJ$135</f>
        <v>0</v>
      </c>
      <c r="AG20" s="418">
        <f t="shared" si="19"/>
        <v>0</v>
      </c>
      <c r="AH20" s="417">
        <f t="shared" si="20"/>
        <v>0</v>
      </c>
      <c r="AI20" s="409">
        <f>'Ｓ５４（1979）'!$AJ$136</f>
        <v>0</v>
      </c>
      <c r="AJ20" s="418">
        <f t="shared" si="21"/>
        <v>0</v>
      </c>
      <c r="AK20" s="418">
        <f t="shared" si="22"/>
        <v>0</v>
      </c>
      <c r="AL20" s="409">
        <f>'Ｓ５４（1979）'!$AJ$137</f>
        <v>0</v>
      </c>
      <c r="AM20" s="418">
        <f t="shared" si="23"/>
        <v>0</v>
      </c>
      <c r="AN20" s="418">
        <f t="shared" si="24"/>
        <v>0</v>
      </c>
      <c r="AO20" s="409">
        <f>'Ｓ５４（1979）'!$AJ$138</f>
        <v>0</v>
      </c>
      <c r="AP20" s="418">
        <f t="shared" si="25"/>
        <v>0</v>
      </c>
      <c r="AQ20" s="418">
        <f t="shared" si="26"/>
        <v>0</v>
      </c>
      <c r="AR20" s="409">
        <f>'Ｓ５４（1979）'!$AJ$139</f>
        <v>0</v>
      </c>
      <c r="AS20" s="418">
        <f t="shared" si="27"/>
        <v>0</v>
      </c>
      <c r="AT20" s="418">
        <f t="shared" si="28"/>
        <v>0</v>
      </c>
      <c r="AU20" s="409">
        <f>'Ｓ５４（1979）'!$AJ$140</f>
        <v>0</v>
      </c>
      <c r="AV20" s="418">
        <f t="shared" si="29"/>
        <v>0</v>
      </c>
      <c r="AW20" s="418">
        <f t="shared" si="30"/>
        <v>0</v>
      </c>
      <c r="AX20" s="409">
        <f>'Ｓ５４（1979）'!$AJ$141</f>
        <v>0</v>
      </c>
      <c r="AY20" s="418">
        <f t="shared" si="31"/>
        <v>0</v>
      </c>
      <c r="AZ20" s="418">
        <f t="shared" si="32"/>
        <v>0</v>
      </c>
      <c r="BA20" s="409">
        <f>'Ｓ５４（1979）'!$AJ$142</f>
        <v>0</v>
      </c>
      <c r="BB20" s="418">
        <f t="shared" si="33"/>
        <v>0</v>
      </c>
      <c r="BC20" s="418">
        <f t="shared" si="34"/>
        <v>0</v>
      </c>
      <c r="BD20" s="409">
        <f>'Ｓ５４（1979）'!$AJ$143</f>
        <v>2941</v>
      </c>
      <c r="BE20" s="418">
        <f t="shared" si="35"/>
        <v>0</v>
      </c>
      <c r="BF20" s="417">
        <f t="shared" si="36"/>
        <v>2941</v>
      </c>
      <c r="BG20" s="409">
        <f>'Ｓ５４（1979）'!$AJ$145</f>
        <v>0</v>
      </c>
      <c r="BH20" s="418">
        <f t="shared" si="37"/>
        <v>0</v>
      </c>
      <c r="BI20" s="418">
        <f t="shared" si="38"/>
        <v>0</v>
      </c>
      <c r="BJ20" s="409">
        <f>'Ｓ５４（1979）'!$AJ$146</f>
        <v>0</v>
      </c>
      <c r="BK20" s="418">
        <f t="shared" si="39"/>
        <v>0</v>
      </c>
      <c r="BL20" s="418">
        <f t="shared" si="40"/>
        <v>0</v>
      </c>
      <c r="BM20" s="409">
        <f>'Ｓ５４（1979）'!$AJ$147</f>
        <v>0</v>
      </c>
      <c r="BN20" s="418">
        <f t="shared" si="41"/>
        <v>0</v>
      </c>
      <c r="BO20" s="417">
        <f t="shared" si="42"/>
        <v>0</v>
      </c>
      <c r="BP20" s="407">
        <f>'Ｓ５４（1979）'!$AJ$148</f>
        <v>30243</v>
      </c>
      <c r="BQ20" s="418">
        <f t="shared" si="43"/>
        <v>630</v>
      </c>
      <c r="BR20" s="418">
        <f t="shared" si="44"/>
        <v>20790</v>
      </c>
      <c r="BS20" s="409">
        <f>'Ｓ５４（1979）'!$AJ$149</f>
        <v>0</v>
      </c>
      <c r="BT20" s="418">
        <f t="shared" si="45"/>
        <v>0</v>
      </c>
      <c r="BU20" s="418">
        <f t="shared" si="46"/>
        <v>0</v>
      </c>
      <c r="BV20" s="409">
        <f>'Ｓ５４（1979）'!$AJ$150</f>
        <v>0</v>
      </c>
      <c r="BW20" s="418">
        <f t="shared" si="47"/>
        <v>0</v>
      </c>
      <c r="BX20" s="418">
        <f t="shared" si="48"/>
        <v>0</v>
      </c>
      <c r="BY20" s="409">
        <f>'Ｓ５４（1979）'!$AJ$151</f>
        <v>0</v>
      </c>
      <c r="BZ20" s="418">
        <f t="shared" si="49"/>
        <v>0</v>
      </c>
      <c r="CA20" s="418">
        <f t="shared" si="50"/>
        <v>0</v>
      </c>
      <c r="CB20" s="409">
        <f>'Ｓ５４（1979）'!$AJ$152</f>
        <v>0</v>
      </c>
      <c r="CC20" s="418">
        <f t="shared" si="51"/>
        <v>0</v>
      </c>
      <c r="CD20" s="418">
        <f t="shared" si="52"/>
        <v>0</v>
      </c>
      <c r="CE20" s="409">
        <f>'Ｓ５４（1979）'!$AJ$153</f>
        <v>0</v>
      </c>
      <c r="CF20" s="418">
        <f t="shared" si="53"/>
        <v>0</v>
      </c>
      <c r="CG20" s="418">
        <f t="shared" si="54"/>
        <v>0</v>
      </c>
      <c r="CH20" s="409">
        <f>'Ｓ５４（1979）'!$AJ$155</f>
        <v>0</v>
      </c>
      <c r="CI20" s="418">
        <f t="shared" si="55"/>
        <v>0</v>
      </c>
      <c r="CJ20" s="418">
        <f t="shared" si="56"/>
        <v>0</v>
      </c>
      <c r="CK20" s="409">
        <f>'Ｓ５４（1979）'!$AJ$156</f>
        <v>0</v>
      </c>
      <c r="CL20" s="416">
        <f t="shared" si="57"/>
        <v>0</v>
      </c>
      <c r="CM20" s="418">
        <f t="shared" si="58"/>
        <v>0</v>
      </c>
      <c r="CN20" s="409">
        <f>'Ｓ５４（1979）'!$AJ$157</f>
        <v>0</v>
      </c>
      <c r="CO20" s="418">
        <f t="shared" si="59"/>
        <v>0</v>
      </c>
      <c r="CP20" s="418">
        <f t="shared" si="60"/>
        <v>0</v>
      </c>
      <c r="CQ20" s="409">
        <f>'Ｓ５４（1979）'!$AJ$158</f>
        <v>0</v>
      </c>
      <c r="CR20" s="418">
        <f t="shared" si="61"/>
        <v>0</v>
      </c>
      <c r="CS20" s="418">
        <f t="shared" si="62"/>
        <v>0</v>
      </c>
      <c r="CT20" s="409">
        <f>'Ｓ５４（1979）'!$AJ$159</f>
        <v>0</v>
      </c>
      <c r="CU20" s="418">
        <f t="shared" si="63"/>
        <v>0</v>
      </c>
      <c r="CV20" s="418">
        <f t="shared" si="64"/>
        <v>0</v>
      </c>
      <c r="CW20" s="409">
        <f>'Ｓ５４（1979）'!$AJ$160</f>
        <v>34556</v>
      </c>
      <c r="CX20" s="418">
        <f t="shared" si="65"/>
        <v>864</v>
      </c>
      <c r="CY20" s="418">
        <f t="shared" si="66"/>
        <v>28512</v>
      </c>
      <c r="CZ20" s="409">
        <f>'Ｓ５４（1979）'!$AJ$161</f>
        <v>0</v>
      </c>
      <c r="DA20" s="418">
        <f t="shared" si="67"/>
        <v>0</v>
      </c>
      <c r="DB20" s="418">
        <f t="shared" si="68"/>
        <v>0</v>
      </c>
      <c r="DC20" s="409">
        <f>'Ｓ５４（1979）'!$AJ$162</f>
        <v>0</v>
      </c>
      <c r="DD20" s="418">
        <f t="shared" si="69"/>
        <v>0</v>
      </c>
      <c r="DE20" s="417">
        <f t="shared" si="70"/>
        <v>0</v>
      </c>
      <c r="DF20" s="409">
        <f>'Ｓ５４（1979）'!$AJ$164</f>
        <v>0</v>
      </c>
      <c r="DG20" s="418">
        <f t="shared" si="71"/>
        <v>0</v>
      </c>
      <c r="DH20" s="418">
        <f t="shared" si="72"/>
        <v>0</v>
      </c>
      <c r="DI20" s="409">
        <f>'Ｓ５４（1979）'!$AJ$165</f>
        <v>0</v>
      </c>
      <c r="DJ20" s="416">
        <f t="shared" si="73"/>
        <v>0</v>
      </c>
      <c r="DK20" s="417">
        <f t="shared" si="74"/>
        <v>0</v>
      </c>
      <c r="DL20" s="409">
        <f>'Ｓ５４（1979）'!$AJ$166</f>
        <v>0</v>
      </c>
      <c r="DM20" s="418">
        <f t="shared" si="75"/>
        <v>0</v>
      </c>
      <c r="DN20" s="418">
        <f t="shared" si="76"/>
        <v>0</v>
      </c>
      <c r="DO20" s="409">
        <f>'Ｓ５４（1979）'!$AJ$167</f>
        <v>0</v>
      </c>
      <c r="DP20" s="418">
        <f t="shared" si="77"/>
        <v>0</v>
      </c>
      <c r="DQ20" s="418">
        <f t="shared" si="78"/>
        <v>0</v>
      </c>
      <c r="DR20" s="409">
        <f>'Ｓ５４（1979）'!$AJ$168</f>
        <v>0</v>
      </c>
      <c r="DS20" s="418">
        <f t="shared" si="79"/>
        <v>0</v>
      </c>
      <c r="DT20" s="418">
        <f t="shared" si="80"/>
        <v>0</v>
      </c>
      <c r="DU20" s="409">
        <f>'Ｓ５４（1979）'!$AJ$169</f>
        <v>0</v>
      </c>
      <c r="DV20" s="418">
        <f t="shared" si="81"/>
        <v>0</v>
      </c>
      <c r="DW20" s="418">
        <f t="shared" si="82"/>
        <v>0</v>
      </c>
      <c r="DX20" s="409">
        <f>'Ｓ５４（1979）'!$AJ$170</f>
        <v>0</v>
      </c>
      <c r="DY20" s="418">
        <f t="shared" si="83"/>
        <v>0</v>
      </c>
      <c r="DZ20" s="418">
        <f t="shared" si="84"/>
        <v>0</v>
      </c>
      <c r="EA20" s="409">
        <f>'Ｓ５４（1979）'!$AJ$171</f>
        <v>0</v>
      </c>
      <c r="EB20" s="418">
        <f t="shared" si="85"/>
        <v>0</v>
      </c>
      <c r="EC20" s="418">
        <f t="shared" si="86"/>
        <v>0</v>
      </c>
      <c r="ED20" s="409">
        <f>'Ｓ５４（1979）'!$AJ$172</f>
        <v>0</v>
      </c>
      <c r="EE20" s="418">
        <f t="shared" si="87"/>
        <v>0</v>
      </c>
      <c r="EF20" s="418">
        <f t="shared" si="88"/>
        <v>0</v>
      </c>
      <c r="EG20" s="409">
        <f>'Ｓ５４（1979）'!$AJ$173</f>
        <v>0</v>
      </c>
      <c r="EH20" s="418">
        <f t="shared" si="89"/>
        <v>0</v>
      </c>
      <c r="EI20" s="418">
        <f t="shared" si="90"/>
        <v>0</v>
      </c>
      <c r="EJ20" s="409">
        <f>'Ｓ５４（1979）'!$AJ$174</f>
        <v>416</v>
      </c>
      <c r="EK20" s="418">
        <f t="shared" si="91"/>
        <v>8</v>
      </c>
      <c r="EL20" s="417">
        <f t="shared" si="92"/>
        <v>264</v>
      </c>
      <c r="EM20" s="409">
        <f>'Ｓ５４（1979）'!$AJ$175</f>
        <v>0</v>
      </c>
      <c r="EN20" s="418">
        <f t="shared" si="93"/>
        <v>0</v>
      </c>
      <c r="EO20" s="436">
        <f t="shared" si="94"/>
        <v>0</v>
      </c>
      <c r="EP20" s="407">
        <f t="shared" si="95"/>
        <v>84853</v>
      </c>
      <c r="EQ20" s="412">
        <f t="shared" si="96"/>
        <v>1502</v>
      </c>
      <c r="ER20" s="410">
        <f t="shared" si="97"/>
        <v>69204</v>
      </c>
    </row>
    <row r="21" spans="1:148" ht="17.100000000000001" customHeight="1">
      <c r="A21" s="376"/>
      <c r="B21" s="413"/>
      <c r="C21" s="414">
        <v>55</v>
      </c>
      <c r="D21" s="415">
        <f t="shared" si="0"/>
        <v>32</v>
      </c>
      <c r="E21" s="407">
        <f>'Ｓ５５（1980）'!$AJ$124</f>
        <v>0</v>
      </c>
      <c r="F21" s="418">
        <f t="shared" si="1"/>
        <v>0</v>
      </c>
      <c r="G21" s="418">
        <f t="shared" si="2"/>
        <v>0</v>
      </c>
      <c r="H21" s="409">
        <f>'Ｓ５５（1980）'!$AJ$125</f>
        <v>0</v>
      </c>
      <c r="I21" s="418">
        <f t="shared" si="3"/>
        <v>0</v>
      </c>
      <c r="J21" s="417">
        <f t="shared" si="4"/>
        <v>0</v>
      </c>
      <c r="K21" s="409">
        <f>'Ｓ５５（1980）'!$AJ$127</f>
        <v>0</v>
      </c>
      <c r="L21" s="418">
        <f t="shared" si="5"/>
        <v>0</v>
      </c>
      <c r="M21" s="418">
        <f t="shared" si="6"/>
        <v>0</v>
      </c>
      <c r="N21" s="409">
        <f>'Ｓ５５（1980）'!$AJ$128</f>
        <v>0</v>
      </c>
      <c r="O21" s="418">
        <f t="shared" si="7"/>
        <v>0</v>
      </c>
      <c r="P21" s="417">
        <f t="shared" si="8"/>
        <v>0</v>
      </c>
      <c r="Q21" s="409">
        <f>'Ｓ５５（1980）'!$AJ$130</f>
        <v>0</v>
      </c>
      <c r="R21" s="418">
        <f t="shared" si="9"/>
        <v>0</v>
      </c>
      <c r="S21" s="418">
        <f t="shared" si="10"/>
        <v>0</v>
      </c>
      <c r="T21" s="409">
        <f>'Ｓ５５（1980）'!$AJ$131</f>
        <v>0</v>
      </c>
      <c r="U21" s="418">
        <f t="shared" si="11"/>
        <v>0</v>
      </c>
      <c r="V21" s="418">
        <f t="shared" si="12"/>
        <v>0</v>
      </c>
      <c r="W21" s="409">
        <f>'Ｓ５５（1980）'!$AJ$132</f>
        <v>0</v>
      </c>
      <c r="X21" s="418">
        <f t="shared" si="13"/>
        <v>0</v>
      </c>
      <c r="Y21" s="418">
        <f t="shared" si="14"/>
        <v>0</v>
      </c>
      <c r="Z21" s="409">
        <f>'Ｓ５５（1980）'!$AJ$133</f>
        <v>0</v>
      </c>
      <c r="AA21" s="418">
        <f t="shared" si="15"/>
        <v>0</v>
      </c>
      <c r="AB21" s="418">
        <f t="shared" si="16"/>
        <v>0</v>
      </c>
      <c r="AC21" s="409">
        <f>'Ｓ５５（1980）'!$AJ$134</f>
        <v>0</v>
      </c>
      <c r="AD21" s="418">
        <f t="shared" si="17"/>
        <v>0</v>
      </c>
      <c r="AE21" s="417">
        <f t="shared" si="18"/>
        <v>0</v>
      </c>
      <c r="AF21" s="409">
        <f>'Ｓ５５（1980）'!$AJ$135</f>
        <v>0</v>
      </c>
      <c r="AG21" s="418">
        <f t="shared" si="19"/>
        <v>0</v>
      </c>
      <c r="AH21" s="417">
        <f t="shared" si="20"/>
        <v>0</v>
      </c>
      <c r="AI21" s="409">
        <f>'Ｓ５５（1980）'!$AJ$136</f>
        <v>0</v>
      </c>
      <c r="AJ21" s="418">
        <f t="shared" si="21"/>
        <v>0</v>
      </c>
      <c r="AK21" s="418">
        <f t="shared" si="22"/>
        <v>0</v>
      </c>
      <c r="AL21" s="409">
        <f>'Ｓ５５（1980）'!$AJ$137</f>
        <v>0</v>
      </c>
      <c r="AM21" s="418">
        <f t="shared" si="23"/>
        <v>0</v>
      </c>
      <c r="AN21" s="418">
        <f t="shared" si="24"/>
        <v>0</v>
      </c>
      <c r="AO21" s="409">
        <f>'Ｓ５５（1980）'!$AJ$138</f>
        <v>0</v>
      </c>
      <c r="AP21" s="418">
        <f t="shared" si="25"/>
        <v>0</v>
      </c>
      <c r="AQ21" s="418">
        <f t="shared" si="26"/>
        <v>0</v>
      </c>
      <c r="AR21" s="409">
        <f>'Ｓ５５（1980）'!$AJ$139</f>
        <v>0</v>
      </c>
      <c r="AS21" s="418">
        <f t="shared" si="27"/>
        <v>0</v>
      </c>
      <c r="AT21" s="418">
        <f t="shared" si="28"/>
        <v>0</v>
      </c>
      <c r="AU21" s="409">
        <f>'Ｓ５５（1980）'!$AJ$140</f>
        <v>0</v>
      </c>
      <c r="AV21" s="418">
        <f t="shared" si="29"/>
        <v>0</v>
      </c>
      <c r="AW21" s="418">
        <f t="shared" si="30"/>
        <v>0</v>
      </c>
      <c r="AX21" s="409">
        <f>'Ｓ５５（1980）'!$AJ$141</f>
        <v>0</v>
      </c>
      <c r="AY21" s="418">
        <f t="shared" si="31"/>
        <v>0</v>
      </c>
      <c r="AZ21" s="418">
        <f t="shared" si="32"/>
        <v>0</v>
      </c>
      <c r="BA21" s="409">
        <f>'Ｓ５５（1980）'!$AJ$142</f>
        <v>0</v>
      </c>
      <c r="BB21" s="418">
        <f t="shared" si="33"/>
        <v>0</v>
      </c>
      <c r="BC21" s="418">
        <f t="shared" si="34"/>
        <v>0</v>
      </c>
      <c r="BD21" s="409">
        <f>'Ｓ５５（1980）'!$AJ$143</f>
        <v>0</v>
      </c>
      <c r="BE21" s="418">
        <f t="shared" si="35"/>
        <v>0</v>
      </c>
      <c r="BF21" s="417">
        <f t="shared" si="36"/>
        <v>0</v>
      </c>
      <c r="BG21" s="409">
        <f>'Ｓ５５（1980）'!$AJ$145</f>
        <v>0</v>
      </c>
      <c r="BH21" s="418">
        <f t="shared" si="37"/>
        <v>0</v>
      </c>
      <c r="BI21" s="418">
        <f t="shared" si="38"/>
        <v>0</v>
      </c>
      <c r="BJ21" s="409">
        <f>'Ｓ５５（1980）'!$AJ$146</f>
        <v>0</v>
      </c>
      <c r="BK21" s="418">
        <f t="shared" si="39"/>
        <v>0</v>
      </c>
      <c r="BL21" s="418">
        <f t="shared" si="40"/>
        <v>0</v>
      </c>
      <c r="BM21" s="409">
        <f>'Ｓ５５（1980）'!$AJ$147</f>
        <v>0</v>
      </c>
      <c r="BN21" s="418">
        <f t="shared" si="41"/>
        <v>0</v>
      </c>
      <c r="BO21" s="417">
        <f t="shared" si="42"/>
        <v>0</v>
      </c>
      <c r="BP21" s="407">
        <f>'Ｓ５５（1980）'!$AJ$148</f>
        <v>34750</v>
      </c>
      <c r="BQ21" s="418">
        <f t="shared" si="43"/>
        <v>724</v>
      </c>
      <c r="BR21" s="418">
        <f t="shared" si="44"/>
        <v>23168</v>
      </c>
      <c r="BS21" s="409">
        <f>'Ｓ５５（1980）'!$AJ$149</f>
        <v>0</v>
      </c>
      <c r="BT21" s="418">
        <f t="shared" si="45"/>
        <v>0</v>
      </c>
      <c r="BU21" s="418">
        <f t="shared" si="46"/>
        <v>0</v>
      </c>
      <c r="BV21" s="409">
        <f>'Ｓ５５（1980）'!$AJ$150</f>
        <v>0</v>
      </c>
      <c r="BW21" s="418">
        <f t="shared" si="47"/>
        <v>0</v>
      </c>
      <c r="BX21" s="418">
        <f t="shared" si="48"/>
        <v>0</v>
      </c>
      <c r="BY21" s="409">
        <f>'Ｓ５５（1980）'!$AJ$151</f>
        <v>0</v>
      </c>
      <c r="BZ21" s="418">
        <f t="shared" si="49"/>
        <v>0</v>
      </c>
      <c r="CA21" s="418">
        <f t="shared" si="50"/>
        <v>0</v>
      </c>
      <c r="CB21" s="409">
        <f>'Ｓ５５（1980）'!$AJ$152</f>
        <v>0</v>
      </c>
      <c r="CC21" s="418">
        <f t="shared" si="51"/>
        <v>0</v>
      </c>
      <c r="CD21" s="418">
        <f t="shared" si="52"/>
        <v>0</v>
      </c>
      <c r="CE21" s="409">
        <f>'Ｓ５５（1980）'!$AJ$153</f>
        <v>0</v>
      </c>
      <c r="CF21" s="418">
        <f t="shared" si="53"/>
        <v>0</v>
      </c>
      <c r="CG21" s="418">
        <f t="shared" si="54"/>
        <v>0</v>
      </c>
      <c r="CH21" s="409">
        <f>'Ｓ５５（1980）'!$AJ$155</f>
        <v>0</v>
      </c>
      <c r="CI21" s="418">
        <f t="shared" si="55"/>
        <v>0</v>
      </c>
      <c r="CJ21" s="418">
        <f t="shared" si="56"/>
        <v>0</v>
      </c>
      <c r="CK21" s="409">
        <f>'Ｓ５５（1980）'!$AJ$156</f>
        <v>0</v>
      </c>
      <c r="CL21" s="416">
        <f t="shared" si="57"/>
        <v>0</v>
      </c>
      <c r="CM21" s="418">
        <f t="shared" si="58"/>
        <v>0</v>
      </c>
      <c r="CN21" s="409">
        <f>'Ｓ５５（1980）'!$AJ$157</f>
        <v>0</v>
      </c>
      <c r="CO21" s="418">
        <f t="shared" si="59"/>
        <v>0</v>
      </c>
      <c r="CP21" s="418">
        <f t="shared" si="60"/>
        <v>0</v>
      </c>
      <c r="CQ21" s="409">
        <f>'Ｓ５５（1980）'!$AJ$158</f>
        <v>0</v>
      </c>
      <c r="CR21" s="418">
        <f t="shared" si="61"/>
        <v>0</v>
      </c>
      <c r="CS21" s="418">
        <f t="shared" si="62"/>
        <v>0</v>
      </c>
      <c r="CT21" s="409">
        <f>'Ｓ５５（1980）'!$AJ$159</f>
        <v>0</v>
      </c>
      <c r="CU21" s="418">
        <f t="shared" si="63"/>
        <v>0</v>
      </c>
      <c r="CV21" s="418">
        <f t="shared" si="64"/>
        <v>0</v>
      </c>
      <c r="CW21" s="409">
        <f>'Ｓ５５（1980）'!$AJ$160</f>
        <v>0</v>
      </c>
      <c r="CX21" s="418">
        <f t="shared" si="65"/>
        <v>0</v>
      </c>
      <c r="CY21" s="418">
        <f t="shared" si="66"/>
        <v>0</v>
      </c>
      <c r="CZ21" s="409">
        <f>'Ｓ５５（1980）'!$AJ$161</f>
        <v>0</v>
      </c>
      <c r="DA21" s="418">
        <f t="shared" si="67"/>
        <v>0</v>
      </c>
      <c r="DB21" s="418">
        <f t="shared" si="68"/>
        <v>0</v>
      </c>
      <c r="DC21" s="409">
        <f>'Ｓ５５（1980）'!$AJ$162</f>
        <v>0</v>
      </c>
      <c r="DD21" s="418">
        <f t="shared" si="69"/>
        <v>0</v>
      </c>
      <c r="DE21" s="417">
        <f t="shared" si="70"/>
        <v>0</v>
      </c>
      <c r="DF21" s="409">
        <f>'Ｓ５５（1980）'!$AJ$164</f>
        <v>0</v>
      </c>
      <c r="DG21" s="418">
        <f t="shared" si="71"/>
        <v>0</v>
      </c>
      <c r="DH21" s="418">
        <f t="shared" si="72"/>
        <v>0</v>
      </c>
      <c r="DI21" s="409">
        <f>'Ｓ５５（1980）'!$AJ$165</f>
        <v>0</v>
      </c>
      <c r="DJ21" s="416">
        <f t="shared" si="73"/>
        <v>0</v>
      </c>
      <c r="DK21" s="417">
        <f t="shared" si="74"/>
        <v>0</v>
      </c>
      <c r="DL21" s="409">
        <f>'Ｓ５５（1980）'!$AJ$166</f>
        <v>0</v>
      </c>
      <c r="DM21" s="418">
        <f t="shared" si="75"/>
        <v>0</v>
      </c>
      <c r="DN21" s="418">
        <f t="shared" si="76"/>
        <v>0</v>
      </c>
      <c r="DO21" s="409">
        <f>'Ｓ５５（1980）'!$AJ$167</f>
        <v>0</v>
      </c>
      <c r="DP21" s="418">
        <f t="shared" si="77"/>
        <v>0</v>
      </c>
      <c r="DQ21" s="418">
        <f t="shared" si="78"/>
        <v>0</v>
      </c>
      <c r="DR21" s="409">
        <f>'Ｓ５５（1980）'!$AJ$168</f>
        <v>0</v>
      </c>
      <c r="DS21" s="418">
        <f t="shared" si="79"/>
        <v>0</v>
      </c>
      <c r="DT21" s="418">
        <f t="shared" si="80"/>
        <v>0</v>
      </c>
      <c r="DU21" s="409">
        <f>'Ｓ５５（1980）'!$AJ$169</f>
        <v>10724</v>
      </c>
      <c r="DV21" s="418">
        <f t="shared" si="81"/>
        <v>214</v>
      </c>
      <c r="DW21" s="418">
        <f t="shared" si="82"/>
        <v>6848</v>
      </c>
      <c r="DX21" s="409">
        <f>'Ｓ５５（1980）'!$AJ$170</f>
        <v>0</v>
      </c>
      <c r="DY21" s="418">
        <f t="shared" si="83"/>
        <v>0</v>
      </c>
      <c r="DZ21" s="418">
        <f t="shared" si="84"/>
        <v>0</v>
      </c>
      <c r="EA21" s="409">
        <f>'Ｓ５５（1980）'!$AJ$171</f>
        <v>0</v>
      </c>
      <c r="EB21" s="418">
        <f t="shared" si="85"/>
        <v>0</v>
      </c>
      <c r="EC21" s="418">
        <f t="shared" si="86"/>
        <v>0</v>
      </c>
      <c r="ED21" s="409">
        <f>'Ｓ５５（1980）'!$AJ$172</f>
        <v>0</v>
      </c>
      <c r="EE21" s="418">
        <f t="shared" si="87"/>
        <v>0</v>
      </c>
      <c r="EF21" s="418">
        <f t="shared" si="88"/>
        <v>0</v>
      </c>
      <c r="EG21" s="409">
        <f>'Ｓ５５（1980）'!$AJ$173</f>
        <v>0</v>
      </c>
      <c r="EH21" s="418">
        <f t="shared" si="89"/>
        <v>0</v>
      </c>
      <c r="EI21" s="418">
        <f t="shared" si="90"/>
        <v>0</v>
      </c>
      <c r="EJ21" s="409">
        <f>'Ｓ５５（1980）'!$AJ$174</f>
        <v>0</v>
      </c>
      <c r="EK21" s="418">
        <f t="shared" si="91"/>
        <v>0</v>
      </c>
      <c r="EL21" s="417">
        <f t="shared" si="92"/>
        <v>0</v>
      </c>
      <c r="EM21" s="409">
        <f>'Ｓ５５（1980）'!$AJ$175</f>
        <v>0</v>
      </c>
      <c r="EN21" s="418">
        <f t="shared" si="93"/>
        <v>0</v>
      </c>
      <c r="EO21" s="436">
        <f t="shared" si="94"/>
        <v>0</v>
      </c>
      <c r="EP21" s="407">
        <f t="shared" si="95"/>
        <v>45474</v>
      </c>
      <c r="EQ21" s="412">
        <f t="shared" si="96"/>
        <v>938</v>
      </c>
      <c r="ER21" s="410">
        <f t="shared" si="97"/>
        <v>30016</v>
      </c>
    </row>
    <row r="22" spans="1:148" ht="17.100000000000001" customHeight="1">
      <c r="A22" s="376"/>
      <c r="B22" s="413"/>
      <c r="C22" s="414">
        <v>56</v>
      </c>
      <c r="D22" s="415">
        <f t="shared" si="0"/>
        <v>31</v>
      </c>
      <c r="E22" s="407">
        <f>'Ｓ５６（1981）'!$AJ$124</f>
        <v>0</v>
      </c>
      <c r="F22" s="418">
        <f t="shared" si="1"/>
        <v>0</v>
      </c>
      <c r="G22" s="418">
        <f t="shared" si="2"/>
        <v>0</v>
      </c>
      <c r="H22" s="409">
        <f>'Ｓ５６（1981）'!$AJ$125</f>
        <v>0</v>
      </c>
      <c r="I22" s="418">
        <f t="shared" si="3"/>
        <v>0</v>
      </c>
      <c r="J22" s="417">
        <f t="shared" si="4"/>
        <v>0</v>
      </c>
      <c r="K22" s="409">
        <f>'Ｓ５６（1981）'!$AJ$127</f>
        <v>0</v>
      </c>
      <c r="L22" s="418">
        <f t="shared" si="5"/>
        <v>0</v>
      </c>
      <c r="M22" s="418">
        <f t="shared" si="6"/>
        <v>0</v>
      </c>
      <c r="N22" s="409">
        <f>'Ｓ５６（1981）'!$AJ$128</f>
        <v>0</v>
      </c>
      <c r="O22" s="418">
        <f t="shared" si="7"/>
        <v>0</v>
      </c>
      <c r="P22" s="417">
        <f t="shared" si="8"/>
        <v>0</v>
      </c>
      <c r="Q22" s="409">
        <f>'Ｓ５６（1981）'!$AJ$130</f>
        <v>0</v>
      </c>
      <c r="R22" s="418">
        <f t="shared" si="9"/>
        <v>0</v>
      </c>
      <c r="S22" s="418">
        <f t="shared" si="10"/>
        <v>0</v>
      </c>
      <c r="T22" s="409">
        <f>'Ｓ５６（1981）'!$AJ$131</f>
        <v>0</v>
      </c>
      <c r="U22" s="418">
        <f t="shared" si="11"/>
        <v>0</v>
      </c>
      <c r="V22" s="418">
        <f t="shared" si="12"/>
        <v>0</v>
      </c>
      <c r="W22" s="409">
        <f>'Ｓ５６（1981）'!$AJ$132</f>
        <v>0</v>
      </c>
      <c r="X22" s="418">
        <f t="shared" si="13"/>
        <v>0</v>
      </c>
      <c r="Y22" s="418">
        <f t="shared" si="14"/>
        <v>0</v>
      </c>
      <c r="Z22" s="409">
        <f>'Ｓ５６（1981）'!$AJ$133</f>
        <v>0</v>
      </c>
      <c r="AA22" s="418">
        <f t="shared" si="15"/>
        <v>0</v>
      </c>
      <c r="AB22" s="418">
        <f t="shared" si="16"/>
        <v>0</v>
      </c>
      <c r="AC22" s="409">
        <f>'Ｓ５６（1981）'!$AJ$134</f>
        <v>0</v>
      </c>
      <c r="AD22" s="418">
        <f t="shared" si="17"/>
        <v>0</v>
      </c>
      <c r="AE22" s="417">
        <f t="shared" si="18"/>
        <v>0</v>
      </c>
      <c r="AF22" s="409">
        <f>'Ｓ５６（1981）'!$AJ$135</f>
        <v>0</v>
      </c>
      <c r="AG22" s="418">
        <f t="shared" si="19"/>
        <v>0</v>
      </c>
      <c r="AH22" s="417">
        <f t="shared" si="20"/>
        <v>0</v>
      </c>
      <c r="AI22" s="409">
        <f>'Ｓ５６（1981）'!$AJ$136</f>
        <v>0</v>
      </c>
      <c r="AJ22" s="418">
        <f t="shared" si="21"/>
        <v>0</v>
      </c>
      <c r="AK22" s="418">
        <f t="shared" si="22"/>
        <v>0</v>
      </c>
      <c r="AL22" s="409">
        <f>'Ｓ５６（1981）'!$AJ$137</f>
        <v>0</v>
      </c>
      <c r="AM22" s="418">
        <f t="shared" si="23"/>
        <v>0</v>
      </c>
      <c r="AN22" s="418">
        <f t="shared" si="24"/>
        <v>0</v>
      </c>
      <c r="AO22" s="409">
        <f>'Ｓ５６（1981）'!$AJ$138</f>
        <v>0</v>
      </c>
      <c r="AP22" s="418">
        <f t="shared" si="25"/>
        <v>0</v>
      </c>
      <c r="AQ22" s="418">
        <f t="shared" si="26"/>
        <v>0</v>
      </c>
      <c r="AR22" s="409">
        <f>'Ｓ５６（1981）'!$AJ$139</f>
        <v>0</v>
      </c>
      <c r="AS22" s="418">
        <f t="shared" si="27"/>
        <v>0</v>
      </c>
      <c r="AT22" s="418">
        <f t="shared" si="28"/>
        <v>0</v>
      </c>
      <c r="AU22" s="409">
        <f>'Ｓ５６（1981）'!$AJ$140</f>
        <v>0</v>
      </c>
      <c r="AV22" s="418">
        <f t="shared" si="29"/>
        <v>0</v>
      </c>
      <c r="AW22" s="418">
        <f t="shared" si="30"/>
        <v>0</v>
      </c>
      <c r="AX22" s="409">
        <f>'Ｓ５６（1981）'!$AJ$141</f>
        <v>0</v>
      </c>
      <c r="AY22" s="418">
        <f t="shared" si="31"/>
        <v>0</v>
      </c>
      <c r="AZ22" s="418">
        <f t="shared" si="32"/>
        <v>0</v>
      </c>
      <c r="BA22" s="409">
        <f>'Ｓ５６（1981）'!$AJ$142</f>
        <v>0</v>
      </c>
      <c r="BB22" s="418">
        <f t="shared" si="33"/>
        <v>0</v>
      </c>
      <c r="BC22" s="418">
        <f t="shared" si="34"/>
        <v>0</v>
      </c>
      <c r="BD22" s="409">
        <f>'Ｓ５６（1981）'!$AJ$143</f>
        <v>0</v>
      </c>
      <c r="BE22" s="418">
        <f t="shared" si="35"/>
        <v>0</v>
      </c>
      <c r="BF22" s="417">
        <f t="shared" si="36"/>
        <v>0</v>
      </c>
      <c r="BG22" s="409">
        <f>'Ｓ５６（1981）'!$AJ$145</f>
        <v>0</v>
      </c>
      <c r="BH22" s="418">
        <f t="shared" si="37"/>
        <v>0</v>
      </c>
      <c r="BI22" s="418">
        <f t="shared" si="38"/>
        <v>0</v>
      </c>
      <c r="BJ22" s="409">
        <f>'Ｓ５６（1981）'!$AJ$146</f>
        <v>0</v>
      </c>
      <c r="BK22" s="418">
        <f t="shared" si="39"/>
        <v>0</v>
      </c>
      <c r="BL22" s="418">
        <f t="shared" si="40"/>
        <v>0</v>
      </c>
      <c r="BM22" s="409">
        <f>'Ｓ５６（1981）'!$AJ$147</f>
        <v>0</v>
      </c>
      <c r="BN22" s="418">
        <f t="shared" si="41"/>
        <v>0</v>
      </c>
      <c r="BO22" s="417">
        <f t="shared" si="42"/>
        <v>0</v>
      </c>
      <c r="BP22" s="407">
        <f>'Ｓ５６（1981）'!$AJ$148</f>
        <v>14815</v>
      </c>
      <c r="BQ22" s="418">
        <f t="shared" si="43"/>
        <v>309</v>
      </c>
      <c r="BR22" s="418">
        <f t="shared" si="44"/>
        <v>9579</v>
      </c>
      <c r="BS22" s="409">
        <f>'Ｓ５６（1981）'!$AJ$149</f>
        <v>2963</v>
      </c>
      <c r="BT22" s="418">
        <f t="shared" si="45"/>
        <v>49</v>
      </c>
      <c r="BU22" s="418">
        <f t="shared" si="46"/>
        <v>1519</v>
      </c>
      <c r="BV22" s="409">
        <f>'Ｓ５６（1981）'!$AJ$150</f>
        <v>0</v>
      </c>
      <c r="BW22" s="418">
        <f t="shared" si="47"/>
        <v>0</v>
      </c>
      <c r="BX22" s="418">
        <f t="shared" si="48"/>
        <v>0</v>
      </c>
      <c r="BY22" s="409">
        <f>'Ｓ５６（1981）'!$AJ$151</f>
        <v>0</v>
      </c>
      <c r="BZ22" s="418">
        <f t="shared" si="49"/>
        <v>0</v>
      </c>
      <c r="CA22" s="418">
        <f t="shared" si="50"/>
        <v>0</v>
      </c>
      <c r="CB22" s="409">
        <f>'Ｓ５６（1981）'!$AJ$152</f>
        <v>0</v>
      </c>
      <c r="CC22" s="418">
        <f t="shared" si="51"/>
        <v>0</v>
      </c>
      <c r="CD22" s="418">
        <f t="shared" si="52"/>
        <v>0</v>
      </c>
      <c r="CE22" s="409">
        <f>'Ｓ５６（1981）'!$AJ$153</f>
        <v>0</v>
      </c>
      <c r="CF22" s="418">
        <f t="shared" si="53"/>
        <v>0</v>
      </c>
      <c r="CG22" s="418">
        <f t="shared" si="54"/>
        <v>0</v>
      </c>
      <c r="CH22" s="409">
        <f>'Ｓ５６（1981）'!$AJ$155</f>
        <v>0</v>
      </c>
      <c r="CI22" s="418">
        <f t="shared" si="55"/>
        <v>0</v>
      </c>
      <c r="CJ22" s="418">
        <f t="shared" si="56"/>
        <v>0</v>
      </c>
      <c r="CK22" s="409">
        <f>'Ｓ５６（1981）'!$AJ$156</f>
        <v>0</v>
      </c>
      <c r="CL22" s="416">
        <f t="shared" si="57"/>
        <v>0</v>
      </c>
      <c r="CM22" s="418">
        <f t="shared" si="58"/>
        <v>0</v>
      </c>
      <c r="CN22" s="409">
        <f>'Ｓ５６（1981）'!$AJ$157</f>
        <v>0</v>
      </c>
      <c r="CO22" s="418">
        <f t="shared" si="59"/>
        <v>0</v>
      </c>
      <c r="CP22" s="418">
        <f t="shared" si="60"/>
        <v>0</v>
      </c>
      <c r="CQ22" s="409">
        <f>'Ｓ５６（1981）'!$AJ$158</f>
        <v>0</v>
      </c>
      <c r="CR22" s="418">
        <f t="shared" si="61"/>
        <v>0</v>
      </c>
      <c r="CS22" s="418">
        <f t="shared" si="62"/>
        <v>0</v>
      </c>
      <c r="CT22" s="409">
        <f>'Ｓ５６（1981）'!$AJ$159</f>
        <v>0</v>
      </c>
      <c r="CU22" s="418">
        <f t="shared" si="63"/>
        <v>0</v>
      </c>
      <c r="CV22" s="418">
        <f t="shared" si="64"/>
        <v>0</v>
      </c>
      <c r="CW22" s="409">
        <f>'Ｓ５６（1981）'!$AJ$160</f>
        <v>0</v>
      </c>
      <c r="CX22" s="418">
        <f t="shared" si="65"/>
        <v>0</v>
      </c>
      <c r="CY22" s="418">
        <f t="shared" si="66"/>
        <v>0</v>
      </c>
      <c r="CZ22" s="409">
        <f>'Ｓ５６（1981）'!$AJ$161</f>
        <v>0</v>
      </c>
      <c r="DA22" s="418">
        <f t="shared" si="67"/>
        <v>0</v>
      </c>
      <c r="DB22" s="418">
        <f t="shared" si="68"/>
        <v>0</v>
      </c>
      <c r="DC22" s="409">
        <f>'Ｓ５６（1981）'!$AJ$162</f>
        <v>0</v>
      </c>
      <c r="DD22" s="418">
        <f t="shared" si="69"/>
        <v>0</v>
      </c>
      <c r="DE22" s="417">
        <f t="shared" si="70"/>
        <v>0</v>
      </c>
      <c r="DF22" s="409">
        <f>'Ｓ５６（1981）'!$AJ$164</f>
        <v>0</v>
      </c>
      <c r="DG22" s="418">
        <f t="shared" si="71"/>
        <v>0</v>
      </c>
      <c r="DH22" s="418">
        <f t="shared" si="72"/>
        <v>0</v>
      </c>
      <c r="DI22" s="409">
        <f>'Ｓ５６（1981）'!$AJ$165</f>
        <v>0</v>
      </c>
      <c r="DJ22" s="416">
        <f t="shared" si="73"/>
        <v>0</v>
      </c>
      <c r="DK22" s="417">
        <f t="shared" si="74"/>
        <v>0</v>
      </c>
      <c r="DL22" s="409">
        <f>'Ｓ５６（1981）'!$AJ$166</f>
        <v>0</v>
      </c>
      <c r="DM22" s="418">
        <f t="shared" si="75"/>
        <v>0</v>
      </c>
      <c r="DN22" s="418">
        <f t="shared" si="76"/>
        <v>0</v>
      </c>
      <c r="DO22" s="409">
        <f>'Ｓ５６（1981）'!$AJ$167</f>
        <v>0</v>
      </c>
      <c r="DP22" s="418">
        <f t="shared" si="77"/>
        <v>0</v>
      </c>
      <c r="DQ22" s="418">
        <f t="shared" si="78"/>
        <v>0</v>
      </c>
      <c r="DR22" s="409">
        <f>'Ｓ５６（1981）'!$AJ$168</f>
        <v>0</v>
      </c>
      <c r="DS22" s="418">
        <f t="shared" si="79"/>
        <v>0</v>
      </c>
      <c r="DT22" s="418">
        <f t="shared" si="80"/>
        <v>0</v>
      </c>
      <c r="DU22" s="409">
        <f>'Ｓ５６（1981）'!$AJ$169</f>
        <v>0</v>
      </c>
      <c r="DV22" s="418">
        <f t="shared" si="81"/>
        <v>0</v>
      </c>
      <c r="DW22" s="418">
        <f t="shared" si="82"/>
        <v>0</v>
      </c>
      <c r="DX22" s="409">
        <f>'Ｓ５６（1981）'!$AJ$170</f>
        <v>0</v>
      </c>
      <c r="DY22" s="418">
        <f t="shared" si="83"/>
        <v>0</v>
      </c>
      <c r="DZ22" s="418">
        <f t="shared" si="84"/>
        <v>0</v>
      </c>
      <c r="EA22" s="409">
        <f>'Ｓ５６（1981）'!$AJ$171</f>
        <v>0</v>
      </c>
      <c r="EB22" s="418">
        <f t="shared" si="85"/>
        <v>0</v>
      </c>
      <c r="EC22" s="418">
        <f t="shared" si="86"/>
        <v>0</v>
      </c>
      <c r="ED22" s="409">
        <f>'Ｓ５６（1981）'!$AJ$172</f>
        <v>0</v>
      </c>
      <c r="EE22" s="418">
        <f t="shared" si="87"/>
        <v>0</v>
      </c>
      <c r="EF22" s="418">
        <f t="shared" si="88"/>
        <v>0</v>
      </c>
      <c r="EG22" s="409">
        <f>'Ｓ５６（1981）'!$AJ$173</f>
        <v>0</v>
      </c>
      <c r="EH22" s="418">
        <f t="shared" si="89"/>
        <v>0</v>
      </c>
      <c r="EI22" s="418">
        <f t="shared" si="90"/>
        <v>0</v>
      </c>
      <c r="EJ22" s="409">
        <f>'Ｓ５６（1981）'!$AJ$174</f>
        <v>0</v>
      </c>
      <c r="EK22" s="418">
        <f t="shared" si="91"/>
        <v>0</v>
      </c>
      <c r="EL22" s="417">
        <f t="shared" si="92"/>
        <v>0</v>
      </c>
      <c r="EM22" s="409">
        <f>'Ｓ５６（1981）'!$AJ$175</f>
        <v>0</v>
      </c>
      <c r="EN22" s="418">
        <f t="shared" si="93"/>
        <v>0</v>
      </c>
      <c r="EO22" s="436">
        <f t="shared" si="94"/>
        <v>0</v>
      </c>
      <c r="EP22" s="407">
        <f t="shared" si="95"/>
        <v>17778</v>
      </c>
      <c r="EQ22" s="412">
        <f t="shared" si="96"/>
        <v>358</v>
      </c>
      <c r="ER22" s="410">
        <f t="shared" si="97"/>
        <v>11098</v>
      </c>
    </row>
    <row r="23" spans="1:148" ht="17.100000000000001" customHeight="1">
      <c r="A23" s="376"/>
      <c r="B23" s="413"/>
      <c r="C23" s="414">
        <v>57</v>
      </c>
      <c r="D23" s="415">
        <f t="shared" si="0"/>
        <v>30</v>
      </c>
      <c r="E23" s="407">
        <f>'Ｓ５７（1982）'!$AJ$124</f>
        <v>0</v>
      </c>
      <c r="F23" s="418">
        <f t="shared" si="1"/>
        <v>0</v>
      </c>
      <c r="G23" s="418">
        <f t="shared" si="2"/>
        <v>0</v>
      </c>
      <c r="H23" s="409">
        <f>'Ｓ５７（1982）'!$AJ$125</f>
        <v>0</v>
      </c>
      <c r="I23" s="418">
        <f t="shared" si="3"/>
        <v>0</v>
      </c>
      <c r="J23" s="417">
        <f t="shared" si="4"/>
        <v>0</v>
      </c>
      <c r="K23" s="409">
        <f>'Ｓ５７（1982）'!$AJ$127</f>
        <v>0</v>
      </c>
      <c r="L23" s="418">
        <f t="shared" si="5"/>
        <v>0</v>
      </c>
      <c r="M23" s="418">
        <f t="shared" si="6"/>
        <v>0</v>
      </c>
      <c r="N23" s="409">
        <f>'Ｓ５７（1982）'!$AJ$128</f>
        <v>0</v>
      </c>
      <c r="O23" s="418">
        <f t="shared" si="7"/>
        <v>0</v>
      </c>
      <c r="P23" s="417">
        <f t="shared" si="8"/>
        <v>0</v>
      </c>
      <c r="Q23" s="409">
        <f>'Ｓ５７（1982）'!$AJ$130</f>
        <v>0</v>
      </c>
      <c r="R23" s="418">
        <f t="shared" si="9"/>
        <v>0</v>
      </c>
      <c r="S23" s="418">
        <f t="shared" si="10"/>
        <v>0</v>
      </c>
      <c r="T23" s="409">
        <f>'Ｓ５７（1982）'!$AJ$131</f>
        <v>0</v>
      </c>
      <c r="U23" s="418">
        <f t="shared" si="11"/>
        <v>0</v>
      </c>
      <c r="V23" s="418">
        <f t="shared" si="12"/>
        <v>0</v>
      </c>
      <c r="W23" s="409">
        <f>'Ｓ５７（1982）'!$AJ$132</f>
        <v>0</v>
      </c>
      <c r="X23" s="418">
        <f t="shared" si="13"/>
        <v>0</v>
      </c>
      <c r="Y23" s="418">
        <f t="shared" si="14"/>
        <v>0</v>
      </c>
      <c r="Z23" s="409">
        <f>'Ｓ５７（1982）'!$AJ$133</f>
        <v>0</v>
      </c>
      <c r="AA23" s="418">
        <f t="shared" si="15"/>
        <v>0</v>
      </c>
      <c r="AB23" s="418">
        <f t="shared" si="16"/>
        <v>0</v>
      </c>
      <c r="AC23" s="409">
        <f>'Ｓ５７（1982）'!$AJ$134</f>
        <v>0</v>
      </c>
      <c r="AD23" s="418">
        <f t="shared" si="17"/>
        <v>0</v>
      </c>
      <c r="AE23" s="417">
        <f t="shared" si="18"/>
        <v>0</v>
      </c>
      <c r="AF23" s="409">
        <f>'Ｓ５７（1982）'!$AJ$135</f>
        <v>0</v>
      </c>
      <c r="AG23" s="418">
        <f t="shared" si="19"/>
        <v>0</v>
      </c>
      <c r="AH23" s="417">
        <f t="shared" si="20"/>
        <v>0</v>
      </c>
      <c r="AI23" s="409">
        <f>'Ｓ５７（1982）'!$AJ$136</f>
        <v>0</v>
      </c>
      <c r="AJ23" s="418">
        <f t="shared" si="21"/>
        <v>0</v>
      </c>
      <c r="AK23" s="418">
        <f t="shared" si="22"/>
        <v>0</v>
      </c>
      <c r="AL23" s="409">
        <f>'Ｓ５７（1982）'!$AJ$137</f>
        <v>0</v>
      </c>
      <c r="AM23" s="418">
        <f t="shared" si="23"/>
        <v>0</v>
      </c>
      <c r="AN23" s="418">
        <f t="shared" si="24"/>
        <v>0</v>
      </c>
      <c r="AO23" s="409">
        <f>'Ｓ５７（1982）'!$AJ$138</f>
        <v>0</v>
      </c>
      <c r="AP23" s="418">
        <f t="shared" si="25"/>
        <v>0</v>
      </c>
      <c r="AQ23" s="418">
        <f t="shared" si="26"/>
        <v>0</v>
      </c>
      <c r="AR23" s="409">
        <f>'Ｓ５７（1982）'!$AJ$139</f>
        <v>0</v>
      </c>
      <c r="AS23" s="418">
        <f t="shared" si="27"/>
        <v>0</v>
      </c>
      <c r="AT23" s="418">
        <f t="shared" si="28"/>
        <v>0</v>
      </c>
      <c r="AU23" s="409">
        <f>'Ｓ５７（1982）'!$AJ$140</f>
        <v>0</v>
      </c>
      <c r="AV23" s="418">
        <f t="shared" si="29"/>
        <v>0</v>
      </c>
      <c r="AW23" s="418">
        <f t="shared" si="30"/>
        <v>0</v>
      </c>
      <c r="AX23" s="409">
        <f>'Ｓ５７（1982）'!$AJ$141</f>
        <v>0</v>
      </c>
      <c r="AY23" s="418">
        <f t="shared" si="31"/>
        <v>0</v>
      </c>
      <c r="AZ23" s="418">
        <f t="shared" si="32"/>
        <v>0</v>
      </c>
      <c r="BA23" s="409">
        <f>'Ｓ５７（1982）'!$AJ$142</f>
        <v>0</v>
      </c>
      <c r="BB23" s="418">
        <f t="shared" si="33"/>
        <v>0</v>
      </c>
      <c r="BC23" s="418">
        <f t="shared" si="34"/>
        <v>0</v>
      </c>
      <c r="BD23" s="409">
        <f>'Ｓ５７（1982）'!$AJ$143</f>
        <v>0</v>
      </c>
      <c r="BE23" s="418">
        <f t="shared" si="35"/>
        <v>0</v>
      </c>
      <c r="BF23" s="417">
        <f t="shared" si="36"/>
        <v>0</v>
      </c>
      <c r="BG23" s="409">
        <f>'Ｓ５７（1982）'!$AJ$145</f>
        <v>0</v>
      </c>
      <c r="BH23" s="418">
        <f t="shared" si="37"/>
        <v>0</v>
      </c>
      <c r="BI23" s="418">
        <f t="shared" si="38"/>
        <v>0</v>
      </c>
      <c r="BJ23" s="409">
        <f>'Ｓ５７（1982）'!$AJ$146</f>
        <v>0</v>
      </c>
      <c r="BK23" s="418">
        <f t="shared" si="39"/>
        <v>0</v>
      </c>
      <c r="BL23" s="418">
        <f t="shared" si="40"/>
        <v>0</v>
      </c>
      <c r="BM23" s="409">
        <f>'Ｓ５７（1982）'!$AJ$147</f>
        <v>0</v>
      </c>
      <c r="BN23" s="418">
        <f t="shared" si="41"/>
        <v>0</v>
      </c>
      <c r="BO23" s="417">
        <f t="shared" si="42"/>
        <v>0</v>
      </c>
      <c r="BP23" s="407">
        <f>'Ｓ５７（1982）'!$AJ$148</f>
        <v>93503</v>
      </c>
      <c r="BQ23" s="418">
        <f t="shared" si="43"/>
        <v>1948</v>
      </c>
      <c r="BR23" s="418">
        <f t="shared" si="44"/>
        <v>58440</v>
      </c>
      <c r="BS23" s="409">
        <f>'Ｓ５７（1982）'!$AJ$149</f>
        <v>0</v>
      </c>
      <c r="BT23" s="418">
        <f t="shared" si="45"/>
        <v>0</v>
      </c>
      <c r="BU23" s="418">
        <f t="shared" si="46"/>
        <v>0</v>
      </c>
      <c r="BV23" s="409">
        <f>'Ｓ５７（1982）'!$AJ$150</f>
        <v>0</v>
      </c>
      <c r="BW23" s="418">
        <f t="shared" si="47"/>
        <v>0</v>
      </c>
      <c r="BX23" s="418">
        <f t="shared" si="48"/>
        <v>0</v>
      </c>
      <c r="BY23" s="409">
        <f>'Ｓ５７（1982）'!$AJ$151</f>
        <v>0</v>
      </c>
      <c r="BZ23" s="418">
        <f t="shared" si="49"/>
        <v>0</v>
      </c>
      <c r="CA23" s="418">
        <f t="shared" si="50"/>
        <v>0</v>
      </c>
      <c r="CB23" s="409">
        <f>'Ｓ５７（1982）'!$AJ$152</f>
        <v>0</v>
      </c>
      <c r="CC23" s="418">
        <f t="shared" si="51"/>
        <v>0</v>
      </c>
      <c r="CD23" s="418">
        <f t="shared" si="52"/>
        <v>0</v>
      </c>
      <c r="CE23" s="409">
        <f>'Ｓ５７（1982）'!$AJ$153</f>
        <v>0</v>
      </c>
      <c r="CF23" s="418">
        <f t="shared" si="53"/>
        <v>0</v>
      </c>
      <c r="CG23" s="418">
        <f t="shared" si="54"/>
        <v>0</v>
      </c>
      <c r="CH23" s="409">
        <f>'Ｓ５７（1982）'!$AJ$155</f>
        <v>0</v>
      </c>
      <c r="CI23" s="418">
        <f t="shared" si="55"/>
        <v>0</v>
      </c>
      <c r="CJ23" s="418">
        <f t="shared" si="56"/>
        <v>0</v>
      </c>
      <c r="CK23" s="409">
        <f>'Ｓ５７（1982）'!$AJ$156</f>
        <v>0</v>
      </c>
      <c r="CL23" s="416">
        <f t="shared" si="57"/>
        <v>0</v>
      </c>
      <c r="CM23" s="418">
        <f t="shared" si="58"/>
        <v>0</v>
      </c>
      <c r="CN23" s="409">
        <f>'Ｓ５７（1982）'!$AJ$157</f>
        <v>0</v>
      </c>
      <c r="CO23" s="418">
        <f t="shared" si="59"/>
        <v>0</v>
      </c>
      <c r="CP23" s="418">
        <f t="shared" si="60"/>
        <v>0</v>
      </c>
      <c r="CQ23" s="409">
        <f>'Ｓ５７（1982）'!$AJ$158</f>
        <v>0</v>
      </c>
      <c r="CR23" s="418">
        <f t="shared" si="61"/>
        <v>0</v>
      </c>
      <c r="CS23" s="418">
        <f t="shared" si="62"/>
        <v>0</v>
      </c>
      <c r="CT23" s="409">
        <f>'Ｓ５７（1982）'!$AJ$159</f>
        <v>0</v>
      </c>
      <c r="CU23" s="418">
        <f t="shared" si="63"/>
        <v>0</v>
      </c>
      <c r="CV23" s="418">
        <f t="shared" si="64"/>
        <v>0</v>
      </c>
      <c r="CW23" s="409">
        <f>'Ｓ５７（1982）'!$AJ$160</f>
        <v>0</v>
      </c>
      <c r="CX23" s="418">
        <f t="shared" si="65"/>
        <v>0</v>
      </c>
      <c r="CY23" s="418">
        <f t="shared" si="66"/>
        <v>0</v>
      </c>
      <c r="CZ23" s="409">
        <f>'Ｓ５７（1982）'!$AJ$161</f>
        <v>0</v>
      </c>
      <c r="DA23" s="418">
        <f t="shared" si="67"/>
        <v>0</v>
      </c>
      <c r="DB23" s="418">
        <f t="shared" si="68"/>
        <v>0</v>
      </c>
      <c r="DC23" s="409">
        <f>'Ｓ５７（1982）'!$AJ$162</f>
        <v>0</v>
      </c>
      <c r="DD23" s="418">
        <f t="shared" si="69"/>
        <v>0</v>
      </c>
      <c r="DE23" s="417">
        <f t="shared" si="70"/>
        <v>0</v>
      </c>
      <c r="DF23" s="409">
        <f>'Ｓ５７（1982）'!$AJ$164</f>
        <v>0</v>
      </c>
      <c r="DG23" s="418">
        <f t="shared" si="71"/>
        <v>0</v>
      </c>
      <c r="DH23" s="418">
        <f t="shared" si="72"/>
        <v>0</v>
      </c>
      <c r="DI23" s="409">
        <f>'Ｓ５７（1982）'!$AJ$165</f>
        <v>0</v>
      </c>
      <c r="DJ23" s="416">
        <f t="shared" si="73"/>
        <v>0</v>
      </c>
      <c r="DK23" s="417">
        <f t="shared" si="74"/>
        <v>0</v>
      </c>
      <c r="DL23" s="409">
        <f>'Ｓ５７（1982）'!$AJ$166</f>
        <v>54739</v>
      </c>
      <c r="DM23" s="418">
        <f t="shared" si="75"/>
        <v>1095</v>
      </c>
      <c r="DN23" s="418">
        <f t="shared" si="76"/>
        <v>32850</v>
      </c>
      <c r="DO23" s="409">
        <f>'Ｓ５７（1982）'!$AJ$167</f>
        <v>0</v>
      </c>
      <c r="DP23" s="418">
        <f t="shared" si="77"/>
        <v>0</v>
      </c>
      <c r="DQ23" s="418">
        <f t="shared" si="78"/>
        <v>0</v>
      </c>
      <c r="DR23" s="409">
        <f>'Ｓ５７（1982）'!$AJ$168</f>
        <v>0</v>
      </c>
      <c r="DS23" s="418">
        <f t="shared" si="79"/>
        <v>0</v>
      </c>
      <c r="DT23" s="418">
        <f t="shared" si="80"/>
        <v>0</v>
      </c>
      <c r="DU23" s="409">
        <f>'Ｓ５７（1982）'!$AJ$169</f>
        <v>0</v>
      </c>
      <c r="DV23" s="418">
        <f t="shared" si="81"/>
        <v>0</v>
      </c>
      <c r="DW23" s="418">
        <f t="shared" si="82"/>
        <v>0</v>
      </c>
      <c r="DX23" s="409">
        <f>'Ｓ５７（1982）'!$AJ$170</f>
        <v>0</v>
      </c>
      <c r="DY23" s="418">
        <f t="shared" si="83"/>
        <v>0</v>
      </c>
      <c r="DZ23" s="418">
        <f t="shared" si="84"/>
        <v>0</v>
      </c>
      <c r="EA23" s="409">
        <f>'Ｓ５７（1982）'!$AJ$171</f>
        <v>0</v>
      </c>
      <c r="EB23" s="418">
        <f t="shared" si="85"/>
        <v>0</v>
      </c>
      <c r="EC23" s="418">
        <f t="shared" si="86"/>
        <v>0</v>
      </c>
      <c r="ED23" s="409">
        <f>'Ｓ５７（1982）'!$AJ$172</f>
        <v>0</v>
      </c>
      <c r="EE23" s="418">
        <f t="shared" si="87"/>
        <v>0</v>
      </c>
      <c r="EF23" s="418">
        <f t="shared" si="88"/>
        <v>0</v>
      </c>
      <c r="EG23" s="409">
        <f>'Ｓ５７（1982）'!$AJ$173</f>
        <v>0</v>
      </c>
      <c r="EH23" s="418">
        <f t="shared" si="89"/>
        <v>0</v>
      </c>
      <c r="EI23" s="418">
        <f t="shared" si="90"/>
        <v>0</v>
      </c>
      <c r="EJ23" s="409">
        <f>'Ｓ５７（1982）'!$AJ$174</f>
        <v>0</v>
      </c>
      <c r="EK23" s="418">
        <f t="shared" si="91"/>
        <v>0</v>
      </c>
      <c r="EL23" s="417">
        <f t="shared" si="92"/>
        <v>0</v>
      </c>
      <c r="EM23" s="409">
        <f>'Ｓ５７（1982）'!$AJ$175</f>
        <v>0</v>
      </c>
      <c r="EN23" s="418">
        <f t="shared" si="93"/>
        <v>0</v>
      </c>
      <c r="EO23" s="436">
        <f t="shared" si="94"/>
        <v>0</v>
      </c>
      <c r="EP23" s="407">
        <f t="shared" si="95"/>
        <v>148242</v>
      </c>
      <c r="EQ23" s="412">
        <f t="shared" si="96"/>
        <v>3043</v>
      </c>
      <c r="ER23" s="410">
        <f t="shared" si="97"/>
        <v>91290</v>
      </c>
    </row>
    <row r="24" spans="1:148" ht="17.100000000000001" customHeight="1">
      <c r="A24" s="376"/>
      <c r="B24" s="413"/>
      <c r="C24" s="414">
        <v>58</v>
      </c>
      <c r="D24" s="415">
        <f t="shared" si="0"/>
        <v>29</v>
      </c>
      <c r="E24" s="407">
        <f>'Ｓ５８（1983）'!$AJ$124</f>
        <v>0</v>
      </c>
      <c r="F24" s="418">
        <f t="shared" si="1"/>
        <v>0</v>
      </c>
      <c r="G24" s="418">
        <f t="shared" si="2"/>
        <v>0</v>
      </c>
      <c r="H24" s="409">
        <f>'Ｓ５８（1983）'!$AJ$125</f>
        <v>0</v>
      </c>
      <c r="I24" s="418">
        <f t="shared" si="3"/>
        <v>0</v>
      </c>
      <c r="J24" s="417">
        <f t="shared" si="4"/>
        <v>0</v>
      </c>
      <c r="K24" s="409">
        <f>'Ｓ５８（1983）'!$AJ$127</f>
        <v>0</v>
      </c>
      <c r="L24" s="418">
        <f t="shared" si="5"/>
        <v>0</v>
      </c>
      <c r="M24" s="418">
        <f t="shared" si="6"/>
        <v>0</v>
      </c>
      <c r="N24" s="409">
        <f>'Ｓ５８（1983）'!$AJ$128</f>
        <v>0</v>
      </c>
      <c r="O24" s="418">
        <f t="shared" si="7"/>
        <v>0</v>
      </c>
      <c r="P24" s="417">
        <f t="shared" si="8"/>
        <v>0</v>
      </c>
      <c r="Q24" s="409">
        <f>'Ｓ５８（1983）'!$AJ$130</f>
        <v>0</v>
      </c>
      <c r="R24" s="418">
        <f t="shared" si="9"/>
        <v>0</v>
      </c>
      <c r="S24" s="418">
        <f t="shared" si="10"/>
        <v>0</v>
      </c>
      <c r="T24" s="409">
        <f>'Ｓ５８（1983）'!$AJ$131</f>
        <v>0</v>
      </c>
      <c r="U24" s="418">
        <f t="shared" si="11"/>
        <v>0</v>
      </c>
      <c r="V24" s="418">
        <f t="shared" si="12"/>
        <v>0</v>
      </c>
      <c r="W24" s="409">
        <f>'Ｓ５８（1983）'!$AJ$132</f>
        <v>0</v>
      </c>
      <c r="X24" s="418">
        <f t="shared" si="13"/>
        <v>0</v>
      </c>
      <c r="Y24" s="418">
        <f t="shared" si="14"/>
        <v>0</v>
      </c>
      <c r="Z24" s="409">
        <f>'Ｓ５８（1983）'!$AJ$133</f>
        <v>0</v>
      </c>
      <c r="AA24" s="418">
        <f t="shared" si="15"/>
        <v>0</v>
      </c>
      <c r="AB24" s="418">
        <f t="shared" si="16"/>
        <v>0</v>
      </c>
      <c r="AC24" s="409">
        <f>'Ｓ５８（1983）'!$AJ$134</f>
        <v>0</v>
      </c>
      <c r="AD24" s="418">
        <f t="shared" si="17"/>
        <v>0</v>
      </c>
      <c r="AE24" s="417">
        <f t="shared" si="18"/>
        <v>0</v>
      </c>
      <c r="AF24" s="409">
        <f>'Ｓ５８（1983）'!$AJ$135</f>
        <v>0</v>
      </c>
      <c r="AG24" s="418">
        <f t="shared" si="19"/>
        <v>0</v>
      </c>
      <c r="AH24" s="417">
        <f t="shared" si="20"/>
        <v>0</v>
      </c>
      <c r="AI24" s="409">
        <f>'Ｓ５８（1983）'!$AJ$136</f>
        <v>0</v>
      </c>
      <c r="AJ24" s="418">
        <f t="shared" si="21"/>
        <v>0</v>
      </c>
      <c r="AK24" s="418">
        <f t="shared" si="22"/>
        <v>0</v>
      </c>
      <c r="AL24" s="409">
        <f>'Ｓ５８（1983）'!$AJ$137</f>
        <v>0</v>
      </c>
      <c r="AM24" s="418">
        <f t="shared" si="23"/>
        <v>0</v>
      </c>
      <c r="AN24" s="418">
        <f t="shared" si="24"/>
        <v>0</v>
      </c>
      <c r="AO24" s="409">
        <f>'Ｓ５８（1983）'!$AJ$138</f>
        <v>0</v>
      </c>
      <c r="AP24" s="418">
        <f t="shared" si="25"/>
        <v>0</v>
      </c>
      <c r="AQ24" s="418">
        <f t="shared" si="26"/>
        <v>0</v>
      </c>
      <c r="AR24" s="409">
        <f>'Ｓ５８（1983）'!$AJ$139</f>
        <v>0</v>
      </c>
      <c r="AS24" s="418">
        <f t="shared" si="27"/>
        <v>0</v>
      </c>
      <c r="AT24" s="418">
        <f t="shared" si="28"/>
        <v>0</v>
      </c>
      <c r="AU24" s="409">
        <f>'Ｓ５８（1983）'!$AJ$140</f>
        <v>0</v>
      </c>
      <c r="AV24" s="418">
        <f t="shared" si="29"/>
        <v>0</v>
      </c>
      <c r="AW24" s="418">
        <f t="shared" si="30"/>
        <v>0</v>
      </c>
      <c r="AX24" s="409">
        <f>'Ｓ５８（1983）'!$AJ$141</f>
        <v>0</v>
      </c>
      <c r="AY24" s="418">
        <f t="shared" si="31"/>
        <v>0</v>
      </c>
      <c r="AZ24" s="418">
        <f t="shared" si="32"/>
        <v>0</v>
      </c>
      <c r="BA24" s="409">
        <f>'Ｓ５８（1983）'!$AJ$142</f>
        <v>0</v>
      </c>
      <c r="BB24" s="418">
        <f t="shared" si="33"/>
        <v>0</v>
      </c>
      <c r="BC24" s="418">
        <f t="shared" si="34"/>
        <v>0</v>
      </c>
      <c r="BD24" s="409">
        <f>'Ｓ５８（1983）'!$AJ$143</f>
        <v>0</v>
      </c>
      <c r="BE24" s="418">
        <f t="shared" si="35"/>
        <v>0</v>
      </c>
      <c r="BF24" s="417">
        <f t="shared" si="36"/>
        <v>0</v>
      </c>
      <c r="BG24" s="409">
        <f>'Ｓ５８（1983）'!$AJ$145</f>
        <v>0</v>
      </c>
      <c r="BH24" s="418">
        <f t="shared" si="37"/>
        <v>0</v>
      </c>
      <c r="BI24" s="418">
        <f t="shared" si="38"/>
        <v>0</v>
      </c>
      <c r="BJ24" s="409">
        <f>'Ｓ５８（1983）'!$AJ$146</f>
        <v>0</v>
      </c>
      <c r="BK24" s="418">
        <f t="shared" si="39"/>
        <v>0</v>
      </c>
      <c r="BL24" s="418">
        <f t="shared" si="40"/>
        <v>0</v>
      </c>
      <c r="BM24" s="409">
        <f>'Ｓ５８（1983）'!$AJ$147</f>
        <v>0</v>
      </c>
      <c r="BN24" s="418">
        <f t="shared" si="41"/>
        <v>0</v>
      </c>
      <c r="BO24" s="417">
        <f t="shared" si="42"/>
        <v>0</v>
      </c>
      <c r="BP24" s="407">
        <f>'Ｓ５８（1983）'!$AJ$148</f>
        <v>69294</v>
      </c>
      <c r="BQ24" s="418">
        <f t="shared" si="43"/>
        <v>1444</v>
      </c>
      <c r="BR24" s="418">
        <f t="shared" si="44"/>
        <v>41876</v>
      </c>
      <c r="BS24" s="409">
        <f>'Ｓ５８（1983）'!$AJ$149</f>
        <v>0</v>
      </c>
      <c r="BT24" s="418">
        <f t="shared" si="45"/>
        <v>0</v>
      </c>
      <c r="BU24" s="418">
        <f t="shared" si="46"/>
        <v>0</v>
      </c>
      <c r="BV24" s="409">
        <f>'Ｓ５８（1983）'!$AJ$150</f>
        <v>0</v>
      </c>
      <c r="BW24" s="418">
        <f t="shared" si="47"/>
        <v>0</v>
      </c>
      <c r="BX24" s="418">
        <f t="shared" si="48"/>
        <v>0</v>
      </c>
      <c r="BY24" s="409">
        <f>'Ｓ５８（1983）'!$AJ$151</f>
        <v>0</v>
      </c>
      <c r="BZ24" s="418">
        <f t="shared" si="49"/>
        <v>0</v>
      </c>
      <c r="CA24" s="418">
        <f t="shared" si="50"/>
        <v>0</v>
      </c>
      <c r="CB24" s="409">
        <f>'Ｓ５８（1983）'!$AJ$152</f>
        <v>0</v>
      </c>
      <c r="CC24" s="418">
        <f t="shared" si="51"/>
        <v>0</v>
      </c>
      <c r="CD24" s="418">
        <f t="shared" si="52"/>
        <v>0</v>
      </c>
      <c r="CE24" s="409">
        <f>'Ｓ５８（1983）'!$AJ$153</f>
        <v>0</v>
      </c>
      <c r="CF24" s="418">
        <f t="shared" si="53"/>
        <v>0</v>
      </c>
      <c r="CG24" s="418">
        <f t="shared" si="54"/>
        <v>0</v>
      </c>
      <c r="CH24" s="409">
        <f>'Ｓ５８（1983）'!$AJ$155</f>
        <v>0</v>
      </c>
      <c r="CI24" s="418">
        <f t="shared" si="55"/>
        <v>0</v>
      </c>
      <c r="CJ24" s="418">
        <f t="shared" si="56"/>
        <v>0</v>
      </c>
      <c r="CK24" s="409">
        <f>'Ｓ５８（1983）'!$AJ$156</f>
        <v>0</v>
      </c>
      <c r="CL24" s="416">
        <f t="shared" si="57"/>
        <v>0</v>
      </c>
      <c r="CM24" s="418">
        <f t="shared" si="58"/>
        <v>0</v>
      </c>
      <c r="CN24" s="409">
        <f>'Ｓ５８（1983）'!$AJ$157</f>
        <v>0</v>
      </c>
      <c r="CO24" s="418">
        <f t="shared" si="59"/>
        <v>0</v>
      </c>
      <c r="CP24" s="418">
        <f t="shared" si="60"/>
        <v>0</v>
      </c>
      <c r="CQ24" s="409">
        <f>'Ｓ５８（1983）'!$AJ$158</f>
        <v>0</v>
      </c>
      <c r="CR24" s="418">
        <f t="shared" si="61"/>
        <v>0</v>
      </c>
      <c r="CS24" s="418">
        <f t="shared" si="62"/>
        <v>0</v>
      </c>
      <c r="CT24" s="409">
        <f>'Ｓ５８（1983）'!$AJ$159</f>
        <v>0</v>
      </c>
      <c r="CU24" s="418">
        <f t="shared" si="63"/>
        <v>0</v>
      </c>
      <c r="CV24" s="418">
        <f t="shared" si="64"/>
        <v>0</v>
      </c>
      <c r="CW24" s="409">
        <f>'Ｓ５８（1983）'!$AJ$160</f>
        <v>32440</v>
      </c>
      <c r="CX24" s="418">
        <f t="shared" si="65"/>
        <v>811</v>
      </c>
      <c r="CY24" s="418">
        <f t="shared" si="66"/>
        <v>23519</v>
      </c>
      <c r="CZ24" s="409">
        <f>'Ｓ５８（1983）'!$AJ$161</f>
        <v>0</v>
      </c>
      <c r="DA24" s="418">
        <f t="shared" si="67"/>
        <v>0</v>
      </c>
      <c r="DB24" s="418">
        <f t="shared" si="68"/>
        <v>0</v>
      </c>
      <c r="DC24" s="409">
        <f>'Ｓ５８（1983）'!$AJ$162</f>
        <v>0</v>
      </c>
      <c r="DD24" s="418">
        <f t="shared" si="69"/>
        <v>0</v>
      </c>
      <c r="DE24" s="417">
        <f t="shared" si="70"/>
        <v>0</v>
      </c>
      <c r="DF24" s="409">
        <f>'Ｓ５８（1983）'!$AJ$164</f>
        <v>0</v>
      </c>
      <c r="DG24" s="418">
        <f t="shared" si="71"/>
        <v>0</v>
      </c>
      <c r="DH24" s="418">
        <f t="shared" si="72"/>
        <v>0</v>
      </c>
      <c r="DI24" s="409">
        <f>'Ｓ５８（1983）'!$AJ$165</f>
        <v>2192</v>
      </c>
      <c r="DJ24" s="416">
        <f t="shared" si="73"/>
        <v>0</v>
      </c>
      <c r="DK24" s="417">
        <f t="shared" si="74"/>
        <v>2192</v>
      </c>
      <c r="DL24" s="409">
        <f>'Ｓ５８（1983）'!$AJ$166</f>
        <v>0</v>
      </c>
      <c r="DM24" s="418">
        <f t="shared" si="75"/>
        <v>0</v>
      </c>
      <c r="DN24" s="418">
        <f t="shared" si="76"/>
        <v>0</v>
      </c>
      <c r="DO24" s="409">
        <f>'Ｓ５８（1983）'!$AJ$167</f>
        <v>0</v>
      </c>
      <c r="DP24" s="418">
        <f t="shared" si="77"/>
        <v>0</v>
      </c>
      <c r="DQ24" s="418">
        <f t="shared" si="78"/>
        <v>0</v>
      </c>
      <c r="DR24" s="409">
        <f>'Ｓ５８（1983）'!$AJ$168</f>
        <v>0</v>
      </c>
      <c r="DS24" s="418">
        <f t="shared" si="79"/>
        <v>0</v>
      </c>
      <c r="DT24" s="418">
        <f t="shared" si="80"/>
        <v>0</v>
      </c>
      <c r="DU24" s="409">
        <f>'Ｓ５８（1983）'!$AJ$169</f>
        <v>0</v>
      </c>
      <c r="DV24" s="418">
        <f t="shared" si="81"/>
        <v>0</v>
      </c>
      <c r="DW24" s="418">
        <f t="shared" si="82"/>
        <v>0</v>
      </c>
      <c r="DX24" s="409">
        <f>'Ｓ５８（1983）'!$AJ$170</f>
        <v>0</v>
      </c>
      <c r="DY24" s="418">
        <f t="shared" si="83"/>
        <v>0</v>
      </c>
      <c r="DZ24" s="418">
        <f t="shared" si="84"/>
        <v>0</v>
      </c>
      <c r="EA24" s="409">
        <f>'Ｓ５８（1983）'!$AJ$171</f>
        <v>0</v>
      </c>
      <c r="EB24" s="418">
        <f t="shared" si="85"/>
        <v>0</v>
      </c>
      <c r="EC24" s="418">
        <f t="shared" si="86"/>
        <v>0</v>
      </c>
      <c r="ED24" s="409">
        <f>'Ｓ５８（1983）'!$AJ$172</f>
        <v>0</v>
      </c>
      <c r="EE24" s="418">
        <f t="shared" si="87"/>
        <v>0</v>
      </c>
      <c r="EF24" s="418">
        <f t="shared" si="88"/>
        <v>0</v>
      </c>
      <c r="EG24" s="409">
        <f>'Ｓ５８（1983）'!$AJ$173</f>
        <v>0</v>
      </c>
      <c r="EH24" s="418">
        <f t="shared" si="89"/>
        <v>0</v>
      </c>
      <c r="EI24" s="418">
        <f t="shared" si="90"/>
        <v>0</v>
      </c>
      <c r="EJ24" s="409">
        <f>'Ｓ５８（1983）'!$AJ$174</f>
        <v>0</v>
      </c>
      <c r="EK24" s="418">
        <f t="shared" si="91"/>
        <v>0</v>
      </c>
      <c r="EL24" s="417">
        <f t="shared" si="92"/>
        <v>0</v>
      </c>
      <c r="EM24" s="409">
        <f>'Ｓ５８（1983）'!$AJ$175</f>
        <v>0</v>
      </c>
      <c r="EN24" s="418">
        <f t="shared" si="93"/>
        <v>0</v>
      </c>
      <c r="EO24" s="436">
        <f t="shared" si="94"/>
        <v>0</v>
      </c>
      <c r="EP24" s="407">
        <f t="shared" si="95"/>
        <v>103926</v>
      </c>
      <c r="EQ24" s="412">
        <f t="shared" si="96"/>
        <v>2255</v>
      </c>
      <c r="ER24" s="410">
        <f t="shared" si="97"/>
        <v>67587</v>
      </c>
    </row>
    <row r="25" spans="1:148" ht="17.100000000000001" customHeight="1">
      <c r="A25" s="376"/>
      <c r="B25" s="413"/>
      <c r="C25" s="414">
        <v>59</v>
      </c>
      <c r="D25" s="415">
        <f t="shared" si="0"/>
        <v>28</v>
      </c>
      <c r="E25" s="407">
        <f>'Ｓ５９（1984）'!$AJ$124</f>
        <v>0</v>
      </c>
      <c r="F25" s="418">
        <f t="shared" si="1"/>
        <v>0</v>
      </c>
      <c r="G25" s="418">
        <f t="shared" si="2"/>
        <v>0</v>
      </c>
      <c r="H25" s="409">
        <f>'Ｓ５９（1984）'!$AJ$125</f>
        <v>0</v>
      </c>
      <c r="I25" s="418">
        <f t="shared" si="3"/>
        <v>0</v>
      </c>
      <c r="J25" s="417">
        <f t="shared" si="4"/>
        <v>0</v>
      </c>
      <c r="K25" s="409">
        <f>'Ｓ５９（1984）'!$AJ$127</f>
        <v>0</v>
      </c>
      <c r="L25" s="418">
        <f t="shared" si="5"/>
        <v>0</v>
      </c>
      <c r="M25" s="418">
        <f t="shared" si="6"/>
        <v>0</v>
      </c>
      <c r="N25" s="409">
        <f>'Ｓ５９（1984）'!$AJ$128</f>
        <v>0</v>
      </c>
      <c r="O25" s="418">
        <f t="shared" si="7"/>
        <v>0</v>
      </c>
      <c r="P25" s="417">
        <f t="shared" si="8"/>
        <v>0</v>
      </c>
      <c r="Q25" s="409">
        <f>'Ｓ５９（1984）'!$AJ$130</f>
        <v>0</v>
      </c>
      <c r="R25" s="418">
        <f t="shared" si="9"/>
        <v>0</v>
      </c>
      <c r="S25" s="418">
        <f t="shared" si="10"/>
        <v>0</v>
      </c>
      <c r="T25" s="409">
        <f>'Ｓ５９（1984）'!$AJ$131</f>
        <v>0</v>
      </c>
      <c r="U25" s="418">
        <f t="shared" si="11"/>
        <v>0</v>
      </c>
      <c r="V25" s="418">
        <f t="shared" si="12"/>
        <v>0</v>
      </c>
      <c r="W25" s="409">
        <f>'Ｓ５９（1984）'!$AJ$132</f>
        <v>0</v>
      </c>
      <c r="X25" s="418">
        <f t="shared" si="13"/>
        <v>0</v>
      </c>
      <c r="Y25" s="418">
        <f t="shared" si="14"/>
        <v>0</v>
      </c>
      <c r="Z25" s="409">
        <f>'Ｓ５９（1984）'!$AJ$133</f>
        <v>0</v>
      </c>
      <c r="AA25" s="418">
        <f t="shared" si="15"/>
        <v>0</v>
      </c>
      <c r="AB25" s="418">
        <f t="shared" si="16"/>
        <v>0</v>
      </c>
      <c r="AC25" s="409">
        <f>'Ｓ５９（1984）'!$AJ$134</f>
        <v>0</v>
      </c>
      <c r="AD25" s="418">
        <f t="shared" si="17"/>
        <v>0</v>
      </c>
      <c r="AE25" s="417">
        <f t="shared" si="18"/>
        <v>0</v>
      </c>
      <c r="AF25" s="409">
        <f>'Ｓ５９（1984）'!$AJ$135</f>
        <v>0</v>
      </c>
      <c r="AG25" s="418">
        <f t="shared" si="19"/>
        <v>0</v>
      </c>
      <c r="AH25" s="417">
        <f t="shared" si="20"/>
        <v>0</v>
      </c>
      <c r="AI25" s="409">
        <f>'Ｓ５９（1984）'!$AJ$136</f>
        <v>0</v>
      </c>
      <c r="AJ25" s="418">
        <f t="shared" si="21"/>
        <v>0</v>
      </c>
      <c r="AK25" s="418">
        <f t="shared" si="22"/>
        <v>0</v>
      </c>
      <c r="AL25" s="409">
        <f>'Ｓ５９（1984）'!$AJ$137</f>
        <v>0</v>
      </c>
      <c r="AM25" s="418">
        <f t="shared" si="23"/>
        <v>0</v>
      </c>
      <c r="AN25" s="418">
        <f t="shared" si="24"/>
        <v>0</v>
      </c>
      <c r="AO25" s="409">
        <f>'Ｓ５９（1984）'!$AJ$138</f>
        <v>0</v>
      </c>
      <c r="AP25" s="418">
        <f t="shared" si="25"/>
        <v>0</v>
      </c>
      <c r="AQ25" s="418">
        <f t="shared" si="26"/>
        <v>0</v>
      </c>
      <c r="AR25" s="409">
        <f>'Ｓ５９（1984）'!$AJ$139</f>
        <v>0</v>
      </c>
      <c r="AS25" s="418">
        <f t="shared" si="27"/>
        <v>0</v>
      </c>
      <c r="AT25" s="418">
        <f t="shared" si="28"/>
        <v>0</v>
      </c>
      <c r="AU25" s="409">
        <f>'Ｓ５９（1984）'!$AJ$140</f>
        <v>0</v>
      </c>
      <c r="AV25" s="418">
        <f t="shared" si="29"/>
        <v>0</v>
      </c>
      <c r="AW25" s="418">
        <f t="shared" si="30"/>
        <v>0</v>
      </c>
      <c r="AX25" s="409">
        <f>'Ｓ５９（1984）'!$AJ$141</f>
        <v>0</v>
      </c>
      <c r="AY25" s="418">
        <f t="shared" si="31"/>
        <v>0</v>
      </c>
      <c r="AZ25" s="418">
        <f t="shared" si="32"/>
        <v>0</v>
      </c>
      <c r="BA25" s="409">
        <f>'Ｓ５９（1984）'!$AJ$142</f>
        <v>0</v>
      </c>
      <c r="BB25" s="418">
        <f t="shared" si="33"/>
        <v>0</v>
      </c>
      <c r="BC25" s="418">
        <f t="shared" si="34"/>
        <v>0</v>
      </c>
      <c r="BD25" s="409">
        <f>'Ｓ５９（1984）'!$AJ$143</f>
        <v>0</v>
      </c>
      <c r="BE25" s="418">
        <f t="shared" si="35"/>
        <v>0</v>
      </c>
      <c r="BF25" s="417">
        <f t="shared" si="36"/>
        <v>0</v>
      </c>
      <c r="BG25" s="409">
        <f>'Ｓ５９（1984）'!$AJ$145</f>
        <v>0</v>
      </c>
      <c r="BH25" s="418">
        <f t="shared" si="37"/>
        <v>0</v>
      </c>
      <c r="BI25" s="418">
        <f t="shared" si="38"/>
        <v>0</v>
      </c>
      <c r="BJ25" s="409">
        <f>'Ｓ５９（1984）'!$AJ$146</f>
        <v>0</v>
      </c>
      <c r="BK25" s="418">
        <f t="shared" si="39"/>
        <v>0</v>
      </c>
      <c r="BL25" s="418">
        <f t="shared" si="40"/>
        <v>0</v>
      </c>
      <c r="BM25" s="409">
        <f>'Ｓ５９（1984）'!$AJ$147</f>
        <v>0</v>
      </c>
      <c r="BN25" s="418">
        <f t="shared" si="41"/>
        <v>0</v>
      </c>
      <c r="BO25" s="417">
        <f t="shared" si="42"/>
        <v>0</v>
      </c>
      <c r="BP25" s="407">
        <f>'Ｓ５９（1984）'!$AJ$148</f>
        <v>14069</v>
      </c>
      <c r="BQ25" s="418">
        <f t="shared" si="43"/>
        <v>293</v>
      </c>
      <c r="BR25" s="418">
        <f t="shared" si="44"/>
        <v>8204</v>
      </c>
      <c r="BS25" s="409">
        <f>'Ｓ５９（1984）'!$AJ$149</f>
        <v>0</v>
      </c>
      <c r="BT25" s="418">
        <f t="shared" si="45"/>
        <v>0</v>
      </c>
      <c r="BU25" s="418">
        <f t="shared" si="46"/>
        <v>0</v>
      </c>
      <c r="BV25" s="409">
        <f>'Ｓ５９（1984）'!$AJ$150</f>
        <v>0</v>
      </c>
      <c r="BW25" s="418">
        <f t="shared" si="47"/>
        <v>0</v>
      </c>
      <c r="BX25" s="418">
        <f t="shared" si="48"/>
        <v>0</v>
      </c>
      <c r="BY25" s="409">
        <f>'Ｓ５９（1984）'!$AJ$151</f>
        <v>0</v>
      </c>
      <c r="BZ25" s="418">
        <f t="shared" si="49"/>
        <v>0</v>
      </c>
      <c r="CA25" s="418">
        <f t="shared" si="50"/>
        <v>0</v>
      </c>
      <c r="CB25" s="409">
        <f>'Ｓ５９（1984）'!$AJ$152</f>
        <v>0</v>
      </c>
      <c r="CC25" s="418">
        <f t="shared" si="51"/>
        <v>0</v>
      </c>
      <c r="CD25" s="418">
        <f t="shared" si="52"/>
        <v>0</v>
      </c>
      <c r="CE25" s="409">
        <f>'Ｓ５９（1984）'!$AJ$153</f>
        <v>0</v>
      </c>
      <c r="CF25" s="418">
        <f t="shared" si="53"/>
        <v>0</v>
      </c>
      <c r="CG25" s="418">
        <f t="shared" si="54"/>
        <v>0</v>
      </c>
      <c r="CH25" s="409">
        <f>'Ｓ５９（1984）'!$AJ$155</f>
        <v>0</v>
      </c>
      <c r="CI25" s="418">
        <f t="shared" si="55"/>
        <v>0</v>
      </c>
      <c r="CJ25" s="418">
        <f t="shared" si="56"/>
        <v>0</v>
      </c>
      <c r="CK25" s="409">
        <f>'Ｓ５９（1984）'!$AJ$156</f>
        <v>0</v>
      </c>
      <c r="CL25" s="416">
        <f t="shared" si="57"/>
        <v>0</v>
      </c>
      <c r="CM25" s="418">
        <f t="shared" si="58"/>
        <v>0</v>
      </c>
      <c r="CN25" s="409">
        <f>'Ｓ５９（1984）'!$AJ$157</f>
        <v>0</v>
      </c>
      <c r="CO25" s="418">
        <f t="shared" si="59"/>
        <v>0</v>
      </c>
      <c r="CP25" s="418">
        <f t="shared" si="60"/>
        <v>0</v>
      </c>
      <c r="CQ25" s="409">
        <f>'Ｓ５９（1984）'!$AJ$158</f>
        <v>0</v>
      </c>
      <c r="CR25" s="418">
        <f t="shared" si="61"/>
        <v>0</v>
      </c>
      <c r="CS25" s="418">
        <f t="shared" si="62"/>
        <v>0</v>
      </c>
      <c r="CT25" s="409">
        <f>'Ｓ５９（1984）'!$AJ$159</f>
        <v>0</v>
      </c>
      <c r="CU25" s="418">
        <f t="shared" si="63"/>
        <v>0</v>
      </c>
      <c r="CV25" s="418">
        <f t="shared" si="64"/>
        <v>0</v>
      </c>
      <c r="CW25" s="409">
        <f>'Ｓ５９（1984）'!$AJ$160</f>
        <v>32046</v>
      </c>
      <c r="CX25" s="418">
        <f t="shared" si="65"/>
        <v>801</v>
      </c>
      <c r="CY25" s="418">
        <f t="shared" si="66"/>
        <v>22428</v>
      </c>
      <c r="CZ25" s="409">
        <f>'Ｓ５９（1984）'!$AJ$161</f>
        <v>0</v>
      </c>
      <c r="DA25" s="418">
        <f t="shared" si="67"/>
        <v>0</v>
      </c>
      <c r="DB25" s="418">
        <f t="shared" si="68"/>
        <v>0</v>
      </c>
      <c r="DC25" s="409">
        <f>'Ｓ５９（1984）'!$AJ$162</f>
        <v>0</v>
      </c>
      <c r="DD25" s="418">
        <f t="shared" si="69"/>
        <v>0</v>
      </c>
      <c r="DE25" s="417">
        <f t="shared" si="70"/>
        <v>0</v>
      </c>
      <c r="DF25" s="409">
        <f>'Ｓ５９（1984）'!$AJ$164</f>
        <v>0</v>
      </c>
      <c r="DG25" s="418">
        <f t="shared" si="71"/>
        <v>0</v>
      </c>
      <c r="DH25" s="418">
        <f t="shared" si="72"/>
        <v>0</v>
      </c>
      <c r="DI25" s="409">
        <f>'Ｓ５９（1984）'!$AJ$165</f>
        <v>753</v>
      </c>
      <c r="DJ25" s="416">
        <f t="shared" si="73"/>
        <v>0</v>
      </c>
      <c r="DK25" s="417">
        <f t="shared" si="74"/>
        <v>753</v>
      </c>
      <c r="DL25" s="409">
        <f>'Ｓ５９（1984）'!$AJ$166</f>
        <v>146158</v>
      </c>
      <c r="DM25" s="418">
        <f t="shared" si="75"/>
        <v>2923</v>
      </c>
      <c r="DN25" s="418">
        <f t="shared" si="76"/>
        <v>81844</v>
      </c>
      <c r="DO25" s="409">
        <f>'Ｓ５９（1984）'!$AJ$167</f>
        <v>0</v>
      </c>
      <c r="DP25" s="418">
        <f t="shared" si="77"/>
        <v>0</v>
      </c>
      <c r="DQ25" s="418">
        <f t="shared" si="78"/>
        <v>0</v>
      </c>
      <c r="DR25" s="409">
        <f>'Ｓ５９（1984）'!$AJ$168</f>
        <v>0</v>
      </c>
      <c r="DS25" s="418">
        <f t="shared" si="79"/>
        <v>0</v>
      </c>
      <c r="DT25" s="418">
        <f t="shared" si="80"/>
        <v>0</v>
      </c>
      <c r="DU25" s="409">
        <f>'Ｓ５９（1984）'!$AJ$169</f>
        <v>0</v>
      </c>
      <c r="DV25" s="418">
        <f t="shared" si="81"/>
        <v>0</v>
      </c>
      <c r="DW25" s="418">
        <f t="shared" si="82"/>
        <v>0</v>
      </c>
      <c r="DX25" s="409">
        <f>'Ｓ５９（1984）'!$AJ$170</f>
        <v>0</v>
      </c>
      <c r="DY25" s="418">
        <f t="shared" si="83"/>
        <v>0</v>
      </c>
      <c r="DZ25" s="418">
        <f t="shared" si="84"/>
        <v>0</v>
      </c>
      <c r="EA25" s="409">
        <f>'Ｓ５９（1984）'!$AJ$171</f>
        <v>0</v>
      </c>
      <c r="EB25" s="418">
        <f t="shared" si="85"/>
        <v>0</v>
      </c>
      <c r="EC25" s="418">
        <f t="shared" si="86"/>
        <v>0</v>
      </c>
      <c r="ED25" s="409">
        <f>'Ｓ５９（1984）'!$AJ$172</f>
        <v>0</v>
      </c>
      <c r="EE25" s="418">
        <f t="shared" si="87"/>
        <v>0</v>
      </c>
      <c r="EF25" s="418">
        <f t="shared" si="88"/>
        <v>0</v>
      </c>
      <c r="EG25" s="409">
        <f>'Ｓ５９（1984）'!$AJ$173</f>
        <v>0</v>
      </c>
      <c r="EH25" s="418">
        <f t="shared" si="89"/>
        <v>0</v>
      </c>
      <c r="EI25" s="418">
        <f t="shared" si="90"/>
        <v>0</v>
      </c>
      <c r="EJ25" s="409">
        <f>'Ｓ５９（1984）'!$AJ$174</f>
        <v>0</v>
      </c>
      <c r="EK25" s="418">
        <f t="shared" si="91"/>
        <v>0</v>
      </c>
      <c r="EL25" s="417">
        <f t="shared" si="92"/>
        <v>0</v>
      </c>
      <c r="EM25" s="409">
        <f>'Ｓ５９（1984）'!$AJ$175</f>
        <v>0</v>
      </c>
      <c r="EN25" s="418">
        <f t="shared" si="93"/>
        <v>0</v>
      </c>
      <c r="EO25" s="436">
        <f t="shared" si="94"/>
        <v>0</v>
      </c>
      <c r="EP25" s="407">
        <f t="shared" si="95"/>
        <v>193026</v>
      </c>
      <c r="EQ25" s="412">
        <f t="shared" si="96"/>
        <v>4017</v>
      </c>
      <c r="ER25" s="410">
        <f t="shared" si="97"/>
        <v>113229</v>
      </c>
    </row>
    <row r="26" spans="1:148" ht="17.100000000000001" customHeight="1">
      <c r="A26" s="376"/>
      <c r="B26" s="413"/>
      <c r="C26" s="414">
        <v>60</v>
      </c>
      <c r="D26" s="415">
        <f t="shared" si="0"/>
        <v>27</v>
      </c>
      <c r="E26" s="407">
        <f>'Ｓ６０（1985）'!$AJ$124</f>
        <v>0</v>
      </c>
      <c r="F26" s="418">
        <f t="shared" si="1"/>
        <v>0</v>
      </c>
      <c r="G26" s="418">
        <f t="shared" si="2"/>
        <v>0</v>
      </c>
      <c r="H26" s="409">
        <f>'Ｓ６０（1985）'!$AJ$125</f>
        <v>0</v>
      </c>
      <c r="I26" s="418">
        <f t="shared" si="3"/>
        <v>0</v>
      </c>
      <c r="J26" s="417">
        <f t="shared" si="4"/>
        <v>0</v>
      </c>
      <c r="K26" s="409">
        <f>'Ｓ６０（1985）'!$AJ$127</f>
        <v>0</v>
      </c>
      <c r="L26" s="418">
        <f t="shared" si="5"/>
        <v>0</v>
      </c>
      <c r="M26" s="418">
        <f t="shared" si="6"/>
        <v>0</v>
      </c>
      <c r="N26" s="409">
        <f>'Ｓ６０（1985）'!$AJ$128</f>
        <v>0</v>
      </c>
      <c r="O26" s="418">
        <f t="shared" si="7"/>
        <v>0</v>
      </c>
      <c r="P26" s="417">
        <f t="shared" si="8"/>
        <v>0</v>
      </c>
      <c r="Q26" s="409">
        <f>'Ｓ６０（1985）'!$AJ$130</f>
        <v>0</v>
      </c>
      <c r="R26" s="418">
        <f t="shared" si="9"/>
        <v>0</v>
      </c>
      <c r="S26" s="418">
        <f t="shared" si="10"/>
        <v>0</v>
      </c>
      <c r="T26" s="409">
        <f>'Ｓ６０（1985）'!$AJ$131</f>
        <v>0</v>
      </c>
      <c r="U26" s="418">
        <f t="shared" si="11"/>
        <v>0</v>
      </c>
      <c r="V26" s="418">
        <f t="shared" si="12"/>
        <v>0</v>
      </c>
      <c r="W26" s="409">
        <f>'Ｓ６０（1985）'!$AJ$132</f>
        <v>0</v>
      </c>
      <c r="X26" s="418">
        <f t="shared" si="13"/>
        <v>0</v>
      </c>
      <c r="Y26" s="418">
        <f t="shared" si="14"/>
        <v>0</v>
      </c>
      <c r="Z26" s="409">
        <f>'Ｓ６０（1985）'!$AJ$133</f>
        <v>0</v>
      </c>
      <c r="AA26" s="418">
        <f t="shared" si="15"/>
        <v>0</v>
      </c>
      <c r="AB26" s="418">
        <f t="shared" si="16"/>
        <v>0</v>
      </c>
      <c r="AC26" s="409">
        <f>'Ｓ６０（1985）'!$AJ$134</f>
        <v>0</v>
      </c>
      <c r="AD26" s="418">
        <f t="shared" si="17"/>
        <v>0</v>
      </c>
      <c r="AE26" s="417">
        <f t="shared" si="18"/>
        <v>0</v>
      </c>
      <c r="AF26" s="409">
        <f>'Ｓ６０（1985）'!$AJ$135</f>
        <v>0</v>
      </c>
      <c r="AG26" s="418">
        <f t="shared" si="19"/>
        <v>0</v>
      </c>
      <c r="AH26" s="417">
        <f t="shared" si="20"/>
        <v>0</v>
      </c>
      <c r="AI26" s="409">
        <f>'Ｓ６０（1985）'!$AJ$136</f>
        <v>0</v>
      </c>
      <c r="AJ26" s="418">
        <f t="shared" si="21"/>
        <v>0</v>
      </c>
      <c r="AK26" s="418">
        <f t="shared" si="22"/>
        <v>0</v>
      </c>
      <c r="AL26" s="409">
        <f>'Ｓ６０（1985）'!$AJ$137</f>
        <v>0</v>
      </c>
      <c r="AM26" s="418">
        <f t="shared" si="23"/>
        <v>0</v>
      </c>
      <c r="AN26" s="418">
        <f t="shared" si="24"/>
        <v>0</v>
      </c>
      <c r="AO26" s="409">
        <f>'Ｓ６０（1985）'!$AJ$138</f>
        <v>0</v>
      </c>
      <c r="AP26" s="418">
        <f t="shared" si="25"/>
        <v>0</v>
      </c>
      <c r="AQ26" s="418">
        <f t="shared" si="26"/>
        <v>0</v>
      </c>
      <c r="AR26" s="409">
        <f>'Ｓ６０（1985）'!$AJ$139</f>
        <v>0</v>
      </c>
      <c r="AS26" s="418">
        <f t="shared" si="27"/>
        <v>0</v>
      </c>
      <c r="AT26" s="418">
        <f t="shared" si="28"/>
        <v>0</v>
      </c>
      <c r="AU26" s="409">
        <f>'Ｓ６０（1985）'!$AJ$140</f>
        <v>0</v>
      </c>
      <c r="AV26" s="418">
        <f t="shared" si="29"/>
        <v>0</v>
      </c>
      <c r="AW26" s="418">
        <f t="shared" si="30"/>
        <v>0</v>
      </c>
      <c r="AX26" s="409">
        <f>'Ｓ６０（1985）'!$AJ$141</f>
        <v>0</v>
      </c>
      <c r="AY26" s="418">
        <f t="shared" si="31"/>
        <v>0</v>
      </c>
      <c r="AZ26" s="418">
        <f t="shared" si="32"/>
        <v>0</v>
      </c>
      <c r="BA26" s="409">
        <f>'Ｓ６０（1985）'!$AJ$142</f>
        <v>0</v>
      </c>
      <c r="BB26" s="418">
        <f t="shared" si="33"/>
        <v>0</v>
      </c>
      <c r="BC26" s="418">
        <f t="shared" si="34"/>
        <v>0</v>
      </c>
      <c r="BD26" s="409">
        <f>'Ｓ６０（1985）'!$AJ$143</f>
        <v>0</v>
      </c>
      <c r="BE26" s="418">
        <f t="shared" si="35"/>
        <v>0</v>
      </c>
      <c r="BF26" s="417">
        <f t="shared" si="36"/>
        <v>0</v>
      </c>
      <c r="BG26" s="409">
        <f>'Ｓ６０（1985）'!$AJ$145</f>
        <v>0</v>
      </c>
      <c r="BH26" s="418">
        <f t="shared" si="37"/>
        <v>0</v>
      </c>
      <c r="BI26" s="418">
        <f t="shared" si="38"/>
        <v>0</v>
      </c>
      <c r="BJ26" s="409">
        <f>'Ｓ６０（1985）'!$AJ$146</f>
        <v>0</v>
      </c>
      <c r="BK26" s="418">
        <f t="shared" si="39"/>
        <v>0</v>
      </c>
      <c r="BL26" s="418">
        <f t="shared" si="40"/>
        <v>0</v>
      </c>
      <c r="BM26" s="409">
        <f>'Ｓ６０（1985）'!$AJ$147</f>
        <v>0</v>
      </c>
      <c r="BN26" s="418">
        <f t="shared" si="41"/>
        <v>0</v>
      </c>
      <c r="BO26" s="417">
        <f t="shared" si="42"/>
        <v>0</v>
      </c>
      <c r="BP26" s="407">
        <f>'Ｓ６０（1985）'!$AJ$148</f>
        <v>14959</v>
      </c>
      <c r="BQ26" s="418">
        <f t="shared" si="43"/>
        <v>312</v>
      </c>
      <c r="BR26" s="418">
        <f t="shared" si="44"/>
        <v>8424</v>
      </c>
      <c r="BS26" s="409">
        <f>'Ｓ６０（1985）'!$AJ$149</f>
        <v>0</v>
      </c>
      <c r="BT26" s="418">
        <f t="shared" si="45"/>
        <v>0</v>
      </c>
      <c r="BU26" s="418">
        <f t="shared" si="46"/>
        <v>0</v>
      </c>
      <c r="BV26" s="409">
        <f>'Ｓ６０（1985）'!$AJ$150</f>
        <v>0</v>
      </c>
      <c r="BW26" s="418">
        <f t="shared" si="47"/>
        <v>0</v>
      </c>
      <c r="BX26" s="418">
        <f t="shared" si="48"/>
        <v>0</v>
      </c>
      <c r="BY26" s="409">
        <f>'Ｓ６０（1985）'!$AJ$151</f>
        <v>0</v>
      </c>
      <c r="BZ26" s="418">
        <f t="shared" si="49"/>
        <v>0</v>
      </c>
      <c r="CA26" s="418">
        <f t="shared" si="50"/>
        <v>0</v>
      </c>
      <c r="CB26" s="409">
        <f>'Ｓ６０（1985）'!$AJ$152</f>
        <v>0</v>
      </c>
      <c r="CC26" s="418">
        <f t="shared" si="51"/>
        <v>0</v>
      </c>
      <c r="CD26" s="418">
        <f t="shared" si="52"/>
        <v>0</v>
      </c>
      <c r="CE26" s="409">
        <f>'Ｓ６０（1985）'!$AJ$153</f>
        <v>0</v>
      </c>
      <c r="CF26" s="418">
        <f t="shared" si="53"/>
        <v>0</v>
      </c>
      <c r="CG26" s="418">
        <f t="shared" si="54"/>
        <v>0</v>
      </c>
      <c r="CH26" s="409">
        <f>'Ｓ６０（1985）'!$AJ$155</f>
        <v>0</v>
      </c>
      <c r="CI26" s="418">
        <f t="shared" si="55"/>
        <v>0</v>
      </c>
      <c r="CJ26" s="418">
        <f t="shared" si="56"/>
        <v>0</v>
      </c>
      <c r="CK26" s="409">
        <f>'Ｓ６０（1985）'!$AJ$156</f>
        <v>0</v>
      </c>
      <c r="CL26" s="416">
        <f t="shared" si="57"/>
        <v>0</v>
      </c>
      <c r="CM26" s="418">
        <f t="shared" si="58"/>
        <v>0</v>
      </c>
      <c r="CN26" s="409">
        <f>'Ｓ６０（1985）'!$AJ$157</f>
        <v>0</v>
      </c>
      <c r="CO26" s="418">
        <f t="shared" si="59"/>
        <v>0</v>
      </c>
      <c r="CP26" s="418">
        <f t="shared" si="60"/>
        <v>0</v>
      </c>
      <c r="CQ26" s="409">
        <f>'Ｓ６０（1985）'!$AJ$158</f>
        <v>0</v>
      </c>
      <c r="CR26" s="418">
        <f t="shared" si="61"/>
        <v>0</v>
      </c>
      <c r="CS26" s="418">
        <f t="shared" si="62"/>
        <v>0</v>
      </c>
      <c r="CT26" s="409">
        <f>'Ｓ６０（1985）'!$AJ$159</f>
        <v>0</v>
      </c>
      <c r="CU26" s="418">
        <f t="shared" si="63"/>
        <v>0</v>
      </c>
      <c r="CV26" s="418">
        <f t="shared" si="64"/>
        <v>0</v>
      </c>
      <c r="CW26" s="409">
        <f>'Ｓ６０（1985）'!$AJ$160</f>
        <v>19474</v>
      </c>
      <c r="CX26" s="418">
        <f t="shared" si="65"/>
        <v>487</v>
      </c>
      <c r="CY26" s="418">
        <f t="shared" si="66"/>
        <v>13149</v>
      </c>
      <c r="CZ26" s="409">
        <f>'Ｓ６０（1985）'!$AJ$161</f>
        <v>0</v>
      </c>
      <c r="DA26" s="418">
        <f t="shared" si="67"/>
        <v>0</v>
      </c>
      <c r="DB26" s="418">
        <f t="shared" si="68"/>
        <v>0</v>
      </c>
      <c r="DC26" s="409">
        <f>'Ｓ６０（1985）'!$AJ$162</f>
        <v>0</v>
      </c>
      <c r="DD26" s="418">
        <f t="shared" si="69"/>
        <v>0</v>
      </c>
      <c r="DE26" s="417">
        <f t="shared" si="70"/>
        <v>0</v>
      </c>
      <c r="DF26" s="409">
        <f>'Ｓ６０（1985）'!$AJ$164</f>
        <v>0</v>
      </c>
      <c r="DG26" s="418">
        <f t="shared" si="71"/>
        <v>0</v>
      </c>
      <c r="DH26" s="418">
        <f t="shared" si="72"/>
        <v>0</v>
      </c>
      <c r="DI26" s="409">
        <f>'Ｓ６０（1985）'!$AJ$165</f>
        <v>1114</v>
      </c>
      <c r="DJ26" s="416">
        <f t="shared" si="73"/>
        <v>0</v>
      </c>
      <c r="DK26" s="417">
        <f t="shared" si="74"/>
        <v>1114</v>
      </c>
      <c r="DL26" s="409">
        <f>'Ｓ６０（1985）'!$AJ$166</f>
        <v>0</v>
      </c>
      <c r="DM26" s="418">
        <f t="shared" si="75"/>
        <v>0</v>
      </c>
      <c r="DN26" s="418">
        <f t="shared" si="76"/>
        <v>0</v>
      </c>
      <c r="DO26" s="409">
        <f>'Ｓ６０（1985）'!$AJ$167</f>
        <v>0</v>
      </c>
      <c r="DP26" s="418">
        <f t="shared" si="77"/>
        <v>0</v>
      </c>
      <c r="DQ26" s="418">
        <f t="shared" si="78"/>
        <v>0</v>
      </c>
      <c r="DR26" s="409">
        <f>'Ｓ６０（1985）'!$AJ$168</f>
        <v>0</v>
      </c>
      <c r="DS26" s="418">
        <f t="shared" si="79"/>
        <v>0</v>
      </c>
      <c r="DT26" s="418">
        <f t="shared" si="80"/>
        <v>0</v>
      </c>
      <c r="DU26" s="409">
        <f>'Ｓ６０（1985）'!$AJ$169</f>
        <v>0</v>
      </c>
      <c r="DV26" s="418">
        <f t="shared" si="81"/>
        <v>0</v>
      </c>
      <c r="DW26" s="418">
        <f t="shared" si="82"/>
        <v>0</v>
      </c>
      <c r="DX26" s="409">
        <f>'Ｓ６０（1985）'!$AJ$170</f>
        <v>0</v>
      </c>
      <c r="DY26" s="418">
        <f t="shared" si="83"/>
        <v>0</v>
      </c>
      <c r="DZ26" s="418">
        <f t="shared" si="84"/>
        <v>0</v>
      </c>
      <c r="EA26" s="409">
        <f>'Ｓ６０（1985）'!$AJ$171</f>
        <v>0</v>
      </c>
      <c r="EB26" s="418">
        <f t="shared" si="85"/>
        <v>0</v>
      </c>
      <c r="EC26" s="418">
        <f t="shared" si="86"/>
        <v>0</v>
      </c>
      <c r="ED26" s="409">
        <f>'Ｓ６０（1985）'!$AJ$172</f>
        <v>0</v>
      </c>
      <c r="EE26" s="418">
        <f t="shared" si="87"/>
        <v>0</v>
      </c>
      <c r="EF26" s="418">
        <f t="shared" si="88"/>
        <v>0</v>
      </c>
      <c r="EG26" s="409">
        <f>'Ｓ６０（1985）'!$AJ$173</f>
        <v>0</v>
      </c>
      <c r="EH26" s="418">
        <f t="shared" si="89"/>
        <v>0</v>
      </c>
      <c r="EI26" s="418">
        <f t="shared" si="90"/>
        <v>0</v>
      </c>
      <c r="EJ26" s="409">
        <f>'Ｓ６０（1985）'!$AJ$174</f>
        <v>0</v>
      </c>
      <c r="EK26" s="418">
        <f t="shared" si="91"/>
        <v>0</v>
      </c>
      <c r="EL26" s="417">
        <f t="shared" si="92"/>
        <v>0</v>
      </c>
      <c r="EM26" s="409">
        <f>'Ｓ６０（1985）'!$AJ$175</f>
        <v>0</v>
      </c>
      <c r="EN26" s="418">
        <f t="shared" si="93"/>
        <v>0</v>
      </c>
      <c r="EO26" s="436">
        <f t="shared" si="94"/>
        <v>0</v>
      </c>
      <c r="EP26" s="407">
        <f t="shared" si="95"/>
        <v>35547</v>
      </c>
      <c r="EQ26" s="412">
        <f t="shared" si="96"/>
        <v>799</v>
      </c>
      <c r="ER26" s="410">
        <f t="shared" si="97"/>
        <v>22687</v>
      </c>
    </row>
    <row r="27" spans="1:148" ht="17.100000000000001" customHeight="1">
      <c r="A27" s="376"/>
      <c r="B27" s="413"/>
      <c r="C27" s="414">
        <v>61</v>
      </c>
      <c r="D27" s="415">
        <f t="shared" si="0"/>
        <v>26</v>
      </c>
      <c r="E27" s="407">
        <f>'Ｓ６１（1986）'!$AJ$124</f>
        <v>0</v>
      </c>
      <c r="F27" s="418">
        <f t="shared" si="1"/>
        <v>0</v>
      </c>
      <c r="G27" s="418">
        <f t="shared" si="2"/>
        <v>0</v>
      </c>
      <c r="H27" s="409">
        <f>'Ｓ６１（1986）'!$AJ$125</f>
        <v>0</v>
      </c>
      <c r="I27" s="418">
        <f t="shared" si="3"/>
        <v>0</v>
      </c>
      <c r="J27" s="417">
        <f t="shared" si="4"/>
        <v>0</v>
      </c>
      <c r="K27" s="409">
        <f>'Ｓ６１（1986）'!$AJ$127</f>
        <v>0</v>
      </c>
      <c r="L27" s="418">
        <f t="shared" si="5"/>
        <v>0</v>
      </c>
      <c r="M27" s="418">
        <f t="shared" si="6"/>
        <v>0</v>
      </c>
      <c r="N27" s="409">
        <f>'Ｓ６１（1986）'!$AJ$128</f>
        <v>0</v>
      </c>
      <c r="O27" s="418">
        <f t="shared" si="7"/>
        <v>0</v>
      </c>
      <c r="P27" s="417">
        <f t="shared" si="8"/>
        <v>0</v>
      </c>
      <c r="Q27" s="409">
        <f>'Ｓ６１（1986）'!$AJ$130</f>
        <v>0</v>
      </c>
      <c r="R27" s="418">
        <f t="shared" si="9"/>
        <v>0</v>
      </c>
      <c r="S27" s="418">
        <f t="shared" si="10"/>
        <v>0</v>
      </c>
      <c r="T27" s="409">
        <f>'Ｓ６１（1986）'!$AJ$131</f>
        <v>0</v>
      </c>
      <c r="U27" s="418">
        <f t="shared" si="11"/>
        <v>0</v>
      </c>
      <c r="V27" s="418">
        <f t="shared" si="12"/>
        <v>0</v>
      </c>
      <c r="W27" s="409">
        <f>'Ｓ６１（1986）'!$AJ$132</f>
        <v>0</v>
      </c>
      <c r="X27" s="418">
        <f t="shared" si="13"/>
        <v>0</v>
      </c>
      <c r="Y27" s="418">
        <f t="shared" si="14"/>
        <v>0</v>
      </c>
      <c r="Z27" s="409">
        <f>'Ｓ６１（1986）'!$AJ$133</f>
        <v>0</v>
      </c>
      <c r="AA27" s="418">
        <f t="shared" si="15"/>
        <v>0</v>
      </c>
      <c r="AB27" s="418">
        <f t="shared" si="16"/>
        <v>0</v>
      </c>
      <c r="AC27" s="409">
        <f>'Ｓ６１（1986）'!$AJ$134</f>
        <v>0</v>
      </c>
      <c r="AD27" s="418">
        <f t="shared" si="17"/>
        <v>0</v>
      </c>
      <c r="AE27" s="417">
        <f t="shared" si="18"/>
        <v>0</v>
      </c>
      <c r="AF27" s="409">
        <f>'Ｓ６１（1986）'!$AJ$135</f>
        <v>0</v>
      </c>
      <c r="AG27" s="418">
        <f t="shared" si="19"/>
        <v>0</v>
      </c>
      <c r="AH27" s="417">
        <f t="shared" si="20"/>
        <v>0</v>
      </c>
      <c r="AI27" s="409">
        <f>'Ｓ６１（1986）'!$AJ$136</f>
        <v>0</v>
      </c>
      <c r="AJ27" s="418">
        <f t="shared" si="21"/>
        <v>0</v>
      </c>
      <c r="AK27" s="418">
        <f t="shared" si="22"/>
        <v>0</v>
      </c>
      <c r="AL27" s="409">
        <f>'Ｓ６１（1986）'!$AJ$137</f>
        <v>0</v>
      </c>
      <c r="AM27" s="418">
        <f t="shared" si="23"/>
        <v>0</v>
      </c>
      <c r="AN27" s="418">
        <f t="shared" si="24"/>
        <v>0</v>
      </c>
      <c r="AO27" s="409">
        <f>'Ｓ６１（1986）'!$AJ$138</f>
        <v>0</v>
      </c>
      <c r="AP27" s="418">
        <f t="shared" si="25"/>
        <v>0</v>
      </c>
      <c r="AQ27" s="418">
        <f t="shared" si="26"/>
        <v>0</v>
      </c>
      <c r="AR27" s="409">
        <f>'Ｓ６１（1986）'!$AJ$139</f>
        <v>0</v>
      </c>
      <c r="AS27" s="418">
        <f t="shared" si="27"/>
        <v>0</v>
      </c>
      <c r="AT27" s="418">
        <f t="shared" si="28"/>
        <v>0</v>
      </c>
      <c r="AU27" s="409">
        <f>'Ｓ６１（1986）'!$AJ$140</f>
        <v>0</v>
      </c>
      <c r="AV27" s="418">
        <f t="shared" si="29"/>
        <v>0</v>
      </c>
      <c r="AW27" s="418">
        <f t="shared" si="30"/>
        <v>0</v>
      </c>
      <c r="AX27" s="409">
        <f>'Ｓ６１（1986）'!$AJ$141</f>
        <v>0</v>
      </c>
      <c r="AY27" s="418">
        <f t="shared" si="31"/>
        <v>0</v>
      </c>
      <c r="AZ27" s="418">
        <f t="shared" si="32"/>
        <v>0</v>
      </c>
      <c r="BA27" s="409">
        <f>'Ｓ６１（1986）'!$AJ$142</f>
        <v>0</v>
      </c>
      <c r="BB27" s="418">
        <f t="shared" si="33"/>
        <v>0</v>
      </c>
      <c r="BC27" s="418">
        <f t="shared" si="34"/>
        <v>0</v>
      </c>
      <c r="BD27" s="409">
        <f>'Ｓ６１（1986）'!$AJ$143</f>
        <v>0</v>
      </c>
      <c r="BE27" s="418">
        <f t="shared" si="35"/>
        <v>0</v>
      </c>
      <c r="BF27" s="417">
        <f t="shared" si="36"/>
        <v>0</v>
      </c>
      <c r="BG27" s="409">
        <f>'Ｓ６１（1986）'!$AJ$145</f>
        <v>0</v>
      </c>
      <c r="BH27" s="418">
        <f t="shared" si="37"/>
        <v>0</v>
      </c>
      <c r="BI27" s="418">
        <f t="shared" si="38"/>
        <v>0</v>
      </c>
      <c r="BJ27" s="409">
        <f>'Ｓ６１（1986）'!$AJ$146</f>
        <v>0</v>
      </c>
      <c r="BK27" s="418">
        <f t="shared" si="39"/>
        <v>0</v>
      </c>
      <c r="BL27" s="418">
        <f t="shared" si="40"/>
        <v>0</v>
      </c>
      <c r="BM27" s="409">
        <f>'Ｓ６１（1986）'!$AJ$147</f>
        <v>0</v>
      </c>
      <c r="BN27" s="418">
        <f t="shared" si="41"/>
        <v>0</v>
      </c>
      <c r="BO27" s="417">
        <f t="shared" si="42"/>
        <v>0</v>
      </c>
      <c r="BP27" s="407">
        <f>'Ｓ６１（1986）'!$AJ$148</f>
        <v>2886</v>
      </c>
      <c r="BQ27" s="418">
        <f t="shared" si="43"/>
        <v>60</v>
      </c>
      <c r="BR27" s="418">
        <f t="shared" si="44"/>
        <v>1560</v>
      </c>
      <c r="BS27" s="409">
        <f>'Ｓ６１（1986）'!$AJ$149</f>
        <v>0</v>
      </c>
      <c r="BT27" s="418">
        <f t="shared" si="45"/>
        <v>0</v>
      </c>
      <c r="BU27" s="418">
        <f t="shared" si="46"/>
        <v>0</v>
      </c>
      <c r="BV27" s="409">
        <f>'Ｓ６１（1986）'!$AJ$150</f>
        <v>0</v>
      </c>
      <c r="BW27" s="418">
        <f t="shared" si="47"/>
        <v>0</v>
      </c>
      <c r="BX27" s="418">
        <f t="shared" si="48"/>
        <v>0</v>
      </c>
      <c r="BY27" s="409">
        <f>'Ｓ６１（1986）'!$AJ$151</f>
        <v>0</v>
      </c>
      <c r="BZ27" s="418">
        <f t="shared" si="49"/>
        <v>0</v>
      </c>
      <c r="CA27" s="418">
        <f t="shared" si="50"/>
        <v>0</v>
      </c>
      <c r="CB27" s="409">
        <f>'Ｓ６１（1986）'!$AJ$152</f>
        <v>0</v>
      </c>
      <c r="CC27" s="418">
        <f t="shared" si="51"/>
        <v>0</v>
      </c>
      <c r="CD27" s="418">
        <f t="shared" si="52"/>
        <v>0</v>
      </c>
      <c r="CE27" s="409">
        <f>'Ｓ６１（1986）'!$AJ$153</f>
        <v>0</v>
      </c>
      <c r="CF27" s="418">
        <f t="shared" si="53"/>
        <v>0</v>
      </c>
      <c r="CG27" s="418">
        <f t="shared" si="54"/>
        <v>0</v>
      </c>
      <c r="CH27" s="409">
        <f>'Ｓ６１（1986）'!$AJ$155</f>
        <v>0</v>
      </c>
      <c r="CI27" s="418">
        <f t="shared" si="55"/>
        <v>0</v>
      </c>
      <c r="CJ27" s="418">
        <f t="shared" si="56"/>
        <v>0</v>
      </c>
      <c r="CK27" s="409">
        <f>'Ｓ６１（1986）'!$AJ$156</f>
        <v>0</v>
      </c>
      <c r="CL27" s="416">
        <f t="shared" si="57"/>
        <v>0</v>
      </c>
      <c r="CM27" s="418">
        <f t="shared" si="58"/>
        <v>0</v>
      </c>
      <c r="CN27" s="409">
        <f>'Ｓ６１（1986）'!$AJ$157</f>
        <v>0</v>
      </c>
      <c r="CO27" s="418">
        <f t="shared" si="59"/>
        <v>0</v>
      </c>
      <c r="CP27" s="418">
        <f t="shared" si="60"/>
        <v>0</v>
      </c>
      <c r="CQ27" s="409">
        <f>'Ｓ６１（1986）'!$AJ$158</f>
        <v>0</v>
      </c>
      <c r="CR27" s="418">
        <f t="shared" si="61"/>
        <v>0</v>
      </c>
      <c r="CS27" s="418">
        <f t="shared" si="62"/>
        <v>0</v>
      </c>
      <c r="CT27" s="409">
        <f>'Ｓ６１（1986）'!$AJ$159</f>
        <v>0</v>
      </c>
      <c r="CU27" s="418">
        <f t="shared" si="63"/>
        <v>0</v>
      </c>
      <c r="CV27" s="418">
        <f t="shared" si="64"/>
        <v>0</v>
      </c>
      <c r="CW27" s="409">
        <f>'Ｓ６１（1986）'!$AJ$160</f>
        <v>0</v>
      </c>
      <c r="CX27" s="418">
        <f t="shared" si="65"/>
        <v>0</v>
      </c>
      <c r="CY27" s="418">
        <f t="shared" si="66"/>
        <v>0</v>
      </c>
      <c r="CZ27" s="409">
        <f>'Ｓ６１（1986）'!$AJ$161</f>
        <v>0</v>
      </c>
      <c r="DA27" s="418">
        <f t="shared" si="67"/>
        <v>0</v>
      </c>
      <c r="DB27" s="418">
        <f t="shared" si="68"/>
        <v>0</v>
      </c>
      <c r="DC27" s="409">
        <f>'Ｓ６１（1986）'!$AJ$162</f>
        <v>0</v>
      </c>
      <c r="DD27" s="418">
        <f t="shared" si="69"/>
        <v>0</v>
      </c>
      <c r="DE27" s="417">
        <f t="shared" si="70"/>
        <v>0</v>
      </c>
      <c r="DF27" s="409">
        <f>'Ｓ６１（1986）'!$AJ$164</f>
        <v>0</v>
      </c>
      <c r="DG27" s="418">
        <f t="shared" si="71"/>
        <v>0</v>
      </c>
      <c r="DH27" s="418">
        <f t="shared" si="72"/>
        <v>0</v>
      </c>
      <c r="DI27" s="409">
        <f>'Ｓ６１（1986）'!$AJ$165</f>
        <v>0</v>
      </c>
      <c r="DJ27" s="416">
        <f t="shared" si="73"/>
        <v>0</v>
      </c>
      <c r="DK27" s="417">
        <f t="shared" si="74"/>
        <v>0</v>
      </c>
      <c r="DL27" s="409">
        <f>'Ｓ６１（1986）'!$AJ$166</f>
        <v>105855</v>
      </c>
      <c r="DM27" s="418">
        <f t="shared" si="75"/>
        <v>2117</v>
      </c>
      <c r="DN27" s="418">
        <f t="shared" si="76"/>
        <v>55042</v>
      </c>
      <c r="DO27" s="409">
        <f>'Ｓ６１（1986）'!$AJ$167</f>
        <v>0</v>
      </c>
      <c r="DP27" s="418">
        <f t="shared" si="77"/>
        <v>0</v>
      </c>
      <c r="DQ27" s="418">
        <f t="shared" si="78"/>
        <v>0</v>
      </c>
      <c r="DR27" s="409">
        <f>'Ｓ６１（1986）'!$AJ$168</f>
        <v>0</v>
      </c>
      <c r="DS27" s="418">
        <f t="shared" si="79"/>
        <v>0</v>
      </c>
      <c r="DT27" s="418">
        <f t="shared" si="80"/>
        <v>0</v>
      </c>
      <c r="DU27" s="409">
        <f>'Ｓ６１（1986）'!$AJ$169</f>
        <v>0</v>
      </c>
      <c r="DV27" s="418">
        <f t="shared" si="81"/>
        <v>0</v>
      </c>
      <c r="DW27" s="418">
        <f t="shared" si="82"/>
        <v>0</v>
      </c>
      <c r="DX27" s="409">
        <f>'Ｓ６１（1986）'!$AJ$170</f>
        <v>0</v>
      </c>
      <c r="DY27" s="418">
        <f t="shared" si="83"/>
        <v>0</v>
      </c>
      <c r="DZ27" s="418">
        <f t="shared" si="84"/>
        <v>0</v>
      </c>
      <c r="EA27" s="409">
        <f>'Ｓ６１（1986）'!$AJ$171</f>
        <v>0</v>
      </c>
      <c r="EB27" s="418">
        <f t="shared" si="85"/>
        <v>0</v>
      </c>
      <c r="EC27" s="418">
        <f t="shared" si="86"/>
        <v>0</v>
      </c>
      <c r="ED27" s="409">
        <f>'Ｓ６１（1986）'!$AJ$172</f>
        <v>0</v>
      </c>
      <c r="EE27" s="418">
        <f t="shared" si="87"/>
        <v>0</v>
      </c>
      <c r="EF27" s="418">
        <f t="shared" si="88"/>
        <v>0</v>
      </c>
      <c r="EG27" s="409">
        <f>'Ｓ６１（1986）'!$AJ$173</f>
        <v>0</v>
      </c>
      <c r="EH27" s="418">
        <f t="shared" si="89"/>
        <v>0</v>
      </c>
      <c r="EI27" s="418">
        <f t="shared" si="90"/>
        <v>0</v>
      </c>
      <c r="EJ27" s="409">
        <f>'Ｓ６１（1986）'!$AJ$174</f>
        <v>7500</v>
      </c>
      <c r="EK27" s="418">
        <f t="shared" si="91"/>
        <v>150</v>
      </c>
      <c r="EL27" s="417">
        <f t="shared" si="92"/>
        <v>3900</v>
      </c>
      <c r="EM27" s="409">
        <f>'Ｓ６１（1986）'!$AJ$175</f>
        <v>0</v>
      </c>
      <c r="EN27" s="418">
        <f t="shared" si="93"/>
        <v>0</v>
      </c>
      <c r="EO27" s="436">
        <f t="shared" si="94"/>
        <v>0</v>
      </c>
      <c r="EP27" s="407">
        <f t="shared" si="95"/>
        <v>116241</v>
      </c>
      <c r="EQ27" s="412">
        <f t="shared" si="96"/>
        <v>2327</v>
      </c>
      <c r="ER27" s="410">
        <f t="shared" si="97"/>
        <v>60502</v>
      </c>
    </row>
    <row r="28" spans="1:148" ht="17.100000000000001" customHeight="1">
      <c r="A28" s="376"/>
      <c r="B28" s="413"/>
      <c r="C28" s="414">
        <v>62</v>
      </c>
      <c r="D28" s="415">
        <f t="shared" si="0"/>
        <v>25</v>
      </c>
      <c r="E28" s="407">
        <f>'Ｓ６２（1987）'!$AJ$124</f>
        <v>0</v>
      </c>
      <c r="F28" s="418">
        <f t="shared" si="1"/>
        <v>0</v>
      </c>
      <c r="G28" s="418">
        <f t="shared" si="2"/>
        <v>0</v>
      </c>
      <c r="H28" s="409">
        <f>'Ｓ６２（1987）'!$AJ$125</f>
        <v>0</v>
      </c>
      <c r="I28" s="418">
        <f t="shared" si="3"/>
        <v>0</v>
      </c>
      <c r="J28" s="417">
        <f t="shared" si="4"/>
        <v>0</v>
      </c>
      <c r="K28" s="409">
        <f>'Ｓ６２（1987）'!$AJ$127</f>
        <v>55300</v>
      </c>
      <c r="L28" s="418">
        <f t="shared" si="5"/>
        <v>1843</v>
      </c>
      <c r="M28" s="418">
        <f t="shared" si="6"/>
        <v>46075</v>
      </c>
      <c r="N28" s="409">
        <f>'Ｓ６２（1987）'!$AJ$128</f>
        <v>0</v>
      </c>
      <c r="O28" s="418">
        <f t="shared" si="7"/>
        <v>0</v>
      </c>
      <c r="P28" s="417">
        <f t="shared" si="8"/>
        <v>0</v>
      </c>
      <c r="Q28" s="409">
        <f>'Ｓ６２（1987）'!$AJ$130</f>
        <v>0</v>
      </c>
      <c r="R28" s="418">
        <f t="shared" si="9"/>
        <v>0</v>
      </c>
      <c r="S28" s="418">
        <f t="shared" si="10"/>
        <v>0</v>
      </c>
      <c r="T28" s="409">
        <f>'Ｓ６２（1987）'!$AJ$131</f>
        <v>0</v>
      </c>
      <c r="U28" s="418">
        <f t="shared" si="11"/>
        <v>0</v>
      </c>
      <c r="V28" s="418">
        <f t="shared" si="12"/>
        <v>0</v>
      </c>
      <c r="W28" s="409">
        <f>'Ｓ６２（1987）'!$AJ$132</f>
        <v>0</v>
      </c>
      <c r="X28" s="418">
        <f t="shared" si="13"/>
        <v>0</v>
      </c>
      <c r="Y28" s="418">
        <f t="shared" si="14"/>
        <v>0</v>
      </c>
      <c r="Z28" s="409">
        <f>'Ｓ６２（1987）'!$AJ$133</f>
        <v>0</v>
      </c>
      <c r="AA28" s="418">
        <f t="shared" si="15"/>
        <v>0</v>
      </c>
      <c r="AB28" s="418">
        <f t="shared" si="16"/>
        <v>0</v>
      </c>
      <c r="AC28" s="409">
        <f>'Ｓ６２（1987）'!$AJ$134</f>
        <v>0</v>
      </c>
      <c r="AD28" s="418">
        <f t="shared" si="17"/>
        <v>0</v>
      </c>
      <c r="AE28" s="417">
        <f t="shared" si="18"/>
        <v>0</v>
      </c>
      <c r="AF28" s="409">
        <f>'Ｓ６２（1987）'!$AJ$135</f>
        <v>0</v>
      </c>
      <c r="AG28" s="418">
        <f t="shared" si="19"/>
        <v>0</v>
      </c>
      <c r="AH28" s="417">
        <f t="shared" si="20"/>
        <v>0</v>
      </c>
      <c r="AI28" s="409">
        <f>'Ｓ６２（1987）'!$AJ$136</f>
        <v>0</v>
      </c>
      <c r="AJ28" s="418">
        <f t="shared" si="21"/>
        <v>0</v>
      </c>
      <c r="AK28" s="418">
        <f t="shared" si="22"/>
        <v>0</v>
      </c>
      <c r="AL28" s="409">
        <f>'Ｓ６２（1987）'!$AJ$137</f>
        <v>0</v>
      </c>
      <c r="AM28" s="418">
        <f t="shared" si="23"/>
        <v>0</v>
      </c>
      <c r="AN28" s="418">
        <f t="shared" si="24"/>
        <v>0</v>
      </c>
      <c r="AO28" s="409">
        <f>'Ｓ６２（1987）'!$AJ$138</f>
        <v>0</v>
      </c>
      <c r="AP28" s="418">
        <f t="shared" si="25"/>
        <v>0</v>
      </c>
      <c r="AQ28" s="418">
        <f t="shared" si="26"/>
        <v>0</v>
      </c>
      <c r="AR28" s="409">
        <f>'Ｓ６２（1987）'!$AJ$139</f>
        <v>0</v>
      </c>
      <c r="AS28" s="418">
        <f t="shared" si="27"/>
        <v>0</v>
      </c>
      <c r="AT28" s="418">
        <f t="shared" si="28"/>
        <v>0</v>
      </c>
      <c r="AU28" s="409">
        <f>'Ｓ６２（1987）'!$AJ$140</f>
        <v>0</v>
      </c>
      <c r="AV28" s="418">
        <f t="shared" si="29"/>
        <v>0</v>
      </c>
      <c r="AW28" s="418">
        <f t="shared" si="30"/>
        <v>0</v>
      </c>
      <c r="AX28" s="409">
        <f>'Ｓ６２（1987）'!$AJ$141</f>
        <v>0</v>
      </c>
      <c r="AY28" s="418">
        <f t="shared" si="31"/>
        <v>0</v>
      </c>
      <c r="AZ28" s="418">
        <f t="shared" si="32"/>
        <v>0</v>
      </c>
      <c r="BA28" s="409">
        <f>'Ｓ６２（1987）'!$AJ$142</f>
        <v>0</v>
      </c>
      <c r="BB28" s="418">
        <f t="shared" si="33"/>
        <v>0</v>
      </c>
      <c r="BC28" s="418">
        <f t="shared" si="34"/>
        <v>0</v>
      </c>
      <c r="BD28" s="409">
        <f>'Ｓ６２（1987）'!$AJ$143</f>
        <v>0</v>
      </c>
      <c r="BE28" s="418">
        <f t="shared" si="35"/>
        <v>0</v>
      </c>
      <c r="BF28" s="417">
        <f t="shared" si="36"/>
        <v>0</v>
      </c>
      <c r="BG28" s="409">
        <f>'Ｓ６２（1987）'!$AJ$145</f>
        <v>0</v>
      </c>
      <c r="BH28" s="418">
        <f t="shared" si="37"/>
        <v>0</v>
      </c>
      <c r="BI28" s="418">
        <f t="shared" si="38"/>
        <v>0</v>
      </c>
      <c r="BJ28" s="409">
        <f>'Ｓ６２（1987）'!$AJ$146</f>
        <v>0</v>
      </c>
      <c r="BK28" s="418">
        <f t="shared" si="39"/>
        <v>0</v>
      </c>
      <c r="BL28" s="418">
        <f t="shared" si="40"/>
        <v>0</v>
      </c>
      <c r="BM28" s="409">
        <f>'Ｓ６２（1987）'!$AJ$147</f>
        <v>0</v>
      </c>
      <c r="BN28" s="418">
        <f t="shared" si="41"/>
        <v>0</v>
      </c>
      <c r="BO28" s="417">
        <f t="shared" si="42"/>
        <v>0</v>
      </c>
      <c r="BP28" s="407">
        <f>'Ｓ６２（1987）'!$AJ$148</f>
        <v>15750</v>
      </c>
      <c r="BQ28" s="418">
        <f t="shared" si="43"/>
        <v>328</v>
      </c>
      <c r="BR28" s="418">
        <f t="shared" si="44"/>
        <v>8200</v>
      </c>
      <c r="BS28" s="409">
        <f>'Ｓ６２（1987）'!$AJ$149</f>
        <v>0</v>
      </c>
      <c r="BT28" s="418">
        <f t="shared" si="45"/>
        <v>0</v>
      </c>
      <c r="BU28" s="418">
        <f t="shared" si="46"/>
        <v>0</v>
      </c>
      <c r="BV28" s="409">
        <f>'Ｓ６２（1987）'!$AJ$150</f>
        <v>0</v>
      </c>
      <c r="BW28" s="418">
        <f t="shared" si="47"/>
        <v>0</v>
      </c>
      <c r="BX28" s="418">
        <f t="shared" si="48"/>
        <v>0</v>
      </c>
      <c r="BY28" s="409">
        <f>'Ｓ６２（1987）'!$AJ$151</f>
        <v>0</v>
      </c>
      <c r="BZ28" s="418">
        <f t="shared" si="49"/>
        <v>0</v>
      </c>
      <c r="CA28" s="418">
        <f t="shared" si="50"/>
        <v>0</v>
      </c>
      <c r="CB28" s="409">
        <f>'Ｓ６２（1987）'!$AJ$152</f>
        <v>0</v>
      </c>
      <c r="CC28" s="418">
        <f t="shared" si="51"/>
        <v>0</v>
      </c>
      <c r="CD28" s="418">
        <f t="shared" si="52"/>
        <v>0</v>
      </c>
      <c r="CE28" s="409">
        <f>'Ｓ６２（1987）'!$AJ$153</f>
        <v>0</v>
      </c>
      <c r="CF28" s="418">
        <f t="shared" si="53"/>
        <v>0</v>
      </c>
      <c r="CG28" s="418">
        <f t="shared" si="54"/>
        <v>0</v>
      </c>
      <c r="CH28" s="409">
        <f>'Ｓ６２（1987）'!$AJ$155</f>
        <v>0</v>
      </c>
      <c r="CI28" s="418">
        <f t="shared" si="55"/>
        <v>0</v>
      </c>
      <c r="CJ28" s="418">
        <f t="shared" si="56"/>
        <v>0</v>
      </c>
      <c r="CK28" s="409">
        <f>'Ｓ６２（1987）'!$AJ$156</f>
        <v>0</v>
      </c>
      <c r="CL28" s="416">
        <f t="shared" si="57"/>
        <v>0</v>
      </c>
      <c r="CM28" s="418">
        <f t="shared" si="58"/>
        <v>0</v>
      </c>
      <c r="CN28" s="409">
        <f>'Ｓ６２（1987）'!$AJ$157</f>
        <v>0</v>
      </c>
      <c r="CO28" s="418">
        <f t="shared" si="59"/>
        <v>0</v>
      </c>
      <c r="CP28" s="418">
        <f t="shared" si="60"/>
        <v>0</v>
      </c>
      <c r="CQ28" s="409">
        <f>'Ｓ６２（1987）'!$AJ$158</f>
        <v>0</v>
      </c>
      <c r="CR28" s="418">
        <f t="shared" si="61"/>
        <v>0</v>
      </c>
      <c r="CS28" s="418">
        <f t="shared" si="62"/>
        <v>0</v>
      </c>
      <c r="CT28" s="409">
        <f>'Ｓ６２（1987）'!$AJ$159</f>
        <v>0</v>
      </c>
      <c r="CU28" s="418">
        <f t="shared" si="63"/>
        <v>0</v>
      </c>
      <c r="CV28" s="418">
        <f t="shared" si="64"/>
        <v>0</v>
      </c>
      <c r="CW28" s="409">
        <f>'Ｓ６２（1987）'!$AJ$160</f>
        <v>0</v>
      </c>
      <c r="CX28" s="418">
        <f t="shared" si="65"/>
        <v>0</v>
      </c>
      <c r="CY28" s="418">
        <f t="shared" si="66"/>
        <v>0</v>
      </c>
      <c r="CZ28" s="409">
        <f>'Ｓ６２（1987）'!$AJ$161</f>
        <v>0</v>
      </c>
      <c r="DA28" s="418">
        <f t="shared" si="67"/>
        <v>0</v>
      </c>
      <c r="DB28" s="418">
        <f t="shared" si="68"/>
        <v>0</v>
      </c>
      <c r="DC28" s="409">
        <f>'Ｓ６２（1987）'!$AJ$162</f>
        <v>0</v>
      </c>
      <c r="DD28" s="418">
        <f t="shared" si="69"/>
        <v>0</v>
      </c>
      <c r="DE28" s="417">
        <f t="shared" si="70"/>
        <v>0</v>
      </c>
      <c r="DF28" s="409">
        <f>'Ｓ６２（1987）'!$AJ$164</f>
        <v>0</v>
      </c>
      <c r="DG28" s="418">
        <f t="shared" si="71"/>
        <v>0</v>
      </c>
      <c r="DH28" s="418">
        <f t="shared" si="72"/>
        <v>0</v>
      </c>
      <c r="DI28" s="409">
        <f>'Ｓ６２（1987）'!$AJ$165</f>
        <v>0</v>
      </c>
      <c r="DJ28" s="416">
        <f t="shared" si="73"/>
        <v>0</v>
      </c>
      <c r="DK28" s="417">
        <f t="shared" si="74"/>
        <v>0</v>
      </c>
      <c r="DL28" s="409">
        <f>'Ｓ６２（1987）'!$AJ$166</f>
        <v>41162</v>
      </c>
      <c r="DM28" s="418">
        <f t="shared" si="75"/>
        <v>823</v>
      </c>
      <c r="DN28" s="418">
        <f t="shared" si="76"/>
        <v>20575</v>
      </c>
      <c r="DO28" s="409">
        <f>'Ｓ６２（1987）'!$AJ$167</f>
        <v>0</v>
      </c>
      <c r="DP28" s="418">
        <f t="shared" si="77"/>
        <v>0</v>
      </c>
      <c r="DQ28" s="418">
        <f t="shared" si="78"/>
        <v>0</v>
      </c>
      <c r="DR28" s="409">
        <f>'Ｓ６２（1987）'!$AJ$168</f>
        <v>0</v>
      </c>
      <c r="DS28" s="418">
        <f t="shared" si="79"/>
        <v>0</v>
      </c>
      <c r="DT28" s="418">
        <f t="shared" si="80"/>
        <v>0</v>
      </c>
      <c r="DU28" s="409">
        <f>'Ｓ６２（1987）'!$AJ$169</f>
        <v>0</v>
      </c>
      <c r="DV28" s="418">
        <f t="shared" si="81"/>
        <v>0</v>
      </c>
      <c r="DW28" s="418">
        <f t="shared" si="82"/>
        <v>0</v>
      </c>
      <c r="DX28" s="409">
        <f>'Ｓ６２（1987）'!$AJ$170</f>
        <v>0</v>
      </c>
      <c r="DY28" s="418">
        <f t="shared" si="83"/>
        <v>0</v>
      </c>
      <c r="DZ28" s="418">
        <f t="shared" si="84"/>
        <v>0</v>
      </c>
      <c r="EA28" s="409">
        <f>'Ｓ６２（1987）'!$AJ$171</f>
        <v>0</v>
      </c>
      <c r="EB28" s="418">
        <f t="shared" si="85"/>
        <v>0</v>
      </c>
      <c r="EC28" s="418">
        <f t="shared" si="86"/>
        <v>0</v>
      </c>
      <c r="ED28" s="409">
        <f>'Ｓ６２（1987）'!$AJ$172</f>
        <v>0</v>
      </c>
      <c r="EE28" s="418">
        <f t="shared" si="87"/>
        <v>0</v>
      </c>
      <c r="EF28" s="418">
        <f t="shared" si="88"/>
        <v>0</v>
      </c>
      <c r="EG28" s="409">
        <f>'Ｓ６２（1987）'!$AJ$173</f>
        <v>0</v>
      </c>
      <c r="EH28" s="418">
        <f t="shared" si="89"/>
        <v>0</v>
      </c>
      <c r="EI28" s="418">
        <f t="shared" si="90"/>
        <v>0</v>
      </c>
      <c r="EJ28" s="409">
        <f>'Ｓ６２（1987）'!$AJ$174</f>
        <v>5960</v>
      </c>
      <c r="EK28" s="418">
        <f t="shared" si="91"/>
        <v>119</v>
      </c>
      <c r="EL28" s="417">
        <f t="shared" si="92"/>
        <v>2975</v>
      </c>
      <c r="EM28" s="409">
        <f>'Ｓ６２（1987）'!$AJ$175</f>
        <v>0</v>
      </c>
      <c r="EN28" s="418">
        <f t="shared" si="93"/>
        <v>0</v>
      </c>
      <c r="EO28" s="436">
        <f t="shared" si="94"/>
        <v>0</v>
      </c>
      <c r="EP28" s="407">
        <f t="shared" si="95"/>
        <v>118172</v>
      </c>
      <c r="EQ28" s="412">
        <f t="shared" si="96"/>
        <v>3113</v>
      </c>
      <c r="ER28" s="410">
        <f t="shared" si="97"/>
        <v>77825</v>
      </c>
    </row>
    <row r="29" spans="1:148" ht="17.100000000000001" customHeight="1">
      <c r="A29" s="376"/>
      <c r="B29" s="413"/>
      <c r="C29" s="414">
        <v>63</v>
      </c>
      <c r="D29" s="415">
        <f t="shared" si="0"/>
        <v>24</v>
      </c>
      <c r="E29" s="407">
        <f>'Ｓ６３（1988）'!$AJ$124</f>
        <v>0</v>
      </c>
      <c r="F29" s="418">
        <f t="shared" si="1"/>
        <v>0</v>
      </c>
      <c r="G29" s="418">
        <f t="shared" si="2"/>
        <v>0</v>
      </c>
      <c r="H29" s="409">
        <f>'Ｓ６３（1988）'!$AJ$125</f>
        <v>0</v>
      </c>
      <c r="I29" s="418">
        <f t="shared" si="3"/>
        <v>0</v>
      </c>
      <c r="J29" s="417">
        <f t="shared" si="4"/>
        <v>0</v>
      </c>
      <c r="K29" s="409">
        <f>'Ｓ６３（1988）'!$AJ$127</f>
        <v>0</v>
      </c>
      <c r="L29" s="418">
        <f t="shared" si="5"/>
        <v>0</v>
      </c>
      <c r="M29" s="418">
        <f t="shared" si="6"/>
        <v>0</v>
      </c>
      <c r="N29" s="409">
        <f>'Ｓ６３（1988）'!$AJ$128</f>
        <v>0</v>
      </c>
      <c r="O29" s="418">
        <f t="shared" si="7"/>
        <v>0</v>
      </c>
      <c r="P29" s="417">
        <f t="shared" si="8"/>
        <v>0</v>
      </c>
      <c r="Q29" s="409">
        <f>'Ｓ６３（1988）'!$AJ$130</f>
        <v>0</v>
      </c>
      <c r="R29" s="418">
        <f t="shared" si="9"/>
        <v>0</v>
      </c>
      <c r="S29" s="418">
        <f t="shared" si="10"/>
        <v>0</v>
      </c>
      <c r="T29" s="409">
        <f>'Ｓ６３（1988）'!$AJ$131</f>
        <v>0</v>
      </c>
      <c r="U29" s="418">
        <f t="shared" si="11"/>
        <v>0</v>
      </c>
      <c r="V29" s="418">
        <f t="shared" si="12"/>
        <v>0</v>
      </c>
      <c r="W29" s="409">
        <f>'Ｓ６３（1988）'!$AJ$132</f>
        <v>0</v>
      </c>
      <c r="X29" s="418">
        <f t="shared" si="13"/>
        <v>0</v>
      </c>
      <c r="Y29" s="418">
        <f t="shared" si="14"/>
        <v>0</v>
      </c>
      <c r="Z29" s="409">
        <f>'Ｓ６３（1988）'!$AJ$133</f>
        <v>0</v>
      </c>
      <c r="AA29" s="418">
        <f t="shared" si="15"/>
        <v>0</v>
      </c>
      <c r="AB29" s="418">
        <f t="shared" si="16"/>
        <v>0</v>
      </c>
      <c r="AC29" s="409">
        <f>'Ｓ６３（1988）'!$AJ$134</f>
        <v>0</v>
      </c>
      <c r="AD29" s="418">
        <f t="shared" si="17"/>
        <v>0</v>
      </c>
      <c r="AE29" s="417">
        <f t="shared" si="18"/>
        <v>0</v>
      </c>
      <c r="AF29" s="409">
        <f>'Ｓ６３（1988）'!$AJ$135</f>
        <v>0</v>
      </c>
      <c r="AG29" s="418">
        <f t="shared" si="19"/>
        <v>0</v>
      </c>
      <c r="AH29" s="417">
        <f t="shared" si="20"/>
        <v>0</v>
      </c>
      <c r="AI29" s="409">
        <f>'Ｓ６３（1988）'!$AJ$136</f>
        <v>0</v>
      </c>
      <c r="AJ29" s="418">
        <f t="shared" si="21"/>
        <v>0</v>
      </c>
      <c r="AK29" s="418">
        <f t="shared" si="22"/>
        <v>0</v>
      </c>
      <c r="AL29" s="409">
        <f>'Ｓ６３（1988）'!$AJ$137</f>
        <v>0</v>
      </c>
      <c r="AM29" s="418">
        <f t="shared" si="23"/>
        <v>0</v>
      </c>
      <c r="AN29" s="418">
        <f t="shared" si="24"/>
        <v>0</v>
      </c>
      <c r="AO29" s="409">
        <f>'Ｓ６３（1988）'!$AJ$138</f>
        <v>0</v>
      </c>
      <c r="AP29" s="418">
        <f t="shared" si="25"/>
        <v>0</v>
      </c>
      <c r="AQ29" s="418">
        <f t="shared" si="26"/>
        <v>0</v>
      </c>
      <c r="AR29" s="409">
        <f>'Ｓ６３（1988）'!$AJ$139</f>
        <v>0</v>
      </c>
      <c r="AS29" s="418">
        <f t="shared" si="27"/>
        <v>0</v>
      </c>
      <c r="AT29" s="418">
        <f t="shared" si="28"/>
        <v>0</v>
      </c>
      <c r="AU29" s="409">
        <f>'Ｓ６３（1988）'!$AJ$140</f>
        <v>0</v>
      </c>
      <c r="AV29" s="418">
        <f t="shared" si="29"/>
        <v>0</v>
      </c>
      <c r="AW29" s="418">
        <f t="shared" si="30"/>
        <v>0</v>
      </c>
      <c r="AX29" s="409">
        <f>'Ｓ６３（1988）'!$AJ$141</f>
        <v>0</v>
      </c>
      <c r="AY29" s="418">
        <f t="shared" si="31"/>
        <v>0</v>
      </c>
      <c r="AZ29" s="418">
        <f t="shared" si="32"/>
        <v>0</v>
      </c>
      <c r="BA29" s="409">
        <f>'Ｓ６３（1988）'!$AJ$142</f>
        <v>0</v>
      </c>
      <c r="BB29" s="418">
        <f t="shared" si="33"/>
        <v>0</v>
      </c>
      <c r="BC29" s="418">
        <f t="shared" si="34"/>
        <v>0</v>
      </c>
      <c r="BD29" s="409">
        <f>'Ｓ６３（1988）'!$AJ$143</f>
        <v>0</v>
      </c>
      <c r="BE29" s="418">
        <f t="shared" si="35"/>
        <v>0</v>
      </c>
      <c r="BF29" s="417">
        <f t="shared" si="36"/>
        <v>0</v>
      </c>
      <c r="BG29" s="409">
        <f>'Ｓ６３（1988）'!$AJ$145</f>
        <v>0</v>
      </c>
      <c r="BH29" s="418">
        <f t="shared" si="37"/>
        <v>0</v>
      </c>
      <c r="BI29" s="418">
        <f t="shared" si="38"/>
        <v>0</v>
      </c>
      <c r="BJ29" s="409">
        <f>'Ｓ６３（1988）'!$AJ$146</f>
        <v>0</v>
      </c>
      <c r="BK29" s="418">
        <f t="shared" si="39"/>
        <v>0</v>
      </c>
      <c r="BL29" s="418">
        <f t="shared" si="40"/>
        <v>0</v>
      </c>
      <c r="BM29" s="409">
        <f>'Ｓ６３（1988）'!$AJ$147</f>
        <v>0</v>
      </c>
      <c r="BN29" s="418">
        <f t="shared" si="41"/>
        <v>0</v>
      </c>
      <c r="BO29" s="417">
        <f t="shared" si="42"/>
        <v>0</v>
      </c>
      <c r="BP29" s="407">
        <f>'Ｓ６３（1988）'!$AJ$148</f>
        <v>8200</v>
      </c>
      <c r="BQ29" s="418">
        <f t="shared" si="43"/>
        <v>171</v>
      </c>
      <c r="BR29" s="418">
        <f t="shared" si="44"/>
        <v>4104</v>
      </c>
      <c r="BS29" s="409">
        <f>'Ｓ６３（1988）'!$AJ$149</f>
        <v>0</v>
      </c>
      <c r="BT29" s="418">
        <f t="shared" si="45"/>
        <v>0</v>
      </c>
      <c r="BU29" s="418">
        <f t="shared" si="46"/>
        <v>0</v>
      </c>
      <c r="BV29" s="409">
        <f>'Ｓ６３（1988）'!$AJ$150</f>
        <v>0</v>
      </c>
      <c r="BW29" s="418">
        <f t="shared" si="47"/>
        <v>0</v>
      </c>
      <c r="BX29" s="418">
        <f t="shared" si="48"/>
        <v>0</v>
      </c>
      <c r="BY29" s="409">
        <f>'Ｓ６３（1988）'!$AJ$151</f>
        <v>0</v>
      </c>
      <c r="BZ29" s="418">
        <f t="shared" si="49"/>
        <v>0</v>
      </c>
      <c r="CA29" s="418">
        <f t="shared" si="50"/>
        <v>0</v>
      </c>
      <c r="CB29" s="409">
        <f>'Ｓ６３（1988）'!$AJ$152</f>
        <v>0</v>
      </c>
      <c r="CC29" s="418">
        <f t="shared" si="51"/>
        <v>0</v>
      </c>
      <c r="CD29" s="418">
        <f t="shared" si="52"/>
        <v>0</v>
      </c>
      <c r="CE29" s="409">
        <f>'Ｓ６３（1988）'!$AJ$153</f>
        <v>0</v>
      </c>
      <c r="CF29" s="418">
        <f t="shared" si="53"/>
        <v>0</v>
      </c>
      <c r="CG29" s="418">
        <f t="shared" si="54"/>
        <v>0</v>
      </c>
      <c r="CH29" s="409">
        <f>'Ｓ６３（1988）'!$AJ$155</f>
        <v>0</v>
      </c>
      <c r="CI29" s="418">
        <f t="shared" si="55"/>
        <v>0</v>
      </c>
      <c r="CJ29" s="418">
        <f t="shared" si="56"/>
        <v>0</v>
      </c>
      <c r="CK29" s="409">
        <f>'Ｓ６３（1988）'!$AJ$156</f>
        <v>0</v>
      </c>
      <c r="CL29" s="416">
        <f t="shared" si="57"/>
        <v>0</v>
      </c>
      <c r="CM29" s="418">
        <f t="shared" si="58"/>
        <v>0</v>
      </c>
      <c r="CN29" s="409">
        <f>'Ｓ６３（1988）'!$AJ$157</f>
        <v>0</v>
      </c>
      <c r="CO29" s="418">
        <f t="shared" si="59"/>
        <v>0</v>
      </c>
      <c r="CP29" s="418">
        <f t="shared" si="60"/>
        <v>0</v>
      </c>
      <c r="CQ29" s="409">
        <f>'Ｓ６３（1988）'!$AJ$158</f>
        <v>0</v>
      </c>
      <c r="CR29" s="418">
        <f t="shared" si="61"/>
        <v>0</v>
      </c>
      <c r="CS29" s="418">
        <f t="shared" si="62"/>
        <v>0</v>
      </c>
      <c r="CT29" s="409">
        <f>'Ｓ６３（1988）'!$AJ$159</f>
        <v>0</v>
      </c>
      <c r="CU29" s="418">
        <f t="shared" si="63"/>
        <v>0</v>
      </c>
      <c r="CV29" s="418">
        <f t="shared" si="64"/>
        <v>0</v>
      </c>
      <c r="CW29" s="409">
        <f>'Ｓ６３（1988）'!$AJ$160</f>
        <v>0</v>
      </c>
      <c r="CX29" s="418">
        <f t="shared" si="65"/>
        <v>0</v>
      </c>
      <c r="CY29" s="418">
        <f t="shared" si="66"/>
        <v>0</v>
      </c>
      <c r="CZ29" s="409">
        <f>'Ｓ６３（1988）'!$AJ$161</f>
        <v>0</v>
      </c>
      <c r="DA29" s="418">
        <f t="shared" si="67"/>
        <v>0</v>
      </c>
      <c r="DB29" s="418">
        <f t="shared" si="68"/>
        <v>0</v>
      </c>
      <c r="DC29" s="409">
        <f>'Ｓ６３（1988）'!$AJ$162</f>
        <v>0</v>
      </c>
      <c r="DD29" s="418">
        <f t="shared" si="69"/>
        <v>0</v>
      </c>
      <c r="DE29" s="417">
        <f t="shared" si="70"/>
        <v>0</v>
      </c>
      <c r="DF29" s="409">
        <f>'Ｓ６３（1988）'!$AJ$164</f>
        <v>0</v>
      </c>
      <c r="DG29" s="418">
        <f t="shared" si="71"/>
        <v>0</v>
      </c>
      <c r="DH29" s="418">
        <f t="shared" si="72"/>
        <v>0</v>
      </c>
      <c r="DI29" s="409">
        <f>'Ｓ６３（1988）'!$AJ$165</f>
        <v>0</v>
      </c>
      <c r="DJ29" s="416">
        <f t="shared" si="73"/>
        <v>0</v>
      </c>
      <c r="DK29" s="417">
        <f t="shared" si="74"/>
        <v>0</v>
      </c>
      <c r="DL29" s="409">
        <f>'Ｓ６３（1988）'!$AJ$166</f>
        <v>108281</v>
      </c>
      <c r="DM29" s="418">
        <f t="shared" si="75"/>
        <v>2166</v>
      </c>
      <c r="DN29" s="418">
        <f t="shared" si="76"/>
        <v>51984</v>
      </c>
      <c r="DO29" s="409">
        <f>'Ｓ６３（1988）'!$AJ$167</f>
        <v>0</v>
      </c>
      <c r="DP29" s="418">
        <f t="shared" si="77"/>
        <v>0</v>
      </c>
      <c r="DQ29" s="418">
        <f t="shared" si="78"/>
        <v>0</v>
      </c>
      <c r="DR29" s="409">
        <f>'Ｓ６３（1988）'!$AJ$168</f>
        <v>0</v>
      </c>
      <c r="DS29" s="418">
        <f t="shared" si="79"/>
        <v>0</v>
      </c>
      <c r="DT29" s="418">
        <f t="shared" si="80"/>
        <v>0</v>
      </c>
      <c r="DU29" s="409">
        <f>'Ｓ６３（1988）'!$AJ$169</f>
        <v>0</v>
      </c>
      <c r="DV29" s="418">
        <f t="shared" si="81"/>
        <v>0</v>
      </c>
      <c r="DW29" s="418">
        <f t="shared" si="82"/>
        <v>0</v>
      </c>
      <c r="DX29" s="409">
        <f>'Ｓ６３（1988）'!$AJ$170</f>
        <v>0</v>
      </c>
      <c r="DY29" s="418">
        <f t="shared" si="83"/>
        <v>0</v>
      </c>
      <c r="DZ29" s="418">
        <f t="shared" si="84"/>
        <v>0</v>
      </c>
      <c r="EA29" s="409">
        <f>'Ｓ６３（1988）'!$AJ$171</f>
        <v>0</v>
      </c>
      <c r="EB29" s="418">
        <f t="shared" si="85"/>
        <v>0</v>
      </c>
      <c r="EC29" s="418">
        <f t="shared" si="86"/>
        <v>0</v>
      </c>
      <c r="ED29" s="409">
        <f>'Ｓ６３（1988）'!$AJ$172</f>
        <v>0</v>
      </c>
      <c r="EE29" s="418">
        <f t="shared" si="87"/>
        <v>0</v>
      </c>
      <c r="EF29" s="418">
        <f t="shared" si="88"/>
        <v>0</v>
      </c>
      <c r="EG29" s="409">
        <f>'Ｓ６３（1988）'!$AJ$173</f>
        <v>0</v>
      </c>
      <c r="EH29" s="418">
        <f t="shared" si="89"/>
        <v>0</v>
      </c>
      <c r="EI29" s="418">
        <f t="shared" si="90"/>
        <v>0</v>
      </c>
      <c r="EJ29" s="409">
        <f>'Ｓ６３（1988）'!$AJ$174</f>
        <v>0</v>
      </c>
      <c r="EK29" s="418">
        <f t="shared" si="91"/>
        <v>0</v>
      </c>
      <c r="EL29" s="417">
        <f t="shared" si="92"/>
        <v>0</v>
      </c>
      <c r="EM29" s="409">
        <f>'Ｓ６３（1988）'!$AJ$175</f>
        <v>0</v>
      </c>
      <c r="EN29" s="418">
        <f t="shared" si="93"/>
        <v>0</v>
      </c>
      <c r="EO29" s="436">
        <f t="shared" si="94"/>
        <v>0</v>
      </c>
      <c r="EP29" s="407">
        <f t="shared" si="95"/>
        <v>116481</v>
      </c>
      <c r="EQ29" s="412">
        <f t="shared" si="96"/>
        <v>2337</v>
      </c>
      <c r="ER29" s="410">
        <f t="shared" si="97"/>
        <v>56088</v>
      </c>
    </row>
    <row r="30" spans="1:148" ht="17.100000000000001" customHeight="1">
      <c r="A30" s="376"/>
      <c r="B30" s="413" t="s">
        <v>191</v>
      </c>
      <c r="C30" s="414" t="s">
        <v>192</v>
      </c>
      <c r="D30" s="415">
        <f t="shared" si="0"/>
        <v>23</v>
      </c>
      <c r="E30" s="407">
        <f>'Ｈ元（1989）'!$AJ$124</f>
        <v>0</v>
      </c>
      <c r="F30" s="418">
        <f t="shared" si="1"/>
        <v>0</v>
      </c>
      <c r="G30" s="418">
        <f t="shared" si="2"/>
        <v>0</v>
      </c>
      <c r="H30" s="409">
        <f>'Ｈ元（1989）'!$AJ$125</f>
        <v>0</v>
      </c>
      <c r="I30" s="418">
        <f t="shared" si="3"/>
        <v>0</v>
      </c>
      <c r="J30" s="417">
        <f t="shared" si="4"/>
        <v>0</v>
      </c>
      <c r="K30" s="409">
        <f>'Ｈ元（1989）'!$AJ$127</f>
        <v>0</v>
      </c>
      <c r="L30" s="418">
        <f t="shared" si="5"/>
        <v>0</v>
      </c>
      <c r="M30" s="418">
        <f t="shared" si="6"/>
        <v>0</v>
      </c>
      <c r="N30" s="409">
        <f>'Ｈ元（1989）'!$AJ$128</f>
        <v>0</v>
      </c>
      <c r="O30" s="418">
        <f t="shared" si="7"/>
        <v>0</v>
      </c>
      <c r="P30" s="417">
        <f t="shared" si="8"/>
        <v>0</v>
      </c>
      <c r="Q30" s="409">
        <f>'Ｈ元（1989）'!$AJ$130</f>
        <v>0</v>
      </c>
      <c r="R30" s="418">
        <f t="shared" si="9"/>
        <v>0</v>
      </c>
      <c r="S30" s="418">
        <f t="shared" si="10"/>
        <v>0</v>
      </c>
      <c r="T30" s="409">
        <f>'Ｈ元（1989）'!$AJ$131</f>
        <v>106</v>
      </c>
      <c r="U30" s="418">
        <f t="shared" si="11"/>
        <v>4</v>
      </c>
      <c r="V30" s="418">
        <f t="shared" si="12"/>
        <v>92</v>
      </c>
      <c r="W30" s="409">
        <f>'Ｈ元（1989）'!$AJ$132</f>
        <v>0</v>
      </c>
      <c r="X30" s="418">
        <f t="shared" si="13"/>
        <v>0</v>
      </c>
      <c r="Y30" s="418">
        <f t="shared" si="14"/>
        <v>0</v>
      </c>
      <c r="Z30" s="409">
        <f>'Ｈ元（1989）'!$AJ$133</f>
        <v>0</v>
      </c>
      <c r="AA30" s="418">
        <f t="shared" si="15"/>
        <v>0</v>
      </c>
      <c r="AB30" s="418">
        <f t="shared" si="16"/>
        <v>0</v>
      </c>
      <c r="AC30" s="409">
        <f>'Ｈ元（1989）'!$AJ$134</f>
        <v>1026</v>
      </c>
      <c r="AD30" s="418">
        <f t="shared" si="17"/>
        <v>41</v>
      </c>
      <c r="AE30" s="417">
        <f t="shared" si="18"/>
        <v>943</v>
      </c>
      <c r="AF30" s="409">
        <f>'Ｈ元（1989）'!$AJ$135</f>
        <v>0</v>
      </c>
      <c r="AG30" s="418">
        <f t="shared" si="19"/>
        <v>0</v>
      </c>
      <c r="AH30" s="417">
        <f t="shared" si="20"/>
        <v>0</v>
      </c>
      <c r="AI30" s="409">
        <f>'Ｈ元（1989）'!$AJ$136</f>
        <v>0</v>
      </c>
      <c r="AJ30" s="418">
        <f t="shared" si="21"/>
        <v>0</v>
      </c>
      <c r="AK30" s="418">
        <f t="shared" si="22"/>
        <v>0</v>
      </c>
      <c r="AL30" s="409">
        <f>'Ｈ元（1989）'!$AJ$137</f>
        <v>0</v>
      </c>
      <c r="AM30" s="418">
        <f t="shared" si="23"/>
        <v>0</v>
      </c>
      <c r="AN30" s="418">
        <f t="shared" si="24"/>
        <v>0</v>
      </c>
      <c r="AO30" s="409">
        <f>'Ｈ元（1989）'!$AJ$138</f>
        <v>0</v>
      </c>
      <c r="AP30" s="418">
        <f t="shared" si="25"/>
        <v>0</v>
      </c>
      <c r="AQ30" s="418">
        <f t="shared" si="26"/>
        <v>0</v>
      </c>
      <c r="AR30" s="409">
        <f>'Ｈ元（1989）'!$AJ$139</f>
        <v>0</v>
      </c>
      <c r="AS30" s="418">
        <f t="shared" si="27"/>
        <v>0</v>
      </c>
      <c r="AT30" s="418">
        <f t="shared" si="28"/>
        <v>0</v>
      </c>
      <c r="AU30" s="409">
        <f>'Ｈ元（1989）'!$AJ$140</f>
        <v>0</v>
      </c>
      <c r="AV30" s="418">
        <f t="shared" si="29"/>
        <v>0</v>
      </c>
      <c r="AW30" s="418">
        <f t="shared" si="30"/>
        <v>0</v>
      </c>
      <c r="AX30" s="409">
        <f>'Ｈ元（1989）'!$AJ$141</f>
        <v>0</v>
      </c>
      <c r="AY30" s="418">
        <f t="shared" si="31"/>
        <v>0</v>
      </c>
      <c r="AZ30" s="418">
        <f t="shared" si="32"/>
        <v>0</v>
      </c>
      <c r="BA30" s="409">
        <f>'Ｈ元（1989）'!$AJ$142</f>
        <v>0</v>
      </c>
      <c r="BB30" s="418">
        <f t="shared" si="33"/>
        <v>0</v>
      </c>
      <c r="BC30" s="418">
        <f t="shared" si="34"/>
        <v>0</v>
      </c>
      <c r="BD30" s="409">
        <f>'Ｈ元（1989）'!$AJ$143</f>
        <v>0</v>
      </c>
      <c r="BE30" s="418">
        <f t="shared" si="35"/>
        <v>0</v>
      </c>
      <c r="BF30" s="417">
        <f t="shared" si="36"/>
        <v>0</v>
      </c>
      <c r="BG30" s="409">
        <f>'Ｈ元（1989）'!$AJ$145</f>
        <v>0</v>
      </c>
      <c r="BH30" s="418">
        <f t="shared" si="37"/>
        <v>0</v>
      </c>
      <c r="BI30" s="418">
        <f t="shared" si="38"/>
        <v>0</v>
      </c>
      <c r="BJ30" s="409">
        <f>'Ｈ元（1989）'!$AJ$146</f>
        <v>0</v>
      </c>
      <c r="BK30" s="418">
        <f t="shared" si="39"/>
        <v>0</v>
      </c>
      <c r="BL30" s="418">
        <f t="shared" si="40"/>
        <v>0</v>
      </c>
      <c r="BM30" s="409">
        <f>'Ｈ元（1989）'!$AJ$147</f>
        <v>0</v>
      </c>
      <c r="BN30" s="418">
        <f t="shared" si="41"/>
        <v>0</v>
      </c>
      <c r="BO30" s="417">
        <f t="shared" si="42"/>
        <v>0</v>
      </c>
      <c r="BP30" s="407">
        <f>'Ｈ元（1989）'!$AJ$148</f>
        <v>0</v>
      </c>
      <c r="BQ30" s="418">
        <f t="shared" si="43"/>
        <v>0</v>
      </c>
      <c r="BR30" s="418">
        <f t="shared" si="44"/>
        <v>0</v>
      </c>
      <c r="BS30" s="409">
        <f>'Ｈ元（1989）'!$AJ$149</f>
        <v>0</v>
      </c>
      <c r="BT30" s="418">
        <f t="shared" si="45"/>
        <v>0</v>
      </c>
      <c r="BU30" s="418">
        <f t="shared" si="46"/>
        <v>0</v>
      </c>
      <c r="BV30" s="409">
        <f>'Ｈ元（1989）'!$AJ$150</f>
        <v>0</v>
      </c>
      <c r="BW30" s="418">
        <f t="shared" si="47"/>
        <v>0</v>
      </c>
      <c r="BX30" s="418">
        <f t="shared" si="48"/>
        <v>0</v>
      </c>
      <c r="BY30" s="409">
        <f>'Ｈ元（1989）'!$AJ$151</f>
        <v>0</v>
      </c>
      <c r="BZ30" s="418">
        <f t="shared" si="49"/>
        <v>0</v>
      </c>
      <c r="CA30" s="418">
        <f t="shared" si="50"/>
        <v>0</v>
      </c>
      <c r="CB30" s="409">
        <f>'Ｈ元（1989）'!$AJ$152</f>
        <v>0</v>
      </c>
      <c r="CC30" s="418">
        <f t="shared" si="51"/>
        <v>0</v>
      </c>
      <c r="CD30" s="418">
        <f t="shared" si="52"/>
        <v>0</v>
      </c>
      <c r="CE30" s="409">
        <f>'Ｈ元（1989）'!$AJ$153</f>
        <v>0</v>
      </c>
      <c r="CF30" s="418">
        <f t="shared" si="53"/>
        <v>0</v>
      </c>
      <c r="CG30" s="418">
        <f t="shared" si="54"/>
        <v>0</v>
      </c>
      <c r="CH30" s="409">
        <f>'Ｈ元（1989）'!$AJ$155</f>
        <v>0</v>
      </c>
      <c r="CI30" s="418">
        <f t="shared" si="55"/>
        <v>0</v>
      </c>
      <c r="CJ30" s="418">
        <f t="shared" si="56"/>
        <v>0</v>
      </c>
      <c r="CK30" s="409">
        <f>'Ｈ元（1989）'!$AJ$156</f>
        <v>0</v>
      </c>
      <c r="CL30" s="416">
        <f t="shared" si="57"/>
        <v>0</v>
      </c>
      <c r="CM30" s="418">
        <f t="shared" si="58"/>
        <v>0</v>
      </c>
      <c r="CN30" s="409">
        <f>'Ｈ元（1989）'!$AJ$157</f>
        <v>0</v>
      </c>
      <c r="CO30" s="418">
        <f t="shared" si="59"/>
        <v>0</v>
      </c>
      <c r="CP30" s="418">
        <f t="shared" si="60"/>
        <v>0</v>
      </c>
      <c r="CQ30" s="409">
        <f>'Ｈ元（1989）'!$AJ$158</f>
        <v>0</v>
      </c>
      <c r="CR30" s="418">
        <f t="shared" si="61"/>
        <v>0</v>
      </c>
      <c r="CS30" s="418">
        <f t="shared" si="62"/>
        <v>0</v>
      </c>
      <c r="CT30" s="409">
        <f>'Ｈ元（1989）'!$AJ$159</f>
        <v>0</v>
      </c>
      <c r="CU30" s="418">
        <f t="shared" si="63"/>
        <v>0</v>
      </c>
      <c r="CV30" s="418">
        <f t="shared" si="64"/>
        <v>0</v>
      </c>
      <c r="CW30" s="409">
        <f>'Ｈ元（1989）'!$AJ$160</f>
        <v>0</v>
      </c>
      <c r="CX30" s="418">
        <f t="shared" si="65"/>
        <v>0</v>
      </c>
      <c r="CY30" s="418">
        <f t="shared" si="66"/>
        <v>0</v>
      </c>
      <c r="CZ30" s="409">
        <f>'Ｈ元（1989）'!$AJ$161</f>
        <v>0</v>
      </c>
      <c r="DA30" s="418">
        <f t="shared" si="67"/>
        <v>0</v>
      </c>
      <c r="DB30" s="418">
        <f t="shared" si="68"/>
        <v>0</v>
      </c>
      <c r="DC30" s="409">
        <f>'Ｈ元（1989）'!$AJ$162</f>
        <v>0</v>
      </c>
      <c r="DD30" s="418">
        <f t="shared" si="69"/>
        <v>0</v>
      </c>
      <c r="DE30" s="417">
        <f t="shared" si="70"/>
        <v>0</v>
      </c>
      <c r="DF30" s="409">
        <f>'Ｈ元（1989）'!$AJ$164</f>
        <v>0</v>
      </c>
      <c r="DG30" s="418">
        <f t="shared" si="71"/>
        <v>0</v>
      </c>
      <c r="DH30" s="418">
        <f t="shared" si="72"/>
        <v>0</v>
      </c>
      <c r="DI30" s="409">
        <f>'Ｈ元（1989）'!$AJ$165</f>
        <v>0</v>
      </c>
      <c r="DJ30" s="416">
        <f t="shared" si="73"/>
        <v>0</v>
      </c>
      <c r="DK30" s="417">
        <f t="shared" si="74"/>
        <v>0</v>
      </c>
      <c r="DL30" s="409">
        <f>'Ｈ元（1989）'!$AJ$166</f>
        <v>217587</v>
      </c>
      <c r="DM30" s="418">
        <f t="shared" si="75"/>
        <v>4352</v>
      </c>
      <c r="DN30" s="418">
        <f t="shared" si="76"/>
        <v>100096</v>
      </c>
      <c r="DO30" s="409">
        <f>'Ｈ元（1989）'!$AJ$167</f>
        <v>0</v>
      </c>
      <c r="DP30" s="418">
        <f t="shared" si="77"/>
        <v>0</v>
      </c>
      <c r="DQ30" s="418">
        <f t="shared" si="78"/>
        <v>0</v>
      </c>
      <c r="DR30" s="409">
        <f>'Ｈ元（1989）'!$AJ$168</f>
        <v>0</v>
      </c>
      <c r="DS30" s="418">
        <f t="shared" si="79"/>
        <v>0</v>
      </c>
      <c r="DT30" s="418">
        <f t="shared" si="80"/>
        <v>0</v>
      </c>
      <c r="DU30" s="409">
        <f>'Ｈ元（1989）'!$AJ$169</f>
        <v>0</v>
      </c>
      <c r="DV30" s="418">
        <f t="shared" si="81"/>
        <v>0</v>
      </c>
      <c r="DW30" s="418">
        <f t="shared" si="82"/>
        <v>0</v>
      </c>
      <c r="DX30" s="409">
        <f>'Ｈ元（1989）'!$AJ$170</f>
        <v>0</v>
      </c>
      <c r="DY30" s="418">
        <f t="shared" si="83"/>
        <v>0</v>
      </c>
      <c r="DZ30" s="418">
        <f t="shared" si="84"/>
        <v>0</v>
      </c>
      <c r="EA30" s="409">
        <f>'Ｈ元（1989）'!$AJ$171</f>
        <v>0</v>
      </c>
      <c r="EB30" s="418">
        <f t="shared" si="85"/>
        <v>0</v>
      </c>
      <c r="EC30" s="418">
        <f t="shared" si="86"/>
        <v>0</v>
      </c>
      <c r="ED30" s="409">
        <f>'Ｈ元（1989）'!$AJ$172</f>
        <v>0</v>
      </c>
      <c r="EE30" s="418">
        <f t="shared" si="87"/>
        <v>0</v>
      </c>
      <c r="EF30" s="418">
        <f t="shared" si="88"/>
        <v>0</v>
      </c>
      <c r="EG30" s="409">
        <f>'Ｈ元（1989）'!$AJ$173</f>
        <v>0</v>
      </c>
      <c r="EH30" s="418">
        <f t="shared" si="89"/>
        <v>0</v>
      </c>
      <c r="EI30" s="418">
        <f t="shared" si="90"/>
        <v>0</v>
      </c>
      <c r="EJ30" s="409">
        <f>'Ｈ元（1989）'!$AJ$174</f>
        <v>28949</v>
      </c>
      <c r="EK30" s="418">
        <f t="shared" si="91"/>
        <v>579</v>
      </c>
      <c r="EL30" s="417">
        <f t="shared" si="92"/>
        <v>13317</v>
      </c>
      <c r="EM30" s="409">
        <f>'Ｈ元（1989）'!$AJ$175</f>
        <v>0</v>
      </c>
      <c r="EN30" s="418">
        <f t="shared" si="93"/>
        <v>0</v>
      </c>
      <c r="EO30" s="436">
        <f t="shared" si="94"/>
        <v>0</v>
      </c>
      <c r="EP30" s="407">
        <f t="shared" si="95"/>
        <v>247668</v>
      </c>
      <c r="EQ30" s="412">
        <f t="shared" si="96"/>
        <v>4976</v>
      </c>
      <c r="ER30" s="410">
        <f t="shared" si="97"/>
        <v>114448</v>
      </c>
    </row>
    <row r="31" spans="1:148" ht="17.100000000000001" customHeight="1">
      <c r="A31" s="376"/>
      <c r="B31" s="413"/>
      <c r="C31" s="414">
        <v>2</v>
      </c>
      <c r="D31" s="415">
        <f t="shared" si="0"/>
        <v>22</v>
      </c>
      <c r="E31" s="407">
        <f>'Ｈ２（1990）'!$AJ$124</f>
        <v>0</v>
      </c>
      <c r="F31" s="418">
        <f t="shared" si="1"/>
        <v>0</v>
      </c>
      <c r="G31" s="418">
        <f t="shared" si="2"/>
        <v>0</v>
      </c>
      <c r="H31" s="409">
        <f>'Ｈ２（1990）'!$AJ$125</f>
        <v>0</v>
      </c>
      <c r="I31" s="418">
        <f t="shared" si="3"/>
        <v>0</v>
      </c>
      <c r="J31" s="417">
        <f t="shared" si="4"/>
        <v>0</v>
      </c>
      <c r="K31" s="409">
        <f>'Ｈ２（1990）'!$AJ$127</f>
        <v>0</v>
      </c>
      <c r="L31" s="418">
        <f t="shared" si="5"/>
        <v>0</v>
      </c>
      <c r="M31" s="418">
        <f t="shared" si="6"/>
        <v>0</v>
      </c>
      <c r="N31" s="409">
        <f>'Ｈ２（1990）'!$AJ$128</f>
        <v>0</v>
      </c>
      <c r="O31" s="418">
        <f t="shared" si="7"/>
        <v>0</v>
      </c>
      <c r="P31" s="417">
        <f t="shared" si="8"/>
        <v>0</v>
      </c>
      <c r="Q31" s="409">
        <f>'Ｈ２（1990）'!$AJ$130</f>
        <v>0</v>
      </c>
      <c r="R31" s="418">
        <f t="shared" si="9"/>
        <v>0</v>
      </c>
      <c r="S31" s="418">
        <f t="shared" si="10"/>
        <v>0</v>
      </c>
      <c r="T31" s="409">
        <f>'Ｈ２（1990）'!$AJ$131</f>
        <v>0</v>
      </c>
      <c r="U31" s="418">
        <f t="shared" si="11"/>
        <v>0</v>
      </c>
      <c r="V31" s="418">
        <f t="shared" si="12"/>
        <v>0</v>
      </c>
      <c r="W31" s="409">
        <f>'Ｈ２（1990）'!$AJ$132</f>
        <v>0</v>
      </c>
      <c r="X31" s="418">
        <f t="shared" si="13"/>
        <v>0</v>
      </c>
      <c r="Y31" s="418">
        <f t="shared" si="14"/>
        <v>0</v>
      </c>
      <c r="Z31" s="409">
        <f>'Ｈ２（1990）'!$AJ$133</f>
        <v>0</v>
      </c>
      <c r="AA31" s="418">
        <f t="shared" si="15"/>
        <v>0</v>
      </c>
      <c r="AB31" s="418">
        <f t="shared" si="16"/>
        <v>0</v>
      </c>
      <c r="AC31" s="409">
        <f>'Ｈ２（1990）'!$AJ$134</f>
        <v>0</v>
      </c>
      <c r="AD31" s="418">
        <f t="shared" si="17"/>
        <v>0</v>
      </c>
      <c r="AE31" s="417">
        <f t="shared" si="18"/>
        <v>0</v>
      </c>
      <c r="AF31" s="409">
        <f>'Ｈ２（1990）'!$AJ$135</f>
        <v>0</v>
      </c>
      <c r="AG31" s="418">
        <f t="shared" si="19"/>
        <v>0</v>
      </c>
      <c r="AH31" s="417">
        <f t="shared" si="20"/>
        <v>0</v>
      </c>
      <c r="AI31" s="409">
        <f>'Ｈ２（1990）'!$AJ$136</f>
        <v>0</v>
      </c>
      <c r="AJ31" s="418">
        <f t="shared" si="21"/>
        <v>0</v>
      </c>
      <c r="AK31" s="418">
        <f t="shared" si="22"/>
        <v>0</v>
      </c>
      <c r="AL31" s="409">
        <f>'Ｈ２（1990）'!$AJ$137</f>
        <v>0</v>
      </c>
      <c r="AM31" s="418">
        <f t="shared" si="23"/>
        <v>0</v>
      </c>
      <c r="AN31" s="418">
        <f t="shared" si="24"/>
        <v>0</v>
      </c>
      <c r="AO31" s="409">
        <f>'Ｈ２（1990）'!$AJ$138</f>
        <v>0</v>
      </c>
      <c r="AP31" s="418">
        <f t="shared" si="25"/>
        <v>0</v>
      </c>
      <c r="AQ31" s="418">
        <f t="shared" si="26"/>
        <v>0</v>
      </c>
      <c r="AR31" s="409">
        <f>'Ｈ２（1990）'!$AJ$139</f>
        <v>0</v>
      </c>
      <c r="AS31" s="418">
        <f t="shared" si="27"/>
        <v>0</v>
      </c>
      <c r="AT31" s="418">
        <f t="shared" si="28"/>
        <v>0</v>
      </c>
      <c r="AU31" s="409">
        <f>'Ｈ２（1990）'!$AJ$140</f>
        <v>0</v>
      </c>
      <c r="AV31" s="418">
        <f t="shared" si="29"/>
        <v>0</v>
      </c>
      <c r="AW31" s="418">
        <f t="shared" si="30"/>
        <v>0</v>
      </c>
      <c r="AX31" s="409">
        <f>'Ｈ２（1990）'!$AJ$141</f>
        <v>0</v>
      </c>
      <c r="AY31" s="418">
        <f t="shared" si="31"/>
        <v>0</v>
      </c>
      <c r="AZ31" s="418">
        <f t="shared" si="32"/>
        <v>0</v>
      </c>
      <c r="BA31" s="409">
        <f>'Ｈ２（1990）'!$AJ$142</f>
        <v>0</v>
      </c>
      <c r="BB31" s="418">
        <f t="shared" si="33"/>
        <v>0</v>
      </c>
      <c r="BC31" s="418">
        <f t="shared" si="34"/>
        <v>0</v>
      </c>
      <c r="BD31" s="409">
        <f>'Ｈ２（1990）'!$AJ$143</f>
        <v>0</v>
      </c>
      <c r="BE31" s="418">
        <f t="shared" si="35"/>
        <v>0</v>
      </c>
      <c r="BF31" s="417">
        <f t="shared" si="36"/>
        <v>0</v>
      </c>
      <c r="BG31" s="409">
        <f>'Ｈ２（1990）'!$AJ$145</f>
        <v>0</v>
      </c>
      <c r="BH31" s="418">
        <f t="shared" si="37"/>
        <v>0</v>
      </c>
      <c r="BI31" s="418">
        <f t="shared" si="38"/>
        <v>0</v>
      </c>
      <c r="BJ31" s="409">
        <f>'Ｈ２（1990）'!$AJ$146</f>
        <v>0</v>
      </c>
      <c r="BK31" s="418">
        <f t="shared" si="39"/>
        <v>0</v>
      </c>
      <c r="BL31" s="418">
        <f t="shared" si="40"/>
        <v>0</v>
      </c>
      <c r="BM31" s="409">
        <f>'Ｈ２（1990）'!$AJ$147</f>
        <v>0</v>
      </c>
      <c r="BN31" s="418">
        <f t="shared" si="41"/>
        <v>0</v>
      </c>
      <c r="BO31" s="417">
        <f t="shared" si="42"/>
        <v>0</v>
      </c>
      <c r="BP31" s="407">
        <f>'Ｈ２（1990）'!$AJ$148</f>
        <v>0</v>
      </c>
      <c r="BQ31" s="418">
        <f t="shared" si="43"/>
        <v>0</v>
      </c>
      <c r="BR31" s="418">
        <f t="shared" si="44"/>
        <v>0</v>
      </c>
      <c r="BS31" s="409">
        <f>'Ｈ２（1990）'!$AJ$149</f>
        <v>0</v>
      </c>
      <c r="BT31" s="418">
        <f t="shared" si="45"/>
        <v>0</v>
      </c>
      <c r="BU31" s="418">
        <f t="shared" si="46"/>
        <v>0</v>
      </c>
      <c r="BV31" s="409">
        <f>'Ｈ２（1990）'!$AJ$150</f>
        <v>0</v>
      </c>
      <c r="BW31" s="418">
        <f t="shared" si="47"/>
        <v>0</v>
      </c>
      <c r="BX31" s="418">
        <f t="shared" si="48"/>
        <v>0</v>
      </c>
      <c r="BY31" s="409">
        <f>'Ｈ２（1990）'!$AJ$151</f>
        <v>0</v>
      </c>
      <c r="BZ31" s="418">
        <f t="shared" si="49"/>
        <v>0</v>
      </c>
      <c r="CA31" s="418">
        <f t="shared" si="50"/>
        <v>0</v>
      </c>
      <c r="CB31" s="409">
        <f>'Ｈ２（1990）'!$AJ$152</f>
        <v>0</v>
      </c>
      <c r="CC31" s="418">
        <f t="shared" si="51"/>
        <v>0</v>
      </c>
      <c r="CD31" s="418">
        <f t="shared" si="52"/>
        <v>0</v>
      </c>
      <c r="CE31" s="409">
        <f>'Ｈ２（1990）'!$AJ$153</f>
        <v>0</v>
      </c>
      <c r="CF31" s="418">
        <f t="shared" si="53"/>
        <v>0</v>
      </c>
      <c r="CG31" s="418">
        <f t="shared" si="54"/>
        <v>0</v>
      </c>
      <c r="CH31" s="409">
        <f>'Ｈ２（1990）'!$AJ$155</f>
        <v>0</v>
      </c>
      <c r="CI31" s="418">
        <f t="shared" si="55"/>
        <v>0</v>
      </c>
      <c r="CJ31" s="418">
        <f t="shared" si="56"/>
        <v>0</v>
      </c>
      <c r="CK31" s="409">
        <f>'Ｈ２（1990）'!$AJ$156</f>
        <v>0</v>
      </c>
      <c r="CL31" s="416">
        <f t="shared" si="57"/>
        <v>0</v>
      </c>
      <c r="CM31" s="418">
        <f t="shared" si="58"/>
        <v>0</v>
      </c>
      <c r="CN31" s="409">
        <f>'Ｈ２（1990）'!$AJ$157</f>
        <v>0</v>
      </c>
      <c r="CO31" s="418">
        <f t="shared" si="59"/>
        <v>0</v>
      </c>
      <c r="CP31" s="418">
        <f t="shared" si="60"/>
        <v>0</v>
      </c>
      <c r="CQ31" s="409">
        <f>'Ｈ２（1990）'!$AJ$158</f>
        <v>0</v>
      </c>
      <c r="CR31" s="418">
        <f t="shared" si="61"/>
        <v>0</v>
      </c>
      <c r="CS31" s="418">
        <f t="shared" si="62"/>
        <v>0</v>
      </c>
      <c r="CT31" s="409">
        <f>'Ｈ２（1990）'!$AJ$159</f>
        <v>0</v>
      </c>
      <c r="CU31" s="418">
        <f t="shared" si="63"/>
        <v>0</v>
      </c>
      <c r="CV31" s="418">
        <f t="shared" si="64"/>
        <v>0</v>
      </c>
      <c r="CW31" s="409">
        <f>'Ｈ２（1990）'!$AJ$160</f>
        <v>0</v>
      </c>
      <c r="CX31" s="418">
        <f t="shared" si="65"/>
        <v>0</v>
      </c>
      <c r="CY31" s="418">
        <f t="shared" si="66"/>
        <v>0</v>
      </c>
      <c r="CZ31" s="409">
        <f>'Ｈ２（1990）'!$AJ$161</f>
        <v>0</v>
      </c>
      <c r="DA31" s="418">
        <f t="shared" si="67"/>
        <v>0</v>
      </c>
      <c r="DB31" s="418">
        <f t="shared" si="68"/>
        <v>0</v>
      </c>
      <c r="DC31" s="409">
        <f>'Ｈ２（1990）'!$AJ$162</f>
        <v>0</v>
      </c>
      <c r="DD31" s="418">
        <f t="shared" si="69"/>
        <v>0</v>
      </c>
      <c r="DE31" s="417">
        <f t="shared" si="70"/>
        <v>0</v>
      </c>
      <c r="DF31" s="409">
        <f>'Ｈ２（1990）'!$AJ$164</f>
        <v>0</v>
      </c>
      <c r="DG31" s="418">
        <f t="shared" si="71"/>
        <v>0</v>
      </c>
      <c r="DH31" s="418">
        <f t="shared" si="72"/>
        <v>0</v>
      </c>
      <c r="DI31" s="409">
        <f>'Ｈ２（1990）'!$AJ$165</f>
        <v>0</v>
      </c>
      <c r="DJ31" s="416">
        <f t="shared" si="73"/>
        <v>0</v>
      </c>
      <c r="DK31" s="417">
        <f t="shared" si="74"/>
        <v>0</v>
      </c>
      <c r="DL31" s="409">
        <f>'Ｈ２（1990）'!$AJ$166</f>
        <v>0</v>
      </c>
      <c r="DM31" s="418">
        <f t="shared" si="75"/>
        <v>0</v>
      </c>
      <c r="DN31" s="418">
        <f t="shared" si="76"/>
        <v>0</v>
      </c>
      <c r="DO31" s="409">
        <f>'Ｈ２（1990）'!$AJ$167</f>
        <v>101244</v>
      </c>
      <c r="DP31" s="418">
        <f t="shared" si="77"/>
        <v>2025</v>
      </c>
      <c r="DQ31" s="418">
        <f t="shared" si="78"/>
        <v>44550</v>
      </c>
      <c r="DR31" s="409">
        <f>'Ｈ２（1990）'!$AJ$168</f>
        <v>0</v>
      </c>
      <c r="DS31" s="418">
        <f t="shared" si="79"/>
        <v>0</v>
      </c>
      <c r="DT31" s="418">
        <f t="shared" si="80"/>
        <v>0</v>
      </c>
      <c r="DU31" s="409">
        <f>'Ｈ２（1990）'!$AJ$169</f>
        <v>0</v>
      </c>
      <c r="DV31" s="418">
        <f t="shared" si="81"/>
        <v>0</v>
      </c>
      <c r="DW31" s="418">
        <f t="shared" si="82"/>
        <v>0</v>
      </c>
      <c r="DX31" s="409">
        <f>'Ｈ２（1990）'!$AJ$170</f>
        <v>0</v>
      </c>
      <c r="DY31" s="418">
        <f t="shared" si="83"/>
        <v>0</v>
      </c>
      <c r="DZ31" s="418">
        <f t="shared" si="84"/>
        <v>0</v>
      </c>
      <c r="EA31" s="409">
        <f>'Ｈ２（1990）'!$AJ$171</f>
        <v>0</v>
      </c>
      <c r="EB31" s="418">
        <f t="shared" si="85"/>
        <v>0</v>
      </c>
      <c r="EC31" s="418">
        <f t="shared" si="86"/>
        <v>0</v>
      </c>
      <c r="ED31" s="409">
        <f>'Ｈ２（1990）'!$AJ$172</f>
        <v>0</v>
      </c>
      <c r="EE31" s="418">
        <f t="shared" si="87"/>
        <v>0</v>
      </c>
      <c r="EF31" s="418">
        <f t="shared" si="88"/>
        <v>0</v>
      </c>
      <c r="EG31" s="409">
        <f>'Ｈ２（1990）'!$AJ$173</f>
        <v>0</v>
      </c>
      <c r="EH31" s="418">
        <f t="shared" si="89"/>
        <v>0</v>
      </c>
      <c r="EI31" s="418">
        <f t="shared" si="90"/>
        <v>0</v>
      </c>
      <c r="EJ31" s="409">
        <f>'Ｈ２（1990）'!$AJ$174</f>
        <v>0</v>
      </c>
      <c r="EK31" s="418">
        <f t="shared" si="91"/>
        <v>0</v>
      </c>
      <c r="EL31" s="417">
        <f t="shared" si="92"/>
        <v>0</v>
      </c>
      <c r="EM31" s="409">
        <f>'Ｈ２（1990）'!$AJ$175</f>
        <v>0</v>
      </c>
      <c r="EN31" s="418">
        <f t="shared" si="93"/>
        <v>0</v>
      </c>
      <c r="EO31" s="436">
        <f t="shared" si="94"/>
        <v>0</v>
      </c>
      <c r="EP31" s="407">
        <f t="shared" si="95"/>
        <v>101244</v>
      </c>
      <c r="EQ31" s="412">
        <f t="shared" si="96"/>
        <v>2025</v>
      </c>
      <c r="ER31" s="410">
        <f t="shared" si="97"/>
        <v>44550</v>
      </c>
    </row>
    <row r="32" spans="1:148" ht="17.100000000000001" customHeight="1">
      <c r="A32" s="376"/>
      <c r="B32" s="413"/>
      <c r="C32" s="414">
        <v>3</v>
      </c>
      <c r="D32" s="415">
        <f t="shared" si="0"/>
        <v>21</v>
      </c>
      <c r="E32" s="407">
        <f>'Ｈ３（1991）'!$AJ$124</f>
        <v>0</v>
      </c>
      <c r="F32" s="418">
        <f t="shared" si="1"/>
        <v>0</v>
      </c>
      <c r="G32" s="418">
        <f t="shared" si="2"/>
        <v>0</v>
      </c>
      <c r="H32" s="409">
        <f>'Ｈ３（1991）'!$AJ$125</f>
        <v>0</v>
      </c>
      <c r="I32" s="418">
        <f t="shared" si="3"/>
        <v>0</v>
      </c>
      <c r="J32" s="417">
        <f t="shared" si="4"/>
        <v>0</v>
      </c>
      <c r="K32" s="409">
        <f>'Ｈ３（1991）'!$AJ$127</f>
        <v>0</v>
      </c>
      <c r="L32" s="418">
        <f t="shared" si="5"/>
        <v>0</v>
      </c>
      <c r="M32" s="418">
        <f t="shared" si="6"/>
        <v>0</v>
      </c>
      <c r="N32" s="409">
        <f>'Ｈ３（1991）'!$AJ$128</f>
        <v>2977</v>
      </c>
      <c r="O32" s="418">
        <f t="shared" si="7"/>
        <v>119</v>
      </c>
      <c r="P32" s="417">
        <f t="shared" si="8"/>
        <v>2499</v>
      </c>
      <c r="Q32" s="409">
        <f>'Ｈ３（1991）'!$AJ$130</f>
        <v>0</v>
      </c>
      <c r="R32" s="418">
        <f t="shared" si="9"/>
        <v>0</v>
      </c>
      <c r="S32" s="418">
        <f t="shared" si="10"/>
        <v>0</v>
      </c>
      <c r="T32" s="409">
        <f>'Ｈ３（1991）'!$AJ$131</f>
        <v>737</v>
      </c>
      <c r="U32" s="418">
        <f t="shared" si="11"/>
        <v>29</v>
      </c>
      <c r="V32" s="418">
        <f t="shared" si="12"/>
        <v>609</v>
      </c>
      <c r="W32" s="409">
        <f>'Ｈ３（1991）'!$AJ$132</f>
        <v>0</v>
      </c>
      <c r="X32" s="418">
        <f t="shared" si="13"/>
        <v>0</v>
      </c>
      <c r="Y32" s="418">
        <f t="shared" si="14"/>
        <v>0</v>
      </c>
      <c r="Z32" s="409">
        <f>'Ｈ３（1991）'!$AJ$133</f>
        <v>0</v>
      </c>
      <c r="AA32" s="418">
        <f t="shared" si="15"/>
        <v>0</v>
      </c>
      <c r="AB32" s="418">
        <f t="shared" si="16"/>
        <v>0</v>
      </c>
      <c r="AC32" s="409">
        <f>'Ｈ３（1991）'!$AJ$134</f>
        <v>0</v>
      </c>
      <c r="AD32" s="418">
        <f t="shared" si="17"/>
        <v>0</v>
      </c>
      <c r="AE32" s="417">
        <f t="shared" si="18"/>
        <v>0</v>
      </c>
      <c r="AF32" s="409">
        <f>'Ｈ３（1991）'!$AJ$135</f>
        <v>0</v>
      </c>
      <c r="AG32" s="418">
        <f t="shared" si="19"/>
        <v>0</v>
      </c>
      <c r="AH32" s="417">
        <f t="shared" si="20"/>
        <v>0</v>
      </c>
      <c r="AI32" s="409">
        <f>'Ｈ３（1991）'!$AJ$136</f>
        <v>0</v>
      </c>
      <c r="AJ32" s="418">
        <f t="shared" si="21"/>
        <v>0</v>
      </c>
      <c r="AK32" s="418">
        <f t="shared" si="22"/>
        <v>0</v>
      </c>
      <c r="AL32" s="409">
        <f>'Ｈ３（1991）'!$AJ$137</f>
        <v>0</v>
      </c>
      <c r="AM32" s="418">
        <f t="shared" si="23"/>
        <v>0</v>
      </c>
      <c r="AN32" s="418">
        <f t="shared" si="24"/>
        <v>0</v>
      </c>
      <c r="AO32" s="409">
        <f>'Ｈ３（1991）'!$AJ$138</f>
        <v>0</v>
      </c>
      <c r="AP32" s="418">
        <f t="shared" si="25"/>
        <v>0</v>
      </c>
      <c r="AQ32" s="418">
        <f t="shared" si="26"/>
        <v>0</v>
      </c>
      <c r="AR32" s="409">
        <f>'Ｈ３（1991）'!$AJ$139</f>
        <v>0</v>
      </c>
      <c r="AS32" s="418">
        <f t="shared" si="27"/>
        <v>0</v>
      </c>
      <c r="AT32" s="418">
        <f t="shared" si="28"/>
        <v>0</v>
      </c>
      <c r="AU32" s="409">
        <f>'Ｈ３（1991）'!$AJ$140</f>
        <v>0</v>
      </c>
      <c r="AV32" s="418">
        <f t="shared" si="29"/>
        <v>0</v>
      </c>
      <c r="AW32" s="418">
        <f t="shared" si="30"/>
        <v>0</v>
      </c>
      <c r="AX32" s="409">
        <f>'Ｈ３（1991）'!$AJ$141</f>
        <v>0</v>
      </c>
      <c r="AY32" s="418">
        <f t="shared" si="31"/>
        <v>0</v>
      </c>
      <c r="AZ32" s="418">
        <f t="shared" si="32"/>
        <v>0</v>
      </c>
      <c r="BA32" s="409">
        <f>'Ｈ３（1991）'!$AJ$142</f>
        <v>0</v>
      </c>
      <c r="BB32" s="418">
        <f t="shared" si="33"/>
        <v>0</v>
      </c>
      <c r="BC32" s="418">
        <f t="shared" si="34"/>
        <v>0</v>
      </c>
      <c r="BD32" s="409">
        <f>'Ｈ３（1991）'!$AJ$143</f>
        <v>0</v>
      </c>
      <c r="BE32" s="418">
        <f t="shared" si="35"/>
        <v>0</v>
      </c>
      <c r="BF32" s="417">
        <f t="shared" si="36"/>
        <v>0</v>
      </c>
      <c r="BG32" s="409">
        <f>'Ｈ３（1991）'!$AJ$145</f>
        <v>0</v>
      </c>
      <c r="BH32" s="418">
        <f t="shared" si="37"/>
        <v>0</v>
      </c>
      <c r="BI32" s="418">
        <f t="shared" si="38"/>
        <v>0</v>
      </c>
      <c r="BJ32" s="409">
        <f>'Ｈ３（1991）'!$AJ$146</f>
        <v>0</v>
      </c>
      <c r="BK32" s="418">
        <f t="shared" si="39"/>
        <v>0</v>
      </c>
      <c r="BL32" s="418">
        <f t="shared" si="40"/>
        <v>0</v>
      </c>
      <c r="BM32" s="409">
        <f>'Ｈ３（1991）'!$AJ$147</f>
        <v>0</v>
      </c>
      <c r="BN32" s="418">
        <f t="shared" si="41"/>
        <v>0</v>
      </c>
      <c r="BO32" s="417">
        <f t="shared" si="42"/>
        <v>0</v>
      </c>
      <c r="BP32" s="407">
        <f>'Ｈ３（1991）'!$AJ$148</f>
        <v>0</v>
      </c>
      <c r="BQ32" s="418">
        <f t="shared" si="43"/>
        <v>0</v>
      </c>
      <c r="BR32" s="418">
        <f t="shared" si="44"/>
        <v>0</v>
      </c>
      <c r="BS32" s="409">
        <f>'Ｈ３（1991）'!$AJ$149</f>
        <v>0</v>
      </c>
      <c r="BT32" s="418">
        <f t="shared" si="45"/>
        <v>0</v>
      </c>
      <c r="BU32" s="418">
        <f t="shared" si="46"/>
        <v>0</v>
      </c>
      <c r="BV32" s="409">
        <f>'Ｈ３（1991）'!$AJ$150</f>
        <v>0</v>
      </c>
      <c r="BW32" s="418">
        <f t="shared" si="47"/>
        <v>0</v>
      </c>
      <c r="BX32" s="418">
        <f t="shared" si="48"/>
        <v>0</v>
      </c>
      <c r="BY32" s="409">
        <f>'Ｈ３（1991）'!$AJ$151</f>
        <v>0</v>
      </c>
      <c r="BZ32" s="418">
        <f t="shared" si="49"/>
        <v>0</v>
      </c>
      <c r="CA32" s="418">
        <f t="shared" si="50"/>
        <v>0</v>
      </c>
      <c r="CB32" s="409">
        <f>'Ｈ３（1991）'!$AJ$152</f>
        <v>0</v>
      </c>
      <c r="CC32" s="418">
        <f t="shared" si="51"/>
        <v>0</v>
      </c>
      <c r="CD32" s="418">
        <f t="shared" si="52"/>
        <v>0</v>
      </c>
      <c r="CE32" s="409">
        <f>'Ｈ３（1991）'!$AJ$153</f>
        <v>0</v>
      </c>
      <c r="CF32" s="418">
        <f t="shared" si="53"/>
        <v>0</v>
      </c>
      <c r="CG32" s="418">
        <f t="shared" si="54"/>
        <v>0</v>
      </c>
      <c r="CH32" s="409">
        <f>'Ｈ３（1991）'!$AJ$155</f>
        <v>0</v>
      </c>
      <c r="CI32" s="418">
        <f t="shared" si="55"/>
        <v>0</v>
      </c>
      <c r="CJ32" s="418">
        <f t="shared" si="56"/>
        <v>0</v>
      </c>
      <c r="CK32" s="409">
        <f>'Ｈ３（1991）'!$AJ$156</f>
        <v>0</v>
      </c>
      <c r="CL32" s="416">
        <f t="shared" si="57"/>
        <v>0</v>
      </c>
      <c r="CM32" s="418">
        <f t="shared" si="58"/>
        <v>0</v>
      </c>
      <c r="CN32" s="409">
        <f>'Ｈ３（1991）'!$AJ$157</f>
        <v>0</v>
      </c>
      <c r="CO32" s="418">
        <f t="shared" si="59"/>
        <v>0</v>
      </c>
      <c r="CP32" s="418">
        <f t="shared" si="60"/>
        <v>0</v>
      </c>
      <c r="CQ32" s="409">
        <f>'Ｈ３（1991）'!$AJ$158</f>
        <v>0</v>
      </c>
      <c r="CR32" s="418">
        <f t="shared" si="61"/>
        <v>0</v>
      </c>
      <c r="CS32" s="418">
        <f t="shared" si="62"/>
        <v>0</v>
      </c>
      <c r="CT32" s="409">
        <f>'Ｈ３（1991）'!$AJ$159</f>
        <v>0</v>
      </c>
      <c r="CU32" s="418">
        <f t="shared" si="63"/>
        <v>0</v>
      </c>
      <c r="CV32" s="418">
        <f t="shared" si="64"/>
        <v>0</v>
      </c>
      <c r="CW32" s="409">
        <f>'Ｈ３（1991）'!$AJ$160</f>
        <v>0</v>
      </c>
      <c r="CX32" s="418">
        <f t="shared" si="65"/>
        <v>0</v>
      </c>
      <c r="CY32" s="418">
        <f t="shared" si="66"/>
        <v>0</v>
      </c>
      <c r="CZ32" s="409">
        <f>'Ｈ３（1991）'!$AJ$161</f>
        <v>0</v>
      </c>
      <c r="DA32" s="418">
        <f t="shared" si="67"/>
        <v>0</v>
      </c>
      <c r="DB32" s="418">
        <f t="shared" si="68"/>
        <v>0</v>
      </c>
      <c r="DC32" s="409">
        <f>'Ｈ３（1991）'!$AJ$162</f>
        <v>0</v>
      </c>
      <c r="DD32" s="418">
        <f t="shared" si="69"/>
        <v>0</v>
      </c>
      <c r="DE32" s="417">
        <f t="shared" si="70"/>
        <v>0</v>
      </c>
      <c r="DF32" s="409">
        <f>'Ｈ３（1991）'!$AJ$164</f>
        <v>0</v>
      </c>
      <c r="DG32" s="418">
        <f t="shared" si="71"/>
        <v>0</v>
      </c>
      <c r="DH32" s="418">
        <f t="shared" si="72"/>
        <v>0</v>
      </c>
      <c r="DI32" s="409">
        <f>'Ｈ３（1991）'!$AJ$165</f>
        <v>0</v>
      </c>
      <c r="DJ32" s="416">
        <f t="shared" si="73"/>
        <v>0</v>
      </c>
      <c r="DK32" s="417">
        <f t="shared" si="74"/>
        <v>0</v>
      </c>
      <c r="DL32" s="409">
        <f>'Ｈ３（1991）'!$AJ$166</f>
        <v>67566</v>
      </c>
      <c r="DM32" s="418">
        <f t="shared" si="75"/>
        <v>1351</v>
      </c>
      <c r="DN32" s="418">
        <f t="shared" si="76"/>
        <v>28371</v>
      </c>
      <c r="DO32" s="409">
        <f>'Ｈ３（1991）'!$AJ$167</f>
        <v>88581</v>
      </c>
      <c r="DP32" s="418">
        <f t="shared" si="77"/>
        <v>1772</v>
      </c>
      <c r="DQ32" s="418">
        <f t="shared" si="78"/>
        <v>37212</v>
      </c>
      <c r="DR32" s="409">
        <f>'Ｈ３（1991）'!$AJ$168</f>
        <v>0</v>
      </c>
      <c r="DS32" s="418">
        <f t="shared" si="79"/>
        <v>0</v>
      </c>
      <c r="DT32" s="418">
        <f t="shared" si="80"/>
        <v>0</v>
      </c>
      <c r="DU32" s="409">
        <f>'Ｈ３（1991）'!$AJ$169</f>
        <v>0</v>
      </c>
      <c r="DV32" s="418">
        <f t="shared" si="81"/>
        <v>0</v>
      </c>
      <c r="DW32" s="418">
        <f t="shared" si="82"/>
        <v>0</v>
      </c>
      <c r="DX32" s="409">
        <f>'Ｈ３（1991）'!$AJ$170</f>
        <v>0</v>
      </c>
      <c r="DY32" s="418">
        <f t="shared" si="83"/>
        <v>0</v>
      </c>
      <c r="DZ32" s="418">
        <f t="shared" si="84"/>
        <v>0</v>
      </c>
      <c r="EA32" s="409">
        <f>'Ｈ３（1991）'!$AJ$171</f>
        <v>0</v>
      </c>
      <c r="EB32" s="418">
        <f t="shared" si="85"/>
        <v>0</v>
      </c>
      <c r="EC32" s="418">
        <f t="shared" si="86"/>
        <v>0</v>
      </c>
      <c r="ED32" s="409">
        <f>'Ｈ３（1991）'!$AJ$172</f>
        <v>0</v>
      </c>
      <c r="EE32" s="418">
        <f t="shared" si="87"/>
        <v>0</v>
      </c>
      <c r="EF32" s="418">
        <f t="shared" si="88"/>
        <v>0</v>
      </c>
      <c r="EG32" s="409">
        <f>'Ｈ３（1991）'!$AJ$173</f>
        <v>0</v>
      </c>
      <c r="EH32" s="418">
        <f t="shared" si="89"/>
        <v>0</v>
      </c>
      <c r="EI32" s="418">
        <f t="shared" si="90"/>
        <v>0</v>
      </c>
      <c r="EJ32" s="409">
        <f>'Ｈ３（1991）'!$AJ$174</f>
        <v>0</v>
      </c>
      <c r="EK32" s="418">
        <f t="shared" si="91"/>
        <v>0</v>
      </c>
      <c r="EL32" s="417">
        <f t="shared" si="92"/>
        <v>0</v>
      </c>
      <c r="EM32" s="409">
        <f>'Ｈ３（1991）'!$AJ$175</f>
        <v>0</v>
      </c>
      <c r="EN32" s="418">
        <f t="shared" si="93"/>
        <v>0</v>
      </c>
      <c r="EO32" s="436">
        <f t="shared" si="94"/>
        <v>0</v>
      </c>
      <c r="EP32" s="407">
        <f t="shared" si="95"/>
        <v>159861</v>
      </c>
      <c r="EQ32" s="412">
        <f t="shared" si="96"/>
        <v>3271</v>
      </c>
      <c r="ER32" s="410">
        <f t="shared" si="97"/>
        <v>68691</v>
      </c>
    </row>
    <row r="33" spans="1:148" ht="17.100000000000001" customHeight="1">
      <c r="A33" s="376"/>
      <c r="B33" s="413"/>
      <c r="C33" s="414">
        <v>4</v>
      </c>
      <c r="D33" s="415">
        <f t="shared" si="0"/>
        <v>20</v>
      </c>
      <c r="E33" s="407">
        <f>'Ｈ４（1992）'!$AJ$124</f>
        <v>0</v>
      </c>
      <c r="F33" s="418">
        <f t="shared" si="1"/>
        <v>0</v>
      </c>
      <c r="G33" s="418">
        <f t="shared" si="2"/>
        <v>0</v>
      </c>
      <c r="H33" s="409">
        <f>'Ｈ４（1992）'!$AJ$125</f>
        <v>0</v>
      </c>
      <c r="I33" s="418">
        <f t="shared" si="3"/>
        <v>0</v>
      </c>
      <c r="J33" s="417">
        <f t="shared" si="4"/>
        <v>0</v>
      </c>
      <c r="K33" s="409">
        <f>'Ｈ４（1992）'!$AJ$127</f>
        <v>0</v>
      </c>
      <c r="L33" s="418">
        <f t="shared" si="5"/>
        <v>0</v>
      </c>
      <c r="M33" s="418">
        <f t="shared" si="6"/>
        <v>0</v>
      </c>
      <c r="N33" s="409">
        <f>'Ｈ４（1992）'!$AJ$128</f>
        <v>0</v>
      </c>
      <c r="O33" s="418">
        <f t="shared" si="7"/>
        <v>0</v>
      </c>
      <c r="P33" s="417">
        <f t="shared" si="8"/>
        <v>0</v>
      </c>
      <c r="Q33" s="409">
        <f>'Ｈ４（1992）'!$AJ$130</f>
        <v>0</v>
      </c>
      <c r="R33" s="418">
        <f t="shared" si="9"/>
        <v>0</v>
      </c>
      <c r="S33" s="418">
        <f t="shared" si="10"/>
        <v>0</v>
      </c>
      <c r="T33" s="409">
        <f>'Ｈ４（1992）'!$AJ$131</f>
        <v>784</v>
      </c>
      <c r="U33" s="418">
        <f t="shared" si="11"/>
        <v>31</v>
      </c>
      <c r="V33" s="418">
        <f t="shared" si="12"/>
        <v>620</v>
      </c>
      <c r="W33" s="409">
        <f>'Ｈ４（1992）'!$AJ$132</f>
        <v>0</v>
      </c>
      <c r="X33" s="418">
        <f t="shared" si="13"/>
        <v>0</v>
      </c>
      <c r="Y33" s="418">
        <f t="shared" si="14"/>
        <v>0</v>
      </c>
      <c r="Z33" s="409">
        <f>'Ｈ４（1992）'!$AJ$133</f>
        <v>0</v>
      </c>
      <c r="AA33" s="418">
        <f t="shared" si="15"/>
        <v>0</v>
      </c>
      <c r="AB33" s="418">
        <f t="shared" si="16"/>
        <v>0</v>
      </c>
      <c r="AC33" s="409">
        <f>'Ｈ４（1992）'!$AJ$134</f>
        <v>0</v>
      </c>
      <c r="AD33" s="418">
        <f t="shared" si="17"/>
        <v>0</v>
      </c>
      <c r="AE33" s="417">
        <f t="shared" si="18"/>
        <v>0</v>
      </c>
      <c r="AF33" s="409">
        <f>'Ｈ４（1992）'!$AJ$135</f>
        <v>0</v>
      </c>
      <c r="AG33" s="418">
        <f t="shared" si="19"/>
        <v>0</v>
      </c>
      <c r="AH33" s="417">
        <f t="shared" si="20"/>
        <v>0</v>
      </c>
      <c r="AI33" s="409">
        <f>'Ｈ４（1992）'!$AJ$136</f>
        <v>0</v>
      </c>
      <c r="AJ33" s="418">
        <f t="shared" si="21"/>
        <v>0</v>
      </c>
      <c r="AK33" s="418">
        <f t="shared" si="22"/>
        <v>0</v>
      </c>
      <c r="AL33" s="409">
        <f>'Ｈ４（1992）'!$AJ$137</f>
        <v>0</v>
      </c>
      <c r="AM33" s="418">
        <f t="shared" si="23"/>
        <v>0</v>
      </c>
      <c r="AN33" s="418">
        <f t="shared" si="24"/>
        <v>0</v>
      </c>
      <c r="AO33" s="409">
        <f>'Ｈ４（1992）'!$AJ$138</f>
        <v>0</v>
      </c>
      <c r="AP33" s="418">
        <f t="shared" si="25"/>
        <v>0</v>
      </c>
      <c r="AQ33" s="418">
        <f t="shared" si="26"/>
        <v>0</v>
      </c>
      <c r="AR33" s="409">
        <f>'Ｈ４（1992）'!$AJ$139</f>
        <v>0</v>
      </c>
      <c r="AS33" s="418">
        <f t="shared" si="27"/>
        <v>0</v>
      </c>
      <c r="AT33" s="418">
        <f t="shared" si="28"/>
        <v>0</v>
      </c>
      <c r="AU33" s="409">
        <f>'Ｈ４（1992）'!$AJ$140</f>
        <v>0</v>
      </c>
      <c r="AV33" s="418">
        <f t="shared" si="29"/>
        <v>0</v>
      </c>
      <c r="AW33" s="418">
        <f t="shared" si="30"/>
        <v>0</v>
      </c>
      <c r="AX33" s="409">
        <f>'Ｈ４（1992）'!$AJ$141</f>
        <v>0</v>
      </c>
      <c r="AY33" s="418">
        <f t="shared" si="31"/>
        <v>0</v>
      </c>
      <c r="AZ33" s="418">
        <f t="shared" si="32"/>
        <v>0</v>
      </c>
      <c r="BA33" s="409">
        <f>'Ｈ４（1992）'!$AJ$142</f>
        <v>0</v>
      </c>
      <c r="BB33" s="418">
        <f t="shared" si="33"/>
        <v>0</v>
      </c>
      <c r="BC33" s="418">
        <f t="shared" si="34"/>
        <v>0</v>
      </c>
      <c r="BD33" s="409">
        <f>'Ｈ４（1992）'!$AJ$143</f>
        <v>0</v>
      </c>
      <c r="BE33" s="418">
        <f t="shared" si="35"/>
        <v>0</v>
      </c>
      <c r="BF33" s="417">
        <f t="shared" si="36"/>
        <v>0</v>
      </c>
      <c r="BG33" s="409">
        <f>'Ｈ４（1992）'!$AJ$145</f>
        <v>0</v>
      </c>
      <c r="BH33" s="418">
        <f t="shared" si="37"/>
        <v>0</v>
      </c>
      <c r="BI33" s="418">
        <f t="shared" si="38"/>
        <v>0</v>
      </c>
      <c r="BJ33" s="409">
        <f>'Ｈ４（1992）'!$AJ$146</f>
        <v>0</v>
      </c>
      <c r="BK33" s="418">
        <f t="shared" si="39"/>
        <v>0</v>
      </c>
      <c r="BL33" s="418">
        <f t="shared" si="40"/>
        <v>0</v>
      </c>
      <c r="BM33" s="409">
        <f>'Ｈ４（1992）'!$AJ$147</f>
        <v>0</v>
      </c>
      <c r="BN33" s="418">
        <f t="shared" si="41"/>
        <v>0</v>
      </c>
      <c r="BO33" s="417">
        <f t="shared" si="42"/>
        <v>0</v>
      </c>
      <c r="BP33" s="407">
        <f>'Ｈ４（1992）'!$AJ$148</f>
        <v>0</v>
      </c>
      <c r="BQ33" s="418">
        <f t="shared" si="43"/>
        <v>0</v>
      </c>
      <c r="BR33" s="418">
        <f t="shared" si="44"/>
        <v>0</v>
      </c>
      <c r="BS33" s="409">
        <f>'Ｈ４（1992）'!$AJ$149</f>
        <v>0</v>
      </c>
      <c r="BT33" s="418">
        <f t="shared" si="45"/>
        <v>0</v>
      </c>
      <c r="BU33" s="418">
        <f t="shared" si="46"/>
        <v>0</v>
      </c>
      <c r="BV33" s="409">
        <f>'Ｈ４（1992）'!$AJ$150</f>
        <v>0</v>
      </c>
      <c r="BW33" s="418">
        <f t="shared" si="47"/>
        <v>0</v>
      </c>
      <c r="BX33" s="418">
        <f t="shared" si="48"/>
        <v>0</v>
      </c>
      <c r="BY33" s="409">
        <f>'Ｈ４（1992）'!$AJ$151</f>
        <v>0</v>
      </c>
      <c r="BZ33" s="418">
        <f t="shared" si="49"/>
        <v>0</v>
      </c>
      <c r="CA33" s="418">
        <f t="shared" si="50"/>
        <v>0</v>
      </c>
      <c r="CB33" s="409">
        <f>'Ｈ４（1992）'!$AJ$152</f>
        <v>0</v>
      </c>
      <c r="CC33" s="418">
        <f t="shared" si="51"/>
        <v>0</v>
      </c>
      <c r="CD33" s="418">
        <f t="shared" si="52"/>
        <v>0</v>
      </c>
      <c r="CE33" s="409">
        <f>'Ｈ４（1992）'!$AJ$153</f>
        <v>0</v>
      </c>
      <c r="CF33" s="418">
        <f t="shared" si="53"/>
        <v>0</v>
      </c>
      <c r="CG33" s="418">
        <f t="shared" si="54"/>
        <v>0</v>
      </c>
      <c r="CH33" s="409">
        <f>'Ｈ４（1992）'!$AJ$155</f>
        <v>0</v>
      </c>
      <c r="CI33" s="418">
        <f t="shared" si="55"/>
        <v>0</v>
      </c>
      <c r="CJ33" s="418">
        <f t="shared" si="56"/>
        <v>0</v>
      </c>
      <c r="CK33" s="409">
        <f>'Ｈ４（1992）'!$AJ$156</f>
        <v>0</v>
      </c>
      <c r="CL33" s="416">
        <f t="shared" si="57"/>
        <v>0</v>
      </c>
      <c r="CM33" s="418">
        <f t="shared" si="58"/>
        <v>0</v>
      </c>
      <c r="CN33" s="409">
        <f>'Ｈ４（1992）'!$AJ$157</f>
        <v>0</v>
      </c>
      <c r="CO33" s="418">
        <f t="shared" si="59"/>
        <v>0</v>
      </c>
      <c r="CP33" s="418">
        <f t="shared" si="60"/>
        <v>0</v>
      </c>
      <c r="CQ33" s="409">
        <f>'Ｈ４（1992）'!$AJ$158</f>
        <v>0</v>
      </c>
      <c r="CR33" s="418">
        <f t="shared" si="61"/>
        <v>0</v>
      </c>
      <c r="CS33" s="418">
        <f t="shared" si="62"/>
        <v>0</v>
      </c>
      <c r="CT33" s="409">
        <f>'Ｈ４（1992）'!$AJ$159</f>
        <v>0</v>
      </c>
      <c r="CU33" s="418">
        <f t="shared" si="63"/>
        <v>0</v>
      </c>
      <c r="CV33" s="418">
        <f t="shared" si="64"/>
        <v>0</v>
      </c>
      <c r="CW33" s="409">
        <f>'Ｈ４（1992）'!$AJ$160</f>
        <v>0</v>
      </c>
      <c r="CX33" s="418">
        <f t="shared" si="65"/>
        <v>0</v>
      </c>
      <c r="CY33" s="418">
        <f t="shared" si="66"/>
        <v>0</v>
      </c>
      <c r="CZ33" s="409">
        <f>'Ｈ４（1992）'!$AJ$161</f>
        <v>0</v>
      </c>
      <c r="DA33" s="418">
        <f t="shared" si="67"/>
        <v>0</v>
      </c>
      <c r="DB33" s="418">
        <f t="shared" si="68"/>
        <v>0</v>
      </c>
      <c r="DC33" s="409">
        <f>'Ｈ４（1992）'!$AJ$162</f>
        <v>0</v>
      </c>
      <c r="DD33" s="418">
        <f t="shared" si="69"/>
        <v>0</v>
      </c>
      <c r="DE33" s="417">
        <f t="shared" si="70"/>
        <v>0</v>
      </c>
      <c r="DF33" s="409">
        <f>'Ｈ４（1992）'!$AJ$164</f>
        <v>0</v>
      </c>
      <c r="DG33" s="418">
        <f t="shared" si="71"/>
        <v>0</v>
      </c>
      <c r="DH33" s="418">
        <f t="shared" si="72"/>
        <v>0</v>
      </c>
      <c r="DI33" s="409">
        <f>'Ｈ４（1992）'!$AJ$165</f>
        <v>2750</v>
      </c>
      <c r="DJ33" s="416">
        <f t="shared" si="73"/>
        <v>0</v>
      </c>
      <c r="DK33" s="417">
        <f t="shared" si="74"/>
        <v>2750</v>
      </c>
      <c r="DL33" s="409">
        <f>'Ｈ４（1992）'!$AJ$166</f>
        <v>21929</v>
      </c>
      <c r="DM33" s="418">
        <f t="shared" si="75"/>
        <v>439</v>
      </c>
      <c r="DN33" s="418">
        <f t="shared" si="76"/>
        <v>8780</v>
      </c>
      <c r="DO33" s="409">
        <f>'Ｈ４（1992）'!$AJ$167</f>
        <v>0</v>
      </c>
      <c r="DP33" s="418">
        <f t="shared" si="77"/>
        <v>0</v>
      </c>
      <c r="DQ33" s="418">
        <f t="shared" si="78"/>
        <v>0</v>
      </c>
      <c r="DR33" s="409">
        <f>'Ｈ４（1992）'!$AJ$168</f>
        <v>0</v>
      </c>
      <c r="DS33" s="418">
        <f t="shared" si="79"/>
        <v>0</v>
      </c>
      <c r="DT33" s="418">
        <f t="shared" si="80"/>
        <v>0</v>
      </c>
      <c r="DU33" s="409">
        <f>'Ｈ４（1992）'!$AJ$169</f>
        <v>10373</v>
      </c>
      <c r="DV33" s="418">
        <f t="shared" si="81"/>
        <v>207</v>
      </c>
      <c r="DW33" s="418">
        <f t="shared" si="82"/>
        <v>4140</v>
      </c>
      <c r="DX33" s="409">
        <f>'Ｈ４（1992）'!$AJ$170</f>
        <v>0</v>
      </c>
      <c r="DY33" s="418">
        <f t="shared" si="83"/>
        <v>0</v>
      </c>
      <c r="DZ33" s="418">
        <f t="shared" si="84"/>
        <v>0</v>
      </c>
      <c r="EA33" s="409">
        <f>'Ｈ４（1992）'!$AJ$171</f>
        <v>0</v>
      </c>
      <c r="EB33" s="418">
        <f t="shared" si="85"/>
        <v>0</v>
      </c>
      <c r="EC33" s="418">
        <f t="shared" si="86"/>
        <v>0</v>
      </c>
      <c r="ED33" s="409">
        <f>'Ｈ４（1992）'!$AJ$172</f>
        <v>0</v>
      </c>
      <c r="EE33" s="418">
        <f t="shared" si="87"/>
        <v>0</v>
      </c>
      <c r="EF33" s="418">
        <f t="shared" si="88"/>
        <v>0</v>
      </c>
      <c r="EG33" s="409">
        <f>'Ｈ４（1992）'!$AJ$173</f>
        <v>0</v>
      </c>
      <c r="EH33" s="418">
        <f t="shared" si="89"/>
        <v>0</v>
      </c>
      <c r="EI33" s="418">
        <f t="shared" si="90"/>
        <v>0</v>
      </c>
      <c r="EJ33" s="409">
        <f>'Ｈ４（1992）'!$AJ$174</f>
        <v>0</v>
      </c>
      <c r="EK33" s="418">
        <f t="shared" si="91"/>
        <v>0</v>
      </c>
      <c r="EL33" s="417">
        <f t="shared" si="92"/>
        <v>0</v>
      </c>
      <c r="EM33" s="409">
        <f>'Ｈ４（1992）'!$AJ$175</f>
        <v>0</v>
      </c>
      <c r="EN33" s="418">
        <f t="shared" si="93"/>
        <v>0</v>
      </c>
      <c r="EO33" s="436">
        <f t="shared" si="94"/>
        <v>0</v>
      </c>
      <c r="EP33" s="407">
        <f t="shared" si="95"/>
        <v>35836</v>
      </c>
      <c r="EQ33" s="412">
        <f t="shared" si="96"/>
        <v>677</v>
      </c>
      <c r="ER33" s="410">
        <f t="shared" si="97"/>
        <v>16290</v>
      </c>
    </row>
    <row r="34" spans="1:148" ht="17.100000000000001" customHeight="1">
      <c r="A34" s="376"/>
      <c r="B34" s="413"/>
      <c r="C34" s="414">
        <v>5</v>
      </c>
      <c r="D34" s="415">
        <f t="shared" si="0"/>
        <v>19</v>
      </c>
      <c r="E34" s="407">
        <f>'Ｈ５（1993）'!$AJ$124</f>
        <v>0</v>
      </c>
      <c r="F34" s="418">
        <f t="shared" si="1"/>
        <v>0</v>
      </c>
      <c r="G34" s="418">
        <f t="shared" si="2"/>
        <v>0</v>
      </c>
      <c r="H34" s="409">
        <f>'Ｈ５（1993）'!$AJ$125</f>
        <v>0</v>
      </c>
      <c r="I34" s="418">
        <f t="shared" si="3"/>
        <v>0</v>
      </c>
      <c r="J34" s="417">
        <f t="shared" si="4"/>
        <v>0</v>
      </c>
      <c r="K34" s="409">
        <f>'Ｈ５（1993）'!$AJ$127</f>
        <v>0</v>
      </c>
      <c r="L34" s="418">
        <f t="shared" si="5"/>
        <v>0</v>
      </c>
      <c r="M34" s="418">
        <f t="shared" si="6"/>
        <v>0</v>
      </c>
      <c r="N34" s="409">
        <f>'Ｈ５（1993）'!$AJ$128</f>
        <v>0</v>
      </c>
      <c r="O34" s="418">
        <f t="shared" si="7"/>
        <v>0</v>
      </c>
      <c r="P34" s="417">
        <f t="shared" si="8"/>
        <v>0</v>
      </c>
      <c r="Q34" s="409">
        <f>'Ｈ５（1993）'!$AJ$130</f>
        <v>0</v>
      </c>
      <c r="R34" s="418">
        <f t="shared" si="9"/>
        <v>0</v>
      </c>
      <c r="S34" s="418">
        <f t="shared" si="10"/>
        <v>0</v>
      </c>
      <c r="T34" s="409">
        <f>'Ｈ５（1993）'!$AJ$131</f>
        <v>964</v>
      </c>
      <c r="U34" s="418">
        <f t="shared" si="11"/>
        <v>39</v>
      </c>
      <c r="V34" s="418">
        <f t="shared" si="12"/>
        <v>741</v>
      </c>
      <c r="W34" s="409">
        <f>'Ｈ５（1993）'!$AJ$132</f>
        <v>0</v>
      </c>
      <c r="X34" s="418">
        <f t="shared" si="13"/>
        <v>0</v>
      </c>
      <c r="Y34" s="418">
        <f t="shared" si="14"/>
        <v>0</v>
      </c>
      <c r="Z34" s="409">
        <f>'Ｈ５（1993）'!$AJ$133</f>
        <v>0</v>
      </c>
      <c r="AA34" s="418">
        <f t="shared" si="15"/>
        <v>0</v>
      </c>
      <c r="AB34" s="418">
        <f t="shared" si="16"/>
        <v>0</v>
      </c>
      <c r="AC34" s="409">
        <f>'Ｈ５（1993）'!$AJ$134</f>
        <v>0</v>
      </c>
      <c r="AD34" s="418">
        <f t="shared" si="17"/>
        <v>0</v>
      </c>
      <c r="AE34" s="417">
        <f t="shared" si="18"/>
        <v>0</v>
      </c>
      <c r="AF34" s="409">
        <f>'Ｈ５（1993）'!$AJ$135</f>
        <v>0</v>
      </c>
      <c r="AG34" s="418">
        <f t="shared" si="19"/>
        <v>0</v>
      </c>
      <c r="AH34" s="417">
        <f t="shared" si="20"/>
        <v>0</v>
      </c>
      <c r="AI34" s="409">
        <f>'Ｈ５（1993）'!$AJ$136</f>
        <v>0</v>
      </c>
      <c r="AJ34" s="418">
        <f t="shared" si="21"/>
        <v>0</v>
      </c>
      <c r="AK34" s="418">
        <f t="shared" si="22"/>
        <v>0</v>
      </c>
      <c r="AL34" s="409">
        <f>'Ｈ５（1993）'!$AJ$137</f>
        <v>0</v>
      </c>
      <c r="AM34" s="418">
        <f t="shared" si="23"/>
        <v>0</v>
      </c>
      <c r="AN34" s="418">
        <f t="shared" si="24"/>
        <v>0</v>
      </c>
      <c r="AO34" s="409">
        <f>'Ｈ５（1993）'!$AJ$138</f>
        <v>0</v>
      </c>
      <c r="AP34" s="418">
        <f t="shared" si="25"/>
        <v>0</v>
      </c>
      <c r="AQ34" s="418">
        <f t="shared" si="26"/>
        <v>0</v>
      </c>
      <c r="AR34" s="409">
        <f>'Ｈ５（1993）'!$AJ$139</f>
        <v>0</v>
      </c>
      <c r="AS34" s="418">
        <f t="shared" si="27"/>
        <v>0</v>
      </c>
      <c r="AT34" s="418">
        <f t="shared" si="28"/>
        <v>0</v>
      </c>
      <c r="AU34" s="409">
        <f>'Ｈ５（1993）'!$AJ$140</f>
        <v>0</v>
      </c>
      <c r="AV34" s="418">
        <f t="shared" si="29"/>
        <v>0</v>
      </c>
      <c r="AW34" s="418">
        <f t="shared" si="30"/>
        <v>0</v>
      </c>
      <c r="AX34" s="409">
        <f>'Ｈ５（1993）'!$AJ$141</f>
        <v>0</v>
      </c>
      <c r="AY34" s="418">
        <f t="shared" si="31"/>
        <v>0</v>
      </c>
      <c r="AZ34" s="418">
        <f t="shared" si="32"/>
        <v>0</v>
      </c>
      <c r="BA34" s="409">
        <f>'Ｈ５（1993）'!$AJ$142</f>
        <v>0</v>
      </c>
      <c r="BB34" s="418">
        <f t="shared" si="33"/>
        <v>0</v>
      </c>
      <c r="BC34" s="418">
        <f t="shared" si="34"/>
        <v>0</v>
      </c>
      <c r="BD34" s="409">
        <f>'Ｈ５（1993）'!$AJ$143</f>
        <v>0</v>
      </c>
      <c r="BE34" s="418">
        <f t="shared" si="35"/>
        <v>0</v>
      </c>
      <c r="BF34" s="417">
        <f t="shared" si="36"/>
        <v>0</v>
      </c>
      <c r="BG34" s="409">
        <f>'Ｈ５（1993）'!$AJ$145</f>
        <v>0</v>
      </c>
      <c r="BH34" s="418">
        <f t="shared" si="37"/>
        <v>0</v>
      </c>
      <c r="BI34" s="418">
        <f t="shared" si="38"/>
        <v>0</v>
      </c>
      <c r="BJ34" s="409">
        <f>'Ｈ５（1993）'!$AJ$146</f>
        <v>0</v>
      </c>
      <c r="BK34" s="418">
        <f t="shared" si="39"/>
        <v>0</v>
      </c>
      <c r="BL34" s="418">
        <f t="shared" si="40"/>
        <v>0</v>
      </c>
      <c r="BM34" s="409">
        <f>'Ｈ５（1993）'!$AJ$147</f>
        <v>0</v>
      </c>
      <c r="BN34" s="418">
        <f t="shared" si="41"/>
        <v>0</v>
      </c>
      <c r="BO34" s="417">
        <f t="shared" si="42"/>
        <v>0</v>
      </c>
      <c r="BP34" s="407">
        <f>'Ｈ５（1993）'!$AJ$148</f>
        <v>6435</v>
      </c>
      <c r="BQ34" s="418">
        <f t="shared" si="43"/>
        <v>134</v>
      </c>
      <c r="BR34" s="418">
        <f t="shared" si="44"/>
        <v>2546</v>
      </c>
      <c r="BS34" s="409">
        <f>'Ｈ５（1993）'!$AJ$149</f>
        <v>0</v>
      </c>
      <c r="BT34" s="418">
        <f t="shared" si="45"/>
        <v>0</v>
      </c>
      <c r="BU34" s="418">
        <f t="shared" si="46"/>
        <v>0</v>
      </c>
      <c r="BV34" s="409">
        <f>'Ｈ５（1993）'!$AJ$150</f>
        <v>0</v>
      </c>
      <c r="BW34" s="418">
        <f t="shared" si="47"/>
        <v>0</v>
      </c>
      <c r="BX34" s="418">
        <f t="shared" si="48"/>
        <v>0</v>
      </c>
      <c r="BY34" s="409">
        <f>'Ｈ５（1993）'!$AJ$151</f>
        <v>0</v>
      </c>
      <c r="BZ34" s="418">
        <f t="shared" si="49"/>
        <v>0</v>
      </c>
      <c r="CA34" s="418">
        <f t="shared" si="50"/>
        <v>0</v>
      </c>
      <c r="CB34" s="409">
        <f>'Ｈ５（1993）'!$AJ$152</f>
        <v>0</v>
      </c>
      <c r="CC34" s="418">
        <f t="shared" si="51"/>
        <v>0</v>
      </c>
      <c r="CD34" s="418">
        <f t="shared" si="52"/>
        <v>0</v>
      </c>
      <c r="CE34" s="409">
        <f>'Ｈ５（1993）'!$AJ$153</f>
        <v>0</v>
      </c>
      <c r="CF34" s="418">
        <f t="shared" si="53"/>
        <v>0</v>
      </c>
      <c r="CG34" s="418">
        <f t="shared" si="54"/>
        <v>0</v>
      </c>
      <c r="CH34" s="409">
        <f>'Ｈ５（1993）'!$AJ$155</f>
        <v>0</v>
      </c>
      <c r="CI34" s="418">
        <f t="shared" si="55"/>
        <v>0</v>
      </c>
      <c r="CJ34" s="418">
        <f t="shared" si="56"/>
        <v>0</v>
      </c>
      <c r="CK34" s="409">
        <f>'Ｈ５（1993）'!$AJ$156</f>
        <v>0</v>
      </c>
      <c r="CL34" s="416">
        <f t="shared" si="57"/>
        <v>0</v>
      </c>
      <c r="CM34" s="418">
        <f t="shared" si="58"/>
        <v>0</v>
      </c>
      <c r="CN34" s="409">
        <f>'Ｈ５（1993）'!$AJ$157</f>
        <v>0</v>
      </c>
      <c r="CO34" s="418">
        <f t="shared" si="59"/>
        <v>0</v>
      </c>
      <c r="CP34" s="418">
        <f t="shared" si="60"/>
        <v>0</v>
      </c>
      <c r="CQ34" s="409">
        <f>'Ｈ５（1993）'!$AJ$158</f>
        <v>0</v>
      </c>
      <c r="CR34" s="418">
        <f t="shared" si="61"/>
        <v>0</v>
      </c>
      <c r="CS34" s="418">
        <f t="shared" si="62"/>
        <v>0</v>
      </c>
      <c r="CT34" s="409">
        <f>'Ｈ５（1993）'!$AJ$159</f>
        <v>0</v>
      </c>
      <c r="CU34" s="418">
        <f t="shared" si="63"/>
        <v>0</v>
      </c>
      <c r="CV34" s="418">
        <f t="shared" si="64"/>
        <v>0</v>
      </c>
      <c r="CW34" s="409">
        <f>'Ｈ５（1993）'!$AJ$160</f>
        <v>0</v>
      </c>
      <c r="CX34" s="418">
        <f t="shared" si="65"/>
        <v>0</v>
      </c>
      <c r="CY34" s="418">
        <f t="shared" si="66"/>
        <v>0</v>
      </c>
      <c r="CZ34" s="409">
        <f>'Ｈ５（1993）'!$AJ$161</f>
        <v>0</v>
      </c>
      <c r="DA34" s="418">
        <f t="shared" si="67"/>
        <v>0</v>
      </c>
      <c r="DB34" s="418">
        <f t="shared" si="68"/>
        <v>0</v>
      </c>
      <c r="DC34" s="409">
        <f>'Ｈ５（1993）'!$AJ$162</f>
        <v>5905</v>
      </c>
      <c r="DD34" s="418">
        <f t="shared" si="69"/>
        <v>236</v>
      </c>
      <c r="DE34" s="417">
        <f t="shared" si="70"/>
        <v>4484</v>
      </c>
      <c r="DF34" s="409">
        <f>'Ｈ５（1993）'!$AJ$164</f>
        <v>0</v>
      </c>
      <c r="DG34" s="418">
        <f t="shared" si="71"/>
        <v>0</v>
      </c>
      <c r="DH34" s="418">
        <f t="shared" si="72"/>
        <v>0</v>
      </c>
      <c r="DI34" s="409">
        <f>'Ｈ５（1993）'!$AJ$165</f>
        <v>0</v>
      </c>
      <c r="DJ34" s="416">
        <f t="shared" si="73"/>
        <v>0</v>
      </c>
      <c r="DK34" s="417">
        <f t="shared" si="74"/>
        <v>0</v>
      </c>
      <c r="DL34" s="409">
        <f>'Ｈ５（1993）'!$AJ$166</f>
        <v>368697</v>
      </c>
      <c r="DM34" s="418">
        <f t="shared" si="75"/>
        <v>7374</v>
      </c>
      <c r="DN34" s="418">
        <f t="shared" si="76"/>
        <v>140106</v>
      </c>
      <c r="DO34" s="409">
        <f>'Ｈ５（1993）'!$AJ$167</f>
        <v>0</v>
      </c>
      <c r="DP34" s="418">
        <f t="shared" si="77"/>
        <v>0</v>
      </c>
      <c r="DQ34" s="418">
        <f t="shared" si="78"/>
        <v>0</v>
      </c>
      <c r="DR34" s="409">
        <f>'Ｈ５（1993）'!$AJ$168</f>
        <v>0</v>
      </c>
      <c r="DS34" s="418">
        <f t="shared" si="79"/>
        <v>0</v>
      </c>
      <c r="DT34" s="418">
        <f t="shared" si="80"/>
        <v>0</v>
      </c>
      <c r="DU34" s="409">
        <f>'Ｈ５（1993）'!$AJ$169</f>
        <v>0</v>
      </c>
      <c r="DV34" s="418">
        <f t="shared" si="81"/>
        <v>0</v>
      </c>
      <c r="DW34" s="418">
        <f t="shared" si="82"/>
        <v>0</v>
      </c>
      <c r="DX34" s="409">
        <f>'Ｈ５（1993）'!$AJ$170</f>
        <v>0</v>
      </c>
      <c r="DY34" s="418">
        <f t="shared" si="83"/>
        <v>0</v>
      </c>
      <c r="DZ34" s="418">
        <f t="shared" si="84"/>
        <v>0</v>
      </c>
      <c r="EA34" s="409">
        <f>'Ｈ５（1993）'!$AJ$171</f>
        <v>0</v>
      </c>
      <c r="EB34" s="418">
        <f t="shared" si="85"/>
        <v>0</v>
      </c>
      <c r="EC34" s="418">
        <f t="shared" si="86"/>
        <v>0</v>
      </c>
      <c r="ED34" s="409">
        <f>'Ｈ５（1993）'!$AJ$172</f>
        <v>0</v>
      </c>
      <c r="EE34" s="418">
        <f t="shared" si="87"/>
        <v>0</v>
      </c>
      <c r="EF34" s="418">
        <f t="shared" si="88"/>
        <v>0</v>
      </c>
      <c r="EG34" s="409">
        <f>'Ｈ５（1993）'!$AJ$173</f>
        <v>0</v>
      </c>
      <c r="EH34" s="418">
        <f t="shared" si="89"/>
        <v>0</v>
      </c>
      <c r="EI34" s="418">
        <f t="shared" si="90"/>
        <v>0</v>
      </c>
      <c r="EJ34" s="409">
        <f>'Ｈ５（1993）'!$AJ$174</f>
        <v>0</v>
      </c>
      <c r="EK34" s="418">
        <f t="shared" si="91"/>
        <v>0</v>
      </c>
      <c r="EL34" s="417">
        <f t="shared" si="92"/>
        <v>0</v>
      </c>
      <c r="EM34" s="409">
        <f>'Ｈ５（1993）'!$AJ$175</f>
        <v>0</v>
      </c>
      <c r="EN34" s="418">
        <f t="shared" si="93"/>
        <v>0</v>
      </c>
      <c r="EO34" s="436">
        <f t="shared" si="94"/>
        <v>0</v>
      </c>
      <c r="EP34" s="407">
        <f t="shared" si="95"/>
        <v>382001</v>
      </c>
      <c r="EQ34" s="412">
        <f t="shared" si="96"/>
        <v>7783</v>
      </c>
      <c r="ER34" s="410">
        <f t="shared" si="97"/>
        <v>147877</v>
      </c>
    </row>
    <row r="35" spans="1:148" ht="17.100000000000001" customHeight="1">
      <c r="A35" s="376"/>
      <c r="B35" s="413"/>
      <c r="C35" s="414">
        <v>6</v>
      </c>
      <c r="D35" s="415">
        <f t="shared" si="0"/>
        <v>18</v>
      </c>
      <c r="E35" s="407">
        <f>'Ｈ６（1994）'!$AJ$124</f>
        <v>0</v>
      </c>
      <c r="F35" s="418">
        <f t="shared" si="1"/>
        <v>0</v>
      </c>
      <c r="G35" s="418">
        <f t="shared" si="2"/>
        <v>0</v>
      </c>
      <c r="H35" s="409">
        <f>'Ｈ６（1994）'!$AJ$125</f>
        <v>0</v>
      </c>
      <c r="I35" s="418">
        <f t="shared" si="3"/>
        <v>0</v>
      </c>
      <c r="J35" s="417">
        <f t="shared" si="4"/>
        <v>0</v>
      </c>
      <c r="K35" s="409">
        <f>'Ｈ６（1994）'!$AJ$127</f>
        <v>0</v>
      </c>
      <c r="L35" s="418">
        <f t="shared" si="5"/>
        <v>0</v>
      </c>
      <c r="M35" s="418">
        <f t="shared" si="6"/>
        <v>0</v>
      </c>
      <c r="N35" s="409">
        <f>'Ｈ６（1994）'!$AJ$128</f>
        <v>0</v>
      </c>
      <c r="O35" s="418">
        <f t="shared" si="7"/>
        <v>0</v>
      </c>
      <c r="P35" s="417">
        <f t="shared" si="8"/>
        <v>0</v>
      </c>
      <c r="Q35" s="409">
        <f>'Ｈ６（1994）'!$AJ$130</f>
        <v>0</v>
      </c>
      <c r="R35" s="418">
        <f t="shared" si="9"/>
        <v>0</v>
      </c>
      <c r="S35" s="418">
        <f t="shared" si="10"/>
        <v>0</v>
      </c>
      <c r="T35" s="409">
        <f>'Ｈ６（1994）'!$AJ$131</f>
        <v>886</v>
      </c>
      <c r="U35" s="418">
        <f t="shared" si="11"/>
        <v>35</v>
      </c>
      <c r="V35" s="418">
        <f t="shared" si="12"/>
        <v>630</v>
      </c>
      <c r="W35" s="409">
        <f>'Ｈ６（1994）'!$AJ$132</f>
        <v>0</v>
      </c>
      <c r="X35" s="418">
        <f t="shared" si="13"/>
        <v>0</v>
      </c>
      <c r="Y35" s="418">
        <f t="shared" si="14"/>
        <v>0</v>
      </c>
      <c r="Z35" s="409">
        <f>'Ｈ６（1994）'!$AJ$133</f>
        <v>0</v>
      </c>
      <c r="AA35" s="418">
        <f t="shared" si="15"/>
        <v>0</v>
      </c>
      <c r="AB35" s="418">
        <f t="shared" si="16"/>
        <v>0</v>
      </c>
      <c r="AC35" s="409">
        <f>'Ｈ６（1994）'!$AJ$134</f>
        <v>2083</v>
      </c>
      <c r="AD35" s="418">
        <f t="shared" si="17"/>
        <v>83</v>
      </c>
      <c r="AE35" s="417">
        <f t="shared" si="18"/>
        <v>1494</v>
      </c>
      <c r="AF35" s="409">
        <f>'Ｈ６（1994）'!$AJ$135</f>
        <v>0</v>
      </c>
      <c r="AG35" s="418">
        <f t="shared" si="19"/>
        <v>0</v>
      </c>
      <c r="AH35" s="417">
        <f t="shared" si="20"/>
        <v>0</v>
      </c>
      <c r="AI35" s="409">
        <f>'Ｈ６（1994）'!$AJ$136</f>
        <v>0</v>
      </c>
      <c r="AJ35" s="418">
        <f t="shared" si="21"/>
        <v>0</v>
      </c>
      <c r="AK35" s="418">
        <f t="shared" si="22"/>
        <v>0</v>
      </c>
      <c r="AL35" s="409">
        <f>'Ｈ６（1994）'!$AJ$137</f>
        <v>0</v>
      </c>
      <c r="AM35" s="418">
        <f t="shared" si="23"/>
        <v>0</v>
      </c>
      <c r="AN35" s="418">
        <f t="shared" si="24"/>
        <v>0</v>
      </c>
      <c r="AO35" s="409">
        <f>'Ｈ６（1994）'!$AJ$138</f>
        <v>0</v>
      </c>
      <c r="AP35" s="418">
        <f t="shared" si="25"/>
        <v>0</v>
      </c>
      <c r="AQ35" s="418">
        <f t="shared" si="26"/>
        <v>0</v>
      </c>
      <c r="AR35" s="409">
        <f>'Ｈ６（1994）'!$AJ$139</f>
        <v>0</v>
      </c>
      <c r="AS35" s="418">
        <f t="shared" si="27"/>
        <v>0</v>
      </c>
      <c r="AT35" s="418">
        <f t="shared" si="28"/>
        <v>0</v>
      </c>
      <c r="AU35" s="409">
        <f>'Ｈ６（1994）'!$AJ$140</f>
        <v>0</v>
      </c>
      <c r="AV35" s="418">
        <f t="shared" si="29"/>
        <v>0</v>
      </c>
      <c r="AW35" s="418">
        <f t="shared" si="30"/>
        <v>0</v>
      </c>
      <c r="AX35" s="409">
        <f>'Ｈ６（1994）'!$AJ$141</f>
        <v>0</v>
      </c>
      <c r="AY35" s="418">
        <f t="shared" si="31"/>
        <v>0</v>
      </c>
      <c r="AZ35" s="418">
        <f t="shared" si="32"/>
        <v>0</v>
      </c>
      <c r="BA35" s="409">
        <f>'Ｈ６（1994）'!$AJ$142</f>
        <v>0</v>
      </c>
      <c r="BB35" s="418">
        <f t="shared" si="33"/>
        <v>0</v>
      </c>
      <c r="BC35" s="418">
        <f t="shared" si="34"/>
        <v>0</v>
      </c>
      <c r="BD35" s="409">
        <f>'Ｈ６（1994）'!$AJ$143</f>
        <v>0</v>
      </c>
      <c r="BE35" s="418">
        <f t="shared" si="35"/>
        <v>0</v>
      </c>
      <c r="BF35" s="417">
        <f t="shared" si="36"/>
        <v>0</v>
      </c>
      <c r="BG35" s="409">
        <f>'Ｈ６（1994）'!$AJ$145</f>
        <v>0</v>
      </c>
      <c r="BH35" s="418">
        <f t="shared" si="37"/>
        <v>0</v>
      </c>
      <c r="BI35" s="418">
        <f t="shared" si="38"/>
        <v>0</v>
      </c>
      <c r="BJ35" s="409">
        <f>'Ｈ６（1994）'!$AJ$146</f>
        <v>0</v>
      </c>
      <c r="BK35" s="418">
        <f t="shared" si="39"/>
        <v>0</v>
      </c>
      <c r="BL35" s="418">
        <f t="shared" si="40"/>
        <v>0</v>
      </c>
      <c r="BM35" s="409">
        <f>'Ｈ６（1994）'!$AJ$147</f>
        <v>0</v>
      </c>
      <c r="BN35" s="418">
        <f t="shared" si="41"/>
        <v>0</v>
      </c>
      <c r="BO35" s="417">
        <f t="shared" si="42"/>
        <v>0</v>
      </c>
      <c r="BP35" s="407">
        <f>'Ｈ６（1994）'!$AJ$148</f>
        <v>27040</v>
      </c>
      <c r="BQ35" s="418">
        <f t="shared" si="43"/>
        <v>563</v>
      </c>
      <c r="BR35" s="418">
        <f t="shared" si="44"/>
        <v>10134</v>
      </c>
      <c r="BS35" s="409">
        <f>'Ｈ６（1994）'!$AJ$149</f>
        <v>0</v>
      </c>
      <c r="BT35" s="418">
        <f t="shared" si="45"/>
        <v>0</v>
      </c>
      <c r="BU35" s="418">
        <f t="shared" si="46"/>
        <v>0</v>
      </c>
      <c r="BV35" s="409">
        <f>'Ｈ６（1994）'!$AJ$150</f>
        <v>0</v>
      </c>
      <c r="BW35" s="418">
        <f t="shared" si="47"/>
        <v>0</v>
      </c>
      <c r="BX35" s="418">
        <f t="shared" si="48"/>
        <v>0</v>
      </c>
      <c r="BY35" s="409">
        <f>'Ｈ６（1994）'!$AJ$151</f>
        <v>0</v>
      </c>
      <c r="BZ35" s="418">
        <f t="shared" si="49"/>
        <v>0</v>
      </c>
      <c r="CA35" s="418">
        <f t="shared" si="50"/>
        <v>0</v>
      </c>
      <c r="CB35" s="409">
        <f>'Ｈ６（1994）'!$AJ$152</f>
        <v>0</v>
      </c>
      <c r="CC35" s="418">
        <f t="shared" si="51"/>
        <v>0</v>
      </c>
      <c r="CD35" s="418">
        <f t="shared" si="52"/>
        <v>0</v>
      </c>
      <c r="CE35" s="409">
        <f>'Ｈ６（1994）'!$AJ$153</f>
        <v>0</v>
      </c>
      <c r="CF35" s="418">
        <f t="shared" si="53"/>
        <v>0</v>
      </c>
      <c r="CG35" s="418">
        <f t="shared" si="54"/>
        <v>0</v>
      </c>
      <c r="CH35" s="409">
        <f>'Ｈ６（1994）'!$AJ$155</f>
        <v>0</v>
      </c>
      <c r="CI35" s="418">
        <f t="shared" si="55"/>
        <v>0</v>
      </c>
      <c r="CJ35" s="418">
        <f t="shared" si="56"/>
        <v>0</v>
      </c>
      <c r="CK35" s="409">
        <f>'Ｈ６（1994）'!$AJ$156</f>
        <v>0</v>
      </c>
      <c r="CL35" s="416">
        <f t="shared" si="57"/>
        <v>0</v>
      </c>
      <c r="CM35" s="418">
        <f t="shared" si="58"/>
        <v>0</v>
      </c>
      <c r="CN35" s="409">
        <f>'Ｈ６（1994）'!$AJ$157</f>
        <v>0</v>
      </c>
      <c r="CO35" s="418">
        <f t="shared" si="59"/>
        <v>0</v>
      </c>
      <c r="CP35" s="418">
        <f t="shared" si="60"/>
        <v>0</v>
      </c>
      <c r="CQ35" s="409">
        <f>'Ｈ６（1994）'!$AJ$158</f>
        <v>0</v>
      </c>
      <c r="CR35" s="418">
        <f t="shared" si="61"/>
        <v>0</v>
      </c>
      <c r="CS35" s="418">
        <f t="shared" si="62"/>
        <v>0</v>
      </c>
      <c r="CT35" s="409">
        <f>'Ｈ６（1994）'!$AJ$159</f>
        <v>0</v>
      </c>
      <c r="CU35" s="418">
        <f t="shared" si="63"/>
        <v>0</v>
      </c>
      <c r="CV35" s="418">
        <f t="shared" si="64"/>
        <v>0</v>
      </c>
      <c r="CW35" s="409">
        <f>'Ｈ６（1994）'!$AJ$160</f>
        <v>0</v>
      </c>
      <c r="CX35" s="418">
        <f t="shared" si="65"/>
        <v>0</v>
      </c>
      <c r="CY35" s="418">
        <f t="shared" si="66"/>
        <v>0</v>
      </c>
      <c r="CZ35" s="409">
        <f>'Ｈ６（1994）'!$AJ$161</f>
        <v>0</v>
      </c>
      <c r="DA35" s="418">
        <f t="shared" si="67"/>
        <v>0</v>
      </c>
      <c r="DB35" s="418">
        <f t="shared" si="68"/>
        <v>0</v>
      </c>
      <c r="DC35" s="409">
        <f>'Ｈ６（1994）'!$AJ$162</f>
        <v>0</v>
      </c>
      <c r="DD35" s="418">
        <f t="shared" si="69"/>
        <v>0</v>
      </c>
      <c r="DE35" s="417">
        <f t="shared" si="70"/>
        <v>0</v>
      </c>
      <c r="DF35" s="409">
        <f>'Ｈ６（1994）'!$AJ$164</f>
        <v>0</v>
      </c>
      <c r="DG35" s="418">
        <f t="shared" si="71"/>
        <v>0</v>
      </c>
      <c r="DH35" s="418">
        <f t="shared" si="72"/>
        <v>0</v>
      </c>
      <c r="DI35" s="409">
        <f>'Ｈ６（1994）'!$AJ$165</f>
        <v>0</v>
      </c>
      <c r="DJ35" s="416">
        <f t="shared" si="73"/>
        <v>0</v>
      </c>
      <c r="DK35" s="417">
        <f t="shared" si="74"/>
        <v>0</v>
      </c>
      <c r="DL35" s="409">
        <f>'Ｈ６（1994）'!$AJ$166</f>
        <v>537358</v>
      </c>
      <c r="DM35" s="418">
        <f t="shared" si="75"/>
        <v>10747</v>
      </c>
      <c r="DN35" s="418">
        <f t="shared" si="76"/>
        <v>193446</v>
      </c>
      <c r="DO35" s="409">
        <f>'Ｈ６（1994）'!$AJ$167</f>
        <v>0</v>
      </c>
      <c r="DP35" s="418">
        <f t="shared" si="77"/>
        <v>0</v>
      </c>
      <c r="DQ35" s="418">
        <f t="shared" si="78"/>
        <v>0</v>
      </c>
      <c r="DR35" s="409">
        <f>'Ｈ６（1994）'!$AJ$168</f>
        <v>0</v>
      </c>
      <c r="DS35" s="418">
        <f t="shared" si="79"/>
        <v>0</v>
      </c>
      <c r="DT35" s="418">
        <f t="shared" si="80"/>
        <v>0</v>
      </c>
      <c r="DU35" s="409">
        <f>'Ｈ６（1994）'!$AJ$169</f>
        <v>0</v>
      </c>
      <c r="DV35" s="418">
        <f t="shared" si="81"/>
        <v>0</v>
      </c>
      <c r="DW35" s="418">
        <f t="shared" si="82"/>
        <v>0</v>
      </c>
      <c r="DX35" s="409">
        <f>'Ｈ６（1994）'!$AJ$170</f>
        <v>0</v>
      </c>
      <c r="DY35" s="418">
        <f t="shared" si="83"/>
        <v>0</v>
      </c>
      <c r="DZ35" s="418">
        <f t="shared" si="84"/>
        <v>0</v>
      </c>
      <c r="EA35" s="409">
        <f>'Ｈ６（1994）'!$AJ$171</f>
        <v>0</v>
      </c>
      <c r="EB35" s="418">
        <f t="shared" si="85"/>
        <v>0</v>
      </c>
      <c r="EC35" s="418">
        <f t="shared" si="86"/>
        <v>0</v>
      </c>
      <c r="ED35" s="409">
        <f>'Ｈ６（1994）'!$AJ$172</f>
        <v>0</v>
      </c>
      <c r="EE35" s="418">
        <f t="shared" si="87"/>
        <v>0</v>
      </c>
      <c r="EF35" s="418">
        <f t="shared" si="88"/>
        <v>0</v>
      </c>
      <c r="EG35" s="409">
        <f>'Ｈ６（1994）'!$AJ$173</f>
        <v>1690</v>
      </c>
      <c r="EH35" s="418">
        <f t="shared" si="89"/>
        <v>34</v>
      </c>
      <c r="EI35" s="418">
        <f t="shared" si="90"/>
        <v>612</v>
      </c>
      <c r="EJ35" s="409">
        <f>'Ｈ６（1994）'!$AJ$174</f>
        <v>0</v>
      </c>
      <c r="EK35" s="418">
        <f t="shared" si="91"/>
        <v>0</v>
      </c>
      <c r="EL35" s="417">
        <f t="shared" si="92"/>
        <v>0</v>
      </c>
      <c r="EM35" s="409">
        <f>'Ｈ６（1994）'!$AJ$175</f>
        <v>0</v>
      </c>
      <c r="EN35" s="418">
        <f t="shared" si="93"/>
        <v>0</v>
      </c>
      <c r="EO35" s="436">
        <f t="shared" si="94"/>
        <v>0</v>
      </c>
      <c r="EP35" s="407">
        <f t="shared" si="95"/>
        <v>569057</v>
      </c>
      <c r="EQ35" s="412">
        <f t="shared" si="96"/>
        <v>11462</v>
      </c>
      <c r="ER35" s="410">
        <f t="shared" si="97"/>
        <v>206316</v>
      </c>
    </row>
    <row r="36" spans="1:148" ht="17.100000000000001" customHeight="1">
      <c r="A36" s="376"/>
      <c r="B36" s="413"/>
      <c r="C36" s="414">
        <v>7</v>
      </c>
      <c r="D36" s="415">
        <f t="shared" si="0"/>
        <v>17</v>
      </c>
      <c r="E36" s="407">
        <f>'Ｈ７（1995）'!$AJ$124</f>
        <v>0</v>
      </c>
      <c r="F36" s="418">
        <f t="shared" si="1"/>
        <v>0</v>
      </c>
      <c r="G36" s="418">
        <f t="shared" si="2"/>
        <v>0</v>
      </c>
      <c r="H36" s="409">
        <f>'Ｈ７（1995）'!$AJ$125</f>
        <v>0</v>
      </c>
      <c r="I36" s="418">
        <f t="shared" si="3"/>
        <v>0</v>
      </c>
      <c r="J36" s="417">
        <f t="shared" si="4"/>
        <v>0</v>
      </c>
      <c r="K36" s="409">
        <f>'Ｈ７（1995）'!$AJ$127</f>
        <v>0</v>
      </c>
      <c r="L36" s="418">
        <f t="shared" si="5"/>
        <v>0</v>
      </c>
      <c r="M36" s="418">
        <f t="shared" si="6"/>
        <v>0</v>
      </c>
      <c r="N36" s="409">
        <f>'Ｈ７（1995）'!$AJ$128</f>
        <v>0</v>
      </c>
      <c r="O36" s="418">
        <f t="shared" si="7"/>
        <v>0</v>
      </c>
      <c r="P36" s="417">
        <f t="shared" si="8"/>
        <v>0</v>
      </c>
      <c r="Q36" s="409">
        <f>'Ｈ７（1995）'!$AJ$130</f>
        <v>0</v>
      </c>
      <c r="R36" s="418">
        <f t="shared" si="9"/>
        <v>0</v>
      </c>
      <c r="S36" s="418">
        <f t="shared" si="10"/>
        <v>0</v>
      </c>
      <c r="T36" s="409">
        <f>'Ｈ７（1995）'!$AJ$131</f>
        <v>6676</v>
      </c>
      <c r="U36" s="418">
        <f t="shared" si="11"/>
        <v>267</v>
      </c>
      <c r="V36" s="418">
        <f t="shared" si="12"/>
        <v>4539</v>
      </c>
      <c r="W36" s="409">
        <f>'Ｈ７（1995）'!$AJ$132</f>
        <v>0</v>
      </c>
      <c r="X36" s="418">
        <f t="shared" si="13"/>
        <v>0</v>
      </c>
      <c r="Y36" s="418">
        <f t="shared" si="14"/>
        <v>0</v>
      </c>
      <c r="Z36" s="409">
        <f>'Ｈ７（1995）'!$AJ$133</f>
        <v>0</v>
      </c>
      <c r="AA36" s="418">
        <f t="shared" si="15"/>
        <v>0</v>
      </c>
      <c r="AB36" s="418">
        <f t="shared" si="16"/>
        <v>0</v>
      </c>
      <c r="AC36" s="409">
        <f>'Ｈ７（1995）'!$AJ$134</f>
        <v>0</v>
      </c>
      <c r="AD36" s="418">
        <f t="shared" si="17"/>
        <v>0</v>
      </c>
      <c r="AE36" s="417">
        <f t="shared" si="18"/>
        <v>0</v>
      </c>
      <c r="AF36" s="409">
        <f>'Ｈ７（1995）'!$AJ$135</f>
        <v>0</v>
      </c>
      <c r="AG36" s="418">
        <f t="shared" si="19"/>
        <v>0</v>
      </c>
      <c r="AH36" s="417">
        <f t="shared" si="20"/>
        <v>0</v>
      </c>
      <c r="AI36" s="409">
        <f>'Ｈ７（1995）'!$AJ$136</f>
        <v>0</v>
      </c>
      <c r="AJ36" s="418">
        <f t="shared" si="21"/>
        <v>0</v>
      </c>
      <c r="AK36" s="418">
        <f t="shared" si="22"/>
        <v>0</v>
      </c>
      <c r="AL36" s="409">
        <f>'Ｈ７（1995）'!$AJ$137</f>
        <v>0</v>
      </c>
      <c r="AM36" s="418">
        <f t="shared" si="23"/>
        <v>0</v>
      </c>
      <c r="AN36" s="418">
        <f t="shared" si="24"/>
        <v>0</v>
      </c>
      <c r="AO36" s="409">
        <f>'Ｈ７（1995）'!$AJ$138</f>
        <v>0</v>
      </c>
      <c r="AP36" s="418">
        <f t="shared" si="25"/>
        <v>0</v>
      </c>
      <c r="AQ36" s="418">
        <f t="shared" si="26"/>
        <v>0</v>
      </c>
      <c r="AR36" s="409">
        <f>'Ｈ７（1995）'!$AJ$139</f>
        <v>0</v>
      </c>
      <c r="AS36" s="418">
        <f t="shared" si="27"/>
        <v>0</v>
      </c>
      <c r="AT36" s="418">
        <f t="shared" si="28"/>
        <v>0</v>
      </c>
      <c r="AU36" s="409">
        <f>'Ｈ７（1995）'!$AJ$140</f>
        <v>0</v>
      </c>
      <c r="AV36" s="418">
        <f t="shared" si="29"/>
        <v>0</v>
      </c>
      <c r="AW36" s="418">
        <f t="shared" si="30"/>
        <v>0</v>
      </c>
      <c r="AX36" s="409">
        <f>'Ｈ７（1995）'!$AJ$141</f>
        <v>0</v>
      </c>
      <c r="AY36" s="418">
        <f t="shared" si="31"/>
        <v>0</v>
      </c>
      <c r="AZ36" s="418">
        <f t="shared" si="32"/>
        <v>0</v>
      </c>
      <c r="BA36" s="409">
        <f>'Ｈ７（1995）'!$AJ$142</f>
        <v>0</v>
      </c>
      <c r="BB36" s="418">
        <f t="shared" si="33"/>
        <v>0</v>
      </c>
      <c r="BC36" s="418">
        <f t="shared" si="34"/>
        <v>0</v>
      </c>
      <c r="BD36" s="409">
        <f>'Ｈ７（1995）'!$AJ$143</f>
        <v>0</v>
      </c>
      <c r="BE36" s="418">
        <f t="shared" si="35"/>
        <v>0</v>
      </c>
      <c r="BF36" s="417">
        <f t="shared" si="36"/>
        <v>0</v>
      </c>
      <c r="BG36" s="409">
        <f>'Ｈ７（1995）'!$AJ$145</f>
        <v>0</v>
      </c>
      <c r="BH36" s="418">
        <f t="shared" si="37"/>
        <v>0</v>
      </c>
      <c r="BI36" s="418">
        <f t="shared" si="38"/>
        <v>0</v>
      </c>
      <c r="BJ36" s="409">
        <f>'Ｈ７（1995）'!$AJ$146</f>
        <v>0</v>
      </c>
      <c r="BK36" s="418">
        <f t="shared" si="39"/>
        <v>0</v>
      </c>
      <c r="BL36" s="418">
        <f t="shared" si="40"/>
        <v>0</v>
      </c>
      <c r="BM36" s="409">
        <f>'Ｈ７（1995）'!$AJ$147</f>
        <v>0</v>
      </c>
      <c r="BN36" s="418">
        <f t="shared" si="41"/>
        <v>0</v>
      </c>
      <c r="BO36" s="417">
        <f t="shared" si="42"/>
        <v>0</v>
      </c>
      <c r="BP36" s="407">
        <f>'Ｈ７（1995）'!$AJ$148</f>
        <v>36850</v>
      </c>
      <c r="BQ36" s="418">
        <f t="shared" si="43"/>
        <v>768</v>
      </c>
      <c r="BR36" s="418">
        <f t="shared" si="44"/>
        <v>13056</v>
      </c>
      <c r="BS36" s="409">
        <f>'Ｈ７（1995）'!$AJ$149</f>
        <v>0</v>
      </c>
      <c r="BT36" s="418">
        <f t="shared" si="45"/>
        <v>0</v>
      </c>
      <c r="BU36" s="418">
        <f t="shared" si="46"/>
        <v>0</v>
      </c>
      <c r="BV36" s="409">
        <f>'Ｈ７（1995）'!$AJ$150</f>
        <v>0</v>
      </c>
      <c r="BW36" s="418">
        <f t="shared" si="47"/>
        <v>0</v>
      </c>
      <c r="BX36" s="418">
        <f t="shared" si="48"/>
        <v>0</v>
      </c>
      <c r="BY36" s="409">
        <f>'Ｈ７（1995）'!$AJ$151</f>
        <v>0</v>
      </c>
      <c r="BZ36" s="418">
        <f t="shared" si="49"/>
        <v>0</v>
      </c>
      <c r="CA36" s="418">
        <f t="shared" si="50"/>
        <v>0</v>
      </c>
      <c r="CB36" s="409">
        <f>'Ｈ７（1995）'!$AJ$152</f>
        <v>0</v>
      </c>
      <c r="CC36" s="418">
        <f t="shared" si="51"/>
        <v>0</v>
      </c>
      <c r="CD36" s="418">
        <f t="shared" si="52"/>
        <v>0</v>
      </c>
      <c r="CE36" s="409">
        <f>'Ｈ７（1995）'!$AJ$153</f>
        <v>0</v>
      </c>
      <c r="CF36" s="418">
        <f t="shared" si="53"/>
        <v>0</v>
      </c>
      <c r="CG36" s="418">
        <f t="shared" si="54"/>
        <v>0</v>
      </c>
      <c r="CH36" s="409">
        <f>'Ｈ７（1995）'!$AJ$155</f>
        <v>0</v>
      </c>
      <c r="CI36" s="418">
        <f t="shared" si="55"/>
        <v>0</v>
      </c>
      <c r="CJ36" s="418">
        <f t="shared" si="56"/>
        <v>0</v>
      </c>
      <c r="CK36" s="409">
        <f>'Ｈ７（1995）'!$AJ$156</f>
        <v>0</v>
      </c>
      <c r="CL36" s="416">
        <f t="shared" si="57"/>
        <v>0</v>
      </c>
      <c r="CM36" s="418">
        <f t="shared" si="58"/>
        <v>0</v>
      </c>
      <c r="CN36" s="409">
        <f>'Ｈ７（1995）'!$AJ$157</f>
        <v>0</v>
      </c>
      <c r="CO36" s="418">
        <f t="shared" si="59"/>
        <v>0</v>
      </c>
      <c r="CP36" s="418">
        <f t="shared" si="60"/>
        <v>0</v>
      </c>
      <c r="CQ36" s="409">
        <f>'Ｈ７（1995）'!$AJ$158</f>
        <v>0</v>
      </c>
      <c r="CR36" s="418">
        <f t="shared" si="61"/>
        <v>0</v>
      </c>
      <c r="CS36" s="418">
        <f t="shared" si="62"/>
        <v>0</v>
      </c>
      <c r="CT36" s="409">
        <f>'Ｈ７（1995）'!$AJ$159</f>
        <v>0</v>
      </c>
      <c r="CU36" s="418">
        <f t="shared" si="63"/>
        <v>0</v>
      </c>
      <c r="CV36" s="418">
        <f t="shared" si="64"/>
        <v>0</v>
      </c>
      <c r="CW36" s="409">
        <f>'Ｈ７（1995）'!$AJ$160</f>
        <v>0</v>
      </c>
      <c r="CX36" s="418">
        <f t="shared" si="65"/>
        <v>0</v>
      </c>
      <c r="CY36" s="418">
        <f t="shared" si="66"/>
        <v>0</v>
      </c>
      <c r="CZ36" s="409">
        <f>'Ｈ７（1995）'!$AJ$161</f>
        <v>0</v>
      </c>
      <c r="DA36" s="418">
        <f t="shared" si="67"/>
        <v>0</v>
      </c>
      <c r="DB36" s="418">
        <f t="shared" si="68"/>
        <v>0</v>
      </c>
      <c r="DC36" s="409">
        <f>'Ｈ７（1995）'!$AJ$162</f>
        <v>0</v>
      </c>
      <c r="DD36" s="418">
        <f t="shared" si="69"/>
        <v>0</v>
      </c>
      <c r="DE36" s="417">
        <f t="shared" si="70"/>
        <v>0</v>
      </c>
      <c r="DF36" s="409">
        <f>'Ｈ７（1995）'!$AJ$164</f>
        <v>0</v>
      </c>
      <c r="DG36" s="418">
        <f t="shared" si="71"/>
        <v>0</v>
      </c>
      <c r="DH36" s="418">
        <f t="shared" si="72"/>
        <v>0</v>
      </c>
      <c r="DI36" s="409">
        <f>'Ｈ７（1995）'!$AJ$165</f>
        <v>0</v>
      </c>
      <c r="DJ36" s="416">
        <f t="shared" si="73"/>
        <v>0</v>
      </c>
      <c r="DK36" s="417">
        <f t="shared" si="74"/>
        <v>0</v>
      </c>
      <c r="DL36" s="409">
        <f>'Ｈ７（1995）'!$AJ$166</f>
        <v>15375</v>
      </c>
      <c r="DM36" s="418">
        <f t="shared" si="75"/>
        <v>308</v>
      </c>
      <c r="DN36" s="418">
        <f t="shared" si="76"/>
        <v>5236</v>
      </c>
      <c r="DO36" s="409">
        <f>'Ｈ７（1995）'!$AJ$167</f>
        <v>60927</v>
      </c>
      <c r="DP36" s="418">
        <f t="shared" si="77"/>
        <v>1219</v>
      </c>
      <c r="DQ36" s="418">
        <f t="shared" si="78"/>
        <v>20723</v>
      </c>
      <c r="DR36" s="409">
        <f>'Ｈ７（1995）'!$AJ$168</f>
        <v>0</v>
      </c>
      <c r="DS36" s="418">
        <f t="shared" si="79"/>
        <v>0</v>
      </c>
      <c r="DT36" s="418">
        <f t="shared" si="80"/>
        <v>0</v>
      </c>
      <c r="DU36" s="409">
        <f>'Ｈ７（1995）'!$AJ$169</f>
        <v>0</v>
      </c>
      <c r="DV36" s="418">
        <f t="shared" si="81"/>
        <v>0</v>
      </c>
      <c r="DW36" s="418">
        <f t="shared" si="82"/>
        <v>0</v>
      </c>
      <c r="DX36" s="409">
        <f>'Ｈ７（1995）'!$AJ$170</f>
        <v>0</v>
      </c>
      <c r="DY36" s="418">
        <f t="shared" si="83"/>
        <v>0</v>
      </c>
      <c r="DZ36" s="418">
        <f t="shared" si="84"/>
        <v>0</v>
      </c>
      <c r="EA36" s="409">
        <f>'Ｈ７（1995）'!$AJ$171</f>
        <v>0</v>
      </c>
      <c r="EB36" s="418">
        <f t="shared" si="85"/>
        <v>0</v>
      </c>
      <c r="EC36" s="418">
        <f t="shared" si="86"/>
        <v>0</v>
      </c>
      <c r="ED36" s="409">
        <f>'Ｈ７（1995）'!$AJ$172</f>
        <v>0</v>
      </c>
      <c r="EE36" s="418">
        <f t="shared" si="87"/>
        <v>0</v>
      </c>
      <c r="EF36" s="418">
        <f t="shared" si="88"/>
        <v>0</v>
      </c>
      <c r="EG36" s="409">
        <f>'Ｈ７（1995）'!$AJ$173</f>
        <v>2090</v>
      </c>
      <c r="EH36" s="418">
        <f t="shared" si="89"/>
        <v>42</v>
      </c>
      <c r="EI36" s="418">
        <f t="shared" si="90"/>
        <v>714</v>
      </c>
      <c r="EJ36" s="409">
        <f>'Ｈ７（1995）'!$AJ$174</f>
        <v>0</v>
      </c>
      <c r="EK36" s="418">
        <f t="shared" si="91"/>
        <v>0</v>
      </c>
      <c r="EL36" s="417">
        <f t="shared" si="92"/>
        <v>0</v>
      </c>
      <c r="EM36" s="409">
        <f>'Ｈ７（1995）'!$AJ$175</f>
        <v>0</v>
      </c>
      <c r="EN36" s="418">
        <f t="shared" si="93"/>
        <v>0</v>
      </c>
      <c r="EO36" s="436">
        <f t="shared" si="94"/>
        <v>0</v>
      </c>
      <c r="EP36" s="407">
        <f t="shared" si="95"/>
        <v>121918</v>
      </c>
      <c r="EQ36" s="412">
        <f t="shared" si="96"/>
        <v>2604</v>
      </c>
      <c r="ER36" s="410">
        <f t="shared" si="97"/>
        <v>44268</v>
      </c>
    </row>
    <row r="37" spans="1:148" ht="17.100000000000001" customHeight="1">
      <c r="A37" s="376"/>
      <c r="B37" s="413"/>
      <c r="C37" s="414">
        <v>8</v>
      </c>
      <c r="D37" s="415">
        <f t="shared" si="0"/>
        <v>16</v>
      </c>
      <c r="E37" s="407">
        <f>'Ｈ８（1996）'!$AJ$124</f>
        <v>0</v>
      </c>
      <c r="F37" s="418">
        <f t="shared" si="1"/>
        <v>0</v>
      </c>
      <c r="G37" s="418">
        <f t="shared" si="2"/>
        <v>0</v>
      </c>
      <c r="H37" s="409">
        <f>'Ｈ８（1996）'!$AJ$125</f>
        <v>0</v>
      </c>
      <c r="I37" s="418">
        <f t="shared" si="3"/>
        <v>0</v>
      </c>
      <c r="J37" s="417">
        <f t="shared" si="4"/>
        <v>0</v>
      </c>
      <c r="K37" s="409">
        <f>'Ｈ８（1996）'!$AJ$127</f>
        <v>0</v>
      </c>
      <c r="L37" s="418">
        <f t="shared" si="5"/>
        <v>0</v>
      </c>
      <c r="M37" s="418">
        <f t="shared" si="6"/>
        <v>0</v>
      </c>
      <c r="N37" s="409">
        <f>'Ｈ８（1996）'!$AJ$128</f>
        <v>0</v>
      </c>
      <c r="O37" s="418">
        <f t="shared" si="7"/>
        <v>0</v>
      </c>
      <c r="P37" s="417">
        <f t="shared" si="8"/>
        <v>0</v>
      </c>
      <c r="Q37" s="409">
        <f>'Ｈ８（1996）'!$AJ$130</f>
        <v>0</v>
      </c>
      <c r="R37" s="418">
        <f t="shared" si="9"/>
        <v>0</v>
      </c>
      <c r="S37" s="418">
        <f t="shared" si="10"/>
        <v>0</v>
      </c>
      <c r="T37" s="409">
        <f>'Ｈ８（1996）'!$AJ$131</f>
        <v>8531</v>
      </c>
      <c r="U37" s="418">
        <f t="shared" si="11"/>
        <v>341</v>
      </c>
      <c r="V37" s="418">
        <f t="shared" si="12"/>
        <v>5456</v>
      </c>
      <c r="W37" s="409">
        <f>'Ｈ８（1996）'!$AJ$132</f>
        <v>0</v>
      </c>
      <c r="X37" s="418">
        <f t="shared" si="13"/>
        <v>0</v>
      </c>
      <c r="Y37" s="418">
        <f t="shared" si="14"/>
        <v>0</v>
      </c>
      <c r="Z37" s="409">
        <f>'Ｈ８（1996）'!$AJ$133</f>
        <v>0</v>
      </c>
      <c r="AA37" s="418">
        <f t="shared" si="15"/>
        <v>0</v>
      </c>
      <c r="AB37" s="418">
        <f t="shared" si="16"/>
        <v>0</v>
      </c>
      <c r="AC37" s="409">
        <f>'Ｈ８（1996）'!$AJ$134</f>
        <v>0</v>
      </c>
      <c r="AD37" s="418">
        <f t="shared" si="17"/>
        <v>0</v>
      </c>
      <c r="AE37" s="417">
        <f t="shared" si="18"/>
        <v>0</v>
      </c>
      <c r="AF37" s="409">
        <f>'Ｈ８（1996）'!$AJ$135</f>
        <v>0</v>
      </c>
      <c r="AG37" s="418">
        <f t="shared" si="19"/>
        <v>0</v>
      </c>
      <c r="AH37" s="417">
        <f t="shared" si="20"/>
        <v>0</v>
      </c>
      <c r="AI37" s="409">
        <f>'Ｈ８（1996）'!$AJ$136</f>
        <v>0</v>
      </c>
      <c r="AJ37" s="418">
        <f t="shared" si="21"/>
        <v>0</v>
      </c>
      <c r="AK37" s="418">
        <f t="shared" si="22"/>
        <v>0</v>
      </c>
      <c r="AL37" s="409">
        <f>'Ｈ８（1996）'!$AJ$137</f>
        <v>0</v>
      </c>
      <c r="AM37" s="418">
        <f t="shared" si="23"/>
        <v>0</v>
      </c>
      <c r="AN37" s="418">
        <f t="shared" si="24"/>
        <v>0</v>
      </c>
      <c r="AO37" s="409">
        <f>'Ｈ８（1996）'!$AJ$138</f>
        <v>0</v>
      </c>
      <c r="AP37" s="418">
        <f t="shared" si="25"/>
        <v>0</v>
      </c>
      <c r="AQ37" s="418">
        <f t="shared" si="26"/>
        <v>0</v>
      </c>
      <c r="AR37" s="409">
        <f>'Ｈ８（1996）'!$AJ$139</f>
        <v>0</v>
      </c>
      <c r="AS37" s="418">
        <f t="shared" si="27"/>
        <v>0</v>
      </c>
      <c r="AT37" s="418">
        <f t="shared" si="28"/>
        <v>0</v>
      </c>
      <c r="AU37" s="409">
        <f>'Ｈ８（1996）'!$AJ$140</f>
        <v>0</v>
      </c>
      <c r="AV37" s="418">
        <f t="shared" si="29"/>
        <v>0</v>
      </c>
      <c r="AW37" s="418">
        <f t="shared" si="30"/>
        <v>0</v>
      </c>
      <c r="AX37" s="409">
        <f>'Ｈ８（1996）'!$AJ$141</f>
        <v>0</v>
      </c>
      <c r="AY37" s="418">
        <f t="shared" si="31"/>
        <v>0</v>
      </c>
      <c r="AZ37" s="418">
        <f t="shared" si="32"/>
        <v>0</v>
      </c>
      <c r="BA37" s="409">
        <f>'Ｈ８（1996）'!$AJ$142</f>
        <v>0</v>
      </c>
      <c r="BB37" s="418">
        <f t="shared" si="33"/>
        <v>0</v>
      </c>
      <c r="BC37" s="418">
        <f t="shared" si="34"/>
        <v>0</v>
      </c>
      <c r="BD37" s="409">
        <f>'Ｈ８（1996）'!$AJ$143</f>
        <v>0</v>
      </c>
      <c r="BE37" s="418">
        <f t="shared" si="35"/>
        <v>0</v>
      </c>
      <c r="BF37" s="417">
        <f t="shared" si="36"/>
        <v>0</v>
      </c>
      <c r="BG37" s="409">
        <f>'Ｈ８（1996）'!$AJ$145</f>
        <v>0</v>
      </c>
      <c r="BH37" s="418">
        <f t="shared" si="37"/>
        <v>0</v>
      </c>
      <c r="BI37" s="418">
        <f t="shared" si="38"/>
        <v>0</v>
      </c>
      <c r="BJ37" s="409">
        <f>'Ｈ８（1996）'!$AJ$146</f>
        <v>0</v>
      </c>
      <c r="BK37" s="418">
        <f t="shared" si="39"/>
        <v>0</v>
      </c>
      <c r="BL37" s="418">
        <f t="shared" si="40"/>
        <v>0</v>
      </c>
      <c r="BM37" s="409">
        <f>'Ｈ８（1996）'!$AJ$147</f>
        <v>0</v>
      </c>
      <c r="BN37" s="418">
        <f t="shared" si="41"/>
        <v>0</v>
      </c>
      <c r="BO37" s="417">
        <f t="shared" si="42"/>
        <v>0</v>
      </c>
      <c r="BP37" s="407">
        <f>'Ｈ８（1996）'!$AJ$148</f>
        <v>16500</v>
      </c>
      <c r="BQ37" s="418">
        <f t="shared" si="43"/>
        <v>344</v>
      </c>
      <c r="BR37" s="418">
        <f t="shared" si="44"/>
        <v>5504</v>
      </c>
      <c r="BS37" s="409">
        <f>'Ｈ８（1996）'!$AJ$149</f>
        <v>0</v>
      </c>
      <c r="BT37" s="418">
        <f t="shared" si="45"/>
        <v>0</v>
      </c>
      <c r="BU37" s="418">
        <f t="shared" si="46"/>
        <v>0</v>
      </c>
      <c r="BV37" s="409">
        <f>'Ｈ８（1996）'!$AJ$150</f>
        <v>0</v>
      </c>
      <c r="BW37" s="418">
        <f t="shared" si="47"/>
        <v>0</v>
      </c>
      <c r="BX37" s="418">
        <f t="shared" si="48"/>
        <v>0</v>
      </c>
      <c r="BY37" s="409">
        <f>'Ｈ８（1996）'!$AJ$151</f>
        <v>0</v>
      </c>
      <c r="BZ37" s="418">
        <f t="shared" si="49"/>
        <v>0</v>
      </c>
      <c r="CA37" s="418">
        <f t="shared" si="50"/>
        <v>0</v>
      </c>
      <c r="CB37" s="409">
        <f>'Ｈ８（1996）'!$AJ$152</f>
        <v>0</v>
      </c>
      <c r="CC37" s="418">
        <f t="shared" si="51"/>
        <v>0</v>
      </c>
      <c r="CD37" s="418">
        <f t="shared" si="52"/>
        <v>0</v>
      </c>
      <c r="CE37" s="409">
        <f>'Ｈ８（1996）'!$AJ$153</f>
        <v>0</v>
      </c>
      <c r="CF37" s="418">
        <f t="shared" si="53"/>
        <v>0</v>
      </c>
      <c r="CG37" s="418">
        <f t="shared" si="54"/>
        <v>0</v>
      </c>
      <c r="CH37" s="409">
        <f>'Ｈ８（1996）'!$AJ$155</f>
        <v>0</v>
      </c>
      <c r="CI37" s="418">
        <f t="shared" si="55"/>
        <v>0</v>
      </c>
      <c r="CJ37" s="418">
        <f t="shared" si="56"/>
        <v>0</v>
      </c>
      <c r="CK37" s="409">
        <f>'Ｈ８（1996）'!$AJ$156</f>
        <v>0</v>
      </c>
      <c r="CL37" s="416">
        <f t="shared" si="57"/>
        <v>0</v>
      </c>
      <c r="CM37" s="418">
        <f t="shared" si="58"/>
        <v>0</v>
      </c>
      <c r="CN37" s="409">
        <f>'Ｈ８（1996）'!$AJ$157</f>
        <v>0</v>
      </c>
      <c r="CO37" s="418">
        <f t="shared" si="59"/>
        <v>0</v>
      </c>
      <c r="CP37" s="418">
        <f t="shared" si="60"/>
        <v>0</v>
      </c>
      <c r="CQ37" s="409">
        <f>'Ｈ８（1996）'!$AJ$158</f>
        <v>0</v>
      </c>
      <c r="CR37" s="418">
        <f t="shared" si="61"/>
        <v>0</v>
      </c>
      <c r="CS37" s="418">
        <f t="shared" si="62"/>
        <v>0</v>
      </c>
      <c r="CT37" s="409">
        <f>'Ｈ８（1996）'!$AJ$159</f>
        <v>0</v>
      </c>
      <c r="CU37" s="418">
        <f t="shared" si="63"/>
        <v>0</v>
      </c>
      <c r="CV37" s="418">
        <f t="shared" si="64"/>
        <v>0</v>
      </c>
      <c r="CW37" s="409">
        <f>'Ｈ８（1996）'!$AJ$160</f>
        <v>0</v>
      </c>
      <c r="CX37" s="418">
        <f t="shared" si="65"/>
        <v>0</v>
      </c>
      <c r="CY37" s="418">
        <f t="shared" si="66"/>
        <v>0</v>
      </c>
      <c r="CZ37" s="409">
        <f>'Ｈ８（1996）'!$AJ$161</f>
        <v>0</v>
      </c>
      <c r="DA37" s="418">
        <f t="shared" si="67"/>
        <v>0</v>
      </c>
      <c r="DB37" s="418">
        <f t="shared" si="68"/>
        <v>0</v>
      </c>
      <c r="DC37" s="409">
        <f>'Ｈ８（1996）'!$AJ$162</f>
        <v>0</v>
      </c>
      <c r="DD37" s="418">
        <f t="shared" si="69"/>
        <v>0</v>
      </c>
      <c r="DE37" s="417">
        <f t="shared" si="70"/>
        <v>0</v>
      </c>
      <c r="DF37" s="409">
        <f>'Ｈ８（1996）'!$AJ$164</f>
        <v>0</v>
      </c>
      <c r="DG37" s="418">
        <f t="shared" si="71"/>
        <v>0</v>
      </c>
      <c r="DH37" s="418">
        <f t="shared" si="72"/>
        <v>0</v>
      </c>
      <c r="DI37" s="409">
        <f>'Ｈ８（1996）'!$AJ$165</f>
        <v>0</v>
      </c>
      <c r="DJ37" s="416">
        <f t="shared" si="73"/>
        <v>0</v>
      </c>
      <c r="DK37" s="417">
        <f t="shared" si="74"/>
        <v>0</v>
      </c>
      <c r="DL37" s="409">
        <f>'Ｈ８（1996）'!$AJ$166</f>
        <v>0</v>
      </c>
      <c r="DM37" s="418">
        <f t="shared" si="75"/>
        <v>0</v>
      </c>
      <c r="DN37" s="418">
        <f t="shared" si="76"/>
        <v>0</v>
      </c>
      <c r="DO37" s="409">
        <f>'Ｈ８（1996）'!$AJ$167</f>
        <v>66666</v>
      </c>
      <c r="DP37" s="418">
        <f t="shared" si="77"/>
        <v>1333</v>
      </c>
      <c r="DQ37" s="418">
        <f t="shared" si="78"/>
        <v>21328</v>
      </c>
      <c r="DR37" s="409">
        <f>'Ｈ８（1996）'!$AJ$168</f>
        <v>0</v>
      </c>
      <c r="DS37" s="418">
        <f t="shared" si="79"/>
        <v>0</v>
      </c>
      <c r="DT37" s="418">
        <f t="shared" si="80"/>
        <v>0</v>
      </c>
      <c r="DU37" s="409">
        <f>'Ｈ８（1996）'!$AJ$169</f>
        <v>0</v>
      </c>
      <c r="DV37" s="418">
        <f t="shared" si="81"/>
        <v>0</v>
      </c>
      <c r="DW37" s="418">
        <f t="shared" si="82"/>
        <v>0</v>
      </c>
      <c r="DX37" s="409">
        <f>'Ｈ８（1996）'!$AJ$170</f>
        <v>0</v>
      </c>
      <c r="DY37" s="418">
        <f t="shared" si="83"/>
        <v>0</v>
      </c>
      <c r="DZ37" s="418">
        <f t="shared" si="84"/>
        <v>0</v>
      </c>
      <c r="EA37" s="409">
        <f>'Ｈ８（1996）'!$AJ$171</f>
        <v>0</v>
      </c>
      <c r="EB37" s="418">
        <f t="shared" si="85"/>
        <v>0</v>
      </c>
      <c r="EC37" s="418">
        <f t="shared" si="86"/>
        <v>0</v>
      </c>
      <c r="ED37" s="409">
        <f>'Ｈ８（1996）'!$AJ$172</f>
        <v>0</v>
      </c>
      <c r="EE37" s="418">
        <f t="shared" si="87"/>
        <v>0</v>
      </c>
      <c r="EF37" s="418">
        <f t="shared" si="88"/>
        <v>0</v>
      </c>
      <c r="EG37" s="409">
        <f>'Ｈ８（1996）'!$AJ$173</f>
        <v>0</v>
      </c>
      <c r="EH37" s="418">
        <f t="shared" si="89"/>
        <v>0</v>
      </c>
      <c r="EI37" s="418">
        <f t="shared" si="90"/>
        <v>0</v>
      </c>
      <c r="EJ37" s="409">
        <f>'Ｈ８（1996）'!$AJ$174</f>
        <v>0</v>
      </c>
      <c r="EK37" s="418">
        <f t="shared" si="91"/>
        <v>0</v>
      </c>
      <c r="EL37" s="417">
        <f t="shared" si="92"/>
        <v>0</v>
      </c>
      <c r="EM37" s="409">
        <f>'Ｈ８（1996）'!$AJ$175</f>
        <v>0</v>
      </c>
      <c r="EN37" s="418">
        <f t="shared" si="93"/>
        <v>0</v>
      </c>
      <c r="EO37" s="436">
        <f t="shared" si="94"/>
        <v>0</v>
      </c>
      <c r="EP37" s="407">
        <f t="shared" si="95"/>
        <v>91697</v>
      </c>
      <c r="EQ37" s="412">
        <f t="shared" si="96"/>
        <v>2018</v>
      </c>
      <c r="ER37" s="410">
        <f t="shared" si="97"/>
        <v>32288</v>
      </c>
    </row>
    <row r="38" spans="1:148" ht="17.100000000000001" customHeight="1">
      <c r="A38" s="376"/>
      <c r="B38" s="413"/>
      <c r="C38" s="414">
        <v>9</v>
      </c>
      <c r="D38" s="415">
        <f t="shared" si="0"/>
        <v>15</v>
      </c>
      <c r="E38" s="407">
        <f>'Ｈ９（1997）'!$AJ$124</f>
        <v>0</v>
      </c>
      <c r="F38" s="418">
        <f t="shared" si="1"/>
        <v>0</v>
      </c>
      <c r="G38" s="418">
        <f t="shared" si="2"/>
        <v>0</v>
      </c>
      <c r="H38" s="409">
        <f>'Ｈ９（1997）'!$AJ$125</f>
        <v>0</v>
      </c>
      <c r="I38" s="418">
        <f t="shared" si="3"/>
        <v>0</v>
      </c>
      <c r="J38" s="417">
        <f t="shared" si="4"/>
        <v>0</v>
      </c>
      <c r="K38" s="409">
        <f>'Ｈ９（1997）'!$AJ$127</f>
        <v>0</v>
      </c>
      <c r="L38" s="418">
        <f t="shared" si="5"/>
        <v>0</v>
      </c>
      <c r="M38" s="418">
        <f t="shared" si="6"/>
        <v>0</v>
      </c>
      <c r="N38" s="409">
        <f>'Ｈ９（1997）'!$AJ$128</f>
        <v>0</v>
      </c>
      <c r="O38" s="418">
        <f t="shared" si="7"/>
        <v>0</v>
      </c>
      <c r="P38" s="417">
        <f t="shared" si="8"/>
        <v>0</v>
      </c>
      <c r="Q38" s="409">
        <f>'Ｈ９（1997）'!$AJ$130</f>
        <v>0</v>
      </c>
      <c r="R38" s="418">
        <f t="shared" si="9"/>
        <v>0</v>
      </c>
      <c r="S38" s="418">
        <f t="shared" si="10"/>
        <v>0</v>
      </c>
      <c r="T38" s="409">
        <f>'Ｈ９（1997）'!$AJ$131</f>
        <v>1054</v>
      </c>
      <c r="U38" s="418">
        <f t="shared" si="11"/>
        <v>42</v>
      </c>
      <c r="V38" s="418">
        <f t="shared" si="12"/>
        <v>630</v>
      </c>
      <c r="W38" s="409">
        <f>'Ｈ９（1997）'!$AJ$132</f>
        <v>0</v>
      </c>
      <c r="X38" s="418">
        <f t="shared" si="13"/>
        <v>0</v>
      </c>
      <c r="Y38" s="418">
        <f t="shared" si="14"/>
        <v>0</v>
      </c>
      <c r="Z38" s="409">
        <f>'Ｈ９（1997）'!$AJ$133</f>
        <v>0</v>
      </c>
      <c r="AA38" s="418">
        <f t="shared" si="15"/>
        <v>0</v>
      </c>
      <c r="AB38" s="418">
        <f t="shared" si="16"/>
        <v>0</v>
      </c>
      <c r="AC38" s="409">
        <f>'Ｈ９（1997）'!$AJ$134</f>
        <v>0</v>
      </c>
      <c r="AD38" s="418">
        <f t="shared" si="17"/>
        <v>0</v>
      </c>
      <c r="AE38" s="417">
        <f t="shared" si="18"/>
        <v>0</v>
      </c>
      <c r="AF38" s="409">
        <f>'Ｈ９（1997）'!$AJ$135</f>
        <v>0</v>
      </c>
      <c r="AG38" s="418">
        <f t="shared" si="19"/>
        <v>0</v>
      </c>
      <c r="AH38" s="417">
        <f t="shared" si="20"/>
        <v>0</v>
      </c>
      <c r="AI38" s="409">
        <f>'Ｈ９（1997）'!$AJ$136</f>
        <v>0</v>
      </c>
      <c r="AJ38" s="418">
        <f t="shared" si="21"/>
        <v>0</v>
      </c>
      <c r="AK38" s="418">
        <f t="shared" si="22"/>
        <v>0</v>
      </c>
      <c r="AL38" s="409">
        <f>'Ｈ９（1997）'!$AJ$137</f>
        <v>0</v>
      </c>
      <c r="AM38" s="418">
        <f t="shared" si="23"/>
        <v>0</v>
      </c>
      <c r="AN38" s="418">
        <f t="shared" si="24"/>
        <v>0</v>
      </c>
      <c r="AO38" s="409">
        <f>'Ｈ９（1997）'!$AJ$138</f>
        <v>0</v>
      </c>
      <c r="AP38" s="418">
        <f t="shared" si="25"/>
        <v>0</v>
      </c>
      <c r="AQ38" s="418">
        <f t="shared" si="26"/>
        <v>0</v>
      </c>
      <c r="AR38" s="409">
        <f>'Ｈ９（1997）'!$AJ$139</f>
        <v>0</v>
      </c>
      <c r="AS38" s="418">
        <f t="shared" si="27"/>
        <v>0</v>
      </c>
      <c r="AT38" s="418">
        <f t="shared" si="28"/>
        <v>0</v>
      </c>
      <c r="AU38" s="409">
        <f>'Ｈ９（1997）'!$AJ$140</f>
        <v>0</v>
      </c>
      <c r="AV38" s="418">
        <f t="shared" si="29"/>
        <v>0</v>
      </c>
      <c r="AW38" s="418">
        <f t="shared" si="30"/>
        <v>0</v>
      </c>
      <c r="AX38" s="409">
        <f>'Ｈ９（1997）'!$AJ$141</f>
        <v>0</v>
      </c>
      <c r="AY38" s="418">
        <f t="shared" si="31"/>
        <v>0</v>
      </c>
      <c r="AZ38" s="418">
        <f t="shared" si="32"/>
        <v>0</v>
      </c>
      <c r="BA38" s="409">
        <f>'Ｈ９（1997）'!$AJ$142</f>
        <v>0</v>
      </c>
      <c r="BB38" s="418">
        <f t="shared" si="33"/>
        <v>0</v>
      </c>
      <c r="BC38" s="418">
        <f t="shared" si="34"/>
        <v>0</v>
      </c>
      <c r="BD38" s="409">
        <f>'Ｈ９（1997）'!$AJ$143</f>
        <v>0</v>
      </c>
      <c r="BE38" s="418">
        <f t="shared" si="35"/>
        <v>0</v>
      </c>
      <c r="BF38" s="417">
        <f t="shared" si="36"/>
        <v>0</v>
      </c>
      <c r="BG38" s="409">
        <f>'Ｈ９（1997）'!$AJ$145</f>
        <v>0</v>
      </c>
      <c r="BH38" s="418">
        <f t="shared" si="37"/>
        <v>0</v>
      </c>
      <c r="BI38" s="418">
        <f t="shared" si="38"/>
        <v>0</v>
      </c>
      <c r="BJ38" s="409">
        <f>'Ｈ９（1997）'!$AJ$146</f>
        <v>0</v>
      </c>
      <c r="BK38" s="418">
        <f t="shared" si="39"/>
        <v>0</v>
      </c>
      <c r="BL38" s="418">
        <f t="shared" si="40"/>
        <v>0</v>
      </c>
      <c r="BM38" s="409">
        <f>'Ｈ９（1997）'!$AJ$147</f>
        <v>0</v>
      </c>
      <c r="BN38" s="418">
        <f t="shared" si="41"/>
        <v>0</v>
      </c>
      <c r="BO38" s="417">
        <f t="shared" si="42"/>
        <v>0</v>
      </c>
      <c r="BP38" s="407">
        <f>'Ｈ９（1997）'!$AJ$148</f>
        <v>12676</v>
      </c>
      <c r="BQ38" s="418">
        <f t="shared" si="43"/>
        <v>264</v>
      </c>
      <c r="BR38" s="418">
        <f t="shared" si="44"/>
        <v>3960</v>
      </c>
      <c r="BS38" s="409">
        <f>'Ｈ９（1997）'!$AJ$149</f>
        <v>0</v>
      </c>
      <c r="BT38" s="418">
        <f t="shared" si="45"/>
        <v>0</v>
      </c>
      <c r="BU38" s="418">
        <f t="shared" si="46"/>
        <v>0</v>
      </c>
      <c r="BV38" s="409">
        <f>'Ｈ９（1997）'!$AJ$150</f>
        <v>0</v>
      </c>
      <c r="BW38" s="418">
        <f t="shared" si="47"/>
        <v>0</v>
      </c>
      <c r="BX38" s="418">
        <f t="shared" si="48"/>
        <v>0</v>
      </c>
      <c r="BY38" s="409">
        <f>'Ｈ９（1997）'!$AJ$151</f>
        <v>0</v>
      </c>
      <c r="BZ38" s="418">
        <f t="shared" si="49"/>
        <v>0</v>
      </c>
      <c r="CA38" s="418">
        <f t="shared" si="50"/>
        <v>0</v>
      </c>
      <c r="CB38" s="409">
        <f>'Ｈ９（1997）'!$AJ$152</f>
        <v>0</v>
      </c>
      <c r="CC38" s="418">
        <f t="shared" si="51"/>
        <v>0</v>
      </c>
      <c r="CD38" s="418">
        <f t="shared" si="52"/>
        <v>0</v>
      </c>
      <c r="CE38" s="409">
        <f>'Ｈ９（1997）'!$AJ$153</f>
        <v>0</v>
      </c>
      <c r="CF38" s="418">
        <f t="shared" si="53"/>
        <v>0</v>
      </c>
      <c r="CG38" s="418">
        <f t="shared" si="54"/>
        <v>0</v>
      </c>
      <c r="CH38" s="409">
        <f>'Ｈ９（1997）'!$AJ$155</f>
        <v>0</v>
      </c>
      <c r="CI38" s="418">
        <f t="shared" si="55"/>
        <v>0</v>
      </c>
      <c r="CJ38" s="418">
        <f t="shared" si="56"/>
        <v>0</v>
      </c>
      <c r="CK38" s="409">
        <f>'Ｈ９（1997）'!$AJ$156</f>
        <v>0</v>
      </c>
      <c r="CL38" s="416">
        <f t="shared" si="57"/>
        <v>0</v>
      </c>
      <c r="CM38" s="418">
        <f t="shared" si="58"/>
        <v>0</v>
      </c>
      <c r="CN38" s="409">
        <f>'Ｈ９（1997）'!$AJ$157</f>
        <v>0</v>
      </c>
      <c r="CO38" s="418">
        <f t="shared" si="59"/>
        <v>0</v>
      </c>
      <c r="CP38" s="418">
        <f t="shared" si="60"/>
        <v>0</v>
      </c>
      <c r="CQ38" s="409">
        <f>'Ｈ９（1997）'!$AJ$158</f>
        <v>0</v>
      </c>
      <c r="CR38" s="418">
        <f t="shared" si="61"/>
        <v>0</v>
      </c>
      <c r="CS38" s="418">
        <f t="shared" si="62"/>
        <v>0</v>
      </c>
      <c r="CT38" s="409">
        <f>'Ｈ９（1997）'!$AJ$159</f>
        <v>0</v>
      </c>
      <c r="CU38" s="418">
        <f t="shared" si="63"/>
        <v>0</v>
      </c>
      <c r="CV38" s="418">
        <f t="shared" si="64"/>
        <v>0</v>
      </c>
      <c r="CW38" s="409">
        <f>'Ｈ９（1997）'!$AJ$160</f>
        <v>0</v>
      </c>
      <c r="CX38" s="418">
        <f t="shared" si="65"/>
        <v>0</v>
      </c>
      <c r="CY38" s="418">
        <f t="shared" si="66"/>
        <v>0</v>
      </c>
      <c r="CZ38" s="409">
        <f>'Ｈ９（1997）'!$AJ$161</f>
        <v>0</v>
      </c>
      <c r="DA38" s="418">
        <f t="shared" si="67"/>
        <v>0</v>
      </c>
      <c r="DB38" s="418">
        <f t="shared" si="68"/>
        <v>0</v>
      </c>
      <c r="DC38" s="409">
        <f>'Ｈ９（1997）'!$AJ$162</f>
        <v>0</v>
      </c>
      <c r="DD38" s="418">
        <f t="shared" si="69"/>
        <v>0</v>
      </c>
      <c r="DE38" s="417">
        <f t="shared" si="70"/>
        <v>0</v>
      </c>
      <c r="DF38" s="409">
        <f>'Ｈ９（1997）'!$AJ$164</f>
        <v>0</v>
      </c>
      <c r="DG38" s="418">
        <f t="shared" si="71"/>
        <v>0</v>
      </c>
      <c r="DH38" s="418">
        <f t="shared" si="72"/>
        <v>0</v>
      </c>
      <c r="DI38" s="409">
        <f>'Ｈ９（1997）'!$AJ$165</f>
        <v>0</v>
      </c>
      <c r="DJ38" s="416">
        <f t="shared" si="73"/>
        <v>0</v>
      </c>
      <c r="DK38" s="417">
        <f t="shared" si="74"/>
        <v>0</v>
      </c>
      <c r="DL38" s="409">
        <f>'Ｈ９（1997）'!$AJ$166</f>
        <v>0</v>
      </c>
      <c r="DM38" s="418">
        <f t="shared" si="75"/>
        <v>0</v>
      </c>
      <c r="DN38" s="418">
        <f t="shared" si="76"/>
        <v>0</v>
      </c>
      <c r="DO38" s="409">
        <f>'Ｈ９（1997）'!$AJ$167</f>
        <v>20955</v>
      </c>
      <c r="DP38" s="418">
        <f t="shared" si="77"/>
        <v>419</v>
      </c>
      <c r="DQ38" s="418">
        <f t="shared" si="78"/>
        <v>6285</v>
      </c>
      <c r="DR38" s="409">
        <f>'Ｈ９（1997）'!$AJ$168</f>
        <v>0</v>
      </c>
      <c r="DS38" s="418">
        <f t="shared" si="79"/>
        <v>0</v>
      </c>
      <c r="DT38" s="418">
        <f t="shared" si="80"/>
        <v>0</v>
      </c>
      <c r="DU38" s="409">
        <f>'Ｈ９（1997）'!$AJ$169</f>
        <v>0</v>
      </c>
      <c r="DV38" s="418">
        <f t="shared" si="81"/>
        <v>0</v>
      </c>
      <c r="DW38" s="418">
        <f t="shared" si="82"/>
        <v>0</v>
      </c>
      <c r="DX38" s="409">
        <f>'Ｈ９（1997）'!$AJ$170</f>
        <v>0</v>
      </c>
      <c r="DY38" s="418">
        <f t="shared" si="83"/>
        <v>0</v>
      </c>
      <c r="DZ38" s="418">
        <f t="shared" si="84"/>
        <v>0</v>
      </c>
      <c r="EA38" s="409">
        <f>'Ｈ９（1997）'!$AJ$171</f>
        <v>0</v>
      </c>
      <c r="EB38" s="418">
        <f t="shared" si="85"/>
        <v>0</v>
      </c>
      <c r="EC38" s="418">
        <f t="shared" si="86"/>
        <v>0</v>
      </c>
      <c r="ED38" s="409">
        <f>'Ｈ９（1997）'!$AJ$172</f>
        <v>0</v>
      </c>
      <c r="EE38" s="418">
        <f t="shared" si="87"/>
        <v>0</v>
      </c>
      <c r="EF38" s="418">
        <f t="shared" si="88"/>
        <v>0</v>
      </c>
      <c r="EG38" s="409">
        <f>'Ｈ９（1997）'!$AJ$173</f>
        <v>0</v>
      </c>
      <c r="EH38" s="418">
        <f t="shared" si="89"/>
        <v>0</v>
      </c>
      <c r="EI38" s="418">
        <f t="shared" si="90"/>
        <v>0</v>
      </c>
      <c r="EJ38" s="409">
        <f>'Ｈ９（1997）'!$AJ$174</f>
        <v>0</v>
      </c>
      <c r="EK38" s="418">
        <f t="shared" si="91"/>
        <v>0</v>
      </c>
      <c r="EL38" s="417">
        <f t="shared" si="92"/>
        <v>0</v>
      </c>
      <c r="EM38" s="409">
        <f>'Ｈ９（1997）'!$AJ$175</f>
        <v>0</v>
      </c>
      <c r="EN38" s="418">
        <f t="shared" si="93"/>
        <v>0</v>
      </c>
      <c r="EO38" s="436">
        <f t="shared" si="94"/>
        <v>0</v>
      </c>
      <c r="EP38" s="407">
        <f t="shared" si="95"/>
        <v>34685</v>
      </c>
      <c r="EQ38" s="412">
        <f t="shared" si="96"/>
        <v>725</v>
      </c>
      <c r="ER38" s="410">
        <f t="shared" si="97"/>
        <v>10875</v>
      </c>
    </row>
    <row r="39" spans="1:148" ht="17.100000000000001" customHeight="1">
      <c r="A39" s="376"/>
      <c r="B39" s="413"/>
      <c r="C39" s="414">
        <v>10</v>
      </c>
      <c r="D39" s="415">
        <f t="shared" si="0"/>
        <v>14</v>
      </c>
      <c r="E39" s="407">
        <f>'Ｈ１０（1998）'!$AJ$124</f>
        <v>0</v>
      </c>
      <c r="F39" s="418">
        <f t="shared" si="1"/>
        <v>0</v>
      </c>
      <c r="G39" s="418">
        <f t="shared" si="2"/>
        <v>0</v>
      </c>
      <c r="H39" s="409">
        <f>'Ｈ１０（1998）'!$AJ$125</f>
        <v>0</v>
      </c>
      <c r="I39" s="418">
        <f t="shared" si="3"/>
        <v>0</v>
      </c>
      <c r="J39" s="417">
        <f t="shared" si="4"/>
        <v>0</v>
      </c>
      <c r="K39" s="409">
        <f>'Ｈ１０（1998）'!$AJ$127</f>
        <v>0</v>
      </c>
      <c r="L39" s="418">
        <f t="shared" si="5"/>
        <v>0</v>
      </c>
      <c r="M39" s="418">
        <f t="shared" si="6"/>
        <v>0</v>
      </c>
      <c r="N39" s="409">
        <f>'Ｈ１０（1998）'!$AJ$128</f>
        <v>9751</v>
      </c>
      <c r="O39" s="418">
        <f t="shared" si="7"/>
        <v>390</v>
      </c>
      <c r="P39" s="417">
        <f t="shared" si="8"/>
        <v>5460</v>
      </c>
      <c r="Q39" s="409">
        <f>'Ｈ１０（1998）'!$AJ$130</f>
        <v>0</v>
      </c>
      <c r="R39" s="418">
        <f t="shared" si="9"/>
        <v>0</v>
      </c>
      <c r="S39" s="418">
        <f t="shared" si="10"/>
        <v>0</v>
      </c>
      <c r="T39" s="409">
        <f>'Ｈ１０（1998）'!$AJ$131</f>
        <v>978</v>
      </c>
      <c r="U39" s="418">
        <f t="shared" si="11"/>
        <v>39</v>
      </c>
      <c r="V39" s="418">
        <f t="shared" si="12"/>
        <v>546</v>
      </c>
      <c r="W39" s="409">
        <f>'Ｈ１０（1998）'!$AJ$132</f>
        <v>0</v>
      </c>
      <c r="X39" s="418">
        <f t="shared" si="13"/>
        <v>0</v>
      </c>
      <c r="Y39" s="418">
        <f t="shared" si="14"/>
        <v>0</v>
      </c>
      <c r="Z39" s="409">
        <f>'Ｈ１０（1998）'!$AJ$133</f>
        <v>0</v>
      </c>
      <c r="AA39" s="418">
        <f t="shared" si="15"/>
        <v>0</v>
      </c>
      <c r="AB39" s="418">
        <f t="shared" si="16"/>
        <v>0</v>
      </c>
      <c r="AC39" s="409">
        <f>'Ｈ１０（1998）'!$AJ$134</f>
        <v>0</v>
      </c>
      <c r="AD39" s="418">
        <f t="shared" si="17"/>
        <v>0</v>
      </c>
      <c r="AE39" s="417">
        <f t="shared" si="18"/>
        <v>0</v>
      </c>
      <c r="AF39" s="409">
        <f>'Ｈ１０（1998）'!$AJ$135</f>
        <v>0</v>
      </c>
      <c r="AG39" s="418">
        <f t="shared" si="19"/>
        <v>0</v>
      </c>
      <c r="AH39" s="417">
        <f t="shared" si="20"/>
        <v>0</v>
      </c>
      <c r="AI39" s="409">
        <f>'Ｈ１０（1998）'!$AJ$136</f>
        <v>0</v>
      </c>
      <c r="AJ39" s="418">
        <f t="shared" si="21"/>
        <v>0</v>
      </c>
      <c r="AK39" s="418">
        <f t="shared" si="22"/>
        <v>0</v>
      </c>
      <c r="AL39" s="409">
        <f>'Ｈ１０（1998）'!$AJ$137</f>
        <v>0</v>
      </c>
      <c r="AM39" s="418">
        <f t="shared" si="23"/>
        <v>0</v>
      </c>
      <c r="AN39" s="418">
        <f t="shared" si="24"/>
        <v>0</v>
      </c>
      <c r="AO39" s="409">
        <f>'Ｈ１０（1998）'!$AJ$138</f>
        <v>0</v>
      </c>
      <c r="AP39" s="418">
        <f t="shared" si="25"/>
        <v>0</v>
      </c>
      <c r="AQ39" s="418">
        <f t="shared" si="26"/>
        <v>0</v>
      </c>
      <c r="AR39" s="409">
        <f>'Ｈ１０（1998）'!$AJ$139</f>
        <v>0</v>
      </c>
      <c r="AS39" s="418">
        <f t="shared" si="27"/>
        <v>0</v>
      </c>
      <c r="AT39" s="418">
        <f t="shared" si="28"/>
        <v>0</v>
      </c>
      <c r="AU39" s="409">
        <f>'Ｈ１０（1998）'!$AJ$140</f>
        <v>0</v>
      </c>
      <c r="AV39" s="418">
        <f t="shared" si="29"/>
        <v>0</v>
      </c>
      <c r="AW39" s="418">
        <f t="shared" si="30"/>
        <v>0</v>
      </c>
      <c r="AX39" s="409">
        <f>'Ｈ１０（1998）'!$AJ$141</f>
        <v>0</v>
      </c>
      <c r="AY39" s="418">
        <f t="shared" si="31"/>
        <v>0</v>
      </c>
      <c r="AZ39" s="418">
        <f t="shared" si="32"/>
        <v>0</v>
      </c>
      <c r="BA39" s="409">
        <f>'Ｈ１０（1998）'!$AJ$142</f>
        <v>0</v>
      </c>
      <c r="BB39" s="418">
        <f t="shared" si="33"/>
        <v>0</v>
      </c>
      <c r="BC39" s="418">
        <f t="shared" si="34"/>
        <v>0</v>
      </c>
      <c r="BD39" s="409">
        <f>'Ｈ１０（1998）'!$AJ$143</f>
        <v>0</v>
      </c>
      <c r="BE39" s="418">
        <f t="shared" si="35"/>
        <v>0</v>
      </c>
      <c r="BF39" s="417">
        <f t="shared" si="36"/>
        <v>0</v>
      </c>
      <c r="BG39" s="409">
        <f>'Ｈ１０（1998）'!$AJ$145</f>
        <v>0</v>
      </c>
      <c r="BH39" s="418">
        <f t="shared" si="37"/>
        <v>0</v>
      </c>
      <c r="BI39" s="418">
        <f t="shared" si="38"/>
        <v>0</v>
      </c>
      <c r="BJ39" s="409">
        <f>'Ｈ１０（1998）'!$AJ$146</f>
        <v>0</v>
      </c>
      <c r="BK39" s="418">
        <f t="shared" si="39"/>
        <v>0</v>
      </c>
      <c r="BL39" s="418">
        <f t="shared" si="40"/>
        <v>0</v>
      </c>
      <c r="BM39" s="409">
        <f>'Ｈ１０（1998）'!$AJ$147</f>
        <v>0</v>
      </c>
      <c r="BN39" s="418">
        <f t="shared" si="41"/>
        <v>0</v>
      </c>
      <c r="BO39" s="417">
        <f t="shared" si="42"/>
        <v>0</v>
      </c>
      <c r="BP39" s="407">
        <f>'Ｈ１０（1998）'!$AJ$148</f>
        <v>9081</v>
      </c>
      <c r="BQ39" s="418">
        <f t="shared" si="43"/>
        <v>189</v>
      </c>
      <c r="BR39" s="418">
        <f t="shared" si="44"/>
        <v>2646</v>
      </c>
      <c r="BS39" s="409">
        <f>'Ｈ１０（1998）'!$AJ$149</f>
        <v>0</v>
      </c>
      <c r="BT39" s="418">
        <f t="shared" si="45"/>
        <v>0</v>
      </c>
      <c r="BU39" s="418">
        <f t="shared" si="46"/>
        <v>0</v>
      </c>
      <c r="BV39" s="409">
        <f>'Ｈ１０（1998）'!$AJ$150</f>
        <v>0</v>
      </c>
      <c r="BW39" s="418">
        <f t="shared" si="47"/>
        <v>0</v>
      </c>
      <c r="BX39" s="418">
        <f t="shared" si="48"/>
        <v>0</v>
      </c>
      <c r="BY39" s="409">
        <f>'Ｈ１０（1998）'!$AJ$151</f>
        <v>0</v>
      </c>
      <c r="BZ39" s="418">
        <f t="shared" si="49"/>
        <v>0</v>
      </c>
      <c r="CA39" s="418">
        <f t="shared" si="50"/>
        <v>0</v>
      </c>
      <c r="CB39" s="409">
        <f>'Ｈ１０（1998）'!$AJ$152</f>
        <v>0</v>
      </c>
      <c r="CC39" s="418">
        <f t="shared" si="51"/>
        <v>0</v>
      </c>
      <c r="CD39" s="418">
        <f t="shared" si="52"/>
        <v>0</v>
      </c>
      <c r="CE39" s="409">
        <f>'Ｈ１０（1998）'!$AJ$153</f>
        <v>0</v>
      </c>
      <c r="CF39" s="418">
        <f t="shared" si="53"/>
        <v>0</v>
      </c>
      <c r="CG39" s="418">
        <f t="shared" si="54"/>
        <v>0</v>
      </c>
      <c r="CH39" s="409">
        <f>'Ｈ１０（1998）'!$AJ$155</f>
        <v>0</v>
      </c>
      <c r="CI39" s="418">
        <f t="shared" si="55"/>
        <v>0</v>
      </c>
      <c r="CJ39" s="418">
        <f t="shared" si="56"/>
        <v>0</v>
      </c>
      <c r="CK39" s="409">
        <f>'Ｈ１０（1998）'!$AJ$156</f>
        <v>0</v>
      </c>
      <c r="CL39" s="416">
        <f t="shared" si="57"/>
        <v>0</v>
      </c>
      <c r="CM39" s="418">
        <f t="shared" si="58"/>
        <v>0</v>
      </c>
      <c r="CN39" s="409">
        <f>'Ｈ１０（1998）'!$AJ$157</f>
        <v>0</v>
      </c>
      <c r="CO39" s="418">
        <f t="shared" si="59"/>
        <v>0</v>
      </c>
      <c r="CP39" s="418">
        <f t="shared" si="60"/>
        <v>0</v>
      </c>
      <c r="CQ39" s="409">
        <f>'Ｈ１０（1998）'!$AJ$158</f>
        <v>0</v>
      </c>
      <c r="CR39" s="418">
        <f t="shared" si="61"/>
        <v>0</v>
      </c>
      <c r="CS39" s="418">
        <f t="shared" si="62"/>
        <v>0</v>
      </c>
      <c r="CT39" s="409">
        <f>'Ｈ１０（1998）'!$AJ$159</f>
        <v>0</v>
      </c>
      <c r="CU39" s="418">
        <f t="shared" si="63"/>
        <v>0</v>
      </c>
      <c r="CV39" s="418">
        <f t="shared" si="64"/>
        <v>0</v>
      </c>
      <c r="CW39" s="409">
        <f>'Ｈ１０（1998）'!$AJ$160</f>
        <v>0</v>
      </c>
      <c r="CX39" s="418">
        <f t="shared" si="65"/>
        <v>0</v>
      </c>
      <c r="CY39" s="418">
        <f t="shared" si="66"/>
        <v>0</v>
      </c>
      <c r="CZ39" s="409">
        <f>'Ｈ１０（1998）'!$AJ$161</f>
        <v>0</v>
      </c>
      <c r="DA39" s="418">
        <f t="shared" si="67"/>
        <v>0</v>
      </c>
      <c r="DB39" s="418">
        <f t="shared" si="68"/>
        <v>0</v>
      </c>
      <c r="DC39" s="409">
        <f>'Ｈ１０（1998）'!$AJ$162</f>
        <v>0</v>
      </c>
      <c r="DD39" s="418">
        <f t="shared" si="69"/>
        <v>0</v>
      </c>
      <c r="DE39" s="417">
        <f t="shared" si="70"/>
        <v>0</v>
      </c>
      <c r="DF39" s="409">
        <f>'Ｈ１０（1998）'!$AJ$164</f>
        <v>0</v>
      </c>
      <c r="DG39" s="418">
        <f t="shared" si="71"/>
        <v>0</v>
      </c>
      <c r="DH39" s="418">
        <f t="shared" si="72"/>
        <v>0</v>
      </c>
      <c r="DI39" s="409">
        <f>'Ｈ１０（1998）'!$AJ$165</f>
        <v>0</v>
      </c>
      <c r="DJ39" s="416">
        <f t="shared" si="73"/>
        <v>0</v>
      </c>
      <c r="DK39" s="417">
        <f t="shared" si="74"/>
        <v>0</v>
      </c>
      <c r="DL39" s="409">
        <f>'Ｈ１０（1998）'!$AJ$166</f>
        <v>0</v>
      </c>
      <c r="DM39" s="418">
        <f t="shared" si="75"/>
        <v>0</v>
      </c>
      <c r="DN39" s="418">
        <f t="shared" si="76"/>
        <v>0</v>
      </c>
      <c r="DO39" s="409">
        <f>'Ｈ１０（1998）'!$AJ$167</f>
        <v>22967</v>
      </c>
      <c r="DP39" s="418">
        <f t="shared" si="77"/>
        <v>459</v>
      </c>
      <c r="DQ39" s="418">
        <f t="shared" si="78"/>
        <v>6426</v>
      </c>
      <c r="DR39" s="409">
        <f>'Ｈ１０（1998）'!$AJ$168</f>
        <v>0</v>
      </c>
      <c r="DS39" s="418">
        <f t="shared" si="79"/>
        <v>0</v>
      </c>
      <c r="DT39" s="418">
        <f t="shared" si="80"/>
        <v>0</v>
      </c>
      <c r="DU39" s="409">
        <f>'Ｈ１０（1998）'!$AJ$169</f>
        <v>0</v>
      </c>
      <c r="DV39" s="418">
        <f t="shared" si="81"/>
        <v>0</v>
      </c>
      <c r="DW39" s="418">
        <f t="shared" si="82"/>
        <v>0</v>
      </c>
      <c r="DX39" s="409">
        <f>'Ｈ１０（1998）'!$AJ$170</f>
        <v>0</v>
      </c>
      <c r="DY39" s="418">
        <f t="shared" si="83"/>
        <v>0</v>
      </c>
      <c r="DZ39" s="418">
        <f t="shared" si="84"/>
        <v>0</v>
      </c>
      <c r="EA39" s="409">
        <f>'Ｈ１０（1998）'!$AJ$171</f>
        <v>0</v>
      </c>
      <c r="EB39" s="418">
        <f t="shared" si="85"/>
        <v>0</v>
      </c>
      <c r="EC39" s="418">
        <f t="shared" si="86"/>
        <v>0</v>
      </c>
      <c r="ED39" s="409">
        <f>'Ｈ１０（1998）'!$AJ$172</f>
        <v>0</v>
      </c>
      <c r="EE39" s="418">
        <f t="shared" si="87"/>
        <v>0</v>
      </c>
      <c r="EF39" s="418">
        <f t="shared" si="88"/>
        <v>0</v>
      </c>
      <c r="EG39" s="409">
        <f>'Ｈ１０（1998）'!$AJ$173</f>
        <v>0</v>
      </c>
      <c r="EH39" s="418">
        <f t="shared" si="89"/>
        <v>0</v>
      </c>
      <c r="EI39" s="418">
        <f t="shared" si="90"/>
        <v>0</v>
      </c>
      <c r="EJ39" s="409">
        <f>'Ｈ１０（1998）'!$AJ$174</f>
        <v>6078</v>
      </c>
      <c r="EK39" s="418">
        <f t="shared" si="91"/>
        <v>122</v>
      </c>
      <c r="EL39" s="417">
        <f t="shared" si="92"/>
        <v>1708</v>
      </c>
      <c r="EM39" s="409">
        <f>'Ｈ１０（1998）'!$AJ$175</f>
        <v>0</v>
      </c>
      <c r="EN39" s="418">
        <f t="shared" si="93"/>
        <v>0</v>
      </c>
      <c r="EO39" s="436">
        <f t="shared" si="94"/>
        <v>0</v>
      </c>
      <c r="EP39" s="407">
        <f t="shared" si="95"/>
        <v>48855</v>
      </c>
      <c r="EQ39" s="412">
        <f t="shared" si="96"/>
        <v>1199</v>
      </c>
      <c r="ER39" s="410">
        <f t="shared" si="97"/>
        <v>16786</v>
      </c>
    </row>
    <row r="40" spans="1:148" ht="17.100000000000001" customHeight="1">
      <c r="A40" s="376"/>
      <c r="B40" s="413"/>
      <c r="C40" s="414">
        <v>11</v>
      </c>
      <c r="D40" s="415">
        <f t="shared" si="0"/>
        <v>13</v>
      </c>
      <c r="E40" s="407">
        <f>'Ｈ１１（1999）'!$AJ$124</f>
        <v>0</v>
      </c>
      <c r="F40" s="418">
        <f t="shared" si="1"/>
        <v>0</v>
      </c>
      <c r="G40" s="418">
        <f t="shared" si="2"/>
        <v>0</v>
      </c>
      <c r="H40" s="409">
        <f>'Ｈ１１（1999）'!$AJ$125</f>
        <v>0</v>
      </c>
      <c r="I40" s="418">
        <f t="shared" si="3"/>
        <v>0</v>
      </c>
      <c r="J40" s="417">
        <f t="shared" si="4"/>
        <v>0</v>
      </c>
      <c r="K40" s="409">
        <f>'Ｈ１１（1999）'!$AJ$127</f>
        <v>0</v>
      </c>
      <c r="L40" s="418">
        <f t="shared" si="5"/>
        <v>0</v>
      </c>
      <c r="M40" s="418">
        <f t="shared" si="6"/>
        <v>0</v>
      </c>
      <c r="N40" s="409">
        <f>'Ｈ１１（1999）'!$AJ$128</f>
        <v>0</v>
      </c>
      <c r="O40" s="418">
        <f t="shared" si="7"/>
        <v>0</v>
      </c>
      <c r="P40" s="417">
        <f t="shared" si="8"/>
        <v>0</v>
      </c>
      <c r="Q40" s="409">
        <f>'Ｈ１１（1999）'!$AJ$130</f>
        <v>0</v>
      </c>
      <c r="R40" s="418">
        <f t="shared" si="9"/>
        <v>0</v>
      </c>
      <c r="S40" s="418">
        <f t="shared" si="10"/>
        <v>0</v>
      </c>
      <c r="T40" s="409">
        <f>'Ｈ１１（1999）'!$AJ$131</f>
        <v>3671</v>
      </c>
      <c r="U40" s="418">
        <f t="shared" si="11"/>
        <v>147</v>
      </c>
      <c r="V40" s="418">
        <f t="shared" si="12"/>
        <v>1911</v>
      </c>
      <c r="W40" s="409">
        <f>'Ｈ１１（1999）'!$AJ$132</f>
        <v>0</v>
      </c>
      <c r="X40" s="418">
        <f t="shared" si="13"/>
        <v>0</v>
      </c>
      <c r="Y40" s="418">
        <f t="shared" si="14"/>
        <v>0</v>
      </c>
      <c r="Z40" s="409">
        <f>'Ｈ１１（1999）'!$AJ$133</f>
        <v>0</v>
      </c>
      <c r="AA40" s="418">
        <f t="shared" si="15"/>
        <v>0</v>
      </c>
      <c r="AB40" s="418">
        <f t="shared" si="16"/>
        <v>0</v>
      </c>
      <c r="AC40" s="409">
        <f>'Ｈ１１（1999）'!$AJ$134</f>
        <v>0</v>
      </c>
      <c r="AD40" s="418">
        <f t="shared" si="17"/>
        <v>0</v>
      </c>
      <c r="AE40" s="417">
        <f t="shared" si="18"/>
        <v>0</v>
      </c>
      <c r="AF40" s="409">
        <f>'Ｈ１１（1999）'!$AJ$135</f>
        <v>0</v>
      </c>
      <c r="AG40" s="418">
        <f t="shared" si="19"/>
        <v>0</v>
      </c>
      <c r="AH40" s="417">
        <f t="shared" si="20"/>
        <v>0</v>
      </c>
      <c r="AI40" s="409">
        <f>'Ｈ１１（1999）'!$AJ$136</f>
        <v>0</v>
      </c>
      <c r="AJ40" s="418">
        <f t="shared" si="21"/>
        <v>0</v>
      </c>
      <c r="AK40" s="418">
        <f t="shared" si="22"/>
        <v>0</v>
      </c>
      <c r="AL40" s="409">
        <f>'Ｈ１１（1999）'!$AJ$137</f>
        <v>0</v>
      </c>
      <c r="AM40" s="418">
        <f t="shared" si="23"/>
        <v>0</v>
      </c>
      <c r="AN40" s="418">
        <f t="shared" si="24"/>
        <v>0</v>
      </c>
      <c r="AO40" s="409">
        <f>'Ｈ１１（1999）'!$AJ$138</f>
        <v>0</v>
      </c>
      <c r="AP40" s="418">
        <f t="shared" si="25"/>
        <v>0</v>
      </c>
      <c r="AQ40" s="418">
        <f t="shared" si="26"/>
        <v>0</v>
      </c>
      <c r="AR40" s="409">
        <f>'Ｈ１１（1999）'!$AJ$139</f>
        <v>0</v>
      </c>
      <c r="AS40" s="418">
        <f t="shared" si="27"/>
        <v>0</v>
      </c>
      <c r="AT40" s="418">
        <f t="shared" si="28"/>
        <v>0</v>
      </c>
      <c r="AU40" s="409">
        <f>'Ｈ１１（1999）'!$AJ$140</f>
        <v>0</v>
      </c>
      <c r="AV40" s="418">
        <f t="shared" si="29"/>
        <v>0</v>
      </c>
      <c r="AW40" s="418">
        <f t="shared" si="30"/>
        <v>0</v>
      </c>
      <c r="AX40" s="409">
        <f>'Ｈ１１（1999）'!$AJ$141</f>
        <v>0</v>
      </c>
      <c r="AY40" s="418">
        <f t="shared" si="31"/>
        <v>0</v>
      </c>
      <c r="AZ40" s="418">
        <f t="shared" si="32"/>
        <v>0</v>
      </c>
      <c r="BA40" s="409">
        <f>'Ｈ１１（1999）'!$AJ$142</f>
        <v>0</v>
      </c>
      <c r="BB40" s="418">
        <f t="shared" si="33"/>
        <v>0</v>
      </c>
      <c r="BC40" s="418">
        <f t="shared" si="34"/>
        <v>0</v>
      </c>
      <c r="BD40" s="409">
        <f>'Ｈ１１（1999）'!$AJ$143</f>
        <v>0</v>
      </c>
      <c r="BE40" s="418">
        <f t="shared" si="35"/>
        <v>0</v>
      </c>
      <c r="BF40" s="417">
        <f t="shared" si="36"/>
        <v>0</v>
      </c>
      <c r="BG40" s="409">
        <f>'Ｈ１１（1999）'!$AJ$145</f>
        <v>0</v>
      </c>
      <c r="BH40" s="418">
        <f t="shared" si="37"/>
        <v>0</v>
      </c>
      <c r="BI40" s="418">
        <f t="shared" si="38"/>
        <v>0</v>
      </c>
      <c r="BJ40" s="409">
        <f>'Ｈ１１（1999）'!$AJ$146</f>
        <v>0</v>
      </c>
      <c r="BK40" s="418">
        <f t="shared" si="39"/>
        <v>0</v>
      </c>
      <c r="BL40" s="418">
        <f t="shared" si="40"/>
        <v>0</v>
      </c>
      <c r="BM40" s="409">
        <f>'Ｈ１１（1999）'!$AJ$147</f>
        <v>0</v>
      </c>
      <c r="BN40" s="418">
        <f t="shared" si="41"/>
        <v>0</v>
      </c>
      <c r="BO40" s="417">
        <f t="shared" si="42"/>
        <v>0</v>
      </c>
      <c r="BP40" s="407">
        <f>'Ｈ１１（1999）'!$AJ$148</f>
        <v>0</v>
      </c>
      <c r="BQ40" s="418">
        <f t="shared" si="43"/>
        <v>0</v>
      </c>
      <c r="BR40" s="418">
        <f t="shared" si="44"/>
        <v>0</v>
      </c>
      <c r="BS40" s="409">
        <f>'Ｈ１１（1999）'!$AJ$149</f>
        <v>0</v>
      </c>
      <c r="BT40" s="418">
        <f t="shared" si="45"/>
        <v>0</v>
      </c>
      <c r="BU40" s="418">
        <f t="shared" si="46"/>
        <v>0</v>
      </c>
      <c r="BV40" s="409">
        <f>'Ｈ１１（1999）'!$AJ$150</f>
        <v>0</v>
      </c>
      <c r="BW40" s="418">
        <f t="shared" si="47"/>
        <v>0</v>
      </c>
      <c r="BX40" s="418">
        <f t="shared" si="48"/>
        <v>0</v>
      </c>
      <c r="BY40" s="409">
        <f>'Ｈ１１（1999）'!$AJ$151</f>
        <v>0</v>
      </c>
      <c r="BZ40" s="418">
        <f t="shared" si="49"/>
        <v>0</v>
      </c>
      <c r="CA40" s="418">
        <f t="shared" si="50"/>
        <v>0</v>
      </c>
      <c r="CB40" s="409">
        <f>'Ｈ１１（1999）'!$AJ$152</f>
        <v>0</v>
      </c>
      <c r="CC40" s="418">
        <f t="shared" si="51"/>
        <v>0</v>
      </c>
      <c r="CD40" s="418">
        <f t="shared" si="52"/>
        <v>0</v>
      </c>
      <c r="CE40" s="409">
        <f>'Ｈ１１（1999）'!$AJ$153</f>
        <v>0</v>
      </c>
      <c r="CF40" s="418">
        <f t="shared" si="53"/>
        <v>0</v>
      </c>
      <c r="CG40" s="418">
        <f t="shared" si="54"/>
        <v>0</v>
      </c>
      <c r="CH40" s="409">
        <f>'Ｈ１１（1999）'!$AJ$155</f>
        <v>0</v>
      </c>
      <c r="CI40" s="418">
        <f t="shared" si="55"/>
        <v>0</v>
      </c>
      <c r="CJ40" s="418">
        <f t="shared" si="56"/>
        <v>0</v>
      </c>
      <c r="CK40" s="409">
        <f>'Ｈ１１（1999）'!$AJ$156</f>
        <v>0</v>
      </c>
      <c r="CL40" s="416">
        <f t="shared" si="57"/>
        <v>0</v>
      </c>
      <c r="CM40" s="418">
        <f t="shared" si="58"/>
        <v>0</v>
      </c>
      <c r="CN40" s="409">
        <f>'Ｈ１１（1999）'!$AJ$157</f>
        <v>0</v>
      </c>
      <c r="CO40" s="418">
        <f t="shared" si="59"/>
        <v>0</v>
      </c>
      <c r="CP40" s="418">
        <f t="shared" si="60"/>
        <v>0</v>
      </c>
      <c r="CQ40" s="409">
        <f>'Ｈ１１（1999）'!$AJ$158</f>
        <v>0</v>
      </c>
      <c r="CR40" s="418">
        <f t="shared" si="61"/>
        <v>0</v>
      </c>
      <c r="CS40" s="418">
        <f t="shared" si="62"/>
        <v>0</v>
      </c>
      <c r="CT40" s="409">
        <f>'Ｈ１１（1999）'!$AJ$159</f>
        <v>0</v>
      </c>
      <c r="CU40" s="418">
        <f t="shared" si="63"/>
        <v>0</v>
      </c>
      <c r="CV40" s="418">
        <f t="shared" si="64"/>
        <v>0</v>
      </c>
      <c r="CW40" s="409">
        <f>'Ｈ１１（1999）'!$AJ$160</f>
        <v>0</v>
      </c>
      <c r="CX40" s="418">
        <f t="shared" si="65"/>
        <v>0</v>
      </c>
      <c r="CY40" s="418">
        <f t="shared" si="66"/>
        <v>0</v>
      </c>
      <c r="CZ40" s="409">
        <f>'Ｈ１１（1999）'!$AJ$161</f>
        <v>0</v>
      </c>
      <c r="DA40" s="418">
        <f t="shared" si="67"/>
        <v>0</v>
      </c>
      <c r="DB40" s="418">
        <f t="shared" si="68"/>
        <v>0</v>
      </c>
      <c r="DC40" s="409">
        <f>'Ｈ１１（1999）'!$AJ$162</f>
        <v>0</v>
      </c>
      <c r="DD40" s="418">
        <f t="shared" si="69"/>
        <v>0</v>
      </c>
      <c r="DE40" s="417">
        <f t="shared" si="70"/>
        <v>0</v>
      </c>
      <c r="DF40" s="409">
        <f>'Ｈ１１（1999）'!$AJ$164</f>
        <v>0</v>
      </c>
      <c r="DG40" s="418">
        <f t="shared" si="71"/>
        <v>0</v>
      </c>
      <c r="DH40" s="418">
        <f t="shared" si="72"/>
        <v>0</v>
      </c>
      <c r="DI40" s="409">
        <f>'Ｈ１１（1999）'!$AJ$165</f>
        <v>0</v>
      </c>
      <c r="DJ40" s="416">
        <f t="shared" si="73"/>
        <v>0</v>
      </c>
      <c r="DK40" s="417">
        <f t="shared" si="74"/>
        <v>0</v>
      </c>
      <c r="DL40" s="409">
        <f>'Ｈ１１（1999）'!$AJ$166</f>
        <v>0</v>
      </c>
      <c r="DM40" s="418">
        <f t="shared" si="75"/>
        <v>0</v>
      </c>
      <c r="DN40" s="418">
        <f t="shared" si="76"/>
        <v>0</v>
      </c>
      <c r="DO40" s="409">
        <f>'Ｈ１１（1999）'!$AJ$167</f>
        <v>0</v>
      </c>
      <c r="DP40" s="418">
        <f t="shared" si="77"/>
        <v>0</v>
      </c>
      <c r="DQ40" s="418">
        <f t="shared" si="78"/>
        <v>0</v>
      </c>
      <c r="DR40" s="409">
        <f>'Ｈ１１（1999）'!$AJ$168</f>
        <v>0</v>
      </c>
      <c r="DS40" s="418">
        <f t="shared" si="79"/>
        <v>0</v>
      </c>
      <c r="DT40" s="418">
        <f t="shared" si="80"/>
        <v>0</v>
      </c>
      <c r="DU40" s="409">
        <f>'Ｈ１１（1999）'!$AJ$169</f>
        <v>0</v>
      </c>
      <c r="DV40" s="418">
        <f t="shared" si="81"/>
        <v>0</v>
      </c>
      <c r="DW40" s="418">
        <f t="shared" si="82"/>
        <v>0</v>
      </c>
      <c r="DX40" s="409">
        <f>'Ｈ１１（1999）'!$AJ$170</f>
        <v>0</v>
      </c>
      <c r="DY40" s="418">
        <f t="shared" si="83"/>
        <v>0</v>
      </c>
      <c r="DZ40" s="418">
        <f t="shared" si="84"/>
        <v>0</v>
      </c>
      <c r="EA40" s="409">
        <f>'Ｈ１１（1999）'!$AJ$171</f>
        <v>0</v>
      </c>
      <c r="EB40" s="418">
        <f t="shared" si="85"/>
        <v>0</v>
      </c>
      <c r="EC40" s="418">
        <f t="shared" si="86"/>
        <v>0</v>
      </c>
      <c r="ED40" s="409">
        <f>'Ｈ１１（1999）'!$AJ$172</f>
        <v>0</v>
      </c>
      <c r="EE40" s="418">
        <f t="shared" si="87"/>
        <v>0</v>
      </c>
      <c r="EF40" s="418">
        <f t="shared" si="88"/>
        <v>0</v>
      </c>
      <c r="EG40" s="409">
        <f>'Ｈ１１（1999）'!$AJ$173</f>
        <v>0</v>
      </c>
      <c r="EH40" s="418">
        <f t="shared" si="89"/>
        <v>0</v>
      </c>
      <c r="EI40" s="418">
        <f t="shared" si="90"/>
        <v>0</v>
      </c>
      <c r="EJ40" s="409">
        <f>'Ｈ１１（1999）'!$AJ$174</f>
        <v>0</v>
      </c>
      <c r="EK40" s="418">
        <f t="shared" si="91"/>
        <v>0</v>
      </c>
      <c r="EL40" s="417">
        <f t="shared" si="92"/>
        <v>0</v>
      </c>
      <c r="EM40" s="409">
        <f>'Ｈ１１（1999）'!$AJ$175</f>
        <v>0</v>
      </c>
      <c r="EN40" s="418">
        <f t="shared" si="93"/>
        <v>0</v>
      </c>
      <c r="EO40" s="436">
        <f t="shared" si="94"/>
        <v>0</v>
      </c>
      <c r="EP40" s="407">
        <f t="shared" si="95"/>
        <v>3671</v>
      </c>
      <c r="EQ40" s="412">
        <f t="shared" si="96"/>
        <v>147</v>
      </c>
      <c r="ER40" s="410">
        <f t="shared" si="97"/>
        <v>1911</v>
      </c>
    </row>
    <row r="41" spans="1:148" ht="17.100000000000001" customHeight="1">
      <c r="A41" s="376"/>
      <c r="B41" s="413"/>
      <c r="C41" s="414">
        <v>12</v>
      </c>
      <c r="D41" s="415">
        <f t="shared" si="0"/>
        <v>12</v>
      </c>
      <c r="E41" s="407">
        <f>'Ｈ１２（2000）'!$AJ$124</f>
        <v>0</v>
      </c>
      <c r="F41" s="418">
        <f t="shared" si="1"/>
        <v>0</v>
      </c>
      <c r="G41" s="418">
        <f t="shared" si="2"/>
        <v>0</v>
      </c>
      <c r="H41" s="409">
        <f>'Ｈ１２（2000）'!$AJ$125</f>
        <v>0</v>
      </c>
      <c r="I41" s="418">
        <f t="shared" si="3"/>
        <v>0</v>
      </c>
      <c r="J41" s="417">
        <f t="shared" si="4"/>
        <v>0</v>
      </c>
      <c r="K41" s="409">
        <f>'Ｈ１２（2000）'!$AJ$127</f>
        <v>0</v>
      </c>
      <c r="L41" s="418">
        <f t="shared" si="5"/>
        <v>0</v>
      </c>
      <c r="M41" s="418">
        <f t="shared" si="6"/>
        <v>0</v>
      </c>
      <c r="N41" s="409">
        <f>'Ｈ１２（2000）'!$AJ$128</f>
        <v>0</v>
      </c>
      <c r="O41" s="418">
        <f t="shared" si="7"/>
        <v>0</v>
      </c>
      <c r="P41" s="417">
        <f t="shared" si="8"/>
        <v>0</v>
      </c>
      <c r="Q41" s="409">
        <f>'Ｈ１２（2000）'!$AJ$130</f>
        <v>0</v>
      </c>
      <c r="R41" s="418">
        <f t="shared" si="9"/>
        <v>0</v>
      </c>
      <c r="S41" s="418">
        <f t="shared" si="10"/>
        <v>0</v>
      </c>
      <c r="T41" s="409">
        <f>'Ｈ１２（2000）'!$AJ$131</f>
        <v>768</v>
      </c>
      <c r="U41" s="418">
        <f t="shared" si="11"/>
        <v>31</v>
      </c>
      <c r="V41" s="418">
        <f t="shared" si="12"/>
        <v>372</v>
      </c>
      <c r="W41" s="409">
        <f>'Ｈ１２（2000）'!$AJ$132</f>
        <v>0</v>
      </c>
      <c r="X41" s="418">
        <f t="shared" si="13"/>
        <v>0</v>
      </c>
      <c r="Y41" s="418">
        <f t="shared" si="14"/>
        <v>0</v>
      </c>
      <c r="Z41" s="409">
        <f>'Ｈ１２（2000）'!$AJ$133</f>
        <v>0</v>
      </c>
      <c r="AA41" s="418">
        <f t="shared" si="15"/>
        <v>0</v>
      </c>
      <c r="AB41" s="418">
        <f t="shared" si="16"/>
        <v>0</v>
      </c>
      <c r="AC41" s="409">
        <f>'Ｈ１２（2000）'!$AJ$134</f>
        <v>0</v>
      </c>
      <c r="AD41" s="418">
        <f t="shared" si="17"/>
        <v>0</v>
      </c>
      <c r="AE41" s="417">
        <f t="shared" si="18"/>
        <v>0</v>
      </c>
      <c r="AF41" s="409">
        <f>'Ｈ１２（2000）'!$AJ$135</f>
        <v>0</v>
      </c>
      <c r="AG41" s="418">
        <f t="shared" si="19"/>
        <v>0</v>
      </c>
      <c r="AH41" s="417">
        <f t="shared" si="20"/>
        <v>0</v>
      </c>
      <c r="AI41" s="409">
        <f>'Ｈ１２（2000）'!$AJ$136</f>
        <v>0</v>
      </c>
      <c r="AJ41" s="418">
        <f t="shared" si="21"/>
        <v>0</v>
      </c>
      <c r="AK41" s="418">
        <f t="shared" si="22"/>
        <v>0</v>
      </c>
      <c r="AL41" s="409">
        <f>'Ｈ１２（2000）'!$AJ$137</f>
        <v>0</v>
      </c>
      <c r="AM41" s="418">
        <f t="shared" si="23"/>
        <v>0</v>
      </c>
      <c r="AN41" s="418">
        <f t="shared" si="24"/>
        <v>0</v>
      </c>
      <c r="AO41" s="409">
        <f>'Ｈ１２（2000）'!$AJ$138</f>
        <v>0</v>
      </c>
      <c r="AP41" s="418">
        <f t="shared" si="25"/>
        <v>0</v>
      </c>
      <c r="AQ41" s="418">
        <f t="shared" si="26"/>
        <v>0</v>
      </c>
      <c r="AR41" s="409">
        <f>'Ｈ１２（2000）'!$AJ$139</f>
        <v>0</v>
      </c>
      <c r="AS41" s="418">
        <f t="shared" si="27"/>
        <v>0</v>
      </c>
      <c r="AT41" s="418">
        <f t="shared" si="28"/>
        <v>0</v>
      </c>
      <c r="AU41" s="409">
        <f>'Ｈ１２（2000）'!$AJ$140</f>
        <v>0</v>
      </c>
      <c r="AV41" s="418">
        <f t="shared" si="29"/>
        <v>0</v>
      </c>
      <c r="AW41" s="418">
        <f t="shared" si="30"/>
        <v>0</v>
      </c>
      <c r="AX41" s="409">
        <f>'Ｈ１２（2000）'!$AJ$141</f>
        <v>0</v>
      </c>
      <c r="AY41" s="418">
        <f t="shared" si="31"/>
        <v>0</v>
      </c>
      <c r="AZ41" s="418">
        <f t="shared" si="32"/>
        <v>0</v>
      </c>
      <c r="BA41" s="409">
        <f>'Ｈ１２（2000）'!$AJ$142</f>
        <v>0</v>
      </c>
      <c r="BB41" s="418">
        <f t="shared" si="33"/>
        <v>0</v>
      </c>
      <c r="BC41" s="418">
        <f t="shared" si="34"/>
        <v>0</v>
      </c>
      <c r="BD41" s="409">
        <f>'Ｈ１２（2000）'!$AJ$143</f>
        <v>0</v>
      </c>
      <c r="BE41" s="418">
        <f t="shared" si="35"/>
        <v>0</v>
      </c>
      <c r="BF41" s="417">
        <f t="shared" si="36"/>
        <v>0</v>
      </c>
      <c r="BG41" s="409">
        <f>'Ｈ１２（2000）'!$AJ$145</f>
        <v>0</v>
      </c>
      <c r="BH41" s="418">
        <f t="shared" si="37"/>
        <v>0</v>
      </c>
      <c r="BI41" s="418">
        <f t="shared" si="38"/>
        <v>0</v>
      </c>
      <c r="BJ41" s="409">
        <f>'Ｈ１２（2000）'!$AJ$146</f>
        <v>0</v>
      </c>
      <c r="BK41" s="418">
        <f t="shared" si="39"/>
        <v>0</v>
      </c>
      <c r="BL41" s="418">
        <f t="shared" si="40"/>
        <v>0</v>
      </c>
      <c r="BM41" s="409">
        <f>'Ｈ１２（2000）'!$AJ$147</f>
        <v>0</v>
      </c>
      <c r="BN41" s="418">
        <f t="shared" si="41"/>
        <v>0</v>
      </c>
      <c r="BO41" s="417">
        <f t="shared" si="42"/>
        <v>0</v>
      </c>
      <c r="BP41" s="407">
        <f>'Ｈ１２（2000）'!$AJ$148</f>
        <v>47035</v>
      </c>
      <c r="BQ41" s="418">
        <f t="shared" si="43"/>
        <v>980</v>
      </c>
      <c r="BR41" s="418">
        <f t="shared" si="44"/>
        <v>11760</v>
      </c>
      <c r="BS41" s="409">
        <f>'Ｈ１２（2000）'!$AJ$149</f>
        <v>0</v>
      </c>
      <c r="BT41" s="418">
        <f t="shared" si="45"/>
        <v>0</v>
      </c>
      <c r="BU41" s="418">
        <f t="shared" si="46"/>
        <v>0</v>
      </c>
      <c r="BV41" s="409">
        <f>'Ｈ１２（2000）'!$AJ$150</f>
        <v>0</v>
      </c>
      <c r="BW41" s="418">
        <f t="shared" si="47"/>
        <v>0</v>
      </c>
      <c r="BX41" s="418">
        <f t="shared" si="48"/>
        <v>0</v>
      </c>
      <c r="BY41" s="409">
        <f>'Ｈ１２（2000）'!$AJ$151</f>
        <v>0</v>
      </c>
      <c r="BZ41" s="418">
        <f t="shared" si="49"/>
        <v>0</v>
      </c>
      <c r="CA41" s="418">
        <f t="shared" si="50"/>
        <v>0</v>
      </c>
      <c r="CB41" s="409">
        <f>'Ｈ１２（2000）'!$AJ$152</f>
        <v>0</v>
      </c>
      <c r="CC41" s="418">
        <f t="shared" si="51"/>
        <v>0</v>
      </c>
      <c r="CD41" s="418">
        <f t="shared" si="52"/>
        <v>0</v>
      </c>
      <c r="CE41" s="409">
        <f>'Ｈ１２（2000）'!$AJ$153</f>
        <v>0</v>
      </c>
      <c r="CF41" s="418">
        <f t="shared" si="53"/>
        <v>0</v>
      </c>
      <c r="CG41" s="418">
        <f t="shared" si="54"/>
        <v>0</v>
      </c>
      <c r="CH41" s="409">
        <f>'Ｈ１２（2000）'!$AJ$155</f>
        <v>0</v>
      </c>
      <c r="CI41" s="418">
        <f t="shared" si="55"/>
        <v>0</v>
      </c>
      <c r="CJ41" s="418">
        <f t="shared" si="56"/>
        <v>0</v>
      </c>
      <c r="CK41" s="409">
        <f>'Ｈ１２（2000）'!$AJ$156</f>
        <v>0</v>
      </c>
      <c r="CL41" s="416">
        <f t="shared" si="57"/>
        <v>0</v>
      </c>
      <c r="CM41" s="418">
        <f t="shared" si="58"/>
        <v>0</v>
      </c>
      <c r="CN41" s="409">
        <f>'Ｈ１２（2000）'!$AJ$157</f>
        <v>0</v>
      </c>
      <c r="CO41" s="418">
        <f t="shared" si="59"/>
        <v>0</v>
      </c>
      <c r="CP41" s="418">
        <f t="shared" si="60"/>
        <v>0</v>
      </c>
      <c r="CQ41" s="409">
        <f>'Ｈ１２（2000）'!$AJ$158</f>
        <v>0</v>
      </c>
      <c r="CR41" s="418">
        <f t="shared" si="61"/>
        <v>0</v>
      </c>
      <c r="CS41" s="418">
        <f t="shared" si="62"/>
        <v>0</v>
      </c>
      <c r="CT41" s="409">
        <f>'Ｈ１２（2000）'!$AJ$159</f>
        <v>0</v>
      </c>
      <c r="CU41" s="418">
        <f t="shared" si="63"/>
        <v>0</v>
      </c>
      <c r="CV41" s="418">
        <f t="shared" si="64"/>
        <v>0</v>
      </c>
      <c r="CW41" s="409">
        <f>'Ｈ１２（2000）'!$AJ$160</f>
        <v>0</v>
      </c>
      <c r="CX41" s="418">
        <f t="shared" si="65"/>
        <v>0</v>
      </c>
      <c r="CY41" s="418">
        <f t="shared" si="66"/>
        <v>0</v>
      </c>
      <c r="CZ41" s="409">
        <f>'Ｈ１２（2000）'!$AJ$161</f>
        <v>0</v>
      </c>
      <c r="DA41" s="418">
        <f t="shared" si="67"/>
        <v>0</v>
      </c>
      <c r="DB41" s="418">
        <f t="shared" si="68"/>
        <v>0</v>
      </c>
      <c r="DC41" s="409">
        <f>'Ｈ１２（2000）'!$AJ$162</f>
        <v>0</v>
      </c>
      <c r="DD41" s="418">
        <f t="shared" si="69"/>
        <v>0</v>
      </c>
      <c r="DE41" s="417">
        <f t="shared" si="70"/>
        <v>0</v>
      </c>
      <c r="DF41" s="409">
        <f>'Ｈ１２（2000）'!$AJ$164</f>
        <v>0</v>
      </c>
      <c r="DG41" s="418">
        <f t="shared" si="71"/>
        <v>0</v>
      </c>
      <c r="DH41" s="418">
        <f t="shared" si="72"/>
        <v>0</v>
      </c>
      <c r="DI41" s="409">
        <f>'Ｈ１２（2000）'!$AJ$165</f>
        <v>0</v>
      </c>
      <c r="DJ41" s="416">
        <f t="shared" si="73"/>
        <v>0</v>
      </c>
      <c r="DK41" s="417">
        <f t="shared" si="74"/>
        <v>0</v>
      </c>
      <c r="DL41" s="409">
        <f>'Ｈ１２（2000）'!$AJ$166</f>
        <v>0</v>
      </c>
      <c r="DM41" s="418">
        <f t="shared" si="75"/>
        <v>0</v>
      </c>
      <c r="DN41" s="418">
        <f t="shared" si="76"/>
        <v>0</v>
      </c>
      <c r="DO41" s="409">
        <f>'Ｈ１２（2000）'!$AJ$167</f>
        <v>0</v>
      </c>
      <c r="DP41" s="418">
        <f t="shared" si="77"/>
        <v>0</v>
      </c>
      <c r="DQ41" s="418">
        <f t="shared" si="78"/>
        <v>0</v>
      </c>
      <c r="DR41" s="409">
        <f>'Ｈ１２（2000）'!$AJ$168</f>
        <v>0</v>
      </c>
      <c r="DS41" s="418">
        <f t="shared" si="79"/>
        <v>0</v>
      </c>
      <c r="DT41" s="418">
        <f t="shared" si="80"/>
        <v>0</v>
      </c>
      <c r="DU41" s="409">
        <f>'Ｈ１２（2000）'!$AJ$169</f>
        <v>0</v>
      </c>
      <c r="DV41" s="418">
        <f t="shared" si="81"/>
        <v>0</v>
      </c>
      <c r="DW41" s="418">
        <f t="shared" si="82"/>
        <v>0</v>
      </c>
      <c r="DX41" s="409">
        <f>'Ｈ１２（2000）'!$AJ$170</f>
        <v>0</v>
      </c>
      <c r="DY41" s="418">
        <f t="shared" si="83"/>
        <v>0</v>
      </c>
      <c r="DZ41" s="418">
        <f t="shared" si="84"/>
        <v>0</v>
      </c>
      <c r="EA41" s="409">
        <f>'Ｈ１２（2000）'!$AJ$171</f>
        <v>0</v>
      </c>
      <c r="EB41" s="418">
        <f t="shared" si="85"/>
        <v>0</v>
      </c>
      <c r="EC41" s="418">
        <f t="shared" si="86"/>
        <v>0</v>
      </c>
      <c r="ED41" s="409">
        <f>'Ｈ１２（2000）'!$AJ$172</f>
        <v>0</v>
      </c>
      <c r="EE41" s="418">
        <f t="shared" si="87"/>
        <v>0</v>
      </c>
      <c r="EF41" s="418">
        <f t="shared" si="88"/>
        <v>0</v>
      </c>
      <c r="EG41" s="409">
        <f>'Ｈ１２（2000）'!$AJ$173</f>
        <v>0</v>
      </c>
      <c r="EH41" s="418">
        <f t="shared" si="89"/>
        <v>0</v>
      </c>
      <c r="EI41" s="418">
        <f t="shared" si="90"/>
        <v>0</v>
      </c>
      <c r="EJ41" s="409">
        <f>'Ｈ１２（2000）'!$AJ$174</f>
        <v>0</v>
      </c>
      <c r="EK41" s="418">
        <f t="shared" si="91"/>
        <v>0</v>
      </c>
      <c r="EL41" s="417">
        <f t="shared" si="92"/>
        <v>0</v>
      </c>
      <c r="EM41" s="409">
        <f>'Ｈ１２（2000）'!$AJ$175</f>
        <v>0</v>
      </c>
      <c r="EN41" s="418">
        <f t="shared" si="93"/>
        <v>0</v>
      </c>
      <c r="EO41" s="436">
        <f t="shared" si="94"/>
        <v>0</v>
      </c>
      <c r="EP41" s="407">
        <f t="shared" si="95"/>
        <v>47803</v>
      </c>
      <c r="EQ41" s="412">
        <f t="shared" si="96"/>
        <v>1011</v>
      </c>
      <c r="ER41" s="410">
        <f t="shared" si="97"/>
        <v>12132</v>
      </c>
    </row>
    <row r="42" spans="1:148" ht="17.100000000000001" customHeight="1">
      <c r="A42" s="376"/>
      <c r="B42" s="413"/>
      <c r="C42" s="414">
        <v>13</v>
      </c>
      <c r="D42" s="415">
        <f t="shared" si="0"/>
        <v>11</v>
      </c>
      <c r="E42" s="407">
        <f>'Ｈ１３（2001）'!$AJ$124</f>
        <v>0</v>
      </c>
      <c r="F42" s="418">
        <f t="shared" si="1"/>
        <v>0</v>
      </c>
      <c r="G42" s="418">
        <f t="shared" si="2"/>
        <v>0</v>
      </c>
      <c r="H42" s="409">
        <f>'Ｈ１３（2001）'!$AJ$125</f>
        <v>0</v>
      </c>
      <c r="I42" s="418">
        <f t="shared" si="3"/>
        <v>0</v>
      </c>
      <c r="J42" s="417">
        <f t="shared" si="4"/>
        <v>0</v>
      </c>
      <c r="K42" s="409">
        <f>'Ｈ１３（2001）'!$AJ$127</f>
        <v>0</v>
      </c>
      <c r="L42" s="418">
        <f t="shared" si="5"/>
        <v>0</v>
      </c>
      <c r="M42" s="418">
        <f t="shared" si="6"/>
        <v>0</v>
      </c>
      <c r="N42" s="409">
        <f>'Ｈ１３（2001）'!$AJ$128</f>
        <v>0</v>
      </c>
      <c r="O42" s="418">
        <f t="shared" si="7"/>
        <v>0</v>
      </c>
      <c r="P42" s="417">
        <f t="shared" si="8"/>
        <v>0</v>
      </c>
      <c r="Q42" s="409">
        <f>'Ｈ１３（2001）'!$AJ$130</f>
        <v>0</v>
      </c>
      <c r="R42" s="418">
        <f t="shared" si="9"/>
        <v>0</v>
      </c>
      <c r="S42" s="418">
        <f t="shared" si="10"/>
        <v>0</v>
      </c>
      <c r="T42" s="409">
        <f>'Ｈ１３（2001）'!$AJ$131</f>
        <v>0</v>
      </c>
      <c r="U42" s="418">
        <f t="shared" si="11"/>
        <v>0</v>
      </c>
      <c r="V42" s="418">
        <f t="shared" si="12"/>
        <v>0</v>
      </c>
      <c r="W42" s="409">
        <f>'Ｈ１３（2001）'!$AJ$132</f>
        <v>0</v>
      </c>
      <c r="X42" s="418">
        <f t="shared" si="13"/>
        <v>0</v>
      </c>
      <c r="Y42" s="418">
        <f t="shared" si="14"/>
        <v>0</v>
      </c>
      <c r="Z42" s="409">
        <f>'Ｈ１３（2001）'!$AJ$133</f>
        <v>20557</v>
      </c>
      <c r="AA42" s="418">
        <f t="shared" si="15"/>
        <v>822</v>
      </c>
      <c r="AB42" s="418">
        <f t="shared" si="16"/>
        <v>9042</v>
      </c>
      <c r="AC42" s="409">
        <f>'Ｈ１３（2001）'!$AJ$134</f>
        <v>0</v>
      </c>
      <c r="AD42" s="418">
        <f t="shared" si="17"/>
        <v>0</v>
      </c>
      <c r="AE42" s="417">
        <f t="shared" si="18"/>
        <v>0</v>
      </c>
      <c r="AF42" s="409">
        <f>'Ｈ１３（2001）'!$AJ$135</f>
        <v>0</v>
      </c>
      <c r="AG42" s="418">
        <f t="shared" si="19"/>
        <v>0</v>
      </c>
      <c r="AH42" s="417">
        <f t="shared" si="20"/>
        <v>0</v>
      </c>
      <c r="AI42" s="409">
        <f>'Ｈ１３（2001）'!$AJ$136</f>
        <v>0</v>
      </c>
      <c r="AJ42" s="418">
        <f t="shared" si="21"/>
        <v>0</v>
      </c>
      <c r="AK42" s="418">
        <f t="shared" si="22"/>
        <v>0</v>
      </c>
      <c r="AL42" s="409">
        <f>'Ｈ１３（2001）'!$AJ$137</f>
        <v>0</v>
      </c>
      <c r="AM42" s="418">
        <f t="shared" si="23"/>
        <v>0</v>
      </c>
      <c r="AN42" s="418">
        <f t="shared" si="24"/>
        <v>0</v>
      </c>
      <c r="AO42" s="409">
        <f>'Ｈ１３（2001）'!$AJ$138</f>
        <v>0</v>
      </c>
      <c r="AP42" s="418">
        <f t="shared" si="25"/>
        <v>0</v>
      </c>
      <c r="AQ42" s="418">
        <f t="shared" si="26"/>
        <v>0</v>
      </c>
      <c r="AR42" s="409">
        <f>'Ｈ１３（2001）'!$AJ$139</f>
        <v>0</v>
      </c>
      <c r="AS42" s="418">
        <f t="shared" si="27"/>
        <v>0</v>
      </c>
      <c r="AT42" s="418">
        <f t="shared" si="28"/>
        <v>0</v>
      </c>
      <c r="AU42" s="409">
        <f>'Ｈ１３（2001）'!$AJ$140</f>
        <v>0</v>
      </c>
      <c r="AV42" s="418">
        <f t="shared" si="29"/>
        <v>0</v>
      </c>
      <c r="AW42" s="418">
        <f t="shared" si="30"/>
        <v>0</v>
      </c>
      <c r="AX42" s="409">
        <f>'Ｈ１３（2001）'!$AJ$141</f>
        <v>0</v>
      </c>
      <c r="AY42" s="418">
        <f t="shared" si="31"/>
        <v>0</v>
      </c>
      <c r="AZ42" s="418">
        <f t="shared" si="32"/>
        <v>0</v>
      </c>
      <c r="BA42" s="409">
        <f>'Ｈ１３（2001）'!$AJ$142</f>
        <v>0</v>
      </c>
      <c r="BB42" s="418">
        <f t="shared" si="33"/>
        <v>0</v>
      </c>
      <c r="BC42" s="418">
        <f t="shared" si="34"/>
        <v>0</v>
      </c>
      <c r="BD42" s="409">
        <f>'Ｈ１３（2001）'!$AJ$143</f>
        <v>0</v>
      </c>
      <c r="BE42" s="418">
        <f t="shared" si="35"/>
        <v>0</v>
      </c>
      <c r="BF42" s="417">
        <f t="shared" si="36"/>
        <v>0</v>
      </c>
      <c r="BG42" s="409">
        <f>'Ｈ１３（2001）'!$AJ$145</f>
        <v>0</v>
      </c>
      <c r="BH42" s="418">
        <f t="shared" si="37"/>
        <v>0</v>
      </c>
      <c r="BI42" s="418">
        <f t="shared" si="38"/>
        <v>0</v>
      </c>
      <c r="BJ42" s="409">
        <f>'Ｈ１３（2001）'!$AJ$146</f>
        <v>0</v>
      </c>
      <c r="BK42" s="418">
        <f t="shared" si="39"/>
        <v>0</v>
      </c>
      <c r="BL42" s="418">
        <f t="shared" si="40"/>
        <v>0</v>
      </c>
      <c r="BM42" s="409">
        <f>'Ｈ１３（2001）'!$AJ$147</f>
        <v>0</v>
      </c>
      <c r="BN42" s="418">
        <f t="shared" si="41"/>
        <v>0</v>
      </c>
      <c r="BO42" s="417">
        <f t="shared" si="42"/>
        <v>0</v>
      </c>
      <c r="BP42" s="407">
        <f>'Ｈ１３（2001）'!$AJ$148</f>
        <v>50000</v>
      </c>
      <c r="BQ42" s="418">
        <f t="shared" si="43"/>
        <v>1042</v>
      </c>
      <c r="BR42" s="418">
        <f t="shared" si="44"/>
        <v>11462</v>
      </c>
      <c r="BS42" s="409">
        <f>'Ｈ１３（2001）'!$AJ$149</f>
        <v>0</v>
      </c>
      <c r="BT42" s="418">
        <f t="shared" si="45"/>
        <v>0</v>
      </c>
      <c r="BU42" s="418">
        <f t="shared" si="46"/>
        <v>0</v>
      </c>
      <c r="BV42" s="409">
        <f>'Ｈ１３（2001）'!$AJ$150</f>
        <v>0</v>
      </c>
      <c r="BW42" s="418">
        <f t="shared" si="47"/>
        <v>0</v>
      </c>
      <c r="BX42" s="418">
        <f t="shared" si="48"/>
        <v>0</v>
      </c>
      <c r="BY42" s="409">
        <f>'Ｈ１３（2001）'!$AJ$151</f>
        <v>0</v>
      </c>
      <c r="BZ42" s="418">
        <f t="shared" si="49"/>
        <v>0</v>
      </c>
      <c r="CA42" s="418">
        <f t="shared" si="50"/>
        <v>0</v>
      </c>
      <c r="CB42" s="409">
        <f>'Ｈ１３（2001）'!$AJ$152</f>
        <v>0</v>
      </c>
      <c r="CC42" s="418">
        <f t="shared" si="51"/>
        <v>0</v>
      </c>
      <c r="CD42" s="418">
        <f t="shared" si="52"/>
        <v>0</v>
      </c>
      <c r="CE42" s="409">
        <f>'Ｈ１３（2001）'!$AJ$153</f>
        <v>0</v>
      </c>
      <c r="CF42" s="418">
        <f t="shared" si="53"/>
        <v>0</v>
      </c>
      <c r="CG42" s="418">
        <f t="shared" si="54"/>
        <v>0</v>
      </c>
      <c r="CH42" s="409">
        <f>'Ｈ１３（2001）'!$AJ$155</f>
        <v>0</v>
      </c>
      <c r="CI42" s="418">
        <f t="shared" si="55"/>
        <v>0</v>
      </c>
      <c r="CJ42" s="418">
        <f t="shared" si="56"/>
        <v>0</v>
      </c>
      <c r="CK42" s="409">
        <f>'Ｈ１３（2001）'!$AJ$156</f>
        <v>0</v>
      </c>
      <c r="CL42" s="416">
        <f t="shared" si="57"/>
        <v>0</v>
      </c>
      <c r="CM42" s="418">
        <f t="shared" si="58"/>
        <v>0</v>
      </c>
      <c r="CN42" s="409">
        <f>'Ｈ１３（2001）'!$AJ$157</f>
        <v>0</v>
      </c>
      <c r="CO42" s="418">
        <f t="shared" si="59"/>
        <v>0</v>
      </c>
      <c r="CP42" s="418">
        <f t="shared" si="60"/>
        <v>0</v>
      </c>
      <c r="CQ42" s="409">
        <f>'Ｈ１３（2001）'!$AJ$158</f>
        <v>0</v>
      </c>
      <c r="CR42" s="418">
        <f t="shared" si="61"/>
        <v>0</v>
      </c>
      <c r="CS42" s="418">
        <f t="shared" si="62"/>
        <v>0</v>
      </c>
      <c r="CT42" s="409">
        <f>'Ｈ１３（2001）'!$AJ$159</f>
        <v>0</v>
      </c>
      <c r="CU42" s="418">
        <f t="shared" si="63"/>
        <v>0</v>
      </c>
      <c r="CV42" s="418">
        <f t="shared" si="64"/>
        <v>0</v>
      </c>
      <c r="CW42" s="409">
        <f>'Ｈ１３（2001）'!$AJ$160</f>
        <v>0</v>
      </c>
      <c r="CX42" s="418">
        <f t="shared" si="65"/>
        <v>0</v>
      </c>
      <c r="CY42" s="418">
        <f t="shared" si="66"/>
        <v>0</v>
      </c>
      <c r="CZ42" s="409">
        <f>'Ｈ１３（2001）'!$AJ$161</f>
        <v>0</v>
      </c>
      <c r="DA42" s="418">
        <f t="shared" si="67"/>
        <v>0</v>
      </c>
      <c r="DB42" s="418">
        <f t="shared" si="68"/>
        <v>0</v>
      </c>
      <c r="DC42" s="409">
        <f>'Ｈ１３（2001）'!$AJ$162</f>
        <v>0</v>
      </c>
      <c r="DD42" s="418">
        <f t="shared" si="69"/>
        <v>0</v>
      </c>
      <c r="DE42" s="417">
        <f t="shared" si="70"/>
        <v>0</v>
      </c>
      <c r="DF42" s="409">
        <f>'Ｈ１３（2001）'!$AJ$164</f>
        <v>0</v>
      </c>
      <c r="DG42" s="418">
        <f t="shared" si="71"/>
        <v>0</v>
      </c>
      <c r="DH42" s="418">
        <f t="shared" si="72"/>
        <v>0</v>
      </c>
      <c r="DI42" s="409">
        <f>'Ｈ１３（2001）'!$AJ$165</f>
        <v>0</v>
      </c>
      <c r="DJ42" s="416">
        <f t="shared" si="73"/>
        <v>0</v>
      </c>
      <c r="DK42" s="417">
        <f t="shared" si="74"/>
        <v>0</v>
      </c>
      <c r="DL42" s="409">
        <f>'Ｈ１３（2001）'!$AJ$166</f>
        <v>0</v>
      </c>
      <c r="DM42" s="418">
        <f t="shared" si="75"/>
        <v>0</v>
      </c>
      <c r="DN42" s="418">
        <f t="shared" si="76"/>
        <v>0</v>
      </c>
      <c r="DO42" s="409">
        <f>'Ｈ１３（2001）'!$AJ$167</f>
        <v>0</v>
      </c>
      <c r="DP42" s="418">
        <f t="shared" si="77"/>
        <v>0</v>
      </c>
      <c r="DQ42" s="418">
        <f t="shared" si="78"/>
        <v>0</v>
      </c>
      <c r="DR42" s="409">
        <f>'Ｈ１３（2001）'!$AJ$168</f>
        <v>0</v>
      </c>
      <c r="DS42" s="418">
        <f t="shared" si="79"/>
        <v>0</v>
      </c>
      <c r="DT42" s="418">
        <f t="shared" si="80"/>
        <v>0</v>
      </c>
      <c r="DU42" s="409">
        <f>'Ｈ１３（2001）'!$AJ$169</f>
        <v>0</v>
      </c>
      <c r="DV42" s="418">
        <f t="shared" si="81"/>
        <v>0</v>
      </c>
      <c r="DW42" s="418">
        <f t="shared" si="82"/>
        <v>0</v>
      </c>
      <c r="DX42" s="409">
        <f>'Ｈ１３（2001）'!$AJ$170</f>
        <v>0</v>
      </c>
      <c r="DY42" s="418">
        <f t="shared" si="83"/>
        <v>0</v>
      </c>
      <c r="DZ42" s="418">
        <f t="shared" si="84"/>
        <v>0</v>
      </c>
      <c r="EA42" s="409">
        <f>'Ｈ１３（2001）'!$AJ$171</f>
        <v>0</v>
      </c>
      <c r="EB42" s="418">
        <f t="shared" si="85"/>
        <v>0</v>
      </c>
      <c r="EC42" s="418">
        <f t="shared" si="86"/>
        <v>0</v>
      </c>
      <c r="ED42" s="409">
        <f>'Ｈ１３（2001）'!$AJ$172</f>
        <v>0</v>
      </c>
      <c r="EE42" s="418">
        <f t="shared" si="87"/>
        <v>0</v>
      </c>
      <c r="EF42" s="418">
        <f t="shared" si="88"/>
        <v>0</v>
      </c>
      <c r="EG42" s="409">
        <f>'Ｈ１３（2001）'!$AJ$173</f>
        <v>0</v>
      </c>
      <c r="EH42" s="418">
        <f t="shared" si="89"/>
        <v>0</v>
      </c>
      <c r="EI42" s="418">
        <f t="shared" si="90"/>
        <v>0</v>
      </c>
      <c r="EJ42" s="409">
        <f>'Ｈ１３（2001）'!$AJ$174</f>
        <v>0</v>
      </c>
      <c r="EK42" s="418">
        <f t="shared" si="91"/>
        <v>0</v>
      </c>
      <c r="EL42" s="417">
        <f t="shared" si="92"/>
        <v>0</v>
      </c>
      <c r="EM42" s="409">
        <f>'Ｈ１３（2001）'!$AJ$175</f>
        <v>0</v>
      </c>
      <c r="EN42" s="418">
        <f t="shared" si="93"/>
        <v>0</v>
      </c>
      <c r="EO42" s="436">
        <f t="shared" si="94"/>
        <v>0</v>
      </c>
      <c r="EP42" s="407">
        <f t="shared" si="95"/>
        <v>70557</v>
      </c>
      <c r="EQ42" s="412">
        <f t="shared" si="96"/>
        <v>1864</v>
      </c>
      <c r="ER42" s="410">
        <f t="shared" si="97"/>
        <v>20504</v>
      </c>
    </row>
    <row r="43" spans="1:148" ht="17.100000000000001" customHeight="1">
      <c r="A43" s="376"/>
      <c r="B43" s="413"/>
      <c r="C43" s="414">
        <v>14</v>
      </c>
      <c r="D43" s="415">
        <f t="shared" si="0"/>
        <v>10</v>
      </c>
      <c r="E43" s="407">
        <f>'Ｈ１４（2002）'!$AJ$124</f>
        <v>0</v>
      </c>
      <c r="F43" s="418">
        <f t="shared" si="1"/>
        <v>0</v>
      </c>
      <c r="G43" s="418">
        <f t="shared" si="2"/>
        <v>0</v>
      </c>
      <c r="H43" s="409">
        <f>'Ｈ１４（2002）'!$AJ$125</f>
        <v>0</v>
      </c>
      <c r="I43" s="418">
        <f t="shared" si="3"/>
        <v>0</v>
      </c>
      <c r="J43" s="417">
        <f t="shared" si="4"/>
        <v>0</v>
      </c>
      <c r="K43" s="409">
        <f>'Ｈ１４（2002）'!$AJ$127</f>
        <v>0</v>
      </c>
      <c r="L43" s="418">
        <f t="shared" si="5"/>
        <v>0</v>
      </c>
      <c r="M43" s="418">
        <f t="shared" si="6"/>
        <v>0</v>
      </c>
      <c r="N43" s="409">
        <f>'Ｈ１４（2002）'!$AJ$128</f>
        <v>0</v>
      </c>
      <c r="O43" s="418">
        <f t="shared" si="7"/>
        <v>0</v>
      </c>
      <c r="P43" s="417">
        <f t="shared" si="8"/>
        <v>0</v>
      </c>
      <c r="Q43" s="409">
        <f>'Ｈ１４（2002）'!$AJ$130</f>
        <v>0</v>
      </c>
      <c r="R43" s="418">
        <f t="shared" si="9"/>
        <v>0</v>
      </c>
      <c r="S43" s="418">
        <f t="shared" si="10"/>
        <v>0</v>
      </c>
      <c r="T43" s="409">
        <f>'Ｈ１４（2002）'!$AJ$131</f>
        <v>1568</v>
      </c>
      <c r="U43" s="418">
        <f t="shared" si="11"/>
        <v>63</v>
      </c>
      <c r="V43" s="418">
        <f t="shared" si="12"/>
        <v>630</v>
      </c>
      <c r="W43" s="409">
        <f>'Ｈ１４（2002）'!$AJ$132</f>
        <v>0</v>
      </c>
      <c r="X43" s="418">
        <f t="shared" si="13"/>
        <v>0</v>
      </c>
      <c r="Y43" s="418">
        <f t="shared" si="14"/>
        <v>0</v>
      </c>
      <c r="Z43" s="409">
        <f>'Ｈ１４（2002）'!$AJ$133</f>
        <v>26822</v>
      </c>
      <c r="AA43" s="418">
        <f t="shared" si="15"/>
        <v>1073</v>
      </c>
      <c r="AB43" s="418">
        <f t="shared" si="16"/>
        <v>10730</v>
      </c>
      <c r="AC43" s="409">
        <f>'Ｈ１４（2002）'!$AJ$134</f>
        <v>0</v>
      </c>
      <c r="AD43" s="418">
        <f t="shared" si="17"/>
        <v>0</v>
      </c>
      <c r="AE43" s="417">
        <f t="shared" si="18"/>
        <v>0</v>
      </c>
      <c r="AF43" s="409">
        <f>'Ｈ１４（2002）'!$AJ$135</f>
        <v>0</v>
      </c>
      <c r="AG43" s="418">
        <f t="shared" si="19"/>
        <v>0</v>
      </c>
      <c r="AH43" s="417">
        <f t="shared" si="20"/>
        <v>0</v>
      </c>
      <c r="AI43" s="409">
        <f>'Ｈ１４（2002）'!$AJ$136</f>
        <v>0</v>
      </c>
      <c r="AJ43" s="418">
        <f t="shared" si="21"/>
        <v>0</v>
      </c>
      <c r="AK43" s="418">
        <f t="shared" si="22"/>
        <v>0</v>
      </c>
      <c r="AL43" s="409">
        <f>'Ｈ１４（2002）'!$AJ$137</f>
        <v>0</v>
      </c>
      <c r="AM43" s="418">
        <f t="shared" si="23"/>
        <v>0</v>
      </c>
      <c r="AN43" s="418">
        <f t="shared" si="24"/>
        <v>0</v>
      </c>
      <c r="AO43" s="409">
        <f>'Ｈ１４（2002）'!$AJ$138</f>
        <v>0</v>
      </c>
      <c r="AP43" s="418">
        <f t="shared" si="25"/>
        <v>0</v>
      </c>
      <c r="AQ43" s="418">
        <f t="shared" si="26"/>
        <v>0</v>
      </c>
      <c r="AR43" s="409">
        <f>'Ｈ１４（2002）'!$AJ$139</f>
        <v>0</v>
      </c>
      <c r="AS43" s="418">
        <f t="shared" si="27"/>
        <v>0</v>
      </c>
      <c r="AT43" s="418">
        <f t="shared" si="28"/>
        <v>0</v>
      </c>
      <c r="AU43" s="409">
        <f>'Ｈ１４（2002）'!$AJ$140</f>
        <v>0</v>
      </c>
      <c r="AV43" s="418">
        <f t="shared" si="29"/>
        <v>0</v>
      </c>
      <c r="AW43" s="418">
        <f t="shared" si="30"/>
        <v>0</v>
      </c>
      <c r="AX43" s="409">
        <f>'Ｈ１４（2002）'!$AJ$141</f>
        <v>0</v>
      </c>
      <c r="AY43" s="418">
        <f t="shared" si="31"/>
        <v>0</v>
      </c>
      <c r="AZ43" s="418">
        <f t="shared" si="32"/>
        <v>0</v>
      </c>
      <c r="BA43" s="409">
        <f>'Ｈ１４（2002）'!$AJ$142</f>
        <v>0</v>
      </c>
      <c r="BB43" s="418">
        <f t="shared" si="33"/>
        <v>0</v>
      </c>
      <c r="BC43" s="418">
        <f t="shared" si="34"/>
        <v>0</v>
      </c>
      <c r="BD43" s="409">
        <f>'Ｈ１４（2002）'!$AJ$143</f>
        <v>0</v>
      </c>
      <c r="BE43" s="418">
        <f t="shared" si="35"/>
        <v>0</v>
      </c>
      <c r="BF43" s="417">
        <f t="shared" si="36"/>
        <v>0</v>
      </c>
      <c r="BG43" s="409">
        <f>'Ｈ１４（2002）'!$AJ$145</f>
        <v>0</v>
      </c>
      <c r="BH43" s="418">
        <f t="shared" si="37"/>
        <v>0</v>
      </c>
      <c r="BI43" s="418">
        <f t="shared" si="38"/>
        <v>0</v>
      </c>
      <c r="BJ43" s="409">
        <f>'Ｈ１４（2002）'!$AJ$146</f>
        <v>0</v>
      </c>
      <c r="BK43" s="418">
        <f t="shared" si="39"/>
        <v>0</v>
      </c>
      <c r="BL43" s="418">
        <f t="shared" si="40"/>
        <v>0</v>
      </c>
      <c r="BM43" s="409">
        <f>'Ｈ１４（2002）'!$AJ$147</f>
        <v>0</v>
      </c>
      <c r="BN43" s="418">
        <f t="shared" si="41"/>
        <v>0</v>
      </c>
      <c r="BO43" s="417">
        <f t="shared" si="42"/>
        <v>0</v>
      </c>
      <c r="BP43" s="407">
        <f>'Ｈ１４（2002）'!$AJ$148</f>
        <v>6000</v>
      </c>
      <c r="BQ43" s="418">
        <f t="shared" si="43"/>
        <v>125</v>
      </c>
      <c r="BR43" s="418">
        <f t="shared" si="44"/>
        <v>1250</v>
      </c>
      <c r="BS43" s="409">
        <f>'Ｈ１４（2002）'!$AJ$149</f>
        <v>125000</v>
      </c>
      <c r="BT43" s="418">
        <f t="shared" si="45"/>
        <v>2083</v>
      </c>
      <c r="BU43" s="418">
        <f t="shared" si="46"/>
        <v>20830</v>
      </c>
      <c r="BV43" s="409">
        <f>'Ｈ１４（2002）'!$AJ$150</f>
        <v>0</v>
      </c>
      <c r="BW43" s="418">
        <f t="shared" si="47"/>
        <v>0</v>
      </c>
      <c r="BX43" s="418">
        <f t="shared" si="48"/>
        <v>0</v>
      </c>
      <c r="BY43" s="409">
        <f>'Ｈ１４（2002）'!$AJ$151</f>
        <v>0</v>
      </c>
      <c r="BZ43" s="418">
        <f t="shared" si="49"/>
        <v>0</v>
      </c>
      <c r="CA43" s="418">
        <f t="shared" si="50"/>
        <v>0</v>
      </c>
      <c r="CB43" s="409">
        <f>'Ｈ１４（2002）'!$AJ$152</f>
        <v>0</v>
      </c>
      <c r="CC43" s="418">
        <f t="shared" si="51"/>
        <v>0</v>
      </c>
      <c r="CD43" s="418">
        <f t="shared" si="52"/>
        <v>0</v>
      </c>
      <c r="CE43" s="409">
        <f>'Ｈ１４（2002）'!$AJ$153</f>
        <v>0</v>
      </c>
      <c r="CF43" s="418">
        <f t="shared" si="53"/>
        <v>0</v>
      </c>
      <c r="CG43" s="418">
        <f t="shared" si="54"/>
        <v>0</v>
      </c>
      <c r="CH43" s="409">
        <f>'Ｈ１４（2002）'!$AJ$155</f>
        <v>0</v>
      </c>
      <c r="CI43" s="418">
        <f t="shared" si="55"/>
        <v>0</v>
      </c>
      <c r="CJ43" s="418">
        <f t="shared" si="56"/>
        <v>0</v>
      </c>
      <c r="CK43" s="409">
        <f>'Ｈ１４（2002）'!$AJ$156</f>
        <v>0</v>
      </c>
      <c r="CL43" s="416">
        <f t="shared" si="57"/>
        <v>0</v>
      </c>
      <c r="CM43" s="418">
        <f t="shared" si="58"/>
        <v>0</v>
      </c>
      <c r="CN43" s="409">
        <f>'Ｈ１４（2002）'!$AJ$157</f>
        <v>0</v>
      </c>
      <c r="CO43" s="418">
        <f t="shared" si="59"/>
        <v>0</v>
      </c>
      <c r="CP43" s="418">
        <f t="shared" si="60"/>
        <v>0</v>
      </c>
      <c r="CQ43" s="409">
        <f>'Ｈ１４（2002）'!$AJ$158</f>
        <v>0</v>
      </c>
      <c r="CR43" s="418">
        <f t="shared" si="61"/>
        <v>0</v>
      </c>
      <c r="CS43" s="418">
        <f t="shared" si="62"/>
        <v>0</v>
      </c>
      <c r="CT43" s="409">
        <f>'Ｈ１４（2002）'!$AJ$159</f>
        <v>0</v>
      </c>
      <c r="CU43" s="418">
        <f t="shared" si="63"/>
        <v>0</v>
      </c>
      <c r="CV43" s="418">
        <f t="shared" si="64"/>
        <v>0</v>
      </c>
      <c r="CW43" s="409">
        <f>'Ｈ１４（2002）'!$AJ$160</f>
        <v>0</v>
      </c>
      <c r="CX43" s="418">
        <f t="shared" si="65"/>
        <v>0</v>
      </c>
      <c r="CY43" s="418">
        <f t="shared" si="66"/>
        <v>0</v>
      </c>
      <c r="CZ43" s="409">
        <f>'Ｈ１４（2002）'!$AJ$161</f>
        <v>0</v>
      </c>
      <c r="DA43" s="418">
        <f t="shared" si="67"/>
        <v>0</v>
      </c>
      <c r="DB43" s="418">
        <f t="shared" si="68"/>
        <v>0</v>
      </c>
      <c r="DC43" s="409">
        <f>'Ｈ１４（2002）'!$AJ$162</f>
        <v>0</v>
      </c>
      <c r="DD43" s="418">
        <f t="shared" si="69"/>
        <v>0</v>
      </c>
      <c r="DE43" s="417">
        <f t="shared" si="70"/>
        <v>0</v>
      </c>
      <c r="DF43" s="409">
        <f>'Ｈ１４（2002）'!$AJ$164</f>
        <v>0</v>
      </c>
      <c r="DG43" s="418">
        <f t="shared" si="71"/>
        <v>0</v>
      </c>
      <c r="DH43" s="418">
        <f t="shared" si="72"/>
        <v>0</v>
      </c>
      <c r="DI43" s="409">
        <f>'Ｈ１４（2002）'!$AJ$165</f>
        <v>0</v>
      </c>
      <c r="DJ43" s="416">
        <f t="shared" si="73"/>
        <v>0</v>
      </c>
      <c r="DK43" s="417">
        <f t="shared" si="74"/>
        <v>0</v>
      </c>
      <c r="DL43" s="409">
        <f>'Ｈ１４（2002）'!$AJ$166</f>
        <v>15610</v>
      </c>
      <c r="DM43" s="418">
        <f t="shared" si="75"/>
        <v>312</v>
      </c>
      <c r="DN43" s="418">
        <f t="shared" si="76"/>
        <v>3120</v>
      </c>
      <c r="DO43" s="409">
        <f>'Ｈ１４（2002）'!$AJ$167</f>
        <v>0</v>
      </c>
      <c r="DP43" s="418">
        <f t="shared" si="77"/>
        <v>0</v>
      </c>
      <c r="DQ43" s="418">
        <f t="shared" si="78"/>
        <v>0</v>
      </c>
      <c r="DR43" s="409">
        <f>'Ｈ１４（2002）'!$AJ$168</f>
        <v>0</v>
      </c>
      <c r="DS43" s="418">
        <f t="shared" si="79"/>
        <v>0</v>
      </c>
      <c r="DT43" s="418">
        <f t="shared" si="80"/>
        <v>0</v>
      </c>
      <c r="DU43" s="409">
        <f>'Ｈ１４（2002）'!$AJ$169</f>
        <v>94712</v>
      </c>
      <c r="DV43" s="418">
        <f t="shared" si="81"/>
        <v>1894</v>
      </c>
      <c r="DW43" s="418">
        <f t="shared" si="82"/>
        <v>18940</v>
      </c>
      <c r="DX43" s="409">
        <f>'Ｈ１４（2002）'!$AJ$170</f>
        <v>0</v>
      </c>
      <c r="DY43" s="418">
        <f t="shared" si="83"/>
        <v>0</v>
      </c>
      <c r="DZ43" s="418">
        <f t="shared" si="84"/>
        <v>0</v>
      </c>
      <c r="EA43" s="409">
        <f>'Ｈ１４（2002）'!$AJ$171</f>
        <v>0</v>
      </c>
      <c r="EB43" s="418">
        <f t="shared" si="85"/>
        <v>0</v>
      </c>
      <c r="EC43" s="418">
        <f t="shared" si="86"/>
        <v>0</v>
      </c>
      <c r="ED43" s="409">
        <f>'Ｈ１４（2002）'!$AJ$172</f>
        <v>0</v>
      </c>
      <c r="EE43" s="418">
        <f t="shared" si="87"/>
        <v>0</v>
      </c>
      <c r="EF43" s="418">
        <f t="shared" si="88"/>
        <v>0</v>
      </c>
      <c r="EG43" s="409">
        <f>'Ｈ１４（2002）'!$AJ$173</f>
        <v>0</v>
      </c>
      <c r="EH43" s="418">
        <f t="shared" si="89"/>
        <v>0</v>
      </c>
      <c r="EI43" s="418">
        <f t="shared" si="90"/>
        <v>0</v>
      </c>
      <c r="EJ43" s="409">
        <f>'Ｈ１４（2002）'!$AJ$174</f>
        <v>0</v>
      </c>
      <c r="EK43" s="418">
        <f t="shared" si="91"/>
        <v>0</v>
      </c>
      <c r="EL43" s="417">
        <f t="shared" si="92"/>
        <v>0</v>
      </c>
      <c r="EM43" s="409">
        <f>'Ｈ１４（2002）'!$AJ$175</f>
        <v>0</v>
      </c>
      <c r="EN43" s="418">
        <f t="shared" si="93"/>
        <v>0</v>
      </c>
      <c r="EO43" s="436">
        <f t="shared" si="94"/>
        <v>0</v>
      </c>
      <c r="EP43" s="407">
        <f t="shared" si="95"/>
        <v>269712</v>
      </c>
      <c r="EQ43" s="412">
        <f t="shared" si="96"/>
        <v>5550</v>
      </c>
      <c r="ER43" s="410">
        <f t="shared" si="97"/>
        <v>55500</v>
      </c>
    </row>
    <row r="44" spans="1:148" ht="17.100000000000001" customHeight="1">
      <c r="A44" s="376"/>
      <c r="B44" s="413"/>
      <c r="C44" s="414">
        <v>15</v>
      </c>
      <c r="D44" s="415">
        <f t="shared" si="0"/>
        <v>9</v>
      </c>
      <c r="E44" s="407">
        <f>'Ｈ１５（2003）'!$AJ$124</f>
        <v>0</v>
      </c>
      <c r="F44" s="418">
        <f t="shared" si="1"/>
        <v>0</v>
      </c>
      <c r="G44" s="418">
        <f t="shared" si="2"/>
        <v>0</v>
      </c>
      <c r="H44" s="409">
        <f>'Ｈ１５（2003）'!$AJ$125</f>
        <v>0</v>
      </c>
      <c r="I44" s="418">
        <f t="shared" si="3"/>
        <v>0</v>
      </c>
      <c r="J44" s="417">
        <f t="shared" si="4"/>
        <v>0</v>
      </c>
      <c r="K44" s="409">
        <f>'Ｈ１５（2003）'!$AJ$127</f>
        <v>0</v>
      </c>
      <c r="L44" s="418">
        <f t="shared" si="5"/>
        <v>0</v>
      </c>
      <c r="M44" s="418">
        <f t="shared" si="6"/>
        <v>0</v>
      </c>
      <c r="N44" s="409">
        <f>'Ｈ１５（2003）'!$AJ$128</f>
        <v>0</v>
      </c>
      <c r="O44" s="418">
        <f t="shared" si="7"/>
        <v>0</v>
      </c>
      <c r="P44" s="417">
        <f t="shared" si="8"/>
        <v>0</v>
      </c>
      <c r="Q44" s="409">
        <f>'Ｈ１５（2003）'!$AJ$130</f>
        <v>0</v>
      </c>
      <c r="R44" s="418">
        <f t="shared" si="9"/>
        <v>0</v>
      </c>
      <c r="S44" s="418">
        <f t="shared" si="10"/>
        <v>0</v>
      </c>
      <c r="T44" s="409">
        <f>'Ｈ１５（2003）'!$AJ$131</f>
        <v>0</v>
      </c>
      <c r="U44" s="418">
        <f t="shared" si="11"/>
        <v>0</v>
      </c>
      <c r="V44" s="418">
        <f t="shared" si="12"/>
        <v>0</v>
      </c>
      <c r="W44" s="409">
        <f>'Ｈ１５（2003）'!$AJ$132</f>
        <v>0</v>
      </c>
      <c r="X44" s="418">
        <f t="shared" si="13"/>
        <v>0</v>
      </c>
      <c r="Y44" s="418">
        <f t="shared" si="14"/>
        <v>0</v>
      </c>
      <c r="Z44" s="409">
        <f>'Ｈ１５（2003）'!$AJ$133</f>
        <v>0</v>
      </c>
      <c r="AA44" s="418">
        <f t="shared" si="15"/>
        <v>0</v>
      </c>
      <c r="AB44" s="418">
        <f t="shared" si="16"/>
        <v>0</v>
      </c>
      <c r="AC44" s="409">
        <f>'Ｈ１５（2003）'!$AJ$134</f>
        <v>0</v>
      </c>
      <c r="AD44" s="418">
        <f t="shared" si="17"/>
        <v>0</v>
      </c>
      <c r="AE44" s="417">
        <f t="shared" si="18"/>
        <v>0</v>
      </c>
      <c r="AF44" s="409">
        <f>'Ｈ１５（2003）'!$AJ$135</f>
        <v>0</v>
      </c>
      <c r="AG44" s="418">
        <f t="shared" si="19"/>
        <v>0</v>
      </c>
      <c r="AH44" s="417">
        <f t="shared" si="20"/>
        <v>0</v>
      </c>
      <c r="AI44" s="409">
        <f>'Ｈ１５（2003）'!$AJ$136</f>
        <v>0</v>
      </c>
      <c r="AJ44" s="418">
        <f t="shared" si="21"/>
        <v>0</v>
      </c>
      <c r="AK44" s="418">
        <f t="shared" si="22"/>
        <v>0</v>
      </c>
      <c r="AL44" s="409">
        <f>'Ｈ１５（2003）'!$AJ$137</f>
        <v>0</v>
      </c>
      <c r="AM44" s="418">
        <f t="shared" si="23"/>
        <v>0</v>
      </c>
      <c r="AN44" s="418">
        <f t="shared" si="24"/>
        <v>0</v>
      </c>
      <c r="AO44" s="409">
        <f>'Ｈ１５（2003）'!$AJ$138</f>
        <v>0</v>
      </c>
      <c r="AP44" s="418">
        <f t="shared" si="25"/>
        <v>0</v>
      </c>
      <c r="AQ44" s="418">
        <f t="shared" si="26"/>
        <v>0</v>
      </c>
      <c r="AR44" s="409">
        <f>'Ｈ１５（2003）'!$AJ$139</f>
        <v>0</v>
      </c>
      <c r="AS44" s="418">
        <f t="shared" si="27"/>
        <v>0</v>
      </c>
      <c r="AT44" s="418">
        <f t="shared" si="28"/>
        <v>0</v>
      </c>
      <c r="AU44" s="409">
        <f>'Ｈ１５（2003）'!$AJ$140</f>
        <v>0</v>
      </c>
      <c r="AV44" s="418">
        <f t="shared" si="29"/>
        <v>0</v>
      </c>
      <c r="AW44" s="418">
        <f t="shared" si="30"/>
        <v>0</v>
      </c>
      <c r="AX44" s="409">
        <f>'Ｈ１５（2003）'!$AJ$141</f>
        <v>0</v>
      </c>
      <c r="AY44" s="418">
        <f t="shared" si="31"/>
        <v>0</v>
      </c>
      <c r="AZ44" s="418">
        <f t="shared" si="32"/>
        <v>0</v>
      </c>
      <c r="BA44" s="409">
        <f>'Ｈ１５（2003）'!$AJ$142</f>
        <v>0</v>
      </c>
      <c r="BB44" s="418">
        <f t="shared" si="33"/>
        <v>0</v>
      </c>
      <c r="BC44" s="418">
        <f t="shared" si="34"/>
        <v>0</v>
      </c>
      <c r="BD44" s="409">
        <f>'Ｈ１５（2003）'!$AJ$143</f>
        <v>0</v>
      </c>
      <c r="BE44" s="418">
        <f t="shared" si="35"/>
        <v>0</v>
      </c>
      <c r="BF44" s="417">
        <f t="shared" si="36"/>
        <v>0</v>
      </c>
      <c r="BG44" s="409">
        <f>'Ｈ１５（2003）'!$AJ$145</f>
        <v>0</v>
      </c>
      <c r="BH44" s="418">
        <f t="shared" si="37"/>
        <v>0</v>
      </c>
      <c r="BI44" s="418">
        <f t="shared" si="38"/>
        <v>0</v>
      </c>
      <c r="BJ44" s="409">
        <f>'Ｈ１５（2003）'!$AJ$146</f>
        <v>0</v>
      </c>
      <c r="BK44" s="418">
        <f t="shared" si="39"/>
        <v>0</v>
      </c>
      <c r="BL44" s="418">
        <f t="shared" si="40"/>
        <v>0</v>
      </c>
      <c r="BM44" s="409">
        <f>'Ｈ１５（2003）'!$AJ$147</f>
        <v>0</v>
      </c>
      <c r="BN44" s="418">
        <f t="shared" si="41"/>
        <v>0</v>
      </c>
      <c r="BO44" s="417">
        <f t="shared" si="42"/>
        <v>0</v>
      </c>
      <c r="BP44" s="407">
        <f>'Ｈ１５（2003）'!$AJ$148</f>
        <v>67397</v>
      </c>
      <c r="BQ44" s="418">
        <f t="shared" si="43"/>
        <v>1404</v>
      </c>
      <c r="BR44" s="418">
        <f t="shared" si="44"/>
        <v>12636</v>
      </c>
      <c r="BS44" s="409">
        <f>'Ｈ１５（2003）'!$AJ$149</f>
        <v>0</v>
      </c>
      <c r="BT44" s="418">
        <f t="shared" si="45"/>
        <v>0</v>
      </c>
      <c r="BU44" s="418">
        <f t="shared" si="46"/>
        <v>0</v>
      </c>
      <c r="BV44" s="409">
        <f>'Ｈ１５（2003）'!$AJ$150</f>
        <v>0</v>
      </c>
      <c r="BW44" s="418">
        <f t="shared" si="47"/>
        <v>0</v>
      </c>
      <c r="BX44" s="418">
        <f t="shared" si="48"/>
        <v>0</v>
      </c>
      <c r="BY44" s="409">
        <f>'Ｈ１５（2003）'!$AJ$151</f>
        <v>0</v>
      </c>
      <c r="BZ44" s="418">
        <f t="shared" si="49"/>
        <v>0</v>
      </c>
      <c r="CA44" s="418">
        <f t="shared" si="50"/>
        <v>0</v>
      </c>
      <c r="CB44" s="409">
        <f>'Ｈ１５（2003）'!$AJ$152</f>
        <v>0</v>
      </c>
      <c r="CC44" s="418">
        <f t="shared" si="51"/>
        <v>0</v>
      </c>
      <c r="CD44" s="418">
        <f t="shared" si="52"/>
        <v>0</v>
      </c>
      <c r="CE44" s="409">
        <f>'Ｈ１５（2003）'!$AJ$153</f>
        <v>0</v>
      </c>
      <c r="CF44" s="418">
        <f t="shared" si="53"/>
        <v>0</v>
      </c>
      <c r="CG44" s="418">
        <f t="shared" si="54"/>
        <v>0</v>
      </c>
      <c r="CH44" s="409">
        <f>'Ｈ１５（2003）'!$AJ$155</f>
        <v>0</v>
      </c>
      <c r="CI44" s="418">
        <f t="shared" si="55"/>
        <v>0</v>
      </c>
      <c r="CJ44" s="418">
        <f t="shared" si="56"/>
        <v>0</v>
      </c>
      <c r="CK44" s="409">
        <f>'Ｈ１５（2003）'!$AJ$156</f>
        <v>0</v>
      </c>
      <c r="CL44" s="416">
        <f t="shared" si="57"/>
        <v>0</v>
      </c>
      <c r="CM44" s="418">
        <f t="shared" si="58"/>
        <v>0</v>
      </c>
      <c r="CN44" s="409">
        <f>'Ｈ１５（2003）'!$AJ$157</f>
        <v>0</v>
      </c>
      <c r="CO44" s="418">
        <f t="shared" si="59"/>
        <v>0</v>
      </c>
      <c r="CP44" s="418">
        <f t="shared" si="60"/>
        <v>0</v>
      </c>
      <c r="CQ44" s="409">
        <f>'Ｈ１５（2003）'!$AJ$158</f>
        <v>0</v>
      </c>
      <c r="CR44" s="418">
        <f t="shared" si="61"/>
        <v>0</v>
      </c>
      <c r="CS44" s="418">
        <f t="shared" si="62"/>
        <v>0</v>
      </c>
      <c r="CT44" s="409">
        <f>'Ｈ１５（2003）'!$AJ$159</f>
        <v>0</v>
      </c>
      <c r="CU44" s="418">
        <f t="shared" si="63"/>
        <v>0</v>
      </c>
      <c r="CV44" s="418">
        <f t="shared" si="64"/>
        <v>0</v>
      </c>
      <c r="CW44" s="409">
        <f>'Ｈ１５（2003）'!$AJ$160</f>
        <v>0</v>
      </c>
      <c r="CX44" s="418">
        <f t="shared" si="65"/>
        <v>0</v>
      </c>
      <c r="CY44" s="418">
        <f t="shared" si="66"/>
        <v>0</v>
      </c>
      <c r="CZ44" s="409">
        <f>'Ｈ１５（2003）'!$AJ$161</f>
        <v>0</v>
      </c>
      <c r="DA44" s="418">
        <f t="shared" si="67"/>
        <v>0</v>
      </c>
      <c r="DB44" s="418">
        <f t="shared" si="68"/>
        <v>0</v>
      </c>
      <c r="DC44" s="409">
        <f>'Ｈ１５（2003）'!$AJ$162</f>
        <v>0</v>
      </c>
      <c r="DD44" s="418">
        <f t="shared" si="69"/>
        <v>0</v>
      </c>
      <c r="DE44" s="417">
        <f t="shared" si="70"/>
        <v>0</v>
      </c>
      <c r="DF44" s="409">
        <f>'Ｈ１５（2003）'!$AJ$164</f>
        <v>0</v>
      </c>
      <c r="DG44" s="418">
        <f t="shared" si="71"/>
        <v>0</v>
      </c>
      <c r="DH44" s="418">
        <f t="shared" si="72"/>
        <v>0</v>
      </c>
      <c r="DI44" s="409">
        <f>'Ｈ１５（2003）'!$AJ$165</f>
        <v>0</v>
      </c>
      <c r="DJ44" s="416">
        <f t="shared" si="73"/>
        <v>0</v>
      </c>
      <c r="DK44" s="417">
        <f t="shared" si="74"/>
        <v>0</v>
      </c>
      <c r="DL44" s="409">
        <f>'Ｈ１５（2003）'!$AJ$166</f>
        <v>0</v>
      </c>
      <c r="DM44" s="418">
        <f t="shared" si="75"/>
        <v>0</v>
      </c>
      <c r="DN44" s="418">
        <f t="shared" si="76"/>
        <v>0</v>
      </c>
      <c r="DO44" s="409">
        <f>'Ｈ１５（2003）'!$AJ$167</f>
        <v>32796</v>
      </c>
      <c r="DP44" s="418">
        <f t="shared" si="77"/>
        <v>656</v>
      </c>
      <c r="DQ44" s="418">
        <f t="shared" si="78"/>
        <v>5904</v>
      </c>
      <c r="DR44" s="409">
        <f>'Ｈ１５（2003）'!$AJ$168</f>
        <v>0</v>
      </c>
      <c r="DS44" s="418">
        <f t="shared" si="79"/>
        <v>0</v>
      </c>
      <c r="DT44" s="418">
        <f t="shared" si="80"/>
        <v>0</v>
      </c>
      <c r="DU44" s="409">
        <f>'Ｈ１５（2003）'!$AJ$169</f>
        <v>0</v>
      </c>
      <c r="DV44" s="418">
        <f t="shared" si="81"/>
        <v>0</v>
      </c>
      <c r="DW44" s="418">
        <f t="shared" si="82"/>
        <v>0</v>
      </c>
      <c r="DX44" s="409">
        <f>'Ｈ１５（2003）'!$AJ$170</f>
        <v>0</v>
      </c>
      <c r="DY44" s="418">
        <f t="shared" si="83"/>
        <v>0</v>
      </c>
      <c r="DZ44" s="418">
        <f t="shared" si="84"/>
        <v>0</v>
      </c>
      <c r="EA44" s="409">
        <f>'Ｈ１５（2003）'!$AJ$171</f>
        <v>0</v>
      </c>
      <c r="EB44" s="418">
        <f t="shared" si="85"/>
        <v>0</v>
      </c>
      <c r="EC44" s="418">
        <f t="shared" si="86"/>
        <v>0</v>
      </c>
      <c r="ED44" s="409">
        <f>'Ｈ１５（2003）'!$AJ$172</f>
        <v>0</v>
      </c>
      <c r="EE44" s="418">
        <f t="shared" si="87"/>
        <v>0</v>
      </c>
      <c r="EF44" s="418">
        <f t="shared" si="88"/>
        <v>0</v>
      </c>
      <c r="EG44" s="409">
        <f>'Ｈ１５（2003）'!$AJ$173</f>
        <v>0</v>
      </c>
      <c r="EH44" s="418">
        <f t="shared" si="89"/>
        <v>0</v>
      </c>
      <c r="EI44" s="418">
        <f t="shared" si="90"/>
        <v>0</v>
      </c>
      <c r="EJ44" s="409">
        <f>'Ｈ１５（2003）'!$AJ$174</f>
        <v>0</v>
      </c>
      <c r="EK44" s="418">
        <f t="shared" si="91"/>
        <v>0</v>
      </c>
      <c r="EL44" s="417">
        <f t="shared" si="92"/>
        <v>0</v>
      </c>
      <c r="EM44" s="409">
        <f>'Ｈ１５（2003）'!$AJ$175</f>
        <v>0</v>
      </c>
      <c r="EN44" s="418">
        <f t="shared" si="93"/>
        <v>0</v>
      </c>
      <c r="EO44" s="436">
        <f t="shared" si="94"/>
        <v>0</v>
      </c>
      <c r="EP44" s="407">
        <f t="shared" si="95"/>
        <v>100193</v>
      </c>
      <c r="EQ44" s="412">
        <f t="shared" si="96"/>
        <v>2060</v>
      </c>
      <c r="ER44" s="410">
        <f t="shared" si="97"/>
        <v>18540</v>
      </c>
    </row>
    <row r="45" spans="1:148" ht="17.100000000000001" customHeight="1">
      <c r="A45" s="376"/>
      <c r="B45" s="413"/>
      <c r="C45" s="414">
        <v>16</v>
      </c>
      <c r="D45" s="415">
        <f t="shared" si="0"/>
        <v>8</v>
      </c>
      <c r="E45" s="407">
        <f>'Ｈ１６（2004）'!$AJ$124</f>
        <v>0</v>
      </c>
      <c r="F45" s="418">
        <f t="shared" si="1"/>
        <v>0</v>
      </c>
      <c r="G45" s="418">
        <f t="shared" si="2"/>
        <v>0</v>
      </c>
      <c r="H45" s="409">
        <f>'Ｈ１６（2004）'!$AJ$125</f>
        <v>0</v>
      </c>
      <c r="I45" s="418">
        <f t="shared" si="3"/>
        <v>0</v>
      </c>
      <c r="J45" s="417">
        <f t="shared" si="4"/>
        <v>0</v>
      </c>
      <c r="K45" s="409">
        <f>'Ｈ１６（2004）'!$AJ$127</f>
        <v>0</v>
      </c>
      <c r="L45" s="418">
        <f t="shared" si="5"/>
        <v>0</v>
      </c>
      <c r="M45" s="418">
        <f t="shared" si="6"/>
        <v>0</v>
      </c>
      <c r="N45" s="409">
        <f>'Ｈ１６（2004）'!$AJ$128</f>
        <v>0</v>
      </c>
      <c r="O45" s="418">
        <f t="shared" si="7"/>
        <v>0</v>
      </c>
      <c r="P45" s="417">
        <f t="shared" si="8"/>
        <v>0</v>
      </c>
      <c r="Q45" s="409">
        <f>'Ｈ１６（2004）'!$AJ$130</f>
        <v>0</v>
      </c>
      <c r="R45" s="418">
        <f t="shared" si="9"/>
        <v>0</v>
      </c>
      <c r="S45" s="418">
        <f t="shared" si="10"/>
        <v>0</v>
      </c>
      <c r="T45" s="409">
        <f>'Ｈ１６（2004）'!$AJ$131</f>
        <v>0</v>
      </c>
      <c r="U45" s="418">
        <f t="shared" si="11"/>
        <v>0</v>
      </c>
      <c r="V45" s="418">
        <f t="shared" si="12"/>
        <v>0</v>
      </c>
      <c r="W45" s="409">
        <f>'Ｈ１６（2004）'!$AJ$132</f>
        <v>0</v>
      </c>
      <c r="X45" s="418">
        <f t="shared" si="13"/>
        <v>0</v>
      </c>
      <c r="Y45" s="418">
        <f t="shared" si="14"/>
        <v>0</v>
      </c>
      <c r="Z45" s="409">
        <f>'Ｈ１６（2004）'!$AJ$133</f>
        <v>0</v>
      </c>
      <c r="AA45" s="418">
        <f t="shared" si="15"/>
        <v>0</v>
      </c>
      <c r="AB45" s="418">
        <f t="shared" si="16"/>
        <v>0</v>
      </c>
      <c r="AC45" s="409">
        <f>'Ｈ１６（2004）'!$AJ$134</f>
        <v>0</v>
      </c>
      <c r="AD45" s="418">
        <f t="shared" si="17"/>
        <v>0</v>
      </c>
      <c r="AE45" s="417">
        <f t="shared" si="18"/>
        <v>0</v>
      </c>
      <c r="AF45" s="409">
        <f>'Ｈ１６（2004）'!$AJ$135</f>
        <v>0</v>
      </c>
      <c r="AG45" s="418">
        <f t="shared" si="19"/>
        <v>0</v>
      </c>
      <c r="AH45" s="417">
        <f t="shared" si="20"/>
        <v>0</v>
      </c>
      <c r="AI45" s="409">
        <f>'Ｈ１６（2004）'!$AJ$136</f>
        <v>0</v>
      </c>
      <c r="AJ45" s="418">
        <f t="shared" si="21"/>
        <v>0</v>
      </c>
      <c r="AK45" s="418">
        <f t="shared" si="22"/>
        <v>0</v>
      </c>
      <c r="AL45" s="409">
        <f>'Ｈ１６（2004）'!$AJ$137</f>
        <v>0</v>
      </c>
      <c r="AM45" s="418">
        <f t="shared" si="23"/>
        <v>0</v>
      </c>
      <c r="AN45" s="418">
        <f t="shared" si="24"/>
        <v>0</v>
      </c>
      <c r="AO45" s="409">
        <f>'Ｈ１６（2004）'!$AJ$138</f>
        <v>0</v>
      </c>
      <c r="AP45" s="418">
        <f t="shared" si="25"/>
        <v>0</v>
      </c>
      <c r="AQ45" s="418">
        <f t="shared" si="26"/>
        <v>0</v>
      </c>
      <c r="AR45" s="409">
        <f>'Ｈ１６（2004）'!$AJ$139</f>
        <v>0</v>
      </c>
      <c r="AS45" s="418">
        <f t="shared" si="27"/>
        <v>0</v>
      </c>
      <c r="AT45" s="418">
        <f t="shared" si="28"/>
        <v>0</v>
      </c>
      <c r="AU45" s="409">
        <f>'Ｈ１６（2004）'!$AJ$140</f>
        <v>0</v>
      </c>
      <c r="AV45" s="418">
        <f t="shared" si="29"/>
        <v>0</v>
      </c>
      <c r="AW45" s="418">
        <f t="shared" si="30"/>
        <v>0</v>
      </c>
      <c r="AX45" s="409">
        <f>'Ｈ１６（2004）'!$AJ$141</f>
        <v>0</v>
      </c>
      <c r="AY45" s="418">
        <f t="shared" si="31"/>
        <v>0</v>
      </c>
      <c r="AZ45" s="418">
        <f t="shared" si="32"/>
        <v>0</v>
      </c>
      <c r="BA45" s="409">
        <f>'Ｈ１６（2004）'!$AJ$142</f>
        <v>0</v>
      </c>
      <c r="BB45" s="418">
        <f t="shared" si="33"/>
        <v>0</v>
      </c>
      <c r="BC45" s="418">
        <f t="shared" si="34"/>
        <v>0</v>
      </c>
      <c r="BD45" s="409">
        <f>'Ｈ１６（2004）'!$AJ$143</f>
        <v>0</v>
      </c>
      <c r="BE45" s="418">
        <f t="shared" si="35"/>
        <v>0</v>
      </c>
      <c r="BF45" s="417">
        <f t="shared" si="36"/>
        <v>0</v>
      </c>
      <c r="BG45" s="409">
        <f>'Ｈ１６（2004）'!$AJ$145</f>
        <v>0</v>
      </c>
      <c r="BH45" s="418">
        <f t="shared" si="37"/>
        <v>0</v>
      </c>
      <c r="BI45" s="418">
        <f t="shared" si="38"/>
        <v>0</v>
      </c>
      <c r="BJ45" s="409">
        <f>'Ｈ１６（2004）'!$AJ$146</f>
        <v>0</v>
      </c>
      <c r="BK45" s="418">
        <f t="shared" si="39"/>
        <v>0</v>
      </c>
      <c r="BL45" s="418">
        <f t="shared" si="40"/>
        <v>0</v>
      </c>
      <c r="BM45" s="409">
        <f>'Ｈ１６（2004）'!$AJ$147</f>
        <v>0</v>
      </c>
      <c r="BN45" s="418">
        <f t="shared" si="41"/>
        <v>0</v>
      </c>
      <c r="BO45" s="417">
        <f t="shared" si="42"/>
        <v>0</v>
      </c>
      <c r="BP45" s="407">
        <f>'Ｈ１６（2004）'!$AJ$148</f>
        <v>96625</v>
      </c>
      <c r="BQ45" s="418">
        <f t="shared" si="43"/>
        <v>2013</v>
      </c>
      <c r="BR45" s="418">
        <f t="shared" si="44"/>
        <v>16104</v>
      </c>
      <c r="BS45" s="409">
        <f>'Ｈ１６（2004）'!$AJ$149</f>
        <v>0</v>
      </c>
      <c r="BT45" s="418">
        <f t="shared" si="45"/>
        <v>0</v>
      </c>
      <c r="BU45" s="418">
        <f t="shared" si="46"/>
        <v>0</v>
      </c>
      <c r="BV45" s="409">
        <f>'Ｈ１６（2004）'!$AJ$150</f>
        <v>0</v>
      </c>
      <c r="BW45" s="418">
        <f t="shared" si="47"/>
        <v>0</v>
      </c>
      <c r="BX45" s="418">
        <f t="shared" si="48"/>
        <v>0</v>
      </c>
      <c r="BY45" s="409">
        <f>'Ｈ１６（2004）'!$AJ$151</f>
        <v>0</v>
      </c>
      <c r="BZ45" s="418">
        <f t="shared" si="49"/>
        <v>0</v>
      </c>
      <c r="CA45" s="418">
        <f t="shared" si="50"/>
        <v>0</v>
      </c>
      <c r="CB45" s="409">
        <f>'Ｈ１６（2004）'!$AJ$152</f>
        <v>0</v>
      </c>
      <c r="CC45" s="418">
        <f t="shared" si="51"/>
        <v>0</v>
      </c>
      <c r="CD45" s="418">
        <f t="shared" si="52"/>
        <v>0</v>
      </c>
      <c r="CE45" s="409">
        <f>'Ｈ１６（2004）'!$AJ$153</f>
        <v>0</v>
      </c>
      <c r="CF45" s="418">
        <f t="shared" si="53"/>
        <v>0</v>
      </c>
      <c r="CG45" s="418">
        <f t="shared" si="54"/>
        <v>0</v>
      </c>
      <c r="CH45" s="409">
        <f>'Ｈ１６（2004）'!$AJ$155</f>
        <v>0</v>
      </c>
      <c r="CI45" s="418">
        <f t="shared" si="55"/>
        <v>0</v>
      </c>
      <c r="CJ45" s="418">
        <f t="shared" si="56"/>
        <v>0</v>
      </c>
      <c r="CK45" s="409">
        <f>'Ｈ１６（2004）'!$AJ$156</f>
        <v>0</v>
      </c>
      <c r="CL45" s="416">
        <f t="shared" si="57"/>
        <v>0</v>
      </c>
      <c r="CM45" s="418">
        <f t="shared" si="58"/>
        <v>0</v>
      </c>
      <c r="CN45" s="409">
        <f>'Ｈ１６（2004）'!$AJ$157</f>
        <v>0</v>
      </c>
      <c r="CO45" s="418">
        <f t="shared" si="59"/>
        <v>0</v>
      </c>
      <c r="CP45" s="418">
        <f t="shared" si="60"/>
        <v>0</v>
      </c>
      <c r="CQ45" s="409">
        <f>'Ｈ１６（2004）'!$AJ$158</f>
        <v>0</v>
      </c>
      <c r="CR45" s="418">
        <f t="shared" si="61"/>
        <v>0</v>
      </c>
      <c r="CS45" s="418">
        <f t="shared" si="62"/>
        <v>0</v>
      </c>
      <c r="CT45" s="409">
        <f>'Ｈ１６（2004）'!$AJ$159</f>
        <v>0</v>
      </c>
      <c r="CU45" s="418">
        <f t="shared" si="63"/>
        <v>0</v>
      </c>
      <c r="CV45" s="418">
        <f t="shared" si="64"/>
        <v>0</v>
      </c>
      <c r="CW45" s="409">
        <f>'Ｈ１６（2004）'!$AJ$160</f>
        <v>0</v>
      </c>
      <c r="CX45" s="418">
        <f t="shared" si="65"/>
        <v>0</v>
      </c>
      <c r="CY45" s="418">
        <f t="shared" si="66"/>
        <v>0</v>
      </c>
      <c r="CZ45" s="409">
        <f>'Ｈ１６（2004）'!$AJ$161</f>
        <v>0</v>
      </c>
      <c r="DA45" s="418">
        <f t="shared" si="67"/>
        <v>0</v>
      </c>
      <c r="DB45" s="418">
        <f t="shared" si="68"/>
        <v>0</v>
      </c>
      <c r="DC45" s="409">
        <f>'Ｈ１６（2004）'!$AJ$162</f>
        <v>0</v>
      </c>
      <c r="DD45" s="418">
        <f t="shared" si="69"/>
        <v>0</v>
      </c>
      <c r="DE45" s="417">
        <f t="shared" si="70"/>
        <v>0</v>
      </c>
      <c r="DF45" s="409">
        <f>'Ｈ１６（2004）'!$AJ$164</f>
        <v>0</v>
      </c>
      <c r="DG45" s="418">
        <f t="shared" si="71"/>
        <v>0</v>
      </c>
      <c r="DH45" s="418">
        <f t="shared" si="72"/>
        <v>0</v>
      </c>
      <c r="DI45" s="409">
        <f>'Ｈ１６（2004）'!$AJ$165</f>
        <v>0</v>
      </c>
      <c r="DJ45" s="416">
        <f t="shared" si="73"/>
        <v>0</v>
      </c>
      <c r="DK45" s="417">
        <f t="shared" si="74"/>
        <v>0</v>
      </c>
      <c r="DL45" s="409">
        <f>'Ｈ１６（2004）'!$AJ$166</f>
        <v>0</v>
      </c>
      <c r="DM45" s="418">
        <f t="shared" si="75"/>
        <v>0</v>
      </c>
      <c r="DN45" s="418">
        <f t="shared" si="76"/>
        <v>0</v>
      </c>
      <c r="DO45" s="409">
        <f>'Ｈ１６（2004）'!$AJ$167</f>
        <v>12878</v>
      </c>
      <c r="DP45" s="418">
        <f t="shared" si="77"/>
        <v>258</v>
      </c>
      <c r="DQ45" s="418">
        <f t="shared" si="78"/>
        <v>2064</v>
      </c>
      <c r="DR45" s="409">
        <f>'Ｈ１６（2004）'!$AJ$168</f>
        <v>0</v>
      </c>
      <c r="DS45" s="418">
        <f t="shared" si="79"/>
        <v>0</v>
      </c>
      <c r="DT45" s="418">
        <f t="shared" si="80"/>
        <v>0</v>
      </c>
      <c r="DU45" s="409">
        <f>'Ｈ１６（2004）'!$AJ$169</f>
        <v>0</v>
      </c>
      <c r="DV45" s="418">
        <f t="shared" si="81"/>
        <v>0</v>
      </c>
      <c r="DW45" s="418">
        <f t="shared" si="82"/>
        <v>0</v>
      </c>
      <c r="DX45" s="409">
        <f>'Ｈ１６（2004）'!$AJ$170</f>
        <v>0</v>
      </c>
      <c r="DY45" s="418">
        <f t="shared" si="83"/>
        <v>0</v>
      </c>
      <c r="DZ45" s="418">
        <f t="shared" si="84"/>
        <v>0</v>
      </c>
      <c r="EA45" s="409">
        <f>'Ｈ１６（2004）'!$AJ$171</f>
        <v>0</v>
      </c>
      <c r="EB45" s="418">
        <f t="shared" si="85"/>
        <v>0</v>
      </c>
      <c r="EC45" s="418">
        <f t="shared" si="86"/>
        <v>0</v>
      </c>
      <c r="ED45" s="409">
        <f>'Ｈ１６（2004）'!$AJ$172</f>
        <v>0</v>
      </c>
      <c r="EE45" s="418">
        <f t="shared" si="87"/>
        <v>0</v>
      </c>
      <c r="EF45" s="418">
        <f t="shared" si="88"/>
        <v>0</v>
      </c>
      <c r="EG45" s="409">
        <f>'Ｈ１６（2004）'!$AJ$173</f>
        <v>0</v>
      </c>
      <c r="EH45" s="418">
        <f t="shared" si="89"/>
        <v>0</v>
      </c>
      <c r="EI45" s="418">
        <f t="shared" si="90"/>
        <v>0</v>
      </c>
      <c r="EJ45" s="409">
        <f>'Ｈ１６（2004）'!$AJ$174</f>
        <v>0</v>
      </c>
      <c r="EK45" s="418">
        <f t="shared" si="91"/>
        <v>0</v>
      </c>
      <c r="EL45" s="417">
        <f t="shared" si="92"/>
        <v>0</v>
      </c>
      <c r="EM45" s="409">
        <f>'Ｈ１６（2004）'!$AJ$175</f>
        <v>0</v>
      </c>
      <c r="EN45" s="418">
        <f t="shared" si="93"/>
        <v>0</v>
      </c>
      <c r="EO45" s="436">
        <f t="shared" si="94"/>
        <v>0</v>
      </c>
      <c r="EP45" s="407">
        <f t="shared" si="95"/>
        <v>109503</v>
      </c>
      <c r="EQ45" s="412">
        <f t="shared" si="96"/>
        <v>2271</v>
      </c>
      <c r="ER45" s="410">
        <f t="shared" si="97"/>
        <v>18168</v>
      </c>
    </row>
    <row r="46" spans="1:148" ht="17.100000000000001" customHeight="1">
      <c r="A46" s="376"/>
      <c r="B46" s="413"/>
      <c r="C46" s="414">
        <v>17</v>
      </c>
      <c r="D46" s="415">
        <f t="shared" si="0"/>
        <v>7</v>
      </c>
      <c r="E46" s="407">
        <f>'Ｈ１７（2005）'!$AJ$124</f>
        <v>0</v>
      </c>
      <c r="F46" s="418">
        <f t="shared" si="1"/>
        <v>0</v>
      </c>
      <c r="G46" s="418">
        <f t="shared" si="2"/>
        <v>0</v>
      </c>
      <c r="H46" s="409">
        <f>'Ｈ１７（2005）'!$AJ$125</f>
        <v>0</v>
      </c>
      <c r="I46" s="418">
        <f t="shared" si="3"/>
        <v>0</v>
      </c>
      <c r="J46" s="417">
        <f t="shared" si="4"/>
        <v>0</v>
      </c>
      <c r="K46" s="409">
        <f>'Ｈ１７（2005）'!$AJ$127</f>
        <v>0</v>
      </c>
      <c r="L46" s="418">
        <f t="shared" si="5"/>
        <v>0</v>
      </c>
      <c r="M46" s="418">
        <f t="shared" si="6"/>
        <v>0</v>
      </c>
      <c r="N46" s="409">
        <f>'Ｈ１７（2005）'!$AJ$128</f>
        <v>0</v>
      </c>
      <c r="O46" s="418">
        <f t="shared" si="7"/>
        <v>0</v>
      </c>
      <c r="P46" s="417">
        <f t="shared" si="8"/>
        <v>0</v>
      </c>
      <c r="Q46" s="409">
        <f>'Ｈ１７（2005）'!$AJ$130</f>
        <v>0</v>
      </c>
      <c r="R46" s="418">
        <f t="shared" si="9"/>
        <v>0</v>
      </c>
      <c r="S46" s="418">
        <f t="shared" si="10"/>
        <v>0</v>
      </c>
      <c r="T46" s="409">
        <f>'Ｈ１７（2005）'!$AJ$131</f>
        <v>731</v>
      </c>
      <c r="U46" s="418">
        <f t="shared" si="11"/>
        <v>29</v>
      </c>
      <c r="V46" s="418">
        <f t="shared" si="12"/>
        <v>203</v>
      </c>
      <c r="W46" s="409">
        <f>'Ｈ１７（2005）'!$AJ$132</f>
        <v>0</v>
      </c>
      <c r="X46" s="418">
        <f t="shared" si="13"/>
        <v>0</v>
      </c>
      <c r="Y46" s="418">
        <f t="shared" si="14"/>
        <v>0</v>
      </c>
      <c r="Z46" s="409">
        <f>'Ｈ１７（2005）'!$AJ$133</f>
        <v>0</v>
      </c>
      <c r="AA46" s="418">
        <f t="shared" si="15"/>
        <v>0</v>
      </c>
      <c r="AB46" s="418">
        <f t="shared" si="16"/>
        <v>0</v>
      </c>
      <c r="AC46" s="409">
        <f>'Ｈ１７（2005）'!$AJ$134</f>
        <v>0</v>
      </c>
      <c r="AD46" s="418">
        <f t="shared" si="17"/>
        <v>0</v>
      </c>
      <c r="AE46" s="417">
        <f t="shared" si="18"/>
        <v>0</v>
      </c>
      <c r="AF46" s="409">
        <f>'Ｈ１７（2005）'!$AJ$135</f>
        <v>0</v>
      </c>
      <c r="AG46" s="418">
        <f t="shared" si="19"/>
        <v>0</v>
      </c>
      <c r="AH46" s="417">
        <f t="shared" si="20"/>
        <v>0</v>
      </c>
      <c r="AI46" s="409">
        <f>'Ｈ１７（2005）'!$AJ$136</f>
        <v>0</v>
      </c>
      <c r="AJ46" s="418">
        <f t="shared" si="21"/>
        <v>0</v>
      </c>
      <c r="AK46" s="418">
        <f t="shared" si="22"/>
        <v>0</v>
      </c>
      <c r="AL46" s="409">
        <f>'Ｈ１７（2005）'!$AJ$137</f>
        <v>0</v>
      </c>
      <c r="AM46" s="418">
        <f t="shared" si="23"/>
        <v>0</v>
      </c>
      <c r="AN46" s="418">
        <f t="shared" si="24"/>
        <v>0</v>
      </c>
      <c r="AO46" s="409">
        <f>'Ｈ１７（2005）'!$AJ$138</f>
        <v>0</v>
      </c>
      <c r="AP46" s="418">
        <f t="shared" si="25"/>
        <v>0</v>
      </c>
      <c r="AQ46" s="418">
        <f t="shared" si="26"/>
        <v>0</v>
      </c>
      <c r="AR46" s="409">
        <f>'Ｈ１７（2005）'!$AJ$139</f>
        <v>0</v>
      </c>
      <c r="AS46" s="418">
        <f t="shared" si="27"/>
        <v>0</v>
      </c>
      <c r="AT46" s="418">
        <f t="shared" si="28"/>
        <v>0</v>
      </c>
      <c r="AU46" s="409">
        <f>'Ｈ１７（2005）'!$AJ$140</f>
        <v>0</v>
      </c>
      <c r="AV46" s="418">
        <f t="shared" si="29"/>
        <v>0</v>
      </c>
      <c r="AW46" s="418">
        <f t="shared" si="30"/>
        <v>0</v>
      </c>
      <c r="AX46" s="409">
        <f>'Ｈ１７（2005）'!$AJ$141</f>
        <v>0</v>
      </c>
      <c r="AY46" s="418">
        <f t="shared" si="31"/>
        <v>0</v>
      </c>
      <c r="AZ46" s="418">
        <f t="shared" si="32"/>
        <v>0</v>
      </c>
      <c r="BA46" s="409">
        <f>'Ｈ１７（2005）'!$AJ$142</f>
        <v>0</v>
      </c>
      <c r="BB46" s="418">
        <f t="shared" si="33"/>
        <v>0</v>
      </c>
      <c r="BC46" s="418">
        <f t="shared" si="34"/>
        <v>0</v>
      </c>
      <c r="BD46" s="409">
        <f>'Ｈ１７（2005）'!$AJ$143</f>
        <v>0</v>
      </c>
      <c r="BE46" s="418">
        <f t="shared" si="35"/>
        <v>0</v>
      </c>
      <c r="BF46" s="417">
        <f t="shared" si="36"/>
        <v>0</v>
      </c>
      <c r="BG46" s="409">
        <f>'Ｈ１７（2005）'!$AJ$145</f>
        <v>0</v>
      </c>
      <c r="BH46" s="418">
        <f t="shared" si="37"/>
        <v>0</v>
      </c>
      <c r="BI46" s="418">
        <f t="shared" si="38"/>
        <v>0</v>
      </c>
      <c r="BJ46" s="409">
        <f>'Ｈ１７（2005）'!$AJ$146</f>
        <v>0</v>
      </c>
      <c r="BK46" s="418">
        <f t="shared" si="39"/>
        <v>0</v>
      </c>
      <c r="BL46" s="418">
        <f t="shared" si="40"/>
        <v>0</v>
      </c>
      <c r="BM46" s="409">
        <f>'Ｈ１７（2005）'!$AJ$147</f>
        <v>0</v>
      </c>
      <c r="BN46" s="418">
        <f t="shared" si="41"/>
        <v>0</v>
      </c>
      <c r="BO46" s="417">
        <f t="shared" si="42"/>
        <v>0</v>
      </c>
      <c r="BP46" s="407">
        <f>'Ｈ１７（2005）'!$AJ$148</f>
        <v>0</v>
      </c>
      <c r="BQ46" s="418">
        <f t="shared" si="43"/>
        <v>0</v>
      </c>
      <c r="BR46" s="418">
        <f t="shared" si="44"/>
        <v>0</v>
      </c>
      <c r="BS46" s="409">
        <f>'Ｈ１７（2005）'!$AJ$149</f>
        <v>0</v>
      </c>
      <c r="BT46" s="418">
        <f t="shared" si="45"/>
        <v>0</v>
      </c>
      <c r="BU46" s="418">
        <f t="shared" si="46"/>
        <v>0</v>
      </c>
      <c r="BV46" s="409">
        <f>'Ｈ１７（2005）'!$AJ$150</f>
        <v>0</v>
      </c>
      <c r="BW46" s="418">
        <f t="shared" si="47"/>
        <v>0</v>
      </c>
      <c r="BX46" s="418">
        <f t="shared" si="48"/>
        <v>0</v>
      </c>
      <c r="BY46" s="409">
        <f>'Ｈ１７（2005）'!$AJ$151</f>
        <v>0</v>
      </c>
      <c r="BZ46" s="418">
        <f t="shared" si="49"/>
        <v>0</v>
      </c>
      <c r="CA46" s="418">
        <f t="shared" si="50"/>
        <v>0</v>
      </c>
      <c r="CB46" s="409">
        <f>'Ｈ１７（2005）'!$AJ$152</f>
        <v>0</v>
      </c>
      <c r="CC46" s="418">
        <f t="shared" si="51"/>
        <v>0</v>
      </c>
      <c r="CD46" s="418">
        <f t="shared" si="52"/>
        <v>0</v>
      </c>
      <c r="CE46" s="409">
        <f>'Ｈ１７（2005）'!$AJ$153</f>
        <v>0</v>
      </c>
      <c r="CF46" s="418">
        <f t="shared" si="53"/>
        <v>0</v>
      </c>
      <c r="CG46" s="418">
        <f t="shared" si="54"/>
        <v>0</v>
      </c>
      <c r="CH46" s="409">
        <f>'Ｈ１７（2005）'!$AJ$155</f>
        <v>0</v>
      </c>
      <c r="CI46" s="418">
        <f t="shared" si="55"/>
        <v>0</v>
      </c>
      <c r="CJ46" s="418">
        <f t="shared" si="56"/>
        <v>0</v>
      </c>
      <c r="CK46" s="409">
        <f>'Ｈ１７（2005）'!$AJ$156</f>
        <v>0</v>
      </c>
      <c r="CL46" s="416">
        <f t="shared" si="57"/>
        <v>0</v>
      </c>
      <c r="CM46" s="418">
        <f t="shared" si="58"/>
        <v>0</v>
      </c>
      <c r="CN46" s="409">
        <f>'Ｈ１７（2005）'!$AJ$157</f>
        <v>0</v>
      </c>
      <c r="CO46" s="418">
        <f t="shared" si="59"/>
        <v>0</v>
      </c>
      <c r="CP46" s="418">
        <f t="shared" si="60"/>
        <v>0</v>
      </c>
      <c r="CQ46" s="409">
        <f>'Ｈ１７（2005）'!$AJ$158</f>
        <v>0</v>
      </c>
      <c r="CR46" s="418">
        <f t="shared" si="61"/>
        <v>0</v>
      </c>
      <c r="CS46" s="418">
        <f t="shared" si="62"/>
        <v>0</v>
      </c>
      <c r="CT46" s="409">
        <f>'Ｈ１７（2005）'!$AJ$159</f>
        <v>0</v>
      </c>
      <c r="CU46" s="418">
        <f t="shared" si="63"/>
        <v>0</v>
      </c>
      <c r="CV46" s="418">
        <f t="shared" si="64"/>
        <v>0</v>
      </c>
      <c r="CW46" s="409">
        <f>'Ｈ１７（2005）'!$AJ$160</f>
        <v>0</v>
      </c>
      <c r="CX46" s="418">
        <f t="shared" si="65"/>
        <v>0</v>
      </c>
      <c r="CY46" s="418">
        <f t="shared" si="66"/>
        <v>0</v>
      </c>
      <c r="CZ46" s="409">
        <f>'Ｈ１７（2005）'!$AJ$161</f>
        <v>0</v>
      </c>
      <c r="DA46" s="418">
        <f t="shared" si="67"/>
        <v>0</v>
      </c>
      <c r="DB46" s="418">
        <f t="shared" si="68"/>
        <v>0</v>
      </c>
      <c r="DC46" s="409">
        <f>'Ｈ１７（2005）'!$AJ$162</f>
        <v>0</v>
      </c>
      <c r="DD46" s="418">
        <f t="shared" si="69"/>
        <v>0</v>
      </c>
      <c r="DE46" s="417">
        <f t="shared" si="70"/>
        <v>0</v>
      </c>
      <c r="DF46" s="409">
        <f>'Ｈ１７（2005）'!$AJ$164</f>
        <v>0</v>
      </c>
      <c r="DG46" s="418">
        <f t="shared" si="71"/>
        <v>0</v>
      </c>
      <c r="DH46" s="418">
        <f t="shared" si="72"/>
        <v>0</v>
      </c>
      <c r="DI46" s="409">
        <f>'Ｈ１７（2005）'!$AJ$165</f>
        <v>0</v>
      </c>
      <c r="DJ46" s="416">
        <f t="shared" si="73"/>
        <v>0</v>
      </c>
      <c r="DK46" s="417">
        <f t="shared" si="74"/>
        <v>0</v>
      </c>
      <c r="DL46" s="409">
        <f>'Ｈ１７（2005）'!$AJ$166</f>
        <v>0</v>
      </c>
      <c r="DM46" s="418">
        <f t="shared" si="75"/>
        <v>0</v>
      </c>
      <c r="DN46" s="418">
        <f t="shared" si="76"/>
        <v>0</v>
      </c>
      <c r="DO46" s="409">
        <f>'Ｈ１７（2005）'!$AJ$167</f>
        <v>20927</v>
      </c>
      <c r="DP46" s="418">
        <f t="shared" si="77"/>
        <v>419</v>
      </c>
      <c r="DQ46" s="418">
        <f t="shared" si="78"/>
        <v>2933</v>
      </c>
      <c r="DR46" s="409">
        <f>'Ｈ１７（2005）'!$AJ$168</f>
        <v>0</v>
      </c>
      <c r="DS46" s="418">
        <f t="shared" si="79"/>
        <v>0</v>
      </c>
      <c r="DT46" s="418">
        <f t="shared" si="80"/>
        <v>0</v>
      </c>
      <c r="DU46" s="409">
        <f>'Ｈ１７（2005）'!$AJ$169</f>
        <v>0</v>
      </c>
      <c r="DV46" s="418">
        <f t="shared" si="81"/>
        <v>0</v>
      </c>
      <c r="DW46" s="418">
        <f t="shared" si="82"/>
        <v>0</v>
      </c>
      <c r="DX46" s="409">
        <f>'Ｈ１７（2005）'!$AJ$170</f>
        <v>0</v>
      </c>
      <c r="DY46" s="418">
        <f t="shared" si="83"/>
        <v>0</v>
      </c>
      <c r="DZ46" s="418">
        <f t="shared" si="84"/>
        <v>0</v>
      </c>
      <c r="EA46" s="409">
        <f>'Ｈ１７（2005）'!$AJ$171</f>
        <v>0</v>
      </c>
      <c r="EB46" s="418">
        <f t="shared" si="85"/>
        <v>0</v>
      </c>
      <c r="EC46" s="418">
        <f t="shared" si="86"/>
        <v>0</v>
      </c>
      <c r="ED46" s="409">
        <f>'Ｈ１７（2005）'!$AJ$172</f>
        <v>0</v>
      </c>
      <c r="EE46" s="418">
        <f t="shared" si="87"/>
        <v>0</v>
      </c>
      <c r="EF46" s="418">
        <f t="shared" si="88"/>
        <v>0</v>
      </c>
      <c r="EG46" s="409">
        <f>'Ｈ１７（2005）'!$AJ$173</f>
        <v>0</v>
      </c>
      <c r="EH46" s="418">
        <f t="shared" si="89"/>
        <v>0</v>
      </c>
      <c r="EI46" s="418">
        <f t="shared" si="90"/>
        <v>0</v>
      </c>
      <c r="EJ46" s="409">
        <f>'Ｈ１７（2005）'!$AJ$174</f>
        <v>0</v>
      </c>
      <c r="EK46" s="418">
        <f t="shared" si="91"/>
        <v>0</v>
      </c>
      <c r="EL46" s="417">
        <f t="shared" si="92"/>
        <v>0</v>
      </c>
      <c r="EM46" s="409">
        <f>'Ｈ１７（2005）'!$AJ$175</f>
        <v>0</v>
      </c>
      <c r="EN46" s="418">
        <f t="shared" si="93"/>
        <v>0</v>
      </c>
      <c r="EO46" s="436">
        <f t="shared" si="94"/>
        <v>0</v>
      </c>
      <c r="EP46" s="407">
        <f t="shared" si="95"/>
        <v>21658</v>
      </c>
      <c r="EQ46" s="412">
        <f t="shared" si="96"/>
        <v>448</v>
      </c>
      <c r="ER46" s="410">
        <f t="shared" si="97"/>
        <v>3136</v>
      </c>
    </row>
    <row r="47" spans="1:148" ht="17.100000000000001" customHeight="1">
      <c r="A47" s="376"/>
      <c r="B47" s="413"/>
      <c r="C47" s="414">
        <v>18</v>
      </c>
      <c r="D47" s="415">
        <f t="shared" si="0"/>
        <v>6</v>
      </c>
      <c r="E47" s="407">
        <f>'Ｈ１８（2006）'!$AJ$124</f>
        <v>0</v>
      </c>
      <c r="F47" s="418">
        <f t="shared" si="1"/>
        <v>0</v>
      </c>
      <c r="G47" s="418">
        <f t="shared" si="2"/>
        <v>0</v>
      </c>
      <c r="H47" s="409">
        <f>'Ｈ１８（2006）'!$AJ$125</f>
        <v>0</v>
      </c>
      <c r="I47" s="418">
        <f t="shared" si="3"/>
        <v>0</v>
      </c>
      <c r="J47" s="417">
        <f t="shared" si="4"/>
        <v>0</v>
      </c>
      <c r="K47" s="409">
        <f>'Ｈ１８（2006）'!$AJ$127</f>
        <v>0</v>
      </c>
      <c r="L47" s="418">
        <f t="shared" si="5"/>
        <v>0</v>
      </c>
      <c r="M47" s="418">
        <f t="shared" si="6"/>
        <v>0</v>
      </c>
      <c r="N47" s="409">
        <f>'Ｈ１８（2006）'!$AJ$128</f>
        <v>0</v>
      </c>
      <c r="O47" s="418">
        <f t="shared" si="7"/>
        <v>0</v>
      </c>
      <c r="P47" s="417">
        <f t="shared" si="8"/>
        <v>0</v>
      </c>
      <c r="Q47" s="409">
        <f>'Ｈ１８（2006）'!$AJ$130</f>
        <v>0</v>
      </c>
      <c r="R47" s="418">
        <f t="shared" si="9"/>
        <v>0</v>
      </c>
      <c r="S47" s="418">
        <f t="shared" si="10"/>
        <v>0</v>
      </c>
      <c r="T47" s="409">
        <f>'Ｈ１８（2006）'!$AJ$131</f>
        <v>1266</v>
      </c>
      <c r="U47" s="418">
        <f t="shared" si="11"/>
        <v>51</v>
      </c>
      <c r="V47" s="418">
        <f t="shared" si="12"/>
        <v>306</v>
      </c>
      <c r="W47" s="409">
        <f>'Ｈ１８（2006）'!$AJ$132</f>
        <v>0</v>
      </c>
      <c r="X47" s="418">
        <f t="shared" si="13"/>
        <v>0</v>
      </c>
      <c r="Y47" s="418">
        <f t="shared" si="14"/>
        <v>0</v>
      </c>
      <c r="Z47" s="409">
        <f>'Ｈ１８（2006）'!$AJ$133</f>
        <v>0</v>
      </c>
      <c r="AA47" s="418">
        <f t="shared" si="15"/>
        <v>0</v>
      </c>
      <c r="AB47" s="418">
        <f t="shared" si="16"/>
        <v>0</v>
      </c>
      <c r="AC47" s="409">
        <f>'Ｈ１８（2006）'!$AJ$134</f>
        <v>0</v>
      </c>
      <c r="AD47" s="418">
        <f t="shared" si="17"/>
        <v>0</v>
      </c>
      <c r="AE47" s="417">
        <f t="shared" si="18"/>
        <v>0</v>
      </c>
      <c r="AF47" s="409">
        <f>'Ｈ１８（2006）'!$AJ$135</f>
        <v>0</v>
      </c>
      <c r="AG47" s="418">
        <f t="shared" si="19"/>
        <v>0</v>
      </c>
      <c r="AH47" s="417">
        <f t="shared" si="20"/>
        <v>0</v>
      </c>
      <c r="AI47" s="409">
        <f>'Ｈ１８（2006）'!$AJ$136</f>
        <v>0</v>
      </c>
      <c r="AJ47" s="418">
        <f t="shared" si="21"/>
        <v>0</v>
      </c>
      <c r="AK47" s="418">
        <f t="shared" si="22"/>
        <v>0</v>
      </c>
      <c r="AL47" s="409">
        <f>'Ｈ１８（2006）'!$AJ$137</f>
        <v>0</v>
      </c>
      <c r="AM47" s="418">
        <f t="shared" si="23"/>
        <v>0</v>
      </c>
      <c r="AN47" s="418">
        <f t="shared" si="24"/>
        <v>0</v>
      </c>
      <c r="AO47" s="409">
        <f>'Ｈ１８（2006）'!$AJ$138</f>
        <v>0</v>
      </c>
      <c r="AP47" s="418">
        <f t="shared" si="25"/>
        <v>0</v>
      </c>
      <c r="AQ47" s="418">
        <f t="shared" si="26"/>
        <v>0</v>
      </c>
      <c r="AR47" s="409">
        <f>'Ｈ１８（2006）'!$AJ$139</f>
        <v>0</v>
      </c>
      <c r="AS47" s="418">
        <f t="shared" si="27"/>
        <v>0</v>
      </c>
      <c r="AT47" s="418">
        <f t="shared" si="28"/>
        <v>0</v>
      </c>
      <c r="AU47" s="409">
        <f>'Ｈ１８（2006）'!$AJ$140</f>
        <v>0</v>
      </c>
      <c r="AV47" s="418">
        <f t="shared" si="29"/>
        <v>0</v>
      </c>
      <c r="AW47" s="418">
        <f t="shared" si="30"/>
        <v>0</v>
      </c>
      <c r="AX47" s="409">
        <f>'Ｈ１８（2006）'!$AJ$141</f>
        <v>0</v>
      </c>
      <c r="AY47" s="418">
        <f t="shared" si="31"/>
        <v>0</v>
      </c>
      <c r="AZ47" s="418">
        <f t="shared" si="32"/>
        <v>0</v>
      </c>
      <c r="BA47" s="409">
        <f>'Ｈ１８（2006）'!$AJ$142</f>
        <v>0</v>
      </c>
      <c r="BB47" s="418">
        <f t="shared" si="33"/>
        <v>0</v>
      </c>
      <c r="BC47" s="418">
        <f t="shared" si="34"/>
        <v>0</v>
      </c>
      <c r="BD47" s="409">
        <f>'Ｈ１８（2006）'!$AJ$143</f>
        <v>0</v>
      </c>
      <c r="BE47" s="418">
        <f t="shared" si="35"/>
        <v>0</v>
      </c>
      <c r="BF47" s="417">
        <f t="shared" si="36"/>
        <v>0</v>
      </c>
      <c r="BG47" s="409">
        <f>'Ｈ１８（2006）'!$AJ$145</f>
        <v>0</v>
      </c>
      <c r="BH47" s="418">
        <f t="shared" si="37"/>
        <v>0</v>
      </c>
      <c r="BI47" s="418">
        <f t="shared" si="38"/>
        <v>0</v>
      </c>
      <c r="BJ47" s="409">
        <f>'Ｈ１８（2006）'!$AJ$146</f>
        <v>0</v>
      </c>
      <c r="BK47" s="418">
        <f t="shared" si="39"/>
        <v>0</v>
      </c>
      <c r="BL47" s="418">
        <f t="shared" si="40"/>
        <v>0</v>
      </c>
      <c r="BM47" s="409">
        <f>'Ｈ１８（2006）'!$AJ$147</f>
        <v>0</v>
      </c>
      <c r="BN47" s="418">
        <f t="shared" si="41"/>
        <v>0</v>
      </c>
      <c r="BO47" s="417">
        <f t="shared" si="42"/>
        <v>0</v>
      </c>
      <c r="BP47" s="407">
        <f>'Ｈ１８（2006）'!$AJ$148</f>
        <v>0</v>
      </c>
      <c r="BQ47" s="418">
        <f t="shared" si="43"/>
        <v>0</v>
      </c>
      <c r="BR47" s="418">
        <f t="shared" si="44"/>
        <v>0</v>
      </c>
      <c r="BS47" s="409">
        <f>'Ｈ１８（2006）'!$AJ$149</f>
        <v>0</v>
      </c>
      <c r="BT47" s="418">
        <f t="shared" si="45"/>
        <v>0</v>
      </c>
      <c r="BU47" s="418">
        <f t="shared" si="46"/>
        <v>0</v>
      </c>
      <c r="BV47" s="409">
        <f>'Ｈ１８（2006）'!$AJ$150</f>
        <v>0</v>
      </c>
      <c r="BW47" s="418">
        <f t="shared" si="47"/>
        <v>0</v>
      </c>
      <c r="BX47" s="418">
        <f t="shared" si="48"/>
        <v>0</v>
      </c>
      <c r="BY47" s="409">
        <f>'Ｈ１８（2006）'!$AJ$151</f>
        <v>0</v>
      </c>
      <c r="BZ47" s="418">
        <f t="shared" si="49"/>
        <v>0</v>
      </c>
      <c r="CA47" s="418">
        <f t="shared" si="50"/>
        <v>0</v>
      </c>
      <c r="CB47" s="409">
        <f>'Ｈ１８（2006）'!$AJ$152</f>
        <v>0</v>
      </c>
      <c r="CC47" s="418">
        <f t="shared" si="51"/>
        <v>0</v>
      </c>
      <c r="CD47" s="418">
        <f t="shared" si="52"/>
        <v>0</v>
      </c>
      <c r="CE47" s="409">
        <f>'Ｈ１８（2006）'!$AJ$153</f>
        <v>0</v>
      </c>
      <c r="CF47" s="418">
        <f t="shared" si="53"/>
        <v>0</v>
      </c>
      <c r="CG47" s="418">
        <f t="shared" si="54"/>
        <v>0</v>
      </c>
      <c r="CH47" s="409">
        <f>'Ｈ１８（2006）'!$AJ$155</f>
        <v>0</v>
      </c>
      <c r="CI47" s="418">
        <f t="shared" si="55"/>
        <v>0</v>
      </c>
      <c r="CJ47" s="418">
        <f t="shared" si="56"/>
        <v>0</v>
      </c>
      <c r="CK47" s="409">
        <f>'Ｈ１８（2006）'!$AJ$156</f>
        <v>0</v>
      </c>
      <c r="CL47" s="416">
        <f t="shared" si="57"/>
        <v>0</v>
      </c>
      <c r="CM47" s="418">
        <f t="shared" si="58"/>
        <v>0</v>
      </c>
      <c r="CN47" s="409">
        <f>'Ｈ１８（2006）'!$AJ$157</f>
        <v>0</v>
      </c>
      <c r="CO47" s="418">
        <f t="shared" si="59"/>
        <v>0</v>
      </c>
      <c r="CP47" s="418">
        <f t="shared" si="60"/>
        <v>0</v>
      </c>
      <c r="CQ47" s="409">
        <f>'Ｈ１８（2006）'!$AJ$158</f>
        <v>0</v>
      </c>
      <c r="CR47" s="418">
        <f t="shared" si="61"/>
        <v>0</v>
      </c>
      <c r="CS47" s="418">
        <f t="shared" si="62"/>
        <v>0</v>
      </c>
      <c r="CT47" s="409">
        <f>'Ｈ１８（2006）'!$AJ$159</f>
        <v>0</v>
      </c>
      <c r="CU47" s="418">
        <f t="shared" si="63"/>
        <v>0</v>
      </c>
      <c r="CV47" s="418">
        <f t="shared" si="64"/>
        <v>0</v>
      </c>
      <c r="CW47" s="409">
        <f>'Ｈ１８（2006）'!$AJ$160</f>
        <v>0</v>
      </c>
      <c r="CX47" s="418">
        <f t="shared" si="65"/>
        <v>0</v>
      </c>
      <c r="CY47" s="418">
        <f t="shared" si="66"/>
        <v>0</v>
      </c>
      <c r="CZ47" s="409">
        <f>'Ｈ１８（2006）'!$AJ$161</f>
        <v>0</v>
      </c>
      <c r="DA47" s="418">
        <f t="shared" si="67"/>
        <v>0</v>
      </c>
      <c r="DB47" s="418">
        <f t="shared" si="68"/>
        <v>0</v>
      </c>
      <c r="DC47" s="409">
        <f>'Ｈ１８（2006）'!$AJ$162</f>
        <v>0</v>
      </c>
      <c r="DD47" s="418">
        <f t="shared" si="69"/>
        <v>0</v>
      </c>
      <c r="DE47" s="417">
        <f t="shared" si="70"/>
        <v>0</v>
      </c>
      <c r="DF47" s="409">
        <f>'Ｈ１８（2006）'!$AJ$164</f>
        <v>0</v>
      </c>
      <c r="DG47" s="418">
        <f t="shared" si="71"/>
        <v>0</v>
      </c>
      <c r="DH47" s="418">
        <f t="shared" si="72"/>
        <v>0</v>
      </c>
      <c r="DI47" s="409">
        <f>'Ｈ１８（2006）'!$AJ$165</f>
        <v>0</v>
      </c>
      <c r="DJ47" s="416">
        <f t="shared" si="73"/>
        <v>0</v>
      </c>
      <c r="DK47" s="417">
        <f t="shared" si="74"/>
        <v>0</v>
      </c>
      <c r="DL47" s="409">
        <f>'Ｈ１８（2006）'!$AJ$166</f>
        <v>30469</v>
      </c>
      <c r="DM47" s="418">
        <f t="shared" si="75"/>
        <v>609</v>
      </c>
      <c r="DN47" s="418">
        <f t="shared" si="76"/>
        <v>3654</v>
      </c>
      <c r="DO47" s="409">
        <f>'Ｈ１８（2006）'!$AJ$167</f>
        <v>0</v>
      </c>
      <c r="DP47" s="418">
        <f t="shared" si="77"/>
        <v>0</v>
      </c>
      <c r="DQ47" s="418">
        <f t="shared" si="78"/>
        <v>0</v>
      </c>
      <c r="DR47" s="409">
        <f>'Ｈ１８（2006）'!$AJ$168</f>
        <v>0</v>
      </c>
      <c r="DS47" s="418">
        <f t="shared" si="79"/>
        <v>0</v>
      </c>
      <c r="DT47" s="418">
        <f t="shared" si="80"/>
        <v>0</v>
      </c>
      <c r="DU47" s="409">
        <f>'Ｈ１８（2006）'!$AJ$169</f>
        <v>0</v>
      </c>
      <c r="DV47" s="418">
        <f t="shared" si="81"/>
        <v>0</v>
      </c>
      <c r="DW47" s="418">
        <f t="shared" si="82"/>
        <v>0</v>
      </c>
      <c r="DX47" s="409">
        <f>'Ｈ１８（2006）'!$AJ$170</f>
        <v>0</v>
      </c>
      <c r="DY47" s="418">
        <f t="shared" si="83"/>
        <v>0</v>
      </c>
      <c r="DZ47" s="418">
        <f t="shared" si="84"/>
        <v>0</v>
      </c>
      <c r="EA47" s="409">
        <f>'Ｈ１８（2006）'!$AJ$171</f>
        <v>0</v>
      </c>
      <c r="EB47" s="418">
        <f t="shared" si="85"/>
        <v>0</v>
      </c>
      <c r="EC47" s="418">
        <f t="shared" si="86"/>
        <v>0</v>
      </c>
      <c r="ED47" s="409">
        <f>'Ｈ１８（2006）'!$AJ$172</f>
        <v>0</v>
      </c>
      <c r="EE47" s="418">
        <f t="shared" si="87"/>
        <v>0</v>
      </c>
      <c r="EF47" s="418">
        <f t="shared" si="88"/>
        <v>0</v>
      </c>
      <c r="EG47" s="409">
        <f>'Ｈ１８（2006）'!$AJ$173</f>
        <v>0</v>
      </c>
      <c r="EH47" s="418">
        <f t="shared" si="89"/>
        <v>0</v>
      </c>
      <c r="EI47" s="418">
        <f t="shared" si="90"/>
        <v>0</v>
      </c>
      <c r="EJ47" s="409">
        <f>'Ｈ１８（2006）'!$AJ$174</f>
        <v>0</v>
      </c>
      <c r="EK47" s="418">
        <f t="shared" si="91"/>
        <v>0</v>
      </c>
      <c r="EL47" s="417">
        <f t="shared" si="92"/>
        <v>0</v>
      </c>
      <c r="EM47" s="409">
        <f>'Ｈ１８（2006）'!$AJ$175</f>
        <v>0</v>
      </c>
      <c r="EN47" s="418">
        <f t="shared" si="93"/>
        <v>0</v>
      </c>
      <c r="EO47" s="436">
        <f t="shared" si="94"/>
        <v>0</v>
      </c>
      <c r="EP47" s="407">
        <f t="shared" si="95"/>
        <v>31735</v>
      </c>
      <c r="EQ47" s="412">
        <f t="shared" si="96"/>
        <v>660</v>
      </c>
      <c r="ER47" s="410">
        <f t="shared" si="97"/>
        <v>3960</v>
      </c>
    </row>
    <row r="48" spans="1:148" ht="17.100000000000001" customHeight="1">
      <c r="A48" s="376"/>
      <c r="B48" s="413"/>
      <c r="C48" s="414">
        <v>19</v>
      </c>
      <c r="D48" s="415">
        <f>D49+1</f>
        <v>5</v>
      </c>
      <c r="E48" s="407">
        <f>'Ｈ１９（2007）'!$AJ$124</f>
        <v>0</v>
      </c>
      <c r="F48" s="418">
        <f t="shared" ref="F48:F53" si="98">IF(D48=0,0,IF(D48&lt;$G$7,ROUND(E48/$G$7,0),IF(D48=$G$7,E48-ROUND(E48/$G$7,0)*($G$7-1),0)))</f>
        <v>0</v>
      </c>
      <c r="G48" s="418">
        <f t="shared" ref="G48:G53" si="99">IF(D48&gt;=$G$7,E48,ROUND(E48/$G$7,0)*D48)</f>
        <v>0</v>
      </c>
      <c r="H48" s="409">
        <f>'Ｈ１９（2007）'!$AJ$125</f>
        <v>0</v>
      </c>
      <c r="I48" s="418">
        <f t="shared" ref="I48:I53" si="100">IF(D48=0,0,IF(D48&lt;$J$7,ROUND(H48/$J$7,0),IF(D48=$J$7,H48-ROUND(H48/$J$7,0)*($J$7-1),0)))</f>
        <v>0</v>
      </c>
      <c r="J48" s="417">
        <f t="shared" ref="J48:J53" si="101">IF(D48&gt;=$J$7,H48,ROUND(H48/$J$7,0)*D48)</f>
        <v>0</v>
      </c>
      <c r="K48" s="409">
        <f>'Ｈ１９（2007）'!$AJ$127</f>
        <v>0</v>
      </c>
      <c r="L48" s="418">
        <f t="shared" ref="L48:L53" si="102">IF(D48=0,0,IF(D48&lt;$M$7,ROUND(K48/$M$7,0),IF(D48=$M$7,K48-ROUND(K48/$M$7,0)*($M$7-1),0)))</f>
        <v>0</v>
      </c>
      <c r="M48" s="418">
        <f t="shared" ref="M48:M53" si="103">IF(D48&gt;=$M$7,K48,ROUND(K48/$M$7,0)*D48)</f>
        <v>0</v>
      </c>
      <c r="N48" s="409">
        <f>'Ｈ１９（2007）'!$AJ$128</f>
        <v>4397</v>
      </c>
      <c r="O48" s="418">
        <f t="shared" ref="O48:O53" si="104">IF(D48=0,0,IF(D48&lt;$P$7,ROUND(N48/$P$7,0),IF(D48=$P$7,N48-ROUND(N48/$P$7,0)*($P$7-1),0)))</f>
        <v>176</v>
      </c>
      <c r="P48" s="417">
        <f t="shared" ref="P48:P53" si="105">IF(D48&gt;=$P$7,N48,ROUND(N48/$P$7,0)*D48)</f>
        <v>880</v>
      </c>
      <c r="Q48" s="409">
        <f>'Ｈ１９（2007）'!$AJ$130</f>
        <v>0</v>
      </c>
      <c r="R48" s="418">
        <f t="shared" ref="R48:R53" si="106">IF(D48=0,0,IF(D48&lt;$S$7,ROUND(Q48/$S$7,0),IF(D48=$S$7,Q48-ROUND(Q48/$S$7,0)*($S$7-1),0)))</f>
        <v>0</v>
      </c>
      <c r="S48" s="418">
        <f t="shared" ref="S48:S53" si="107">IF(D48&gt;=$S$7,Q48,ROUND(Q48/$S$7,0)*D48)</f>
        <v>0</v>
      </c>
      <c r="T48" s="409">
        <f>'Ｈ１９（2007）'!$AJ$131</f>
        <v>0</v>
      </c>
      <c r="U48" s="418">
        <f t="shared" ref="U48:U53" si="108">IF(D48=0,0,IF(D48&lt;$V$7,ROUND(T48/$V$7,0),IF(D48=$V$7,T48-ROUND(T48/$V$7,0)*($V$7-1),0)))</f>
        <v>0</v>
      </c>
      <c r="V48" s="418">
        <f t="shared" ref="V48:V53" si="109">IF(D48&gt;=$V$7,T48,ROUND(T48/$V$7,0)*D48)</f>
        <v>0</v>
      </c>
      <c r="W48" s="409">
        <f>'Ｈ１９（2007）'!$AJ$132</f>
        <v>0</v>
      </c>
      <c r="X48" s="418">
        <f t="shared" ref="X48:X53" si="110">IF(D48=0,0,IF(D48&lt;$Y$7,ROUND(W48/$Y$7,0),IF(D48=$Y$7,W48-ROUND(W48/$Y$7,0)*($Y$7-1),0)))</f>
        <v>0</v>
      </c>
      <c r="Y48" s="418">
        <f t="shared" ref="Y48:Y53" si="111">IF(D48&gt;=$Y$7,W48,ROUND(W48/$Y$7,0)*D48)</f>
        <v>0</v>
      </c>
      <c r="Z48" s="409">
        <f>'Ｈ１９（2007）'!$AJ$133</f>
        <v>0</v>
      </c>
      <c r="AA48" s="418">
        <f t="shared" ref="AA48:AA53" si="112">IF(D48=0,0,IF(D48&lt;$AB$7,ROUND(Z48/$AB$7,0),IF(D48=$AB$7,Z48-ROUND(Z48/$AB$7,0)*($AB$7-1),0)))</f>
        <v>0</v>
      </c>
      <c r="AB48" s="418">
        <f t="shared" ref="AB48:AB53" si="113">IF(D48&gt;=$AB$7,Z48,ROUND(Z48/$AB$7,0)*D48)</f>
        <v>0</v>
      </c>
      <c r="AC48" s="409">
        <f>'Ｈ１９（2007）'!$AJ$134</f>
        <v>0</v>
      </c>
      <c r="AD48" s="418">
        <f t="shared" ref="AD48:AD53" si="114">IF(D48=0,0,IF(D48&lt;$AE$7,ROUND(AC48/$AE$7,0),IF(D48=$AE$7,AC48-ROUND(AC48/$AE$7,0)*($AE$7-1),0)))</f>
        <v>0</v>
      </c>
      <c r="AE48" s="417">
        <f t="shared" ref="AE48:AE53" si="115">IF(D48&gt;=$AE$7,AC48,ROUND(AC48/$AE$7,0)*D48)</f>
        <v>0</v>
      </c>
      <c r="AF48" s="409">
        <f>'Ｈ１９（2007）'!$AJ$135</f>
        <v>0</v>
      </c>
      <c r="AG48" s="418">
        <f t="shared" ref="AG48:AG53" si="116">IF(D48=0,0,IF(D48&lt;$AH$7,ROUND(AF48/$AH$7,0),IF(D48=$AH$7,AF48-ROUND(AF48/$AH$7,0)*($AH$7-1),0)))</f>
        <v>0</v>
      </c>
      <c r="AH48" s="417">
        <f t="shared" ref="AH48:AH53" si="117">IF(D48&gt;=$AH$7,AF48,ROUND(AF48/$AH$7,0)*D48)</f>
        <v>0</v>
      </c>
      <c r="AI48" s="409">
        <f>'Ｈ１９（2007）'!$AJ$136</f>
        <v>0</v>
      </c>
      <c r="AJ48" s="418">
        <f t="shared" ref="AJ48:AJ53" si="118">IF(D48=0,0,IF(D48&lt;$AK$7,ROUND(AI48/$AK$7,0),IF(D48=$AK$7,AI48-ROUND(AI48/$AK$7,0)*($AK$7-1),0)))</f>
        <v>0</v>
      </c>
      <c r="AK48" s="418">
        <f t="shared" ref="AK48:AK53" si="119">IF(D48&gt;=$AK$7,AI48,ROUND(AI48/$AK$7,0)*D48)</f>
        <v>0</v>
      </c>
      <c r="AL48" s="409">
        <f>'Ｈ１９（2007）'!$AJ$137</f>
        <v>0</v>
      </c>
      <c r="AM48" s="418">
        <f t="shared" ref="AM48:AM53" si="120">IF(D48=0,0,IF(D48&lt;$AN$7,ROUND(AL48/$AN$7,0),IF(D48=$AN$7,AL48-ROUND(AL48/$AN$7,0)*($AN$7-1),0)))</f>
        <v>0</v>
      </c>
      <c r="AN48" s="418">
        <f t="shared" ref="AN48:AN53" si="121">IF(D48&gt;=$AN$7,AL48,ROUND(AL48/$AN$7,0)*D48)</f>
        <v>0</v>
      </c>
      <c r="AO48" s="409">
        <f>'Ｈ１９（2007）'!$AJ$138</f>
        <v>0</v>
      </c>
      <c r="AP48" s="418">
        <f t="shared" ref="AP48:AP53" si="122">IF(D48=0,0,IF(D48&lt;$AQ$7,ROUND(AO48/$AQ$7,0),IF(D48=$AQ$7,AO48-ROUND(AO48/$AQ$7,0)*($AQ$7-1),0)))</f>
        <v>0</v>
      </c>
      <c r="AQ48" s="418">
        <f t="shared" ref="AQ48:AQ53" si="123">IF(D48&gt;=$AQ$7,AO48,ROUND(AO48/$AQ$7,0)*D48)</f>
        <v>0</v>
      </c>
      <c r="AR48" s="409">
        <f>'Ｈ１９（2007）'!$AJ$139</f>
        <v>0</v>
      </c>
      <c r="AS48" s="418">
        <f t="shared" ref="AS48:AS53" si="124">IF(D48=0,0,IF(D48&lt;$AT$7,ROUND(AR48/$AT$7,0),IF(D48=$AT$7,AR48-ROUND(AR48/$AT$7,0)*($AT$7-1),0)))</f>
        <v>0</v>
      </c>
      <c r="AT48" s="418">
        <f t="shared" ref="AT48:AT53" si="125">IF(D48&gt;=$AT$7,AR48,ROUND(AR48/$AT$7,0)*D48)</f>
        <v>0</v>
      </c>
      <c r="AU48" s="409">
        <f>'Ｈ１９（2007）'!$AJ$140</f>
        <v>0</v>
      </c>
      <c r="AV48" s="418">
        <f t="shared" ref="AV48:AV53" si="126">IF(D48=0,0,IF(D48&lt;$AW$7,ROUND(AU48/$AW$7,0),IF(D48=$AW$7,AU48-ROUND(AU48/$AW$7,0)*($AW$7-1),0)))</f>
        <v>0</v>
      </c>
      <c r="AW48" s="418">
        <f t="shared" ref="AW48:AW53" si="127">IF(D48&gt;=$AW$7,AU48,ROUND(AU48/$AW$7,0)*D48)</f>
        <v>0</v>
      </c>
      <c r="AX48" s="409">
        <f>'Ｈ１９（2007）'!$AJ$141</f>
        <v>0</v>
      </c>
      <c r="AY48" s="418">
        <f t="shared" ref="AY48:AY53" si="128">IF(D48=0,0,IF(D48&lt;$AZ$7,ROUND(AX48/$AZ$7,0),IF(D48=$AZ$7,AX48-ROUND(AX48/$AZ$7,0)*($AZ$7-1),0)))</f>
        <v>0</v>
      </c>
      <c r="AZ48" s="418">
        <f t="shared" ref="AZ48:AZ53" si="129">IF(D48&gt;=$AZ$7,AX48,ROUND(AX48/$AZ$7,0)*D48)</f>
        <v>0</v>
      </c>
      <c r="BA48" s="409">
        <f>'Ｈ１９（2007）'!$AJ$142</f>
        <v>0</v>
      </c>
      <c r="BB48" s="418">
        <f t="shared" ref="BB48:BB53" si="130">IF(D48=0,0,IF(D48&lt;$BC$7,ROUND(BA48/$BC$7,0),IF(D48=$BC$7,BA48-ROUND(BA48/$BC$7,0)*($BC$7-1),0)))</f>
        <v>0</v>
      </c>
      <c r="BC48" s="418">
        <f t="shared" ref="BC48:BC53" si="131">IF(D48&gt;=$BC$7,BA48,ROUND(BA48/$BC$7,0)*D48)</f>
        <v>0</v>
      </c>
      <c r="BD48" s="409">
        <f>'Ｈ１９（2007）'!$AJ$143</f>
        <v>0</v>
      </c>
      <c r="BE48" s="418">
        <f t="shared" ref="BE48:BE53" si="132">IF(D48=0,0,IF(D48&lt;$BF$7,ROUND(BD48/$BF$7,0),IF(D48=$BF$7,BD48-ROUND(BD48/$BF$7,0)*($BF$7-1),0)))</f>
        <v>0</v>
      </c>
      <c r="BF48" s="417">
        <f t="shared" ref="BF48:BF53" si="133">IF(D48&gt;=$BF$7,BD48,ROUND(BD48/$BF$7,0)*D48)</f>
        <v>0</v>
      </c>
      <c r="BG48" s="409">
        <f>'Ｈ１９（2007）'!$AJ$145</f>
        <v>0</v>
      </c>
      <c r="BH48" s="418">
        <f t="shared" ref="BH48:BH53" si="134">IF(D48=0,0,IF(D48&lt;$BI$7,ROUND(BG48/$BI$7,0),IF(D48=$BI$7,BG48-ROUND(BG48/$BI$7,0)*($BI$7-1),0)))</f>
        <v>0</v>
      </c>
      <c r="BI48" s="418">
        <f t="shared" ref="BI48:BI53" si="135">IF(D48&gt;=$BI$7,BG48,ROUND(BG48/$BI$7,0)*D48)</f>
        <v>0</v>
      </c>
      <c r="BJ48" s="409">
        <f>'Ｈ１９（2007）'!$AJ$146</f>
        <v>0</v>
      </c>
      <c r="BK48" s="418">
        <f t="shared" ref="BK48:BK53" si="136">IF(D48=0,0,IF(D48&lt;$BL$7,ROUND(BJ48/$BL$7,0),IF(D48=$BL$7,BJ48-ROUND(BJ48/$BL$7,0)*($BL$7-1),0)))</f>
        <v>0</v>
      </c>
      <c r="BL48" s="418">
        <f t="shared" ref="BL48:BL53" si="137">IF(D48&gt;=$BL$7,BJ48,ROUND(BJ48/$BL$7,0)*D48)</f>
        <v>0</v>
      </c>
      <c r="BM48" s="409">
        <f>'Ｈ１９（2007）'!$AJ$147</f>
        <v>0</v>
      </c>
      <c r="BN48" s="418">
        <f t="shared" ref="BN48:BN53" si="138">IF(D48=0,0,IF(D48&lt;$BO$7,ROUND(BM48/$BO$7,0),IF(D48=$BO$7,BM48-ROUND(BM48/$BO$7,0)*($BO$7-1),0)))</f>
        <v>0</v>
      </c>
      <c r="BO48" s="417">
        <f t="shared" ref="BO48:BO53" si="139">IF(D48&gt;=$BO$7,BM48,ROUND(BM48/$BO$7,0)*D48)</f>
        <v>0</v>
      </c>
      <c r="BP48" s="407">
        <f>'Ｈ１９（2007）'!$AJ$148</f>
        <v>10102</v>
      </c>
      <c r="BQ48" s="418">
        <f t="shared" ref="BQ48:BQ53" si="140">IF(D48=0,0,IF(D48&lt;$BR$7,ROUND(BP48/$BR$7,0),IF(D48=$BR$7,BP48-ROUND(BP48/$BR$7,0)*($BR$7-1),0)))</f>
        <v>210</v>
      </c>
      <c r="BR48" s="418">
        <f t="shared" ref="BR48:BR53" si="141">IF(D48&gt;=$BR$7,BP48,ROUND(BP48/$BR$7,0)*D48)</f>
        <v>1050</v>
      </c>
      <c r="BS48" s="409">
        <f>'Ｈ１９（2007）'!$AJ$149</f>
        <v>0</v>
      </c>
      <c r="BT48" s="418">
        <f t="shared" ref="BT48:BT53" si="142">IF(D48=0,0,IF(D48&lt;$BU$7,ROUND(BS48/$BU$7,0),IF(D48=$BU$7,BS48-ROUND(BS48/$BU$7,0)*($BU$7-1),0)))</f>
        <v>0</v>
      </c>
      <c r="BU48" s="418">
        <f t="shared" ref="BU48:BU53" si="143">IF(D48&gt;=$BU$7,BS48,ROUND(BS48/$BU$7,0)*D48)</f>
        <v>0</v>
      </c>
      <c r="BV48" s="409">
        <f>'Ｈ１９（2007）'!$AJ$150</f>
        <v>0</v>
      </c>
      <c r="BW48" s="418">
        <f t="shared" ref="BW48:BW53" si="144">IF(D48=0,0,IF(D48&lt;$BX$7,ROUND(BV48/$BX$7,0),IF(D48=$BX$7,BV48-ROUND(BV48/$BX$7,0)*($BX$7-1),0)))</f>
        <v>0</v>
      </c>
      <c r="BX48" s="418">
        <f t="shared" ref="BX48:BX53" si="145">IF(D48&gt;=$BX$7,BV48,ROUND(BV48/$BX$7,0)*D48)</f>
        <v>0</v>
      </c>
      <c r="BY48" s="409">
        <f>'Ｈ１９（2007）'!$AJ$151</f>
        <v>0</v>
      </c>
      <c r="BZ48" s="418">
        <f t="shared" ref="BZ48:BZ53" si="146">IF(D48=0,0,IF(D48&lt;$CA$7,ROUND(BY48/$CA$7,0),IF(D48=$CA$7,BY48-ROUND(BY48/$CA$7,0)*($CA$7-1),0)))</f>
        <v>0</v>
      </c>
      <c r="CA48" s="418">
        <f t="shared" ref="CA48:CA53" si="147">IF(D48&gt;=$CA$7,BY48,ROUND(BY48/$CA$7,0)*D48)</f>
        <v>0</v>
      </c>
      <c r="CB48" s="409">
        <f>'Ｈ１９（2007）'!$AJ$152</f>
        <v>0</v>
      </c>
      <c r="CC48" s="418">
        <f t="shared" ref="CC48:CC53" si="148">IF(D48=0,0,IF(D48&lt;$CD$7,ROUND(CB48/$CD$7,0),IF(D48=$CD$7,CB48-ROUND(CB48/$CD$7,0)*($CD$7-1),0)))</f>
        <v>0</v>
      </c>
      <c r="CD48" s="418">
        <f t="shared" ref="CD48:CD53" si="149">IF(D48&gt;=$CD$7,CB48,ROUND(CB48/$CD$7,0)*D48)</f>
        <v>0</v>
      </c>
      <c r="CE48" s="409">
        <f>'Ｈ１９（2007）'!$AJ$153</f>
        <v>0</v>
      </c>
      <c r="CF48" s="418">
        <f t="shared" ref="CF48:CF53" si="150">IF(D48=0,0,IF(D48&lt;$CG$7,ROUND(CE48/$CG$7,0),IF(D48=$CG$7,CE48-ROUND(CE48/$CG$7,0)*($CG$7-1),0)))</f>
        <v>0</v>
      </c>
      <c r="CG48" s="418">
        <f t="shared" ref="CG48:CG53" si="151">IF(D48&gt;=$CG$7,CE48,ROUND(CE48/$CG$7,0)*D48)</f>
        <v>0</v>
      </c>
      <c r="CH48" s="409">
        <f>'Ｈ１９（2007）'!$AJ$155</f>
        <v>0</v>
      </c>
      <c r="CI48" s="418">
        <f t="shared" ref="CI48:CI53" si="152">IF(D48=0,0,IF(D48&lt;$CJ$7,ROUND(CH48/$CJ$7,0),IF(D48=$CJ$7,CH48-ROUND(CH48/$CJ$7,0)*($CJ$7-1),0)))</f>
        <v>0</v>
      </c>
      <c r="CJ48" s="418">
        <f t="shared" ref="CJ48:CJ53" si="153">IF(D48&gt;=$CJ$7,CH48,ROUND(CH48/$CJ$7,0)*D48)</f>
        <v>0</v>
      </c>
      <c r="CK48" s="409">
        <f>'Ｈ１９（2007）'!$AJ$156</f>
        <v>0</v>
      </c>
      <c r="CL48" s="416">
        <f t="shared" ref="CL48:CL53" si="154">IF(D48=0,0,IF(D48&lt;$CM$7,ROUND(CK48/$CM$7,0),IF(D48=$CM$7,CK48-ROUND(CK48/$CM$7,0)*($CM$7-1),0)))</f>
        <v>0</v>
      </c>
      <c r="CM48" s="418">
        <f t="shared" ref="CM48:CM53" si="155">IF(D48&gt;=$CM$7,CK48,ROUND(CK48/$CM$7,0)*D48)</f>
        <v>0</v>
      </c>
      <c r="CN48" s="409">
        <f>'Ｈ１９（2007）'!$AJ$157</f>
        <v>0</v>
      </c>
      <c r="CO48" s="418">
        <f t="shared" ref="CO48:CO53" si="156">IF(D48=0,0,IF(D48&lt;$CP$7,ROUND(CN48/$CP$7,0),IF(D48=$CP$7,CN48-ROUND(CN48/$CP$7,0)*($CP$7-1),0)))</f>
        <v>0</v>
      </c>
      <c r="CP48" s="418">
        <f t="shared" ref="CP48:CP53" si="157">IF(D48&gt;=$CP$7,CN48,ROUND(CN48/$CP$7,0)*D48)</f>
        <v>0</v>
      </c>
      <c r="CQ48" s="409">
        <f>'Ｈ１９（2007）'!$AJ$158</f>
        <v>0</v>
      </c>
      <c r="CR48" s="418">
        <f t="shared" ref="CR48:CR53" si="158">IF(D48=0,0,IF(D48&lt;$CS$7,ROUND(CQ48/$CS$7,0),IF(D48=$CS$7,CQ48-ROUND(CQ48/$CS$7,0)*($CS$7-1),0)))</f>
        <v>0</v>
      </c>
      <c r="CS48" s="418">
        <f t="shared" ref="CS48:CS53" si="159">IF(D48&gt;=$CS$7,CQ48,ROUND(CQ48/$CS$7,0)*D48)</f>
        <v>0</v>
      </c>
      <c r="CT48" s="409">
        <f>'Ｈ１９（2007）'!$AJ$159</f>
        <v>0</v>
      </c>
      <c r="CU48" s="418">
        <f t="shared" ref="CU48:CU53" si="160">IF(D48=0,0,IF(D48&lt;$CV$7,ROUND(CT48/$CV$7,0),IF(D48=$CV$7,CT48-ROUND(CT48/$CV$7,0)*($CV$7-1),0)))</f>
        <v>0</v>
      </c>
      <c r="CV48" s="418">
        <f t="shared" ref="CV48:CV53" si="161">IF(D48&gt;=$CV$7,CT48,ROUND(CT48/$CV$7,0)*D48)</f>
        <v>0</v>
      </c>
      <c r="CW48" s="409">
        <f>'Ｈ１９（2007）'!$AJ$160</f>
        <v>0</v>
      </c>
      <c r="CX48" s="418">
        <f t="shared" ref="CX48:CX53" si="162">IF(D48=0,0,IF(D48&lt;$CY$7,ROUND(CW48/$CY$7,0),IF(D48=$CY$7,CW48-ROUND(CW48/$CY$7,0)*($CY$7-1),0)))</f>
        <v>0</v>
      </c>
      <c r="CY48" s="418">
        <f t="shared" ref="CY48:CY53" si="163">IF(D48&gt;=$CY$7,CW48,ROUND(CW48/$CY$7,0)*D48)</f>
        <v>0</v>
      </c>
      <c r="CZ48" s="409">
        <f>'Ｈ１９（2007）'!$AJ$161</f>
        <v>0</v>
      </c>
      <c r="DA48" s="418">
        <f t="shared" ref="DA48:DA53" si="164">IF(D48=0,0,IF(D48&lt;$DB$7,ROUND(CZ48/$DB$7,0),IF(D48=$DB$7,CZ48-ROUND(CZ48/$DB$7,0)*($DB$7-1),0)))</f>
        <v>0</v>
      </c>
      <c r="DB48" s="418">
        <f t="shared" ref="DB48:DB53" si="165">IF(D48&gt;=$DB$7,CZ48,ROUND(CZ48/$DB$7,0)*D48)</f>
        <v>0</v>
      </c>
      <c r="DC48" s="409">
        <f>'Ｈ１９（2007）'!$AJ$162</f>
        <v>0</v>
      </c>
      <c r="DD48" s="418">
        <f t="shared" ref="DD48:DD53" si="166">IF(D48=0,0,IF(D48&lt;$DE$7,ROUND(DC48/$DE$7,0),IF(D48=$DE$7,DC48-ROUND(DC48/$DE$7,0)*($DE$7-1),0)))</f>
        <v>0</v>
      </c>
      <c r="DE48" s="417">
        <f t="shared" ref="DE48:DE53" si="167">IF(D48&gt;=$DE$7,DC48,ROUND(DC48/$DE$7,0)*D48)</f>
        <v>0</v>
      </c>
      <c r="DF48" s="409">
        <f>'Ｈ１９（2007）'!$AJ$164</f>
        <v>0</v>
      </c>
      <c r="DG48" s="418">
        <f t="shared" ref="DG48:DG53" si="168">IF(D48=0,0,IF(D48&lt;$DH$7,ROUND(DF48/$DH$7,0),IF(D48=$DH$7,DF48-ROUND(DF48/$DH$7,0)*($DH$7-1),0)))</f>
        <v>0</v>
      </c>
      <c r="DH48" s="418">
        <f t="shared" ref="DH48:DH53" si="169">IF(D48&gt;=$DH$7,DF48,ROUND(DF48/$DH$7,0)*D48)</f>
        <v>0</v>
      </c>
      <c r="DI48" s="409">
        <f>'Ｈ１９（2007）'!$AJ$165</f>
        <v>0</v>
      </c>
      <c r="DJ48" s="416">
        <f t="shared" ref="DJ48:DJ53" si="170">IF(D48=0,0,IF(D48&lt;$DK$7,ROUND(DI48/$DK$7,0),IF(D48=$DK$7,DI48-ROUND(DI48/$DK$7,0)*($DK$7-1),0)))</f>
        <v>0</v>
      </c>
      <c r="DK48" s="417">
        <f t="shared" ref="DK48:DK53" si="171">IF(D48&gt;=$DK$7,DI48,ROUND(DI48/$DK$7,0)*D48)</f>
        <v>0</v>
      </c>
      <c r="DL48" s="409">
        <f>'Ｈ１９（2007）'!$AJ$166</f>
        <v>0</v>
      </c>
      <c r="DM48" s="418">
        <f t="shared" ref="DM48:DM53" si="172">IF(D48=0,0,IF(D48&lt;$DN$7,ROUND(DL48/$DN$7,0),IF(D48=$DN$7,DL48-ROUND(DL48/$DN$7,0)*($DN$7-1),0)))</f>
        <v>0</v>
      </c>
      <c r="DN48" s="418">
        <f t="shared" ref="DN48:DN53" si="173">IF(D48&gt;=$DN$7,DL48,ROUND(DL48/$DN$7,0)*D48)</f>
        <v>0</v>
      </c>
      <c r="DO48" s="409">
        <f>'Ｈ１９（2007）'!$AJ$167</f>
        <v>0</v>
      </c>
      <c r="DP48" s="418">
        <f t="shared" ref="DP48:DP53" si="174">IF(D48=0,0,IF(D48&lt;$DQ$7,ROUND(DO48/$DQ$7,0),IF(D48=$DQ$7,DO48-ROUND(DO48/$DQ$7,0)*($DQ$7-1),0)))</f>
        <v>0</v>
      </c>
      <c r="DQ48" s="418">
        <f t="shared" ref="DQ48:DQ53" si="175">IF(D48&gt;=$DQ$7,DO48,ROUND(DO48/$DQ$7,0)*D48)</f>
        <v>0</v>
      </c>
      <c r="DR48" s="409">
        <f>'Ｈ１９（2007）'!$AJ$168</f>
        <v>0</v>
      </c>
      <c r="DS48" s="418">
        <f t="shared" ref="DS48:DS53" si="176">IF(D48=0,0,IF(D48&lt;$DT$7,ROUND(DR48/$DT$7,0),IF(D48=$DT$7,DR48-ROUND(DR48/$DT$7,0)*($DT$7-1),0)))</f>
        <v>0</v>
      </c>
      <c r="DT48" s="418">
        <f t="shared" ref="DT48:DT53" si="177">IF(D48&gt;=$DT$7,DR48,ROUND(DR48/$DT$7,0)*D48)</f>
        <v>0</v>
      </c>
      <c r="DU48" s="409">
        <f>'Ｈ１９（2007）'!$AJ$169</f>
        <v>0</v>
      </c>
      <c r="DV48" s="418">
        <f t="shared" ref="DV48:DV53" si="178">IF(D48=0,0,IF(D48&lt;$DW$7,ROUND(DU48/$DW$7,0),IF(D48=$DW$7,DU48-ROUND(DU48/$DW$7,0)*($DW$7-1),0)))</f>
        <v>0</v>
      </c>
      <c r="DW48" s="418">
        <f t="shared" ref="DW48:DW53" si="179">IF(D48&gt;=$DW$7,DU48,ROUND(DU48/$DW$7,0)*D48)</f>
        <v>0</v>
      </c>
      <c r="DX48" s="409">
        <f>'Ｈ１９（2007）'!$AJ$170</f>
        <v>0</v>
      </c>
      <c r="DY48" s="418">
        <f t="shared" ref="DY48:DY53" si="180">IF(D48=0,0,IF(D48&lt;$DZ$7,ROUND(DX48/$DZ$7,0),IF(D48=$DZ$7,DX48-ROUND(DX48/$DZ$7,0)*($DZ$7-1),0)))</f>
        <v>0</v>
      </c>
      <c r="DZ48" s="418">
        <f t="shared" ref="DZ48:DZ53" si="181">IF(D48&gt;=$DZ$7,DX48,ROUND(DX48/$DZ$7,0)*D48)</f>
        <v>0</v>
      </c>
      <c r="EA48" s="409">
        <f>'Ｈ１９（2007）'!$AJ$171</f>
        <v>0</v>
      </c>
      <c r="EB48" s="418">
        <f t="shared" ref="EB48:EB53" si="182">IF(D48=0,0,IF(D48&lt;$EC$7,ROUND(EA48/$EC$7,0),IF(D48=$EC$7,EA48-ROUND(EA48/$EC$7,0)*($EC$7-1),0)))</f>
        <v>0</v>
      </c>
      <c r="EC48" s="418">
        <f t="shared" ref="EC48:EC53" si="183">IF(D48&gt;=$EC$7,EA48,ROUND(EA48/$EC$7,0)*D48)</f>
        <v>0</v>
      </c>
      <c r="ED48" s="409">
        <f>'Ｈ１９（2007）'!$AJ$172</f>
        <v>0</v>
      </c>
      <c r="EE48" s="418">
        <f t="shared" ref="EE48:EE53" si="184">IF(D48=0,0,IF(D48&lt;$EF$7,ROUND(ED48/$EF$7,0),IF(D48=$EF$7,ED48-ROUND(ED48/$EF$7,0)*($EF$7-1),0)))</f>
        <v>0</v>
      </c>
      <c r="EF48" s="418">
        <f t="shared" ref="EF48:EF53" si="185">IF(D48&gt;=$EF$7,ED48,ROUND(ED48/$EF$7,0)*D48)</f>
        <v>0</v>
      </c>
      <c r="EG48" s="409">
        <f>'Ｈ１９（2007）'!$AJ$173</f>
        <v>0</v>
      </c>
      <c r="EH48" s="418">
        <f t="shared" ref="EH48:EH53" si="186">IF(D48=0,0,IF(D48&lt;$EI$7,ROUND(EG48/$EI$7,0),IF(D48=$EI$7,EG48-ROUND(EG48/$EI$7,0)*($EI$7-1),0)))</f>
        <v>0</v>
      </c>
      <c r="EI48" s="418">
        <f t="shared" ref="EI48:EI53" si="187">IF(D48&gt;=$EI$7,EG48,ROUND(EG48/$EI$7,0)*D48)</f>
        <v>0</v>
      </c>
      <c r="EJ48" s="409">
        <f>'Ｈ１９（2007）'!$AJ$174</f>
        <v>0</v>
      </c>
      <c r="EK48" s="418">
        <f t="shared" ref="EK48:EK53" si="188">IF(D48=0,0,IF(D48&lt;$EL$7,ROUND(EJ48/$EL$7,0),IF(D48=$EL$7,EJ48-ROUND(EJ48/$EL$7,0)*($EL$7-1),0)))</f>
        <v>0</v>
      </c>
      <c r="EL48" s="417">
        <f t="shared" ref="EL48:EL53" si="189">IF(D48&gt;=$EL$7,EJ48,ROUND(EJ48/$EL$7,0)*D48)</f>
        <v>0</v>
      </c>
      <c r="EM48" s="409">
        <f>'Ｈ１９（2007）'!$AJ$175</f>
        <v>0</v>
      </c>
      <c r="EN48" s="418">
        <f t="shared" ref="EN48:EN53" si="190">IF(D48=0,0,IF(D48&lt;$EO$7,ROUND(EM48/$EO$7,0),IF(D48=$EO$7,EM48-ROUND(EM48/$EO$7,0)*($EO$7-1),0)))</f>
        <v>0</v>
      </c>
      <c r="EO48" s="436">
        <f t="shared" ref="EO48:EO53" si="191">IF(D48&gt;=$EO$7,EM48,ROUND(EM48/$EO$7,0)*D48)</f>
        <v>0</v>
      </c>
      <c r="EP48" s="407">
        <f t="shared" ref="EP48:ER50" si="192">E48+H48+K48+N48+Q48+T48+W48+Z48+AC48+AF48+AI48+AL48+AO48+AR48+AU48+AX48+BA48+BD48+BG48+BJ48+BM48+BP48+BS48+BV48+BY48+CB48+CE48+CH48+CK48+CN48+CQ48+CT48+CW48+CZ48+DC48+DF48+DI48+DL48+DO48+DR48+DU48+DX48+EA48+ED48+EG48+EJ48+EM48</f>
        <v>14499</v>
      </c>
      <c r="EQ48" s="412">
        <f t="shared" si="192"/>
        <v>386</v>
      </c>
      <c r="ER48" s="410">
        <f t="shared" si="192"/>
        <v>1930</v>
      </c>
    </row>
    <row r="49" spans="1:149" ht="17.100000000000001" customHeight="1">
      <c r="A49" s="376"/>
      <c r="B49" s="413"/>
      <c r="C49" s="414">
        <v>20</v>
      </c>
      <c r="D49" s="415">
        <f t="shared" ref="D49:D52" si="193">D50+1</f>
        <v>4</v>
      </c>
      <c r="E49" s="407">
        <f>'Ｈ２０（2008）'!$AJ$124</f>
        <v>0</v>
      </c>
      <c r="F49" s="418">
        <f t="shared" si="98"/>
        <v>0</v>
      </c>
      <c r="G49" s="418">
        <f t="shared" si="99"/>
        <v>0</v>
      </c>
      <c r="H49" s="409">
        <f>'Ｈ２０（2008）'!$AJ$125</f>
        <v>0</v>
      </c>
      <c r="I49" s="418">
        <f t="shared" si="100"/>
        <v>0</v>
      </c>
      <c r="J49" s="417">
        <f t="shared" si="101"/>
        <v>0</v>
      </c>
      <c r="K49" s="409">
        <f>'Ｈ２０（2008）'!$AJ$127</f>
        <v>0</v>
      </c>
      <c r="L49" s="418">
        <f t="shared" si="102"/>
        <v>0</v>
      </c>
      <c r="M49" s="418">
        <f t="shared" si="103"/>
        <v>0</v>
      </c>
      <c r="N49" s="409">
        <f>'Ｈ２０（2008）'!$AJ$128</f>
        <v>0</v>
      </c>
      <c r="O49" s="418">
        <f t="shared" si="104"/>
        <v>0</v>
      </c>
      <c r="P49" s="417">
        <f t="shared" si="105"/>
        <v>0</v>
      </c>
      <c r="Q49" s="409">
        <f>'Ｈ２０（2008）'!$AJ$130</f>
        <v>0</v>
      </c>
      <c r="R49" s="418">
        <f t="shared" si="106"/>
        <v>0</v>
      </c>
      <c r="S49" s="418">
        <f t="shared" si="107"/>
        <v>0</v>
      </c>
      <c r="T49" s="409">
        <f>'Ｈ２０（2008）'!$AJ$131</f>
        <v>196</v>
      </c>
      <c r="U49" s="418">
        <f t="shared" si="108"/>
        <v>8</v>
      </c>
      <c r="V49" s="418">
        <f t="shared" si="109"/>
        <v>32</v>
      </c>
      <c r="W49" s="409">
        <f>'Ｈ２０（2008）'!$AJ$132</f>
        <v>0</v>
      </c>
      <c r="X49" s="418">
        <f t="shared" si="110"/>
        <v>0</v>
      </c>
      <c r="Y49" s="418">
        <f t="shared" si="111"/>
        <v>0</v>
      </c>
      <c r="Z49" s="409">
        <f>'Ｈ２０（2008）'!$AJ$133</f>
        <v>0</v>
      </c>
      <c r="AA49" s="418">
        <f t="shared" si="112"/>
        <v>0</v>
      </c>
      <c r="AB49" s="418">
        <f t="shared" si="113"/>
        <v>0</v>
      </c>
      <c r="AC49" s="409">
        <f>'Ｈ２０（2008）'!$AJ$134</f>
        <v>0</v>
      </c>
      <c r="AD49" s="418">
        <f t="shared" si="114"/>
        <v>0</v>
      </c>
      <c r="AE49" s="417">
        <f t="shared" si="115"/>
        <v>0</v>
      </c>
      <c r="AF49" s="409">
        <f>'Ｈ２０（2008）'!$AJ$135</f>
        <v>0</v>
      </c>
      <c r="AG49" s="418">
        <f t="shared" si="116"/>
        <v>0</v>
      </c>
      <c r="AH49" s="417">
        <f t="shared" si="117"/>
        <v>0</v>
      </c>
      <c r="AI49" s="409">
        <f>'Ｈ２０（2008）'!$AJ$136</f>
        <v>0</v>
      </c>
      <c r="AJ49" s="418">
        <f t="shared" si="118"/>
        <v>0</v>
      </c>
      <c r="AK49" s="418">
        <f t="shared" si="119"/>
        <v>0</v>
      </c>
      <c r="AL49" s="409">
        <f>'Ｈ２０（2008）'!$AJ$137</f>
        <v>0</v>
      </c>
      <c r="AM49" s="418">
        <f t="shared" si="120"/>
        <v>0</v>
      </c>
      <c r="AN49" s="418">
        <f t="shared" si="121"/>
        <v>0</v>
      </c>
      <c r="AO49" s="409">
        <f>'Ｈ２０（2008）'!$AJ$138</f>
        <v>0</v>
      </c>
      <c r="AP49" s="418">
        <f t="shared" si="122"/>
        <v>0</v>
      </c>
      <c r="AQ49" s="418">
        <f t="shared" si="123"/>
        <v>0</v>
      </c>
      <c r="AR49" s="409">
        <f>'Ｈ２０（2008）'!$AJ$139</f>
        <v>0</v>
      </c>
      <c r="AS49" s="418">
        <f t="shared" si="124"/>
        <v>0</v>
      </c>
      <c r="AT49" s="418">
        <f t="shared" si="125"/>
        <v>0</v>
      </c>
      <c r="AU49" s="409">
        <f>'Ｈ２０（2008）'!$AJ$140</f>
        <v>0</v>
      </c>
      <c r="AV49" s="418">
        <f t="shared" si="126"/>
        <v>0</v>
      </c>
      <c r="AW49" s="418">
        <f t="shared" si="127"/>
        <v>0</v>
      </c>
      <c r="AX49" s="409">
        <f>'Ｈ２０（2008）'!$AJ$141</f>
        <v>0</v>
      </c>
      <c r="AY49" s="418">
        <f t="shared" si="128"/>
        <v>0</v>
      </c>
      <c r="AZ49" s="418">
        <f t="shared" si="129"/>
        <v>0</v>
      </c>
      <c r="BA49" s="409">
        <f>'Ｈ２０（2008）'!$AJ$142</f>
        <v>0</v>
      </c>
      <c r="BB49" s="418">
        <f t="shared" si="130"/>
        <v>0</v>
      </c>
      <c r="BC49" s="418">
        <f t="shared" si="131"/>
        <v>0</v>
      </c>
      <c r="BD49" s="409">
        <f>'Ｈ２０（2008）'!$AJ$143</f>
        <v>0</v>
      </c>
      <c r="BE49" s="418">
        <f t="shared" si="132"/>
        <v>0</v>
      </c>
      <c r="BF49" s="417">
        <f t="shared" si="133"/>
        <v>0</v>
      </c>
      <c r="BG49" s="409">
        <f>'Ｈ２０（2008）'!$AJ$145</f>
        <v>0</v>
      </c>
      <c r="BH49" s="418">
        <f t="shared" si="134"/>
        <v>0</v>
      </c>
      <c r="BI49" s="418">
        <f t="shared" si="135"/>
        <v>0</v>
      </c>
      <c r="BJ49" s="409">
        <f>'Ｈ２０（2008）'!$AJ$146</f>
        <v>0</v>
      </c>
      <c r="BK49" s="418">
        <f t="shared" si="136"/>
        <v>0</v>
      </c>
      <c r="BL49" s="418">
        <f t="shared" si="137"/>
        <v>0</v>
      </c>
      <c r="BM49" s="409">
        <f>'Ｈ２０（2008）'!$AJ$147</f>
        <v>0</v>
      </c>
      <c r="BN49" s="418">
        <f t="shared" si="138"/>
        <v>0</v>
      </c>
      <c r="BO49" s="417">
        <f t="shared" si="139"/>
        <v>0</v>
      </c>
      <c r="BP49" s="407">
        <f>'Ｈ２０（2008）'!$AJ$148</f>
        <v>0</v>
      </c>
      <c r="BQ49" s="418">
        <f t="shared" si="140"/>
        <v>0</v>
      </c>
      <c r="BR49" s="418">
        <f t="shared" si="141"/>
        <v>0</v>
      </c>
      <c r="BS49" s="409">
        <f>'Ｈ２０（2008）'!$AJ$149</f>
        <v>0</v>
      </c>
      <c r="BT49" s="418">
        <f t="shared" si="142"/>
        <v>0</v>
      </c>
      <c r="BU49" s="418">
        <f t="shared" si="143"/>
        <v>0</v>
      </c>
      <c r="BV49" s="409">
        <f>'Ｈ２０（2008）'!$AJ$150</f>
        <v>0</v>
      </c>
      <c r="BW49" s="418">
        <f t="shared" si="144"/>
        <v>0</v>
      </c>
      <c r="BX49" s="418">
        <f t="shared" si="145"/>
        <v>0</v>
      </c>
      <c r="BY49" s="409">
        <f>'Ｈ２０（2008）'!$AJ$151</f>
        <v>0</v>
      </c>
      <c r="BZ49" s="418">
        <f t="shared" si="146"/>
        <v>0</v>
      </c>
      <c r="CA49" s="418">
        <f t="shared" si="147"/>
        <v>0</v>
      </c>
      <c r="CB49" s="409">
        <f>'Ｈ２０（2008）'!$AJ$152</f>
        <v>0</v>
      </c>
      <c r="CC49" s="418">
        <f t="shared" si="148"/>
        <v>0</v>
      </c>
      <c r="CD49" s="418">
        <f t="shared" si="149"/>
        <v>0</v>
      </c>
      <c r="CE49" s="409">
        <f>'Ｈ２０（2008）'!$AJ$153</f>
        <v>0</v>
      </c>
      <c r="CF49" s="418">
        <f t="shared" si="150"/>
        <v>0</v>
      </c>
      <c r="CG49" s="418">
        <f t="shared" si="151"/>
        <v>0</v>
      </c>
      <c r="CH49" s="409">
        <f>'Ｈ２０（2008）'!$AJ$155</f>
        <v>0</v>
      </c>
      <c r="CI49" s="418">
        <f t="shared" si="152"/>
        <v>0</v>
      </c>
      <c r="CJ49" s="418">
        <f t="shared" si="153"/>
        <v>0</v>
      </c>
      <c r="CK49" s="409">
        <f>'Ｈ２０（2008）'!$AJ$156</f>
        <v>0</v>
      </c>
      <c r="CL49" s="416">
        <f t="shared" si="154"/>
        <v>0</v>
      </c>
      <c r="CM49" s="418">
        <f t="shared" si="155"/>
        <v>0</v>
      </c>
      <c r="CN49" s="409">
        <f>'Ｈ２０（2008）'!$AJ$157</f>
        <v>0</v>
      </c>
      <c r="CO49" s="418">
        <f t="shared" si="156"/>
        <v>0</v>
      </c>
      <c r="CP49" s="418">
        <f t="shared" si="157"/>
        <v>0</v>
      </c>
      <c r="CQ49" s="409">
        <f>'Ｈ２０（2008）'!$AJ$158</f>
        <v>0</v>
      </c>
      <c r="CR49" s="418">
        <f t="shared" si="158"/>
        <v>0</v>
      </c>
      <c r="CS49" s="418">
        <f t="shared" si="159"/>
        <v>0</v>
      </c>
      <c r="CT49" s="409">
        <f>'Ｈ２０（2008）'!$AJ$159</f>
        <v>0</v>
      </c>
      <c r="CU49" s="418">
        <f t="shared" si="160"/>
        <v>0</v>
      </c>
      <c r="CV49" s="418">
        <f t="shared" si="161"/>
        <v>0</v>
      </c>
      <c r="CW49" s="409">
        <f>'Ｈ２０（2008）'!$AJ$160</f>
        <v>0</v>
      </c>
      <c r="CX49" s="418">
        <f t="shared" si="162"/>
        <v>0</v>
      </c>
      <c r="CY49" s="418">
        <f t="shared" si="163"/>
        <v>0</v>
      </c>
      <c r="CZ49" s="409">
        <f>'Ｈ２０（2008）'!$AJ$161</f>
        <v>0</v>
      </c>
      <c r="DA49" s="418">
        <f t="shared" si="164"/>
        <v>0</v>
      </c>
      <c r="DB49" s="418">
        <f t="shared" si="165"/>
        <v>0</v>
      </c>
      <c r="DC49" s="409">
        <f>'Ｈ２０（2008）'!$AJ$162</f>
        <v>0</v>
      </c>
      <c r="DD49" s="418">
        <f t="shared" si="166"/>
        <v>0</v>
      </c>
      <c r="DE49" s="417">
        <f t="shared" si="167"/>
        <v>0</v>
      </c>
      <c r="DF49" s="409">
        <f>'Ｈ２０（2008）'!$AJ$164</f>
        <v>0</v>
      </c>
      <c r="DG49" s="418">
        <f t="shared" si="168"/>
        <v>0</v>
      </c>
      <c r="DH49" s="418">
        <f t="shared" si="169"/>
        <v>0</v>
      </c>
      <c r="DI49" s="409">
        <f>'Ｈ２０（2008）'!$AJ$165</f>
        <v>0</v>
      </c>
      <c r="DJ49" s="416">
        <f t="shared" si="170"/>
        <v>0</v>
      </c>
      <c r="DK49" s="417">
        <f t="shared" si="171"/>
        <v>0</v>
      </c>
      <c r="DL49" s="409">
        <f>'Ｈ２０（2008）'!$AJ$166</f>
        <v>0</v>
      </c>
      <c r="DM49" s="418">
        <f t="shared" si="172"/>
        <v>0</v>
      </c>
      <c r="DN49" s="418">
        <f t="shared" si="173"/>
        <v>0</v>
      </c>
      <c r="DO49" s="409">
        <f>'Ｈ２０（2008）'!$AJ$167</f>
        <v>0</v>
      </c>
      <c r="DP49" s="418">
        <f t="shared" si="174"/>
        <v>0</v>
      </c>
      <c r="DQ49" s="418">
        <f t="shared" si="175"/>
        <v>0</v>
      </c>
      <c r="DR49" s="409">
        <f>'Ｈ２０（2008）'!$AJ$168</f>
        <v>0</v>
      </c>
      <c r="DS49" s="418">
        <f t="shared" si="176"/>
        <v>0</v>
      </c>
      <c r="DT49" s="418">
        <f t="shared" si="177"/>
        <v>0</v>
      </c>
      <c r="DU49" s="409">
        <f>'Ｈ２０（2008）'!$AJ$169</f>
        <v>0</v>
      </c>
      <c r="DV49" s="418">
        <f t="shared" si="178"/>
        <v>0</v>
      </c>
      <c r="DW49" s="418">
        <f t="shared" si="179"/>
        <v>0</v>
      </c>
      <c r="DX49" s="409">
        <f>'Ｈ２０（2008）'!$AJ$170</f>
        <v>0</v>
      </c>
      <c r="DY49" s="418">
        <f t="shared" si="180"/>
        <v>0</v>
      </c>
      <c r="DZ49" s="418">
        <f t="shared" si="181"/>
        <v>0</v>
      </c>
      <c r="EA49" s="409">
        <f>'Ｈ２０（2008）'!$AJ$171</f>
        <v>0</v>
      </c>
      <c r="EB49" s="418">
        <f t="shared" si="182"/>
        <v>0</v>
      </c>
      <c r="EC49" s="418">
        <f t="shared" si="183"/>
        <v>0</v>
      </c>
      <c r="ED49" s="409">
        <f>'Ｈ２０（2008）'!$AJ$172</f>
        <v>0</v>
      </c>
      <c r="EE49" s="418">
        <f t="shared" si="184"/>
        <v>0</v>
      </c>
      <c r="EF49" s="418">
        <f t="shared" si="185"/>
        <v>0</v>
      </c>
      <c r="EG49" s="409">
        <f>'Ｈ２０（2008）'!$AJ$173</f>
        <v>0</v>
      </c>
      <c r="EH49" s="418">
        <f t="shared" si="186"/>
        <v>0</v>
      </c>
      <c r="EI49" s="418">
        <f t="shared" si="187"/>
        <v>0</v>
      </c>
      <c r="EJ49" s="409">
        <f>'Ｈ２０（2008）'!$AJ$174</f>
        <v>0</v>
      </c>
      <c r="EK49" s="418">
        <f t="shared" si="188"/>
        <v>0</v>
      </c>
      <c r="EL49" s="417">
        <f t="shared" si="189"/>
        <v>0</v>
      </c>
      <c r="EM49" s="409">
        <f>'Ｈ２０（2008）'!$AJ$175</f>
        <v>0</v>
      </c>
      <c r="EN49" s="418">
        <f t="shared" si="190"/>
        <v>0</v>
      </c>
      <c r="EO49" s="436">
        <f t="shared" si="191"/>
        <v>0</v>
      </c>
      <c r="EP49" s="407">
        <f t="shared" ref="EP49" si="194">E49+H49+K49+N49+Q49+T49+W49+Z49+AC49+AF49+AI49+AL49+AO49+AR49+AU49+AX49+BA49+BD49+BG49+BJ49+BM49+BP49+BS49+BV49+BY49+CB49+CE49+CH49+CK49+CN49+CQ49+CT49+CW49+CZ49+DC49+DF49+DI49+DL49+DO49+DR49+DU49+DX49+EA49+ED49+EG49+EJ49+EM49</f>
        <v>196</v>
      </c>
      <c r="EQ49" s="412">
        <f t="shared" ref="EQ49" si="195">F49+I49+L49+O49+R49+U49+X49+AA49+AD49+AG49+AJ49+AM49+AP49+AS49+AV49+AY49+BB49+BE49+BH49+BK49+BN49+BQ49+BT49+BW49+BZ49+CC49+CF49+CI49+CL49+CO49+CR49+CU49+CX49+DA49+DD49+DG49+DJ49+DM49+DP49+DS49+DV49+DY49+EB49+EE49+EH49+EK49+EN49</f>
        <v>8</v>
      </c>
      <c r="ER49" s="410">
        <f t="shared" ref="ER49" si="196">G49+J49+M49+P49+S49+V49+Y49+AB49+AE49+AH49+AK49+AN49+AQ49+AT49+AW49+AZ49+BC49+BF49+BI49+BL49+BO49+BR49+BU49+BX49+CA49+CD49+CG49+CJ49+CM49+CP49+CS49+CV49+CY49+DB49+DE49+DH49+DK49+DN49+DQ49+DT49+DW49+DZ49+EC49+EF49+EI49+EL49+EO49</f>
        <v>32</v>
      </c>
    </row>
    <row r="50" spans="1:149" ht="17.100000000000001" customHeight="1">
      <c r="A50" s="376"/>
      <c r="B50" s="413"/>
      <c r="C50" s="414">
        <v>21</v>
      </c>
      <c r="D50" s="415">
        <f t="shared" si="193"/>
        <v>3</v>
      </c>
      <c r="E50" s="407">
        <f>'Ｈ２1（2009）'!$AJ$124</f>
        <v>0</v>
      </c>
      <c r="F50" s="418">
        <f t="shared" si="98"/>
        <v>0</v>
      </c>
      <c r="G50" s="436">
        <f t="shared" si="99"/>
        <v>0</v>
      </c>
      <c r="H50" s="418">
        <f>'Ｈ２1（2009）'!$AJ$125</f>
        <v>0</v>
      </c>
      <c r="I50" s="418">
        <f t="shared" si="100"/>
        <v>0</v>
      </c>
      <c r="J50" s="417">
        <f t="shared" si="101"/>
        <v>0</v>
      </c>
      <c r="K50" s="409">
        <f>'Ｈ２1（2009）'!$AJ$127</f>
        <v>0</v>
      </c>
      <c r="L50" s="418">
        <f t="shared" si="102"/>
        <v>0</v>
      </c>
      <c r="M50" s="418">
        <f t="shared" si="103"/>
        <v>0</v>
      </c>
      <c r="N50" s="409">
        <f>'Ｈ２1（2009）'!$AJ$128</f>
        <v>0</v>
      </c>
      <c r="O50" s="418">
        <f t="shared" si="104"/>
        <v>0</v>
      </c>
      <c r="P50" s="417">
        <f t="shared" si="105"/>
        <v>0</v>
      </c>
      <c r="Q50" s="409">
        <f>'Ｈ２1（2009）'!$AJ$130</f>
        <v>0</v>
      </c>
      <c r="R50" s="418">
        <f t="shared" si="106"/>
        <v>0</v>
      </c>
      <c r="S50" s="418">
        <f t="shared" si="107"/>
        <v>0</v>
      </c>
      <c r="T50" s="409">
        <f>'Ｈ２1（2009）'!$AJ$131</f>
        <v>45</v>
      </c>
      <c r="U50" s="418">
        <f t="shared" si="108"/>
        <v>2</v>
      </c>
      <c r="V50" s="418">
        <f t="shared" si="109"/>
        <v>6</v>
      </c>
      <c r="W50" s="409">
        <f>'Ｈ２1（2009）'!$AJ$132</f>
        <v>0</v>
      </c>
      <c r="X50" s="418">
        <f t="shared" si="110"/>
        <v>0</v>
      </c>
      <c r="Y50" s="418">
        <f t="shared" si="111"/>
        <v>0</v>
      </c>
      <c r="Z50" s="409">
        <f>'Ｈ２1（2009）'!$AJ$133</f>
        <v>0</v>
      </c>
      <c r="AA50" s="418">
        <f t="shared" si="112"/>
        <v>0</v>
      </c>
      <c r="AB50" s="418">
        <f t="shared" si="113"/>
        <v>0</v>
      </c>
      <c r="AC50" s="409">
        <f>'Ｈ２1（2009）'!$AJ$134</f>
        <v>0</v>
      </c>
      <c r="AD50" s="418">
        <f t="shared" si="114"/>
        <v>0</v>
      </c>
      <c r="AE50" s="417">
        <f t="shared" si="115"/>
        <v>0</v>
      </c>
      <c r="AF50" s="409">
        <f>'Ｈ２1（2009）'!$AJ$135</f>
        <v>0</v>
      </c>
      <c r="AG50" s="418">
        <f t="shared" si="116"/>
        <v>0</v>
      </c>
      <c r="AH50" s="417">
        <f t="shared" si="117"/>
        <v>0</v>
      </c>
      <c r="AI50" s="409">
        <f>'Ｈ２1（2009）'!$AJ$136</f>
        <v>1860</v>
      </c>
      <c r="AJ50" s="418">
        <f t="shared" si="118"/>
        <v>74</v>
      </c>
      <c r="AK50" s="418">
        <f t="shared" si="119"/>
        <v>222</v>
      </c>
      <c r="AL50" s="409">
        <f>'Ｈ２1（2009）'!$AJ$137</f>
        <v>0</v>
      </c>
      <c r="AM50" s="418">
        <f t="shared" si="120"/>
        <v>0</v>
      </c>
      <c r="AN50" s="418">
        <f t="shared" si="121"/>
        <v>0</v>
      </c>
      <c r="AO50" s="409">
        <f>'Ｈ２1（2009）'!$AJ$138</f>
        <v>0</v>
      </c>
      <c r="AP50" s="418">
        <f t="shared" si="122"/>
        <v>0</v>
      </c>
      <c r="AQ50" s="418">
        <f t="shared" si="123"/>
        <v>0</v>
      </c>
      <c r="AR50" s="409">
        <f>'Ｈ２1（2009）'!$AJ$139</f>
        <v>0</v>
      </c>
      <c r="AS50" s="418">
        <f t="shared" si="124"/>
        <v>0</v>
      </c>
      <c r="AT50" s="418">
        <f t="shared" si="125"/>
        <v>0</v>
      </c>
      <c r="AU50" s="409">
        <f>'Ｈ２1（2009）'!$AJ$140</f>
        <v>0</v>
      </c>
      <c r="AV50" s="418">
        <f t="shared" si="126"/>
        <v>0</v>
      </c>
      <c r="AW50" s="418">
        <f t="shared" si="127"/>
        <v>0</v>
      </c>
      <c r="AX50" s="409">
        <f>'Ｈ２1（2009）'!$AJ$141</f>
        <v>0</v>
      </c>
      <c r="AY50" s="418">
        <f t="shared" si="128"/>
        <v>0</v>
      </c>
      <c r="AZ50" s="418">
        <f t="shared" si="129"/>
        <v>0</v>
      </c>
      <c r="BA50" s="409">
        <f>'Ｈ２1（2009）'!$AJ$142</f>
        <v>0</v>
      </c>
      <c r="BB50" s="418">
        <f t="shared" si="130"/>
        <v>0</v>
      </c>
      <c r="BC50" s="418">
        <f t="shared" si="131"/>
        <v>0</v>
      </c>
      <c r="BD50" s="409">
        <f>'Ｈ２1（2009）'!$AJ$143</f>
        <v>0</v>
      </c>
      <c r="BE50" s="418">
        <f t="shared" si="132"/>
        <v>0</v>
      </c>
      <c r="BF50" s="417">
        <f t="shared" si="133"/>
        <v>0</v>
      </c>
      <c r="BG50" s="409">
        <f>'Ｈ２1（2009）'!$AJ$145</f>
        <v>0</v>
      </c>
      <c r="BH50" s="418">
        <f t="shared" si="134"/>
        <v>0</v>
      </c>
      <c r="BI50" s="418">
        <f t="shared" si="135"/>
        <v>0</v>
      </c>
      <c r="BJ50" s="409">
        <f>'Ｈ２1（2009）'!$AJ$146</f>
        <v>0</v>
      </c>
      <c r="BK50" s="418">
        <f t="shared" si="136"/>
        <v>0</v>
      </c>
      <c r="BL50" s="418">
        <f t="shared" si="137"/>
        <v>0</v>
      </c>
      <c r="BM50" s="409">
        <f>'Ｈ２1（2009）'!$AJ$147</f>
        <v>0</v>
      </c>
      <c r="BN50" s="418">
        <f t="shared" si="138"/>
        <v>0</v>
      </c>
      <c r="BO50" s="417">
        <f t="shared" si="139"/>
        <v>0</v>
      </c>
      <c r="BP50" s="409">
        <f>'Ｈ２1（2009）'!$AJ$148</f>
        <v>35000</v>
      </c>
      <c r="BQ50" s="418">
        <f t="shared" si="140"/>
        <v>729</v>
      </c>
      <c r="BR50" s="418">
        <f t="shared" si="141"/>
        <v>2187</v>
      </c>
      <c r="BS50" s="409">
        <f>'Ｈ２1（2009）'!$AJ$149</f>
        <v>0</v>
      </c>
      <c r="BT50" s="418">
        <f t="shared" si="142"/>
        <v>0</v>
      </c>
      <c r="BU50" s="418">
        <f t="shared" si="143"/>
        <v>0</v>
      </c>
      <c r="BV50" s="409">
        <f>'Ｈ２1（2009）'!$AJ$150</f>
        <v>0</v>
      </c>
      <c r="BW50" s="418">
        <f t="shared" si="144"/>
        <v>0</v>
      </c>
      <c r="BX50" s="418">
        <f t="shared" si="145"/>
        <v>0</v>
      </c>
      <c r="BY50" s="409">
        <f>'Ｈ２1（2009）'!$AJ$151</f>
        <v>0</v>
      </c>
      <c r="BZ50" s="418">
        <f t="shared" si="146"/>
        <v>0</v>
      </c>
      <c r="CA50" s="418">
        <f t="shared" si="147"/>
        <v>0</v>
      </c>
      <c r="CB50" s="409">
        <f>'Ｈ２1（2009）'!$AJ$152</f>
        <v>0</v>
      </c>
      <c r="CC50" s="418">
        <f t="shared" si="148"/>
        <v>0</v>
      </c>
      <c r="CD50" s="418">
        <f t="shared" si="149"/>
        <v>0</v>
      </c>
      <c r="CE50" s="409">
        <f>'Ｈ２1（2009）'!$AJ$153</f>
        <v>0</v>
      </c>
      <c r="CF50" s="418">
        <f t="shared" si="150"/>
        <v>0</v>
      </c>
      <c r="CG50" s="418">
        <f t="shared" si="151"/>
        <v>0</v>
      </c>
      <c r="CH50" s="409">
        <f>'Ｈ２1（2009）'!$AJ$155</f>
        <v>0</v>
      </c>
      <c r="CI50" s="418">
        <f t="shared" si="152"/>
        <v>0</v>
      </c>
      <c r="CJ50" s="418">
        <f t="shared" si="153"/>
        <v>0</v>
      </c>
      <c r="CK50" s="409">
        <f>'Ｈ２1（2009）'!$AJ$156</f>
        <v>0</v>
      </c>
      <c r="CL50" s="416">
        <f t="shared" si="154"/>
        <v>0</v>
      </c>
      <c r="CM50" s="418">
        <f t="shared" si="155"/>
        <v>0</v>
      </c>
      <c r="CN50" s="409">
        <f>'Ｈ２1（2009）'!$AJ$157</f>
        <v>0</v>
      </c>
      <c r="CO50" s="418">
        <f t="shared" si="156"/>
        <v>0</v>
      </c>
      <c r="CP50" s="418">
        <f t="shared" si="157"/>
        <v>0</v>
      </c>
      <c r="CQ50" s="409">
        <f>'Ｈ２1（2009）'!$AJ$158</f>
        <v>0</v>
      </c>
      <c r="CR50" s="418">
        <f t="shared" si="158"/>
        <v>0</v>
      </c>
      <c r="CS50" s="418">
        <f t="shared" si="159"/>
        <v>0</v>
      </c>
      <c r="CT50" s="409">
        <f>'Ｈ２1（2009）'!$AJ$159</f>
        <v>0</v>
      </c>
      <c r="CU50" s="418">
        <f t="shared" si="160"/>
        <v>0</v>
      </c>
      <c r="CV50" s="418">
        <f t="shared" si="161"/>
        <v>0</v>
      </c>
      <c r="CW50" s="409">
        <f>'Ｈ２1（2009）'!$AJ$160</f>
        <v>0</v>
      </c>
      <c r="CX50" s="418">
        <f t="shared" si="162"/>
        <v>0</v>
      </c>
      <c r="CY50" s="418">
        <f t="shared" si="163"/>
        <v>0</v>
      </c>
      <c r="CZ50" s="409">
        <f>'Ｈ２1（2009）'!$AJ$161</f>
        <v>0</v>
      </c>
      <c r="DA50" s="418">
        <f t="shared" si="164"/>
        <v>0</v>
      </c>
      <c r="DB50" s="418">
        <f t="shared" si="165"/>
        <v>0</v>
      </c>
      <c r="DC50" s="409">
        <f>'Ｈ２1（2009）'!$AJ$162</f>
        <v>0</v>
      </c>
      <c r="DD50" s="418">
        <f t="shared" si="166"/>
        <v>0</v>
      </c>
      <c r="DE50" s="417">
        <f t="shared" si="167"/>
        <v>0</v>
      </c>
      <c r="DF50" s="409">
        <f>'Ｈ２1（2009）'!$AJ$164</f>
        <v>0</v>
      </c>
      <c r="DG50" s="418">
        <f t="shared" si="168"/>
        <v>0</v>
      </c>
      <c r="DH50" s="418">
        <f t="shared" si="169"/>
        <v>0</v>
      </c>
      <c r="DI50" s="409">
        <f>'Ｈ２1（2009）'!$AJ$165</f>
        <v>0</v>
      </c>
      <c r="DJ50" s="416">
        <f t="shared" si="170"/>
        <v>0</v>
      </c>
      <c r="DK50" s="417">
        <f t="shared" si="171"/>
        <v>0</v>
      </c>
      <c r="DL50" s="409">
        <f>'Ｈ２1（2009）'!$AJ$166</f>
        <v>460</v>
      </c>
      <c r="DM50" s="418">
        <f t="shared" si="172"/>
        <v>9</v>
      </c>
      <c r="DN50" s="418">
        <f t="shared" si="173"/>
        <v>27</v>
      </c>
      <c r="DO50" s="409">
        <f>'Ｈ２1（2009）'!$AJ$167</f>
        <v>330</v>
      </c>
      <c r="DP50" s="418">
        <f t="shared" si="174"/>
        <v>7</v>
      </c>
      <c r="DQ50" s="418">
        <f t="shared" si="175"/>
        <v>21</v>
      </c>
      <c r="DR50" s="409">
        <f>'Ｈ２1（2009）'!$AJ$168</f>
        <v>0</v>
      </c>
      <c r="DS50" s="418">
        <f t="shared" si="176"/>
        <v>0</v>
      </c>
      <c r="DT50" s="418">
        <f t="shared" si="177"/>
        <v>0</v>
      </c>
      <c r="DU50" s="409">
        <f>'Ｈ２1（2009）'!$AJ$169</f>
        <v>0</v>
      </c>
      <c r="DV50" s="418">
        <f t="shared" si="178"/>
        <v>0</v>
      </c>
      <c r="DW50" s="418">
        <f t="shared" si="179"/>
        <v>0</v>
      </c>
      <c r="DX50" s="409">
        <f>'Ｈ２1（2009）'!$AJ$170</f>
        <v>0</v>
      </c>
      <c r="DY50" s="418">
        <f t="shared" si="180"/>
        <v>0</v>
      </c>
      <c r="DZ50" s="418">
        <f t="shared" si="181"/>
        <v>0</v>
      </c>
      <c r="EA50" s="409">
        <f>'Ｈ２1（2009）'!$AJ$171</f>
        <v>0</v>
      </c>
      <c r="EB50" s="418">
        <f t="shared" si="182"/>
        <v>0</v>
      </c>
      <c r="EC50" s="418">
        <f t="shared" si="183"/>
        <v>0</v>
      </c>
      <c r="ED50" s="409">
        <f>'Ｈ２1（2009）'!$AJ$172</f>
        <v>0</v>
      </c>
      <c r="EE50" s="418">
        <f t="shared" si="184"/>
        <v>0</v>
      </c>
      <c r="EF50" s="418">
        <f t="shared" si="185"/>
        <v>0</v>
      </c>
      <c r="EG50" s="409">
        <f>'Ｈ２1（2009）'!$AJ$173</f>
        <v>0</v>
      </c>
      <c r="EH50" s="418">
        <f t="shared" si="186"/>
        <v>0</v>
      </c>
      <c r="EI50" s="418">
        <f t="shared" si="187"/>
        <v>0</v>
      </c>
      <c r="EJ50" s="409">
        <f>'Ｈ２1（2009）'!$AJ$174</f>
        <v>0</v>
      </c>
      <c r="EK50" s="418">
        <f t="shared" si="188"/>
        <v>0</v>
      </c>
      <c r="EL50" s="417">
        <f t="shared" si="189"/>
        <v>0</v>
      </c>
      <c r="EM50" s="409">
        <f>'Ｈ２1（2009）'!$AJ$175</f>
        <v>0</v>
      </c>
      <c r="EN50" s="418">
        <f t="shared" si="190"/>
        <v>0</v>
      </c>
      <c r="EO50" s="436">
        <f t="shared" si="191"/>
        <v>0</v>
      </c>
      <c r="EP50" s="407">
        <f t="shared" si="192"/>
        <v>37695</v>
      </c>
      <c r="EQ50" s="412">
        <f t="shared" si="192"/>
        <v>821</v>
      </c>
      <c r="ER50" s="410">
        <f t="shared" si="192"/>
        <v>2463</v>
      </c>
    </row>
    <row r="51" spans="1:149" ht="17.100000000000001" customHeight="1">
      <c r="A51" s="376"/>
      <c r="B51" s="413"/>
      <c r="C51" s="414">
        <v>22</v>
      </c>
      <c r="D51" s="415">
        <f t="shared" si="193"/>
        <v>2</v>
      </c>
      <c r="E51" s="407">
        <f>'Ｈ22（2010）'!$AJ$124</f>
        <v>0</v>
      </c>
      <c r="F51" s="418">
        <f t="shared" si="98"/>
        <v>0</v>
      </c>
      <c r="G51" s="418">
        <f t="shared" si="99"/>
        <v>0</v>
      </c>
      <c r="H51" s="409">
        <f>'Ｈ22（2010）'!$AJ$125</f>
        <v>40139</v>
      </c>
      <c r="I51" s="418">
        <f t="shared" si="100"/>
        <v>1606</v>
      </c>
      <c r="J51" s="417">
        <f t="shared" si="101"/>
        <v>3212</v>
      </c>
      <c r="K51" s="409">
        <f>'Ｈ22（2010）'!$AJ$127</f>
        <v>0</v>
      </c>
      <c r="L51" s="418">
        <f t="shared" si="102"/>
        <v>0</v>
      </c>
      <c r="M51" s="418">
        <f t="shared" si="103"/>
        <v>0</v>
      </c>
      <c r="N51" s="409">
        <f>'Ｈ22（2010）'!$AJ$128</f>
        <v>8213</v>
      </c>
      <c r="O51" s="418">
        <f t="shared" si="104"/>
        <v>329</v>
      </c>
      <c r="P51" s="417">
        <f t="shared" si="105"/>
        <v>658</v>
      </c>
      <c r="Q51" s="409">
        <f>'Ｈ22（2010）'!$AJ$130</f>
        <v>0</v>
      </c>
      <c r="R51" s="418">
        <f t="shared" si="106"/>
        <v>0</v>
      </c>
      <c r="S51" s="418">
        <f t="shared" si="107"/>
        <v>0</v>
      </c>
      <c r="T51" s="409">
        <f>'Ｈ22（2010）'!$AJ$131</f>
        <v>33</v>
      </c>
      <c r="U51" s="418">
        <f t="shared" si="108"/>
        <v>1</v>
      </c>
      <c r="V51" s="418">
        <f t="shared" si="109"/>
        <v>2</v>
      </c>
      <c r="W51" s="409">
        <f>'Ｈ22（2010）'!$AJ$132</f>
        <v>0</v>
      </c>
      <c r="X51" s="418">
        <f t="shared" si="110"/>
        <v>0</v>
      </c>
      <c r="Y51" s="418">
        <f t="shared" si="111"/>
        <v>0</v>
      </c>
      <c r="Z51" s="409">
        <f>'Ｈ22（2010）'!$AJ$133</f>
        <v>0</v>
      </c>
      <c r="AA51" s="418">
        <f t="shared" si="112"/>
        <v>0</v>
      </c>
      <c r="AB51" s="418">
        <f t="shared" si="113"/>
        <v>0</v>
      </c>
      <c r="AC51" s="409">
        <f>'Ｈ22（2010）'!$AJ$134</f>
        <v>10546</v>
      </c>
      <c r="AD51" s="418">
        <f t="shared" si="114"/>
        <v>422</v>
      </c>
      <c r="AE51" s="417">
        <f t="shared" si="115"/>
        <v>844</v>
      </c>
      <c r="AF51" s="409">
        <f>'Ｈ22（2010）'!$AJ$135</f>
        <v>0</v>
      </c>
      <c r="AG51" s="418">
        <f t="shared" si="116"/>
        <v>0</v>
      </c>
      <c r="AH51" s="417">
        <f t="shared" si="117"/>
        <v>0</v>
      </c>
      <c r="AI51" s="409">
        <f>'Ｈ22（2010）'!$AJ$136</f>
        <v>0</v>
      </c>
      <c r="AJ51" s="418">
        <f t="shared" si="118"/>
        <v>0</v>
      </c>
      <c r="AK51" s="418">
        <f t="shared" si="119"/>
        <v>0</v>
      </c>
      <c r="AL51" s="409">
        <f>'Ｈ22（2010）'!$AJ$137</f>
        <v>0</v>
      </c>
      <c r="AM51" s="418">
        <f t="shared" si="120"/>
        <v>0</v>
      </c>
      <c r="AN51" s="418">
        <f t="shared" si="121"/>
        <v>0</v>
      </c>
      <c r="AO51" s="409">
        <f>'Ｈ22（2010）'!$AJ$138</f>
        <v>0</v>
      </c>
      <c r="AP51" s="418">
        <f t="shared" si="122"/>
        <v>0</v>
      </c>
      <c r="AQ51" s="418">
        <f t="shared" si="123"/>
        <v>0</v>
      </c>
      <c r="AR51" s="409">
        <f>'Ｈ22（2010）'!$AJ$139</f>
        <v>0</v>
      </c>
      <c r="AS51" s="418">
        <f t="shared" si="124"/>
        <v>0</v>
      </c>
      <c r="AT51" s="418">
        <f t="shared" si="125"/>
        <v>0</v>
      </c>
      <c r="AU51" s="409">
        <f>'Ｈ22（2010）'!$AJ$140</f>
        <v>0</v>
      </c>
      <c r="AV51" s="418">
        <f t="shared" si="126"/>
        <v>0</v>
      </c>
      <c r="AW51" s="418">
        <f t="shared" si="127"/>
        <v>0</v>
      </c>
      <c r="AX51" s="409">
        <f>'Ｈ22（2010）'!$AJ$141</f>
        <v>0</v>
      </c>
      <c r="AY51" s="418">
        <f t="shared" si="128"/>
        <v>0</v>
      </c>
      <c r="AZ51" s="418">
        <f t="shared" si="129"/>
        <v>0</v>
      </c>
      <c r="BA51" s="409">
        <f>'Ｈ22（2010）'!$AJ$142</f>
        <v>0</v>
      </c>
      <c r="BB51" s="418">
        <f t="shared" si="130"/>
        <v>0</v>
      </c>
      <c r="BC51" s="418">
        <f t="shared" si="131"/>
        <v>0</v>
      </c>
      <c r="BD51" s="409">
        <f>'Ｈ22（2010）'!$AJ$143</f>
        <v>0</v>
      </c>
      <c r="BE51" s="418">
        <f t="shared" si="132"/>
        <v>0</v>
      </c>
      <c r="BF51" s="417">
        <f t="shared" si="133"/>
        <v>0</v>
      </c>
      <c r="BG51" s="409">
        <f>'Ｈ22（2010）'!$AJ$145</f>
        <v>0</v>
      </c>
      <c r="BH51" s="418">
        <f t="shared" si="134"/>
        <v>0</v>
      </c>
      <c r="BI51" s="418">
        <f t="shared" si="135"/>
        <v>0</v>
      </c>
      <c r="BJ51" s="409">
        <f>'Ｈ22（2010）'!$AJ$146</f>
        <v>0</v>
      </c>
      <c r="BK51" s="418">
        <f t="shared" si="136"/>
        <v>0</v>
      </c>
      <c r="BL51" s="418">
        <f t="shared" si="137"/>
        <v>0</v>
      </c>
      <c r="BM51" s="409">
        <f>'Ｈ22（2010）'!$AJ$147</f>
        <v>0</v>
      </c>
      <c r="BN51" s="418">
        <f t="shared" si="138"/>
        <v>0</v>
      </c>
      <c r="BO51" s="417">
        <f t="shared" si="139"/>
        <v>0</v>
      </c>
      <c r="BP51" s="407">
        <f>'Ｈ22（2010）'!$AJ$148</f>
        <v>0</v>
      </c>
      <c r="BQ51" s="418">
        <f t="shared" si="140"/>
        <v>0</v>
      </c>
      <c r="BR51" s="418">
        <f t="shared" si="141"/>
        <v>0</v>
      </c>
      <c r="BS51" s="409">
        <f>'Ｈ22（2010）'!$AJ$149</f>
        <v>0</v>
      </c>
      <c r="BT51" s="418">
        <f t="shared" si="142"/>
        <v>0</v>
      </c>
      <c r="BU51" s="418">
        <f t="shared" si="143"/>
        <v>0</v>
      </c>
      <c r="BV51" s="409">
        <f>'Ｈ22（2010）'!$AJ$150</f>
        <v>0</v>
      </c>
      <c r="BW51" s="418">
        <f t="shared" si="144"/>
        <v>0</v>
      </c>
      <c r="BX51" s="418">
        <f t="shared" si="145"/>
        <v>0</v>
      </c>
      <c r="BY51" s="409">
        <f>'Ｈ22（2010）'!$AJ$151</f>
        <v>0</v>
      </c>
      <c r="BZ51" s="418">
        <f t="shared" si="146"/>
        <v>0</v>
      </c>
      <c r="CA51" s="418">
        <f t="shared" si="147"/>
        <v>0</v>
      </c>
      <c r="CB51" s="409">
        <f>'Ｈ22（2010）'!$AJ$152</f>
        <v>0</v>
      </c>
      <c r="CC51" s="418">
        <f t="shared" si="148"/>
        <v>0</v>
      </c>
      <c r="CD51" s="418">
        <f t="shared" si="149"/>
        <v>0</v>
      </c>
      <c r="CE51" s="409">
        <f>'Ｈ22（2010）'!$AJ$153</f>
        <v>0</v>
      </c>
      <c r="CF51" s="418">
        <f t="shared" si="150"/>
        <v>0</v>
      </c>
      <c r="CG51" s="418">
        <f t="shared" si="151"/>
        <v>0</v>
      </c>
      <c r="CH51" s="409">
        <f>'Ｈ22（2010）'!$AJ$155</f>
        <v>0</v>
      </c>
      <c r="CI51" s="418">
        <f t="shared" si="152"/>
        <v>0</v>
      </c>
      <c r="CJ51" s="418">
        <f t="shared" si="153"/>
        <v>0</v>
      </c>
      <c r="CK51" s="409">
        <f>'Ｈ22（2010）'!$AJ$156</f>
        <v>0</v>
      </c>
      <c r="CL51" s="416">
        <f t="shared" si="154"/>
        <v>0</v>
      </c>
      <c r="CM51" s="418">
        <f t="shared" si="155"/>
        <v>0</v>
      </c>
      <c r="CN51" s="409">
        <f>'Ｈ22（2010）'!$AJ$157</f>
        <v>0</v>
      </c>
      <c r="CO51" s="418">
        <f t="shared" si="156"/>
        <v>0</v>
      </c>
      <c r="CP51" s="418">
        <f t="shared" si="157"/>
        <v>0</v>
      </c>
      <c r="CQ51" s="409">
        <f>'Ｈ22（2010）'!$AJ$158</f>
        <v>0</v>
      </c>
      <c r="CR51" s="418">
        <f t="shared" si="158"/>
        <v>0</v>
      </c>
      <c r="CS51" s="418">
        <f t="shared" si="159"/>
        <v>0</v>
      </c>
      <c r="CT51" s="409">
        <f>'Ｈ22（2010）'!$AJ$159</f>
        <v>0</v>
      </c>
      <c r="CU51" s="418">
        <f t="shared" si="160"/>
        <v>0</v>
      </c>
      <c r="CV51" s="418">
        <f t="shared" si="161"/>
        <v>0</v>
      </c>
      <c r="CW51" s="409">
        <f>'Ｈ22（2010）'!$AJ$160</f>
        <v>0</v>
      </c>
      <c r="CX51" s="418">
        <f t="shared" si="162"/>
        <v>0</v>
      </c>
      <c r="CY51" s="418">
        <f t="shared" si="163"/>
        <v>0</v>
      </c>
      <c r="CZ51" s="409">
        <f>'Ｈ22（2010）'!$AJ$161</f>
        <v>0</v>
      </c>
      <c r="DA51" s="418">
        <f t="shared" si="164"/>
        <v>0</v>
      </c>
      <c r="DB51" s="418">
        <f t="shared" si="165"/>
        <v>0</v>
      </c>
      <c r="DC51" s="409">
        <f>'Ｈ22（2010）'!$AJ$162</f>
        <v>0</v>
      </c>
      <c r="DD51" s="418">
        <f t="shared" si="166"/>
        <v>0</v>
      </c>
      <c r="DE51" s="417">
        <f t="shared" si="167"/>
        <v>0</v>
      </c>
      <c r="DF51" s="409">
        <f>'Ｈ22（2010）'!$AJ$164</f>
        <v>0</v>
      </c>
      <c r="DG51" s="418">
        <f t="shared" si="168"/>
        <v>0</v>
      </c>
      <c r="DH51" s="418">
        <f t="shared" si="169"/>
        <v>0</v>
      </c>
      <c r="DI51" s="409">
        <f>'Ｈ22（2010）'!$AJ$165</f>
        <v>0</v>
      </c>
      <c r="DJ51" s="416">
        <f t="shared" si="170"/>
        <v>0</v>
      </c>
      <c r="DK51" s="417">
        <f t="shared" si="171"/>
        <v>0</v>
      </c>
      <c r="DL51" s="409">
        <f>'Ｈ22（2010）'!$AJ$166</f>
        <v>0</v>
      </c>
      <c r="DM51" s="418">
        <f t="shared" si="172"/>
        <v>0</v>
      </c>
      <c r="DN51" s="418">
        <f t="shared" si="173"/>
        <v>0</v>
      </c>
      <c r="DO51" s="409">
        <f>'Ｈ22（2010）'!$AJ$167</f>
        <v>0</v>
      </c>
      <c r="DP51" s="418">
        <f t="shared" si="174"/>
        <v>0</v>
      </c>
      <c r="DQ51" s="418">
        <f t="shared" si="175"/>
        <v>0</v>
      </c>
      <c r="DR51" s="409">
        <f>'Ｈ22（2010）'!$AJ$168</f>
        <v>0</v>
      </c>
      <c r="DS51" s="418">
        <f t="shared" si="176"/>
        <v>0</v>
      </c>
      <c r="DT51" s="418">
        <f t="shared" si="177"/>
        <v>0</v>
      </c>
      <c r="DU51" s="409">
        <f>'Ｈ22（2010）'!$AJ$169</f>
        <v>0</v>
      </c>
      <c r="DV51" s="418">
        <f t="shared" si="178"/>
        <v>0</v>
      </c>
      <c r="DW51" s="418">
        <f t="shared" si="179"/>
        <v>0</v>
      </c>
      <c r="DX51" s="409">
        <f>'Ｈ22（2010）'!$AJ$170</f>
        <v>0</v>
      </c>
      <c r="DY51" s="418">
        <f t="shared" si="180"/>
        <v>0</v>
      </c>
      <c r="DZ51" s="418">
        <f t="shared" si="181"/>
        <v>0</v>
      </c>
      <c r="EA51" s="409">
        <f>'Ｈ22（2010）'!$AJ$171</f>
        <v>0</v>
      </c>
      <c r="EB51" s="418">
        <f t="shared" si="182"/>
        <v>0</v>
      </c>
      <c r="EC51" s="418">
        <f t="shared" si="183"/>
        <v>0</v>
      </c>
      <c r="ED51" s="409">
        <f>'Ｈ22（2010）'!$AJ$172</f>
        <v>0</v>
      </c>
      <c r="EE51" s="418">
        <f t="shared" si="184"/>
        <v>0</v>
      </c>
      <c r="EF51" s="418">
        <f t="shared" si="185"/>
        <v>0</v>
      </c>
      <c r="EG51" s="409">
        <f>'Ｈ22（2010）'!$AJ$173</f>
        <v>0</v>
      </c>
      <c r="EH51" s="418">
        <f t="shared" si="186"/>
        <v>0</v>
      </c>
      <c r="EI51" s="418">
        <f t="shared" si="187"/>
        <v>0</v>
      </c>
      <c r="EJ51" s="409">
        <f>'Ｈ22（2010）'!$AJ$174</f>
        <v>0</v>
      </c>
      <c r="EK51" s="418">
        <f t="shared" si="188"/>
        <v>0</v>
      </c>
      <c r="EL51" s="417">
        <f t="shared" si="189"/>
        <v>0</v>
      </c>
      <c r="EM51" s="409">
        <f>'Ｈ22（2010）'!$AJ$175</f>
        <v>0</v>
      </c>
      <c r="EN51" s="418">
        <f t="shared" si="190"/>
        <v>0</v>
      </c>
      <c r="EO51" s="436">
        <f t="shared" si="191"/>
        <v>0</v>
      </c>
      <c r="EP51" s="407">
        <f t="shared" ref="EP51:EP52" si="197">E51+H51+K51+N51+Q51+T51+W51+Z51+AC51+AF51+AI51+AL51+AO51+AR51+AU51+AX51+BA51+BD51+BG51+BJ51+BM51+BP51+BS51+BV51+BY51+CB51+CE51+CH51+CK51+CN51+CQ51+CT51+CW51+CZ51+DC51+DF51+DI51+DL51+DO51+DR51+DU51+DX51+EA51+ED51+EG51+EJ51+EM51</f>
        <v>58931</v>
      </c>
      <c r="EQ51" s="412">
        <f t="shared" ref="EQ51:EQ52" si="198">F51+I51+L51+O51+R51+U51+X51+AA51+AD51+AG51+AJ51+AM51+AP51+AS51+AV51+AY51+BB51+BE51+BH51+BK51+BN51+BQ51+BT51+BW51+BZ51+CC51+CF51+CI51+CL51+CO51+CR51+CU51+CX51+DA51+DD51+DG51+DJ51+DM51+DP51+DS51+DV51+DY51+EB51+EE51+EH51+EK51+EN51</f>
        <v>2358</v>
      </c>
      <c r="ER51" s="410">
        <f t="shared" ref="ER51:ER52" si="199">G51+J51+M51+P51+S51+V51+Y51+AB51+AE51+AH51+AK51+AN51+AQ51+AT51+AW51+AZ51+BC51+BF51+BI51+BL51+BO51+BR51+BU51+BX51+CA51+CD51+CG51+CJ51+CM51+CP51+CS51+CV51+CY51+DB51+DE51+DH51+DK51+DN51+DQ51+DT51+DW51+DZ51+EC51+EF51+EI51+EL51+EO51</f>
        <v>4716</v>
      </c>
    </row>
    <row r="52" spans="1:149" ht="17.100000000000001" customHeight="1">
      <c r="A52" s="376"/>
      <c r="B52" s="413"/>
      <c r="C52" s="414">
        <v>23</v>
      </c>
      <c r="D52" s="415">
        <f t="shared" si="193"/>
        <v>1</v>
      </c>
      <c r="E52" s="407">
        <f>'Ｈ23（2011）'!$AJ$124</f>
        <v>0</v>
      </c>
      <c r="F52" s="418">
        <f t="shared" si="98"/>
        <v>0</v>
      </c>
      <c r="G52" s="418">
        <f t="shared" si="99"/>
        <v>0</v>
      </c>
      <c r="H52" s="409">
        <f>'Ｈ23（2011）'!$AJ$125</f>
        <v>0</v>
      </c>
      <c r="I52" s="418">
        <f t="shared" si="100"/>
        <v>0</v>
      </c>
      <c r="J52" s="417">
        <f t="shared" si="101"/>
        <v>0</v>
      </c>
      <c r="K52" s="409">
        <f>'Ｈ23（2011）'!$AJ$127</f>
        <v>0</v>
      </c>
      <c r="L52" s="418">
        <f t="shared" si="102"/>
        <v>0</v>
      </c>
      <c r="M52" s="418">
        <f t="shared" si="103"/>
        <v>0</v>
      </c>
      <c r="N52" s="409">
        <f>'Ｈ23（2011）'!$AJ$128</f>
        <v>3862</v>
      </c>
      <c r="O52" s="418">
        <f t="shared" si="104"/>
        <v>154</v>
      </c>
      <c r="P52" s="417">
        <f t="shared" si="105"/>
        <v>154</v>
      </c>
      <c r="Q52" s="409">
        <f>'Ｈ23（2011）'!$AJ$130</f>
        <v>0</v>
      </c>
      <c r="R52" s="418">
        <f t="shared" si="106"/>
        <v>0</v>
      </c>
      <c r="S52" s="418">
        <f t="shared" si="107"/>
        <v>0</v>
      </c>
      <c r="T52" s="409">
        <f>'Ｈ23（2011）'!$AJ$131</f>
        <v>27</v>
      </c>
      <c r="U52" s="418">
        <f t="shared" si="108"/>
        <v>1</v>
      </c>
      <c r="V52" s="418">
        <f t="shared" si="109"/>
        <v>1</v>
      </c>
      <c r="W52" s="409">
        <f>'Ｈ23（2011）'!$AJ$132</f>
        <v>0</v>
      </c>
      <c r="X52" s="418">
        <f t="shared" si="110"/>
        <v>0</v>
      </c>
      <c r="Y52" s="418">
        <f t="shared" si="111"/>
        <v>0</v>
      </c>
      <c r="Z52" s="409">
        <f>'Ｈ23（2011）'!$AJ$133</f>
        <v>0</v>
      </c>
      <c r="AA52" s="418">
        <f t="shared" si="112"/>
        <v>0</v>
      </c>
      <c r="AB52" s="418">
        <f t="shared" si="113"/>
        <v>0</v>
      </c>
      <c r="AC52" s="409">
        <f>'Ｈ23（2011）'!$AJ$134</f>
        <v>0</v>
      </c>
      <c r="AD52" s="418">
        <f t="shared" si="114"/>
        <v>0</v>
      </c>
      <c r="AE52" s="417">
        <f t="shared" si="115"/>
        <v>0</v>
      </c>
      <c r="AF52" s="409">
        <f>'Ｈ23（2011）'!$AJ$135</f>
        <v>0</v>
      </c>
      <c r="AG52" s="418">
        <f t="shared" si="116"/>
        <v>0</v>
      </c>
      <c r="AH52" s="417">
        <f t="shared" si="117"/>
        <v>0</v>
      </c>
      <c r="AI52" s="409">
        <f>'Ｈ23（2011）'!$AJ$136</f>
        <v>0</v>
      </c>
      <c r="AJ52" s="418">
        <f t="shared" si="118"/>
        <v>0</v>
      </c>
      <c r="AK52" s="418">
        <f t="shared" si="119"/>
        <v>0</v>
      </c>
      <c r="AL52" s="409">
        <f>'Ｈ23（2011）'!$AJ$137</f>
        <v>0</v>
      </c>
      <c r="AM52" s="418">
        <f t="shared" si="120"/>
        <v>0</v>
      </c>
      <c r="AN52" s="418">
        <f t="shared" si="121"/>
        <v>0</v>
      </c>
      <c r="AO52" s="409">
        <f>'Ｈ23（2011）'!$AJ$138</f>
        <v>0</v>
      </c>
      <c r="AP52" s="418">
        <f t="shared" si="122"/>
        <v>0</v>
      </c>
      <c r="AQ52" s="418">
        <f t="shared" si="123"/>
        <v>0</v>
      </c>
      <c r="AR52" s="409">
        <f>'Ｈ23（2011）'!$AJ$139</f>
        <v>0</v>
      </c>
      <c r="AS52" s="418">
        <f t="shared" si="124"/>
        <v>0</v>
      </c>
      <c r="AT52" s="418">
        <f t="shared" si="125"/>
        <v>0</v>
      </c>
      <c r="AU52" s="409">
        <f>'Ｈ23（2011）'!$AJ$140</f>
        <v>0</v>
      </c>
      <c r="AV52" s="418">
        <f t="shared" si="126"/>
        <v>0</v>
      </c>
      <c r="AW52" s="418">
        <f t="shared" si="127"/>
        <v>0</v>
      </c>
      <c r="AX52" s="409">
        <f>'Ｈ23（2011）'!$AJ$141</f>
        <v>1242</v>
      </c>
      <c r="AY52" s="418">
        <f t="shared" si="128"/>
        <v>62</v>
      </c>
      <c r="AZ52" s="418">
        <f t="shared" si="129"/>
        <v>62</v>
      </c>
      <c r="BA52" s="409">
        <f>'Ｈ23（2011）'!$AJ$142</f>
        <v>0</v>
      </c>
      <c r="BB52" s="418">
        <f t="shared" si="130"/>
        <v>0</v>
      </c>
      <c r="BC52" s="418">
        <f t="shared" si="131"/>
        <v>0</v>
      </c>
      <c r="BD52" s="409">
        <f>'Ｈ23（2011）'!$AJ$143</f>
        <v>0</v>
      </c>
      <c r="BE52" s="418">
        <f t="shared" si="132"/>
        <v>0</v>
      </c>
      <c r="BF52" s="417">
        <f t="shared" si="133"/>
        <v>0</v>
      </c>
      <c r="BG52" s="409">
        <f>'Ｈ23（2011）'!$AJ$145</f>
        <v>0</v>
      </c>
      <c r="BH52" s="418">
        <f t="shared" si="134"/>
        <v>0</v>
      </c>
      <c r="BI52" s="418">
        <f t="shared" si="135"/>
        <v>0</v>
      </c>
      <c r="BJ52" s="409">
        <f>'Ｈ23（2011）'!$AJ$146</f>
        <v>0</v>
      </c>
      <c r="BK52" s="418">
        <f t="shared" si="136"/>
        <v>0</v>
      </c>
      <c r="BL52" s="418">
        <f t="shared" si="137"/>
        <v>0</v>
      </c>
      <c r="BM52" s="409">
        <f>'Ｈ23（2011）'!$AJ$147</f>
        <v>0</v>
      </c>
      <c r="BN52" s="418">
        <f t="shared" si="138"/>
        <v>0</v>
      </c>
      <c r="BO52" s="417">
        <f t="shared" si="139"/>
        <v>0</v>
      </c>
      <c r="BP52" s="407">
        <f>'Ｈ23（2011）'!$AJ$148</f>
        <v>20350</v>
      </c>
      <c r="BQ52" s="418">
        <f t="shared" si="140"/>
        <v>424</v>
      </c>
      <c r="BR52" s="418">
        <f t="shared" si="141"/>
        <v>424</v>
      </c>
      <c r="BS52" s="409">
        <f>'Ｈ23（2011）'!$AJ$149</f>
        <v>0</v>
      </c>
      <c r="BT52" s="418">
        <f t="shared" si="142"/>
        <v>0</v>
      </c>
      <c r="BU52" s="418">
        <f t="shared" si="143"/>
        <v>0</v>
      </c>
      <c r="BV52" s="409">
        <f>'Ｈ23（2011）'!$AJ$150</f>
        <v>0</v>
      </c>
      <c r="BW52" s="418">
        <f t="shared" si="144"/>
        <v>0</v>
      </c>
      <c r="BX52" s="418">
        <f t="shared" si="145"/>
        <v>0</v>
      </c>
      <c r="BY52" s="409">
        <f>'Ｈ23（2011）'!$AJ$151</f>
        <v>0</v>
      </c>
      <c r="BZ52" s="418">
        <f t="shared" si="146"/>
        <v>0</v>
      </c>
      <c r="CA52" s="418">
        <f t="shared" si="147"/>
        <v>0</v>
      </c>
      <c r="CB52" s="409">
        <f>'Ｈ23（2011）'!$AJ$152</f>
        <v>0</v>
      </c>
      <c r="CC52" s="418">
        <f t="shared" si="148"/>
        <v>0</v>
      </c>
      <c r="CD52" s="418">
        <f t="shared" si="149"/>
        <v>0</v>
      </c>
      <c r="CE52" s="409">
        <f>'Ｈ23（2011）'!$AJ$153</f>
        <v>0</v>
      </c>
      <c r="CF52" s="418">
        <f t="shared" si="150"/>
        <v>0</v>
      </c>
      <c r="CG52" s="418">
        <f t="shared" si="151"/>
        <v>0</v>
      </c>
      <c r="CH52" s="409">
        <f>'Ｈ23（2011）'!$AJ$155</f>
        <v>0</v>
      </c>
      <c r="CI52" s="418">
        <f t="shared" si="152"/>
        <v>0</v>
      </c>
      <c r="CJ52" s="418">
        <f t="shared" si="153"/>
        <v>0</v>
      </c>
      <c r="CK52" s="409">
        <f>'Ｈ23（2011）'!$AJ$156</f>
        <v>0</v>
      </c>
      <c r="CL52" s="416">
        <f t="shared" si="154"/>
        <v>0</v>
      </c>
      <c r="CM52" s="418">
        <f t="shared" si="155"/>
        <v>0</v>
      </c>
      <c r="CN52" s="409">
        <f>'Ｈ23（2011）'!$AJ$157</f>
        <v>0</v>
      </c>
      <c r="CO52" s="418">
        <f t="shared" si="156"/>
        <v>0</v>
      </c>
      <c r="CP52" s="418">
        <f t="shared" si="157"/>
        <v>0</v>
      </c>
      <c r="CQ52" s="409">
        <f>'Ｈ23（2011）'!$AJ$158</f>
        <v>0</v>
      </c>
      <c r="CR52" s="418">
        <f t="shared" si="158"/>
        <v>0</v>
      </c>
      <c r="CS52" s="418">
        <f t="shared" si="159"/>
        <v>0</v>
      </c>
      <c r="CT52" s="409">
        <f>'Ｈ23（2011）'!$AJ$159</f>
        <v>0</v>
      </c>
      <c r="CU52" s="418">
        <f t="shared" si="160"/>
        <v>0</v>
      </c>
      <c r="CV52" s="418">
        <f t="shared" si="161"/>
        <v>0</v>
      </c>
      <c r="CW52" s="409">
        <f>'Ｈ23（2011）'!$AJ$160</f>
        <v>0</v>
      </c>
      <c r="CX52" s="418">
        <f t="shared" si="162"/>
        <v>0</v>
      </c>
      <c r="CY52" s="418">
        <f t="shared" si="163"/>
        <v>0</v>
      </c>
      <c r="CZ52" s="409">
        <f>'Ｈ23（2011）'!$AJ$161</f>
        <v>0</v>
      </c>
      <c r="DA52" s="418">
        <f t="shared" si="164"/>
        <v>0</v>
      </c>
      <c r="DB52" s="418">
        <f t="shared" si="165"/>
        <v>0</v>
      </c>
      <c r="DC52" s="409">
        <f>'Ｈ23（2011）'!$AJ$162</f>
        <v>0</v>
      </c>
      <c r="DD52" s="418">
        <f t="shared" si="166"/>
        <v>0</v>
      </c>
      <c r="DE52" s="417">
        <f t="shared" si="167"/>
        <v>0</v>
      </c>
      <c r="DF52" s="409">
        <f>'Ｈ23（2011）'!$AJ$164</f>
        <v>0</v>
      </c>
      <c r="DG52" s="418">
        <f t="shared" si="168"/>
        <v>0</v>
      </c>
      <c r="DH52" s="418">
        <f t="shared" si="169"/>
        <v>0</v>
      </c>
      <c r="DI52" s="409">
        <f>'Ｈ23（2011）'!$AJ$165</f>
        <v>0</v>
      </c>
      <c r="DJ52" s="416">
        <f t="shared" si="170"/>
        <v>0</v>
      </c>
      <c r="DK52" s="417">
        <f t="shared" si="171"/>
        <v>0</v>
      </c>
      <c r="DL52" s="409">
        <f>'Ｈ23（2011）'!$AJ$166</f>
        <v>0</v>
      </c>
      <c r="DM52" s="418">
        <f t="shared" si="172"/>
        <v>0</v>
      </c>
      <c r="DN52" s="418">
        <f t="shared" si="173"/>
        <v>0</v>
      </c>
      <c r="DO52" s="409">
        <f>'Ｈ23（2011）'!$AJ$167</f>
        <v>0</v>
      </c>
      <c r="DP52" s="418">
        <f t="shared" si="174"/>
        <v>0</v>
      </c>
      <c r="DQ52" s="418">
        <f t="shared" si="175"/>
        <v>0</v>
      </c>
      <c r="DR52" s="409">
        <f>'Ｈ23（2011）'!$AJ$168</f>
        <v>0</v>
      </c>
      <c r="DS52" s="418">
        <f t="shared" si="176"/>
        <v>0</v>
      </c>
      <c r="DT52" s="418">
        <f t="shared" si="177"/>
        <v>0</v>
      </c>
      <c r="DU52" s="409">
        <f>'Ｈ23（2011）'!$AJ$169</f>
        <v>0</v>
      </c>
      <c r="DV52" s="418">
        <f t="shared" si="178"/>
        <v>0</v>
      </c>
      <c r="DW52" s="418">
        <f t="shared" si="179"/>
        <v>0</v>
      </c>
      <c r="DX52" s="409">
        <f>'Ｈ23（2011）'!$AJ$170</f>
        <v>0</v>
      </c>
      <c r="DY52" s="418">
        <f t="shared" si="180"/>
        <v>0</v>
      </c>
      <c r="DZ52" s="418">
        <f t="shared" si="181"/>
        <v>0</v>
      </c>
      <c r="EA52" s="409">
        <f>'Ｈ23（2011）'!$AJ$171</f>
        <v>0</v>
      </c>
      <c r="EB52" s="418">
        <f t="shared" si="182"/>
        <v>0</v>
      </c>
      <c r="EC52" s="418">
        <f t="shared" si="183"/>
        <v>0</v>
      </c>
      <c r="ED52" s="409">
        <f>'Ｈ23（2011）'!$AJ$172</f>
        <v>0</v>
      </c>
      <c r="EE52" s="418">
        <f t="shared" si="184"/>
        <v>0</v>
      </c>
      <c r="EF52" s="418">
        <f t="shared" si="185"/>
        <v>0</v>
      </c>
      <c r="EG52" s="409">
        <f>'Ｈ23（2011）'!$AJ$173</f>
        <v>0</v>
      </c>
      <c r="EH52" s="418">
        <f t="shared" si="186"/>
        <v>0</v>
      </c>
      <c r="EI52" s="418">
        <f t="shared" si="187"/>
        <v>0</v>
      </c>
      <c r="EJ52" s="409">
        <f>'Ｈ23（2011）'!$AJ$174</f>
        <v>0</v>
      </c>
      <c r="EK52" s="418">
        <f t="shared" si="188"/>
        <v>0</v>
      </c>
      <c r="EL52" s="417">
        <f t="shared" si="189"/>
        <v>0</v>
      </c>
      <c r="EM52" s="409">
        <f>'Ｈ23（2011）'!$AJ$175</f>
        <v>0</v>
      </c>
      <c r="EN52" s="418">
        <f t="shared" si="190"/>
        <v>0</v>
      </c>
      <c r="EO52" s="436">
        <f t="shared" si="191"/>
        <v>0</v>
      </c>
      <c r="EP52" s="407">
        <f t="shared" si="197"/>
        <v>25481</v>
      </c>
      <c r="EQ52" s="412">
        <f t="shared" si="198"/>
        <v>641</v>
      </c>
      <c r="ER52" s="410">
        <f t="shared" si="199"/>
        <v>641</v>
      </c>
    </row>
    <row r="53" spans="1:149" ht="17.100000000000001" customHeight="1" thickBot="1">
      <c r="A53" s="376"/>
      <c r="B53" s="413"/>
      <c r="C53" s="414">
        <v>24</v>
      </c>
      <c r="D53" s="415">
        <v>0</v>
      </c>
      <c r="E53" s="407">
        <f>'Ｈ24（2012）'!$AJ$124</f>
        <v>0</v>
      </c>
      <c r="F53" s="418">
        <f t="shared" si="98"/>
        <v>0</v>
      </c>
      <c r="G53" s="418">
        <f t="shared" si="99"/>
        <v>0</v>
      </c>
      <c r="H53" s="409">
        <f>'Ｈ24（2012）'!$AJ$125</f>
        <v>0</v>
      </c>
      <c r="I53" s="418">
        <f t="shared" si="100"/>
        <v>0</v>
      </c>
      <c r="J53" s="417">
        <f t="shared" si="101"/>
        <v>0</v>
      </c>
      <c r="K53" s="409">
        <f>'Ｈ24（2012）'!$AJ$127</f>
        <v>0</v>
      </c>
      <c r="L53" s="418">
        <f t="shared" si="102"/>
        <v>0</v>
      </c>
      <c r="M53" s="418">
        <f t="shared" si="103"/>
        <v>0</v>
      </c>
      <c r="N53" s="409">
        <f>'Ｈ24（2012）'!$AJ$128</f>
        <v>0</v>
      </c>
      <c r="O53" s="418">
        <f t="shared" si="104"/>
        <v>0</v>
      </c>
      <c r="P53" s="417">
        <f t="shared" si="105"/>
        <v>0</v>
      </c>
      <c r="Q53" s="409">
        <f>'Ｈ24（2012）'!$AJ$130</f>
        <v>0</v>
      </c>
      <c r="R53" s="418">
        <f t="shared" si="106"/>
        <v>0</v>
      </c>
      <c r="S53" s="418">
        <f t="shared" si="107"/>
        <v>0</v>
      </c>
      <c r="T53" s="409">
        <f>'Ｈ24（2012）'!$AJ$131</f>
        <v>32</v>
      </c>
      <c r="U53" s="418">
        <f t="shared" si="108"/>
        <v>0</v>
      </c>
      <c r="V53" s="418">
        <f t="shared" si="109"/>
        <v>0</v>
      </c>
      <c r="W53" s="409">
        <f>'Ｈ24（2012）'!$AJ$132</f>
        <v>0</v>
      </c>
      <c r="X53" s="418">
        <f t="shared" si="110"/>
        <v>0</v>
      </c>
      <c r="Y53" s="418">
        <f t="shared" si="111"/>
        <v>0</v>
      </c>
      <c r="Z53" s="409">
        <f>'Ｈ24（2012）'!$AJ$133</f>
        <v>0</v>
      </c>
      <c r="AA53" s="418">
        <f t="shared" si="112"/>
        <v>0</v>
      </c>
      <c r="AB53" s="418">
        <f t="shared" si="113"/>
        <v>0</v>
      </c>
      <c r="AC53" s="409">
        <f>'Ｈ24（2012）'!$AJ$134</f>
        <v>0</v>
      </c>
      <c r="AD53" s="418">
        <f t="shared" si="114"/>
        <v>0</v>
      </c>
      <c r="AE53" s="417">
        <f t="shared" si="115"/>
        <v>0</v>
      </c>
      <c r="AF53" s="409">
        <f>'Ｈ24（2012）'!$AJ$135</f>
        <v>0</v>
      </c>
      <c r="AG53" s="418">
        <f t="shared" si="116"/>
        <v>0</v>
      </c>
      <c r="AH53" s="417">
        <f t="shared" si="117"/>
        <v>0</v>
      </c>
      <c r="AI53" s="409">
        <f>'Ｈ24（2012）'!$AJ$136</f>
        <v>0</v>
      </c>
      <c r="AJ53" s="418">
        <f t="shared" si="118"/>
        <v>0</v>
      </c>
      <c r="AK53" s="418">
        <f t="shared" si="119"/>
        <v>0</v>
      </c>
      <c r="AL53" s="409">
        <f>'Ｈ24（2012）'!$AJ$137</f>
        <v>0</v>
      </c>
      <c r="AM53" s="418">
        <f t="shared" si="120"/>
        <v>0</v>
      </c>
      <c r="AN53" s="418">
        <f t="shared" si="121"/>
        <v>0</v>
      </c>
      <c r="AO53" s="409">
        <f>'Ｈ24（2012）'!$AJ$138</f>
        <v>0</v>
      </c>
      <c r="AP53" s="418">
        <f t="shared" si="122"/>
        <v>0</v>
      </c>
      <c r="AQ53" s="418">
        <f t="shared" si="123"/>
        <v>0</v>
      </c>
      <c r="AR53" s="409">
        <f>'Ｈ24（2012）'!$AJ$139</f>
        <v>0</v>
      </c>
      <c r="AS53" s="418">
        <f t="shared" si="124"/>
        <v>0</v>
      </c>
      <c r="AT53" s="418">
        <f t="shared" si="125"/>
        <v>0</v>
      </c>
      <c r="AU53" s="409">
        <f>'Ｈ24（2012）'!$AJ$140</f>
        <v>0</v>
      </c>
      <c r="AV53" s="418">
        <f t="shared" si="126"/>
        <v>0</v>
      </c>
      <c r="AW53" s="418">
        <f t="shared" si="127"/>
        <v>0</v>
      </c>
      <c r="AX53" s="409">
        <f>'Ｈ24（2012）'!$AJ$141</f>
        <v>5028</v>
      </c>
      <c r="AY53" s="418">
        <f t="shared" si="128"/>
        <v>0</v>
      </c>
      <c r="AZ53" s="418">
        <f t="shared" si="129"/>
        <v>0</v>
      </c>
      <c r="BA53" s="409">
        <f>'Ｈ24（2012）'!$AJ$142</f>
        <v>0</v>
      </c>
      <c r="BB53" s="418">
        <f t="shared" si="130"/>
        <v>0</v>
      </c>
      <c r="BC53" s="418">
        <f t="shared" si="131"/>
        <v>0</v>
      </c>
      <c r="BD53" s="409">
        <f>'Ｈ24（2012）'!$AJ$143</f>
        <v>0</v>
      </c>
      <c r="BE53" s="418">
        <f t="shared" si="132"/>
        <v>0</v>
      </c>
      <c r="BF53" s="417">
        <f t="shared" si="133"/>
        <v>0</v>
      </c>
      <c r="BG53" s="409">
        <f>'Ｈ24（2012）'!$AJ$145</f>
        <v>0</v>
      </c>
      <c r="BH53" s="418">
        <f t="shared" si="134"/>
        <v>0</v>
      </c>
      <c r="BI53" s="418">
        <f t="shared" si="135"/>
        <v>0</v>
      </c>
      <c r="BJ53" s="409">
        <f>'Ｈ24（2012）'!$AJ$146</f>
        <v>0</v>
      </c>
      <c r="BK53" s="418">
        <f t="shared" si="136"/>
        <v>0</v>
      </c>
      <c r="BL53" s="418">
        <f t="shared" si="137"/>
        <v>0</v>
      </c>
      <c r="BM53" s="409">
        <f>'Ｈ24（2012）'!$AJ$147</f>
        <v>0</v>
      </c>
      <c r="BN53" s="418">
        <f t="shared" si="138"/>
        <v>0</v>
      </c>
      <c r="BO53" s="417">
        <f t="shared" si="139"/>
        <v>0</v>
      </c>
      <c r="BP53" s="407">
        <f>'Ｈ24（2012）'!$AJ$148</f>
        <v>15000</v>
      </c>
      <c r="BQ53" s="418">
        <f t="shared" si="140"/>
        <v>0</v>
      </c>
      <c r="BR53" s="418">
        <f t="shared" si="141"/>
        <v>0</v>
      </c>
      <c r="BS53" s="409">
        <f>'Ｈ24（2012）'!$AJ$149</f>
        <v>0</v>
      </c>
      <c r="BT53" s="418">
        <f t="shared" si="142"/>
        <v>0</v>
      </c>
      <c r="BU53" s="418">
        <f t="shared" si="143"/>
        <v>0</v>
      </c>
      <c r="BV53" s="409">
        <f>'Ｈ24（2012）'!$AJ$150</f>
        <v>0</v>
      </c>
      <c r="BW53" s="418">
        <f t="shared" si="144"/>
        <v>0</v>
      </c>
      <c r="BX53" s="418">
        <f t="shared" si="145"/>
        <v>0</v>
      </c>
      <c r="BY53" s="409">
        <f>'Ｈ24（2012）'!$AJ$151</f>
        <v>0</v>
      </c>
      <c r="BZ53" s="418">
        <f t="shared" si="146"/>
        <v>0</v>
      </c>
      <c r="CA53" s="418">
        <f t="shared" si="147"/>
        <v>0</v>
      </c>
      <c r="CB53" s="409">
        <f>'Ｈ24（2012）'!$AJ$152</f>
        <v>0</v>
      </c>
      <c r="CC53" s="418">
        <f t="shared" si="148"/>
        <v>0</v>
      </c>
      <c r="CD53" s="418">
        <f t="shared" si="149"/>
        <v>0</v>
      </c>
      <c r="CE53" s="409">
        <f>'Ｈ24（2012）'!$AJ$153</f>
        <v>0</v>
      </c>
      <c r="CF53" s="418">
        <f t="shared" si="150"/>
        <v>0</v>
      </c>
      <c r="CG53" s="418">
        <f t="shared" si="151"/>
        <v>0</v>
      </c>
      <c r="CH53" s="409">
        <f>'Ｈ24（2012）'!$AJ$155</f>
        <v>0</v>
      </c>
      <c r="CI53" s="418">
        <f t="shared" si="152"/>
        <v>0</v>
      </c>
      <c r="CJ53" s="418">
        <f t="shared" si="153"/>
        <v>0</v>
      </c>
      <c r="CK53" s="409">
        <f>'Ｈ24（2012）'!$AJ$156</f>
        <v>0</v>
      </c>
      <c r="CL53" s="416">
        <f t="shared" si="154"/>
        <v>0</v>
      </c>
      <c r="CM53" s="418">
        <f t="shared" si="155"/>
        <v>0</v>
      </c>
      <c r="CN53" s="409">
        <f>'Ｈ24（2012）'!$AJ$157</f>
        <v>0</v>
      </c>
      <c r="CO53" s="418">
        <f t="shared" si="156"/>
        <v>0</v>
      </c>
      <c r="CP53" s="418">
        <f t="shared" si="157"/>
        <v>0</v>
      </c>
      <c r="CQ53" s="409">
        <f>'Ｈ24（2012）'!$AJ$158</f>
        <v>0</v>
      </c>
      <c r="CR53" s="418">
        <f t="shared" si="158"/>
        <v>0</v>
      </c>
      <c r="CS53" s="418">
        <f t="shared" si="159"/>
        <v>0</v>
      </c>
      <c r="CT53" s="409">
        <f>'Ｈ24（2012）'!$AJ$159</f>
        <v>0</v>
      </c>
      <c r="CU53" s="418">
        <f t="shared" si="160"/>
        <v>0</v>
      </c>
      <c r="CV53" s="418">
        <f t="shared" si="161"/>
        <v>0</v>
      </c>
      <c r="CW53" s="409">
        <f>'Ｈ24（2012）'!$AJ$160</f>
        <v>0</v>
      </c>
      <c r="CX53" s="418">
        <f t="shared" si="162"/>
        <v>0</v>
      </c>
      <c r="CY53" s="418">
        <f t="shared" si="163"/>
        <v>0</v>
      </c>
      <c r="CZ53" s="409">
        <f>'Ｈ24（2012）'!$AJ$161</f>
        <v>0</v>
      </c>
      <c r="DA53" s="418">
        <f t="shared" si="164"/>
        <v>0</v>
      </c>
      <c r="DB53" s="418">
        <f t="shared" si="165"/>
        <v>0</v>
      </c>
      <c r="DC53" s="409">
        <f>'Ｈ24（2012）'!$AJ$162</f>
        <v>0</v>
      </c>
      <c r="DD53" s="418">
        <f t="shared" si="166"/>
        <v>0</v>
      </c>
      <c r="DE53" s="417">
        <f t="shared" si="167"/>
        <v>0</v>
      </c>
      <c r="DF53" s="409">
        <f>'Ｈ24（2012）'!$AJ$164</f>
        <v>0</v>
      </c>
      <c r="DG53" s="418">
        <f t="shared" si="168"/>
        <v>0</v>
      </c>
      <c r="DH53" s="418">
        <f t="shared" si="169"/>
        <v>0</v>
      </c>
      <c r="DI53" s="409">
        <f>'Ｈ24（2012）'!$AJ$165</f>
        <v>0</v>
      </c>
      <c r="DJ53" s="416">
        <f t="shared" si="170"/>
        <v>0</v>
      </c>
      <c r="DK53" s="417">
        <f t="shared" si="171"/>
        <v>0</v>
      </c>
      <c r="DL53" s="409">
        <f>'Ｈ24（2012）'!$AJ$166</f>
        <v>0</v>
      </c>
      <c r="DM53" s="418">
        <f t="shared" si="172"/>
        <v>0</v>
      </c>
      <c r="DN53" s="418">
        <f t="shared" si="173"/>
        <v>0</v>
      </c>
      <c r="DO53" s="409">
        <f>'Ｈ24（2012）'!$AJ$167</f>
        <v>0</v>
      </c>
      <c r="DP53" s="418">
        <f t="shared" si="174"/>
        <v>0</v>
      </c>
      <c r="DQ53" s="418">
        <f t="shared" si="175"/>
        <v>0</v>
      </c>
      <c r="DR53" s="409">
        <f>'Ｈ24（2012）'!$AJ$168</f>
        <v>0</v>
      </c>
      <c r="DS53" s="418">
        <f t="shared" si="176"/>
        <v>0</v>
      </c>
      <c r="DT53" s="418">
        <f t="shared" si="177"/>
        <v>0</v>
      </c>
      <c r="DU53" s="409">
        <f>'Ｈ24（2012）'!$AJ$169</f>
        <v>0</v>
      </c>
      <c r="DV53" s="418">
        <f t="shared" si="178"/>
        <v>0</v>
      </c>
      <c r="DW53" s="418">
        <f t="shared" si="179"/>
        <v>0</v>
      </c>
      <c r="DX53" s="409">
        <f>'Ｈ24（2012）'!$AJ$170</f>
        <v>0</v>
      </c>
      <c r="DY53" s="418">
        <f t="shared" si="180"/>
        <v>0</v>
      </c>
      <c r="DZ53" s="418">
        <f t="shared" si="181"/>
        <v>0</v>
      </c>
      <c r="EA53" s="409">
        <f>'Ｈ24（2012）'!$AJ$171</f>
        <v>0</v>
      </c>
      <c r="EB53" s="418">
        <f t="shared" si="182"/>
        <v>0</v>
      </c>
      <c r="EC53" s="418">
        <f t="shared" si="183"/>
        <v>0</v>
      </c>
      <c r="ED53" s="409">
        <f>'Ｈ24（2012）'!$AJ$172</f>
        <v>0</v>
      </c>
      <c r="EE53" s="418">
        <f t="shared" si="184"/>
        <v>0</v>
      </c>
      <c r="EF53" s="418">
        <f t="shared" si="185"/>
        <v>0</v>
      </c>
      <c r="EG53" s="409">
        <f>'Ｈ24（2012）'!$AJ$173</f>
        <v>0</v>
      </c>
      <c r="EH53" s="418">
        <f t="shared" si="186"/>
        <v>0</v>
      </c>
      <c r="EI53" s="418">
        <f t="shared" si="187"/>
        <v>0</v>
      </c>
      <c r="EJ53" s="409">
        <f>'Ｈ24（2012）'!$AJ$174</f>
        <v>0</v>
      </c>
      <c r="EK53" s="418">
        <f t="shared" si="188"/>
        <v>0</v>
      </c>
      <c r="EL53" s="417">
        <f t="shared" si="189"/>
        <v>0</v>
      </c>
      <c r="EM53" s="409">
        <f>'Ｈ24（2012）'!$AJ$175</f>
        <v>0</v>
      </c>
      <c r="EN53" s="418">
        <f t="shared" si="190"/>
        <v>0</v>
      </c>
      <c r="EO53" s="436">
        <f t="shared" si="191"/>
        <v>0</v>
      </c>
      <c r="EP53" s="407">
        <f t="shared" ref="EP53" si="200">E53+H53+K53+N53+Q53+T53+W53+Z53+AC53+AF53+AI53+AL53+AO53+AR53+AU53+AX53+BA53+BD53+BG53+BJ53+BM53+BP53+BS53+BV53+BY53+CB53+CE53+CH53+CK53+CN53+CQ53+CT53+CW53+CZ53+DC53+DF53+DI53+DL53+DO53+DR53+DU53+DX53+EA53+ED53+EG53+EJ53+EM53</f>
        <v>20060</v>
      </c>
      <c r="EQ53" s="412">
        <f t="shared" ref="EQ53" si="201">F53+I53+L53+O53+R53+U53+X53+AA53+AD53+AG53+AJ53+AM53+AP53+AS53+AV53+AY53+BB53+BE53+BH53+BK53+BN53+BQ53+BT53+BW53+BZ53+CC53+CF53+CI53+CL53+CO53+CR53+CU53+CX53+DA53+DD53+DG53+DJ53+DM53+DP53+DS53+DV53+DY53+EB53+EE53+EH53+EK53+EN53</f>
        <v>0</v>
      </c>
      <c r="ER53" s="410">
        <f t="shared" ref="ER53" si="202">G53+J53+M53+P53+S53+V53+Y53+AB53+AE53+AH53+AK53+AN53+AQ53+AT53+AW53+AZ53+BC53+BF53+BI53+BL53+BO53+BR53+BU53+BX53+CA53+CD53+CG53+CJ53+CM53+CP53+CS53+CV53+CY53+DB53+DE53+DH53+DK53+DN53+DQ53+DT53+DW53+DZ53+EC53+EF53+EI53+EL53+EO53</f>
        <v>0</v>
      </c>
    </row>
    <row r="54" spans="1:149" ht="17.45" customHeight="1" thickTop="1" thickBot="1">
      <c r="A54" s="376"/>
      <c r="B54" s="1230" t="s">
        <v>507</v>
      </c>
      <c r="C54" s="1231"/>
      <c r="D54" s="1232"/>
      <c r="E54" s="1233">
        <f>SUM(E10:E53)</f>
        <v>0</v>
      </c>
      <c r="F54" s="1234">
        <f t="shared" ref="F54:BQ54" si="203">SUM(F10:F53)</f>
        <v>0</v>
      </c>
      <c r="G54" s="1235">
        <f t="shared" si="203"/>
        <v>0</v>
      </c>
      <c r="H54" s="1233">
        <f t="shared" si="203"/>
        <v>40139</v>
      </c>
      <c r="I54" s="1234">
        <f t="shared" si="203"/>
        <v>1606</v>
      </c>
      <c r="J54" s="1235">
        <f t="shared" si="203"/>
        <v>3212</v>
      </c>
      <c r="K54" s="1233">
        <f t="shared" si="203"/>
        <v>76060</v>
      </c>
      <c r="L54" s="1234">
        <f t="shared" si="203"/>
        <v>1843</v>
      </c>
      <c r="M54" s="1235">
        <f t="shared" si="203"/>
        <v>66835</v>
      </c>
      <c r="N54" s="1233">
        <f t="shared" si="203"/>
        <v>29800</v>
      </c>
      <c r="O54" s="1234">
        <f t="shared" si="203"/>
        <v>1168</v>
      </c>
      <c r="P54" s="1235">
        <f t="shared" si="203"/>
        <v>10251</v>
      </c>
      <c r="Q54" s="1233">
        <f t="shared" si="203"/>
        <v>0</v>
      </c>
      <c r="R54" s="1234">
        <f t="shared" si="203"/>
        <v>0</v>
      </c>
      <c r="S54" s="1235">
        <f t="shared" si="203"/>
        <v>0</v>
      </c>
      <c r="T54" s="1233">
        <f t="shared" si="203"/>
        <v>29053</v>
      </c>
      <c r="U54" s="1234">
        <f t="shared" si="203"/>
        <v>1160</v>
      </c>
      <c r="V54" s="1235">
        <f t="shared" si="203"/>
        <v>17326</v>
      </c>
      <c r="W54" s="1233">
        <f t="shared" si="203"/>
        <v>0</v>
      </c>
      <c r="X54" s="1234">
        <f t="shared" si="203"/>
        <v>0</v>
      </c>
      <c r="Y54" s="1235">
        <f t="shared" si="203"/>
        <v>0</v>
      </c>
      <c r="Z54" s="1233">
        <f t="shared" si="203"/>
        <v>47379</v>
      </c>
      <c r="AA54" s="1234">
        <f t="shared" si="203"/>
        <v>1895</v>
      </c>
      <c r="AB54" s="1235">
        <f t="shared" si="203"/>
        <v>19772</v>
      </c>
      <c r="AC54" s="1233">
        <f t="shared" si="203"/>
        <v>14154</v>
      </c>
      <c r="AD54" s="1234">
        <f t="shared" si="203"/>
        <v>546</v>
      </c>
      <c r="AE54" s="1235">
        <f t="shared" si="203"/>
        <v>3780</v>
      </c>
      <c r="AF54" s="1233">
        <f t="shared" si="203"/>
        <v>0</v>
      </c>
      <c r="AG54" s="1234">
        <f t="shared" si="203"/>
        <v>0</v>
      </c>
      <c r="AH54" s="1235">
        <f t="shared" si="203"/>
        <v>0</v>
      </c>
      <c r="AI54" s="1233">
        <f t="shared" si="203"/>
        <v>1860</v>
      </c>
      <c r="AJ54" s="1234">
        <f t="shared" si="203"/>
        <v>74</v>
      </c>
      <c r="AK54" s="1235">
        <f t="shared" si="203"/>
        <v>222</v>
      </c>
      <c r="AL54" s="1233">
        <f t="shared" si="203"/>
        <v>0</v>
      </c>
      <c r="AM54" s="1234">
        <f t="shared" si="203"/>
        <v>0</v>
      </c>
      <c r="AN54" s="1235">
        <f t="shared" si="203"/>
        <v>0</v>
      </c>
      <c r="AO54" s="1233">
        <f t="shared" si="203"/>
        <v>0</v>
      </c>
      <c r="AP54" s="1234">
        <f t="shared" si="203"/>
        <v>0</v>
      </c>
      <c r="AQ54" s="1235">
        <f t="shared" si="203"/>
        <v>0</v>
      </c>
      <c r="AR54" s="1233">
        <f t="shared" si="203"/>
        <v>0</v>
      </c>
      <c r="AS54" s="1234">
        <f t="shared" si="203"/>
        <v>0</v>
      </c>
      <c r="AT54" s="1235">
        <f t="shared" si="203"/>
        <v>0</v>
      </c>
      <c r="AU54" s="1233">
        <f t="shared" si="203"/>
        <v>0</v>
      </c>
      <c r="AV54" s="1234">
        <f t="shared" si="203"/>
        <v>0</v>
      </c>
      <c r="AW54" s="1235">
        <f t="shared" si="203"/>
        <v>0</v>
      </c>
      <c r="AX54" s="1233">
        <f t="shared" si="203"/>
        <v>6270</v>
      </c>
      <c r="AY54" s="1234">
        <f t="shared" si="203"/>
        <v>62</v>
      </c>
      <c r="AZ54" s="1235">
        <f t="shared" si="203"/>
        <v>62</v>
      </c>
      <c r="BA54" s="1233">
        <f t="shared" si="203"/>
        <v>0</v>
      </c>
      <c r="BB54" s="1234">
        <f t="shared" si="203"/>
        <v>0</v>
      </c>
      <c r="BC54" s="1235">
        <f t="shared" si="203"/>
        <v>0</v>
      </c>
      <c r="BD54" s="1233">
        <f t="shared" si="203"/>
        <v>3645</v>
      </c>
      <c r="BE54" s="1234">
        <f t="shared" si="203"/>
        <v>0</v>
      </c>
      <c r="BF54" s="1235">
        <f t="shared" si="203"/>
        <v>3645</v>
      </c>
      <c r="BG54" s="1233">
        <f t="shared" si="203"/>
        <v>0</v>
      </c>
      <c r="BH54" s="1234">
        <f t="shared" si="203"/>
        <v>0</v>
      </c>
      <c r="BI54" s="1235">
        <f t="shared" si="203"/>
        <v>0</v>
      </c>
      <c r="BJ54" s="1233">
        <f t="shared" si="203"/>
        <v>0</v>
      </c>
      <c r="BK54" s="1234">
        <f t="shared" si="203"/>
        <v>0</v>
      </c>
      <c r="BL54" s="1235">
        <f t="shared" si="203"/>
        <v>0</v>
      </c>
      <c r="BM54" s="1233">
        <f t="shared" si="203"/>
        <v>0</v>
      </c>
      <c r="BN54" s="1234">
        <f t="shared" si="203"/>
        <v>0</v>
      </c>
      <c r="BO54" s="1235">
        <f t="shared" si="203"/>
        <v>0</v>
      </c>
      <c r="BP54" s="1233">
        <f t="shared" si="203"/>
        <v>837969</v>
      </c>
      <c r="BQ54" s="1234">
        <f t="shared" si="203"/>
        <v>17145</v>
      </c>
      <c r="BR54" s="1235">
        <f t="shared" ref="BR54:EC54" si="204">SUM(BR10:BR53)</f>
        <v>341955</v>
      </c>
      <c r="BS54" s="1233">
        <f t="shared" si="204"/>
        <v>127963</v>
      </c>
      <c r="BT54" s="1234">
        <f t="shared" si="204"/>
        <v>2132</v>
      </c>
      <c r="BU54" s="1235">
        <f t="shared" si="204"/>
        <v>22349</v>
      </c>
      <c r="BV54" s="1233">
        <f t="shared" si="204"/>
        <v>0</v>
      </c>
      <c r="BW54" s="1234">
        <f t="shared" si="204"/>
        <v>0</v>
      </c>
      <c r="BX54" s="1235">
        <f t="shared" si="204"/>
        <v>0</v>
      </c>
      <c r="BY54" s="1233">
        <f t="shared" si="204"/>
        <v>0</v>
      </c>
      <c r="BZ54" s="1234">
        <f t="shared" si="204"/>
        <v>0</v>
      </c>
      <c r="CA54" s="1235">
        <f t="shared" si="204"/>
        <v>0</v>
      </c>
      <c r="CB54" s="1233">
        <f t="shared" si="204"/>
        <v>0</v>
      </c>
      <c r="CC54" s="1234">
        <f t="shared" si="204"/>
        <v>0</v>
      </c>
      <c r="CD54" s="1235">
        <f t="shared" si="204"/>
        <v>0</v>
      </c>
      <c r="CE54" s="1233">
        <f t="shared" si="204"/>
        <v>0</v>
      </c>
      <c r="CF54" s="1234">
        <f t="shared" si="204"/>
        <v>0</v>
      </c>
      <c r="CG54" s="1235">
        <f t="shared" si="204"/>
        <v>0</v>
      </c>
      <c r="CH54" s="1233">
        <f t="shared" si="204"/>
        <v>0</v>
      </c>
      <c r="CI54" s="1234">
        <f t="shared" si="204"/>
        <v>0</v>
      </c>
      <c r="CJ54" s="1235">
        <f t="shared" si="204"/>
        <v>0</v>
      </c>
      <c r="CK54" s="1233">
        <f t="shared" si="204"/>
        <v>0</v>
      </c>
      <c r="CL54" s="1234">
        <f t="shared" si="204"/>
        <v>0</v>
      </c>
      <c r="CM54" s="1235">
        <f t="shared" si="204"/>
        <v>0</v>
      </c>
      <c r="CN54" s="1233">
        <f t="shared" si="204"/>
        <v>0</v>
      </c>
      <c r="CO54" s="1234">
        <f t="shared" si="204"/>
        <v>0</v>
      </c>
      <c r="CP54" s="1235">
        <f t="shared" si="204"/>
        <v>0</v>
      </c>
      <c r="CQ54" s="1233">
        <f t="shared" si="204"/>
        <v>0</v>
      </c>
      <c r="CR54" s="1234">
        <f t="shared" si="204"/>
        <v>0</v>
      </c>
      <c r="CS54" s="1235">
        <f t="shared" si="204"/>
        <v>0</v>
      </c>
      <c r="CT54" s="1233">
        <f t="shared" si="204"/>
        <v>0</v>
      </c>
      <c r="CU54" s="1234">
        <f t="shared" si="204"/>
        <v>0</v>
      </c>
      <c r="CV54" s="1235">
        <f t="shared" si="204"/>
        <v>0</v>
      </c>
      <c r="CW54" s="1233">
        <f t="shared" si="204"/>
        <v>221841</v>
      </c>
      <c r="CX54" s="1234">
        <f t="shared" si="204"/>
        <v>5283</v>
      </c>
      <c r="CY54" s="1235">
        <f t="shared" si="204"/>
        <v>179973</v>
      </c>
      <c r="CZ54" s="1233">
        <f t="shared" si="204"/>
        <v>0</v>
      </c>
      <c r="DA54" s="1234">
        <f t="shared" si="204"/>
        <v>0</v>
      </c>
      <c r="DB54" s="1235">
        <f t="shared" si="204"/>
        <v>0</v>
      </c>
      <c r="DC54" s="1233">
        <f t="shared" si="204"/>
        <v>5905</v>
      </c>
      <c r="DD54" s="1234">
        <f t="shared" si="204"/>
        <v>236</v>
      </c>
      <c r="DE54" s="1235">
        <f t="shared" si="204"/>
        <v>4484</v>
      </c>
      <c r="DF54" s="1233">
        <f t="shared" si="204"/>
        <v>0</v>
      </c>
      <c r="DG54" s="1234">
        <f t="shared" si="204"/>
        <v>0</v>
      </c>
      <c r="DH54" s="1235">
        <f>SUM(DH10:DH53)</f>
        <v>0</v>
      </c>
      <c r="DI54" s="1233">
        <f t="shared" si="204"/>
        <v>6809</v>
      </c>
      <c r="DJ54" s="1234">
        <f t="shared" si="204"/>
        <v>0</v>
      </c>
      <c r="DK54" s="1235">
        <f t="shared" si="204"/>
        <v>6809</v>
      </c>
      <c r="DL54" s="1233">
        <f t="shared" si="204"/>
        <v>1807343</v>
      </c>
      <c r="DM54" s="1234">
        <f t="shared" si="204"/>
        <v>36147</v>
      </c>
      <c r="DN54" s="1235">
        <f t="shared" si="204"/>
        <v>780379</v>
      </c>
      <c r="DO54" s="1233">
        <f t="shared" si="204"/>
        <v>574095</v>
      </c>
      <c r="DP54" s="1234">
        <f t="shared" si="204"/>
        <v>11483</v>
      </c>
      <c r="DQ54" s="1235">
        <f t="shared" si="204"/>
        <v>256650</v>
      </c>
      <c r="DR54" s="1233">
        <f t="shared" si="204"/>
        <v>0</v>
      </c>
      <c r="DS54" s="1234">
        <f t="shared" si="204"/>
        <v>0</v>
      </c>
      <c r="DT54" s="1235">
        <f t="shared" si="204"/>
        <v>0</v>
      </c>
      <c r="DU54" s="1233">
        <f t="shared" si="204"/>
        <v>115809</v>
      </c>
      <c r="DV54" s="1234">
        <f t="shared" si="204"/>
        <v>2315</v>
      </c>
      <c r="DW54" s="1235">
        <f t="shared" si="204"/>
        <v>29928</v>
      </c>
      <c r="DX54" s="1233">
        <f t="shared" si="204"/>
        <v>0</v>
      </c>
      <c r="DY54" s="1234">
        <f t="shared" si="204"/>
        <v>0</v>
      </c>
      <c r="DZ54" s="1235">
        <f t="shared" si="204"/>
        <v>0</v>
      </c>
      <c r="EA54" s="1233">
        <f t="shared" si="204"/>
        <v>0</v>
      </c>
      <c r="EB54" s="1234">
        <f t="shared" si="204"/>
        <v>0</v>
      </c>
      <c r="EC54" s="1235">
        <f t="shared" si="204"/>
        <v>0</v>
      </c>
      <c r="ED54" s="1233">
        <f t="shared" ref="ED54:ER54" si="205">SUM(ED10:ED53)</f>
        <v>0</v>
      </c>
      <c r="EE54" s="1234">
        <f t="shared" si="205"/>
        <v>0</v>
      </c>
      <c r="EF54" s="1235">
        <f t="shared" si="205"/>
        <v>0</v>
      </c>
      <c r="EG54" s="1233">
        <f t="shared" si="205"/>
        <v>6780</v>
      </c>
      <c r="EH54" s="1234">
        <f t="shared" si="205"/>
        <v>136</v>
      </c>
      <c r="EI54" s="1235">
        <f t="shared" si="205"/>
        <v>3846</v>
      </c>
      <c r="EJ54" s="1233">
        <f t="shared" si="205"/>
        <v>48903</v>
      </c>
      <c r="EK54" s="1234">
        <f t="shared" si="205"/>
        <v>978</v>
      </c>
      <c r="EL54" s="1235">
        <f t="shared" si="205"/>
        <v>22164</v>
      </c>
      <c r="EM54" s="1233">
        <f t="shared" si="205"/>
        <v>0</v>
      </c>
      <c r="EN54" s="1234">
        <f t="shared" si="205"/>
        <v>0</v>
      </c>
      <c r="EO54" s="1235">
        <f t="shared" si="205"/>
        <v>0</v>
      </c>
      <c r="EP54" s="1236">
        <f t="shared" si="205"/>
        <v>4001777</v>
      </c>
      <c r="EQ54" s="1237">
        <f t="shared" si="205"/>
        <v>84209</v>
      </c>
      <c r="ER54" s="1238">
        <f t="shared" si="205"/>
        <v>1773642</v>
      </c>
    </row>
    <row r="55" spans="1:149" ht="17.45" customHeight="1">
      <c r="ER55" s="438">
        <f>EP54-ER54</f>
        <v>2228135</v>
      </c>
    </row>
    <row r="56" spans="1:149" ht="17.45" customHeight="1">
      <c r="ER56" s="439"/>
    </row>
    <row r="57" spans="1:149" ht="16.5" customHeight="1"/>
    <row r="58" spans="1:149" ht="16.5" customHeight="1"/>
    <row r="59" spans="1:149" ht="16.5" customHeight="1"/>
    <row r="60" spans="1:149" ht="17.100000000000001" customHeight="1"/>
    <row r="61" spans="1:149" ht="16.5" customHeight="1">
      <c r="ES61" s="1"/>
    </row>
    <row r="62" spans="1:149" ht="16.5" customHeight="1"/>
    <row r="63" spans="1:149" ht="16.5" customHeight="1">
      <c r="A63" s="376"/>
      <c r="B63" s="377" t="s">
        <v>1493</v>
      </c>
      <c r="C63" s="376"/>
      <c r="D63" s="376"/>
      <c r="E63" s="376"/>
      <c r="F63" s="376"/>
      <c r="G63" s="376"/>
      <c r="H63" s="376"/>
      <c r="I63" s="376"/>
      <c r="J63" s="376"/>
      <c r="K63" s="376"/>
      <c r="L63" s="376"/>
      <c r="M63" s="376"/>
      <c r="N63" s="376"/>
      <c r="O63" s="376"/>
      <c r="P63" s="376"/>
      <c r="Q63" s="376"/>
      <c r="R63" s="376"/>
      <c r="S63" s="376"/>
      <c r="T63" s="376"/>
      <c r="U63" s="376"/>
      <c r="V63" s="376"/>
      <c r="W63" s="376"/>
      <c r="X63" s="376"/>
      <c r="Y63" s="376"/>
      <c r="Z63" s="376"/>
      <c r="AA63" s="376"/>
      <c r="AB63" s="376"/>
      <c r="AC63" s="376"/>
      <c r="AD63" s="376"/>
      <c r="AE63" s="376"/>
      <c r="AF63" s="376"/>
      <c r="AG63" s="376"/>
      <c r="AH63" s="376"/>
      <c r="AI63" s="376"/>
      <c r="AJ63" s="376"/>
      <c r="AK63" s="376"/>
      <c r="AL63" s="376"/>
      <c r="AM63" s="376"/>
      <c r="AN63" s="376"/>
      <c r="AO63" s="376"/>
      <c r="AP63" s="376"/>
      <c r="AQ63" s="376"/>
      <c r="AR63" s="376"/>
      <c r="AS63" s="376"/>
      <c r="AT63" s="376"/>
      <c r="AU63" s="376"/>
      <c r="AV63" s="376"/>
      <c r="AW63" s="376"/>
      <c r="AX63" s="376"/>
      <c r="AY63" s="376"/>
      <c r="AZ63" s="376"/>
      <c r="BA63" s="376"/>
      <c r="BB63" s="376"/>
      <c r="BC63" s="376"/>
      <c r="BD63" s="376"/>
      <c r="BE63" s="376"/>
      <c r="BF63" s="376"/>
      <c r="BG63" s="376"/>
      <c r="BH63" s="376"/>
      <c r="BI63" s="376"/>
      <c r="BJ63" s="376"/>
      <c r="BK63" s="376"/>
      <c r="BL63" s="376"/>
      <c r="BM63" s="376"/>
      <c r="BN63" s="376"/>
      <c r="BO63" s="376"/>
      <c r="BP63" s="376"/>
      <c r="BQ63" s="376"/>
      <c r="BR63" s="376"/>
      <c r="BS63" s="376"/>
      <c r="BT63" s="376"/>
      <c r="BU63" s="376"/>
      <c r="BV63" s="376"/>
      <c r="BW63" s="376"/>
      <c r="BX63" s="376"/>
      <c r="BY63" s="376"/>
      <c r="BZ63" s="376"/>
      <c r="CA63" s="376"/>
      <c r="CB63" s="376"/>
      <c r="CC63" s="376"/>
      <c r="CD63" s="376"/>
      <c r="CE63" s="376"/>
      <c r="CF63" s="376"/>
      <c r="CG63" s="376"/>
      <c r="CH63" s="376"/>
      <c r="CI63" s="376"/>
      <c r="CJ63" s="376"/>
      <c r="CK63" s="376"/>
      <c r="CL63" s="376"/>
      <c r="CM63" s="376"/>
      <c r="CN63" s="376"/>
      <c r="CO63" s="376"/>
      <c r="CP63" s="376"/>
      <c r="CQ63" s="376"/>
      <c r="CR63" s="376"/>
      <c r="CS63" s="376"/>
      <c r="CT63" s="376"/>
      <c r="CU63" s="376"/>
      <c r="CV63" s="376"/>
      <c r="CW63" s="376"/>
      <c r="CX63" s="376"/>
      <c r="CY63" s="376"/>
      <c r="CZ63" s="376"/>
      <c r="DA63" s="376"/>
      <c r="DB63" s="376"/>
      <c r="DC63" s="376"/>
      <c r="DD63" s="376"/>
      <c r="DE63" s="376"/>
      <c r="DF63" s="376"/>
      <c r="DG63" s="376"/>
      <c r="DH63" s="376"/>
      <c r="DI63" s="376"/>
      <c r="DJ63" s="376"/>
      <c r="DK63" s="376"/>
      <c r="DL63" s="376"/>
      <c r="DM63" s="376"/>
      <c r="DN63" s="376"/>
      <c r="DO63" s="376"/>
      <c r="DP63" s="376"/>
      <c r="DQ63" s="376"/>
      <c r="DR63" s="376"/>
      <c r="DS63" s="376"/>
      <c r="DT63" s="376"/>
      <c r="DU63" s="376"/>
      <c r="DV63" s="376"/>
      <c r="DW63" s="376"/>
      <c r="DX63" s="376"/>
      <c r="DY63" s="376"/>
      <c r="DZ63" s="376"/>
      <c r="EA63" s="376"/>
      <c r="EB63" s="376"/>
      <c r="EC63" s="376"/>
      <c r="ED63" s="376"/>
      <c r="EE63" s="376"/>
      <c r="EF63" s="376"/>
      <c r="EG63" s="376"/>
      <c r="EH63" s="376"/>
      <c r="EI63" s="376"/>
      <c r="EJ63" s="376"/>
      <c r="EK63" s="376"/>
      <c r="EL63" s="376"/>
      <c r="EM63" s="376"/>
      <c r="EN63" s="376"/>
      <c r="EO63" s="376"/>
      <c r="EP63" s="376"/>
      <c r="EQ63" s="376"/>
      <c r="ER63" s="376"/>
    </row>
    <row r="64" spans="1:149" ht="16.5" customHeight="1">
      <c r="A64" s="376"/>
      <c r="B64" s="377"/>
      <c r="C64" s="376"/>
      <c r="D64" s="376"/>
      <c r="E64" s="376"/>
      <c r="F64" s="376"/>
      <c r="G64" s="376"/>
      <c r="H64" s="376"/>
      <c r="I64" s="376"/>
      <c r="J64" s="376"/>
      <c r="K64" s="376"/>
      <c r="L64" s="376"/>
      <c r="M64" s="376"/>
      <c r="N64" s="376"/>
      <c r="O64" s="376"/>
      <c r="P64" s="376"/>
      <c r="Q64" s="376"/>
      <c r="R64" s="376"/>
      <c r="S64" s="376"/>
      <c r="T64" s="376"/>
      <c r="U64" s="376"/>
      <c r="V64" s="376"/>
      <c r="W64" s="376"/>
      <c r="X64" s="376"/>
      <c r="Y64" s="376"/>
      <c r="Z64" s="376"/>
      <c r="AA64" s="376"/>
      <c r="AB64" s="376"/>
      <c r="AC64" s="376"/>
      <c r="AD64" s="376"/>
      <c r="AE64" s="376"/>
      <c r="AF64" s="376"/>
      <c r="AG64" s="376"/>
      <c r="AH64" s="376"/>
      <c r="AI64" s="376"/>
      <c r="AJ64" s="376"/>
      <c r="AK64" s="376"/>
      <c r="AL64" s="376"/>
      <c r="AM64" s="376"/>
      <c r="AN64" s="376"/>
      <c r="AO64" s="376"/>
      <c r="AP64" s="376"/>
      <c r="AQ64" s="376"/>
      <c r="AR64" s="376"/>
      <c r="AS64" s="376"/>
      <c r="AT64" s="376"/>
      <c r="AU64" s="376"/>
      <c r="AV64" s="376"/>
      <c r="AW64" s="376"/>
      <c r="AX64" s="376"/>
      <c r="AY64" s="376"/>
      <c r="AZ64" s="376"/>
      <c r="BA64" s="376"/>
      <c r="BB64" s="376"/>
      <c r="BC64" s="376"/>
      <c r="BD64" s="376"/>
      <c r="BE64" s="376"/>
      <c r="BF64" s="376"/>
      <c r="BG64" s="376"/>
      <c r="BH64" s="376"/>
      <c r="BI64" s="376"/>
      <c r="BJ64" s="376"/>
      <c r="BK64" s="376"/>
      <c r="BL64" s="376"/>
      <c r="BM64" s="376"/>
      <c r="BN64" s="376"/>
      <c r="BO64" s="376"/>
      <c r="BP64" s="376"/>
      <c r="BQ64" s="376"/>
      <c r="BR64" s="376"/>
      <c r="BS64" s="376"/>
      <c r="BT64" s="376"/>
      <c r="BU64" s="376"/>
      <c r="BV64" s="376"/>
      <c r="BW64" s="376"/>
      <c r="BX64" s="376"/>
      <c r="BY64" s="376"/>
      <c r="BZ64" s="376"/>
      <c r="CA64" s="376"/>
      <c r="CB64" s="376"/>
      <c r="CC64" s="376"/>
      <c r="CD64" s="376"/>
      <c r="CE64" s="376"/>
      <c r="CF64" s="376"/>
      <c r="CG64" s="376"/>
      <c r="CH64" s="376"/>
      <c r="CI64" s="376"/>
      <c r="CJ64" s="376"/>
      <c r="CK64" s="376"/>
      <c r="CL64" s="376"/>
      <c r="CM64" s="376"/>
      <c r="CN64" s="376"/>
      <c r="CO64" s="376"/>
      <c r="CP64" s="376"/>
      <c r="CQ64" s="376"/>
      <c r="CR64" s="376"/>
      <c r="CS64" s="376"/>
      <c r="CT64" s="376"/>
      <c r="CU64" s="376"/>
      <c r="CV64" s="376"/>
      <c r="CW64" s="376"/>
      <c r="CX64" s="376"/>
      <c r="CY64" s="376"/>
      <c r="CZ64" s="376"/>
      <c r="DA64" s="376"/>
      <c r="DB64" s="376"/>
      <c r="DC64" s="376"/>
      <c r="DD64" s="376"/>
      <c r="DE64" s="376"/>
      <c r="DF64" s="376"/>
      <c r="DG64" s="376"/>
      <c r="DH64" s="376"/>
      <c r="DI64" s="376"/>
      <c r="DJ64" s="376"/>
      <c r="DK64" s="376"/>
      <c r="DL64" s="376"/>
      <c r="DM64" s="376"/>
      <c r="DN64" s="376"/>
      <c r="DO64" s="376"/>
      <c r="DP64" s="376"/>
      <c r="DQ64" s="376"/>
      <c r="DR64" s="376"/>
      <c r="DS64" s="376"/>
      <c r="DT64" s="376"/>
      <c r="DU64" s="376"/>
      <c r="DV64" s="376"/>
      <c r="DW64" s="376"/>
      <c r="DX64" s="376"/>
      <c r="DY64" s="376"/>
      <c r="DZ64" s="376"/>
      <c r="EA64" s="376"/>
      <c r="EB64" s="376"/>
      <c r="EC64" s="376"/>
      <c r="ED64" s="376"/>
      <c r="EE64" s="376"/>
      <c r="EF64" s="376"/>
      <c r="EG64" s="376"/>
      <c r="EH64" s="376"/>
      <c r="EI64" s="376"/>
      <c r="EJ64" s="376"/>
      <c r="EK64" s="376"/>
      <c r="EL64" s="376"/>
      <c r="EM64" s="376"/>
      <c r="EN64" s="376"/>
      <c r="EO64" s="376"/>
      <c r="EP64" s="376"/>
      <c r="EQ64" s="376"/>
      <c r="ER64" s="376"/>
    </row>
    <row r="65" spans="1:148" ht="16.5" customHeight="1" thickBot="1">
      <c r="A65" s="376"/>
      <c r="B65" s="164" t="s">
        <v>923</v>
      </c>
      <c r="C65" s="376"/>
      <c r="D65" s="376"/>
      <c r="E65" s="376"/>
      <c r="F65" s="376"/>
      <c r="G65" s="376"/>
      <c r="H65" s="376"/>
      <c r="I65" s="376"/>
      <c r="J65" s="376" t="s">
        <v>277</v>
      </c>
      <c r="K65" s="376"/>
      <c r="L65" s="376"/>
      <c r="M65" s="376"/>
      <c r="N65" s="376"/>
      <c r="O65" s="376"/>
      <c r="P65" s="376" t="s">
        <v>277</v>
      </c>
      <c r="Q65" s="376"/>
      <c r="R65" s="376"/>
      <c r="S65" s="376"/>
      <c r="T65" s="376"/>
      <c r="U65" s="376"/>
      <c r="V65" s="376" t="s">
        <v>277</v>
      </c>
      <c r="W65" s="376"/>
      <c r="X65" s="376"/>
      <c r="Y65" s="376"/>
      <c r="Z65" s="376"/>
      <c r="AA65" s="376"/>
      <c r="AB65" s="376" t="s">
        <v>277</v>
      </c>
      <c r="AC65" s="376"/>
      <c r="AD65" s="376"/>
      <c r="AE65" s="376"/>
      <c r="AF65" s="376"/>
      <c r="AG65" s="376"/>
      <c r="AH65" s="376" t="s">
        <v>277</v>
      </c>
      <c r="AI65" s="376"/>
      <c r="AJ65" s="376"/>
      <c r="AK65" s="376"/>
      <c r="AL65" s="376"/>
      <c r="AM65" s="376"/>
      <c r="AN65" s="376" t="s">
        <v>277</v>
      </c>
      <c r="AO65" s="376"/>
      <c r="AP65" s="376"/>
      <c r="AQ65" s="376"/>
      <c r="AR65" s="376"/>
      <c r="AS65" s="376"/>
      <c r="AT65" s="376" t="s">
        <v>277</v>
      </c>
      <c r="AU65" s="376"/>
      <c r="AV65" s="376"/>
      <c r="AW65" s="376"/>
      <c r="AX65" s="376"/>
      <c r="AY65" s="376"/>
      <c r="AZ65" s="376" t="s">
        <v>277</v>
      </c>
      <c r="BA65" s="376"/>
      <c r="BB65" s="376"/>
      <c r="BC65" s="376"/>
      <c r="BD65" s="376"/>
      <c r="BE65" s="376"/>
      <c r="BF65" s="376" t="s">
        <v>277</v>
      </c>
      <c r="BG65" s="376"/>
      <c r="BH65" s="376"/>
      <c r="BI65" s="376"/>
      <c r="BJ65" s="376"/>
      <c r="BK65" s="376"/>
      <c r="BL65" s="376" t="s">
        <v>277</v>
      </c>
      <c r="BM65" s="376"/>
      <c r="BN65" s="376"/>
      <c r="BO65" s="376"/>
      <c r="BP65" s="376"/>
      <c r="BQ65" s="376"/>
      <c r="BR65" s="376" t="s">
        <v>277</v>
      </c>
      <c r="BS65" s="376"/>
      <c r="BT65" s="376"/>
      <c r="BU65" s="376"/>
      <c r="BV65" s="376"/>
      <c r="BW65" s="376"/>
      <c r="BX65" s="376" t="s">
        <v>277</v>
      </c>
      <c r="BY65" s="376"/>
      <c r="BZ65" s="376"/>
      <c r="CA65" s="376"/>
      <c r="CB65" s="376"/>
      <c r="CC65" s="376"/>
      <c r="CD65" s="376" t="s">
        <v>277</v>
      </c>
      <c r="CE65" s="376"/>
      <c r="CF65" s="376"/>
      <c r="CG65" s="376"/>
      <c r="CH65" s="376"/>
      <c r="CI65" s="376"/>
      <c r="CJ65" s="376" t="s">
        <v>277</v>
      </c>
      <c r="CK65" s="376"/>
      <c r="CL65" s="376"/>
      <c r="CM65" s="376"/>
      <c r="CN65" s="376"/>
      <c r="CO65" s="376"/>
      <c r="CP65" s="376" t="s">
        <v>277</v>
      </c>
      <c r="CQ65" s="376"/>
      <c r="CR65" s="376"/>
      <c r="CS65" s="376"/>
      <c r="CT65" s="376"/>
      <c r="CU65" s="376"/>
      <c r="CV65" s="376" t="s">
        <v>277</v>
      </c>
      <c r="CW65" s="376"/>
      <c r="CX65" s="376"/>
      <c r="CY65" s="376"/>
      <c r="CZ65" s="376"/>
      <c r="DA65" s="376"/>
      <c r="DB65" s="376" t="s">
        <v>277</v>
      </c>
      <c r="DC65" s="376"/>
      <c r="DD65" s="376"/>
      <c r="DE65" s="376"/>
      <c r="DF65" s="376"/>
      <c r="DG65" s="376"/>
      <c r="DH65" s="376" t="s">
        <v>277</v>
      </c>
      <c r="DI65" s="376"/>
      <c r="DJ65" s="376"/>
      <c r="DK65" s="376"/>
      <c r="DL65" s="376"/>
      <c r="DM65" s="376"/>
      <c r="DN65" s="376" t="s">
        <v>277</v>
      </c>
      <c r="DO65" s="376"/>
      <c r="DP65" s="376"/>
      <c r="DQ65" s="376"/>
      <c r="DR65" s="376"/>
      <c r="DS65" s="376"/>
      <c r="DT65" s="376" t="s">
        <v>277</v>
      </c>
      <c r="DU65" s="376"/>
      <c r="DV65" s="376"/>
      <c r="DW65" s="376"/>
      <c r="DX65" s="376"/>
      <c r="DY65" s="376"/>
      <c r="DZ65" s="376" t="s">
        <v>277</v>
      </c>
      <c r="EA65" s="376"/>
      <c r="EB65" s="376"/>
      <c r="EC65" s="376"/>
      <c r="ED65" s="376"/>
      <c r="EE65" s="376"/>
      <c r="EF65" s="376" t="s">
        <v>277</v>
      </c>
      <c r="EG65" s="376"/>
      <c r="EH65" s="376"/>
      <c r="EI65" s="376" t="s">
        <v>0</v>
      </c>
      <c r="EJ65" s="376"/>
      <c r="EK65" s="376"/>
      <c r="EL65" s="376" t="s">
        <v>277</v>
      </c>
      <c r="EM65" s="376"/>
      <c r="EN65" s="376"/>
      <c r="EO65" s="376" t="s">
        <v>277</v>
      </c>
      <c r="EP65" s="376"/>
      <c r="EQ65" s="376"/>
      <c r="ER65" s="376"/>
    </row>
    <row r="66" spans="1:148" ht="16.5" customHeight="1">
      <c r="A66" s="376"/>
      <c r="B66" s="1124"/>
      <c r="C66" s="1195"/>
      <c r="D66" s="1196"/>
      <c r="E66" s="1197" t="s">
        <v>8</v>
      </c>
      <c r="F66" s="1125"/>
      <c r="G66" s="1125"/>
      <c r="H66" s="1125"/>
      <c r="I66" s="1125"/>
      <c r="J66" s="1198"/>
      <c r="K66" s="1197" t="s">
        <v>14</v>
      </c>
      <c r="L66" s="1125"/>
      <c r="M66" s="1125"/>
      <c r="N66" s="1125"/>
      <c r="O66" s="1125"/>
      <c r="P66" s="1198"/>
      <c r="Q66" s="1197" t="s">
        <v>175</v>
      </c>
      <c r="R66" s="1125"/>
      <c r="S66" s="1125"/>
      <c r="T66" s="1125"/>
      <c r="U66" s="1125"/>
      <c r="V66" s="1199"/>
      <c r="W66" s="1200" t="s">
        <v>175</v>
      </c>
      <c r="X66" s="1125"/>
      <c r="Y66" s="1125"/>
      <c r="Z66" s="1125"/>
      <c r="AA66" s="1125"/>
      <c r="AB66" s="1199"/>
      <c r="AC66" s="1200" t="s">
        <v>175</v>
      </c>
      <c r="AD66" s="1125"/>
      <c r="AE66" s="1198"/>
      <c r="AF66" s="1197" t="s">
        <v>19</v>
      </c>
      <c r="AG66" s="1125"/>
      <c r="AH66" s="1198"/>
      <c r="AI66" s="1197" t="s">
        <v>176</v>
      </c>
      <c r="AJ66" s="1125"/>
      <c r="AK66" s="1125"/>
      <c r="AL66" s="1125"/>
      <c r="AM66" s="1125"/>
      <c r="AN66" s="1199"/>
      <c r="AO66" s="1200" t="s">
        <v>176</v>
      </c>
      <c r="AP66" s="1125"/>
      <c r="AQ66" s="1125"/>
      <c r="AR66" s="1125"/>
      <c r="AS66" s="1125"/>
      <c r="AT66" s="1199"/>
      <c r="AU66" s="1200" t="s">
        <v>176</v>
      </c>
      <c r="AV66" s="1125"/>
      <c r="AW66" s="1125"/>
      <c r="AX66" s="1125"/>
      <c r="AY66" s="1125"/>
      <c r="AZ66" s="1199"/>
      <c r="BA66" s="1200" t="s">
        <v>176</v>
      </c>
      <c r="BB66" s="1125"/>
      <c r="BC66" s="1125"/>
      <c r="BD66" s="1125"/>
      <c r="BE66" s="1125"/>
      <c r="BF66" s="1198"/>
      <c r="BG66" s="1197" t="s">
        <v>45</v>
      </c>
      <c r="BH66" s="1125"/>
      <c r="BI66" s="1125"/>
      <c r="BJ66" s="1125"/>
      <c r="BK66" s="1125"/>
      <c r="BL66" s="1199"/>
      <c r="BM66" s="1200" t="s">
        <v>45</v>
      </c>
      <c r="BN66" s="1125"/>
      <c r="BO66" s="1198"/>
      <c r="BP66" s="1197" t="s">
        <v>177</v>
      </c>
      <c r="BQ66" s="1125"/>
      <c r="BR66" s="1199"/>
      <c r="BS66" s="1200" t="s">
        <v>177</v>
      </c>
      <c r="BT66" s="1125"/>
      <c r="BU66" s="1125"/>
      <c r="BV66" s="1125"/>
      <c r="BW66" s="1125"/>
      <c r="BX66" s="1199"/>
      <c r="BY66" s="1200" t="s">
        <v>177</v>
      </c>
      <c r="BZ66" s="1125"/>
      <c r="CA66" s="1125"/>
      <c r="CB66" s="1125"/>
      <c r="CC66" s="1125"/>
      <c r="CD66" s="1199"/>
      <c r="CE66" s="1200" t="s">
        <v>177</v>
      </c>
      <c r="CF66" s="1125"/>
      <c r="CG66" s="1125"/>
      <c r="CH66" s="1125"/>
      <c r="CI66" s="1125"/>
      <c r="CJ66" s="1199"/>
      <c r="CK66" s="1200" t="s">
        <v>177</v>
      </c>
      <c r="CL66" s="1125"/>
      <c r="CM66" s="1125"/>
      <c r="CN66" s="1125"/>
      <c r="CO66" s="1125"/>
      <c r="CP66" s="1199"/>
      <c r="CQ66" s="1200" t="s">
        <v>177</v>
      </c>
      <c r="CR66" s="1125"/>
      <c r="CS66" s="1125"/>
      <c r="CT66" s="1125"/>
      <c r="CU66" s="1125"/>
      <c r="CV66" s="1199"/>
      <c r="CW66" s="1200" t="s">
        <v>177</v>
      </c>
      <c r="CX66" s="1125"/>
      <c r="CY66" s="1125"/>
      <c r="CZ66" s="1125"/>
      <c r="DA66" s="1125"/>
      <c r="DB66" s="1199"/>
      <c r="DC66" s="1200" t="s">
        <v>177</v>
      </c>
      <c r="DD66" s="1125"/>
      <c r="DE66" s="1198"/>
      <c r="DF66" s="1197" t="s">
        <v>78</v>
      </c>
      <c r="DG66" s="1125"/>
      <c r="DH66" s="1199"/>
      <c r="DI66" s="1200" t="s">
        <v>78</v>
      </c>
      <c r="DJ66" s="1125"/>
      <c r="DK66" s="1198"/>
      <c r="DL66" s="1197" t="s">
        <v>178</v>
      </c>
      <c r="DM66" s="1125"/>
      <c r="DN66" s="1199"/>
      <c r="DO66" s="1200"/>
      <c r="DP66" s="1125"/>
      <c r="DQ66" s="1125"/>
      <c r="DR66" s="1125"/>
      <c r="DS66" s="1125"/>
      <c r="DT66" s="1199"/>
      <c r="DU66" s="1200"/>
      <c r="DV66" s="1125"/>
      <c r="DW66" s="1125"/>
      <c r="DX66" s="1125"/>
      <c r="DY66" s="1125"/>
      <c r="DZ66" s="1199"/>
      <c r="EA66" s="1200"/>
      <c r="EB66" s="1125"/>
      <c r="EC66" s="1125"/>
      <c r="ED66" s="1125"/>
      <c r="EE66" s="1125"/>
      <c r="EF66" s="1199"/>
      <c r="EG66" s="1200"/>
      <c r="EH66" s="1125"/>
      <c r="EI66" s="1125"/>
      <c r="EJ66" s="1125"/>
      <c r="EK66" s="1125"/>
      <c r="EL66" s="1198"/>
      <c r="EM66" s="1197" t="s">
        <v>13</v>
      </c>
      <c r="EN66" s="1125"/>
      <c r="EO66" s="1198"/>
      <c r="EP66" s="1197" t="s">
        <v>82</v>
      </c>
      <c r="EQ66" s="1125"/>
      <c r="ER66" s="1198"/>
    </row>
    <row r="67" spans="1:148" ht="16.5" customHeight="1">
      <c r="A67" s="376"/>
      <c r="B67" s="1123"/>
      <c r="C67" s="1201"/>
      <c r="D67" s="1202" t="s">
        <v>179</v>
      </c>
      <c r="E67" s="1203" t="s">
        <v>146</v>
      </c>
      <c r="F67" s="1203"/>
      <c r="G67" s="1204"/>
      <c r="H67" s="1205" t="s">
        <v>13</v>
      </c>
      <c r="I67" s="1203"/>
      <c r="J67" s="1201"/>
      <c r="K67" s="1123" t="s">
        <v>16</v>
      </c>
      <c r="L67" s="1203"/>
      <c r="M67" s="1204"/>
      <c r="N67" s="1205" t="s">
        <v>13</v>
      </c>
      <c r="O67" s="1203"/>
      <c r="P67" s="1201"/>
      <c r="Q67" s="1123" t="s">
        <v>180</v>
      </c>
      <c r="R67" s="1203"/>
      <c r="S67" s="1204"/>
      <c r="T67" s="1205" t="s">
        <v>181</v>
      </c>
      <c r="U67" s="1203"/>
      <c r="V67" s="1206"/>
      <c r="W67" s="1207" t="s">
        <v>182</v>
      </c>
      <c r="X67" s="1203"/>
      <c r="Y67" s="1204"/>
      <c r="Z67" s="1205" t="s">
        <v>95</v>
      </c>
      <c r="AA67" s="1203"/>
      <c r="AB67" s="1206"/>
      <c r="AC67" s="1205" t="s">
        <v>13</v>
      </c>
      <c r="AD67" s="1203"/>
      <c r="AE67" s="1201"/>
      <c r="AF67" s="1123"/>
      <c r="AG67" s="1203"/>
      <c r="AH67" s="1201"/>
      <c r="AI67" s="1123" t="s">
        <v>22</v>
      </c>
      <c r="AJ67" s="1203"/>
      <c r="AK67" s="1204"/>
      <c r="AL67" s="1205" t="s">
        <v>26</v>
      </c>
      <c r="AM67" s="1203"/>
      <c r="AN67" s="1206"/>
      <c r="AO67" s="1207" t="s">
        <v>29</v>
      </c>
      <c r="AP67" s="1203"/>
      <c r="AQ67" s="1204"/>
      <c r="AR67" s="1205" t="s">
        <v>32</v>
      </c>
      <c r="AS67" s="1203"/>
      <c r="AT67" s="1206"/>
      <c r="AU67" s="1207" t="s">
        <v>36</v>
      </c>
      <c r="AV67" s="1203"/>
      <c r="AW67" s="1204"/>
      <c r="AX67" s="1205" t="s">
        <v>516</v>
      </c>
      <c r="AY67" s="1203"/>
      <c r="AZ67" s="1206"/>
      <c r="BA67" s="1207" t="s">
        <v>42</v>
      </c>
      <c r="BB67" s="1203"/>
      <c r="BC67" s="1204"/>
      <c r="BD67" s="1205" t="s">
        <v>13</v>
      </c>
      <c r="BE67" s="1203"/>
      <c r="BF67" s="1201"/>
      <c r="BG67" s="1123" t="s">
        <v>100</v>
      </c>
      <c r="BH67" s="1203"/>
      <c r="BI67" s="1204"/>
      <c r="BJ67" s="1205" t="s">
        <v>101</v>
      </c>
      <c r="BK67" s="1203"/>
      <c r="BL67" s="1206"/>
      <c r="BM67" s="1207" t="s">
        <v>13</v>
      </c>
      <c r="BN67" s="1203"/>
      <c r="BO67" s="1208"/>
      <c r="BP67" s="1123" t="s">
        <v>47</v>
      </c>
      <c r="BQ67" s="1203"/>
      <c r="BR67" s="1206"/>
      <c r="BS67" s="1207" t="s">
        <v>50</v>
      </c>
      <c r="BT67" s="1203"/>
      <c r="BU67" s="1204"/>
      <c r="BV67" s="1205" t="s">
        <v>52</v>
      </c>
      <c r="BW67" s="1203"/>
      <c r="BX67" s="1206"/>
      <c r="BY67" s="1207" t="s">
        <v>32</v>
      </c>
      <c r="BZ67" s="1203"/>
      <c r="CA67" s="1204"/>
      <c r="CB67" s="1205" t="s">
        <v>42</v>
      </c>
      <c r="CC67" s="1203"/>
      <c r="CD67" s="1206"/>
      <c r="CE67" s="1207" t="s">
        <v>57</v>
      </c>
      <c r="CF67" s="1203"/>
      <c r="CG67" s="1204"/>
      <c r="CH67" s="1205" t="s">
        <v>183</v>
      </c>
      <c r="CI67" s="1203"/>
      <c r="CJ67" s="1206"/>
      <c r="CK67" s="1207" t="s">
        <v>184</v>
      </c>
      <c r="CL67" s="1203"/>
      <c r="CM67" s="1204"/>
      <c r="CN67" s="1205" t="s">
        <v>185</v>
      </c>
      <c r="CO67" s="1203"/>
      <c r="CP67" s="1206"/>
      <c r="CQ67" s="1207" t="s">
        <v>193</v>
      </c>
      <c r="CR67" s="1203"/>
      <c r="CS67" s="1204"/>
      <c r="CT67" s="1205" t="s">
        <v>186</v>
      </c>
      <c r="CU67" s="1203"/>
      <c r="CV67" s="1206"/>
      <c r="CW67" s="1207" t="s">
        <v>70</v>
      </c>
      <c r="CX67" s="1203"/>
      <c r="CY67" s="1204"/>
      <c r="CZ67" s="1205" t="s">
        <v>73</v>
      </c>
      <c r="DA67" s="1203"/>
      <c r="DB67" s="1206"/>
      <c r="DC67" s="1207" t="s">
        <v>13</v>
      </c>
      <c r="DD67" s="1203"/>
      <c r="DE67" s="1201"/>
      <c r="DF67" s="1123" t="s">
        <v>11</v>
      </c>
      <c r="DG67" s="1203"/>
      <c r="DH67" s="1206"/>
      <c r="DI67" s="1207" t="s">
        <v>13</v>
      </c>
      <c r="DJ67" s="1203"/>
      <c r="DK67" s="1201"/>
      <c r="DL67" s="1123" t="s">
        <v>88</v>
      </c>
      <c r="DM67" s="1203"/>
      <c r="DN67" s="1204"/>
      <c r="DO67" s="1205" t="s">
        <v>89</v>
      </c>
      <c r="DP67" s="1203"/>
      <c r="DQ67" s="1206"/>
      <c r="DR67" s="1205" t="s">
        <v>104</v>
      </c>
      <c r="DS67" s="1203"/>
      <c r="DT67" s="1206"/>
      <c r="DU67" s="1205" t="s">
        <v>90</v>
      </c>
      <c r="DV67" s="1203"/>
      <c r="DW67" s="1206"/>
      <c r="DX67" s="1205" t="s">
        <v>187</v>
      </c>
      <c r="DY67" s="1203"/>
      <c r="DZ67" s="1206"/>
      <c r="EA67" s="1205" t="s">
        <v>106</v>
      </c>
      <c r="EB67" s="1203"/>
      <c r="EC67" s="1206"/>
      <c r="ED67" s="1205" t="s">
        <v>107</v>
      </c>
      <c r="EE67" s="1203"/>
      <c r="EF67" s="1206"/>
      <c r="EG67" s="1205" t="s">
        <v>108</v>
      </c>
      <c r="EH67" s="1203"/>
      <c r="EI67" s="1206"/>
      <c r="EJ67" s="1205" t="s">
        <v>13</v>
      </c>
      <c r="EK67" s="1203"/>
      <c r="EL67" s="1201"/>
      <c r="EM67" s="1123"/>
      <c r="EN67" s="1203"/>
      <c r="EO67" s="1201"/>
      <c r="EP67" s="1123"/>
      <c r="EQ67" s="1203"/>
      <c r="ER67" s="1201"/>
    </row>
    <row r="68" spans="1:148" ht="16.5" customHeight="1">
      <c r="A68" s="376"/>
      <c r="B68" s="1123"/>
      <c r="C68" s="1201"/>
      <c r="D68" s="1202" t="s">
        <v>188</v>
      </c>
      <c r="E68" s="1209"/>
      <c r="F68" s="1210" t="s">
        <v>189</v>
      </c>
      <c r="G68" s="1211">
        <v>50</v>
      </c>
      <c r="H68" s="1212"/>
      <c r="I68" s="1210" t="s">
        <v>189</v>
      </c>
      <c r="J68" s="1213">
        <v>25</v>
      </c>
      <c r="K68" s="1214"/>
      <c r="L68" s="1210" t="s">
        <v>189</v>
      </c>
      <c r="M68" s="1211">
        <v>30</v>
      </c>
      <c r="N68" s="1212"/>
      <c r="O68" s="1210" t="s">
        <v>189</v>
      </c>
      <c r="P68" s="1213">
        <v>25</v>
      </c>
      <c r="Q68" s="1214"/>
      <c r="R68" s="1210" t="s">
        <v>189</v>
      </c>
      <c r="S68" s="1211">
        <v>25</v>
      </c>
      <c r="T68" s="1212"/>
      <c r="U68" s="1210" t="s">
        <v>189</v>
      </c>
      <c r="V68" s="1211">
        <v>25</v>
      </c>
      <c r="W68" s="1212"/>
      <c r="X68" s="1210" t="s">
        <v>189</v>
      </c>
      <c r="Y68" s="1211">
        <v>25</v>
      </c>
      <c r="Z68" s="1212"/>
      <c r="AA68" s="1210" t="s">
        <v>189</v>
      </c>
      <c r="AB68" s="1211">
        <v>25</v>
      </c>
      <c r="AC68" s="1212"/>
      <c r="AD68" s="1210" t="s">
        <v>189</v>
      </c>
      <c r="AE68" s="1213">
        <v>25</v>
      </c>
      <c r="AF68" s="1214"/>
      <c r="AG68" s="1210" t="s">
        <v>189</v>
      </c>
      <c r="AH68" s="1213">
        <v>25</v>
      </c>
      <c r="AI68" s="1214"/>
      <c r="AJ68" s="1210" t="s">
        <v>189</v>
      </c>
      <c r="AK68" s="1211">
        <v>25</v>
      </c>
      <c r="AL68" s="1212"/>
      <c r="AM68" s="1210" t="s">
        <v>189</v>
      </c>
      <c r="AN68" s="1211">
        <v>48</v>
      </c>
      <c r="AO68" s="1212"/>
      <c r="AP68" s="1210" t="s">
        <v>189</v>
      </c>
      <c r="AQ68" s="1211">
        <v>30</v>
      </c>
      <c r="AR68" s="1212"/>
      <c r="AS68" s="1210" t="s">
        <v>189</v>
      </c>
      <c r="AT68" s="1211">
        <v>50</v>
      </c>
      <c r="AU68" s="1212"/>
      <c r="AV68" s="1210" t="s">
        <v>189</v>
      </c>
      <c r="AW68" s="1211">
        <v>50</v>
      </c>
      <c r="AX68" s="1212"/>
      <c r="AY68" s="1210" t="s">
        <v>189</v>
      </c>
      <c r="AZ68" s="1211">
        <v>20</v>
      </c>
      <c r="BA68" s="1212"/>
      <c r="BB68" s="1210" t="s">
        <v>189</v>
      </c>
      <c r="BC68" s="1211">
        <v>30</v>
      </c>
      <c r="BD68" s="1212"/>
      <c r="BE68" s="1210" t="s">
        <v>189</v>
      </c>
      <c r="BF68" s="1213">
        <v>25</v>
      </c>
      <c r="BG68" s="1214"/>
      <c r="BH68" s="1210" t="s">
        <v>189</v>
      </c>
      <c r="BI68" s="1211">
        <v>25</v>
      </c>
      <c r="BJ68" s="1212"/>
      <c r="BK68" s="1210" t="s">
        <v>189</v>
      </c>
      <c r="BL68" s="1211">
        <v>25</v>
      </c>
      <c r="BM68" s="1212"/>
      <c r="BN68" s="1210" t="s">
        <v>189</v>
      </c>
      <c r="BO68" s="1213">
        <v>25</v>
      </c>
      <c r="BP68" s="1214"/>
      <c r="BQ68" s="1210" t="s">
        <v>189</v>
      </c>
      <c r="BR68" s="1211">
        <v>48</v>
      </c>
      <c r="BS68" s="1212"/>
      <c r="BT68" s="1210" t="s">
        <v>189</v>
      </c>
      <c r="BU68" s="1211">
        <v>60</v>
      </c>
      <c r="BV68" s="1212"/>
      <c r="BW68" s="1210" t="s">
        <v>189</v>
      </c>
      <c r="BX68" s="1211">
        <v>49</v>
      </c>
      <c r="BY68" s="1212"/>
      <c r="BZ68" s="1210" t="s">
        <v>189</v>
      </c>
      <c r="CA68" s="1211">
        <v>50</v>
      </c>
      <c r="CB68" s="1212"/>
      <c r="CC68" s="1210" t="s">
        <v>189</v>
      </c>
      <c r="CD68" s="1211">
        <v>30</v>
      </c>
      <c r="CE68" s="1212"/>
      <c r="CF68" s="1210" t="s">
        <v>189</v>
      </c>
      <c r="CG68" s="1211">
        <v>49</v>
      </c>
      <c r="CH68" s="1212"/>
      <c r="CI68" s="1210" t="s">
        <v>189</v>
      </c>
      <c r="CJ68" s="1211">
        <v>48</v>
      </c>
      <c r="CK68" s="1212"/>
      <c r="CL68" s="1210" t="s">
        <v>189</v>
      </c>
      <c r="CM68" s="1211">
        <v>20</v>
      </c>
      <c r="CN68" s="1212"/>
      <c r="CO68" s="1210" t="s">
        <v>189</v>
      </c>
      <c r="CP68" s="1211">
        <v>40</v>
      </c>
      <c r="CQ68" s="1212"/>
      <c r="CR68" s="1210" t="s">
        <v>189</v>
      </c>
      <c r="CS68" s="1211">
        <v>40</v>
      </c>
      <c r="CT68" s="1212"/>
      <c r="CU68" s="1210" t="s">
        <v>189</v>
      </c>
      <c r="CV68" s="1211">
        <v>25</v>
      </c>
      <c r="CW68" s="1212"/>
      <c r="CX68" s="1210" t="s">
        <v>189</v>
      </c>
      <c r="CY68" s="1211">
        <v>40</v>
      </c>
      <c r="CZ68" s="1212"/>
      <c r="DA68" s="1210" t="s">
        <v>189</v>
      </c>
      <c r="DB68" s="1211">
        <v>25</v>
      </c>
      <c r="DC68" s="1212"/>
      <c r="DD68" s="1210" t="s">
        <v>189</v>
      </c>
      <c r="DE68" s="1213">
        <v>25</v>
      </c>
      <c r="DF68" s="1214"/>
      <c r="DG68" s="1210" t="s">
        <v>189</v>
      </c>
      <c r="DH68" s="1211">
        <v>50</v>
      </c>
      <c r="DI68" s="1212"/>
      <c r="DJ68" s="1210" t="s">
        <v>189</v>
      </c>
      <c r="DK68" s="1213">
        <v>10</v>
      </c>
      <c r="DL68" s="1214"/>
      <c r="DM68" s="1210" t="s">
        <v>189</v>
      </c>
      <c r="DN68" s="1211">
        <v>50</v>
      </c>
      <c r="DO68" s="1212"/>
      <c r="DP68" s="1210" t="s">
        <v>189</v>
      </c>
      <c r="DQ68" s="1211">
        <v>50</v>
      </c>
      <c r="DR68" s="1212"/>
      <c r="DS68" s="1210" t="s">
        <v>189</v>
      </c>
      <c r="DT68" s="1211">
        <v>50</v>
      </c>
      <c r="DU68" s="1212"/>
      <c r="DV68" s="1210" t="s">
        <v>189</v>
      </c>
      <c r="DW68" s="1211">
        <v>50</v>
      </c>
      <c r="DX68" s="1212"/>
      <c r="DY68" s="1210" t="s">
        <v>189</v>
      </c>
      <c r="DZ68" s="1211">
        <v>50</v>
      </c>
      <c r="EA68" s="1212"/>
      <c r="EB68" s="1210" t="s">
        <v>189</v>
      </c>
      <c r="EC68" s="1211">
        <v>50</v>
      </c>
      <c r="ED68" s="1212"/>
      <c r="EE68" s="1210" t="s">
        <v>189</v>
      </c>
      <c r="EF68" s="1211">
        <v>50</v>
      </c>
      <c r="EG68" s="1212"/>
      <c r="EH68" s="1210" t="s">
        <v>189</v>
      </c>
      <c r="EI68" s="1211">
        <v>50</v>
      </c>
      <c r="EJ68" s="1212"/>
      <c r="EK68" s="1210" t="s">
        <v>189</v>
      </c>
      <c r="EL68" s="1213">
        <v>50</v>
      </c>
      <c r="EM68" s="1214"/>
      <c r="EN68" s="1210" t="s">
        <v>189</v>
      </c>
      <c r="EO68" s="1213">
        <v>25</v>
      </c>
      <c r="EP68" s="1214"/>
      <c r="EQ68" s="1209"/>
      <c r="ER68" s="1215"/>
    </row>
    <row r="69" spans="1:148" ht="16.5" customHeight="1">
      <c r="A69" s="376"/>
      <c r="B69" s="1123"/>
      <c r="C69" s="1201"/>
      <c r="D69" s="1202"/>
      <c r="E69" s="1216" t="s">
        <v>521</v>
      </c>
      <c r="F69" s="1217" t="s">
        <v>498</v>
      </c>
      <c r="G69" s="1217" t="s">
        <v>499</v>
      </c>
      <c r="H69" s="1218" t="s">
        <v>521</v>
      </c>
      <c r="I69" s="1217" t="s">
        <v>498</v>
      </c>
      <c r="J69" s="1219" t="s">
        <v>499</v>
      </c>
      <c r="K69" s="1216" t="s">
        <v>521</v>
      </c>
      <c r="L69" s="1217" t="s">
        <v>498</v>
      </c>
      <c r="M69" s="1217" t="s">
        <v>499</v>
      </c>
      <c r="N69" s="1218" t="s">
        <v>521</v>
      </c>
      <c r="O69" s="1217" t="s">
        <v>498</v>
      </c>
      <c r="P69" s="1219" t="s">
        <v>499</v>
      </c>
      <c r="Q69" s="1216" t="s">
        <v>521</v>
      </c>
      <c r="R69" s="1217" t="s">
        <v>498</v>
      </c>
      <c r="S69" s="1217" t="s">
        <v>499</v>
      </c>
      <c r="T69" s="1218" t="s">
        <v>521</v>
      </c>
      <c r="U69" s="1217" t="s">
        <v>498</v>
      </c>
      <c r="V69" s="1220" t="s">
        <v>499</v>
      </c>
      <c r="W69" s="1217" t="s">
        <v>521</v>
      </c>
      <c r="X69" s="1217" t="s">
        <v>498</v>
      </c>
      <c r="Y69" s="1217" t="s">
        <v>499</v>
      </c>
      <c r="Z69" s="1218" t="s">
        <v>521</v>
      </c>
      <c r="AA69" s="1217" t="s">
        <v>498</v>
      </c>
      <c r="AB69" s="1217" t="s">
        <v>499</v>
      </c>
      <c r="AC69" s="1217" t="s">
        <v>521</v>
      </c>
      <c r="AD69" s="1217" t="s">
        <v>498</v>
      </c>
      <c r="AE69" s="1220" t="s">
        <v>499</v>
      </c>
      <c r="AF69" s="1216" t="s">
        <v>521</v>
      </c>
      <c r="AG69" s="1217" t="s">
        <v>498</v>
      </c>
      <c r="AH69" s="1219" t="s">
        <v>499</v>
      </c>
      <c r="AI69" s="1216" t="s">
        <v>521</v>
      </c>
      <c r="AJ69" s="1217" t="s">
        <v>498</v>
      </c>
      <c r="AK69" s="1220" t="s">
        <v>499</v>
      </c>
      <c r="AL69" s="1217" t="s">
        <v>521</v>
      </c>
      <c r="AM69" s="1217" t="s">
        <v>498</v>
      </c>
      <c r="AN69" s="1217" t="s">
        <v>499</v>
      </c>
      <c r="AO69" s="1217" t="s">
        <v>521</v>
      </c>
      <c r="AP69" s="1217" t="s">
        <v>498</v>
      </c>
      <c r="AQ69" s="1217" t="s">
        <v>499</v>
      </c>
      <c r="AR69" s="1217" t="s">
        <v>521</v>
      </c>
      <c r="AS69" s="1217" t="s">
        <v>498</v>
      </c>
      <c r="AT69" s="1217" t="s">
        <v>499</v>
      </c>
      <c r="AU69" s="1217" t="s">
        <v>521</v>
      </c>
      <c r="AV69" s="1217" t="s">
        <v>498</v>
      </c>
      <c r="AW69" s="1217" t="s">
        <v>499</v>
      </c>
      <c r="AX69" s="1217" t="s">
        <v>521</v>
      </c>
      <c r="AY69" s="1217" t="s">
        <v>498</v>
      </c>
      <c r="AZ69" s="1217" t="s">
        <v>499</v>
      </c>
      <c r="BA69" s="1217" t="s">
        <v>521</v>
      </c>
      <c r="BB69" s="1217" t="s">
        <v>498</v>
      </c>
      <c r="BC69" s="1217" t="s">
        <v>499</v>
      </c>
      <c r="BD69" s="1217" t="s">
        <v>521</v>
      </c>
      <c r="BE69" s="1217" t="s">
        <v>498</v>
      </c>
      <c r="BF69" s="1219" t="s">
        <v>499</v>
      </c>
      <c r="BG69" s="1216" t="s">
        <v>521</v>
      </c>
      <c r="BH69" s="1217" t="s">
        <v>498</v>
      </c>
      <c r="BI69" s="1217" t="s">
        <v>499</v>
      </c>
      <c r="BJ69" s="1217" t="s">
        <v>521</v>
      </c>
      <c r="BK69" s="1217" t="s">
        <v>498</v>
      </c>
      <c r="BL69" s="1217" t="s">
        <v>499</v>
      </c>
      <c r="BM69" s="1217" t="s">
        <v>521</v>
      </c>
      <c r="BN69" s="1217" t="s">
        <v>498</v>
      </c>
      <c r="BO69" s="1217" t="s">
        <v>499</v>
      </c>
      <c r="BP69" s="1216" t="s">
        <v>521</v>
      </c>
      <c r="BQ69" s="1217" t="s">
        <v>498</v>
      </c>
      <c r="BR69" s="1217" t="s">
        <v>499</v>
      </c>
      <c r="BS69" s="1217" t="s">
        <v>521</v>
      </c>
      <c r="BT69" s="1217" t="s">
        <v>498</v>
      </c>
      <c r="BU69" s="1217" t="s">
        <v>499</v>
      </c>
      <c r="BV69" s="1217" t="s">
        <v>521</v>
      </c>
      <c r="BW69" s="1217" t="s">
        <v>498</v>
      </c>
      <c r="BX69" s="1217" t="s">
        <v>499</v>
      </c>
      <c r="BY69" s="1217" t="s">
        <v>521</v>
      </c>
      <c r="BZ69" s="1217" t="s">
        <v>498</v>
      </c>
      <c r="CA69" s="1217" t="s">
        <v>499</v>
      </c>
      <c r="CB69" s="1217" t="s">
        <v>521</v>
      </c>
      <c r="CC69" s="1217" t="s">
        <v>498</v>
      </c>
      <c r="CD69" s="1217" t="s">
        <v>499</v>
      </c>
      <c r="CE69" s="1217" t="s">
        <v>521</v>
      </c>
      <c r="CF69" s="1217" t="s">
        <v>498</v>
      </c>
      <c r="CG69" s="1217" t="s">
        <v>499</v>
      </c>
      <c r="CH69" s="1217" t="s">
        <v>521</v>
      </c>
      <c r="CI69" s="1217" t="s">
        <v>498</v>
      </c>
      <c r="CJ69" s="1217" t="s">
        <v>499</v>
      </c>
      <c r="CK69" s="1217" t="s">
        <v>521</v>
      </c>
      <c r="CL69" s="1217" t="s">
        <v>498</v>
      </c>
      <c r="CM69" s="1217" t="s">
        <v>499</v>
      </c>
      <c r="CN69" s="1217" t="s">
        <v>521</v>
      </c>
      <c r="CO69" s="1217" t="s">
        <v>498</v>
      </c>
      <c r="CP69" s="1217" t="s">
        <v>499</v>
      </c>
      <c r="CQ69" s="1217" t="s">
        <v>521</v>
      </c>
      <c r="CR69" s="1217" t="s">
        <v>498</v>
      </c>
      <c r="CS69" s="1217" t="s">
        <v>499</v>
      </c>
      <c r="CT69" s="1217" t="s">
        <v>521</v>
      </c>
      <c r="CU69" s="1217" t="s">
        <v>498</v>
      </c>
      <c r="CV69" s="1217" t="s">
        <v>499</v>
      </c>
      <c r="CW69" s="1217" t="s">
        <v>521</v>
      </c>
      <c r="CX69" s="1217" t="s">
        <v>498</v>
      </c>
      <c r="CY69" s="1217" t="s">
        <v>499</v>
      </c>
      <c r="CZ69" s="1217" t="s">
        <v>521</v>
      </c>
      <c r="DA69" s="1217" t="s">
        <v>498</v>
      </c>
      <c r="DB69" s="1217" t="s">
        <v>499</v>
      </c>
      <c r="DC69" s="1217" t="s">
        <v>521</v>
      </c>
      <c r="DD69" s="1217" t="s">
        <v>498</v>
      </c>
      <c r="DE69" s="1220" t="s">
        <v>499</v>
      </c>
      <c r="DF69" s="1216" t="s">
        <v>521</v>
      </c>
      <c r="DG69" s="1217" t="s">
        <v>498</v>
      </c>
      <c r="DH69" s="1217" t="s">
        <v>499</v>
      </c>
      <c r="DI69" s="1217" t="s">
        <v>521</v>
      </c>
      <c r="DJ69" s="1217" t="s">
        <v>498</v>
      </c>
      <c r="DK69" s="1217" t="s">
        <v>499</v>
      </c>
      <c r="DL69" s="1216" t="s">
        <v>521</v>
      </c>
      <c r="DM69" s="1217" t="s">
        <v>498</v>
      </c>
      <c r="DN69" s="1217" t="s">
        <v>499</v>
      </c>
      <c r="DO69" s="1217" t="s">
        <v>521</v>
      </c>
      <c r="DP69" s="1217" t="s">
        <v>498</v>
      </c>
      <c r="DQ69" s="1217" t="s">
        <v>499</v>
      </c>
      <c r="DR69" s="1217" t="s">
        <v>521</v>
      </c>
      <c r="DS69" s="1217" t="s">
        <v>498</v>
      </c>
      <c r="DT69" s="1217" t="s">
        <v>499</v>
      </c>
      <c r="DU69" s="1217" t="s">
        <v>521</v>
      </c>
      <c r="DV69" s="1217" t="s">
        <v>498</v>
      </c>
      <c r="DW69" s="1217" t="s">
        <v>499</v>
      </c>
      <c r="DX69" s="1217" t="s">
        <v>521</v>
      </c>
      <c r="DY69" s="1217" t="s">
        <v>498</v>
      </c>
      <c r="DZ69" s="1217" t="s">
        <v>499</v>
      </c>
      <c r="EA69" s="1217" t="s">
        <v>521</v>
      </c>
      <c r="EB69" s="1217" t="s">
        <v>498</v>
      </c>
      <c r="EC69" s="1217" t="s">
        <v>499</v>
      </c>
      <c r="ED69" s="1217" t="s">
        <v>521</v>
      </c>
      <c r="EE69" s="1217" t="s">
        <v>498</v>
      </c>
      <c r="EF69" s="1217" t="s">
        <v>499</v>
      </c>
      <c r="EG69" s="1217" t="s">
        <v>521</v>
      </c>
      <c r="EH69" s="1217" t="s">
        <v>498</v>
      </c>
      <c r="EI69" s="1217" t="s">
        <v>499</v>
      </c>
      <c r="EJ69" s="1217" t="s">
        <v>521</v>
      </c>
      <c r="EK69" s="1217" t="s">
        <v>498</v>
      </c>
      <c r="EL69" s="1219" t="s">
        <v>499</v>
      </c>
      <c r="EM69" s="1216" t="s">
        <v>521</v>
      </c>
      <c r="EN69" s="1217" t="s">
        <v>498</v>
      </c>
      <c r="EO69" s="1219" t="s">
        <v>499</v>
      </c>
      <c r="EP69" s="1216" t="s">
        <v>521</v>
      </c>
      <c r="EQ69" s="1217" t="s">
        <v>498</v>
      </c>
      <c r="ER69" s="1219" t="s">
        <v>499</v>
      </c>
    </row>
    <row r="70" spans="1:148" ht="16.5" customHeight="1" thickBot="1">
      <c r="A70" s="376"/>
      <c r="B70" s="1126"/>
      <c r="C70" s="1229"/>
      <c r="D70" s="1223" t="s">
        <v>195</v>
      </c>
      <c r="E70" s="1224" t="s">
        <v>522</v>
      </c>
      <c r="F70" s="1225" t="s">
        <v>502</v>
      </c>
      <c r="G70" s="1225" t="s">
        <v>0</v>
      </c>
      <c r="H70" s="1226" t="s">
        <v>522</v>
      </c>
      <c r="I70" s="1225" t="s">
        <v>502</v>
      </c>
      <c r="J70" s="1227" t="s">
        <v>4</v>
      </c>
      <c r="K70" s="1224" t="s">
        <v>522</v>
      </c>
      <c r="L70" s="1225" t="s">
        <v>502</v>
      </c>
      <c r="M70" s="1225" t="s">
        <v>4</v>
      </c>
      <c r="N70" s="1226" t="s">
        <v>522</v>
      </c>
      <c r="O70" s="1225" t="s">
        <v>502</v>
      </c>
      <c r="P70" s="1227" t="s">
        <v>4</v>
      </c>
      <c r="Q70" s="1224" t="s">
        <v>522</v>
      </c>
      <c r="R70" s="1225" t="s">
        <v>502</v>
      </c>
      <c r="S70" s="1225" t="s">
        <v>4</v>
      </c>
      <c r="T70" s="1226" t="s">
        <v>522</v>
      </c>
      <c r="U70" s="1225" t="s">
        <v>502</v>
      </c>
      <c r="V70" s="1228" t="s">
        <v>4</v>
      </c>
      <c r="W70" s="1225" t="s">
        <v>522</v>
      </c>
      <c r="X70" s="1225" t="s">
        <v>502</v>
      </c>
      <c r="Y70" s="1225" t="s">
        <v>4</v>
      </c>
      <c r="Z70" s="1226" t="s">
        <v>522</v>
      </c>
      <c r="AA70" s="1225" t="s">
        <v>502</v>
      </c>
      <c r="AB70" s="1225" t="s">
        <v>4</v>
      </c>
      <c r="AC70" s="1225" t="s">
        <v>522</v>
      </c>
      <c r="AD70" s="1225" t="s">
        <v>502</v>
      </c>
      <c r="AE70" s="1228" t="s">
        <v>4</v>
      </c>
      <c r="AF70" s="1224" t="s">
        <v>522</v>
      </c>
      <c r="AG70" s="1225" t="s">
        <v>502</v>
      </c>
      <c r="AH70" s="1227" t="s">
        <v>4</v>
      </c>
      <c r="AI70" s="1224" t="s">
        <v>522</v>
      </c>
      <c r="AJ70" s="1225" t="s">
        <v>502</v>
      </c>
      <c r="AK70" s="1228" t="s">
        <v>4</v>
      </c>
      <c r="AL70" s="1225" t="s">
        <v>522</v>
      </c>
      <c r="AM70" s="1225" t="s">
        <v>502</v>
      </c>
      <c r="AN70" s="1225" t="s">
        <v>4</v>
      </c>
      <c r="AO70" s="1225" t="s">
        <v>522</v>
      </c>
      <c r="AP70" s="1225" t="s">
        <v>502</v>
      </c>
      <c r="AQ70" s="1225" t="s">
        <v>4</v>
      </c>
      <c r="AR70" s="1225" t="s">
        <v>522</v>
      </c>
      <c r="AS70" s="1225" t="s">
        <v>502</v>
      </c>
      <c r="AT70" s="1225" t="s">
        <v>4</v>
      </c>
      <c r="AU70" s="1225" t="s">
        <v>522</v>
      </c>
      <c r="AV70" s="1225" t="s">
        <v>502</v>
      </c>
      <c r="AW70" s="1225" t="s">
        <v>4</v>
      </c>
      <c r="AX70" s="1225" t="s">
        <v>522</v>
      </c>
      <c r="AY70" s="1225" t="s">
        <v>502</v>
      </c>
      <c r="AZ70" s="1225" t="s">
        <v>4</v>
      </c>
      <c r="BA70" s="1225" t="s">
        <v>522</v>
      </c>
      <c r="BB70" s="1225" t="s">
        <v>502</v>
      </c>
      <c r="BC70" s="1225" t="s">
        <v>4</v>
      </c>
      <c r="BD70" s="1225" t="s">
        <v>522</v>
      </c>
      <c r="BE70" s="1225" t="s">
        <v>502</v>
      </c>
      <c r="BF70" s="1227" t="s">
        <v>4</v>
      </c>
      <c r="BG70" s="1224" t="s">
        <v>522</v>
      </c>
      <c r="BH70" s="1225" t="s">
        <v>502</v>
      </c>
      <c r="BI70" s="1225" t="s">
        <v>4</v>
      </c>
      <c r="BJ70" s="1225" t="s">
        <v>522</v>
      </c>
      <c r="BK70" s="1225" t="s">
        <v>502</v>
      </c>
      <c r="BL70" s="1225" t="s">
        <v>4</v>
      </c>
      <c r="BM70" s="1225" t="s">
        <v>522</v>
      </c>
      <c r="BN70" s="1225" t="s">
        <v>502</v>
      </c>
      <c r="BO70" s="1225" t="s">
        <v>4</v>
      </c>
      <c r="BP70" s="1224" t="s">
        <v>522</v>
      </c>
      <c r="BQ70" s="1225" t="s">
        <v>502</v>
      </c>
      <c r="BR70" s="1225" t="s">
        <v>4</v>
      </c>
      <c r="BS70" s="1225" t="s">
        <v>522</v>
      </c>
      <c r="BT70" s="1225" t="s">
        <v>502</v>
      </c>
      <c r="BU70" s="1225" t="s">
        <v>4</v>
      </c>
      <c r="BV70" s="1225" t="s">
        <v>522</v>
      </c>
      <c r="BW70" s="1225" t="s">
        <v>502</v>
      </c>
      <c r="BX70" s="1225" t="s">
        <v>4</v>
      </c>
      <c r="BY70" s="1225" t="s">
        <v>522</v>
      </c>
      <c r="BZ70" s="1225" t="s">
        <v>502</v>
      </c>
      <c r="CA70" s="1225" t="s">
        <v>4</v>
      </c>
      <c r="CB70" s="1225" t="s">
        <v>522</v>
      </c>
      <c r="CC70" s="1225" t="s">
        <v>502</v>
      </c>
      <c r="CD70" s="1225" t="s">
        <v>4</v>
      </c>
      <c r="CE70" s="1225" t="s">
        <v>522</v>
      </c>
      <c r="CF70" s="1225" t="s">
        <v>502</v>
      </c>
      <c r="CG70" s="1225" t="s">
        <v>4</v>
      </c>
      <c r="CH70" s="1225" t="s">
        <v>522</v>
      </c>
      <c r="CI70" s="1225" t="s">
        <v>502</v>
      </c>
      <c r="CJ70" s="1225" t="s">
        <v>4</v>
      </c>
      <c r="CK70" s="1225" t="s">
        <v>522</v>
      </c>
      <c r="CL70" s="1225" t="s">
        <v>502</v>
      </c>
      <c r="CM70" s="1225" t="s">
        <v>4</v>
      </c>
      <c r="CN70" s="1225" t="s">
        <v>522</v>
      </c>
      <c r="CO70" s="1225" t="s">
        <v>502</v>
      </c>
      <c r="CP70" s="1225" t="s">
        <v>4</v>
      </c>
      <c r="CQ70" s="1225" t="s">
        <v>522</v>
      </c>
      <c r="CR70" s="1225" t="s">
        <v>502</v>
      </c>
      <c r="CS70" s="1225" t="s">
        <v>4</v>
      </c>
      <c r="CT70" s="1225" t="s">
        <v>522</v>
      </c>
      <c r="CU70" s="1225" t="s">
        <v>502</v>
      </c>
      <c r="CV70" s="1225" t="s">
        <v>4</v>
      </c>
      <c r="CW70" s="1225" t="s">
        <v>522</v>
      </c>
      <c r="CX70" s="1225" t="s">
        <v>502</v>
      </c>
      <c r="CY70" s="1225" t="s">
        <v>4</v>
      </c>
      <c r="CZ70" s="1225" t="s">
        <v>522</v>
      </c>
      <c r="DA70" s="1225" t="s">
        <v>502</v>
      </c>
      <c r="DB70" s="1225" t="s">
        <v>4</v>
      </c>
      <c r="DC70" s="1225" t="s">
        <v>522</v>
      </c>
      <c r="DD70" s="1225" t="s">
        <v>502</v>
      </c>
      <c r="DE70" s="1228" t="s">
        <v>4</v>
      </c>
      <c r="DF70" s="1224" t="s">
        <v>522</v>
      </c>
      <c r="DG70" s="1225" t="s">
        <v>502</v>
      </c>
      <c r="DH70" s="1225" t="s">
        <v>4</v>
      </c>
      <c r="DI70" s="1225" t="s">
        <v>522</v>
      </c>
      <c r="DJ70" s="1225" t="s">
        <v>502</v>
      </c>
      <c r="DK70" s="1225" t="s">
        <v>4</v>
      </c>
      <c r="DL70" s="1224" t="s">
        <v>522</v>
      </c>
      <c r="DM70" s="1225" t="s">
        <v>502</v>
      </c>
      <c r="DN70" s="1225" t="s">
        <v>4</v>
      </c>
      <c r="DO70" s="1225" t="s">
        <v>522</v>
      </c>
      <c r="DP70" s="1225" t="s">
        <v>502</v>
      </c>
      <c r="DQ70" s="1225" t="s">
        <v>4</v>
      </c>
      <c r="DR70" s="1225" t="s">
        <v>522</v>
      </c>
      <c r="DS70" s="1225" t="s">
        <v>502</v>
      </c>
      <c r="DT70" s="1225" t="s">
        <v>4</v>
      </c>
      <c r="DU70" s="1225" t="s">
        <v>522</v>
      </c>
      <c r="DV70" s="1225" t="s">
        <v>502</v>
      </c>
      <c r="DW70" s="1225" t="s">
        <v>4</v>
      </c>
      <c r="DX70" s="1225" t="s">
        <v>522</v>
      </c>
      <c r="DY70" s="1225" t="s">
        <v>502</v>
      </c>
      <c r="DZ70" s="1225" t="s">
        <v>4</v>
      </c>
      <c r="EA70" s="1225" t="s">
        <v>522</v>
      </c>
      <c r="EB70" s="1225" t="s">
        <v>502</v>
      </c>
      <c r="EC70" s="1225" t="s">
        <v>4</v>
      </c>
      <c r="ED70" s="1225" t="s">
        <v>522</v>
      </c>
      <c r="EE70" s="1225" t="s">
        <v>502</v>
      </c>
      <c r="EF70" s="1225" t="s">
        <v>4</v>
      </c>
      <c r="EG70" s="1225" t="s">
        <v>522</v>
      </c>
      <c r="EH70" s="1225" t="s">
        <v>502</v>
      </c>
      <c r="EI70" s="1225" t="s">
        <v>4</v>
      </c>
      <c r="EJ70" s="1225" t="s">
        <v>522</v>
      </c>
      <c r="EK70" s="1225" t="s">
        <v>502</v>
      </c>
      <c r="EL70" s="1227" t="s">
        <v>4</v>
      </c>
      <c r="EM70" s="1224" t="s">
        <v>522</v>
      </c>
      <c r="EN70" s="1225" t="s">
        <v>502</v>
      </c>
      <c r="EO70" s="1227" t="s">
        <v>4</v>
      </c>
      <c r="EP70" s="1224" t="s">
        <v>522</v>
      </c>
      <c r="EQ70" s="1225" t="s">
        <v>502</v>
      </c>
      <c r="ER70" s="1227" t="s">
        <v>4</v>
      </c>
    </row>
    <row r="71" spans="1:148" ht="16.5" customHeight="1">
      <c r="A71" s="376"/>
      <c r="B71" s="404" t="s">
        <v>190</v>
      </c>
      <c r="C71" s="405">
        <v>44</v>
      </c>
      <c r="D71" s="406">
        <f>D72+1</f>
        <v>43</v>
      </c>
      <c r="E71" s="407">
        <f>'Ｓ４４（1969）'!$AK$124</f>
        <v>0</v>
      </c>
      <c r="F71" s="418">
        <f>IF(D71=0,0,IF(D71&lt;$G$7,ROUND(E71/$G$7,0),IF(D71=$G$7,E71-ROUND(E71/$G$7,0)*($G$7-1),0)))</f>
        <v>0</v>
      </c>
      <c r="G71" s="418">
        <f>IF(D71&gt;=$G$68,E71,ROUND(E71/$G$68,0)*D71)</f>
        <v>0</v>
      </c>
      <c r="H71" s="409">
        <f>'Ｓ４４（1969）'!$AK$125</f>
        <v>0</v>
      </c>
      <c r="I71" s="418">
        <f>IF(D71=0,0,IF(D71&lt;$J$7,ROUND(H71/$J$7,0),IF(D71=$J$7,H71-ROUND(H71/$J$7,0)*($J$7-1),0)))</f>
        <v>0</v>
      </c>
      <c r="J71" s="417">
        <f>IF(D71&gt;=$J$68,H71,ROUND(H71/$J$68,0)*D71)</f>
        <v>0</v>
      </c>
      <c r="K71" s="409">
        <f>'Ｓ４４（1969）'!$AK$127</f>
        <v>0</v>
      </c>
      <c r="L71" s="418">
        <f>IF(D71=0,0,IF(D71&lt;$M$7,ROUND(K71/$M$7,0),IF(D71=$M$7,K71-ROUND(K71/$M$7,0)*($M$7-1),0)))</f>
        <v>0</v>
      </c>
      <c r="M71" s="418">
        <f>IF(D71&gt;=$M$68,K71,ROUND(K71/$M$68,0)*D71)</f>
        <v>0</v>
      </c>
      <c r="N71" s="409">
        <f>'Ｓ４４（1969）'!$AK$128</f>
        <v>0</v>
      </c>
      <c r="O71" s="418">
        <f>IF(D71=0,0,IF(D71&lt;$P$7,ROUND(N71/$P$7,0),IF(D71=$P$7,N71-ROUND(N71/$P$7,0)*($P$7-1),0)))</f>
        <v>0</v>
      </c>
      <c r="P71" s="417">
        <f>IF(D71&gt;=$P$68,N71,ROUND(N71/$P$68,0)*D71)</f>
        <v>0</v>
      </c>
      <c r="Q71" s="409">
        <f>'Ｓ４４（1969）'!$AK$130</f>
        <v>0</v>
      </c>
      <c r="R71" s="418">
        <f>IF(D71=0,0,IF(D71&lt;$S$7,ROUND(Q71/$S$7,0),IF(D71=$S$7,Q71-ROUND(Q71/$S$7,0)*($S$7-1),0)))</f>
        <v>0</v>
      </c>
      <c r="S71" s="418">
        <f>IF(D71&gt;=S$68,Q71,ROUND(Q71/S$68,0)*D71)</f>
        <v>0</v>
      </c>
      <c r="T71" s="409">
        <f>'Ｓ４４（1969）'!$AK$131</f>
        <v>0</v>
      </c>
      <c r="U71" s="418">
        <f>IF(D71=0,0,IF(D71&lt;$V$7,ROUND(T71/$V$7,0),IF(D71=$V$7,T71-ROUND(T71/$V$7,0)*($V$7-1),0)))</f>
        <v>0</v>
      </c>
      <c r="V71" s="418">
        <f>IF(D71&gt;=V$68,T71,ROUND(T71/V$68,0)*D71)</f>
        <v>0</v>
      </c>
      <c r="W71" s="409">
        <f>'Ｓ４４（1969）'!$AK$132</f>
        <v>0</v>
      </c>
      <c r="X71" s="418">
        <f>IF(D71=0,0,IF(D71&lt;$Y$7,ROUND(W71/$Y$7,0),IF(D71=$Y$7,W71-ROUND(W71/$Y$7,0)*($Y$7-1),0)))</f>
        <v>0</v>
      </c>
      <c r="Y71" s="418">
        <f>IF(D71&gt;=Y$68,W71,ROUND(W71/Y$68,0)*D71)</f>
        <v>0</v>
      </c>
      <c r="Z71" s="409">
        <f>'Ｓ４４（1969）'!$AK$133</f>
        <v>0</v>
      </c>
      <c r="AA71" s="418">
        <f>IF(D71=0,0,IF(D71&lt;$AB$7,ROUND(Z71/$AB$7,0),IF(D71=$AB$7,Z71-ROUND(Z71/$AB$7,0)*($AB$7-1),0)))</f>
        <v>0</v>
      </c>
      <c r="AB71" s="418">
        <f>IF(D71&gt;=AB$68,Z71,ROUND(Z71/AB$68,0)*D71)</f>
        <v>0</v>
      </c>
      <c r="AC71" s="409">
        <f>'Ｓ４４（1969）'!$AK$134</f>
        <v>0</v>
      </c>
      <c r="AD71" s="418">
        <f>IF(D71=0,0,IF(D71&lt;$AE$7,ROUND(AC71/$AE$7,0),IF(D71=$AE$7,AC71-ROUND(AC71/$AE$7,0)*($AE$7-1),0)))</f>
        <v>0</v>
      </c>
      <c r="AE71" s="417">
        <f>IF(D71&gt;=AE$68,AC71,ROUND(AC71/AE$68,0)*D71)</f>
        <v>0</v>
      </c>
      <c r="AF71" s="409">
        <f>'Ｓ４４（1969）'!$AK$135</f>
        <v>0</v>
      </c>
      <c r="AG71" s="418">
        <f>IF(D71=0,0,IF(D71&lt;$AH$7,ROUND(AF71/$AH$7,0),IF(D71=$AH$7,AF71-ROUND(AF71/$AH$7,0)*($AH$7-1),0)))</f>
        <v>0</v>
      </c>
      <c r="AH71" s="417">
        <f>IF(D71&gt;=AH$68,AF71,ROUND(AF71/AH$68,0)*D71)</f>
        <v>0</v>
      </c>
      <c r="AI71" s="409">
        <f>'Ｓ４４（1969）'!$AK$136</f>
        <v>257</v>
      </c>
      <c r="AJ71" s="418">
        <f>IF(D71=0,0,IF(D71&lt;$AK$7,ROUND(AI71/$AK$7,0),IF(D71=$AK$7,AI71-ROUND(AI71/$AK$7,0)*($AK$7-1),0)))</f>
        <v>0</v>
      </c>
      <c r="AK71" s="418">
        <f>IF(D71&gt;=AK$68,AI71,ROUND(AI71/AK$68,0)*D71)</f>
        <v>257</v>
      </c>
      <c r="AL71" s="409">
        <f>'Ｓ４４（1969）'!$AK$137</f>
        <v>21263</v>
      </c>
      <c r="AM71" s="418">
        <f>IF(D71=0,0,IF(D71&lt;$AN$7,ROUND(AL71/$AN$7,0),IF(D71=$AN$7,AL71-ROUND(AL71/$AN$7,0)*($AN$7-1),0)))</f>
        <v>443</v>
      </c>
      <c r="AN71" s="418">
        <f>IF(D71&gt;=AN$68,AL71,ROUND(AL71/AN$68,0)*D71)</f>
        <v>19049</v>
      </c>
      <c r="AO71" s="409">
        <f>'Ｓ４４（1969）'!$AK$138</f>
        <v>0</v>
      </c>
      <c r="AP71" s="418">
        <f>IF(D71=0,0,IF(D71&lt;$AQ$7,ROUND(AO71/$AQ$7,0),IF(D71=$AQ$7,AO71-ROUND(AO71/$AQ$7,0)*($AQ$7-1),0)))</f>
        <v>0</v>
      </c>
      <c r="AQ71" s="418">
        <f>IF(D71&gt;=AQ$68,AO71,ROUND(AO71/AQ$68,0)*D71)</f>
        <v>0</v>
      </c>
      <c r="AR71" s="409">
        <f>'Ｓ４４（1969）'!$AK$139</f>
        <v>0</v>
      </c>
      <c r="AS71" s="418">
        <f>IF(D71=0,0,IF(D71&lt;$AT$7,ROUND(AR71/$AT$7,0),IF(D71=$AT$7,AR71-ROUND(AR71/$AT$7,0)*($AT$7-1),0)))</f>
        <v>0</v>
      </c>
      <c r="AT71" s="418">
        <f>IF(D71&gt;=AT$68,AR71,ROUND(AR71/AT$68,0)*D71)</f>
        <v>0</v>
      </c>
      <c r="AU71" s="409">
        <f>'Ｓ４４（1969）'!$AK$140</f>
        <v>0</v>
      </c>
      <c r="AV71" s="418">
        <f>IF(D71=0,0,IF(D71&lt;$AW$7,ROUND(AU71/$AW$7,0),IF(D71=$AW$7,AU71-ROUND(AU71/$AW$7,0)*($AW$7-1),0)))</f>
        <v>0</v>
      </c>
      <c r="AW71" s="418">
        <f>IF(D71&gt;=AW$68,AU71,ROUND(AU71/AW$68,0)*D71)</f>
        <v>0</v>
      </c>
      <c r="AX71" s="409">
        <f>'Ｓ４４（1969）'!$AK$141</f>
        <v>2207</v>
      </c>
      <c r="AY71" s="418">
        <f>IF(D71=0,0,IF(D71&lt;$AZ$7,ROUND(AX71/$AZ$7,0),IF(D71=$AZ$7,AX71-ROUND(AX71/$AZ$7,0)*($AZ$7-1),0)))</f>
        <v>0</v>
      </c>
      <c r="AZ71" s="418">
        <f>IF(D71&gt;=AZ$68,AX71,ROUND(AX71/AZ$68,0)*D71)</f>
        <v>2207</v>
      </c>
      <c r="BA71" s="409">
        <f>'Ｓ４４（1969）'!$AK$142</f>
        <v>0</v>
      </c>
      <c r="BB71" s="418">
        <f>IF(D71=0,0,IF(D71&lt;$BC$7,ROUND(BA71/$BC$7,0),IF(D71=$BC$7,BA71-ROUND(BA71/$BC$7,0)*($BC$7-1),0)))</f>
        <v>0</v>
      </c>
      <c r="BC71" s="418">
        <f>IF(D71&gt;=BC$68,BA71,ROUND(BA71/BC$68,0)*D71)</f>
        <v>0</v>
      </c>
      <c r="BD71" s="409">
        <f>'Ｓ４４（1969）'!$AK$143</f>
        <v>0</v>
      </c>
      <c r="BE71" s="418">
        <f>IF(D71=0,0,IF(D71&lt;$BF$7,ROUND(BD71/$BF$7,0),IF(D71=$BF$7,BD71-ROUND(BD71/$BF$7,0)*($BF$7-1),0)))</f>
        <v>0</v>
      </c>
      <c r="BF71" s="417">
        <f>IF(D71&gt;=BF$68,BD71,ROUND(BD71/BF$68,0)*D71)</f>
        <v>0</v>
      </c>
      <c r="BG71" s="409">
        <f>'Ｓ４４（1969）'!$AK$145</f>
        <v>0</v>
      </c>
      <c r="BH71" s="418">
        <f>IF(D71=0,0,IF(D71&lt;$BI$7,ROUND(BG71/$BI$7,0),IF(D71=$BI$7,BG71-ROUND(BG71/$BI$7,0)*($BI$7-1),0)))</f>
        <v>0</v>
      </c>
      <c r="BI71" s="418">
        <f>IF(D71&gt;=BI$68,BG71,ROUND(BG71/BI$68,0)*D71)</f>
        <v>0</v>
      </c>
      <c r="BJ71" s="409">
        <f>'Ｓ４４（1969）'!$AK$146</f>
        <v>0</v>
      </c>
      <c r="BK71" s="418">
        <f>IF(D71=0,0,IF(D71&lt;$BL$7,ROUND(BJ71/$BL$7,0),IF(D71=$BL$7,BJ71-ROUND(BJ71/$BL$7,0)*($BL$7-1),0)))</f>
        <v>0</v>
      </c>
      <c r="BL71" s="418">
        <f>IF(D71&gt;=BL$68,BJ71,ROUND(BJ71/BL$68,0)*D71)</f>
        <v>0</v>
      </c>
      <c r="BM71" s="409">
        <f>'Ｓ４４（1969）'!$AK$147</f>
        <v>0</v>
      </c>
      <c r="BN71" s="418">
        <f>IF(D71=0,0,IF(D71&lt;$BO$7,ROUND(BM71/$BO$7,0),IF(D71=$BO$7,BM71-ROUND(BM71/$BO$7,0)*($BO$7-1),0)))</f>
        <v>0</v>
      </c>
      <c r="BO71" s="417">
        <f>IF(D71&gt;=BO$68,BM71,ROUND(BM71/BO$68,0)*D71)</f>
        <v>0</v>
      </c>
      <c r="BP71" s="407">
        <f>'Ｓ４４（1969）'!$AK$148</f>
        <v>0</v>
      </c>
      <c r="BQ71" s="418">
        <f>IF(D71=0,0,IF(D71&lt;$BR$7,ROUND(BP71/$BR$7,0),IF(D71=$BR$7,BP71-ROUND(BP71/$BR$7,0)*($BR$7-1),0)))</f>
        <v>0</v>
      </c>
      <c r="BR71" s="418">
        <f>IF(D71&gt;=BR$68,BP71,ROUND(BP71/BR$68,0)*D71)</f>
        <v>0</v>
      </c>
      <c r="BS71" s="409">
        <f>'Ｓ４４（1969）'!$AK$149</f>
        <v>0</v>
      </c>
      <c r="BT71" s="418">
        <f>IF(D71=0,0,IF(D71&lt;$BU$7,ROUND(BS71/$BU$7,0),IF(D71=$BU$7,BS71-ROUND(BS71/$BU$7,0)*($BU$7-1),0)))</f>
        <v>0</v>
      </c>
      <c r="BU71" s="418">
        <f>IF(D71&gt;=BU$68,BS71,ROUND(BS71/BU$68,0)*D71)</f>
        <v>0</v>
      </c>
      <c r="BV71" s="409">
        <f>'Ｓ４４（1969）'!$AK$150</f>
        <v>0</v>
      </c>
      <c r="BW71" s="418">
        <f>IF(D71=0,0,IF(D71&lt;$BX$7,ROUND(BV71/$BX$7,0),IF(D71=$BX$7,BV71-ROUND(BV71/$BX$7,0)*($BX$7-1),0)))</f>
        <v>0</v>
      </c>
      <c r="BX71" s="418">
        <f>IF(D71&gt;=BX$68,BV71,ROUND(BV71/BX$68,0)*D71)</f>
        <v>0</v>
      </c>
      <c r="BY71" s="409">
        <f>'Ｓ４４（1969）'!$AK$151</f>
        <v>0</v>
      </c>
      <c r="BZ71" s="418">
        <f>IF(D71=0,0,IF(D71&lt;$CA$7,ROUND(BY71/$CA$7,0),IF(D71=$CA$7,BY71-ROUND(BY71/$CA$7,0)*($CA$7-1),0)))</f>
        <v>0</v>
      </c>
      <c r="CA71" s="418">
        <f>IF(D71&gt;=CA$68,BY71,ROUND(BY71/CA$68,0)*D71)</f>
        <v>0</v>
      </c>
      <c r="CB71" s="409">
        <f>'Ｓ４４（1969）'!$AK$152</f>
        <v>0</v>
      </c>
      <c r="CC71" s="418">
        <f>IF(D71=0,0,IF(D71&lt;$CD$7,ROUND(CB71/$CD$7,0),IF(D71=$CD$7,CB71-ROUND(CB71/$CD$7,0)*($CD$7-1),0)))</f>
        <v>0</v>
      </c>
      <c r="CD71" s="418">
        <f>IF(D71&gt;=CD$68,CB71,ROUND(CB71/CD$68,0)*D71)</f>
        <v>0</v>
      </c>
      <c r="CE71" s="409">
        <f>'Ｓ４４（1969）'!$AK$153</f>
        <v>0</v>
      </c>
      <c r="CF71" s="418">
        <f>IF(D71=0,0,IF(D71&lt;$CG$7,ROUND(CE71/$CG$7,0),IF(D71=$CG$7,CE71-ROUND(CE71/$CG$7,0)*($CG$7-1),0)))</f>
        <v>0</v>
      </c>
      <c r="CG71" s="418">
        <f>IF(D71&gt;=CG$68,CE71,ROUND(CE71/CG$68,0)*D71)</f>
        <v>0</v>
      </c>
      <c r="CH71" s="409">
        <f>'Ｓ４４（1969）'!$AK$155</f>
        <v>0</v>
      </c>
      <c r="CI71" s="418">
        <f>IF(D71=0,0,IF(D71&lt;$CJ$7,ROUND(CH71/$CJ$7,0),IF(D71=$CJ$7,CH71-ROUND(CH71/$CJ$7,0)*($CJ$7-1),0)))</f>
        <v>0</v>
      </c>
      <c r="CJ71" s="418">
        <f>IF(D71&gt;=CJ$68,CH71,ROUND(CH71/CJ$68,0)*D71)</f>
        <v>0</v>
      </c>
      <c r="CK71" s="409">
        <f>'Ｓ４４（1969）'!$AK$156</f>
        <v>0</v>
      </c>
      <c r="CL71" s="418">
        <f>IF(D71=0,0,IF(D71&lt;$CM$7,ROUND(CK71/$CM$7,0),IF(D71=$CM$7,CK71-ROUND(CK71/$CM$7,0)*($CM$7-1),0)))</f>
        <v>0</v>
      </c>
      <c r="CM71" s="418">
        <f>IF(D71&gt;=CM$68,CK71,ROUND(CK71/CM$68,0)*D71)</f>
        <v>0</v>
      </c>
      <c r="CN71" s="409">
        <f>'Ｓ４４（1969）'!$AK$157</f>
        <v>0</v>
      </c>
      <c r="CO71" s="418">
        <f>IF(D71=0,0,IF(D71&lt;$CP$7,ROUND(CN71/$CP$7,0),IF(D71=$CP$7,CN71-ROUND(CN71/$CP$7,0)*($CP$7-1),0)))</f>
        <v>0</v>
      </c>
      <c r="CP71" s="418">
        <f>IF(D71&gt;=CP$68,CN71,ROUND(CN71/CP$68,0)*D71)</f>
        <v>0</v>
      </c>
      <c r="CQ71" s="409">
        <f>'Ｓ４４（1969）'!$AK$158</f>
        <v>0</v>
      </c>
      <c r="CR71" s="418">
        <f>IF(D71=0,0,IF(D71&lt;$CS$7,ROUND(CQ71/$CS$7,0),IF(D71=$CS$7,CQ71-ROUND(CQ71/$CS$7,0)*($CS$7-1),0)))</f>
        <v>0</v>
      </c>
      <c r="CS71" s="418">
        <f>IF(D71&gt;=CS$68,CQ71,ROUND(CQ71/CS$68,0)*D71)</f>
        <v>0</v>
      </c>
      <c r="CT71" s="409">
        <f>'Ｓ４４（1969）'!$AK$159</f>
        <v>0</v>
      </c>
      <c r="CU71" s="418">
        <f>IF(D71=0,0,IF(D71&lt;$CV$7,ROUND(CT71/$CV$7,0),IF(D71=$CV$7,CT71-ROUND(CT71/$CV$7,0)*($CV$7-1),0)))</f>
        <v>0</v>
      </c>
      <c r="CV71" s="418">
        <f>IF(D71&gt;=CV$68,CT71,ROUND(CT71/CV$68,0)*D71)</f>
        <v>0</v>
      </c>
      <c r="CW71" s="409">
        <f>'Ｓ４４（1969）'!$AK$160</f>
        <v>0</v>
      </c>
      <c r="CX71" s="418">
        <f>IF(D71=0,0,IF(D71&lt;$CY$7,ROUND(CW71/$CY$7,0),IF(D71=$CY$7,CW71-ROUND(CW71/$CY$7,0)*($CY$7-1),0)))</f>
        <v>0</v>
      </c>
      <c r="CY71" s="418">
        <f>IF(D71&gt;=CY$68,CW71,ROUND(CW71/CY$68,0)*D71)</f>
        <v>0</v>
      </c>
      <c r="CZ71" s="409">
        <f>'Ｓ４４（1969）'!$AK$161</f>
        <v>0</v>
      </c>
      <c r="DA71" s="418">
        <f>IF(D71=0,0,IF(D71&lt;$DB$7,ROUND(CZ71/$DB$7,0),IF(D71=$DB$7,CZ71-ROUND(CZ71/$DB$7,0)*($DB$7-1),0)))</f>
        <v>0</v>
      </c>
      <c r="DB71" s="418">
        <f>IF(D71&gt;=DB$68,CZ71,ROUND(CZ71/DB$68,0)*D71)</f>
        <v>0</v>
      </c>
      <c r="DC71" s="409">
        <f>'Ｓ４４（1969）'!$AK$162</f>
        <v>0</v>
      </c>
      <c r="DD71" s="418">
        <f>IF(D71=0,0,IF(D71&lt;$DE$7,ROUND(DC71/$DE$7,0),IF(D71=$DE$7,DC71-ROUND(DC71/$DE$7,0)*($DE$7-1),0)))</f>
        <v>0</v>
      </c>
      <c r="DE71" s="417">
        <f>IF(D71&gt;=DE$68,DC71,ROUND(DC71/DE$68,0)*D71)</f>
        <v>0</v>
      </c>
      <c r="DF71" s="409">
        <f>'Ｓ４４（1969）'!$AK$164</f>
        <v>0</v>
      </c>
      <c r="DG71" s="418">
        <f>IF(D71=0,0,IF(D71&lt;$DH$7,ROUND(DF71/$DH$7,0),IF(D71=$DH$7,DF71-ROUND(DF71/$DH$7,0)*($DH$7-1),0)))</f>
        <v>0</v>
      </c>
      <c r="DH71" s="418">
        <f>IF(D71&gt;=DH$68,DF71,ROUND(DF71/DH$68,0)*D71)</f>
        <v>0</v>
      </c>
      <c r="DI71" s="409">
        <f>'Ｓ４４（1969）'!$AK$165</f>
        <v>0</v>
      </c>
      <c r="DJ71" s="418">
        <f>IF(D71=0,0,IF(D71&lt;$DK$7,ROUND(DI71/$DK$7,0),IF(D71=$DK$7,DI71-ROUND(DI71/$DK$7,0)*($DK$7-1),0)))</f>
        <v>0</v>
      </c>
      <c r="DK71" s="417">
        <f>IF(D71&gt;=DK$68,DI71,ROUND(DI71/DK$68,0)*D71)</f>
        <v>0</v>
      </c>
      <c r="DL71" s="409">
        <f>'Ｓ４４（1969）'!$AK$166</f>
        <v>180</v>
      </c>
      <c r="DM71" s="418">
        <f>IF(D71=0,0,IF(D71&lt;$DN$7,ROUND(DL71/$DN$7,0),IF(D71=$DN$7,DL71-ROUND(DL71/$DN$7,0)*($DN$7-1),0)))</f>
        <v>4</v>
      </c>
      <c r="DN71" s="418">
        <f>IF(D71&gt;=DN$68,DL71,ROUND(DL71/DN$68,0)*D71)</f>
        <v>172</v>
      </c>
      <c r="DO71" s="409">
        <f>'Ｓ４４（1969）'!$AK$167</f>
        <v>0</v>
      </c>
      <c r="DP71" s="418">
        <f>IF(D71=0,0,IF(D71&lt;$DQ$7,ROUND(DO71/$DQ$7,0),IF(D71=$DQ$7,DO71-ROUND(DO71/$DQ$7,0)*($DQ$7-1),0)))</f>
        <v>0</v>
      </c>
      <c r="DQ71" s="418">
        <f>IF(D71&gt;=DQ$68,DO71,ROUND(DO71/DQ$68,0)*D71)</f>
        <v>0</v>
      </c>
      <c r="DR71" s="409">
        <f>'Ｓ４４（1969）'!$AK$168</f>
        <v>0</v>
      </c>
      <c r="DS71" s="418">
        <f>IF(D71=0,0,IF(D71&lt;$DT$7,ROUND(DR71/$DT$7,0),IF(D71=$DT$7,DR71-ROUND(DR71/$DT$7,0)*($DT$7-1),0)))</f>
        <v>0</v>
      </c>
      <c r="DT71" s="418">
        <f>IF(D71&gt;=DT$68,DR71,ROUND(DR71/DT$68,0)*D71)</f>
        <v>0</v>
      </c>
      <c r="DU71" s="409">
        <f>'Ｓ４４（1969）'!$AK$169</f>
        <v>0</v>
      </c>
      <c r="DV71" s="418">
        <f>IF(D71=0,0,IF(D71&lt;$DW$7,ROUND(DU71/$DW$7,0),IF(D71=$DW$7,DU71-ROUND(DU71/$DW$7,0)*($DW$7-1),0)))</f>
        <v>0</v>
      </c>
      <c r="DW71" s="418">
        <f>IF(D71&gt;=DW$68,DU71,ROUND(DU71/DW$68,0)*D71)</f>
        <v>0</v>
      </c>
      <c r="DX71" s="409">
        <f>'Ｓ４４（1969）'!$AK$170</f>
        <v>0</v>
      </c>
      <c r="DY71" s="418">
        <f>IF(D71=0,0,IF(D71&lt;$DZ$7,ROUND(DX71/$DZ$7,0),IF(D71=$DZ$7,DX71-ROUND(DX71/$DZ$7,0)*($DZ$7-1),0)))</f>
        <v>0</v>
      </c>
      <c r="DZ71" s="418">
        <f>IF(D71&gt;=DZ$68,DX71,ROUND(DX71/DZ$68,0)*D71)</f>
        <v>0</v>
      </c>
      <c r="EA71" s="409">
        <f>'Ｓ４４（1969）'!$AK$171</f>
        <v>0</v>
      </c>
      <c r="EB71" s="418">
        <f>IF(D71=0,0,IF(D71&lt;$EC$7,ROUND(EA71/$EC$7,0),IF(D71=$EC$7,EA71-ROUND(EA71/$EC$7,0)*($EC$7-1),0)))</f>
        <v>0</v>
      </c>
      <c r="EC71" s="418">
        <f>IF(D71&gt;=EC$68,EA71,ROUND(EA71/EC$68,0)*D71)</f>
        <v>0</v>
      </c>
      <c r="ED71" s="409">
        <f>'Ｓ４４（1969）'!$AK$172</f>
        <v>0</v>
      </c>
      <c r="EE71" s="418">
        <f>IF(D71=0,0,IF(D71&lt;$EF$7,ROUND(ED71/$EF$7,0),IF(D71=$EF$7,ED71-ROUND(ED71/$EF$7,0)*($EF$7-1),0)))</f>
        <v>0</v>
      </c>
      <c r="EF71" s="418">
        <f>IF(D71&gt;=EF$68,ED71,ROUND(ED71/EF$68,0)*D71)</f>
        <v>0</v>
      </c>
      <c r="EG71" s="409">
        <f>'Ｓ４４（1969）'!$AK$173</f>
        <v>860</v>
      </c>
      <c r="EH71" s="418">
        <f>IF(D71=0,0,IF(D71&lt;$EI$7,ROUND(EG71/$EI$7,0),IF(D71=$EI$7,EG71-ROUND(EG71/$EI$7,0)*($EI$7-1),0)))</f>
        <v>17</v>
      </c>
      <c r="EI71" s="418">
        <f>IF(D71&gt;=EI$68,EG71,ROUND(EG71/EI$68,0)*D71)</f>
        <v>731</v>
      </c>
      <c r="EJ71" s="409">
        <f>'Ｓ４４（1969）'!$AK$174</f>
        <v>0</v>
      </c>
      <c r="EK71" s="418">
        <f>IF(D71=0,0,IF(D71&lt;$EL$7,ROUND(EJ71/$EL$7,0),IF(D71=$EL$7,EJ71-ROUND(EJ71/$EL$7,0)*($EL$7-1),0)))</f>
        <v>0</v>
      </c>
      <c r="EL71" s="417">
        <f>IF(D71&gt;=EL$68,EJ71,ROUND(EJ71/EL$68,0)*D71)</f>
        <v>0</v>
      </c>
      <c r="EM71" s="409">
        <f>'Ｓ４４（1969）'!$AK$175</f>
        <v>0</v>
      </c>
      <c r="EN71" s="418">
        <f>IF(D71=0,0,IF(D71&lt;$EO$7,ROUND(EM71/$EO$7,0),IF(D71=$EO$7,EM71-ROUND(EM71/$EO$7,0)*($EO$7-1),0)))</f>
        <v>0</v>
      </c>
      <c r="EO71" s="436">
        <f>IF(D71&gt;=EO$68,EM71,ROUND(EM71/EO$68,0)*D71)</f>
        <v>0</v>
      </c>
      <c r="EP71" s="407">
        <f t="shared" ref="EP71:ER72" si="206">E71+H71+K71+N71+Q71+T71+W71+Z71+AC71+AF71+AI71+AL71+AO71+AR71+AU71+AX71+BA71+BD71+BG71+BJ71+BM71+BP71+BS71+BV71+BY71+CB71+CE71+CH71+CK71+CN71+CQ71+CT71+CW71+CZ71+DC71+DF71+DI71+DL71+DO71+DR71+DU71+DX71+EA71+ED71+EG71+EJ71+EM71</f>
        <v>24767</v>
      </c>
      <c r="EQ71" s="412">
        <f t="shared" si="206"/>
        <v>464</v>
      </c>
      <c r="ER71" s="410">
        <f t="shared" si="206"/>
        <v>22416</v>
      </c>
    </row>
    <row r="72" spans="1:148" ht="16.5" customHeight="1">
      <c r="A72" s="376"/>
      <c r="B72" s="413"/>
      <c r="C72" s="414">
        <v>45</v>
      </c>
      <c r="D72" s="415">
        <f t="shared" ref="D72:D108" si="207">D73+1</f>
        <v>42</v>
      </c>
      <c r="E72" s="407">
        <f>'Ｓ４５（1970）'!$AK$124</f>
        <v>0</v>
      </c>
      <c r="F72" s="418">
        <f>IF(D72=0,0,IF(D72&lt;$G$7,ROUND(E72/$G$7,0),IF(D72=$G$7,E72-ROUND(E72/$G$7,0)*($G$7-1),0)))</f>
        <v>0</v>
      </c>
      <c r="G72" s="418">
        <f>IF(D72&gt;=$G$68,E72,ROUND(E72/$G$68,0)*D72)</f>
        <v>0</v>
      </c>
      <c r="H72" s="409">
        <f>'Ｓ４５（1970）'!$AK$125</f>
        <v>0</v>
      </c>
      <c r="I72" s="418">
        <f>IF(D72=0,0,IF(D72&lt;$J$7,ROUND(H72/$J$7,0),IF(D72=$J$7,H72-ROUND(H72/$J$7,0)*($J$7-1),0)))</f>
        <v>0</v>
      </c>
      <c r="J72" s="417">
        <f>IF(D72&gt;=$J$68,H72,ROUND(H72/$J$68,0)*D72)</f>
        <v>0</v>
      </c>
      <c r="K72" s="409">
        <f>'Ｓ４５（1970）'!$AK$127</f>
        <v>750</v>
      </c>
      <c r="L72" s="418">
        <f>IF(D72=0,0,IF(D72&lt;$M$7,ROUND(K72/$M$7,0),IF(D72=$M$7,K72-ROUND(K72/$M$7,0)*($M$7-1),0)))</f>
        <v>0</v>
      </c>
      <c r="M72" s="418">
        <f>IF(D72&gt;=$M$68,K72,ROUND(K72/$M$68,0)*D72)</f>
        <v>750</v>
      </c>
      <c r="N72" s="409">
        <f>'Ｓ４５（1970）'!$AK$128</f>
        <v>1000</v>
      </c>
      <c r="O72" s="418">
        <f>IF(D72=0,0,IF(D72&lt;$P$7,ROUND(N72/$P$7,0),IF(D72=$P$7,N72-ROUND(N72/$P$7,0)*($P$7-1),0)))</f>
        <v>0</v>
      </c>
      <c r="P72" s="417">
        <f>IF(D72&gt;=$P$68,N72,ROUND(N72/$P$68,0)*D72)</f>
        <v>1000</v>
      </c>
      <c r="Q72" s="409">
        <f>'Ｓ４５（1970）'!$AK$130</f>
        <v>0</v>
      </c>
      <c r="R72" s="418">
        <f>IF(D72=0,0,IF(D72&lt;$S$7,ROUND(Q72/$S$7,0),IF(D72=$S$7,Q72-ROUND(Q72/$S$7,0)*($S$7-1),0)))</f>
        <v>0</v>
      </c>
      <c r="S72" s="418">
        <f>IF(D72&gt;=S$68,Q72,ROUND(Q72/S$68,0)*D72)</f>
        <v>0</v>
      </c>
      <c r="T72" s="409">
        <f>'Ｓ４５（1970）'!$AK$131</f>
        <v>0</v>
      </c>
      <c r="U72" s="418">
        <f>IF(D72=0,0,IF(D72&lt;$V$7,ROUND(T72/$V$7,0),IF(D72=$V$7,T72-ROUND(T72/$V$7,0)*($V$7-1),0)))</f>
        <v>0</v>
      </c>
      <c r="V72" s="418">
        <f>IF(D72&gt;=V$68,T72,ROUND(T72/V$68,0)*D72)</f>
        <v>0</v>
      </c>
      <c r="W72" s="409">
        <f>'Ｓ４５（1970）'!$AK$132</f>
        <v>0</v>
      </c>
      <c r="X72" s="418">
        <f>IF(D72=0,0,IF(D72&lt;$Y$7,ROUND(W72/$Y$7,0),IF(D72=$Y$7,W72-ROUND(W72/$Y$7,0)*($Y$7-1),0)))</f>
        <v>0</v>
      </c>
      <c r="Y72" s="418">
        <f>IF(D72&gt;=Y$68,W72,ROUND(W72/Y$68,0)*D72)</f>
        <v>0</v>
      </c>
      <c r="Z72" s="409">
        <f>'Ｓ４５（1970）'!$AK$133</f>
        <v>0</v>
      </c>
      <c r="AA72" s="418">
        <f>IF(D72=0,0,IF(D72&lt;$AB$7,ROUND(Z72/$AB$7,0),IF(D72=$AB$7,Z72-ROUND(Z72/$AB$7,0)*($AB$7-1),0)))</f>
        <v>0</v>
      </c>
      <c r="AB72" s="418">
        <f>IF(D72&gt;=AB$68,Z72,ROUND(Z72/AB$68,0)*D72)</f>
        <v>0</v>
      </c>
      <c r="AC72" s="409">
        <f>'Ｓ４５（1970）'!$AK$134</f>
        <v>0</v>
      </c>
      <c r="AD72" s="418">
        <f>IF(D72=0,0,IF(D72&lt;$AE$7,ROUND(AC72/$AE$7,0),IF(D72=$AE$7,AC72-ROUND(AC72/$AE$7,0)*($AE$7-1),0)))</f>
        <v>0</v>
      </c>
      <c r="AE72" s="417">
        <f>IF(D72&gt;=AE$68,AC72,ROUND(AC72/AE$68,0)*D72)</f>
        <v>0</v>
      </c>
      <c r="AF72" s="409">
        <f>'Ｓ４５（1970）'!$AK$135</f>
        <v>0</v>
      </c>
      <c r="AG72" s="418">
        <f>IF(D72=0,0,IF(D72&lt;$AH$7,ROUND(AF72/$AH$7,0),IF(D72=$AH$7,AF72-ROUND(AF72/$AH$7,0)*($AH$7-1),0)))</f>
        <v>0</v>
      </c>
      <c r="AH72" s="417">
        <f>IF(D72&gt;=AH$68,AF72,ROUND(AF72/AH$68,0)*D72)</f>
        <v>0</v>
      </c>
      <c r="AI72" s="409">
        <f>'Ｓ４５（1970）'!$AK$136</f>
        <v>0</v>
      </c>
      <c r="AJ72" s="418">
        <f>IF(D72=0,0,IF(D72&lt;$AK$7,ROUND(AI72/$AK$7,0),IF(D72=$AK$7,AI72-ROUND(AI72/$AK$7,0)*($AK$7-1),0)))</f>
        <v>0</v>
      </c>
      <c r="AK72" s="418">
        <f>IF(D72&gt;=AK$68,AI72,ROUND(AI72/AK$68,0)*D72)</f>
        <v>0</v>
      </c>
      <c r="AL72" s="409">
        <f>'Ｓ４５（1970）'!$AK$137</f>
        <v>16065</v>
      </c>
      <c r="AM72" s="418">
        <f>IF(D72=0,0,IF(D72&lt;$AN$7,ROUND(AL72/$AN$7,0),IF(D72=$AN$7,AL72-ROUND(AL72/$AN$7,0)*($AN$7-1),0)))</f>
        <v>335</v>
      </c>
      <c r="AN72" s="418">
        <f>IF(D72&gt;=AN$68,AL72,ROUND(AL72/AN$68,0)*D72)</f>
        <v>14070</v>
      </c>
      <c r="AO72" s="409">
        <f>'Ｓ４５（1970）'!$AK$138</f>
        <v>0</v>
      </c>
      <c r="AP72" s="418">
        <f>IF(D72=0,0,IF(D72&lt;$AQ$7,ROUND(AO72/$AQ$7,0),IF(D72=$AQ$7,AO72-ROUND(AO72/$AQ$7,0)*($AQ$7-1),0)))</f>
        <v>0</v>
      </c>
      <c r="AQ72" s="418">
        <f>IF(D72&gt;=AQ$68,AO72,ROUND(AO72/AQ$68,0)*D72)</f>
        <v>0</v>
      </c>
      <c r="AR72" s="409">
        <f>'Ｓ４５（1970）'!$AK$139</f>
        <v>0</v>
      </c>
      <c r="AS72" s="418">
        <f>IF(D72=0,0,IF(D72&lt;$AT$7,ROUND(AR72/$AT$7,0),IF(D72=$AT$7,AR72-ROUND(AR72/$AT$7,0)*($AT$7-1),0)))</f>
        <v>0</v>
      </c>
      <c r="AT72" s="418">
        <f>IF(D72&gt;=AT$68,AR72,ROUND(AR72/AT$68,0)*D72)</f>
        <v>0</v>
      </c>
      <c r="AU72" s="409">
        <f>'Ｓ４５（1970）'!$AK$140</f>
        <v>0</v>
      </c>
      <c r="AV72" s="418">
        <f>IF(D72=0,0,IF(D72&lt;$AW$7,ROUND(AU72/$AW$7,0),IF(D72=$AW$7,AU72-ROUND(AU72/$AW$7,0)*($AW$7-1),0)))</f>
        <v>0</v>
      </c>
      <c r="AW72" s="418">
        <f>IF(D72&gt;=AW$68,AU72,ROUND(AU72/AW$68,0)*D72)</f>
        <v>0</v>
      </c>
      <c r="AX72" s="409">
        <f>'Ｓ４５（1970）'!$AK$141</f>
        <v>0</v>
      </c>
      <c r="AY72" s="418">
        <f>IF(D72=0,0,IF(D72&lt;$AZ$7,ROUND(AX72/$AZ$7,0),IF(D72=$AZ$7,AX72-ROUND(AX72/$AZ$7,0)*($AZ$7-1),0)))</f>
        <v>0</v>
      </c>
      <c r="AZ72" s="418">
        <f>IF(D72&gt;=AZ$68,AX72,ROUND(AX72/AZ$68,0)*D72)</f>
        <v>0</v>
      </c>
      <c r="BA72" s="409">
        <f>'Ｓ４５（1970）'!$AK$142</f>
        <v>0</v>
      </c>
      <c r="BB72" s="418">
        <f>IF(D72=0,0,IF(D72&lt;$BC$7,ROUND(BA72/$BC$7,0),IF(D72=$BC$7,BA72-ROUND(BA72/$BC$7,0)*($BC$7-1),0)))</f>
        <v>0</v>
      </c>
      <c r="BC72" s="418">
        <f>IF(D72&gt;=BC$68,BA72,ROUND(BA72/BC$68,0)*D72)</f>
        <v>0</v>
      </c>
      <c r="BD72" s="409">
        <f>'Ｓ４５（1970）'!$AK$143</f>
        <v>1349</v>
      </c>
      <c r="BE72" s="418">
        <f>IF(D72=0,0,IF(D72&lt;$BF$7,ROUND(BD72/$BF$7,0),IF(D72=$BF$7,BD72-ROUND(BD72/$BF$7,0)*($BF$7-1),0)))</f>
        <v>0</v>
      </c>
      <c r="BF72" s="417">
        <f>IF(D72&gt;=BF$68,BD72,ROUND(BD72/BF$68,0)*D72)</f>
        <v>1349</v>
      </c>
      <c r="BG72" s="409">
        <f>'Ｓ４５（1970）'!$AK$145</f>
        <v>0</v>
      </c>
      <c r="BH72" s="418">
        <f>IF(D72=0,0,IF(D72&lt;$BI$7,ROUND(BG72/$BI$7,0),IF(D72=$BI$7,BG72-ROUND(BG72/$BI$7,0)*($BI$7-1),0)))</f>
        <v>0</v>
      </c>
      <c r="BI72" s="418">
        <f>IF(D72&gt;=BI$68,BG72,ROUND(BG72/BI$68,0)*D72)</f>
        <v>0</v>
      </c>
      <c r="BJ72" s="409">
        <f>'Ｓ４５（1970）'!$AK$146</f>
        <v>0</v>
      </c>
      <c r="BK72" s="418">
        <f>IF(D72=0,0,IF(D72&lt;$BL$7,ROUND(BJ72/$BL$7,0),IF(D72=$BL$7,BJ72-ROUND(BJ72/$BL$7,0)*($BL$7-1),0)))</f>
        <v>0</v>
      </c>
      <c r="BL72" s="418">
        <f>IF(D72&gt;=BL$68,BJ72,ROUND(BJ72/BL$68,0)*D72)</f>
        <v>0</v>
      </c>
      <c r="BM72" s="409">
        <f>'Ｓ４５（1970）'!$AK$147</f>
        <v>0</v>
      </c>
      <c r="BN72" s="418">
        <f>IF(D72=0,0,IF(D72&lt;$BO$7,ROUND(BM72/$BO$7,0),IF(D72=$BO$7,BM72-ROUND(BM72/$BO$7,0)*($BO$7-1),0)))</f>
        <v>0</v>
      </c>
      <c r="BO72" s="417">
        <f>IF(D72&gt;=BO$68,BM72,ROUND(BM72/BO$68,0)*D72)</f>
        <v>0</v>
      </c>
      <c r="BP72" s="407">
        <f>'Ｓ４５（1970）'!$AK$148</f>
        <v>0</v>
      </c>
      <c r="BQ72" s="418">
        <f>IF(D72=0,0,IF(D72&lt;$BR$7,ROUND(BP72/$BR$7,0),IF(D72=$BR$7,BP72-ROUND(BP72/$BR$7,0)*($BR$7-1),0)))</f>
        <v>0</v>
      </c>
      <c r="BR72" s="418">
        <f>IF(D72&gt;=BR$68,BP72,ROUND(BP72/BR$68,0)*D72)</f>
        <v>0</v>
      </c>
      <c r="BS72" s="409">
        <f>'Ｓ４５（1970）'!$AK$149</f>
        <v>0</v>
      </c>
      <c r="BT72" s="418">
        <f>IF(D72=0,0,IF(D72&lt;$BU$7,ROUND(BS72/$BU$7,0),IF(D72=$BU$7,BS72-ROUND(BS72/$BU$7,0)*($BU$7-1),0)))</f>
        <v>0</v>
      </c>
      <c r="BU72" s="418">
        <f>IF(D72&gt;=BU$68,BS72,ROUND(BS72/BU$68,0)*D72)</f>
        <v>0</v>
      </c>
      <c r="BV72" s="409">
        <f>'Ｓ４５（1970）'!$AK$150</f>
        <v>0</v>
      </c>
      <c r="BW72" s="418">
        <f>IF(D72=0,0,IF(D72&lt;$BX$7,ROUND(BV72/$BX$7,0),IF(D72=$BX$7,BV72-ROUND(BV72/$BX$7,0)*($BX$7-1),0)))</f>
        <v>0</v>
      </c>
      <c r="BX72" s="418">
        <f>IF(D72&gt;=BX$68,BV72,ROUND(BV72/BX$68,0)*D72)</f>
        <v>0</v>
      </c>
      <c r="BY72" s="409">
        <f>'Ｓ４５（1970）'!$AK$151</f>
        <v>0</v>
      </c>
      <c r="BZ72" s="418">
        <f>IF(D72=0,0,IF(D72&lt;$CA$7,ROUND(BY72/$CA$7,0),IF(D72=$CA$7,BY72-ROUND(BY72/$CA$7,0)*($CA$7-1),0)))</f>
        <v>0</v>
      </c>
      <c r="CA72" s="418">
        <f>IF(D72&gt;=CA$68,BY72,ROUND(BY72/CA$68,0)*D72)</f>
        <v>0</v>
      </c>
      <c r="CB72" s="409">
        <f>'Ｓ４５（1970）'!$AK$152</f>
        <v>0</v>
      </c>
      <c r="CC72" s="418">
        <f>IF(D72=0,0,IF(D72&lt;$CD$7,ROUND(CB72/$CD$7,0),IF(D72=$CD$7,CB72-ROUND(CB72/$CD$7,0)*($CD$7-1),0)))</f>
        <v>0</v>
      </c>
      <c r="CD72" s="418">
        <f>IF(D72&gt;=CD$68,CB72,ROUND(CB72/CD$68,0)*D72)</f>
        <v>0</v>
      </c>
      <c r="CE72" s="409">
        <f>'Ｓ４５（1970）'!$AK$153</f>
        <v>0</v>
      </c>
      <c r="CF72" s="418">
        <f>IF(D72=0,0,IF(D72&lt;$CG$7,ROUND(CE72/$CG$7,0),IF(D72=$CG$7,CE72-ROUND(CE72/$CG$7,0)*($CG$7-1),0)))</f>
        <v>0</v>
      </c>
      <c r="CG72" s="418">
        <f>IF(D72&gt;=CG$68,CE72,ROUND(CE72/CG$68,0)*D72)</f>
        <v>0</v>
      </c>
      <c r="CH72" s="409">
        <f>'Ｓ４５（1970）'!$AK$155</f>
        <v>0</v>
      </c>
      <c r="CI72" s="418">
        <f>IF(D72=0,0,IF(D72&lt;$CJ$7,ROUND(CH72/$CJ$7,0),IF(D72=$CJ$7,CH72-ROUND(CH72/$CJ$7,0)*($CJ$7-1),0)))</f>
        <v>0</v>
      </c>
      <c r="CJ72" s="418">
        <f>IF(D72&gt;=CJ$68,CH72,ROUND(CH72/CJ$68,0)*D72)</f>
        <v>0</v>
      </c>
      <c r="CK72" s="409">
        <f>'Ｓ４５（1970）'!$AK$156</f>
        <v>0</v>
      </c>
      <c r="CL72" s="418">
        <f>IF(D72=0,0,IF(D72&lt;$CM$7,ROUND(CK72/$CM$7,0),IF(D72=$CM$7,CK72-ROUND(CK72/$CM$7,0)*($CM$7-1),0)))</f>
        <v>0</v>
      </c>
      <c r="CM72" s="418">
        <f>IF(D72&gt;=CM$68,CK72,ROUND(CK72/CM$68,0)*D72)</f>
        <v>0</v>
      </c>
      <c r="CN72" s="409">
        <f>'Ｓ４５（1970）'!$AK$157</f>
        <v>0</v>
      </c>
      <c r="CO72" s="418">
        <f>IF(D72=0,0,IF(D72&lt;$CP$7,ROUND(CN72/$CP$7,0),IF(D72=$CP$7,CN72-ROUND(CN72/$CP$7,0)*($CP$7-1),0)))</f>
        <v>0</v>
      </c>
      <c r="CP72" s="418">
        <f>IF(D72&gt;=CP$68,CN72,ROUND(CN72/CP$68,0)*D72)</f>
        <v>0</v>
      </c>
      <c r="CQ72" s="409">
        <f>'Ｓ４５（1970）'!$AK$158</f>
        <v>0</v>
      </c>
      <c r="CR72" s="418">
        <f>IF(D72=0,0,IF(D72&lt;$CS$7,ROUND(CQ72/$CS$7,0),IF(D72=$CS$7,CQ72-ROUND(CQ72/$CS$7,0)*($CS$7-1),0)))</f>
        <v>0</v>
      </c>
      <c r="CS72" s="418">
        <f>IF(D72&gt;=CS$68,CQ72,ROUND(CQ72/CS$68,0)*D72)</f>
        <v>0</v>
      </c>
      <c r="CT72" s="409">
        <f>'Ｓ４５（1970）'!$AK$159</f>
        <v>0</v>
      </c>
      <c r="CU72" s="418">
        <f>IF(D72=0,0,IF(D72&lt;$CV$7,ROUND(CT72/$CV$7,0),IF(D72=$CV$7,CT72-ROUND(CT72/$CV$7,0)*($CV$7-1),0)))</f>
        <v>0</v>
      </c>
      <c r="CV72" s="418">
        <f>IF(D72&gt;=CV$68,CT72,ROUND(CT72/CV$68,0)*D72)</f>
        <v>0</v>
      </c>
      <c r="CW72" s="409">
        <f>'Ｓ４５（1970）'!$AK$160</f>
        <v>0</v>
      </c>
      <c r="CX72" s="418">
        <f>IF(D72=0,0,IF(D72&lt;$CY$7,ROUND(CW72/$CY$7,0),IF(D72=$CY$7,CW72-ROUND(CW72/$CY$7,0)*($CY$7-1),0)))</f>
        <v>0</v>
      </c>
      <c r="CY72" s="418">
        <f>IF(D72&gt;=CY$68,CW72,ROUND(CW72/CY$68,0)*D72)</f>
        <v>0</v>
      </c>
      <c r="CZ72" s="409">
        <f>'Ｓ４５（1970）'!$AK$161</f>
        <v>0</v>
      </c>
      <c r="DA72" s="418">
        <f>IF(D72=0,0,IF(D72&lt;$DB$7,ROUND(CZ72/$DB$7,0),IF(D72=$DB$7,CZ72-ROUND(CZ72/$DB$7,0)*($DB$7-1),0)))</f>
        <v>0</v>
      </c>
      <c r="DB72" s="418">
        <f>IF(D72&gt;=DB$68,CZ72,ROUND(CZ72/DB$68,0)*D72)</f>
        <v>0</v>
      </c>
      <c r="DC72" s="409">
        <f>'Ｓ４５（1970）'!$AK$162</f>
        <v>0</v>
      </c>
      <c r="DD72" s="418">
        <f>IF(D72=0,0,IF(D72&lt;$DE$7,ROUND(DC72/$DE$7,0),IF(D72=$DE$7,DC72-ROUND(DC72/$DE$7,0)*($DE$7-1),0)))</f>
        <v>0</v>
      </c>
      <c r="DE72" s="417">
        <f>IF(D72&gt;=DE$68,DC72,ROUND(DC72/DE$68,0)*D72)</f>
        <v>0</v>
      </c>
      <c r="DF72" s="409">
        <f>'Ｓ４５（1970）'!$AK$164</f>
        <v>0</v>
      </c>
      <c r="DG72" s="418">
        <f>IF(D72=0,0,IF(D72&lt;$DH$7,ROUND(DF72/$DH$7,0),IF(D72=$DH$7,DF72-ROUND(DF72/$DH$7,0)*($DH$7-1),0)))</f>
        <v>0</v>
      </c>
      <c r="DH72" s="418">
        <f>IF(D72&gt;=DH$68,DF72,ROUND(DF72/DH$68,0)*D72)</f>
        <v>0</v>
      </c>
      <c r="DI72" s="409">
        <f>'Ｓ４５（1970）'!$AK$165</f>
        <v>0</v>
      </c>
      <c r="DJ72" s="418">
        <f>IF(D72=0,0,IF(D72&lt;$DK$7,ROUND(DI72/$DK$7,0),IF(D72=$DK$7,DI72-ROUND(DI72/$DK$7,0)*($DK$7-1),0)))</f>
        <v>0</v>
      </c>
      <c r="DK72" s="417">
        <f>IF(D72&gt;=DK$68,DI72,ROUND(DI72/DK$68,0)*D72)</f>
        <v>0</v>
      </c>
      <c r="DL72" s="409">
        <f>'Ｓ４５（1970）'!$AK$166</f>
        <v>0</v>
      </c>
      <c r="DM72" s="418">
        <f>IF(D72=0,0,IF(D72&lt;$DN$7,ROUND(DL72/$DN$7,0),IF(D72=$DN$7,DL72-ROUND(DL72/$DN$7,0)*($DN$7-1),0)))</f>
        <v>0</v>
      </c>
      <c r="DN72" s="418">
        <f>IF(D72&gt;=DN$68,DL72,ROUND(DL72/DN$68,0)*D72)</f>
        <v>0</v>
      </c>
      <c r="DO72" s="409">
        <f>'Ｓ４５（1970）'!$AK$167</f>
        <v>0</v>
      </c>
      <c r="DP72" s="418">
        <f>IF(D72=0,0,IF(D72&lt;$DQ$7,ROUND(DO72/$DQ$7,0),IF(D72=$DQ$7,DO72-ROUND(DO72/$DQ$7,0)*($DQ$7-1),0)))</f>
        <v>0</v>
      </c>
      <c r="DQ72" s="418">
        <f>IF(D72&gt;=DQ$68,DO72,ROUND(DO72/DQ$68,0)*D72)</f>
        <v>0</v>
      </c>
      <c r="DR72" s="409">
        <f>'Ｓ４５（1970）'!$AK$168</f>
        <v>0</v>
      </c>
      <c r="DS72" s="418">
        <f>IF(D72=0,0,IF(D72&lt;$DT$7,ROUND(DR72/$DT$7,0),IF(D72=$DT$7,DR72-ROUND(DR72/$DT$7,0)*($DT$7-1),0)))</f>
        <v>0</v>
      </c>
      <c r="DT72" s="418">
        <f>IF(D72&gt;=DT$68,DR72,ROUND(DR72/DT$68,0)*D72)</f>
        <v>0</v>
      </c>
      <c r="DU72" s="409">
        <f>'Ｓ４５（1970）'!$AK$169</f>
        <v>0</v>
      </c>
      <c r="DV72" s="418">
        <f>IF(D72=0,0,IF(D72&lt;$DW$7,ROUND(DU72/$DW$7,0),IF(D72=$DW$7,DU72-ROUND(DU72/$DW$7,0)*($DW$7-1),0)))</f>
        <v>0</v>
      </c>
      <c r="DW72" s="418">
        <f>IF(D72&gt;=DW$68,DU72,ROUND(DU72/DW$68,0)*D72)</f>
        <v>0</v>
      </c>
      <c r="DX72" s="409">
        <f>'Ｓ４５（1970）'!$AK$170</f>
        <v>0</v>
      </c>
      <c r="DY72" s="418">
        <f>IF(D72=0,0,IF(D72&lt;$DZ$7,ROUND(DX72/$DZ$7,0),IF(D72=$DZ$7,DX72-ROUND(DX72/$DZ$7,0)*($DZ$7-1),0)))</f>
        <v>0</v>
      </c>
      <c r="DZ72" s="418">
        <f>IF(D72&gt;=DZ$68,DX72,ROUND(DX72/DZ$68,0)*D72)</f>
        <v>0</v>
      </c>
      <c r="EA72" s="409">
        <f>'Ｓ４５（1970）'!$AK$171</f>
        <v>0</v>
      </c>
      <c r="EB72" s="418">
        <f>IF(D72=0,0,IF(D72&lt;$EC$7,ROUND(EA72/$EC$7,0),IF(D72=$EC$7,EA72-ROUND(EA72/$EC$7,0)*($EC$7-1),0)))</f>
        <v>0</v>
      </c>
      <c r="EC72" s="418">
        <f>IF(D72&gt;=EC$68,EA72,ROUND(EA72/EC$68,0)*D72)</f>
        <v>0</v>
      </c>
      <c r="ED72" s="409">
        <f>'Ｓ４５（1970）'!$AK$172</f>
        <v>0</v>
      </c>
      <c r="EE72" s="418">
        <f>IF(D72=0,0,IF(D72&lt;$EF$7,ROUND(ED72/$EF$7,0),IF(D72=$EF$7,ED72-ROUND(ED72/$EF$7,0)*($EF$7-1),0)))</f>
        <v>0</v>
      </c>
      <c r="EF72" s="418">
        <f>IF(D72&gt;=EF$68,ED72,ROUND(ED72/EF$68,0)*D72)</f>
        <v>0</v>
      </c>
      <c r="EG72" s="409">
        <f>'Ｓ４５（1970）'!$AK$173</f>
        <v>500</v>
      </c>
      <c r="EH72" s="418">
        <f>IF(D72=0,0,IF(D72&lt;$EI$7,ROUND(EG72/$EI$7,0),IF(D72=$EI$7,EG72-ROUND(EG72/$EI$7,0)*($EI$7-1),0)))</f>
        <v>10</v>
      </c>
      <c r="EI72" s="418">
        <f>IF(D72&gt;=EI$68,EG72,ROUND(EG72/EI$68,0)*D72)</f>
        <v>420</v>
      </c>
      <c r="EJ72" s="409">
        <f>'Ｓ４５（1970）'!$AK$174</f>
        <v>0</v>
      </c>
      <c r="EK72" s="418">
        <f>IF(D72=0,0,IF(D72&lt;$EL$7,ROUND(EJ72/$EL$7,0),IF(D72=$EL$7,EJ72-ROUND(EJ72/$EL$7,0)*($EL$7-1),0)))</f>
        <v>0</v>
      </c>
      <c r="EL72" s="417">
        <f>IF(D72&gt;=EL$68,EJ72,ROUND(EJ72/EL$68,0)*D72)</f>
        <v>0</v>
      </c>
      <c r="EM72" s="409">
        <f>'Ｓ４５（1970）'!$AK$175</f>
        <v>0</v>
      </c>
      <c r="EN72" s="418">
        <f>IF(D72=0,0,IF(D72&lt;$EO$7,ROUND(EM72/$EO$7,0),IF(D72=$EO$7,EM72-ROUND(EM72/$EO$7,0)*($EO$7-1),0)))</f>
        <v>0</v>
      </c>
      <c r="EO72" s="436">
        <f>IF(D72&gt;=EO$68,EM72,ROUND(EM72/EO$68,0)*D72)</f>
        <v>0</v>
      </c>
      <c r="EP72" s="407">
        <f t="shared" si="206"/>
        <v>19664</v>
      </c>
      <c r="EQ72" s="412">
        <f t="shared" si="206"/>
        <v>345</v>
      </c>
      <c r="ER72" s="410">
        <f t="shared" si="206"/>
        <v>17589</v>
      </c>
    </row>
    <row r="73" spans="1:148" ht="16.5" customHeight="1">
      <c r="A73" s="376"/>
      <c r="B73" s="413"/>
      <c r="C73" s="414">
        <v>46</v>
      </c>
      <c r="D73" s="415">
        <f t="shared" si="207"/>
        <v>41</v>
      </c>
      <c r="E73" s="407">
        <f>'Ｓ４６（1971）'!$AK$124</f>
        <v>0</v>
      </c>
      <c r="F73" s="418">
        <f>IF(D73=0,0,IF(D73&lt;$G$7,ROUND(E73/$G$7,0),IF(D73=$G$7,E73-ROUND(E73/$G$7,0)*($G$7-1),0)))</f>
        <v>0</v>
      </c>
      <c r="G73" s="418">
        <f>IF(D73&gt;=$G$68,E73,ROUND(E73/$G$68,0)*D73)</f>
        <v>0</v>
      </c>
      <c r="H73" s="409">
        <f>'Ｓ４６（1971）'!$AK$125</f>
        <v>0</v>
      </c>
      <c r="I73" s="418">
        <f>IF(D73=0,0,IF(D73&lt;$J$7,ROUND(H73/$J$7,0),IF(D73=$J$7,H73-ROUND(H73/$J$7,0)*($J$7-1),0)))</f>
        <v>0</v>
      </c>
      <c r="J73" s="417">
        <f>IF(D73&gt;=$J$68,H73,ROUND(H73/$J$68,0)*D73)</f>
        <v>0</v>
      </c>
      <c r="K73" s="409">
        <f>'Ｓ４６（1971）'!$AK$127</f>
        <v>0</v>
      </c>
      <c r="L73" s="418">
        <f>IF(D73=0,0,IF(D73&lt;$M$7,ROUND(K73/$M$7,0),IF(D73=$M$7,K73-ROUND(K73/$M$7,0)*($M$7-1),0)))</f>
        <v>0</v>
      </c>
      <c r="M73" s="418">
        <f>IF(D73&gt;=$M$68,K73,ROUND(K73/$M$68,0)*D73)</f>
        <v>0</v>
      </c>
      <c r="N73" s="409">
        <f>'Ｓ４６（1971）'!$AK$128</f>
        <v>0</v>
      </c>
      <c r="O73" s="418">
        <f>IF(D73=0,0,IF(D73&lt;$P$7,ROUND(N73/$P$7,0),IF(D73=$P$7,N73-ROUND(N73/$P$7,0)*($P$7-1),0)))</f>
        <v>0</v>
      </c>
      <c r="P73" s="417">
        <f>IF(D73&gt;=$P$68,N73,ROUND(N73/$P$68,0)*D73)</f>
        <v>0</v>
      </c>
      <c r="Q73" s="409">
        <f>'Ｓ４６（1971）'!$AK$130</f>
        <v>0</v>
      </c>
      <c r="R73" s="418">
        <f>IF(D73=0,0,IF(D73&lt;$S$7,ROUND(Q73/$S$7,0),IF(D73=$S$7,Q73-ROUND(Q73/$S$7,0)*($S$7-1),0)))</f>
        <v>0</v>
      </c>
      <c r="S73" s="418">
        <f>IF(D73&gt;=S$68,Q73,ROUND(Q73/S$68,0)*D73)</f>
        <v>0</v>
      </c>
      <c r="T73" s="409">
        <f>'Ｓ４６（1971）'!$AK$131</f>
        <v>0</v>
      </c>
      <c r="U73" s="418">
        <f>IF(D73=0,0,IF(D73&lt;$V$7,ROUND(T73/$V$7,0),IF(D73=$V$7,T73-ROUND(T73/$V$7,0)*($V$7-1),0)))</f>
        <v>0</v>
      </c>
      <c r="V73" s="418">
        <f>IF(D73&gt;=V$68,T73,ROUND(T73/V$68,0)*D73)</f>
        <v>0</v>
      </c>
      <c r="W73" s="409">
        <f>'Ｓ４６（1971）'!$AK$132</f>
        <v>0</v>
      </c>
      <c r="X73" s="418">
        <f>IF(D73=0,0,IF(D73&lt;$Y$7,ROUND(W73/$Y$7,0),IF(D73=$Y$7,W73-ROUND(W73/$Y$7,0)*($Y$7-1),0)))</f>
        <v>0</v>
      </c>
      <c r="Y73" s="418">
        <f>IF(D73&gt;=Y$68,W73,ROUND(W73/Y$68,0)*D73)</f>
        <v>0</v>
      </c>
      <c r="Z73" s="409">
        <f>'Ｓ４６（1971）'!$AK$133</f>
        <v>0</v>
      </c>
      <c r="AA73" s="418">
        <f>IF(D73=0,0,IF(D73&lt;$AB$7,ROUND(Z73/$AB$7,0),IF(D73=$AB$7,Z73-ROUND(Z73/$AB$7,0)*($AB$7-1),0)))</f>
        <v>0</v>
      </c>
      <c r="AB73" s="418">
        <f>IF(D73&gt;=AB$68,Z73,ROUND(Z73/AB$68,0)*D73)</f>
        <v>0</v>
      </c>
      <c r="AC73" s="409">
        <f>'Ｓ４６（1971）'!$AK$134</f>
        <v>0</v>
      </c>
      <c r="AD73" s="418">
        <f>IF(D73=0,0,IF(D73&lt;$AE$7,ROUND(AC73/$AE$7,0),IF(D73=$AE$7,AC73-ROUND(AC73/$AE$7,0)*($AE$7-1),0)))</f>
        <v>0</v>
      </c>
      <c r="AE73" s="417">
        <f>IF(D73&gt;=AE$68,AC73,ROUND(AC73/AE$68,0)*D73)</f>
        <v>0</v>
      </c>
      <c r="AF73" s="409">
        <f>'Ｓ４６（1971）'!$AK$135</f>
        <v>0</v>
      </c>
      <c r="AG73" s="418">
        <f>IF(D73=0,0,IF(D73&lt;$AH$7,ROUND(AF73/$AH$7,0),IF(D73=$AH$7,AF73-ROUND(AF73/$AH$7,0)*($AH$7-1),0)))</f>
        <v>0</v>
      </c>
      <c r="AH73" s="417">
        <f>IF(D73&gt;=AH$68,AF73,ROUND(AF73/AH$68,0)*D73)</f>
        <v>0</v>
      </c>
      <c r="AI73" s="409">
        <f>'Ｓ４６（1971）'!$AK$136</f>
        <v>0</v>
      </c>
      <c r="AJ73" s="418">
        <f>IF(D73=0,0,IF(D73&lt;$AK$7,ROUND(AI73/$AK$7,0),IF(D73=$AK$7,AI73-ROUND(AI73/$AK$7,0)*($AK$7-1),0)))</f>
        <v>0</v>
      </c>
      <c r="AK73" s="418">
        <f>IF(D73&gt;=AK$68,AI73,ROUND(AI73/AK$68,0)*D73)</f>
        <v>0</v>
      </c>
      <c r="AL73" s="409">
        <f>'Ｓ４６（1971）'!$AK$137</f>
        <v>4675</v>
      </c>
      <c r="AM73" s="418">
        <f>IF(D73=0,0,IF(D73&lt;$AN$7,ROUND(AL73/$AN$7,0),IF(D73=$AN$7,AL73-ROUND(AL73/$AN$7,0)*($AN$7-1),0)))</f>
        <v>97</v>
      </c>
      <c r="AN73" s="418">
        <f>IF(D73&gt;=AN$68,AL73,ROUND(AL73/AN$68,0)*D73)</f>
        <v>3977</v>
      </c>
      <c r="AO73" s="409">
        <f>'Ｓ４６（1971）'!$AK$138</f>
        <v>0</v>
      </c>
      <c r="AP73" s="418">
        <f>IF(D73=0,0,IF(D73&lt;$AQ$7,ROUND(AO73/$AQ$7,0),IF(D73=$AQ$7,AO73-ROUND(AO73/$AQ$7,0)*($AQ$7-1),0)))</f>
        <v>0</v>
      </c>
      <c r="AQ73" s="418">
        <f>IF(D73&gt;=AQ$68,AO73,ROUND(AO73/AQ$68,0)*D73)</f>
        <v>0</v>
      </c>
      <c r="AR73" s="409">
        <f>'Ｓ４６（1971）'!$AK$139</f>
        <v>0</v>
      </c>
      <c r="AS73" s="418">
        <f>IF(D73=0,0,IF(D73&lt;$AT$7,ROUND(AR73/$AT$7,0),IF(D73=$AT$7,AR73-ROUND(AR73/$AT$7,0)*($AT$7-1),0)))</f>
        <v>0</v>
      </c>
      <c r="AT73" s="418">
        <f>IF(D73&gt;=AT$68,AR73,ROUND(AR73/AT$68,0)*D73)</f>
        <v>0</v>
      </c>
      <c r="AU73" s="409">
        <f>'Ｓ４６（1971）'!$AK$140</f>
        <v>0</v>
      </c>
      <c r="AV73" s="418">
        <f>IF(D73=0,0,IF(D73&lt;$AW$7,ROUND(AU73/$AW$7,0),IF(D73=$AW$7,AU73-ROUND(AU73/$AW$7,0)*($AW$7-1),0)))</f>
        <v>0</v>
      </c>
      <c r="AW73" s="418">
        <f>IF(D73&gt;=AW$68,AU73,ROUND(AU73/AW$68,0)*D73)</f>
        <v>0</v>
      </c>
      <c r="AX73" s="409">
        <f>'Ｓ４６（1971）'!$AK$141</f>
        <v>0</v>
      </c>
      <c r="AY73" s="418">
        <f>IF(D73=0,0,IF(D73&lt;$AZ$7,ROUND(AX73/$AZ$7,0),IF(D73=$AZ$7,AX73-ROUND(AX73/$AZ$7,0)*($AZ$7-1),0)))</f>
        <v>0</v>
      </c>
      <c r="AZ73" s="418">
        <f>IF(D73&gt;=AZ$68,AX73,ROUND(AX73/AZ$68,0)*D73)</f>
        <v>0</v>
      </c>
      <c r="BA73" s="409">
        <f>'Ｓ４６（1971）'!$AK$142</f>
        <v>0</v>
      </c>
      <c r="BB73" s="418">
        <f>IF(D73=0,0,IF(D73&lt;$BC$7,ROUND(BA73/$BC$7,0),IF(D73=$BC$7,BA73-ROUND(BA73/$BC$7,0)*($BC$7-1),0)))</f>
        <v>0</v>
      </c>
      <c r="BC73" s="418">
        <f>IF(D73&gt;=BC$68,BA73,ROUND(BA73/BC$68,0)*D73)</f>
        <v>0</v>
      </c>
      <c r="BD73" s="409">
        <f>'Ｓ４６（1971）'!$AK$143</f>
        <v>4157</v>
      </c>
      <c r="BE73" s="418">
        <f>IF(D73=0,0,IF(D73&lt;$BF$7,ROUND(BD73/$BF$7,0),IF(D73=$BF$7,BD73-ROUND(BD73/$BF$7,0)*($BF$7-1),0)))</f>
        <v>0</v>
      </c>
      <c r="BF73" s="417">
        <f>IF(D73&gt;=BF$68,BD73,ROUND(BD73/BF$68,0)*D73)</f>
        <v>4157</v>
      </c>
      <c r="BG73" s="409">
        <f>'Ｓ４６（1971）'!$AK$145</f>
        <v>0</v>
      </c>
      <c r="BH73" s="418">
        <f>IF(D73=0,0,IF(D73&lt;$BI$7,ROUND(BG73/$BI$7,0),IF(D73=$BI$7,BG73-ROUND(BG73/$BI$7,0)*($BI$7-1),0)))</f>
        <v>0</v>
      </c>
      <c r="BI73" s="418">
        <f>IF(D73&gt;=BI$68,BG73,ROUND(BG73/BI$68,0)*D73)</f>
        <v>0</v>
      </c>
      <c r="BJ73" s="409">
        <f>'Ｓ４６（1971）'!$AK$146</f>
        <v>2500</v>
      </c>
      <c r="BK73" s="418">
        <f>IF(D73=0,0,IF(D73&lt;$BL$7,ROUND(BJ73/$BL$7,0),IF(D73=$BL$7,BJ73-ROUND(BJ73/$BL$7,0)*($BL$7-1),0)))</f>
        <v>0</v>
      </c>
      <c r="BL73" s="418">
        <f>IF(D73&gt;=BL$68,BJ73,ROUND(BJ73/BL$68,0)*D73)</f>
        <v>2500</v>
      </c>
      <c r="BM73" s="409">
        <f>'Ｓ４６（1971）'!$AK$147</f>
        <v>0</v>
      </c>
      <c r="BN73" s="418">
        <f>IF(D73=0,0,IF(D73&lt;$BO$7,ROUND(BM73/$BO$7,0),IF(D73=$BO$7,BM73-ROUND(BM73/$BO$7,0)*($BO$7-1),0)))</f>
        <v>0</v>
      </c>
      <c r="BO73" s="417">
        <f>IF(D73&gt;=BO$68,BM73,ROUND(BM73/BO$68,0)*D73)</f>
        <v>0</v>
      </c>
      <c r="BP73" s="407">
        <f>'Ｓ４６（1971）'!$AK$148</f>
        <v>0</v>
      </c>
      <c r="BQ73" s="418">
        <f>IF(D73=0,0,IF(D73&lt;$BR$7,ROUND(BP73/$BR$7,0),IF(D73=$BR$7,BP73-ROUND(BP73/$BR$7,0)*($BR$7-1),0)))</f>
        <v>0</v>
      </c>
      <c r="BR73" s="418">
        <f>IF(D73&gt;=BR$68,BP73,ROUND(BP73/BR$68,0)*D73)</f>
        <v>0</v>
      </c>
      <c r="BS73" s="409">
        <f>'Ｓ４６（1971）'!$AK$149</f>
        <v>0</v>
      </c>
      <c r="BT73" s="418">
        <f>IF(D73=0,0,IF(D73&lt;$BU$7,ROUND(BS73/$BU$7,0),IF(D73=$BU$7,BS73-ROUND(BS73/$BU$7,0)*($BU$7-1),0)))</f>
        <v>0</v>
      </c>
      <c r="BU73" s="418">
        <f>IF(D73&gt;=BU$68,BS73,ROUND(BS73/BU$68,0)*D73)</f>
        <v>0</v>
      </c>
      <c r="BV73" s="409">
        <f>'Ｓ４６（1971）'!$AK$150</f>
        <v>0</v>
      </c>
      <c r="BW73" s="418">
        <f>IF(D73=0,0,IF(D73&lt;$BX$7,ROUND(BV73/$BX$7,0),IF(D73=$BX$7,BV73-ROUND(BV73/$BX$7,0)*($BX$7-1),0)))</f>
        <v>0</v>
      </c>
      <c r="BX73" s="418">
        <f>IF(D73&gt;=BX$68,BV73,ROUND(BV73/BX$68,0)*D73)</f>
        <v>0</v>
      </c>
      <c r="BY73" s="409">
        <f>'Ｓ４６（1971）'!$AK$151</f>
        <v>0</v>
      </c>
      <c r="BZ73" s="418">
        <f>IF(D73=0,0,IF(D73&lt;$CA$7,ROUND(BY73/$CA$7,0),IF(D73=$CA$7,BY73-ROUND(BY73/$CA$7,0)*($CA$7-1),0)))</f>
        <v>0</v>
      </c>
      <c r="CA73" s="418">
        <f>IF(D73&gt;=CA$68,BY73,ROUND(BY73/CA$68,0)*D73)</f>
        <v>0</v>
      </c>
      <c r="CB73" s="409">
        <f>'Ｓ４６（1971）'!$AK$152</f>
        <v>0</v>
      </c>
      <c r="CC73" s="418">
        <f>IF(D73=0,0,IF(D73&lt;$CD$7,ROUND(CB73/$CD$7,0),IF(D73=$CD$7,CB73-ROUND(CB73/$CD$7,0)*($CD$7-1),0)))</f>
        <v>0</v>
      </c>
      <c r="CD73" s="418">
        <f>IF(D73&gt;=CD$68,CB73,ROUND(CB73/CD$68,0)*D73)</f>
        <v>0</v>
      </c>
      <c r="CE73" s="409">
        <f>'Ｓ４６（1971）'!$AK$153</f>
        <v>0</v>
      </c>
      <c r="CF73" s="418">
        <f>IF(D73=0,0,IF(D73&lt;$CG$7,ROUND(CE73/$CG$7,0),IF(D73=$CG$7,CE73-ROUND(CE73/$CG$7,0)*($CG$7-1),0)))</f>
        <v>0</v>
      </c>
      <c r="CG73" s="418">
        <f>IF(D73&gt;=CG$68,CE73,ROUND(CE73/CG$68,0)*D73)</f>
        <v>0</v>
      </c>
      <c r="CH73" s="409">
        <f>'Ｓ４６（1971）'!$AK$155</f>
        <v>0</v>
      </c>
      <c r="CI73" s="418">
        <f>IF(D73=0,0,IF(D73&lt;$CJ$7,ROUND(CH73/$CJ$7,0),IF(D73=$CJ$7,CH73-ROUND(CH73/$CJ$7,0)*($CJ$7-1),0)))</f>
        <v>0</v>
      </c>
      <c r="CJ73" s="418">
        <f>IF(D73&gt;=CJ$68,CH73,ROUND(CH73/CJ$68,0)*D73)</f>
        <v>0</v>
      </c>
      <c r="CK73" s="409">
        <f>'Ｓ４６（1971）'!$AK$156</f>
        <v>0</v>
      </c>
      <c r="CL73" s="418">
        <f>IF(D73=0,0,IF(D73&lt;$CM$7,ROUND(CK73/$CM$7,0),IF(D73=$CM$7,CK73-ROUND(CK73/$CM$7,0)*($CM$7-1),0)))</f>
        <v>0</v>
      </c>
      <c r="CM73" s="418">
        <f>IF(D73&gt;=CM$68,CK73,ROUND(CK73/CM$68,0)*D73)</f>
        <v>0</v>
      </c>
      <c r="CN73" s="409">
        <f>'Ｓ４６（1971）'!$AK$157</f>
        <v>0</v>
      </c>
      <c r="CO73" s="418">
        <f>IF(D73=0,0,IF(D73&lt;$CP$7,ROUND(CN73/$CP$7,0),IF(D73=$CP$7,CN73-ROUND(CN73/$CP$7,0)*($CP$7-1),0)))</f>
        <v>0</v>
      </c>
      <c r="CP73" s="418">
        <f>IF(D73&gt;=CP$68,CN73,ROUND(CN73/CP$68,0)*D73)</f>
        <v>0</v>
      </c>
      <c r="CQ73" s="409">
        <f>'Ｓ４６（1971）'!$AK$158</f>
        <v>0</v>
      </c>
      <c r="CR73" s="418">
        <f>IF(D73=0,0,IF(D73&lt;$CS$7,ROUND(CQ73/$CS$7,0),IF(D73=$CS$7,CQ73-ROUND(CQ73/$CS$7,0)*($CS$7-1),0)))</f>
        <v>0</v>
      </c>
      <c r="CS73" s="418">
        <f>IF(D73&gt;=CS$68,CQ73,ROUND(CQ73/CS$68,0)*D73)</f>
        <v>0</v>
      </c>
      <c r="CT73" s="409">
        <f>'Ｓ４６（1971）'!$AK$159</f>
        <v>0</v>
      </c>
      <c r="CU73" s="418">
        <f>IF(D73=0,0,IF(D73&lt;$CV$7,ROUND(CT73/$CV$7,0),IF(D73=$CV$7,CT73-ROUND(CT73/$CV$7,0)*($CV$7-1),0)))</f>
        <v>0</v>
      </c>
      <c r="CV73" s="418">
        <f>IF(D73&gt;=CV$68,CT73,ROUND(CT73/CV$68,0)*D73)</f>
        <v>0</v>
      </c>
      <c r="CW73" s="409">
        <f>'Ｓ４６（1971）'!$AK$160</f>
        <v>981</v>
      </c>
      <c r="CX73" s="418">
        <f>IF(D73=0,0,IF(D73&lt;$CY$7,ROUND(CW73/$CY$7,0),IF(D73=$CY$7,CW73-ROUND(CW73/$CY$7,0)*($CY$7-1),0)))</f>
        <v>0</v>
      </c>
      <c r="CY73" s="418">
        <f>IF(D73&gt;=CY$68,CW73,ROUND(CW73/CY$68,0)*D73)</f>
        <v>981</v>
      </c>
      <c r="CZ73" s="409">
        <f>'Ｓ４６（1971）'!$AK$161</f>
        <v>0</v>
      </c>
      <c r="DA73" s="418">
        <f>IF(D73=0,0,IF(D73&lt;$DB$7,ROUND(CZ73/$DB$7,0),IF(D73=$DB$7,CZ73-ROUND(CZ73/$DB$7,0)*($DB$7-1),0)))</f>
        <v>0</v>
      </c>
      <c r="DB73" s="418">
        <f>IF(D73&gt;=DB$68,CZ73,ROUND(CZ73/DB$68,0)*D73)</f>
        <v>0</v>
      </c>
      <c r="DC73" s="409">
        <f>'Ｓ４６（1971）'!$AK$162</f>
        <v>0</v>
      </c>
      <c r="DD73" s="418">
        <f>IF(D73=0,0,IF(D73&lt;$DE$7,ROUND(DC73/$DE$7,0),IF(D73=$DE$7,DC73-ROUND(DC73/$DE$7,0)*($DE$7-1),0)))</f>
        <v>0</v>
      </c>
      <c r="DE73" s="417">
        <f>IF(D73&gt;=DE$68,DC73,ROUND(DC73/DE$68,0)*D73)</f>
        <v>0</v>
      </c>
      <c r="DF73" s="409">
        <f>'Ｓ４６（1971）'!$AK$164</f>
        <v>0</v>
      </c>
      <c r="DG73" s="418">
        <f>IF(D73=0,0,IF(D73&lt;$DH$7,ROUND(DF73/$DH$7,0),IF(D73=$DH$7,DF73-ROUND(DF73/$DH$7,0)*($DH$7-1),0)))</f>
        <v>0</v>
      </c>
      <c r="DH73" s="418">
        <f>IF(D73&gt;=DH$68,DF73,ROUND(DF73/DH$68,0)*D73)</f>
        <v>0</v>
      </c>
      <c r="DI73" s="409">
        <f>'Ｓ４６（1971）'!$AK$165</f>
        <v>0</v>
      </c>
      <c r="DJ73" s="418">
        <f>IF(D73=0,0,IF(D73&lt;$DK$7,ROUND(DI73/$DK$7,0),IF(D73=$DK$7,DI73-ROUND(DI73/$DK$7,0)*($DK$7-1),0)))</f>
        <v>0</v>
      </c>
      <c r="DK73" s="417">
        <f>IF(D73&gt;=DK$68,DI73,ROUND(DI73/DK$68,0)*D73)</f>
        <v>0</v>
      </c>
      <c r="DL73" s="409">
        <f>'Ｓ４６（1971）'!$AK$166</f>
        <v>75</v>
      </c>
      <c r="DM73" s="418">
        <f>IF(D73=0,0,IF(D73&lt;$DN$7,ROUND(DL73/$DN$7,0),IF(D73=$DN$7,DL73-ROUND(DL73/$DN$7,0)*($DN$7-1),0)))</f>
        <v>2</v>
      </c>
      <c r="DN73" s="418">
        <f>IF(D73&gt;=DN$68,DL73,ROUND(DL73/DN$68,0)*D73)</f>
        <v>82</v>
      </c>
      <c r="DO73" s="409">
        <f>'Ｓ４６（1971）'!$AK$167</f>
        <v>0</v>
      </c>
      <c r="DP73" s="418">
        <f>IF(D73=0,0,IF(D73&lt;$DQ$7,ROUND(DO73/$DQ$7,0),IF(D73=$DQ$7,DO73-ROUND(DO73/$DQ$7,0)*($DQ$7-1),0)))</f>
        <v>0</v>
      </c>
      <c r="DQ73" s="418">
        <f>IF(D73&gt;=DQ$68,DO73,ROUND(DO73/DQ$68,0)*D73)</f>
        <v>0</v>
      </c>
      <c r="DR73" s="409">
        <f>'Ｓ４６（1971）'!$AK$168</f>
        <v>0</v>
      </c>
      <c r="DS73" s="418">
        <f>IF(D73=0,0,IF(D73&lt;$DT$7,ROUND(DR73/$DT$7,0),IF(D73=$DT$7,DR73-ROUND(DR73/$DT$7,0)*($DT$7-1),0)))</f>
        <v>0</v>
      </c>
      <c r="DT73" s="418">
        <f>IF(D73&gt;=DT$68,DR73,ROUND(DR73/DT$68,0)*D73)</f>
        <v>0</v>
      </c>
      <c r="DU73" s="409">
        <f>'Ｓ４６（1971）'!$AK$169</f>
        <v>0</v>
      </c>
      <c r="DV73" s="418">
        <f>IF(D73=0,0,IF(D73&lt;$DW$7,ROUND(DU73/$DW$7,0),IF(D73=$DW$7,DU73-ROUND(DU73/$DW$7,0)*($DW$7-1),0)))</f>
        <v>0</v>
      </c>
      <c r="DW73" s="418">
        <f>IF(D73&gt;=DW$68,DU73,ROUND(DU73/DW$68,0)*D73)</f>
        <v>0</v>
      </c>
      <c r="DX73" s="409">
        <f>'Ｓ４６（1971）'!$AK$170</f>
        <v>0</v>
      </c>
      <c r="DY73" s="418">
        <f>IF(D73=0,0,IF(D73&lt;$DZ$7,ROUND(DX73/$DZ$7,0),IF(D73=$DZ$7,DX73-ROUND(DX73/$DZ$7,0)*($DZ$7-1),0)))</f>
        <v>0</v>
      </c>
      <c r="DZ73" s="418">
        <f>IF(D73&gt;=DZ$68,DX73,ROUND(DX73/DZ$68,0)*D73)</f>
        <v>0</v>
      </c>
      <c r="EA73" s="409">
        <f>'Ｓ４６（1971）'!$AK$171</f>
        <v>0</v>
      </c>
      <c r="EB73" s="418">
        <f>IF(D73=0,0,IF(D73&lt;$EC$7,ROUND(EA73/$EC$7,0),IF(D73=$EC$7,EA73-ROUND(EA73/$EC$7,0)*($EC$7-1),0)))</f>
        <v>0</v>
      </c>
      <c r="EC73" s="418">
        <f>IF(D73&gt;=EC$68,EA73,ROUND(EA73/EC$68,0)*D73)</f>
        <v>0</v>
      </c>
      <c r="ED73" s="409">
        <f>'Ｓ４６（1971）'!$AK$172</f>
        <v>0</v>
      </c>
      <c r="EE73" s="418">
        <f>IF(D73=0,0,IF(D73&lt;$EF$7,ROUND(ED73/$EF$7,0),IF(D73=$EF$7,ED73-ROUND(ED73/$EF$7,0)*($EF$7-1),0)))</f>
        <v>0</v>
      </c>
      <c r="EF73" s="418">
        <f>IF(D73&gt;=EF$68,ED73,ROUND(ED73/EF$68,0)*D73)</f>
        <v>0</v>
      </c>
      <c r="EG73" s="409">
        <f>'Ｓ４６（1971）'!$AK$173</f>
        <v>0</v>
      </c>
      <c r="EH73" s="418">
        <f>IF(D73=0,0,IF(D73&lt;$EI$7,ROUND(EG73/$EI$7,0),IF(D73=$EI$7,EG73-ROUND(EG73/$EI$7,0)*($EI$7-1),0)))</f>
        <v>0</v>
      </c>
      <c r="EI73" s="418">
        <f>IF(D73&gt;=EI$68,EG73,ROUND(EG73/EI$68,0)*D73)</f>
        <v>0</v>
      </c>
      <c r="EJ73" s="409">
        <f>'Ｓ４６（1971）'!$AK$174</f>
        <v>0</v>
      </c>
      <c r="EK73" s="418">
        <f>IF(D73=0,0,IF(D73&lt;$EL$7,ROUND(EJ73/$EL$7,0),IF(D73=$EL$7,EJ73-ROUND(EJ73/$EL$7,0)*($EL$7-1),0)))</f>
        <v>0</v>
      </c>
      <c r="EL73" s="417">
        <f>IF(D73&gt;=EL$68,EJ73,ROUND(EJ73/EL$68,0)*D73)</f>
        <v>0</v>
      </c>
      <c r="EM73" s="409">
        <f>'Ｓ４６（1971）'!$AK$175</f>
        <v>0</v>
      </c>
      <c r="EN73" s="418">
        <f>IF(D73=0,0,IF(D73&lt;$EO$7,ROUND(EM73/$EO$7,0),IF(D73=$EO$7,EM73-ROUND(EM73/$EO$7,0)*($EO$7-1),0)))</f>
        <v>0</v>
      </c>
      <c r="EO73" s="436">
        <f>IF(D73&gt;=EO$68,EM73,ROUND(EM73/EO$68,0)*D73)</f>
        <v>0</v>
      </c>
      <c r="EP73" s="407">
        <f>E73+H73+K73+N73+Q73+T73+W73+Z73+AC73+AF73+AI73+AL73+AO73+AR73+AU73+AX73+BA73+BD73+BG73+BJ73+BM73+BP73+BS73+BV73+BY73+CB73+CE73+CH73+CK73+CN73+CQ73+CT73+CW73+CZ73+DC73+DF73+DI73+DL73+DO73+DR73+DU73+DX73+EA73+ED73+EG73+EJ73+EM73</f>
        <v>12388</v>
      </c>
      <c r="EQ73" s="412">
        <f>F73+I73+L73+O73+R73+U73+X73+AA73+AD73+AG73+AJ73+AM73+AP73+AS73+AV73+AY73+BB73+BE73+BH73+BK73+BN73+BQ73+BT73+BW73+BZ73+CC73+CF73+CI73+CL73+CO73+CR73+CU73+CX73+DA73+DD73+DG73+DJ73+DM73+DP73+DS73+DV73+DY73+EB73+EE73+EH73+EK73+EN73</f>
        <v>99</v>
      </c>
      <c r="ER73" s="410">
        <f>G73+J73+M73+P73+S73+V73+Y73+AB73+AE73+AH73+AK73+AN73+AQ73+AT73+AW73+AZ73+BC73+BF73+BI73+BL73+BO73+BR73+BU73+BX73+CA73+CD73+CG73+CJ73+CM73+CP73+CS73+CV73+CY73+DB73+DE73+DH73+DK73+DN73+DQ73+DT73+DW73+DZ73+EC73+EF73+EI73+EL73+EO73</f>
        <v>11697</v>
      </c>
    </row>
    <row r="74" spans="1:148" ht="16.5" customHeight="1">
      <c r="A74" s="376"/>
      <c r="B74" s="413"/>
      <c r="C74" s="414">
        <v>47</v>
      </c>
      <c r="D74" s="415">
        <f t="shared" si="207"/>
        <v>40</v>
      </c>
      <c r="E74" s="407">
        <f>'Ｓ４７(1972)'!$AK$124</f>
        <v>0</v>
      </c>
      <c r="F74" s="418">
        <f t="shared" ref="F74:F109" si="208">IF(D74=0,0,IF(D74&lt;$G$7,ROUND(E74/$G$7,0),IF(D74=$G$7,E74-ROUND(E74/$G$7,0)*($G$7-1),0)))</f>
        <v>0</v>
      </c>
      <c r="G74" s="418">
        <f t="shared" ref="G74:G109" si="209">IF(D74&gt;=$G$68,E74,ROUND(E74/$G$68,0)*D74)</f>
        <v>0</v>
      </c>
      <c r="H74" s="409">
        <f>'Ｓ４７(1972)'!$AK$125</f>
        <v>0</v>
      </c>
      <c r="I74" s="418">
        <f t="shared" ref="I74:I109" si="210">IF(D74=0,0,IF(D74&lt;$J$7,ROUND(H74/$J$7,0),IF(D74=$J$7,H74-ROUND(H74/$J$7,0)*($J$7-1),0)))</f>
        <v>0</v>
      </c>
      <c r="J74" s="417">
        <f t="shared" ref="J74:J109" si="211">IF(D74&gt;=$J$68,H74,ROUND(H74/$J$68,0)*D74)</f>
        <v>0</v>
      </c>
      <c r="K74" s="409">
        <f>'Ｓ４７(1972)'!$AK$127</f>
        <v>0</v>
      </c>
      <c r="L74" s="418">
        <f t="shared" ref="L74:L109" si="212">IF(D74=0,0,IF(D74&lt;$M$7,ROUND(K74/$M$7,0),IF(D74=$M$7,K74-ROUND(K74/$M$7,0)*($M$7-1),0)))</f>
        <v>0</v>
      </c>
      <c r="M74" s="418">
        <f t="shared" ref="M74:M109" si="213">IF(D74&gt;=$M$68,K74,ROUND(K74/$M$68,0)*D74)</f>
        <v>0</v>
      </c>
      <c r="N74" s="409">
        <f>'Ｓ４７(1972)'!$AK$128</f>
        <v>0</v>
      </c>
      <c r="O74" s="418">
        <f t="shared" ref="O74:O109" si="214">IF(D74=0,0,IF(D74&lt;$P$7,ROUND(N74/$P$7,0),IF(D74=$P$7,N74-ROUND(N74/$P$7,0)*($P$7-1),0)))</f>
        <v>0</v>
      </c>
      <c r="P74" s="417">
        <f t="shared" ref="P74:P109" si="215">IF(D74&gt;=$P$68,N74,ROUND(N74/$P$68,0)*D74)</f>
        <v>0</v>
      </c>
      <c r="Q74" s="409">
        <f>'Ｓ４７(1972)'!$AK$130</f>
        <v>0</v>
      </c>
      <c r="R74" s="418">
        <f t="shared" ref="R74:R109" si="216">IF(D74=0,0,IF(D74&lt;$S$7,ROUND(Q74/$S$7,0),IF(D74=$S$7,Q74-ROUND(Q74/$S$7,0)*($S$7-1),0)))</f>
        <v>0</v>
      </c>
      <c r="S74" s="418">
        <f t="shared" ref="S74:S109" si="217">IF(D74&gt;=S$68,Q74,ROUND(Q74/S$68,0)*D74)</f>
        <v>0</v>
      </c>
      <c r="T74" s="409">
        <f>'Ｓ４７(1972)'!$AK$131</f>
        <v>0</v>
      </c>
      <c r="U74" s="418">
        <f t="shared" ref="U74:U109" si="218">IF(D74=0,0,IF(D74&lt;$V$7,ROUND(T74/$V$7,0),IF(D74=$V$7,T74-ROUND(T74/$V$7,0)*($V$7-1),0)))</f>
        <v>0</v>
      </c>
      <c r="V74" s="418">
        <f t="shared" ref="V74:V109" si="219">IF(D74&gt;=V$68,T74,ROUND(T74/V$68,0)*D74)</f>
        <v>0</v>
      </c>
      <c r="W74" s="409">
        <f>'Ｓ４７(1972)'!$AK$132</f>
        <v>0</v>
      </c>
      <c r="X74" s="418">
        <f t="shared" ref="X74:X109" si="220">IF(D74=0,0,IF(D74&lt;$Y$7,ROUND(W74/$Y$7,0),IF(D74=$Y$7,W74-ROUND(W74/$Y$7,0)*($Y$7-1),0)))</f>
        <v>0</v>
      </c>
      <c r="Y74" s="418">
        <f t="shared" ref="Y74:Y109" si="221">IF(D74&gt;=Y$68,W74,ROUND(W74/Y$68,0)*D74)</f>
        <v>0</v>
      </c>
      <c r="Z74" s="409">
        <f>'Ｓ４７(1972)'!$AK$133</f>
        <v>0</v>
      </c>
      <c r="AA74" s="418">
        <f t="shared" ref="AA74:AA109" si="222">IF(D74=0,0,IF(D74&lt;$AB$7,ROUND(Z74/$AB$7,0),IF(D74=$AB$7,Z74-ROUND(Z74/$AB$7,0)*($AB$7-1),0)))</f>
        <v>0</v>
      </c>
      <c r="AB74" s="418">
        <f t="shared" ref="AB74:AB109" si="223">IF(D74&gt;=AB$68,Z74,ROUND(Z74/AB$68,0)*D74)</f>
        <v>0</v>
      </c>
      <c r="AC74" s="409">
        <f>'Ｓ４７(1972)'!$AK$134</f>
        <v>0</v>
      </c>
      <c r="AD74" s="418">
        <f t="shared" ref="AD74:AD109" si="224">IF(D74=0,0,IF(D74&lt;$AE$7,ROUND(AC74/$AE$7,0),IF(D74=$AE$7,AC74-ROUND(AC74/$AE$7,0)*($AE$7-1),0)))</f>
        <v>0</v>
      </c>
      <c r="AE74" s="417">
        <f t="shared" ref="AE74:AE109" si="225">IF(D74&gt;=AE$68,AC74,ROUND(AC74/AE$68,0)*D74)</f>
        <v>0</v>
      </c>
      <c r="AF74" s="409">
        <f>'Ｓ４７(1972)'!$AK$135</f>
        <v>0</v>
      </c>
      <c r="AG74" s="418">
        <f t="shared" ref="AG74:AG109" si="226">IF(D74=0,0,IF(D74&lt;$AH$7,ROUND(AF74/$AH$7,0),IF(D74=$AH$7,AF74-ROUND(AF74/$AH$7,0)*($AH$7-1),0)))</f>
        <v>0</v>
      </c>
      <c r="AH74" s="417">
        <f t="shared" ref="AH74:AH109" si="227">IF(D74&gt;=AH$68,AF74,ROUND(AF74/AH$68,0)*D74)</f>
        <v>0</v>
      </c>
      <c r="AI74" s="409">
        <f>'Ｓ４７(1972)'!$AK$136</f>
        <v>618</v>
      </c>
      <c r="AJ74" s="418">
        <f t="shared" ref="AJ74:AJ109" si="228">IF(D74=0,0,IF(D74&lt;$AK$7,ROUND(AI74/$AK$7,0),IF(D74=$AK$7,AI74-ROUND(AI74/$AK$7,0)*($AK$7-1),0)))</f>
        <v>0</v>
      </c>
      <c r="AK74" s="418">
        <f t="shared" ref="AK74:AK109" si="229">IF(D74&gt;=AK$68,AI74,ROUND(AI74/AK$68,0)*D74)</f>
        <v>618</v>
      </c>
      <c r="AL74" s="409">
        <f>'Ｓ４７(1972)'!$AK$137</f>
        <v>10138</v>
      </c>
      <c r="AM74" s="418">
        <f t="shared" ref="AM74:AM109" si="230">IF(D74=0,0,IF(D74&lt;$AN$7,ROUND(AL74/$AN$7,0),IF(D74=$AN$7,AL74-ROUND(AL74/$AN$7,0)*($AN$7-1),0)))</f>
        <v>211</v>
      </c>
      <c r="AN74" s="418">
        <f t="shared" ref="AN74:AN109" si="231">IF(D74&gt;=AN$68,AL74,ROUND(AL74/AN$68,0)*D74)</f>
        <v>8440</v>
      </c>
      <c r="AO74" s="409">
        <f>'Ｓ４７(1972)'!$AK$138</f>
        <v>0</v>
      </c>
      <c r="AP74" s="418">
        <f t="shared" ref="AP74:AP109" si="232">IF(D74=0,0,IF(D74&lt;$AQ$7,ROUND(AO74/$AQ$7,0),IF(D74=$AQ$7,AO74-ROUND(AO74/$AQ$7,0)*($AQ$7-1),0)))</f>
        <v>0</v>
      </c>
      <c r="AQ74" s="418">
        <f t="shared" ref="AQ74:AQ109" si="233">IF(D74&gt;=AQ$68,AO74,ROUND(AO74/AQ$68,0)*D74)</f>
        <v>0</v>
      </c>
      <c r="AR74" s="409">
        <f>'Ｓ４７(1972)'!$AK$139</f>
        <v>0</v>
      </c>
      <c r="AS74" s="418">
        <f t="shared" ref="AS74:AS109" si="234">IF(D74=0,0,IF(D74&lt;$AT$7,ROUND(AR74/$AT$7,0),IF(D74=$AT$7,AR74-ROUND(AR74/$AT$7,0)*($AT$7-1),0)))</f>
        <v>0</v>
      </c>
      <c r="AT74" s="418">
        <f t="shared" ref="AT74:AT109" si="235">IF(D74&gt;=AT$68,AR74,ROUND(AR74/AT$68,0)*D74)</f>
        <v>0</v>
      </c>
      <c r="AU74" s="409">
        <f>'Ｓ４７(1972)'!$AK$140</f>
        <v>0</v>
      </c>
      <c r="AV74" s="418">
        <f t="shared" ref="AV74:AV109" si="236">IF(D74=0,0,IF(D74&lt;$AW$7,ROUND(AU74/$AW$7,0),IF(D74=$AW$7,AU74-ROUND(AU74/$AW$7,0)*($AW$7-1),0)))</f>
        <v>0</v>
      </c>
      <c r="AW74" s="418">
        <f t="shared" ref="AW74:AW109" si="237">IF(D74&gt;=AW$68,AU74,ROUND(AU74/AW$68,0)*D74)</f>
        <v>0</v>
      </c>
      <c r="AX74" s="409">
        <f>'Ｓ４７(1972)'!$AK$141</f>
        <v>8271</v>
      </c>
      <c r="AY74" s="418">
        <f t="shared" ref="AY74:AY109" si="238">IF(D74=0,0,IF(D74&lt;$AZ$7,ROUND(AX74/$AZ$7,0),IF(D74=$AZ$7,AX74-ROUND(AX74/$AZ$7,0)*($AZ$7-1),0)))</f>
        <v>0</v>
      </c>
      <c r="AZ74" s="418">
        <f t="shared" ref="AZ74:AZ109" si="239">IF(D74&gt;=AZ$68,AX74,ROUND(AX74/AZ$68,0)*D74)</f>
        <v>8271</v>
      </c>
      <c r="BA74" s="409">
        <f>'Ｓ４７(1972)'!$AK$142</f>
        <v>0</v>
      </c>
      <c r="BB74" s="418">
        <f t="shared" ref="BB74:BB109" si="240">IF(D74=0,0,IF(D74&lt;$BC$7,ROUND(BA74/$BC$7,0),IF(D74=$BC$7,BA74-ROUND(BA74/$BC$7,0)*($BC$7-1),0)))</f>
        <v>0</v>
      </c>
      <c r="BC74" s="418">
        <f t="shared" ref="BC74:BC109" si="241">IF(D74&gt;=BC$68,BA74,ROUND(BA74/BC$68,0)*D74)</f>
        <v>0</v>
      </c>
      <c r="BD74" s="409">
        <f>'Ｓ４７(1972)'!$AK$143</f>
        <v>3259</v>
      </c>
      <c r="BE74" s="418">
        <f t="shared" ref="BE74:BE109" si="242">IF(D74=0,0,IF(D74&lt;$BF$7,ROUND(BD74/$BF$7,0),IF(D74=$BF$7,BD74-ROUND(BD74/$BF$7,0)*($BF$7-1),0)))</f>
        <v>0</v>
      </c>
      <c r="BF74" s="417">
        <f t="shared" ref="BF74:BF109" si="243">IF(D74&gt;=BF$68,BD74,ROUND(BD74/BF$68,0)*D74)</f>
        <v>3259</v>
      </c>
      <c r="BG74" s="409">
        <f>'Ｓ４７(1972)'!$AK$145</f>
        <v>0</v>
      </c>
      <c r="BH74" s="418">
        <f t="shared" ref="BH74:BH109" si="244">IF(D74=0,0,IF(D74&lt;$BI$7,ROUND(BG74/$BI$7,0),IF(D74=$BI$7,BG74-ROUND(BG74/$BI$7,0)*($BI$7-1),0)))</f>
        <v>0</v>
      </c>
      <c r="BI74" s="418">
        <f t="shared" ref="BI74:BI109" si="245">IF(D74&gt;=BI$68,BG74,ROUND(BG74/BI$68,0)*D74)</f>
        <v>0</v>
      </c>
      <c r="BJ74" s="409">
        <f>'Ｓ４７(1972)'!$AK$146</f>
        <v>100</v>
      </c>
      <c r="BK74" s="418">
        <f t="shared" ref="BK74:BK109" si="246">IF(D74=0,0,IF(D74&lt;$BL$7,ROUND(BJ74/$BL$7,0),IF(D74=$BL$7,BJ74-ROUND(BJ74/$BL$7,0)*($BL$7-1),0)))</f>
        <v>0</v>
      </c>
      <c r="BL74" s="418">
        <f t="shared" ref="BL74:BL109" si="247">IF(D74&gt;=BL$68,BJ74,ROUND(BJ74/BL$68,0)*D74)</f>
        <v>100</v>
      </c>
      <c r="BM74" s="409">
        <f>'Ｓ４７(1972)'!$AK$147</f>
        <v>2000</v>
      </c>
      <c r="BN74" s="418">
        <f t="shared" ref="BN74:BN109" si="248">IF(D74=0,0,IF(D74&lt;$BO$7,ROUND(BM74/$BO$7,0),IF(D74=$BO$7,BM74-ROUND(BM74/$BO$7,0)*($BO$7-1),0)))</f>
        <v>0</v>
      </c>
      <c r="BO74" s="417">
        <f t="shared" ref="BO74:BO109" si="249">IF(D74&gt;=BO$68,BM74,ROUND(BM74/BO$68,0)*D74)</f>
        <v>2000</v>
      </c>
      <c r="BP74" s="407">
        <f>'Ｓ４７(1972)'!$AK$148</f>
        <v>0</v>
      </c>
      <c r="BQ74" s="418">
        <f t="shared" ref="BQ74:BQ109" si="250">IF(D74=0,0,IF(D74&lt;$BR$7,ROUND(BP74/$BR$7,0),IF(D74=$BR$7,BP74-ROUND(BP74/$BR$7,0)*($BR$7-1),0)))</f>
        <v>0</v>
      </c>
      <c r="BR74" s="418">
        <f t="shared" ref="BR74:BR109" si="251">IF(D74&gt;=BR$68,BP74,ROUND(BP74/BR$68,0)*D74)</f>
        <v>0</v>
      </c>
      <c r="BS74" s="409">
        <f>'Ｓ４７(1972)'!$AK$149</f>
        <v>0</v>
      </c>
      <c r="BT74" s="418">
        <f t="shared" ref="BT74:BT109" si="252">IF(D74=0,0,IF(D74&lt;$BU$7,ROUND(BS74/$BU$7,0),IF(D74=$BU$7,BS74-ROUND(BS74/$BU$7,0)*($BU$7-1),0)))</f>
        <v>0</v>
      </c>
      <c r="BU74" s="418">
        <f t="shared" ref="BU74:BU109" si="253">IF(D74&gt;=BU$68,BS74,ROUND(BS74/BU$68,0)*D74)</f>
        <v>0</v>
      </c>
      <c r="BV74" s="409">
        <f>'Ｓ４７(1972)'!$AK$150</f>
        <v>0</v>
      </c>
      <c r="BW74" s="418">
        <f t="shared" ref="BW74:BW109" si="254">IF(D74=0,0,IF(D74&lt;$BX$7,ROUND(BV74/$BX$7,0),IF(D74=$BX$7,BV74-ROUND(BV74/$BX$7,0)*($BX$7-1),0)))</f>
        <v>0</v>
      </c>
      <c r="BX74" s="418">
        <f t="shared" ref="BX74:BX109" si="255">IF(D74&gt;=BX$68,BV74,ROUND(BV74/BX$68,0)*D74)</f>
        <v>0</v>
      </c>
      <c r="BY74" s="409">
        <f>'Ｓ４７(1972)'!$AK$151</f>
        <v>0</v>
      </c>
      <c r="BZ74" s="418">
        <f t="shared" ref="BZ74:BZ109" si="256">IF(D74=0,0,IF(D74&lt;$CA$7,ROUND(BY74/$CA$7,0),IF(D74=$CA$7,BY74-ROUND(BY74/$CA$7,0)*($CA$7-1),0)))</f>
        <v>0</v>
      </c>
      <c r="CA74" s="418">
        <f t="shared" ref="CA74:CA109" si="257">IF(D74&gt;=CA$68,BY74,ROUND(BY74/CA$68,0)*D74)</f>
        <v>0</v>
      </c>
      <c r="CB74" s="409">
        <f>'Ｓ４７(1972)'!$AK$152</f>
        <v>0</v>
      </c>
      <c r="CC74" s="418">
        <f t="shared" ref="CC74:CC109" si="258">IF(D74=0,0,IF(D74&lt;$CD$7,ROUND(CB74/$CD$7,0),IF(D74=$CD$7,CB74-ROUND(CB74/$CD$7,0)*($CD$7-1),0)))</f>
        <v>0</v>
      </c>
      <c r="CD74" s="418">
        <f t="shared" ref="CD74:CD109" si="259">IF(D74&gt;=CD$68,CB74,ROUND(CB74/CD$68,0)*D74)</f>
        <v>0</v>
      </c>
      <c r="CE74" s="409">
        <f>'Ｓ４７(1972)'!$AK$153</f>
        <v>0</v>
      </c>
      <c r="CF74" s="418">
        <f t="shared" ref="CF74:CF109" si="260">IF(D74=0,0,IF(D74&lt;$CG$7,ROUND(CE74/$CG$7,0),IF(D74=$CG$7,CE74-ROUND(CE74/$CG$7,0)*($CG$7-1),0)))</f>
        <v>0</v>
      </c>
      <c r="CG74" s="418">
        <f t="shared" ref="CG74:CG109" si="261">IF(D74&gt;=CG$68,CE74,ROUND(CE74/CG$68,0)*D74)</f>
        <v>0</v>
      </c>
      <c r="CH74" s="409">
        <f>'Ｓ４７(1972)'!$AK$155</f>
        <v>0</v>
      </c>
      <c r="CI74" s="418">
        <f t="shared" ref="CI74:CI109" si="262">IF(D74=0,0,IF(D74&lt;$CJ$7,ROUND(CH74/$CJ$7,0),IF(D74=$CJ$7,CH74-ROUND(CH74/$CJ$7,0)*($CJ$7-1),0)))</f>
        <v>0</v>
      </c>
      <c r="CJ74" s="418">
        <f t="shared" ref="CJ74:CJ109" si="263">IF(D74&gt;=CJ$68,CH74,ROUND(CH74/CJ$68,0)*D74)</f>
        <v>0</v>
      </c>
      <c r="CK74" s="409">
        <f>'Ｓ４７(1972)'!$AK$156</f>
        <v>0</v>
      </c>
      <c r="CL74" s="418">
        <f t="shared" ref="CL74:CL109" si="264">IF(D74=0,0,IF(D74&lt;$CM$7,ROUND(CK74/$CM$7,0),IF(D74=$CM$7,CK74-ROUND(CK74/$CM$7,0)*($CM$7-1),0)))</f>
        <v>0</v>
      </c>
      <c r="CM74" s="418">
        <f t="shared" ref="CM74:CM109" si="265">IF(D74&gt;=CM$68,CK74,ROUND(CK74/CM$68,0)*D74)</f>
        <v>0</v>
      </c>
      <c r="CN74" s="409">
        <f>'Ｓ４７(1972)'!$AK$157</f>
        <v>0</v>
      </c>
      <c r="CO74" s="418">
        <f t="shared" ref="CO74:CO109" si="266">IF(D74=0,0,IF(D74&lt;$CP$7,ROUND(CN74/$CP$7,0),IF(D74=$CP$7,CN74-ROUND(CN74/$CP$7,0)*($CP$7-1),0)))</f>
        <v>0</v>
      </c>
      <c r="CP74" s="418">
        <f t="shared" ref="CP74:CP109" si="267">IF(D74&gt;=CP$68,CN74,ROUND(CN74/CP$68,0)*D74)</f>
        <v>0</v>
      </c>
      <c r="CQ74" s="409">
        <f>'Ｓ４７(1972)'!$AK$158</f>
        <v>0</v>
      </c>
      <c r="CR74" s="418">
        <f t="shared" ref="CR74:CR109" si="268">IF(D74=0,0,IF(D74&lt;$CS$7,ROUND(CQ74/$CS$7,0),IF(D74=$CS$7,CQ74-ROUND(CQ74/$CS$7,0)*($CS$7-1),0)))</f>
        <v>0</v>
      </c>
      <c r="CS74" s="418">
        <f t="shared" ref="CS74:CS109" si="269">IF(D74&gt;=CS$68,CQ74,ROUND(CQ74/CS$68,0)*D74)</f>
        <v>0</v>
      </c>
      <c r="CT74" s="409">
        <f>'Ｓ４７(1972)'!$AK$159</f>
        <v>0</v>
      </c>
      <c r="CU74" s="418">
        <f t="shared" ref="CU74:CU109" si="270">IF(D74=0,0,IF(D74&lt;$CV$7,ROUND(CT74/$CV$7,0),IF(D74=$CV$7,CT74-ROUND(CT74/$CV$7,0)*($CV$7-1),0)))</f>
        <v>0</v>
      </c>
      <c r="CV74" s="418">
        <f t="shared" ref="CV74:CV109" si="271">IF(D74&gt;=CV$68,CT74,ROUND(CT74/CV$68,0)*D74)</f>
        <v>0</v>
      </c>
      <c r="CW74" s="409">
        <f>'Ｓ４７(1972)'!$AK$160</f>
        <v>975</v>
      </c>
      <c r="CX74" s="418">
        <f t="shared" ref="CX74:CX109" si="272">IF(D74=0,0,IF(D74&lt;$CY$7,ROUND(CW74/$CY$7,0),IF(D74=$CY$7,CW74-ROUND(CW74/$CY$7,0)*($CY$7-1),0)))</f>
        <v>39</v>
      </c>
      <c r="CY74" s="418">
        <f t="shared" ref="CY74:CY109" si="273">IF(D74&gt;=CY$68,CW74,ROUND(CW74/CY$68,0)*D74)</f>
        <v>975</v>
      </c>
      <c r="CZ74" s="409">
        <f>'Ｓ４７(1972)'!$AK$161</f>
        <v>0</v>
      </c>
      <c r="DA74" s="418">
        <f t="shared" ref="DA74:DA109" si="274">IF(D74=0,0,IF(D74&lt;$DB$7,ROUND(CZ74/$DB$7,0),IF(D74=$DB$7,CZ74-ROUND(CZ74/$DB$7,0)*($DB$7-1),0)))</f>
        <v>0</v>
      </c>
      <c r="DB74" s="418">
        <f t="shared" ref="DB74:DB109" si="275">IF(D74&gt;=DB$68,CZ74,ROUND(CZ74/DB$68,0)*D74)</f>
        <v>0</v>
      </c>
      <c r="DC74" s="409">
        <f>'Ｓ４７(1972)'!$AK$162</f>
        <v>0</v>
      </c>
      <c r="DD74" s="418">
        <f t="shared" ref="DD74:DD109" si="276">IF(D74=0,0,IF(D74&lt;$DE$7,ROUND(DC74/$DE$7,0),IF(D74=$DE$7,DC74-ROUND(DC74/$DE$7,0)*($DE$7-1),0)))</f>
        <v>0</v>
      </c>
      <c r="DE74" s="417">
        <f t="shared" ref="DE74:DE109" si="277">IF(D74&gt;=DE$68,DC74,ROUND(DC74/DE$68,0)*D74)</f>
        <v>0</v>
      </c>
      <c r="DF74" s="409">
        <f>'Ｓ４７(1972)'!$AK$164</f>
        <v>0</v>
      </c>
      <c r="DG74" s="418">
        <f t="shared" ref="DG74:DG109" si="278">IF(D74=0,0,IF(D74&lt;$DH$7,ROUND(DF74/$DH$7,0),IF(D74=$DH$7,DF74-ROUND(DF74/$DH$7,0)*($DH$7-1),0)))</f>
        <v>0</v>
      </c>
      <c r="DH74" s="418">
        <f t="shared" ref="DH74:DH109" si="279">IF(D74&gt;=DH$68,DF74,ROUND(DF74/DH$68,0)*D74)</f>
        <v>0</v>
      </c>
      <c r="DI74" s="409">
        <f>'Ｓ４７(1972)'!$AK$165</f>
        <v>0</v>
      </c>
      <c r="DJ74" s="418">
        <f t="shared" ref="DJ74:DJ109" si="280">IF(D74=0,0,IF(D74&lt;$DK$7,ROUND(DI74/$DK$7,0),IF(D74=$DK$7,DI74-ROUND(DI74/$DK$7,0)*($DK$7-1),0)))</f>
        <v>0</v>
      </c>
      <c r="DK74" s="417">
        <f t="shared" ref="DK74:DK109" si="281">IF(D74&gt;=DK$68,DI74,ROUND(DI74/DK$68,0)*D74)</f>
        <v>0</v>
      </c>
      <c r="DL74" s="409">
        <f>'Ｓ４７(1972)'!$AK$166</f>
        <v>0</v>
      </c>
      <c r="DM74" s="418">
        <f t="shared" ref="DM74:DM109" si="282">IF(D74=0,0,IF(D74&lt;$DN$7,ROUND(DL74/$DN$7,0),IF(D74=$DN$7,DL74-ROUND(DL74/$DN$7,0)*($DN$7-1),0)))</f>
        <v>0</v>
      </c>
      <c r="DN74" s="418">
        <f t="shared" ref="DN74:DN109" si="283">IF(D74&gt;=DN$68,DL74,ROUND(DL74/DN$68,0)*D74)</f>
        <v>0</v>
      </c>
      <c r="DO74" s="409">
        <f>'Ｓ４７(1972)'!$AK$167</f>
        <v>0</v>
      </c>
      <c r="DP74" s="418">
        <f t="shared" ref="DP74:DP109" si="284">IF(D74=0,0,IF(D74&lt;$DQ$7,ROUND(DO74/$DQ$7,0),IF(D74=$DQ$7,DO74-ROUND(DO74/$DQ$7,0)*($DQ$7-1),0)))</f>
        <v>0</v>
      </c>
      <c r="DQ74" s="418">
        <f t="shared" ref="DQ74:DQ109" si="285">IF(D74&gt;=DQ$68,DO74,ROUND(DO74/DQ$68,0)*D74)</f>
        <v>0</v>
      </c>
      <c r="DR74" s="409">
        <f>'Ｓ４７(1972)'!$AK$168</f>
        <v>0</v>
      </c>
      <c r="DS74" s="418">
        <f t="shared" ref="DS74:DS109" si="286">IF(D74=0,0,IF(D74&lt;$DT$7,ROUND(DR74/$DT$7,0),IF(D74=$DT$7,DR74-ROUND(DR74/$DT$7,0)*($DT$7-1),0)))</f>
        <v>0</v>
      </c>
      <c r="DT74" s="418">
        <f t="shared" ref="DT74:DT109" si="287">IF(D74&gt;=DT$68,DR74,ROUND(DR74/DT$68,0)*D74)</f>
        <v>0</v>
      </c>
      <c r="DU74" s="409">
        <f>'Ｓ４７(1972)'!$AK$169</f>
        <v>0</v>
      </c>
      <c r="DV74" s="418">
        <f t="shared" ref="DV74:DV109" si="288">IF(D74=0,0,IF(D74&lt;$DW$7,ROUND(DU74/$DW$7,0),IF(D74=$DW$7,DU74-ROUND(DU74/$DW$7,0)*($DW$7-1),0)))</f>
        <v>0</v>
      </c>
      <c r="DW74" s="418">
        <f t="shared" ref="DW74:DW109" si="289">IF(D74&gt;=DW$68,DU74,ROUND(DU74/DW$68,0)*D74)</f>
        <v>0</v>
      </c>
      <c r="DX74" s="409">
        <f>'Ｓ４７(1972)'!$AK$170</f>
        <v>0</v>
      </c>
      <c r="DY74" s="418">
        <f t="shared" ref="DY74:DY109" si="290">IF(D74=0,0,IF(D74&lt;$DZ$7,ROUND(DX74/$DZ$7,0),IF(D74=$DZ$7,DX74-ROUND(DX74/$DZ$7,0)*($DZ$7-1),0)))</f>
        <v>0</v>
      </c>
      <c r="DZ74" s="418">
        <f t="shared" ref="DZ74:DZ109" si="291">IF(D74&gt;=DZ$68,DX74,ROUND(DX74/DZ$68,0)*D74)</f>
        <v>0</v>
      </c>
      <c r="EA74" s="409">
        <f>'Ｓ４７(1972)'!$AK$171</f>
        <v>0</v>
      </c>
      <c r="EB74" s="418">
        <f t="shared" ref="EB74:EB109" si="292">IF(D74=0,0,IF(D74&lt;$EC$7,ROUND(EA74/$EC$7,0),IF(D74=$EC$7,EA74-ROUND(EA74/$EC$7,0)*($EC$7-1),0)))</f>
        <v>0</v>
      </c>
      <c r="EC74" s="418">
        <f t="shared" ref="EC74:EC109" si="293">IF(D74&gt;=EC$68,EA74,ROUND(EA74/EC$68,0)*D74)</f>
        <v>0</v>
      </c>
      <c r="ED74" s="409">
        <f>'Ｓ４７(1972)'!$AK$172</f>
        <v>0</v>
      </c>
      <c r="EE74" s="418">
        <f t="shared" ref="EE74:EE109" si="294">IF(D74=0,0,IF(D74&lt;$EF$7,ROUND(ED74/$EF$7,0),IF(D74=$EF$7,ED74-ROUND(ED74/$EF$7,0)*($EF$7-1),0)))</f>
        <v>0</v>
      </c>
      <c r="EF74" s="418">
        <f t="shared" ref="EF74:EF109" si="295">IF(D74&gt;=EF$68,ED74,ROUND(ED74/EF$68,0)*D74)</f>
        <v>0</v>
      </c>
      <c r="EG74" s="409">
        <f>'Ｓ４７(1972)'!$AK$173</f>
        <v>0</v>
      </c>
      <c r="EH74" s="418">
        <f t="shared" ref="EH74:EH109" si="296">IF(D74=0,0,IF(D74&lt;$EI$7,ROUND(EG74/$EI$7,0),IF(D74=$EI$7,EG74-ROUND(EG74/$EI$7,0)*($EI$7-1),0)))</f>
        <v>0</v>
      </c>
      <c r="EI74" s="418">
        <f t="shared" ref="EI74:EI109" si="297">IF(D74&gt;=EI$68,EG74,ROUND(EG74/EI$68,0)*D74)</f>
        <v>0</v>
      </c>
      <c r="EJ74" s="409">
        <f>'Ｓ４７(1972)'!$AK$174</f>
        <v>0</v>
      </c>
      <c r="EK74" s="418">
        <f t="shared" ref="EK74:EK109" si="298">IF(D74=0,0,IF(D74&lt;$EL$7,ROUND(EJ74/$EL$7,0),IF(D74=$EL$7,EJ74-ROUND(EJ74/$EL$7,0)*($EL$7-1),0)))</f>
        <v>0</v>
      </c>
      <c r="EL74" s="417">
        <f t="shared" ref="EL74:EL109" si="299">IF(D74&gt;=EL$68,EJ74,ROUND(EJ74/EL$68,0)*D74)</f>
        <v>0</v>
      </c>
      <c r="EM74" s="409">
        <f>'Ｓ４７(1972)'!$AK$175</f>
        <v>0</v>
      </c>
      <c r="EN74" s="418">
        <f t="shared" ref="EN74:EN109" si="300">IF(D74=0,0,IF(D74&lt;$EO$7,ROUND(EM74/$EO$7,0),IF(D74=$EO$7,EM74-ROUND(EM74/$EO$7,0)*($EO$7-1),0)))</f>
        <v>0</v>
      </c>
      <c r="EO74" s="436">
        <f t="shared" ref="EO74:EO109" si="301">IF(D74&gt;=EO$68,EM74,ROUND(EM74/EO$68,0)*D74)</f>
        <v>0</v>
      </c>
      <c r="EP74" s="407">
        <f t="shared" ref="EP74:EP109" si="302">E74+H74+K74+N74+Q74+T74+W74+Z74+AC74+AF74+AI74+AL74+AO74+AR74+AU74+AX74+BA74+BD74+BG74+BJ74+BM74+BP74+BS74+BV74+BY74+CB74+CE74+CH74+CK74+CN74+CQ74+CT74+CW74+CZ74+DC74+DF74+DI74+DL74+DO74+DR74+DU74+DX74+EA74+ED74+EG74+EJ74+EM74</f>
        <v>25361</v>
      </c>
      <c r="EQ74" s="412">
        <f t="shared" ref="EQ74:EQ109" si="303">F74+I74+L74+O74+R74+U74+X74+AA74+AD74+AG74+AJ74+AM74+AP74+AS74+AV74+AY74+BB74+BE74+BH74+BK74+BN74+BQ74+BT74+BW74+BZ74+CC74+CF74+CI74+CL74+CO74+CR74+CU74+CX74+DA74+DD74+DG74+DJ74+DM74+DP74+DS74+DV74+DY74+EB74+EE74+EH74+EK74+EN74</f>
        <v>250</v>
      </c>
      <c r="ER74" s="410">
        <f t="shared" ref="ER74:ER109" si="304">G74+J74+M74+P74+S74+V74+Y74+AB74+AE74+AH74+AK74+AN74+AQ74+AT74+AW74+AZ74+BC74+BF74+BI74+BL74+BO74+BR74+BU74+BX74+CA74+CD74+CG74+CJ74+CM74+CP74+CS74+CV74+CY74+DB74+DE74+DH74+DK74+DN74+DQ74+DT74+DW74+DZ74+EC74+EF74+EI74+EL74+EO74</f>
        <v>23663</v>
      </c>
    </row>
    <row r="75" spans="1:148" ht="16.5" customHeight="1">
      <c r="A75" s="376"/>
      <c r="B75" s="413"/>
      <c r="C75" s="414">
        <v>48</v>
      </c>
      <c r="D75" s="415">
        <f t="shared" si="207"/>
        <v>39</v>
      </c>
      <c r="E75" s="407">
        <f>'Ｓ４８（1973）'!$AK$124</f>
        <v>0</v>
      </c>
      <c r="F75" s="418">
        <f t="shared" si="208"/>
        <v>0</v>
      </c>
      <c r="G75" s="418">
        <f t="shared" si="209"/>
        <v>0</v>
      </c>
      <c r="H75" s="409">
        <f>'Ｓ４８（1973）'!$AK$125</f>
        <v>0</v>
      </c>
      <c r="I75" s="418">
        <f t="shared" si="210"/>
        <v>0</v>
      </c>
      <c r="J75" s="417">
        <f t="shared" si="211"/>
        <v>0</v>
      </c>
      <c r="K75" s="409">
        <f>'Ｓ４８（1973）'!$AK$127</f>
        <v>1148</v>
      </c>
      <c r="L75" s="418">
        <f t="shared" si="212"/>
        <v>0</v>
      </c>
      <c r="M75" s="418">
        <f t="shared" si="213"/>
        <v>1148</v>
      </c>
      <c r="N75" s="409">
        <f>'Ｓ４８（1973）'!$AK$128</f>
        <v>0</v>
      </c>
      <c r="O75" s="418">
        <f t="shared" si="214"/>
        <v>0</v>
      </c>
      <c r="P75" s="417">
        <f t="shared" si="215"/>
        <v>0</v>
      </c>
      <c r="Q75" s="409">
        <f>'Ｓ４８（1973）'!$AK$130</f>
        <v>0</v>
      </c>
      <c r="R75" s="418">
        <f t="shared" si="216"/>
        <v>0</v>
      </c>
      <c r="S75" s="418">
        <f t="shared" si="217"/>
        <v>0</v>
      </c>
      <c r="T75" s="409">
        <f>'Ｓ４８（1973）'!$AK$131</f>
        <v>0</v>
      </c>
      <c r="U75" s="418">
        <f t="shared" si="218"/>
        <v>0</v>
      </c>
      <c r="V75" s="418">
        <f t="shared" si="219"/>
        <v>0</v>
      </c>
      <c r="W75" s="409">
        <f>'Ｓ４８（1973）'!$AK$132</f>
        <v>0</v>
      </c>
      <c r="X75" s="418">
        <f t="shared" si="220"/>
        <v>0</v>
      </c>
      <c r="Y75" s="418">
        <f t="shared" si="221"/>
        <v>0</v>
      </c>
      <c r="Z75" s="409">
        <f>'Ｓ４８（1973）'!$AK$133</f>
        <v>0</v>
      </c>
      <c r="AA75" s="418">
        <f t="shared" si="222"/>
        <v>0</v>
      </c>
      <c r="AB75" s="418">
        <f t="shared" si="223"/>
        <v>0</v>
      </c>
      <c r="AC75" s="409">
        <f>'Ｓ４８（1973）'!$AK$134</f>
        <v>0</v>
      </c>
      <c r="AD75" s="418">
        <f t="shared" si="224"/>
        <v>0</v>
      </c>
      <c r="AE75" s="417">
        <f t="shared" si="225"/>
        <v>0</v>
      </c>
      <c r="AF75" s="409">
        <f>'Ｓ４８（1973）'!$AK$135</f>
        <v>0</v>
      </c>
      <c r="AG75" s="418">
        <f t="shared" si="226"/>
        <v>0</v>
      </c>
      <c r="AH75" s="417">
        <f t="shared" si="227"/>
        <v>0</v>
      </c>
      <c r="AI75" s="409">
        <f>'Ｓ４８（1973）'!$AK$136</f>
        <v>1190</v>
      </c>
      <c r="AJ75" s="418">
        <f t="shared" si="228"/>
        <v>0</v>
      </c>
      <c r="AK75" s="418">
        <f t="shared" si="229"/>
        <v>1190</v>
      </c>
      <c r="AL75" s="409">
        <f>'Ｓ４８（1973）'!$AK$137</f>
        <v>20155</v>
      </c>
      <c r="AM75" s="418">
        <f t="shared" si="230"/>
        <v>420</v>
      </c>
      <c r="AN75" s="418">
        <f t="shared" si="231"/>
        <v>16380</v>
      </c>
      <c r="AO75" s="409">
        <f>'Ｓ４８（1973）'!$AK$138</f>
        <v>0</v>
      </c>
      <c r="AP75" s="418">
        <f t="shared" si="232"/>
        <v>0</v>
      </c>
      <c r="AQ75" s="418">
        <f t="shared" si="233"/>
        <v>0</v>
      </c>
      <c r="AR75" s="409">
        <f>'Ｓ４８（1973）'!$AK$139</f>
        <v>0</v>
      </c>
      <c r="AS75" s="418">
        <f t="shared" si="234"/>
        <v>0</v>
      </c>
      <c r="AT75" s="418">
        <f t="shared" si="235"/>
        <v>0</v>
      </c>
      <c r="AU75" s="409">
        <f>'Ｓ４８（1973）'!$AK$140</f>
        <v>0</v>
      </c>
      <c r="AV75" s="418">
        <f t="shared" si="236"/>
        <v>0</v>
      </c>
      <c r="AW75" s="418">
        <f t="shared" si="237"/>
        <v>0</v>
      </c>
      <c r="AX75" s="409">
        <f>'Ｓ４８（1973）'!$AK$141</f>
        <v>12872</v>
      </c>
      <c r="AY75" s="418">
        <f t="shared" si="238"/>
        <v>0</v>
      </c>
      <c r="AZ75" s="418">
        <f t="shared" si="239"/>
        <v>12872</v>
      </c>
      <c r="BA75" s="409">
        <f>'Ｓ４８（1973）'!$AK$142</f>
        <v>0</v>
      </c>
      <c r="BB75" s="418">
        <f t="shared" si="240"/>
        <v>0</v>
      </c>
      <c r="BC75" s="418">
        <f t="shared" si="241"/>
        <v>0</v>
      </c>
      <c r="BD75" s="409">
        <f>'Ｓ４８（1973）'!$AK$143</f>
        <v>655</v>
      </c>
      <c r="BE75" s="418">
        <f t="shared" si="242"/>
        <v>0</v>
      </c>
      <c r="BF75" s="417">
        <f t="shared" si="243"/>
        <v>655</v>
      </c>
      <c r="BG75" s="409">
        <f>'Ｓ４８（1973）'!$AK$145</f>
        <v>0</v>
      </c>
      <c r="BH75" s="418">
        <f t="shared" si="244"/>
        <v>0</v>
      </c>
      <c r="BI75" s="418">
        <f t="shared" si="245"/>
        <v>0</v>
      </c>
      <c r="BJ75" s="409">
        <f>'Ｓ４８（1973）'!$AK$146</f>
        <v>2500</v>
      </c>
      <c r="BK75" s="418">
        <f t="shared" si="246"/>
        <v>0</v>
      </c>
      <c r="BL75" s="418">
        <f t="shared" si="247"/>
        <v>2500</v>
      </c>
      <c r="BM75" s="409">
        <f>'Ｓ４８（1973）'!$AK$147</f>
        <v>0</v>
      </c>
      <c r="BN75" s="418">
        <f t="shared" si="248"/>
        <v>0</v>
      </c>
      <c r="BO75" s="417">
        <f t="shared" si="249"/>
        <v>0</v>
      </c>
      <c r="BP75" s="407">
        <f>'Ｓ４８（1973）'!$AK$148</f>
        <v>0</v>
      </c>
      <c r="BQ75" s="418">
        <f t="shared" si="250"/>
        <v>0</v>
      </c>
      <c r="BR75" s="418">
        <f t="shared" si="251"/>
        <v>0</v>
      </c>
      <c r="BS75" s="409">
        <f>'Ｓ４８（1973）'!$AK$149</f>
        <v>0</v>
      </c>
      <c r="BT75" s="418">
        <f t="shared" si="252"/>
        <v>0</v>
      </c>
      <c r="BU75" s="418">
        <f t="shared" si="253"/>
        <v>0</v>
      </c>
      <c r="BV75" s="409">
        <f>'Ｓ４８（1973）'!$AK$150</f>
        <v>0</v>
      </c>
      <c r="BW75" s="418">
        <f t="shared" si="254"/>
        <v>0</v>
      </c>
      <c r="BX75" s="418">
        <f t="shared" si="255"/>
        <v>0</v>
      </c>
      <c r="BY75" s="409">
        <f>'Ｓ４８（1973）'!$AK$151</f>
        <v>0</v>
      </c>
      <c r="BZ75" s="418">
        <f t="shared" si="256"/>
        <v>0</v>
      </c>
      <c r="CA75" s="418">
        <f t="shared" si="257"/>
        <v>0</v>
      </c>
      <c r="CB75" s="409">
        <f>'Ｓ４８（1973）'!$AK$152</f>
        <v>0</v>
      </c>
      <c r="CC75" s="418">
        <f t="shared" si="258"/>
        <v>0</v>
      </c>
      <c r="CD75" s="418">
        <f t="shared" si="259"/>
        <v>0</v>
      </c>
      <c r="CE75" s="409">
        <f>'Ｓ４８（1973）'!$AK$153</f>
        <v>0</v>
      </c>
      <c r="CF75" s="418">
        <f t="shared" si="260"/>
        <v>0</v>
      </c>
      <c r="CG75" s="418">
        <f t="shared" si="261"/>
        <v>0</v>
      </c>
      <c r="CH75" s="409">
        <f>'Ｓ４８（1973）'!$AK$155</f>
        <v>0</v>
      </c>
      <c r="CI75" s="418">
        <f t="shared" si="262"/>
        <v>0</v>
      </c>
      <c r="CJ75" s="418">
        <f t="shared" si="263"/>
        <v>0</v>
      </c>
      <c r="CK75" s="409">
        <f>'Ｓ４８（1973）'!$AK$156</f>
        <v>0</v>
      </c>
      <c r="CL75" s="418">
        <f t="shared" si="264"/>
        <v>0</v>
      </c>
      <c r="CM75" s="418">
        <f t="shared" si="265"/>
        <v>0</v>
      </c>
      <c r="CN75" s="409">
        <f>'Ｓ４８（1973）'!$AK$157</f>
        <v>0</v>
      </c>
      <c r="CO75" s="418">
        <f t="shared" si="266"/>
        <v>0</v>
      </c>
      <c r="CP75" s="418">
        <f t="shared" si="267"/>
        <v>0</v>
      </c>
      <c r="CQ75" s="409">
        <f>'Ｓ４８（1973）'!$AK$158</f>
        <v>0</v>
      </c>
      <c r="CR75" s="418">
        <f t="shared" si="268"/>
        <v>0</v>
      </c>
      <c r="CS75" s="418">
        <f t="shared" si="269"/>
        <v>0</v>
      </c>
      <c r="CT75" s="409">
        <f>'Ｓ４８（1973）'!$AK$159</f>
        <v>0</v>
      </c>
      <c r="CU75" s="418">
        <f t="shared" si="270"/>
        <v>0</v>
      </c>
      <c r="CV75" s="418">
        <f t="shared" si="271"/>
        <v>0</v>
      </c>
      <c r="CW75" s="409">
        <f>'Ｓ４８（1973）'!$AK$160</f>
        <v>0</v>
      </c>
      <c r="CX75" s="418">
        <f t="shared" si="272"/>
        <v>0</v>
      </c>
      <c r="CY75" s="418">
        <f t="shared" si="273"/>
        <v>0</v>
      </c>
      <c r="CZ75" s="409">
        <f>'Ｓ４８（1973）'!$AK$161</f>
        <v>0</v>
      </c>
      <c r="DA75" s="418">
        <f t="shared" si="274"/>
        <v>0</v>
      </c>
      <c r="DB75" s="418">
        <f t="shared" si="275"/>
        <v>0</v>
      </c>
      <c r="DC75" s="409">
        <f>'Ｓ４８（1973）'!$AK$162</f>
        <v>0</v>
      </c>
      <c r="DD75" s="418">
        <f t="shared" si="276"/>
        <v>0</v>
      </c>
      <c r="DE75" s="417">
        <f t="shared" si="277"/>
        <v>0</v>
      </c>
      <c r="DF75" s="409">
        <f>'Ｓ４８（1973）'!$AK$164</f>
        <v>0</v>
      </c>
      <c r="DG75" s="418">
        <f t="shared" si="278"/>
        <v>0</v>
      </c>
      <c r="DH75" s="418">
        <f t="shared" si="279"/>
        <v>0</v>
      </c>
      <c r="DI75" s="409">
        <f>'Ｓ４８（1973）'!$AK$165</f>
        <v>0</v>
      </c>
      <c r="DJ75" s="418">
        <f t="shared" si="280"/>
        <v>0</v>
      </c>
      <c r="DK75" s="417">
        <f t="shared" si="281"/>
        <v>0</v>
      </c>
      <c r="DL75" s="409">
        <f>'Ｓ４８（1973）'!$AK$166</f>
        <v>0</v>
      </c>
      <c r="DM75" s="418">
        <f t="shared" si="282"/>
        <v>0</v>
      </c>
      <c r="DN75" s="418">
        <f t="shared" si="283"/>
        <v>0</v>
      </c>
      <c r="DO75" s="409">
        <f>'Ｓ４８（1973）'!$AK$167</f>
        <v>0</v>
      </c>
      <c r="DP75" s="418">
        <f t="shared" si="284"/>
        <v>0</v>
      </c>
      <c r="DQ75" s="418">
        <f t="shared" si="285"/>
        <v>0</v>
      </c>
      <c r="DR75" s="409">
        <f>'Ｓ４８（1973）'!$AK$168</f>
        <v>0</v>
      </c>
      <c r="DS75" s="418">
        <f t="shared" si="286"/>
        <v>0</v>
      </c>
      <c r="DT75" s="418">
        <f t="shared" si="287"/>
        <v>0</v>
      </c>
      <c r="DU75" s="409">
        <f>'Ｓ４８（1973）'!$AK$169</f>
        <v>0</v>
      </c>
      <c r="DV75" s="418">
        <f t="shared" si="288"/>
        <v>0</v>
      </c>
      <c r="DW75" s="418">
        <f t="shared" si="289"/>
        <v>0</v>
      </c>
      <c r="DX75" s="409">
        <f>'Ｓ４８（1973）'!$AK$170</f>
        <v>0</v>
      </c>
      <c r="DY75" s="418">
        <f t="shared" si="290"/>
        <v>0</v>
      </c>
      <c r="DZ75" s="418">
        <f t="shared" si="291"/>
        <v>0</v>
      </c>
      <c r="EA75" s="409">
        <f>'Ｓ４８（1973）'!$AK$171</f>
        <v>0</v>
      </c>
      <c r="EB75" s="418">
        <f t="shared" si="292"/>
        <v>0</v>
      </c>
      <c r="EC75" s="418">
        <f t="shared" si="293"/>
        <v>0</v>
      </c>
      <c r="ED75" s="409">
        <f>'Ｓ４８（1973）'!$AK$172</f>
        <v>0</v>
      </c>
      <c r="EE75" s="418">
        <f t="shared" si="294"/>
        <v>0</v>
      </c>
      <c r="EF75" s="418">
        <f t="shared" si="295"/>
        <v>0</v>
      </c>
      <c r="EG75" s="409">
        <f>'Ｓ４８（1973）'!$AK$173</f>
        <v>0</v>
      </c>
      <c r="EH75" s="418">
        <f t="shared" si="296"/>
        <v>0</v>
      </c>
      <c r="EI75" s="418">
        <f t="shared" si="297"/>
        <v>0</v>
      </c>
      <c r="EJ75" s="409">
        <f>'Ｓ４８（1973）'!$AK$174</f>
        <v>0</v>
      </c>
      <c r="EK75" s="418">
        <f t="shared" si="298"/>
        <v>0</v>
      </c>
      <c r="EL75" s="417">
        <f t="shared" si="299"/>
        <v>0</v>
      </c>
      <c r="EM75" s="409">
        <f>'Ｓ４８（1973）'!$AK$175</f>
        <v>0</v>
      </c>
      <c r="EN75" s="418">
        <f t="shared" si="300"/>
        <v>0</v>
      </c>
      <c r="EO75" s="436">
        <f t="shared" si="301"/>
        <v>0</v>
      </c>
      <c r="EP75" s="407">
        <f t="shared" si="302"/>
        <v>38520</v>
      </c>
      <c r="EQ75" s="412">
        <f t="shared" si="303"/>
        <v>420</v>
      </c>
      <c r="ER75" s="410">
        <f t="shared" si="304"/>
        <v>34745</v>
      </c>
    </row>
    <row r="76" spans="1:148" ht="16.5" customHeight="1">
      <c r="A76" s="376"/>
      <c r="B76" s="413"/>
      <c r="C76" s="414">
        <v>49</v>
      </c>
      <c r="D76" s="415">
        <f t="shared" si="207"/>
        <v>38</v>
      </c>
      <c r="E76" s="407">
        <f>'Ｓ４９（1974）'!$AK$124</f>
        <v>0</v>
      </c>
      <c r="F76" s="418">
        <f t="shared" si="208"/>
        <v>0</v>
      </c>
      <c r="G76" s="418">
        <f t="shared" si="209"/>
        <v>0</v>
      </c>
      <c r="H76" s="409">
        <f>'Ｓ４９（1974）'!$AK$125</f>
        <v>0</v>
      </c>
      <c r="I76" s="418">
        <f t="shared" si="210"/>
        <v>0</v>
      </c>
      <c r="J76" s="417">
        <f t="shared" si="211"/>
        <v>0</v>
      </c>
      <c r="K76" s="409">
        <f>'Ｓ４９（1974）'!$AK$127</f>
        <v>1592</v>
      </c>
      <c r="L76" s="418">
        <f t="shared" si="212"/>
        <v>0</v>
      </c>
      <c r="M76" s="418">
        <f t="shared" si="213"/>
        <v>1592</v>
      </c>
      <c r="N76" s="409">
        <f>'Ｓ４９（1974）'!$AK$128</f>
        <v>0</v>
      </c>
      <c r="O76" s="418">
        <f t="shared" si="214"/>
        <v>0</v>
      </c>
      <c r="P76" s="417">
        <f t="shared" si="215"/>
        <v>0</v>
      </c>
      <c r="Q76" s="409">
        <f>'Ｓ４９（1974）'!$AK$130</f>
        <v>0</v>
      </c>
      <c r="R76" s="418">
        <f t="shared" si="216"/>
        <v>0</v>
      </c>
      <c r="S76" s="418">
        <f t="shared" si="217"/>
        <v>0</v>
      </c>
      <c r="T76" s="409">
        <f>'Ｓ４９（1974）'!$AK$131</f>
        <v>0</v>
      </c>
      <c r="U76" s="418">
        <f t="shared" si="218"/>
        <v>0</v>
      </c>
      <c r="V76" s="418">
        <f t="shared" si="219"/>
        <v>0</v>
      </c>
      <c r="W76" s="409">
        <f>'Ｓ４９（1974）'!$AK$132</f>
        <v>0</v>
      </c>
      <c r="X76" s="418">
        <f t="shared" si="220"/>
        <v>0</v>
      </c>
      <c r="Y76" s="418">
        <f t="shared" si="221"/>
        <v>0</v>
      </c>
      <c r="Z76" s="409">
        <f>'Ｓ４９（1974）'!$AK$133</f>
        <v>0</v>
      </c>
      <c r="AA76" s="418">
        <f t="shared" si="222"/>
        <v>0</v>
      </c>
      <c r="AB76" s="418">
        <f t="shared" si="223"/>
        <v>0</v>
      </c>
      <c r="AC76" s="409">
        <f>'Ｓ４９（1974）'!$AK$134</f>
        <v>0</v>
      </c>
      <c r="AD76" s="418">
        <f t="shared" si="224"/>
        <v>0</v>
      </c>
      <c r="AE76" s="417">
        <f t="shared" si="225"/>
        <v>0</v>
      </c>
      <c r="AF76" s="409">
        <f>'Ｓ４９（1974）'!$AK$135</f>
        <v>0</v>
      </c>
      <c r="AG76" s="418">
        <f t="shared" si="226"/>
        <v>0</v>
      </c>
      <c r="AH76" s="417">
        <f t="shared" si="227"/>
        <v>0</v>
      </c>
      <c r="AI76" s="409">
        <f>'Ｓ４９（1974）'!$AK$136</f>
        <v>0</v>
      </c>
      <c r="AJ76" s="418">
        <f t="shared" si="228"/>
        <v>0</v>
      </c>
      <c r="AK76" s="418">
        <f t="shared" si="229"/>
        <v>0</v>
      </c>
      <c r="AL76" s="409">
        <f>'Ｓ４９（1974）'!$AK$137</f>
        <v>37581</v>
      </c>
      <c r="AM76" s="418">
        <f t="shared" si="230"/>
        <v>783</v>
      </c>
      <c r="AN76" s="418">
        <f t="shared" si="231"/>
        <v>29754</v>
      </c>
      <c r="AO76" s="409">
        <f>'Ｓ４９（1974）'!$AK$138</f>
        <v>0</v>
      </c>
      <c r="AP76" s="418">
        <f t="shared" si="232"/>
        <v>0</v>
      </c>
      <c r="AQ76" s="418">
        <f t="shared" si="233"/>
        <v>0</v>
      </c>
      <c r="AR76" s="409">
        <f>'Ｓ４９（1974）'!$AK$139</f>
        <v>0</v>
      </c>
      <c r="AS76" s="418">
        <f t="shared" si="234"/>
        <v>0</v>
      </c>
      <c r="AT76" s="418">
        <f t="shared" si="235"/>
        <v>0</v>
      </c>
      <c r="AU76" s="409">
        <f>'Ｓ４９（1974）'!$AK$140</f>
        <v>0</v>
      </c>
      <c r="AV76" s="418">
        <f t="shared" si="236"/>
        <v>0</v>
      </c>
      <c r="AW76" s="418">
        <f t="shared" si="237"/>
        <v>0</v>
      </c>
      <c r="AX76" s="409">
        <f>'Ｓ４９（1974）'!$AK$141</f>
        <v>5825</v>
      </c>
      <c r="AY76" s="418">
        <f t="shared" si="238"/>
        <v>0</v>
      </c>
      <c r="AZ76" s="418">
        <f t="shared" si="239"/>
        <v>5825</v>
      </c>
      <c r="BA76" s="409">
        <f>'Ｓ４９（1974）'!$AK$142</f>
        <v>0</v>
      </c>
      <c r="BB76" s="418">
        <f t="shared" si="240"/>
        <v>0</v>
      </c>
      <c r="BC76" s="418">
        <f t="shared" si="241"/>
        <v>0</v>
      </c>
      <c r="BD76" s="409">
        <f>'Ｓ４９（1974）'!$AK$143</f>
        <v>10823</v>
      </c>
      <c r="BE76" s="418">
        <f t="shared" si="242"/>
        <v>0</v>
      </c>
      <c r="BF76" s="417">
        <f t="shared" si="243"/>
        <v>10823</v>
      </c>
      <c r="BG76" s="409">
        <f>'Ｓ４９（1974）'!$AK$145</f>
        <v>0</v>
      </c>
      <c r="BH76" s="418">
        <f t="shared" si="244"/>
        <v>0</v>
      </c>
      <c r="BI76" s="418">
        <f t="shared" si="245"/>
        <v>0</v>
      </c>
      <c r="BJ76" s="409">
        <f>'Ｓ４９（1974）'!$AK$146</f>
        <v>2000</v>
      </c>
      <c r="BK76" s="418">
        <f t="shared" si="246"/>
        <v>0</v>
      </c>
      <c r="BL76" s="418">
        <f t="shared" si="247"/>
        <v>2000</v>
      </c>
      <c r="BM76" s="409">
        <f>'Ｓ４９（1974）'!$AK$147</f>
        <v>0</v>
      </c>
      <c r="BN76" s="418">
        <f t="shared" si="248"/>
        <v>0</v>
      </c>
      <c r="BO76" s="417">
        <f t="shared" si="249"/>
        <v>0</v>
      </c>
      <c r="BP76" s="407">
        <f>'Ｓ４９（1974）'!$AK$148</f>
        <v>0</v>
      </c>
      <c r="BQ76" s="418">
        <f t="shared" si="250"/>
        <v>0</v>
      </c>
      <c r="BR76" s="418">
        <f t="shared" si="251"/>
        <v>0</v>
      </c>
      <c r="BS76" s="409">
        <f>'Ｓ４９（1974）'!$AK$149</f>
        <v>0</v>
      </c>
      <c r="BT76" s="418">
        <f t="shared" si="252"/>
        <v>0</v>
      </c>
      <c r="BU76" s="418">
        <f t="shared" si="253"/>
        <v>0</v>
      </c>
      <c r="BV76" s="409">
        <f>'Ｓ４９（1974）'!$AK$150</f>
        <v>0</v>
      </c>
      <c r="BW76" s="418">
        <f t="shared" si="254"/>
        <v>0</v>
      </c>
      <c r="BX76" s="418">
        <f t="shared" si="255"/>
        <v>0</v>
      </c>
      <c r="BY76" s="409">
        <f>'Ｓ４９（1974）'!$AK$151</f>
        <v>0</v>
      </c>
      <c r="BZ76" s="418">
        <f t="shared" si="256"/>
        <v>0</v>
      </c>
      <c r="CA76" s="418">
        <f t="shared" si="257"/>
        <v>0</v>
      </c>
      <c r="CB76" s="409">
        <f>'Ｓ４９（1974）'!$AK$152</f>
        <v>0</v>
      </c>
      <c r="CC76" s="418">
        <f t="shared" si="258"/>
        <v>0</v>
      </c>
      <c r="CD76" s="418">
        <f t="shared" si="259"/>
        <v>0</v>
      </c>
      <c r="CE76" s="409">
        <f>'Ｓ４９（1974）'!$AK$153</f>
        <v>0</v>
      </c>
      <c r="CF76" s="418">
        <f t="shared" si="260"/>
        <v>0</v>
      </c>
      <c r="CG76" s="418">
        <f t="shared" si="261"/>
        <v>0</v>
      </c>
      <c r="CH76" s="409">
        <f>'Ｓ４９（1974）'!$AK$155</f>
        <v>0</v>
      </c>
      <c r="CI76" s="418">
        <f t="shared" si="262"/>
        <v>0</v>
      </c>
      <c r="CJ76" s="418">
        <f t="shared" si="263"/>
        <v>0</v>
      </c>
      <c r="CK76" s="409">
        <f>'Ｓ４９（1974）'!$AK$156</f>
        <v>0</v>
      </c>
      <c r="CL76" s="418">
        <f t="shared" si="264"/>
        <v>0</v>
      </c>
      <c r="CM76" s="418">
        <f t="shared" si="265"/>
        <v>0</v>
      </c>
      <c r="CN76" s="409">
        <f>'Ｓ４９（1974）'!$AK$157</f>
        <v>0</v>
      </c>
      <c r="CO76" s="418">
        <f t="shared" si="266"/>
        <v>0</v>
      </c>
      <c r="CP76" s="418">
        <f t="shared" si="267"/>
        <v>0</v>
      </c>
      <c r="CQ76" s="409">
        <f>'Ｓ４９（1974）'!$AK$158</f>
        <v>0</v>
      </c>
      <c r="CR76" s="418">
        <f t="shared" si="268"/>
        <v>0</v>
      </c>
      <c r="CS76" s="418">
        <f t="shared" si="269"/>
        <v>0</v>
      </c>
      <c r="CT76" s="409">
        <f>'Ｓ４９（1974）'!$AK$159</f>
        <v>0</v>
      </c>
      <c r="CU76" s="418">
        <f t="shared" si="270"/>
        <v>0</v>
      </c>
      <c r="CV76" s="418">
        <f t="shared" si="271"/>
        <v>0</v>
      </c>
      <c r="CW76" s="409">
        <f>'Ｓ４９（1974）'!$AK$160</f>
        <v>0</v>
      </c>
      <c r="CX76" s="418">
        <f t="shared" si="272"/>
        <v>0</v>
      </c>
      <c r="CY76" s="418">
        <f t="shared" si="273"/>
        <v>0</v>
      </c>
      <c r="CZ76" s="409">
        <f>'Ｓ４９（1974）'!$AK$161</f>
        <v>0</v>
      </c>
      <c r="DA76" s="418">
        <f t="shared" si="274"/>
        <v>0</v>
      </c>
      <c r="DB76" s="418">
        <f t="shared" si="275"/>
        <v>0</v>
      </c>
      <c r="DC76" s="409">
        <f>'Ｓ４９（1974）'!$AK$162</f>
        <v>0</v>
      </c>
      <c r="DD76" s="418">
        <f t="shared" si="276"/>
        <v>0</v>
      </c>
      <c r="DE76" s="417">
        <f t="shared" si="277"/>
        <v>0</v>
      </c>
      <c r="DF76" s="409">
        <f>'Ｓ４９（1974）'!$AK$164</f>
        <v>0</v>
      </c>
      <c r="DG76" s="418">
        <f t="shared" si="278"/>
        <v>0</v>
      </c>
      <c r="DH76" s="418">
        <f t="shared" si="279"/>
        <v>0</v>
      </c>
      <c r="DI76" s="409">
        <f>'Ｓ４９（1974）'!$AK$165</f>
        <v>0</v>
      </c>
      <c r="DJ76" s="418">
        <f t="shared" si="280"/>
        <v>0</v>
      </c>
      <c r="DK76" s="417">
        <f t="shared" si="281"/>
        <v>0</v>
      </c>
      <c r="DL76" s="409">
        <f>'Ｓ４９（1974）'!$AK$166</f>
        <v>0</v>
      </c>
      <c r="DM76" s="418">
        <f t="shared" si="282"/>
        <v>0</v>
      </c>
      <c r="DN76" s="418">
        <f t="shared" si="283"/>
        <v>0</v>
      </c>
      <c r="DO76" s="409">
        <f>'Ｓ４９（1974）'!$AK$167</f>
        <v>0</v>
      </c>
      <c r="DP76" s="418">
        <f t="shared" si="284"/>
        <v>0</v>
      </c>
      <c r="DQ76" s="418">
        <f t="shared" si="285"/>
        <v>0</v>
      </c>
      <c r="DR76" s="409">
        <f>'Ｓ４９（1974）'!$AK$168</f>
        <v>0</v>
      </c>
      <c r="DS76" s="418">
        <f t="shared" si="286"/>
        <v>0</v>
      </c>
      <c r="DT76" s="418">
        <f t="shared" si="287"/>
        <v>0</v>
      </c>
      <c r="DU76" s="409">
        <f>'Ｓ４９（1974）'!$AK$169</f>
        <v>0</v>
      </c>
      <c r="DV76" s="418">
        <f t="shared" si="288"/>
        <v>0</v>
      </c>
      <c r="DW76" s="418">
        <f t="shared" si="289"/>
        <v>0</v>
      </c>
      <c r="DX76" s="409">
        <f>'Ｓ４９（1974）'!$AK$170</f>
        <v>0</v>
      </c>
      <c r="DY76" s="418">
        <f t="shared" si="290"/>
        <v>0</v>
      </c>
      <c r="DZ76" s="418">
        <f t="shared" si="291"/>
        <v>0</v>
      </c>
      <c r="EA76" s="409">
        <f>'Ｓ４９（1974）'!$AK$171</f>
        <v>0</v>
      </c>
      <c r="EB76" s="418">
        <f t="shared" si="292"/>
        <v>0</v>
      </c>
      <c r="EC76" s="418">
        <f t="shared" si="293"/>
        <v>0</v>
      </c>
      <c r="ED76" s="409">
        <f>'Ｓ４９（1974）'!$AK$172</f>
        <v>0</v>
      </c>
      <c r="EE76" s="418">
        <f t="shared" si="294"/>
        <v>0</v>
      </c>
      <c r="EF76" s="418">
        <f t="shared" si="295"/>
        <v>0</v>
      </c>
      <c r="EG76" s="409">
        <f>'Ｓ４９（1974）'!$AK$173</f>
        <v>0</v>
      </c>
      <c r="EH76" s="418">
        <f t="shared" si="296"/>
        <v>0</v>
      </c>
      <c r="EI76" s="418">
        <f t="shared" si="297"/>
        <v>0</v>
      </c>
      <c r="EJ76" s="409">
        <f>'Ｓ４９（1974）'!$AK$174</f>
        <v>0</v>
      </c>
      <c r="EK76" s="418">
        <f t="shared" si="298"/>
        <v>0</v>
      </c>
      <c r="EL76" s="417">
        <f t="shared" si="299"/>
        <v>0</v>
      </c>
      <c r="EM76" s="409">
        <f>'Ｓ４９（1974）'!$AK$175</f>
        <v>0</v>
      </c>
      <c r="EN76" s="418">
        <f t="shared" si="300"/>
        <v>0</v>
      </c>
      <c r="EO76" s="436">
        <f t="shared" si="301"/>
        <v>0</v>
      </c>
      <c r="EP76" s="407">
        <f t="shared" si="302"/>
        <v>57821</v>
      </c>
      <c r="EQ76" s="412">
        <f t="shared" si="303"/>
        <v>783</v>
      </c>
      <c r="ER76" s="410">
        <f t="shared" si="304"/>
        <v>49994</v>
      </c>
    </row>
    <row r="77" spans="1:148" ht="16.5" customHeight="1">
      <c r="A77" s="376"/>
      <c r="B77" s="413"/>
      <c r="C77" s="414">
        <v>50</v>
      </c>
      <c r="D77" s="415">
        <f t="shared" si="207"/>
        <v>37</v>
      </c>
      <c r="E77" s="407">
        <f>'Ｓ５０（1975）'!$AK$124</f>
        <v>0</v>
      </c>
      <c r="F77" s="418">
        <f t="shared" si="208"/>
        <v>0</v>
      </c>
      <c r="G77" s="418">
        <f t="shared" si="209"/>
        <v>0</v>
      </c>
      <c r="H77" s="409">
        <f>'Ｓ５０（1975）'!$AK$125</f>
        <v>0</v>
      </c>
      <c r="I77" s="418">
        <f t="shared" si="210"/>
        <v>0</v>
      </c>
      <c r="J77" s="417">
        <f t="shared" si="211"/>
        <v>0</v>
      </c>
      <c r="K77" s="409">
        <f>'Ｓ５０（1975）'!$AK$127</f>
        <v>0</v>
      </c>
      <c r="L77" s="418">
        <f t="shared" si="212"/>
        <v>0</v>
      </c>
      <c r="M77" s="418">
        <f t="shared" si="213"/>
        <v>0</v>
      </c>
      <c r="N77" s="409">
        <f>'Ｓ５０（1975）'!$AK$128</f>
        <v>0</v>
      </c>
      <c r="O77" s="418">
        <f t="shared" si="214"/>
        <v>0</v>
      </c>
      <c r="P77" s="417">
        <f t="shared" si="215"/>
        <v>0</v>
      </c>
      <c r="Q77" s="409">
        <f>'Ｓ５０（1975）'!$AK$130</f>
        <v>0</v>
      </c>
      <c r="R77" s="418">
        <f t="shared" si="216"/>
        <v>0</v>
      </c>
      <c r="S77" s="418">
        <f t="shared" si="217"/>
        <v>0</v>
      </c>
      <c r="T77" s="409">
        <f>'Ｓ５０（1975）'!$AK$131</f>
        <v>0</v>
      </c>
      <c r="U77" s="418">
        <f t="shared" si="218"/>
        <v>0</v>
      </c>
      <c r="V77" s="418">
        <f t="shared" si="219"/>
        <v>0</v>
      </c>
      <c r="W77" s="409">
        <f>'Ｓ５０（1975）'!$AK$132</f>
        <v>0</v>
      </c>
      <c r="X77" s="418">
        <f t="shared" si="220"/>
        <v>0</v>
      </c>
      <c r="Y77" s="418">
        <f t="shared" si="221"/>
        <v>0</v>
      </c>
      <c r="Z77" s="409">
        <f>'Ｓ５０（1975）'!$AK$133</f>
        <v>0</v>
      </c>
      <c r="AA77" s="418">
        <f t="shared" si="222"/>
        <v>0</v>
      </c>
      <c r="AB77" s="418">
        <f t="shared" si="223"/>
        <v>0</v>
      </c>
      <c r="AC77" s="409">
        <f>'Ｓ５０（1975）'!$AK$134</f>
        <v>0</v>
      </c>
      <c r="AD77" s="418">
        <f t="shared" si="224"/>
        <v>0</v>
      </c>
      <c r="AE77" s="417">
        <f t="shared" si="225"/>
        <v>0</v>
      </c>
      <c r="AF77" s="409">
        <f>'Ｓ５０（1975）'!$AK$135</f>
        <v>0</v>
      </c>
      <c r="AG77" s="418">
        <f t="shared" si="226"/>
        <v>0</v>
      </c>
      <c r="AH77" s="417">
        <f t="shared" si="227"/>
        <v>0</v>
      </c>
      <c r="AI77" s="409">
        <f>'Ｓ５０（1975）'!$AK$136</f>
        <v>0</v>
      </c>
      <c r="AJ77" s="418">
        <f t="shared" si="228"/>
        <v>0</v>
      </c>
      <c r="AK77" s="418">
        <f t="shared" si="229"/>
        <v>0</v>
      </c>
      <c r="AL77" s="409">
        <f>'Ｓ５０（1975）'!$AK$137</f>
        <v>40169</v>
      </c>
      <c r="AM77" s="418">
        <f t="shared" si="230"/>
        <v>837</v>
      </c>
      <c r="AN77" s="418">
        <f t="shared" si="231"/>
        <v>30969</v>
      </c>
      <c r="AO77" s="409">
        <f>'Ｓ５０（1975）'!$AK$138</f>
        <v>0</v>
      </c>
      <c r="AP77" s="418">
        <f t="shared" si="232"/>
        <v>0</v>
      </c>
      <c r="AQ77" s="418">
        <f t="shared" si="233"/>
        <v>0</v>
      </c>
      <c r="AR77" s="409">
        <f>'Ｓ５０（1975）'!$AK$139</f>
        <v>0</v>
      </c>
      <c r="AS77" s="418">
        <f t="shared" si="234"/>
        <v>0</v>
      </c>
      <c r="AT77" s="418">
        <f t="shared" si="235"/>
        <v>0</v>
      </c>
      <c r="AU77" s="409">
        <f>'Ｓ５０（1975）'!$AK$140</f>
        <v>0</v>
      </c>
      <c r="AV77" s="418">
        <f t="shared" si="236"/>
        <v>0</v>
      </c>
      <c r="AW77" s="418">
        <f t="shared" si="237"/>
        <v>0</v>
      </c>
      <c r="AX77" s="409">
        <f>'Ｓ５０（1975）'!$AK$141</f>
        <v>6229</v>
      </c>
      <c r="AY77" s="418">
        <f t="shared" si="238"/>
        <v>0</v>
      </c>
      <c r="AZ77" s="418">
        <f t="shared" si="239"/>
        <v>6229</v>
      </c>
      <c r="BA77" s="409">
        <f>'Ｓ５０（1975）'!$AK$142</f>
        <v>0</v>
      </c>
      <c r="BB77" s="418">
        <f t="shared" si="240"/>
        <v>0</v>
      </c>
      <c r="BC77" s="418">
        <f t="shared" si="241"/>
        <v>0</v>
      </c>
      <c r="BD77" s="409">
        <f>'Ｓ５０（1975）'!$AK$143</f>
        <v>14177</v>
      </c>
      <c r="BE77" s="418">
        <f t="shared" si="242"/>
        <v>0</v>
      </c>
      <c r="BF77" s="417">
        <f t="shared" si="243"/>
        <v>14177</v>
      </c>
      <c r="BG77" s="409">
        <f>'Ｓ５０（1975）'!$AK$145</f>
        <v>0</v>
      </c>
      <c r="BH77" s="418">
        <f t="shared" si="244"/>
        <v>0</v>
      </c>
      <c r="BI77" s="418">
        <f t="shared" si="245"/>
        <v>0</v>
      </c>
      <c r="BJ77" s="409">
        <f>'Ｓ５０（1975）'!$AK$146</f>
        <v>1000</v>
      </c>
      <c r="BK77" s="418">
        <f t="shared" si="246"/>
        <v>0</v>
      </c>
      <c r="BL77" s="418">
        <f t="shared" si="247"/>
        <v>1000</v>
      </c>
      <c r="BM77" s="409">
        <f>'Ｓ５０（1975）'!$AK$147</f>
        <v>0</v>
      </c>
      <c r="BN77" s="418">
        <f t="shared" si="248"/>
        <v>0</v>
      </c>
      <c r="BO77" s="417">
        <f t="shared" si="249"/>
        <v>0</v>
      </c>
      <c r="BP77" s="407">
        <f>'Ｓ５０（1975）'!$AK$148</f>
        <v>0</v>
      </c>
      <c r="BQ77" s="418">
        <f t="shared" si="250"/>
        <v>0</v>
      </c>
      <c r="BR77" s="418">
        <f t="shared" si="251"/>
        <v>0</v>
      </c>
      <c r="BS77" s="409">
        <f>'Ｓ５０（1975）'!$AK$149</f>
        <v>0</v>
      </c>
      <c r="BT77" s="418">
        <f t="shared" si="252"/>
        <v>0</v>
      </c>
      <c r="BU77" s="418">
        <f t="shared" si="253"/>
        <v>0</v>
      </c>
      <c r="BV77" s="409">
        <f>'Ｓ５０（1975）'!$AK$150</f>
        <v>0</v>
      </c>
      <c r="BW77" s="418">
        <f t="shared" si="254"/>
        <v>0</v>
      </c>
      <c r="BX77" s="418">
        <f t="shared" si="255"/>
        <v>0</v>
      </c>
      <c r="BY77" s="409">
        <f>'Ｓ５０（1975）'!$AK$151</f>
        <v>0</v>
      </c>
      <c r="BZ77" s="418">
        <f t="shared" si="256"/>
        <v>0</v>
      </c>
      <c r="CA77" s="418">
        <f t="shared" si="257"/>
        <v>0</v>
      </c>
      <c r="CB77" s="409">
        <f>'Ｓ５０（1975）'!$AK$152</f>
        <v>0</v>
      </c>
      <c r="CC77" s="418">
        <f t="shared" si="258"/>
        <v>0</v>
      </c>
      <c r="CD77" s="418">
        <f t="shared" si="259"/>
        <v>0</v>
      </c>
      <c r="CE77" s="409">
        <f>'Ｓ５０（1975）'!$AK$153</f>
        <v>0</v>
      </c>
      <c r="CF77" s="418">
        <f t="shared" si="260"/>
        <v>0</v>
      </c>
      <c r="CG77" s="418">
        <f t="shared" si="261"/>
        <v>0</v>
      </c>
      <c r="CH77" s="409">
        <f>'Ｓ５０（1975）'!$AK$155</f>
        <v>0</v>
      </c>
      <c r="CI77" s="418">
        <f t="shared" si="262"/>
        <v>0</v>
      </c>
      <c r="CJ77" s="418">
        <f t="shared" si="263"/>
        <v>0</v>
      </c>
      <c r="CK77" s="409">
        <f>'Ｓ５０（1975）'!$AK$156</f>
        <v>0</v>
      </c>
      <c r="CL77" s="418">
        <f t="shared" si="264"/>
        <v>0</v>
      </c>
      <c r="CM77" s="418">
        <f t="shared" si="265"/>
        <v>0</v>
      </c>
      <c r="CN77" s="409">
        <f>'Ｓ５０（1975）'!$AK$157</f>
        <v>0</v>
      </c>
      <c r="CO77" s="418">
        <f t="shared" si="266"/>
        <v>0</v>
      </c>
      <c r="CP77" s="418">
        <f t="shared" si="267"/>
        <v>0</v>
      </c>
      <c r="CQ77" s="409">
        <f>'Ｓ５０（1975）'!$AK$158</f>
        <v>0</v>
      </c>
      <c r="CR77" s="418">
        <f t="shared" si="268"/>
        <v>0</v>
      </c>
      <c r="CS77" s="418">
        <f t="shared" si="269"/>
        <v>0</v>
      </c>
      <c r="CT77" s="409">
        <f>'Ｓ５０（1975）'!$AK$159</f>
        <v>0</v>
      </c>
      <c r="CU77" s="418">
        <f t="shared" si="270"/>
        <v>0</v>
      </c>
      <c r="CV77" s="418">
        <f t="shared" si="271"/>
        <v>0</v>
      </c>
      <c r="CW77" s="409">
        <f>'Ｓ５０（1975）'!$AK$160</f>
        <v>0</v>
      </c>
      <c r="CX77" s="418">
        <f t="shared" si="272"/>
        <v>0</v>
      </c>
      <c r="CY77" s="418">
        <f t="shared" si="273"/>
        <v>0</v>
      </c>
      <c r="CZ77" s="409">
        <f>'Ｓ５０（1975）'!$AK$161</f>
        <v>0</v>
      </c>
      <c r="DA77" s="418">
        <f t="shared" si="274"/>
        <v>0</v>
      </c>
      <c r="DB77" s="418">
        <f t="shared" si="275"/>
        <v>0</v>
      </c>
      <c r="DC77" s="409">
        <f>'Ｓ５０（1975）'!$AK$162</f>
        <v>0</v>
      </c>
      <c r="DD77" s="418">
        <f t="shared" si="276"/>
        <v>0</v>
      </c>
      <c r="DE77" s="417">
        <f t="shared" si="277"/>
        <v>0</v>
      </c>
      <c r="DF77" s="409">
        <f>'Ｓ５０（1975）'!$AK$164</f>
        <v>0</v>
      </c>
      <c r="DG77" s="418">
        <f t="shared" si="278"/>
        <v>0</v>
      </c>
      <c r="DH77" s="418">
        <f t="shared" si="279"/>
        <v>0</v>
      </c>
      <c r="DI77" s="409">
        <f>'Ｓ５０（1975）'!$AK$165</f>
        <v>0</v>
      </c>
      <c r="DJ77" s="418">
        <f t="shared" si="280"/>
        <v>0</v>
      </c>
      <c r="DK77" s="417">
        <f t="shared" si="281"/>
        <v>0</v>
      </c>
      <c r="DL77" s="409">
        <f>'Ｓ５０（1975）'!$AK$166</f>
        <v>0</v>
      </c>
      <c r="DM77" s="418">
        <f t="shared" si="282"/>
        <v>0</v>
      </c>
      <c r="DN77" s="418">
        <f t="shared" si="283"/>
        <v>0</v>
      </c>
      <c r="DO77" s="409">
        <f>'Ｓ５０（1975）'!$AK$167</f>
        <v>0</v>
      </c>
      <c r="DP77" s="418">
        <f t="shared" si="284"/>
        <v>0</v>
      </c>
      <c r="DQ77" s="418">
        <f t="shared" si="285"/>
        <v>0</v>
      </c>
      <c r="DR77" s="409">
        <f>'Ｓ５０（1975）'!$AK$168</f>
        <v>0</v>
      </c>
      <c r="DS77" s="418">
        <f t="shared" si="286"/>
        <v>0</v>
      </c>
      <c r="DT77" s="418">
        <f t="shared" si="287"/>
        <v>0</v>
      </c>
      <c r="DU77" s="409">
        <f>'Ｓ５０（1975）'!$AK$169</f>
        <v>0</v>
      </c>
      <c r="DV77" s="418">
        <f t="shared" si="288"/>
        <v>0</v>
      </c>
      <c r="DW77" s="418">
        <f t="shared" si="289"/>
        <v>0</v>
      </c>
      <c r="DX77" s="409">
        <f>'Ｓ５０（1975）'!$AK$170</f>
        <v>0</v>
      </c>
      <c r="DY77" s="418">
        <f t="shared" si="290"/>
        <v>0</v>
      </c>
      <c r="DZ77" s="418">
        <f t="shared" si="291"/>
        <v>0</v>
      </c>
      <c r="EA77" s="409">
        <f>'Ｓ５０（1975）'!$AK$171</f>
        <v>0</v>
      </c>
      <c r="EB77" s="418">
        <f t="shared" si="292"/>
        <v>0</v>
      </c>
      <c r="EC77" s="418">
        <f t="shared" si="293"/>
        <v>0</v>
      </c>
      <c r="ED77" s="409">
        <f>'Ｓ５０（1975）'!$AK$172</f>
        <v>0</v>
      </c>
      <c r="EE77" s="418">
        <f t="shared" si="294"/>
        <v>0</v>
      </c>
      <c r="EF77" s="418">
        <f t="shared" si="295"/>
        <v>0</v>
      </c>
      <c r="EG77" s="409">
        <f>'Ｓ５０（1975）'!$AK$173</f>
        <v>0</v>
      </c>
      <c r="EH77" s="418">
        <f t="shared" si="296"/>
        <v>0</v>
      </c>
      <c r="EI77" s="418">
        <f t="shared" si="297"/>
        <v>0</v>
      </c>
      <c r="EJ77" s="409">
        <f>'Ｓ５０（1975）'!$AK$174</f>
        <v>0</v>
      </c>
      <c r="EK77" s="418">
        <f t="shared" si="298"/>
        <v>0</v>
      </c>
      <c r="EL77" s="417">
        <f t="shared" si="299"/>
        <v>0</v>
      </c>
      <c r="EM77" s="409">
        <f>'Ｓ５０（1975）'!$AK$175</f>
        <v>0</v>
      </c>
      <c r="EN77" s="418">
        <f t="shared" si="300"/>
        <v>0</v>
      </c>
      <c r="EO77" s="436">
        <f t="shared" si="301"/>
        <v>0</v>
      </c>
      <c r="EP77" s="407">
        <f t="shared" si="302"/>
        <v>61575</v>
      </c>
      <c r="EQ77" s="412">
        <f t="shared" si="303"/>
        <v>837</v>
      </c>
      <c r="ER77" s="410">
        <f t="shared" si="304"/>
        <v>52375</v>
      </c>
    </row>
    <row r="78" spans="1:148" ht="16.5" customHeight="1">
      <c r="A78" s="376"/>
      <c r="B78" s="413"/>
      <c r="C78" s="414">
        <v>51</v>
      </c>
      <c r="D78" s="415">
        <f t="shared" si="207"/>
        <v>36</v>
      </c>
      <c r="E78" s="407">
        <f>'Ｓ５１（1976）'!$AK$124</f>
        <v>0</v>
      </c>
      <c r="F78" s="418">
        <f t="shared" si="208"/>
        <v>0</v>
      </c>
      <c r="G78" s="418">
        <f t="shared" si="209"/>
        <v>0</v>
      </c>
      <c r="H78" s="409">
        <f>'Ｓ５１（1976）'!$AK$125</f>
        <v>0</v>
      </c>
      <c r="I78" s="418">
        <f t="shared" si="210"/>
        <v>0</v>
      </c>
      <c r="J78" s="417">
        <f t="shared" si="211"/>
        <v>0</v>
      </c>
      <c r="K78" s="409">
        <f>'Ｓ５１（1976）'!$AK$127</f>
        <v>0</v>
      </c>
      <c r="L78" s="418">
        <f t="shared" si="212"/>
        <v>0</v>
      </c>
      <c r="M78" s="418">
        <f t="shared" si="213"/>
        <v>0</v>
      </c>
      <c r="N78" s="409">
        <f>'Ｓ５１（1976）'!$AK$128</f>
        <v>0</v>
      </c>
      <c r="O78" s="418">
        <f t="shared" si="214"/>
        <v>0</v>
      </c>
      <c r="P78" s="417">
        <f t="shared" si="215"/>
        <v>0</v>
      </c>
      <c r="Q78" s="409">
        <f>'Ｓ５１（1976）'!$AK$130</f>
        <v>0</v>
      </c>
      <c r="R78" s="418">
        <f t="shared" si="216"/>
        <v>0</v>
      </c>
      <c r="S78" s="418">
        <f t="shared" si="217"/>
        <v>0</v>
      </c>
      <c r="T78" s="409">
        <f>'Ｓ５１（1976）'!$AK$131</f>
        <v>0</v>
      </c>
      <c r="U78" s="418">
        <f t="shared" si="218"/>
        <v>0</v>
      </c>
      <c r="V78" s="418">
        <f t="shared" si="219"/>
        <v>0</v>
      </c>
      <c r="W78" s="409">
        <f>'Ｓ５１（1976）'!$AK$132</f>
        <v>0</v>
      </c>
      <c r="X78" s="418">
        <f t="shared" si="220"/>
        <v>0</v>
      </c>
      <c r="Y78" s="418">
        <f t="shared" si="221"/>
        <v>0</v>
      </c>
      <c r="Z78" s="409">
        <f>'Ｓ５１（1976）'!$AK$133</f>
        <v>0</v>
      </c>
      <c r="AA78" s="418">
        <f t="shared" si="222"/>
        <v>0</v>
      </c>
      <c r="AB78" s="418">
        <f t="shared" si="223"/>
        <v>0</v>
      </c>
      <c r="AC78" s="409">
        <f>'Ｓ５１（1976）'!$AK$134</f>
        <v>0</v>
      </c>
      <c r="AD78" s="418">
        <f t="shared" si="224"/>
        <v>0</v>
      </c>
      <c r="AE78" s="417">
        <f t="shared" si="225"/>
        <v>0</v>
      </c>
      <c r="AF78" s="409">
        <f>'Ｓ５１（1976）'!$AK$135</f>
        <v>0</v>
      </c>
      <c r="AG78" s="418">
        <f t="shared" si="226"/>
        <v>0</v>
      </c>
      <c r="AH78" s="417">
        <f t="shared" si="227"/>
        <v>0</v>
      </c>
      <c r="AI78" s="409">
        <f>'Ｓ５１（1976）'!$AK$136</f>
        <v>150</v>
      </c>
      <c r="AJ78" s="418">
        <f t="shared" si="228"/>
        <v>0</v>
      </c>
      <c r="AK78" s="418">
        <f t="shared" si="229"/>
        <v>150</v>
      </c>
      <c r="AL78" s="409">
        <f>'Ｓ５１（1976）'!$AK$137</f>
        <v>29024</v>
      </c>
      <c r="AM78" s="418">
        <f t="shared" si="230"/>
        <v>605</v>
      </c>
      <c r="AN78" s="418">
        <f t="shared" si="231"/>
        <v>21780</v>
      </c>
      <c r="AO78" s="409">
        <f>'Ｓ５１（1976）'!$AK$138</f>
        <v>0</v>
      </c>
      <c r="AP78" s="418">
        <f t="shared" si="232"/>
        <v>0</v>
      </c>
      <c r="AQ78" s="418">
        <f t="shared" si="233"/>
        <v>0</v>
      </c>
      <c r="AR78" s="409">
        <f>'Ｓ５１（1976）'!$AK$139</f>
        <v>0</v>
      </c>
      <c r="AS78" s="418">
        <f t="shared" si="234"/>
        <v>0</v>
      </c>
      <c r="AT78" s="418">
        <f t="shared" si="235"/>
        <v>0</v>
      </c>
      <c r="AU78" s="409">
        <f>'Ｓ５１（1976）'!$AK$140</f>
        <v>0</v>
      </c>
      <c r="AV78" s="418">
        <f t="shared" si="236"/>
        <v>0</v>
      </c>
      <c r="AW78" s="418">
        <f t="shared" si="237"/>
        <v>0</v>
      </c>
      <c r="AX78" s="409">
        <f>'Ｓ５１（1976）'!$AK$141</f>
        <v>20972</v>
      </c>
      <c r="AY78" s="418">
        <f t="shared" si="238"/>
        <v>0</v>
      </c>
      <c r="AZ78" s="418">
        <f t="shared" si="239"/>
        <v>20972</v>
      </c>
      <c r="BA78" s="409">
        <f>'Ｓ５１（1976）'!$AK$142</f>
        <v>0</v>
      </c>
      <c r="BB78" s="418">
        <f t="shared" si="240"/>
        <v>0</v>
      </c>
      <c r="BC78" s="418">
        <f t="shared" si="241"/>
        <v>0</v>
      </c>
      <c r="BD78" s="409">
        <f>'Ｓ５１（1976）'!$AK$143</f>
        <v>9133</v>
      </c>
      <c r="BE78" s="418">
        <f t="shared" si="242"/>
        <v>0</v>
      </c>
      <c r="BF78" s="417">
        <f t="shared" si="243"/>
        <v>9133</v>
      </c>
      <c r="BG78" s="409">
        <f>'Ｓ５１（1976）'!$AK$145</f>
        <v>0</v>
      </c>
      <c r="BH78" s="418">
        <f t="shared" si="244"/>
        <v>0</v>
      </c>
      <c r="BI78" s="418">
        <f t="shared" si="245"/>
        <v>0</v>
      </c>
      <c r="BJ78" s="409">
        <f>'Ｓ５１（1976）'!$AK$146</f>
        <v>0</v>
      </c>
      <c r="BK78" s="418">
        <f t="shared" si="246"/>
        <v>0</v>
      </c>
      <c r="BL78" s="418">
        <f t="shared" si="247"/>
        <v>0</v>
      </c>
      <c r="BM78" s="409">
        <f>'Ｓ５１（1976）'!$AK$147</f>
        <v>0</v>
      </c>
      <c r="BN78" s="418">
        <f t="shared" si="248"/>
        <v>0</v>
      </c>
      <c r="BO78" s="417">
        <f t="shared" si="249"/>
        <v>0</v>
      </c>
      <c r="BP78" s="407">
        <f>'Ｓ５１（1976）'!$AK$148</f>
        <v>0</v>
      </c>
      <c r="BQ78" s="418">
        <f t="shared" si="250"/>
        <v>0</v>
      </c>
      <c r="BR78" s="418">
        <f t="shared" si="251"/>
        <v>0</v>
      </c>
      <c r="BS78" s="409">
        <f>'Ｓ５１（1976）'!$AK$149</f>
        <v>0</v>
      </c>
      <c r="BT78" s="418">
        <f t="shared" si="252"/>
        <v>0</v>
      </c>
      <c r="BU78" s="418">
        <f t="shared" si="253"/>
        <v>0</v>
      </c>
      <c r="BV78" s="409">
        <f>'Ｓ５１（1976）'!$AK$150</f>
        <v>0</v>
      </c>
      <c r="BW78" s="418">
        <f t="shared" si="254"/>
        <v>0</v>
      </c>
      <c r="BX78" s="418">
        <f t="shared" si="255"/>
        <v>0</v>
      </c>
      <c r="BY78" s="409">
        <f>'Ｓ５１（1976）'!$AK$151</f>
        <v>0</v>
      </c>
      <c r="BZ78" s="418">
        <f t="shared" si="256"/>
        <v>0</v>
      </c>
      <c r="CA78" s="418">
        <f t="shared" si="257"/>
        <v>0</v>
      </c>
      <c r="CB78" s="409">
        <f>'Ｓ５１（1976）'!$AK$152</f>
        <v>0</v>
      </c>
      <c r="CC78" s="418">
        <f t="shared" si="258"/>
        <v>0</v>
      </c>
      <c r="CD78" s="418">
        <f t="shared" si="259"/>
        <v>0</v>
      </c>
      <c r="CE78" s="409">
        <f>'Ｓ５１（1976）'!$AK$153</f>
        <v>0</v>
      </c>
      <c r="CF78" s="418">
        <f t="shared" si="260"/>
        <v>0</v>
      </c>
      <c r="CG78" s="418">
        <f t="shared" si="261"/>
        <v>0</v>
      </c>
      <c r="CH78" s="409">
        <f>'Ｓ５１（1976）'!$AK$155</f>
        <v>0</v>
      </c>
      <c r="CI78" s="418">
        <f t="shared" si="262"/>
        <v>0</v>
      </c>
      <c r="CJ78" s="418">
        <f t="shared" si="263"/>
        <v>0</v>
      </c>
      <c r="CK78" s="409">
        <f>'Ｓ５１（1976）'!$AK$156</f>
        <v>0</v>
      </c>
      <c r="CL78" s="418">
        <f t="shared" si="264"/>
        <v>0</v>
      </c>
      <c r="CM78" s="418">
        <f t="shared" si="265"/>
        <v>0</v>
      </c>
      <c r="CN78" s="409">
        <f>'Ｓ５１（1976）'!$AK$157</f>
        <v>0</v>
      </c>
      <c r="CO78" s="418">
        <f t="shared" si="266"/>
        <v>0</v>
      </c>
      <c r="CP78" s="418">
        <f t="shared" si="267"/>
        <v>0</v>
      </c>
      <c r="CQ78" s="409">
        <f>'Ｓ５１（1976）'!$AK$158</f>
        <v>0</v>
      </c>
      <c r="CR78" s="418">
        <f t="shared" si="268"/>
        <v>0</v>
      </c>
      <c r="CS78" s="418">
        <f t="shared" si="269"/>
        <v>0</v>
      </c>
      <c r="CT78" s="409">
        <f>'Ｓ５１（1976）'!$AK$159</f>
        <v>0</v>
      </c>
      <c r="CU78" s="418">
        <f t="shared" si="270"/>
        <v>0</v>
      </c>
      <c r="CV78" s="418">
        <f t="shared" si="271"/>
        <v>0</v>
      </c>
      <c r="CW78" s="409">
        <f>'Ｓ５１（1976）'!$AK$160</f>
        <v>0</v>
      </c>
      <c r="CX78" s="418">
        <f t="shared" si="272"/>
        <v>0</v>
      </c>
      <c r="CY78" s="418">
        <f t="shared" si="273"/>
        <v>0</v>
      </c>
      <c r="CZ78" s="409">
        <f>'Ｓ５１（1976）'!$AK$161</f>
        <v>0</v>
      </c>
      <c r="DA78" s="418">
        <f t="shared" si="274"/>
        <v>0</v>
      </c>
      <c r="DB78" s="418">
        <f t="shared" si="275"/>
        <v>0</v>
      </c>
      <c r="DC78" s="409">
        <f>'Ｓ５１（1976）'!$AK$162</f>
        <v>0</v>
      </c>
      <c r="DD78" s="418">
        <f t="shared" si="276"/>
        <v>0</v>
      </c>
      <c r="DE78" s="417">
        <f t="shared" si="277"/>
        <v>0</v>
      </c>
      <c r="DF78" s="409">
        <f>'Ｓ５１（1976）'!$AK$164</f>
        <v>0</v>
      </c>
      <c r="DG78" s="418">
        <f t="shared" si="278"/>
        <v>0</v>
      </c>
      <c r="DH78" s="418">
        <f t="shared" si="279"/>
        <v>0</v>
      </c>
      <c r="DI78" s="409">
        <f>'Ｓ５１（1976）'!$AK$165</f>
        <v>0</v>
      </c>
      <c r="DJ78" s="418">
        <f t="shared" si="280"/>
        <v>0</v>
      </c>
      <c r="DK78" s="417">
        <f t="shared" si="281"/>
        <v>0</v>
      </c>
      <c r="DL78" s="409">
        <f>'Ｓ５１（1976）'!$AK$166</f>
        <v>0</v>
      </c>
      <c r="DM78" s="418">
        <f t="shared" si="282"/>
        <v>0</v>
      </c>
      <c r="DN78" s="418">
        <f t="shared" si="283"/>
        <v>0</v>
      </c>
      <c r="DO78" s="409">
        <f>'Ｓ５１（1976）'!$AK$167</f>
        <v>0</v>
      </c>
      <c r="DP78" s="418">
        <f t="shared" si="284"/>
        <v>0</v>
      </c>
      <c r="DQ78" s="418">
        <f t="shared" si="285"/>
        <v>0</v>
      </c>
      <c r="DR78" s="409">
        <f>'Ｓ５１（1976）'!$AK$168</f>
        <v>0</v>
      </c>
      <c r="DS78" s="418">
        <f t="shared" si="286"/>
        <v>0</v>
      </c>
      <c r="DT78" s="418">
        <f t="shared" si="287"/>
        <v>0</v>
      </c>
      <c r="DU78" s="409">
        <f>'Ｓ５１（1976）'!$AK$169</f>
        <v>0</v>
      </c>
      <c r="DV78" s="418">
        <f t="shared" si="288"/>
        <v>0</v>
      </c>
      <c r="DW78" s="418">
        <f t="shared" si="289"/>
        <v>0</v>
      </c>
      <c r="DX78" s="409">
        <f>'Ｓ５１（1976）'!$AK$170</f>
        <v>0</v>
      </c>
      <c r="DY78" s="418">
        <f t="shared" si="290"/>
        <v>0</v>
      </c>
      <c r="DZ78" s="418">
        <f t="shared" si="291"/>
        <v>0</v>
      </c>
      <c r="EA78" s="409">
        <f>'Ｓ５１（1976）'!$AK$171</f>
        <v>0</v>
      </c>
      <c r="EB78" s="418">
        <f t="shared" si="292"/>
        <v>0</v>
      </c>
      <c r="EC78" s="418">
        <f t="shared" si="293"/>
        <v>0</v>
      </c>
      <c r="ED78" s="409">
        <f>'Ｓ５１（1976）'!$AK$172</f>
        <v>0</v>
      </c>
      <c r="EE78" s="418">
        <f t="shared" si="294"/>
        <v>0</v>
      </c>
      <c r="EF78" s="418">
        <f t="shared" si="295"/>
        <v>0</v>
      </c>
      <c r="EG78" s="409">
        <f>'Ｓ５１（1976）'!$AK$173</f>
        <v>0</v>
      </c>
      <c r="EH78" s="418">
        <f t="shared" si="296"/>
        <v>0</v>
      </c>
      <c r="EI78" s="418">
        <f t="shared" si="297"/>
        <v>0</v>
      </c>
      <c r="EJ78" s="409">
        <f>'Ｓ５１（1976）'!$AK$174</f>
        <v>0</v>
      </c>
      <c r="EK78" s="418">
        <f t="shared" si="298"/>
        <v>0</v>
      </c>
      <c r="EL78" s="417">
        <f t="shared" si="299"/>
        <v>0</v>
      </c>
      <c r="EM78" s="409">
        <f>'Ｓ５１（1976）'!$AK$175</f>
        <v>0</v>
      </c>
      <c r="EN78" s="418">
        <f t="shared" si="300"/>
        <v>0</v>
      </c>
      <c r="EO78" s="436">
        <f t="shared" si="301"/>
        <v>0</v>
      </c>
      <c r="EP78" s="407">
        <f t="shared" si="302"/>
        <v>59279</v>
      </c>
      <c r="EQ78" s="412">
        <f t="shared" si="303"/>
        <v>605</v>
      </c>
      <c r="ER78" s="410">
        <f t="shared" si="304"/>
        <v>52035</v>
      </c>
    </row>
    <row r="79" spans="1:148" ht="16.5" customHeight="1">
      <c r="A79" s="376"/>
      <c r="B79" s="413"/>
      <c r="C79" s="414">
        <v>52</v>
      </c>
      <c r="D79" s="415">
        <f t="shared" si="207"/>
        <v>35</v>
      </c>
      <c r="E79" s="407">
        <f>'Ｓ５２（1977）'!$AK$124</f>
        <v>0</v>
      </c>
      <c r="F79" s="418">
        <f t="shared" si="208"/>
        <v>0</v>
      </c>
      <c r="G79" s="418">
        <f t="shared" si="209"/>
        <v>0</v>
      </c>
      <c r="H79" s="409">
        <f>'Ｓ５２（1977）'!$AK$125</f>
        <v>0</v>
      </c>
      <c r="I79" s="418">
        <f t="shared" si="210"/>
        <v>0</v>
      </c>
      <c r="J79" s="417">
        <f t="shared" si="211"/>
        <v>0</v>
      </c>
      <c r="K79" s="409">
        <f>'Ｓ５２（1977）'!$AK$127</f>
        <v>0</v>
      </c>
      <c r="L79" s="418">
        <f t="shared" si="212"/>
        <v>0</v>
      </c>
      <c r="M79" s="418">
        <f t="shared" si="213"/>
        <v>0</v>
      </c>
      <c r="N79" s="409">
        <f>'Ｓ５２（1977）'!$AK$128</f>
        <v>0</v>
      </c>
      <c r="O79" s="418">
        <f t="shared" si="214"/>
        <v>0</v>
      </c>
      <c r="P79" s="417">
        <f t="shared" si="215"/>
        <v>0</v>
      </c>
      <c r="Q79" s="409">
        <f>'Ｓ５２（1977）'!$AK$130</f>
        <v>0</v>
      </c>
      <c r="R79" s="418">
        <f t="shared" si="216"/>
        <v>0</v>
      </c>
      <c r="S79" s="418">
        <f t="shared" si="217"/>
        <v>0</v>
      </c>
      <c r="T79" s="409">
        <f>'Ｓ５２（1977）'!$AK$131</f>
        <v>0</v>
      </c>
      <c r="U79" s="418">
        <f t="shared" si="218"/>
        <v>0</v>
      </c>
      <c r="V79" s="418">
        <f t="shared" si="219"/>
        <v>0</v>
      </c>
      <c r="W79" s="409">
        <f>'Ｓ５２（1977）'!$AK$132</f>
        <v>0</v>
      </c>
      <c r="X79" s="418">
        <f t="shared" si="220"/>
        <v>0</v>
      </c>
      <c r="Y79" s="418">
        <f t="shared" si="221"/>
        <v>0</v>
      </c>
      <c r="Z79" s="409">
        <f>'Ｓ５２（1977）'!$AK$133</f>
        <v>0</v>
      </c>
      <c r="AA79" s="418">
        <f t="shared" si="222"/>
        <v>0</v>
      </c>
      <c r="AB79" s="418">
        <f t="shared" si="223"/>
        <v>0</v>
      </c>
      <c r="AC79" s="409">
        <f>'Ｓ５２（1977）'!$AK$134</f>
        <v>0</v>
      </c>
      <c r="AD79" s="418">
        <f t="shared" si="224"/>
        <v>0</v>
      </c>
      <c r="AE79" s="417">
        <f t="shared" si="225"/>
        <v>0</v>
      </c>
      <c r="AF79" s="409">
        <f>'Ｓ５２（1977）'!$AK$135</f>
        <v>0</v>
      </c>
      <c r="AG79" s="418">
        <f t="shared" si="226"/>
        <v>0</v>
      </c>
      <c r="AH79" s="417">
        <f t="shared" si="227"/>
        <v>0</v>
      </c>
      <c r="AI79" s="409">
        <f>'Ｓ５２（1977）'!$AK$136</f>
        <v>0</v>
      </c>
      <c r="AJ79" s="418">
        <f t="shared" si="228"/>
        <v>0</v>
      </c>
      <c r="AK79" s="418">
        <f t="shared" si="229"/>
        <v>0</v>
      </c>
      <c r="AL79" s="409">
        <f>'Ｓ５２（1977）'!$AK$137</f>
        <v>15134</v>
      </c>
      <c r="AM79" s="418">
        <f t="shared" si="230"/>
        <v>315</v>
      </c>
      <c r="AN79" s="418">
        <f t="shared" si="231"/>
        <v>11025</v>
      </c>
      <c r="AO79" s="409">
        <f>'Ｓ５２（1977）'!$AK$138</f>
        <v>600</v>
      </c>
      <c r="AP79" s="418">
        <f t="shared" si="232"/>
        <v>0</v>
      </c>
      <c r="AQ79" s="418">
        <f t="shared" si="233"/>
        <v>600</v>
      </c>
      <c r="AR79" s="409">
        <f>'Ｓ５２（1977）'!$AK$139</f>
        <v>0</v>
      </c>
      <c r="AS79" s="418">
        <f t="shared" si="234"/>
        <v>0</v>
      </c>
      <c r="AT79" s="418">
        <f t="shared" si="235"/>
        <v>0</v>
      </c>
      <c r="AU79" s="409">
        <f>'Ｓ５２（1977）'!$AK$140</f>
        <v>0</v>
      </c>
      <c r="AV79" s="418">
        <f t="shared" si="236"/>
        <v>0</v>
      </c>
      <c r="AW79" s="418">
        <f t="shared" si="237"/>
        <v>0</v>
      </c>
      <c r="AX79" s="409">
        <f>'Ｓ５２（1977）'!$AK$141</f>
        <v>29554</v>
      </c>
      <c r="AY79" s="418">
        <f t="shared" si="238"/>
        <v>0</v>
      </c>
      <c r="AZ79" s="418">
        <f t="shared" si="239"/>
        <v>29554</v>
      </c>
      <c r="BA79" s="409">
        <f>'Ｓ５２（1977）'!$AK$142</f>
        <v>0</v>
      </c>
      <c r="BB79" s="418">
        <f t="shared" si="240"/>
        <v>0</v>
      </c>
      <c r="BC79" s="418">
        <f t="shared" si="241"/>
        <v>0</v>
      </c>
      <c r="BD79" s="409">
        <f>'Ｓ５２（1977）'!$AK$143</f>
        <v>0</v>
      </c>
      <c r="BE79" s="418">
        <f t="shared" si="242"/>
        <v>0</v>
      </c>
      <c r="BF79" s="417">
        <f t="shared" si="243"/>
        <v>0</v>
      </c>
      <c r="BG79" s="409">
        <f>'Ｓ５２（1977）'!$AK$145</f>
        <v>0</v>
      </c>
      <c r="BH79" s="418">
        <f t="shared" si="244"/>
        <v>0</v>
      </c>
      <c r="BI79" s="418">
        <f t="shared" si="245"/>
        <v>0</v>
      </c>
      <c r="BJ79" s="409">
        <f>'Ｓ５２（1977）'!$AK$146</f>
        <v>0</v>
      </c>
      <c r="BK79" s="418">
        <f t="shared" si="246"/>
        <v>0</v>
      </c>
      <c r="BL79" s="418">
        <f t="shared" si="247"/>
        <v>0</v>
      </c>
      <c r="BM79" s="409">
        <f>'Ｓ５２（1977）'!$AK$147</f>
        <v>0</v>
      </c>
      <c r="BN79" s="418">
        <f t="shared" si="248"/>
        <v>0</v>
      </c>
      <c r="BO79" s="417">
        <f t="shared" si="249"/>
        <v>0</v>
      </c>
      <c r="BP79" s="407">
        <f>'Ｓ５２（1977）'!$AK$148</f>
        <v>0</v>
      </c>
      <c r="BQ79" s="418">
        <f t="shared" si="250"/>
        <v>0</v>
      </c>
      <c r="BR79" s="418">
        <f t="shared" si="251"/>
        <v>0</v>
      </c>
      <c r="BS79" s="409">
        <f>'Ｓ５２（1977）'!$AK$149</f>
        <v>0</v>
      </c>
      <c r="BT79" s="418">
        <f t="shared" si="252"/>
        <v>0</v>
      </c>
      <c r="BU79" s="418">
        <f t="shared" si="253"/>
        <v>0</v>
      </c>
      <c r="BV79" s="409">
        <f>'Ｓ５２（1977）'!$AK$150</f>
        <v>0</v>
      </c>
      <c r="BW79" s="418">
        <f t="shared" si="254"/>
        <v>0</v>
      </c>
      <c r="BX79" s="418">
        <f t="shared" si="255"/>
        <v>0</v>
      </c>
      <c r="BY79" s="409">
        <f>'Ｓ５２（1977）'!$AK$151</f>
        <v>0</v>
      </c>
      <c r="BZ79" s="418">
        <f t="shared" si="256"/>
        <v>0</v>
      </c>
      <c r="CA79" s="418">
        <f t="shared" si="257"/>
        <v>0</v>
      </c>
      <c r="CB79" s="409">
        <f>'Ｓ５２（1977）'!$AK$152</f>
        <v>0</v>
      </c>
      <c r="CC79" s="418">
        <f t="shared" si="258"/>
        <v>0</v>
      </c>
      <c r="CD79" s="418">
        <f t="shared" si="259"/>
        <v>0</v>
      </c>
      <c r="CE79" s="409">
        <f>'Ｓ５２（1977）'!$AK$153</f>
        <v>0</v>
      </c>
      <c r="CF79" s="418">
        <f t="shared" si="260"/>
        <v>0</v>
      </c>
      <c r="CG79" s="418">
        <f t="shared" si="261"/>
        <v>0</v>
      </c>
      <c r="CH79" s="409">
        <f>'Ｓ５２（1977）'!$AK$155</f>
        <v>0</v>
      </c>
      <c r="CI79" s="418">
        <f t="shared" si="262"/>
        <v>0</v>
      </c>
      <c r="CJ79" s="418">
        <f t="shared" si="263"/>
        <v>0</v>
      </c>
      <c r="CK79" s="409">
        <f>'Ｓ５２（1977）'!$AK$156</f>
        <v>0</v>
      </c>
      <c r="CL79" s="418">
        <f t="shared" si="264"/>
        <v>0</v>
      </c>
      <c r="CM79" s="418">
        <f t="shared" si="265"/>
        <v>0</v>
      </c>
      <c r="CN79" s="409">
        <f>'Ｓ５２（1977）'!$AK$157</f>
        <v>0</v>
      </c>
      <c r="CO79" s="418">
        <f t="shared" si="266"/>
        <v>0</v>
      </c>
      <c r="CP79" s="418">
        <f t="shared" si="267"/>
        <v>0</v>
      </c>
      <c r="CQ79" s="409">
        <f>'Ｓ５２（1977）'!$AK$158</f>
        <v>0</v>
      </c>
      <c r="CR79" s="418">
        <f t="shared" si="268"/>
        <v>0</v>
      </c>
      <c r="CS79" s="418">
        <f t="shared" si="269"/>
        <v>0</v>
      </c>
      <c r="CT79" s="409">
        <f>'Ｓ５２（1977）'!$AK$159</f>
        <v>0</v>
      </c>
      <c r="CU79" s="418">
        <f t="shared" si="270"/>
        <v>0</v>
      </c>
      <c r="CV79" s="418">
        <f t="shared" si="271"/>
        <v>0</v>
      </c>
      <c r="CW79" s="409">
        <f>'Ｓ５２（1977）'!$AK$160</f>
        <v>0</v>
      </c>
      <c r="CX79" s="418">
        <f t="shared" si="272"/>
        <v>0</v>
      </c>
      <c r="CY79" s="418">
        <f t="shared" si="273"/>
        <v>0</v>
      </c>
      <c r="CZ79" s="409">
        <f>'Ｓ５２（1977）'!$AK$161</f>
        <v>0</v>
      </c>
      <c r="DA79" s="418">
        <f t="shared" si="274"/>
        <v>0</v>
      </c>
      <c r="DB79" s="418">
        <f t="shared" si="275"/>
        <v>0</v>
      </c>
      <c r="DC79" s="409">
        <f>'Ｓ５２（1977）'!$AK$162</f>
        <v>0</v>
      </c>
      <c r="DD79" s="418">
        <f t="shared" si="276"/>
        <v>0</v>
      </c>
      <c r="DE79" s="417">
        <f t="shared" si="277"/>
        <v>0</v>
      </c>
      <c r="DF79" s="409">
        <f>'Ｓ５２（1977）'!$AK$164</f>
        <v>0</v>
      </c>
      <c r="DG79" s="418">
        <f t="shared" si="278"/>
        <v>0</v>
      </c>
      <c r="DH79" s="418">
        <f t="shared" si="279"/>
        <v>0</v>
      </c>
      <c r="DI79" s="409">
        <f>'Ｓ５２（1977）'!$AK$165</f>
        <v>0</v>
      </c>
      <c r="DJ79" s="418">
        <f t="shared" si="280"/>
        <v>0</v>
      </c>
      <c r="DK79" s="417">
        <f t="shared" si="281"/>
        <v>0</v>
      </c>
      <c r="DL79" s="409">
        <f>'Ｓ５２（1977）'!$AK$166</f>
        <v>0</v>
      </c>
      <c r="DM79" s="418">
        <f t="shared" si="282"/>
        <v>0</v>
      </c>
      <c r="DN79" s="418">
        <f t="shared" si="283"/>
        <v>0</v>
      </c>
      <c r="DO79" s="409">
        <f>'Ｓ５２（1977）'!$AK$167</f>
        <v>0</v>
      </c>
      <c r="DP79" s="418">
        <f t="shared" si="284"/>
        <v>0</v>
      </c>
      <c r="DQ79" s="418">
        <f t="shared" si="285"/>
        <v>0</v>
      </c>
      <c r="DR79" s="409">
        <f>'Ｓ５２（1977）'!$AK$168</f>
        <v>0</v>
      </c>
      <c r="DS79" s="418">
        <f t="shared" si="286"/>
        <v>0</v>
      </c>
      <c r="DT79" s="418">
        <f t="shared" si="287"/>
        <v>0</v>
      </c>
      <c r="DU79" s="409">
        <f>'Ｓ５２（1977）'!$AK$169</f>
        <v>0</v>
      </c>
      <c r="DV79" s="418">
        <f t="shared" si="288"/>
        <v>0</v>
      </c>
      <c r="DW79" s="418">
        <f t="shared" si="289"/>
        <v>0</v>
      </c>
      <c r="DX79" s="409">
        <f>'Ｓ５２（1977）'!$AK$170</f>
        <v>0</v>
      </c>
      <c r="DY79" s="418">
        <f t="shared" si="290"/>
        <v>0</v>
      </c>
      <c r="DZ79" s="418">
        <f t="shared" si="291"/>
        <v>0</v>
      </c>
      <c r="EA79" s="409">
        <f>'Ｓ５２（1977）'!$AK$171</f>
        <v>0</v>
      </c>
      <c r="EB79" s="418">
        <f t="shared" si="292"/>
        <v>0</v>
      </c>
      <c r="EC79" s="418">
        <f t="shared" si="293"/>
        <v>0</v>
      </c>
      <c r="ED79" s="409">
        <f>'Ｓ５２（1977）'!$AK$172</f>
        <v>0</v>
      </c>
      <c r="EE79" s="418">
        <f t="shared" si="294"/>
        <v>0</v>
      </c>
      <c r="EF79" s="418">
        <f t="shared" si="295"/>
        <v>0</v>
      </c>
      <c r="EG79" s="409">
        <f>'Ｓ５２（1977）'!$AK$173</f>
        <v>0</v>
      </c>
      <c r="EH79" s="418">
        <f t="shared" si="296"/>
        <v>0</v>
      </c>
      <c r="EI79" s="418">
        <f t="shared" si="297"/>
        <v>0</v>
      </c>
      <c r="EJ79" s="409">
        <f>'Ｓ５２（1977）'!$AK$174</f>
        <v>0</v>
      </c>
      <c r="EK79" s="418">
        <f t="shared" si="298"/>
        <v>0</v>
      </c>
      <c r="EL79" s="417">
        <f t="shared" si="299"/>
        <v>0</v>
      </c>
      <c r="EM79" s="409">
        <f>'Ｓ５２（1977）'!$AK$175</f>
        <v>0</v>
      </c>
      <c r="EN79" s="418">
        <f t="shared" si="300"/>
        <v>0</v>
      </c>
      <c r="EO79" s="436">
        <f t="shared" si="301"/>
        <v>0</v>
      </c>
      <c r="EP79" s="407">
        <f t="shared" si="302"/>
        <v>45288</v>
      </c>
      <c r="EQ79" s="412">
        <f t="shared" si="303"/>
        <v>315</v>
      </c>
      <c r="ER79" s="410">
        <f t="shared" si="304"/>
        <v>41179</v>
      </c>
    </row>
    <row r="80" spans="1:148" ht="16.5" customHeight="1">
      <c r="A80" s="376"/>
      <c r="B80" s="413"/>
      <c r="C80" s="414">
        <v>53</v>
      </c>
      <c r="D80" s="415">
        <f t="shared" si="207"/>
        <v>34</v>
      </c>
      <c r="E80" s="407">
        <f>'Ｓ５３（1978）'!$AK$124</f>
        <v>0</v>
      </c>
      <c r="F80" s="418">
        <f t="shared" si="208"/>
        <v>0</v>
      </c>
      <c r="G80" s="418">
        <f t="shared" si="209"/>
        <v>0</v>
      </c>
      <c r="H80" s="409">
        <f>'Ｓ５３（1978）'!$AK$125</f>
        <v>0</v>
      </c>
      <c r="I80" s="418">
        <f t="shared" si="210"/>
        <v>0</v>
      </c>
      <c r="J80" s="417">
        <f t="shared" si="211"/>
        <v>0</v>
      </c>
      <c r="K80" s="409">
        <f>'Ｓ５３（1978）'!$AK$127</f>
        <v>0</v>
      </c>
      <c r="L80" s="418">
        <f t="shared" si="212"/>
        <v>0</v>
      </c>
      <c r="M80" s="418">
        <f t="shared" si="213"/>
        <v>0</v>
      </c>
      <c r="N80" s="409">
        <f>'Ｓ５３（1978）'!$AK$128</f>
        <v>0</v>
      </c>
      <c r="O80" s="418">
        <f t="shared" si="214"/>
        <v>0</v>
      </c>
      <c r="P80" s="417">
        <f t="shared" si="215"/>
        <v>0</v>
      </c>
      <c r="Q80" s="409">
        <f>'Ｓ５３（1978）'!$AK$130</f>
        <v>0</v>
      </c>
      <c r="R80" s="418">
        <f t="shared" si="216"/>
        <v>0</v>
      </c>
      <c r="S80" s="418">
        <f t="shared" si="217"/>
        <v>0</v>
      </c>
      <c r="T80" s="409">
        <f>'Ｓ５３（1978）'!$AK$131</f>
        <v>0</v>
      </c>
      <c r="U80" s="418">
        <f t="shared" si="218"/>
        <v>0</v>
      </c>
      <c r="V80" s="418">
        <f t="shared" si="219"/>
        <v>0</v>
      </c>
      <c r="W80" s="409">
        <f>'Ｓ５３（1978）'!$AK$132</f>
        <v>0</v>
      </c>
      <c r="X80" s="418">
        <f t="shared" si="220"/>
        <v>0</v>
      </c>
      <c r="Y80" s="418">
        <f t="shared" si="221"/>
        <v>0</v>
      </c>
      <c r="Z80" s="409">
        <f>'Ｓ５３（1978）'!$AK$133</f>
        <v>0</v>
      </c>
      <c r="AA80" s="418">
        <f t="shared" si="222"/>
        <v>0</v>
      </c>
      <c r="AB80" s="418">
        <f t="shared" si="223"/>
        <v>0</v>
      </c>
      <c r="AC80" s="409">
        <f>'Ｓ５３（1978）'!$AK$134</f>
        <v>0</v>
      </c>
      <c r="AD80" s="418">
        <f t="shared" si="224"/>
        <v>0</v>
      </c>
      <c r="AE80" s="417">
        <f t="shared" si="225"/>
        <v>0</v>
      </c>
      <c r="AF80" s="409">
        <f>'Ｓ５３（1978）'!$AK$135</f>
        <v>0</v>
      </c>
      <c r="AG80" s="418">
        <f t="shared" si="226"/>
        <v>0</v>
      </c>
      <c r="AH80" s="417">
        <f t="shared" si="227"/>
        <v>0</v>
      </c>
      <c r="AI80" s="409">
        <f>'Ｓ５３（1978）'!$AK$136</f>
        <v>6940</v>
      </c>
      <c r="AJ80" s="418">
        <f t="shared" si="228"/>
        <v>0</v>
      </c>
      <c r="AK80" s="418">
        <f t="shared" si="229"/>
        <v>6940</v>
      </c>
      <c r="AL80" s="409">
        <f>'Ｓ５３（1978）'!$AK$137</f>
        <v>55479</v>
      </c>
      <c r="AM80" s="418">
        <f t="shared" si="230"/>
        <v>1156</v>
      </c>
      <c r="AN80" s="418">
        <f t="shared" si="231"/>
        <v>39304</v>
      </c>
      <c r="AO80" s="409">
        <f>'Ｓ５３（1978）'!$AK$138</f>
        <v>855</v>
      </c>
      <c r="AP80" s="418">
        <f t="shared" si="232"/>
        <v>0</v>
      </c>
      <c r="AQ80" s="418">
        <f t="shared" si="233"/>
        <v>855</v>
      </c>
      <c r="AR80" s="409">
        <f>'Ｓ５３（1978）'!$AK$139</f>
        <v>0</v>
      </c>
      <c r="AS80" s="418">
        <f t="shared" si="234"/>
        <v>0</v>
      </c>
      <c r="AT80" s="418">
        <f t="shared" si="235"/>
        <v>0</v>
      </c>
      <c r="AU80" s="409">
        <f>'Ｓ５３（1978）'!$AK$140</f>
        <v>0</v>
      </c>
      <c r="AV80" s="418">
        <f t="shared" si="236"/>
        <v>0</v>
      </c>
      <c r="AW80" s="418">
        <f t="shared" si="237"/>
        <v>0</v>
      </c>
      <c r="AX80" s="409">
        <f>'Ｓ５３（1978）'!$AK$141</f>
        <v>40833</v>
      </c>
      <c r="AY80" s="418">
        <f t="shared" si="238"/>
        <v>0</v>
      </c>
      <c r="AZ80" s="418">
        <f t="shared" si="239"/>
        <v>40833</v>
      </c>
      <c r="BA80" s="409">
        <f>'Ｓ５３（1978）'!$AK$142</f>
        <v>0</v>
      </c>
      <c r="BB80" s="418">
        <f t="shared" si="240"/>
        <v>0</v>
      </c>
      <c r="BC80" s="418">
        <f t="shared" si="241"/>
        <v>0</v>
      </c>
      <c r="BD80" s="409">
        <f>'Ｓ５３（1978）'!$AK$143</f>
        <v>13534</v>
      </c>
      <c r="BE80" s="418">
        <f t="shared" si="242"/>
        <v>0</v>
      </c>
      <c r="BF80" s="417">
        <f t="shared" si="243"/>
        <v>13534</v>
      </c>
      <c r="BG80" s="409">
        <f>'Ｓ５３（1978）'!$AK$145</f>
        <v>0</v>
      </c>
      <c r="BH80" s="418">
        <f t="shared" si="244"/>
        <v>0</v>
      </c>
      <c r="BI80" s="418">
        <f t="shared" si="245"/>
        <v>0</v>
      </c>
      <c r="BJ80" s="409">
        <f>'Ｓ５３（1978）'!$AK$146</f>
        <v>0</v>
      </c>
      <c r="BK80" s="418">
        <f t="shared" si="246"/>
        <v>0</v>
      </c>
      <c r="BL80" s="418">
        <f t="shared" si="247"/>
        <v>0</v>
      </c>
      <c r="BM80" s="409">
        <f>'Ｓ５３（1978）'!$AK$147</f>
        <v>0</v>
      </c>
      <c r="BN80" s="418">
        <f t="shared" si="248"/>
        <v>0</v>
      </c>
      <c r="BO80" s="417">
        <f t="shared" si="249"/>
        <v>0</v>
      </c>
      <c r="BP80" s="407">
        <f>'Ｓ５３（1978）'!$AK$148</f>
        <v>0</v>
      </c>
      <c r="BQ80" s="418">
        <f t="shared" si="250"/>
        <v>0</v>
      </c>
      <c r="BR80" s="418">
        <f t="shared" si="251"/>
        <v>0</v>
      </c>
      <c r="BS80" s="409">
        <f>'Ｓ５３（1978）'!$AK$149</f>
        <v>0</v>
      </c>
      <c r="BT80" s="418">
        <f t="shared" si="252"/>
        <v>0</v>
      </c>
      <c r="BU80" s="418">
        <f t="shared" si="253"/>
        <v>0</v>
      </c>
      <c r="BV80" s="409">
        <f>'Ｓ５３（1978）'!$AK$150</f>
        <v>0</v>
      </c>
      <c r="BW80" s="418">
        <f t="shared" si="254"/>
        <v>0</v>
      </c>
      <c r="BX80" s="418">
        <f t="shared" si="255"/>
        <v>0</v>
      </c>
      <c r="BY80" s="409">
        <f>'Ｓ５３（1978）'!$AK$151</f>
        <v>0</v>
      </c>
      <c r="BZ80" s="418">
        <f t="shared" si="256"/>
        <v>0</v>
      </c>
      <c r="CA80" s="418">
        <f t="shared" si="257"/>
        <v>0</v>
      </c>
      <c r="CB80" s="409">
        <f>'Ｓ５３（1978）'!$AK$152</f>
        <v>0</v>
      </c>
      <c r="CC80" s="418">
        <f t="shared" si="258"/>
        <v>0</v>
      </c>
      <c r="CD80" s="418">
        <f t="shared" si="259"/>
        <v>0</v>
      </c>
      <c r="CE80" s="409">
        <f>'Ｓ５３（1978）'!$AK$153</f>
        <v>0</v>
      </c>
      <c r="CF80" s="418">
        <f t="shared" si="260"/>
        <v>0</v>
      </c>
      <c r="CG80" s="418">
        <f t="shared" si="261"/>
        <v>0</v>
      </c>
      <c r="CH80" s="409">
        <f>'Ｓ５３（1978）'!$AK$155</f>
        <v>0</v>
      </c>
      <c r="CI80" s="418">
        <f t="shared" si="262"/>
        <v>0</v>
      </c>
      <c r="CJ80" s="418">
        <f t="shared" si="263"/>
        <v>0</v>
      </c>
      <c r="CK80" s="409">
        <f>'Ｓ５３（1978）'!$AK$156</f>
        <v>0</v>
      </c>
      <c r="CL80" s="418">
        <f t="shared" si="264"/>
        <v>0</v>
      </c>
      <c r="CM80" s="418">
        <f t="shared" si="265"/>
        <v>0</v>
      </c>
      <c r="CN80" s="409">
        <f>'Ｓ５３（1978）'!$AK$157</f>
        <v>0</v>
      </c>
      <c r="CO80" s="418">
        <f t="shared" si="266"/>
        <v>0</v>
      </c>
      <c r="CP80" s="418">
        <f t="shared" si="267"/>
        <v>0</v>
      </c>
      <c r="CQ80" s="409">
        <f>'Ｓ５３（1978）'!$AK$158</f>
        <v>1500</v>
      </c>
      <c r="CR80" s="418">
        <f t="shared" si="268"/>
        <v>38</v>
      </c>
      <c r="CS80" s="418">
        <f t="shared" si="269"/>
        <v>1292</v>
      </c>
      <c r="CT80" s="409">
        <f>'Ｓ５３（1978）'!$AK$159</f>
        <v>0</v>
      </c>
      <c r="CU80" s="418">
        <f t="shared" si="270"/>
        <v>0</v>
      </c>
      <c r="CV80" s="418">
        <f t="shared" si="271"/>
        <v>0</v>
      </c>
      <c r="CW80" s="409">
        <f>'Ｓ５３（1978）'!$AK$160</f>
        <v>0</v>
      </c>
      <c r="CX80" s="418">
        <f t="shared" si="272"/>
        <v>0</v>
      </c>
      <c r="CY80" s="418">
        <f t="shared" si="273"/>
        <v>0</v>
      </c>
      <c r="CZ80" s="409">
        <f>'Ｓ５３（1978）'!$AK$161</f>
        <v>0</v>
      </c>
      <c r="DA80" s="418">
        <f t="shared" si="274"/>
        <v>0</v>
      </c>
      <c r="DB80" s="418">
        <f t="shared" si="275"/>
        <v>0</v>
      </c>
      <c r="DC80" s="409">
        <f>'Ｓ５３（1978）'!$AK$162</f>
        <v>0</v>
      </c>
      <c r="DD80" s="418">
        <f t="shared" si="276"/>
        <v>0</v>
      </c>
      <c r="DE80" s="417">
        <f t="shared" si="277"/>
        <v>0</v>
      </c>
      <c r="DF80" s="409">
        <f>'Ｓ５３（1978）'!$AK$164</f>
        <v>0</v>
      </c>
      <c r="DG80" s="418">
        <f t="shared" si="278"/>
        <v>0</v>
      </c>
      <c r="DH80" s="418">
        <f t="shared" si="279"/>
        <v>0</v>
      </c>
      <c r="DI80" s="409">
        <f>'Ｓ５３（1978）'!$AK$165</f>
        <v>0</v>
      </c>
      <c r="DJ80" s="418">
        <f t="shared" si="280"/>
        <v>0</v>
      </c>
      <c r="DK80" s="417">
        <f t="shared" si="281"/>
        <v>0</v>
      </c>
      <c r="DL80" s="409">
        <f>'Ｓ５３（1978）'!$AK$166</f>
        <v>0</v>
      </c>
      <c r="DM80" s="418">
        <f t="shared" si="282"/>
        <v>0</v>
      </c>
      <c r="DN80" s="418">
        <f t="shared" si="283"/>
        <v>0</v>
      </c>
      <c r="DO80" s="409">
        <f>'Ｓ５３（1978）'!$AK$167</f>
        <v>0</v>
      </c>
      <c r="DP80" s="418">
        <f t="shared" si="284"/>
        <v>0</v>
      </c>
      <c r="DQ80" s="418">
        <f t="shared" si="285"/>
        <v>0</v>
      </c>
      <c r="DR80" s="409">
        <f>'Ｓ５３（1978）'!$AK$168</f>
        <v>0</v>
      </c>
      <c r="DS80" s="418">
        <f t="shared" si="286"/>
        <v>0</v>
      </c>
      <c r="DT80" s="418">
        <f t="shared" si="287"/>
        <v>0</v>
      </c>
      <c r="DU80" s="409">
        <f>'Ｓ５３（1978）'!$AK$169</f>
        <v>0</v>
      </c>
      <c r="DV80" s="418">
        <f t="shared" si="288"/>
        <v>0</v>
      </c>
      <c r="DW80" s="418">
        <f t="shared" si="289"/>
        <v>0</v>
      </c>
      <c r="DX80" s="409">
        <f>'Ｓ５３（1978）'!$AK$170</f>
        <v>0</v>
      </c>
      <c r="DY80" s="418">
        <f t="shared" si="290"/>
        <v>0</v>
      </c>
      <c r="DZ80" s="418">
        <f t="shared" si="291"/>
        <v>0</v>
      </c>
      <c r="EA80" s="409">
        <f>'Ｓ５３（1978）'!$AK$171</f>
        <v>0</v>
      </c>
      <c r="EB80" s="418">
        <f t="shared" si="292"/>
        <v>0</v>
      </c>
      <c r="EC80" s="418">
        <f t="shared" si="293"/>
        <v>0</v>
      </c>
      <c r="ED80" s="409">
        <f>'Ｓ５３（1978）'!$AK$172</f>
        <v>0</v>
      </c>
      <c r="EE80" s="418">
        <f t="shared" si="294"/>
        <v>0</v>
      </c>
      <c r="EF80" s="418">
        <f t="shared" si="295"/>
        <v>0</v>
      </c>
      <c r="EG80" s="409">
        <f>'Ｓ５３（1978）'!$AK$173</f>
        <v>0</v>
      </c>
      <c r="EH80" s="418">
        <f t="shared" si="296"/>
        <v>0</v>
      </c>
      <c r="EI80" s="418">
        <f t="shared" si="297"/>
        <v>0</v>
      </c>
      <c r="EJ80" s="409">
        <f>'Ｓ５３（1978）'!$AK$174</f>
        <v>0</v>
      </c>
      <c r="EK80" s="418">
        <f t="shared" si="298"/>
        <v>0</v>
      </c>
      <c r="EL80" s="417">
        <f t="shared" si="299"/>
        <v>0</v>
      </c>
      <c r="EM80" s="409">
        <f>'Ｓ５３（1978）'!$AK$175</f>
        <v>0</v>
      </c>
      <c r="EN80" s="418">
        <f t="shared" si="300"/>
        <v>0</v>
      </c>
      <c r="EO80" s="436">
        <f t="shared" si="301"/>
        <v>0</v>
      </c>
      <c r="EP80" s="407">
        <f t="shared" si="302"/>
        <v>119141</v>
      </c>
      <c r="EQ80" s="412">
        <f t="shared" si="303"/>
        <v>1194</v>
      </c>
      <c r="ER80" s="410">
        <f t="shared" si="304"/>
        <v>102758</v>
      </c>
    </row>
    <row r="81" spans="1:148" ht="16.5" customHeight="1">
      <c r="A81" s="376"/>
      <c r="B81" s="413"/>
      <c r="C81" s="414">
        <v>54</v>
      </c>
      <c r="D81" s="415">
        <f t="shared" si="207"/>
        <v>33</v>
      </c>
      <c r="E81" s="407">
        <f>'Ｓ５４（1979）'!$AK$124</f>
        <v>0</v>
      </c>
      <c r="F81" s="418">
        <f t="shared" si="208"/>
        <v>0</v>
      </c>
      <c r="G81" s="418">
        <f t="shared" si="209"/>
        <v>0</v>
      </c>
      <c r="H81" s="409">
        <f>'Ｓ５４（1979）'!$AK$125</f>
        <v>721</v>
      </c>
      <c r="I81" s="418">
        <f t="shared" si="210"/>
        <v>0</v>
      </c>
      <c r="J81" s="417">
        <f t="shared" si="211"/>
        <v>721</v>
      </c>
      <c r="K81" s="409">
        <f>'Ｓ５４（1979）'!$AK$127</f>
        <v>6072</v>
      </c>
      <c r="L81" s="418">
        <f t="shared" si="212"/>
        <v>0</v>
      </c>
      <c r="M81" s="418">
        <f t="shared" si="213"/>
        <v>6072</v>
      </c>
      <c r="N81" s="409">
        <f>'Ｓ５４（1979）'!$AK$128</f>
        <v>0</v>
      </c>
      <c r="O81" s="418">
        <f t="shared" si="214"/>
        <v>0</v>
      </c>
      <c r="P81" s="417">
        <f t="shared" si="215"/>
        <v>0</v>
      </c>
      <c r="Q81" s="409">
        <f>'Ｓ５４（1979）'!$AK$130</f>
        <v>0</v>
      </c>
      <c r="R81" s="418">
        <f t="shared" si="216"/>
        <v>0</v>
      </c>
      <c r="S81" s="418">
        <f t="shared" si="217"/>
        <v>0</v>
      </c>
      <c r="T81" s="409">
        <f>'Ｓ５４（1979）'!$AK$131</f>
        <v>0</v>
      </c>
      <c r="U81" s="418">
        <f t="shared" si="218"/>
        <v>0</v>
      </c>
      <c r="V81" s="418">
        <f t="shared" si="219"/>
        <v>0</v>
      </c>
      <c r="W81" s="409">
        <f>'Ｓ５４（1979）'!$AK$132</f>
        <v>0</v>
      </c>
      <c r="X81" s="418">
        <f t="shared" si="220"/>
        <v>0</v>
      </c>
      <c r="Y81" s="418">
        <f t="shared" si="221"/>
        <v>0</v>
      </c>
      <c r="Z81" s="409">
        <f>'Ｓ５４（1979）'!$AK$133</f>
        <v>0</v>
      </c>
      <c r="AA81" s="418">
        <f t="shared" si="222"/>
        <v>0</v>
      </c>
      <c r="AB81" s="418">
        <f t="shared" si="223"/>
        <v>0</v>
      </c>
      <c r="AC81" s="409">
        <f>'Ｓ５４（1979）'!$AK$134</f>
        <v>0</v>
      </c>
      <c r="AD81" s="418">
        <f t="shared" si="224"/>
        <v>0</v>
      </c>
      <c r="AE81" s="417">
        <f t="shared" si="225"/>
        <v>0</v>
      </c>
      <c r="AF81" s="409">
        <f>'Ｓ５４（1979）'!$AK$135</f>
        <v>0</v>
      </c>
      <c r="AG81" s="418">
        <f t="shared" si="226"/>
        <v>0</v>
      </c>
      <c r="AH81" s="417">
        <f t="shared" si="227"/>
        <v>0</v>
      </c>
      <c r="AI81" s="409">
        <f>'Ｓ５４（1979）'!$AK$136</f>
        <v>2177</v>
      </c>
      <c r="AJ81" s="418">
        <f t="shared" si="228"/>
        <v>0</v>
      </c>
      <c r="AK81" s="418">
        <f t="shared" si="229"/>
        <v>2177</v>
      </c>
      <c r="AL81" s="409">
        <f>'Ｓ５４（1979）'!$AK$137</f>
        <v>54822</v>
      </c>
      <c r="AM81" s="418">
        <f t="shared" si="230"/>
        <v>1142</v>
      </c>
      <c r="AN81" s="418">
        <f t="shared" si="231"/>
        <v>37686</v>
      </c>
      <c r="AO81" s="409">
        <f>'Ｓ５４（1979）'!$AK$138</f>
        <v>0</v>
      </c>
      <c r="AP81" s="418">
        <f t="shared" si="232"/>
        <v>0</v>
      </c>
      <c r="AQ81" s="418">
        <f t="shared" si="233"/>
        <v>0</v>
      </c>
      <c r="AR81" s="409">
        <f>'Ｓ５４（1979）'!$AK$139</f>
        <v>0</v>
      </c>
      <c r="AS81" s="418">
        <f t="shared" si="234"/>
        <v>0</v>
      </c>
      <c r="AT81" s="418">
        <f t="shared" si="235"/>
        <v>0</v>
      </c>
      <c r="AU81" s="409">
        <f>'Ｓ５４（1979）'!$AK$140</f>
        <v>0</v>
      </c>
      <c r="AV81" s="418">
        <f t="shared" si="236"/>
        <v>0</v>
      </c>
      <c r="AW81" s="418">
        <f t="shared" si="237"/>
        <v>0</v>
      </c>
      <c r="AX81" s="409">
        <f>'Ｓ５４（1979）'!$AK$141</f>
        <v>87878</v>
      </c>
      <c r="AY81" s="418">
        <f t="shared" si="238"/>
        <v>0</v>
      </c>
      <c r="AZ81" s="418">
        <f t="shared" si="239"/>
        <v>87878</v>
      </c>
      <c r="BA81" s="409">
        <f>'Ｓ５４（1979）'!$AK$142</f>
        <v>0</v>
      </c>
      <c r="BB81" s="418">
        <f t="shared" si="240"/>
        <v>0</v>
      </c>
      <c r="BC81" s="418">
        <f t="shared" si="241"/>
        <v>0</v>
      </c>
      <c r="BD81" s="409">
        <f>'Ｓ５４（1979）'!$AK$143</f>
        <v>45618</v>
      </c>
      <c r="BE81" s="418">
        <f t="shared" si="242"/>
        <v>0</v>
      </c>
      <c r="BF81" s="417">
        <f t="shared" si="243"/>
        <v>45618</v>
      </c>
      <c r="BG81" s="409">
        <f>'Ｓ５４（1979）'!$AK$145</f>
        <v>0</v>
      </c>
      <c r="BH81" s="418">
        <f t="shared" si="244"/>
        <v>0</v>
      </c>
      <c r="BI81" s="418">
        <f t="shared" si="245"/>
        <v>0</v>
      </c>
      <c r="BJ81" s="409">
        <f>'Ｓ５４（1979）'!$AK$146</f>
        <v>0</v>
      </c>
      <c r="BK81" s="418">
        <f t="shared" si="246"/>
        <v>0</v>
      </c>
      <c r="BL81" s="418">
        <f t="shared" si="247"/>
        <v>0</v>
      </c>
      <c r="BM81" s="409">
        <f>'Ｓ５４（1979）'!$AK$147</f>
        <v>0</v>
      </c>
      <c r="BN81" s="418">
        <f t="shared" si="248"/>
        <v>0</v>
      </c>
      <c r="BO81" s="417">
        <f t="shared" si="249"/>
        <v>0</v>
      </c>
      <c r="BP81" s="407">
        <f>'Ｓ５４（1979）'!$AK$148</f>
        <v>0</v>
      </c>
      <c r="BQ81" s="418">
        <f t="shared" si="250"/>
        <v>0</v>
      </c>
      <c r="BR81" s="418">
        <f t="shared" si="251"/>
        <v>0</v>
      </c>
      <c r="BS81" s="409">
        <f>'Ｓ５４（1979）'!$AK$149</f>
        <v>0</v>
      </c>
      <c r="BT81" s="418">
        <f t="shared" si="252"/>
        <v>0</v>
      </c>
      <c r="BU81" s="418">
        <f t="shared" si="253"/>
        <v>0</v>
      </c>
      <c r="BV81" s="409">
        <f>'Ｓ５４（1979）'!$AK$150</f>
        <v>0</v>
      </c>
      <c r="BW81" s="418">
        <f t="shared" si="254"/>
        <v>0</v>
      </c>
      <c r="BX81" s="418">
        <f t="shared" si="255"/>
        <v>0</v>
      </c>
      <c r="BY81" s="409">
        <f>'Ｓ５４（1979）'!$AK$151</f>
        <v>0</v>
      </c>
      <c r="BZ81" s="418">
        <f t="shared" si="256"/>
        <v>0</v>
      </c>
      <c r="CA81" s="418">
        <f t="shared" si="257"/>
        <v>0</v>
      </c>
      <c r="CB81" s="409">
        <f>'Ｓ５４（1979）'!$AK$152</f>
        <v>0</v>
      </c>
      <c r="CC81" s="418">
        <f t="shared" si="258"/>
        <v>0</v>
      </c>
      <c r="CD81" s="418">
        <f t="shared" si="259"/>
        <v>0</v>
      </c>
      <c r="CE81" s="409">
        <f>'Ｓ５４（1979）'!$AK$153</f>
        <v>0</v>
      </c>
      <c r="CF81" s="418">
        <f t="shared" si="260"/>
        <v>0</v>
      </c>
      <c r="CG81" s="418">
        <f t="shared" si="261"/>
        <v>0</v>
      </c>
      <c r="CH81" s="409">
        <f>'Ｓ５４（1979）'!$AK$155</f>
        <v>0</v>
      </c>
      <c r="CI81" s="418">
        <f t="shared" si="262"/>
        <v>0</v>
      </c>
      <c r="CJ81" s="418">
        <f t="shared" si="263"/>
        <v>0</v>
      </c>
      <c r="CK81" s="409">
        <f>'Ｓ５４（1979）'!$AK$156</f>
        <v>0</v>
      </c>
      <c r="CL81" s="418">
        <f t="shared" si="264"/>
        <v>0</v>
      </c>
      <c r="CM81" s="418">
        <f t="shared" si="265"/>
        <v>0</v>
      </c>
      <c r="CN81" s="409">
        <f>'Ｓ５４（1979）'!$AK$157</f>
        <v>0</v>
      </c>
      <c r="CO81" s="418">
        <f t="shared" si="266"/>
        <v>0</v>
      </c>
      <c r="CP81" s="418">
        <f t="shared" si="267"/>
        <v>0</v>
      </c>
      <c r="CQ81" s="409">
        <f>'Ｓ５４（1979）'!$AK$158</f>
        <v>1497</v>
      </c>
      <c r="CR81" s="418">
        <f t="shared" si="268"/>
        <v>37</v>
      </c>
      <c r="CS81" s="418">
        <f t="shared" si="269"/>
        <v>1221</v>
      </c>
      <c r="CT81" s="409">
        <f>'Ｓ５４（1979）'!$AK$159</f>
        <v>0</v>
      </c>
      <c r="CU81" s="418">
        <f t="shared" si="270"/>
        <v>0</v>
      </c>
      <c r="CV81" s="418">
        <f t="shared" si="271"/>
        <v>0</v>
      </c>
      <c r="CW81" s="409">
        <f>'Ｓ５４（1979）'!$AK$160</f>
        <v>0</v>
      </c>
      <c r="CX81" s="418">
        <f t="shared" si="272"/>
        <v>0</v>
      </c>
      <c r="CY81" s="418">
        <f t="shared" si="273"/>
        <v>0</v>
      </c>
      <c r="CZ81" s="409">
        <f>'Ｓ５４（1979）'!$AK$161</f>
        <v>0</v>
      </c>
      <c r="DA81" s="418">
        <f t="shared" si="274"/>
        <v>0</v>
      </c>
      <c r="DB81" s="418">
        <f t="shared" si="275"/>
        <v>0</v>
      </c>
      <c r="DC81" s="409">
        <f>'Ｓ５４（1979）'!$AK$162</f>
        <v>848</v>
      </c>
      <c r="DD81" s="418">
        <f t="shared" si="276"/>
        <v>0</v>
      </c>
      <c r="DE81" s="417">
        <f t="shared" si="277"/>
        <v>848</v>
      </c>
      <c r="DF81" s="409">
        <f>'Ｓ５４（1979）'!$AK$164</f>
        <v>0</v>
      </c>
      <c r="DG81" s="418">
        <f t="shared" si="278"/>
        <v>0</v>
      </c>
      <c r="DH81" s="418">
        <f t="shared" si="279"/>
        <v>0</v>
      </c>
      <c r="DI81" s="409">
        <f>'Ｓ５４（1979）'!$AK$165</f>
        <v>0</v>
      </c>
      <c r="DJ81" s="418">
        <f t="shared" si="280"/>
        <v>0</v>
      </c>
      <c r="DK81" s="417">
        <f t="shared" si="281"/>
        <v>0</v>
      </c>
      <c r="DL81" s="409">
        <f>'Ｓ５４（1979）'!$AK$166</f>
        <v>0</v>
      </c>
      <c r="DM81" s="418">
        <f t="shared" si="282"/>
        <v>0</v>
      </c>
      <c r="DN81" s="418">
        <f t="shared" si="283"/>
        <v>0</v>
      </c>
      <c r="DO81" s="409">
        <f>'Ｓ５４（1979）'!$AK$167</f>
        <v>0</v>
      </c>
      <c r="DP81" s="418">
        <f t="shared" si="284"/>
        <v>0</v>
      </c>
      <c r="DQ81" s="418">
        <f t="shared" si="285"/>
        <v>0</v>
      </c>
      <c r="DR81" s="409">
        <f>'Ｓ５４（1979）'!$AK$168</f>
        <v>0</v>
      </c>
      <c r="DS81" s="418">
        <f t="shared" si="286"/>
        <v>0</v>
      </c>
      <c r="DT81" s="418">
        <f t="shared" si="287"/>
        <v>0</v>
      </c>
      <c r="DU81" s="409">
        <f>'Ｓ５４（1979）'!$AK$169</f>
        <v>0</v>
      </c>
      <c r="DV81" s="418">
        <f t="shared" si="288"/>
        <v>0</v>
      </c>
      <c r="DW81" s="418">
        <f t="shared" si="289"/>
        <v>0</v>
      </c>
      <c r="DX81" s="409">
        <f>'Ｓ５４（1979）'!$AK$170</f>
        <v>0</v>
      </c>
      <c r="DY81" s="418">
        <f t="shared" si="290"/>
        <v>0</v>
      </c>
      <c r="DZ81" s="418">
        <f t="shared" si="291"/>
        <v>0</v>
      </c>
      <c r="EA81" s="409">
        <f>'Ｓ５４（1979）'!$AK$171</f>
        <v>0</v>
      </c>
      <c r="EB81" s="418">
        <f t="shared" si="292"/>
        <v>0</v>
      </c>
      <c r="EC81" s="418">
        <f t="shared" si="293"/>
        <v>0</v>
      </c>
      <c r="ED81" s="409">
        <f>'Ｓ５４（1979）'!$AK$172</f>
        <v>0</v>
      </c>
      <c r="EE81" s="418">
        <f t="shared" si="294"/>
        <v>0</v>
      </c>
      <c r="EF81" s="418">
        <f t="shared" si="295"/>
        <v>0</v>
      </c>
      <c r="EG81" s="409">
        <f>'Ｓ５４（1979）'!$AK$173</f>
        <v>0</v>
      </c>
      <c r="EH81" s="418">
        <f t="shared" si="296"/>
        <v>0</v>
      </c>
      <c r="EI81" s="418">
        <f t="shared" si="297"/>
        <v>0</v>
      </c>
      <c r="EJ81" s="409">
        <f>'Ｓ５４（1979）'!$AK$174</f>
        <v>0</v>
      </c>
      <c r="EK81" s="418">
        <f t="shared" si="298"/>
        <v>0</v>
      </c>
      <c r="EL81" s="417">
        <f t="shared" si="299"/>
        <v>0</v>
      </c>
      <c r="EM81" s="409">
        <f>'Ｓ５４（1979）'!$AK$175</f>
        <v>0</v>
      </c>
      <c r="EN81" s="418">
        <f t="shared" si="300"/>
        <v>0</v>
      </c>
      <c r="EO81" s="436">
        <f t="shared" si="301"/>
        <v>0</v>
      </c>
      <c r="EP81" s="407">
        <f t="shared" si="302"/>
        <v>199633</v>
      </c>
      <c r="EQ81" s="412">
        <f t="shared" si="303"/>
        <v>1179</v>
      </c>
      <c r="ER81" s="410">
        <f t="shared" si="304"/>
        <v>182221</v>
      </c>
    </row>
    <row r="82" spans="1:148" ht="16.5" customHeight="1">
      <c r="A82" s="376"/>
      <c r="B82" s="413"/>
      <c r="C82" s="414">
        <v>55</v>
      </c>
      <c r="D82" s="415">
        <f t="shared" si="207"/>
        <v>32</v>
      </c>
      <c r="E82" s="407">
        <f>'Ｓ５５（1980）'!$AK$124</f>
        <v>0</v>
      </c>
      <c r="F82" s="418">
        <f t="shared" si="208"/>
        <v>0</v>
      </c>
      <c r="G82" s="418">
        <f t="shared" si="209"/>
        <v>0</v>
      </c>
      <c r="H82" s="409">
        <f>'Ｓ５５（1980）'!$AK$125</f>
        <v>583</v>
      </c>
      <c r="I82" s="418">
        <f t="shared" si="210"/>
        <v>0</v>
      </c>
      <c r="J82" s="417">
        <f t="shared" si="211"/>
        <v>583</v>
      </c>
      <c r="K82" s="409">
        <f>'Ｓ５５（1980）'!$AK$127</f>
        <v>0</v>
      </c>
      <c r="L82" s="418">
        <f t="shared" si="212"/>
        <v>0</v>
      </c>
      <c r="M82" s="418">
        <f t="shared" si="213"/>
        <v>0</v>
      </c>
      <c r="N82" s="409">
        <f>'Ｓ５５（1980）'!$AK$128</f>
        <v>0</v>
      </c>
      <c r="O82" s="418">
        <f t="shared" si="214"/>
        <v>0</v>
      </c>
      <c r="P82" s="417">
        <f t="shared" si="215"/>
        <v>0</v>
      </c>
      <c r="Q82" s="409">
        <f>'Ｓ５５（1980）'!$AK$130</f>
        <v>0</v>
      </c>
      <c r="R82" s="418">
        <f t="shared" si="216"/>
        <v>0</v>
      </c>
      <c r="S82" s="418">
        <f t="shared" si="217"/>
        <v>0</v>
      </c>
      <c r="T82" s="409">
        <f>'Ｓ５５（1980）'!$AK$131</f>
        <v>0</v>
      </c>
      <c r="U82" s="418">
        <f t="shared" si="218"/>
        <v>0</v>
      </c>
      <c r="V82" s="418">
        <f t="shared" si="219"/>
        <v>0</v>
      </c>
      <c r="W82" s="409">
        <f>'Ｓ５５（1980）'!$AK$132</f>
        <v>0</v>
      </c>
      <c r="X82" s="418">
        <f t="shared" si="220"/>
        <v>0</v>
      </c>
      <c r="Y82" s="418">
        <f t="shared" si="221"/>
        <v>0</v>
      </c>
      <c r="Z82" s="409">
        <f>'Ｓ５５（1980）'!$AK$133</f>
        <v>0</v>
      </c>
      <c r="AA82" s="418">
        <f t="shared" si="222"/>
        <v>0</v>
      </c>
      <c r="AB82" s="418">
        <f t="shared" si="223"/>
        <v>0</v>
      </c>
      <c r="AC82" s="409">
        <f>'Ｓ５５（1980）'!$AK$134</f>
        <v>0</v>
      </c>
      <c r="AD82" s="418">
        <f t="shared" si="224"/>
        <v>0</v>
      </c>
      <c r="AE82" s="417">
        <f t="shared" si="225"/>
        <v>0</v>
      </c>
      <c r="AF82" s="409">
        <f>'Ｓ５５（1980）'!$AK$135</f>
        <v>0</v>
      </c>
      <c r="AG82" s="418">
        <f t="shared" si="226"/>
        <v>0</v>
      </c>
      <c r="AH82" s="417">
        <f t="shared" si="227"/>
        <v>0</v>
      </c>
      <c r="AI82" s="409">
        <f>'Ｓ５５（1980）'!$AK$136</f>
        <v>781</v>
      </c>
      <c r="AJ82" s="418">
        <f t="shared" si="228"/>
        <v>0</v>
      </c>
      <c r="AK82" s="418">
        <f t="shared" si="229"/>
        <v>781</v>
      </c>
      <c r="AL82" s="409">
        <f>'Ｓ５５（1980）'!$AK$137</f>
        <v>18834</v>
      </c>
      <c r="AM82" s="418">
        <f t="shared" si="230"/>
        <v>392</v>
      </c>
      <c r="AN82" s="418">
        <f t="shared" si="231"/>
        <v>12544</v>
      </c>
      <c r="AO82" s="409">
        <f>'Ｓ５５（1980）'!$AK$138</f>
        <v>0</v>
      </c>
      <c r="AP82" s="418">
        <f t="shared" si="232"/>
        <v>0</v>
      </c>
      <c r="AQ82" s="418">
        <f t="shared" si="233"/>
        <v>0</v>
      </c>
      <c r="AR82" s="409">
        <f>'Ｓ５５（1980）'!$AK$139</f>
        <v>0</v>
      </c>
      <c r="AS82" s="418">
        <f t="shared" si="234"/>
        <v>0</v>
      </c>
      <c r="AT82" s="418">
        <f t="shared" si="235"/>
        <v>0</v>
      </c>
      <c r="AU82" s="409">
        <f>'Ｓ５５（1980）'!$AK$140</f>
        <v>0</v>
      </c>
      <c r="AV82" s="418">
        <f t="shared" si="236"/>
        <v>0</v>
      </c>
      <c r="AW82" s="418">
        <f t="shared" si="237"/>
        <v>0</v>
      </c>
      <c r="AX82" s="409">
        <f>'Ｓ５５（1980）'!$AK$141</f>
        <v>29609</v>
      </c>
      <c r="AY82" s="418">
        <f t="shared" si="238"/>
        <v>0</v>
      </c>
      <c r="AZ82" s="418">
        <f t="shared" si="239"/>
        <v>29609</v>
      </c>
      <c r="BA82" s="409">
        <f>'Ｓ５５（1980）'!$AK$142</f>
        <v>0</v>
      </c>
      <c r="BB82" s="418">
        <f t="shared" si="240"/>
        <v>0</v>
      </c>
      <c r="BC82" s="418">
        <f t="shared" si="241"/>
        <v>0</v>
      </c>
      <c r="BD82" s="409">
        <f>'Ｓ５５（1980）'!$AK$143</f>
        <v>30853</v>
      </c>
      <c r="BE82" s="418">
        <f t="shared" si="242"/>
        <v>0</v>
      </c>
      <c r="BF82" s="417">
        <f t="shared" si="243"/>
        <v>30853</v>
      </c>
      <c r="BG82" s="409">
        <f>'Ｓ５５（1980）'!$AK$145</f>
        <v>0</v>
      </c>
      <c r="BH82" s="418">
        <f t="shared" si="244"/>
        <v>0</v>
      </c>
      <c r="BI82" s="418">
        <f t="shared" si="245"/>
        <v>0</v>
      </c>
      <c r="BJ82" s="409">
        <f>'Ｓ５５（1980）'!$AK$146</f>
        <v>0</v>
      </c>
      <c r="BK82" s="418">
        <f t="shared" si="246"/>
        <v>0</v>
      </c>
      <c r="BL82" s="418">
        <f t="shared" si="247"/>
        <v>0</v>
      </c>
      <c r="BM82" s="409">
        <f>'Ｓ５５（1980）'!$AK$147</f>
        <v>0</v>
      </c>
      <c r="BN82" s="418">
        <f t="shared" si="248"/>
        <v>0</v>
      </c>
      <c r="BO82" s="417">
        <f t="shared" si="249"/>
        <v>0</v>
      </c>
      <c r="BP82" s="407">
        <f>'Ｓ５５（1980）'!$AK$148</f>
        <v>0</v>
      </c>
      <c r="BQ82" s="418">
        <f t="shared" si="250"/>
        <v>0</v>
      </c>
      <c r="BR82" s="418">
        <f t="shared" si="251"/>
        <v>0</v>
      </c>
      <c r="BS82" s="409">
        <f>'Ｓ５５（1980）'!$AK$149</f>
        <v>0</v>
      </c>
      <c r="BT82" s="418">
        <f t="shared" si="252"/>
        <v>0</v>
      </c>
      <c r="BU82" s="418">
        <f t="shared" si="253"/>
        <v>0</v>
      </c>
      <c r="BV82" s="409">
        <f>'Ｓ５５（1980）'!$AK$150</f>
        <v>0</v>
      </c>
      <c r="BW82" s="418">
        <f t="shared" si="254"/>
        <v>0</v>
      </c>
      <c r="BX82" s="418">
        <f t="shared" si="255"/>
        <v>0</v>
      </c>
      <c r="BY82" s="409">
        <f>'Ｓ５５（1980）'!$AK$151</f>
        <v>0</v>
      </c>
      <c r="BZ82" s="418">
        <f t="shared" si="256"/>
        <v>0</v>
      </c>
      <c r="CA82" s="418">
        <f t="shared" si="257"/>
        <v>0</v>
      </c>
      <c r="CB82" s="409">
        <f>'Ｓ５５（1980）'!$AK$152</f>
        <v>0</v>
      </c>
      <c r="CC82" s="418">
        <f t="shared" si="258"/>
        <v>0</v>
      </c>
      <c r="CD82" s="418">
        <f t="shared" si="259"/>
        <v>0</v>
      </c>
      <c r="CE82" s="409">
        <f>'Ｓ５５（1980）'!$AK$153</f>
        <v>0</v>
      </c>
      <c r="CF82" s="418">
        <f t="shared" si="260"/>
        <v>0</v>
      </c>
      <c r="CG82" s="418">
        <f t="shared" si="261"/>
        <v>0</v>
      </c>
      <c r="CH82" s="409">
        <f>'Ｓ５５（1980）'!$AK$155</f>
        <v>0</v>
      </c>
      <c r="CI82" s="418">
        <f t="shared" si="262"/>
        <v>0</v>
      </c>
      <c r="CJ82" s="418">
        <f t="shared" si="263"/>
        <v>0</v>
      </c>
      <c r="CK82" s="409">
        <f>'Ｓ５５（1980）'!$AK$156</f>
        <v>0</v>
      </c>
      <c r="CL82" s="418">
        <f t="shared" si="264"/>
        <v>0</v>
      </c>
      <c r="CM82" s="418">
        <f t="shared" si="265"/>
        <v>0</v>
      </c>
      <c r="CN82" s="409">
        <f>'Ｓ５５（1980）'!$AK$157</f>
        <v>0</v>
      </c>
      <c r="CO82" s="418">
        <f t="shared" si="266"/>
        <v>0</v>
      </c>
      <c r="CP82" s="418">
        <f t="shared" si="267"/>
        <v>0</v>
      </c>
      <c r="CQ82" s="409">
        <f>'Ｓ５５（1980）'!$AK$158</f>
        <v>1468</v>
      </c>
      <c r="CR82" s="418">
        <f t="shared" si="268"/>
        <v>37</v>
      </c>
      <c r="CS82" s="418">
        <f t="shared" si="269"/>
        <v>1184</v>
      </c>
      <c r="CT82" s="409">
        <f>'Ｓ５５（1980）'!$AK$159</f>
        <v>0</v>
      </c>
      <c r="CU82" s="418">
        <f t="shared" si="270"/>
        <v>0</v>
      </c>
      <c r="CV82" s="418">
        <f t="shared" si="271"/>
        <v>0</v>
      </c>
      <c r="CW82" s="409">
        <f>'Ｓ５５（1980）'!$AK$160</f>
        <v>0</v>
      </c>
      <c r="CX82" s="418">
        <f t="shared" si="272"/>
        <v>0</v>
      </c>
      <c r="CY82" s="418">
        <f t="shared" si="273"/>
        <v>0</v>
      </c>
      <c r="CZ82" s="409">
        <f>'Ｓ５５（1980）'!$AK$161</f>
        <v>0</v>
      </c>
      <c r="DA82" s="418">
        <f t="shared" si="274"/>
        <v>0</v>
      </c>
      <c r="DB82" s="418">
        <f t="shared" si="275"/>
        <v>0</v>
      </c>
      <c r="DC82" s="409">
        <f>'Ｓ５５（1980）'!$AK$162</f>
        <v>0</v>
      </c>
      <c r="DD82" s="418">
        <f t="shared" si="276"/>
        <v>0</v>
      </c>
      <c r="DE82" s="417">
        <f t="shared" si="277"/>
        <v>0</v>
      </c>
      <c r="DF82" s="409">
        <f>'Ｓ５５（1980）'!$AK$164</f>
        <v>0</v>
      </c>
      <c r="DG82" s="418">
        <f t="shared" si="278"/>
        <v>0</v>
      </c>
      <c r="DH82" s="418">
        <f t="shared" si="279"/>
        <v>0</v>
      </c>
      <c r="DI82" s="409">
        <f>'Ｓ５５（1980）'!$AK$165</f>
        <v>0</v>
      </c>
      <c r="DJ82" s="418">
        <f t="shared" si="280"/>
        <v>0</v>
      </c>
      <c r="DK82" s="417">
        <f t="shared" si="281"/>
        <v>0</v>
      </c>
      <c r="DL82" s="409">
        <f>'Ｓ５５（1980）'!$AK$166</f>
        <v>0</v>
      </c>
      <c r="DM82" s="418">
        <f t="shared" si="282"/>
        <v>0</v>
      </c>
      <c r="DN82" s="418">
        <f t="shared" si="283"/>
        <v>0</v>
      </c>
      <c r="DO82" s="409">
        <f>'Ｓ５５（1980）'!$AK$167</f>
        <v>0</v>
      </c>
      <c r="DP82" s="418">
        <f t="shared" si="284"/>
        <v>0</v>
      </c>
      <c r="DQ82" s="418">
        <f t="shared" si="285"/>
        <v>0</v>
      </c>
      <c r="DR82" s="409">
        <f>'Ｓ５５（1980）'!$AK$168</f>
        <v>0</v>
      </c>
      <c r="DS82" s="418">
        <f t="shared" si="286"/>
        <v>0</v>
      </c>
      <c r="DT82" s="418">
        <f t="shared" si="287"/>
        <v>0</v>
      </c>
      <c r="DU82" s="409">
        <f>'Ｓ５５（1980）'!$AK$169</f>
        <v>0</v>
      </c>
      <c r="DV82" s="418">
        <f t="shared" si="288"/>
        <v>0</v>
      </c>
      <c r="DW82" s="418">
        <f t="shared" si="289"/>
        <v>0</v>
      </c>
      <c r="DX82" s="409">
        <f>'Ｓ５５（1980）'!$AK$170</f>
        <v>0</v>
      </c>
      <c r="DY82" s="418">
        <f t="shared" si="290"/>
        <v>0</v>
      </c>
      <c r="DZ82" s="418">
        <f t="shared" si="291"/>
        <v>0</v>
      </c>
      <c r="EA82" s="409">
        <f>'Ｓ５５（1980）'!$AK$171</f>
        <v>0</v>
      </c>
      <c r="EB82" s="418">
        <f t="shared" si="292"/>
        <v>0</v>
      </c>
      <c r="EC82" s="418">
        <f t="shared" si="293"/>
        <v>0</v>
      </c>
      <c r="ED82" s="409">
        <f>'Ｓ５５（1980）'!$AK$172</f>
        <v>0</v>
      </c>
      <c r="EE82" s="418">
        <f t="shared" si="294"/>
        <v>0</v>
      </c>
      <c r="EF82" s="418">
        <f t="shared" si="295"/>
        <v>0</v>
      </c>
      <c r="EG82" s="409">
        <f>'Ｓ５５（1980）'!$AK$173</f>
        <v>0</v>
      </c>
      <c r="EH82" s="418">
        <f t="shared" si="296"/>
        <v>0</v>
      </c>
      <c r="EI82" s="418">
        <f t="shared" si="297"/>
        <v>0</v>
      </c>
      <c r="EJ82" s="409">
        <f>'Ｓ５５（1980）'!$AK$174</f>
        <v>0</v>
      </c>
      <c r="EK82" s="418">
        <f t="shared" si="298"/>
        <v>0</v>
      </c>
      <c r="EL82" s="417">
        <f t="shared" si="299"/>
        <v>0</v>
      </c>
      <c r="EM82" s="409">
        <f>'Ｓ５５（1980）'!$AK$175</f>
        <v>0</v>
      </c>
      <c r="EN82" s="418">
        <f t="shared" si="300"/>
        <v>0</v>
      </c>
      <c r="EO82" s="436">
        <f t="shared" si="301"/>
        <v>0</v>
      </c>
      <c r="EP82" s="407">
        <f t="shared" si="302"/>
        <v>82128</v>
      </c>
      <c r="EQ82" s="412">
        <f t="shared" si="303"/>
        <v>429</v>
      </c>
      <c r="ER82" s="410">
        <f t="shared" si="304"/>
        <v>75554</v>
      </c>
    </row>
    <row r="83" spans="1:148" ht="16.5" customHeight="1">
      <c r="A83" s="376"/>
      <c r="B83" s="413"/>
      <c r="C83" s="414">
        <v>56</v>
      </c>
      <c r="D83" s="415">
        <f t="shared" si="207"/>
        <v>31</v>
      </c>
      <c r="E83" s="407">
        <f>'Ｓ５６（1981）'!$AK$124</f>
        <v>0</v>
      </c>
      <c r="F83" s="418">
        <f t="shared" si="208"/>
        <v>0</v>
      </c>
      <c r="G83" s="418">
        <f t="shared" si="209"/>
        <v>0</v>
      </c>
      <c r="H83" s="409">
        <f>'Ｓ５６（1981）'!$AK$125</f>
        <v>0</v>
      </c>
      <c r="I83" s="418">
        <f t="shared" si="210"/>
        <v>0</v>
      </c>
      <c r="J83" s="417">
        <f t="shared" si="211"/>
        <v>0</v>
      </c>
      <c r="K83" s="409">
        <f>'Ｓ５６（1981）'!$AK$127</f>
        <v>0</v>
      </c>
      <c r="L83" s="418">
        <f t="shared" si="212"/>
        <v>0</v>
      </c>
      <c r="M83" s="418">
        <f t="shared" si="213"/>
        <v>0</v>
      </c>
      <c r="N83" s="409">
        <f>'Ｓ５６（1981）'!$AK$128</f>
        <v>0</v>
      </c>
      <c r="O83" s="418">
        <f t="shared" si="214"/>
        <v>0</v>
      </c>
      <c r="P83" s="417">
        <f t="shared" si="215"/>
        <v>0</v>
      </c>
      <c r="Q83" s="409">
        <f>'Ｓ５６（1981）'!$AK$130</f>
        <v>0</v>
      </c>
      <c r="R83" s="418">
        <f t="shared" si="216"/>
        <v>0</v>
      </c>
      <c r="S83" s="418">
        <f t="shared" si="217"/>
        <v>0</v>
      </c>
      <c r="T83" s="409">
        <f>'Ｓ５６（1981）'!$AK$131</f>
        <v>0</v>
      </c>
      <c r="U83" s="418">
        <f t="shared" si="218"/>
        <v>0</v>
      </c>
      <c r="V83" s="418">
        <f t="shared" si="219"/>
        <v>0</v>
      </c>
      <c r="W83" s="409">
        <f>'Ｓ５６（1981）'!$AK$132</f>
        <v>0</v>
      </c>
      <c r="X83" s="418">
        <f t="shared" si="220"/>
        <v>0</v>
      </c>
      <c r="Y83" s="418">
        <f t="shared" si="221"/>
        <v>0</v>
      </c>
      <c r="Z83" s="409">
        <f>'Ｓ５６（1981）'!$AK$133</f>
        <v>0</v>
      </c>
      <c r="AA83" s="418">
        <f t="shared" si="222"/>
        <v>0</v>
      </c>
      <c r="AB83" s="418">
        <f t="shared" si="223"/>
        <v>0</v>
      </c>
      <c r="AC83" s="409">
        <f>'Ｓ５６（1981）'!$AK$134</f>
        <v>0</v>
      </c>
      <c r="AD83" s="418">
        <f t="shared" si="224"/>
        <v>0</v>
      </c>
      <c r="AE83" s="417">
        <f t="shared" si="225"/>
        <v>0</v>
      </c>
      <c r="AF83" s="409">
        <f>'Ｓ５６（1981）'!$AK$135</f>
        <v>0</v>
      </c>
      <c r="AG83" s="418">
        <f t="shared" si="226"/>
        <v>0</v>
      </c>
      <c r="AH83" s="417">
        <f t="shared" si="227"/>
        <v>0</v>
      </c>
      <c r="AI83" s="409">
        <f>'Ｓ５６（1981）'!$AK$136</f>
        <v>3365</v>
      </c>
      <c r="AJ83" s="418">
        <f t="shared" si="228"/>
        <v>0</v>
      </c>
      <c r="AK83" s="418">
        <f t="shared" si="229"/>
        <v>3365</v>
      </c>
      <c r="AL83" s="409">
        <f>'Ｓ５６（1981）'!$AK$137</f>
        <v>31465</v>
      </c>
      <c r="AM83" s="418">
        <f t="shared" si="230"/>
        <v>656</v>
      </c>
      <c r="AN83" s="418">
        <f t="shared" si="231"/>
        <v>20336</v>
      </c>
      <c r="AO83" s="409">
        <f>'Ｓ５６（1981）'!$AK$138</f>
        <v>0</v>
      </c>
      <c r="AP83" s="418">
        <f t="shared" si="232"/>
        <v>0</v>
      </c>
      <c r="AQ83" s="418">
        <f t="shared" si="233"/>
        <v>0</v>
      </c>
      <c r="AR83" s="409">
        <f>'Ｓ５６（1981）'!$AK$139</f>
        <v>0</v>
      </c>
      <c r="AS83" s="418">
        <f t="shared" si="234"/>
        <v>0</v>
      </c>
      <c r="AT83" s="418">
        <f t="shared" si="235"/>
        <v>0</v>
      </c>
      <c r="AU83" s="409">
        <f>'Ｓ５６（1981）'!$AK$140</f>
        <v>0</v>
      </c>
      <c r="AV83" s="418">
        <f t="shared" si="236"/>
        <v>0</v>
      </c>
      <c r="AW83" s="418">
        <f t="shared" si="237"/>
        <v>0</v>
      </c>
      <c r="AX83" s="409">
        <f>'Ｓ５６（1981）'!$AK$141</f>
        <v>68160</v>
      </c>
      <c r="AY83" s="418">
        <f t="shared" si="238"/>
        <v>0</v>
      </c>
      <c r="AZ83" s="418">
        <f t="shared" si="239"/>
        <v>68160</v>
      </c>
      <c r="BA83" s="409">
        <f>'Ｓ５６（1981）'!$AK$142</f>
        <v>0</v>
      </c>
      <c r="BB83" s="418">
        <f t="shared" si="240"/>
        <v>0</v>
      </c>
      <c r="BC83" s="418">
        <f t="shared" si="241"/>
        <v>0</v>
      </c>
      <c r="BD83" s="409">
        <f>'Ｓ５６（1981）'!$AK$143</f>
        <v>141387</v>
      </c>
      <c r="BE83" s="418">
        <f t="shared" si="242"/>
        <v>0</v>
      </c>
      <c r="BF83" s="417">
        <f t="shared" si="243"/>
        <v>141387</v>
      </c>
      <c r="BG83" s="409">
        <f>'Ｓ５６（1981）'!$AK$145</f>
        <v>0</v>
      </c>
      <c r="BH83" s="418">
        <f t="shared" si="244"/>
        <v>0</v>
      </c>
      <c r="BI83" s="418">
        <f t="shared" si="245"/>
        <v>0</v>
      </c>
      <c r="BJ83" s="409">
        <f>'Ｓ５６（1981）'!$AK$146</f>
        <v>0</v>
      </c>
      <c r="BK83" s="418">
        <f t="shared" si="246"/>
        <v>0</v>
      </c>
      <c r="BL83" s="418">
        <f t="shared" si="247"/>
        <v>0</v>
      </c>
      <c r="BM83" s="409">
        <f>'Ｓ５６（1981）'!$AK$147</f>
        <v>0</v>
      </c>
      <c r="BN83" s="418">
        <f t="shared" si="248"/>
        <v>0</v>
      </c>
      <c r="BO83" s="417">
        <f t="shared" si="249"/>
        <v>0</v>
      </c>
      <c r="BP83" s="407">
        <f>'Ｓ５６（1981）'!$AK$148</f>
        <v>0</v>
      </c>
      <c r="BQ83" s="418">
        <f t="shared" si="250"/>
        <v>0</v>
      </c>
      <c r="BR83" s="418">
        <f t="shared" si="251"/>
        <v>0</v>
      </c>
      <c r="BS83" s="409">
        <f>'Ｓ５６（1981）'!$AK$149</f>
        <v>0</v>
      </c>
      <c r="BT83" s="418">
        <f t="shared" si="252"/>
        <v>0</v>
      </c>
      <c r="BU83" s="418">
        <f t="shared" si="253"/>
        <v>0</v>
      </c>
      <c r="BV83" s="409">
        <f>'Ｓ５６（1981）'!$AK$150</f>
        <v>2818</v>
      </c>
      <c r="BW83" s="418">
        <f t="shared" si="254"/>
        <v>58</v>
      </c>
      <c r="BX83" s="418">
        <f t="shared" si="255"/>
        <v>1798</v>
      </c>
      <c r="BY83" s="409">
        <f>'Ｓ５６（1981）'!$AK$151</f>
        <v>0</v>
      </c>
      <c r="BZ83" s="418">
        <f t="shared" si="256"/>
        <v>0</v>
      </c>
      <c r="CA83" s="418">
        <f t="shared" si="257"/>
        <v>0</v>
      </c>
      <c r="CB83" s="409">
        <f>'Ｓ５６（1981）'!$AK$152</f>
        <v>0</v>
      </c>
      <c r="CC83" s="418">
        <f t="shared" si="258"/>
        <v>0</v>
      </c>
      <c r="CD83" s="418">
        <f t="shared" si="259"/>
        <v>0</v>
      </c>
      <c r="CE83" s="409">
        <f>'Ｓ５６（1981）'!$AK$153</f>
        <v>0</v>
      </c>
      <c r="CF83" s="418">
        <f t="shared" si="260"/>
        <v>0</v>
      </c>
      <c r="CG83" s="418">
        <f t="shared" si="261"/>
        <v>0</v>
      </c>
      <c r="CH83" s="409">
        <f>'Ｓ５６（1981）'!$AK$155</f>
        <v>0</v>
      </c>
      <c r="CI83" s="418">
        <f t="shared" si="262"/>
        <v>0</v>
      </c>
      <c r="CJ83" s="418">
        <f t="shared" si="263"/>
        <v>0</v>
      </c>
      <c r="CK83" s="409">
        <f>'Ｓ５６（1981）'!$AK$156</f>
        <v>0</v>
      </c>
      <c r="CL83" s="418">
        <f t="shared" si="264"/>
        <v>0</v>
      </c>
      <c r="CM83" s="418">
        <f t="shared" si="265"/>
        <v>0</v>
      </c>
      <c r="CN83" s="409">
        <f>'Ｓ５６（1981）'!$AK$157</f>
        <v>0</v>
      </c>
      <c r="CO83" s="418">
        <f t="shared" si="266"/>
        <v>0</v>
      </c>
      <c r="CP83" s="418">
        <f t="shared" si="267"/>
        <v>0</v>
      </c>
      <c r="CQ83" s="409">
        <f>'Ｓ５６（1981）'!$AK$158</f>
        <v>1458</v>
      </c>
      <c r="CR83" s="418">
        <f t="shared" si="268"/>
        <v>36</v>
      </c>
      <c r="CS83" s="418">
        <f t="shared" si="269"/>
        <v>1116</v>
      </c>
      <c r="CT83" s="409">
        <f>'Ｓ５６（1981）'!$AK$159</f>
        <v>0</v>
      </c>
      <c r="CU83" s="418">
        <f t="shared" si="270"/>
        <v>0</v>
      </c>
      <c r="CV83" s="418">
        <f t="shared" si="271"/>
        <v>0</v>
      </c>
      <c r="CW83" s="409">
        <f>'Ｓ５６（1981）'!$AK$160</f>
        <v>0</v>
      </c>
      <c r="CX83" s="418">
        <f t="shared" si="272"/>
        <v>0</v>
      </c>
      <c r="CY83" s="418">
        <f t="shared" si="273"/>
        <v>0</v>
      </c>
      <c r="CZ83" s="409">
        <f>'Ｓ５６（1981）'!$AK$161</f>
        <v>0</v>
      </c>
      <c r="DA83" s="418">
        <f t="shared" si="274"/>
        <v>0</v>
      </c>
      <c r="DB83" s="418">
        <f t="shared" si="275"/>
        <v>0</v>
      </c>
      <c r="DC83" s="409">
        <f>'Ｓ５６（1981）'!$AK$162</f>
        <v>0</v>
      </c>
      <c r="DD83" s="418">
        <f t="shared" si="276"/>
        <v>0</v>
      </c>
      <c r="DE83" s="417">
        <f t="shared" si="277"/>
        <v>0</v>
      </c>
      <c r="DF83" s="409">
        <f>'Ｓ５６（1981）'!$AK$164</f>
        <v>0</v>
      </c>
      <c r="DG83" s="418">
        <f t="shared" si="278"/>
        <v>0</v>
      </c>
      <c r="DH83" s="418">
        <f t="shared" si="279"/>
        <v>0</v>
      </c>
      <c r="DI83" s="409">
        <f>'Ｓ５６（1981）'!$AK$165</f>
        <v>3984</v>
      </c>
      <c r="DJ83" s="418">
        <f t="shared" si="280"/>
        <v>0</v>
      </c>
      <c r="DK83" s="417">
        <f t="shared" si="281"/>
        <v>3984</v>
      </c>
      <c r="DL83" s="409">
        <f>'Ｓ５６（1981）'!$AK$166</f>
        <v>0</v>
      </c>
      <c r="DM83" s="418">
        <f t="shared" si="282"/>
        <v>0</v>
      </c>
      <c r="DN83" s="418">
        <f t="shared" si="283"/>
        <v>0</v>
      </c>
      <c r="DO83" s="409">
        <f>'Ｓ５６（1981）'!$AK$167</f>
        <v>0</v>
      </c>
      <c r="DP83" s="418">
        <f t="shared" si="284"/>
        <v>0</v>
      </c>
      <c r="DQ83" s="418">
        <f t="shared" si="285"/>
        <v>0</v>
      </c>
      <c r="DR83" s="409">
        <f>'Ｓ５６（1981）'!$AK$168</f>
        <v>0</v>
      </c>
      <c r="DS83" s="418">
        <f t="shared" si="286"/>
        <v>0</v>
      </c>
      <c r="DT83" s="418">
        <f t="shared" si="287"/>
        <v>0</v>
      </c>
      <c r="DU83" s="409">
        <f>'Ｓ５６（1981）'!$AK$169</f>
        <v>0</v>
      </c>
      <c r="DV83" s="418">
        <f t="shared" si="288"/>
        <v>0</v>
      </c>
      <c r="DW83" s="418">
        <f t="shared" si="289"/>
        <v>0</v>
      </c>
      <c r="DX83" s="409">
        <f>'Ｓ５６（1981）'!$AK$170</f>
        <v>0</v>
      </c>
      <c r="DY83" s="418">
        <f t="shared" si="290"/>
        <v>0</v>
      </c>
      <c r="DZ83" s="418">
        <f t="shared" si="291"/>
        <v>0</v>
      </c>
      <c r="EA83" s="409">
        <f>'Ｓ５６（1981）'!$AK$171</f>
        <v>0</v>
      </c>
      <c r="EB83" s="418">
        <f t="shared" si="292"/>
        <v>0</v>
      </c>
      <c r="EC83" s="418">
        <f t="shared" si="293"/>
        <v>0</v>
      </c>
      <c r="ED83" s="409">
        <f>'Ｓ５６（1981）'!$AK$172</f>
        <v>0</v>
      </c>
      <c r="EE83" s="418">
        <f t="shared" si="294"/>
        <v>0</v>
      </c>
      <c r="EF83" s="418">
        <f t="shared" si="295"/>
        <v>0</v>
      </c>
      <c r="EG83" s="409">
        <f>'Ｓ５６（1981）'!$AK$173</f>
        <v>0</v>
      </c>
      <c r="EH83" s="418">
        <f t="shared" si="296"/>
        <v>0</v>
      </c>
      <c r="EI83" s="418">
        <f t="shared" si="297"/>
        <v>0</v>
      </c>
      <c r="EJ83" s="409">
        <f>'Ｓ５６（1981）'!$AK$174</f>
        <v>0</v>
      </c>
      <c r="EK83" s="418">
        <f t="shared" si="298"/>
        <v>0</v>
      </c>
      <c r="EL83" s="417">
        <f t="shared" si="299"/>
        <v>0</v>
      </c>
      <c r="EM83" s="409">
        <f>'Ｓ５６（1981）'!$AK$175</f>
        <v>0</v>
      </c>
      <c r="EN83" s="418">
        <f t="shared" si="300"/>
        <v>0</v>
      </c>
      <c r="EO83" s="436">
        <f t="shared" si="301"/>
        <v>0</v>
      </c>
      <c r="EP83" s="407">
        <f t="shared" si="302"/>
        <v>252637</v>
      </c>
      <c r="EQ83" s="412">
        <f t="shared" si="303"/>
        <v>750</v>
      </c>
      <c r="ER83" s="410">
        <f t="shared" si="304"/>
        <v>240146</v>
      </c>
    </row>
    <row r="84" spans="1:148" ht="16.5" customHeight="1">
      <c r="A84" s="376"/>
      <c r="B84" s="413"/>
      <c r="C84" s="414">
        <v>57</v>
      </c>
      <c r="D84" s="415">
        <f t="shared" si="207"/>
        <v>30</v>
      </c>
      <c r="E84" s="407">
        <f>'Ｓ５７（1982）'!$AK$124</f>
        <v>0</v>
      </c>
      <c r="F84" s="418">
        <f t="shared" si="208"/>
        <v>0</v>
      </c>
      <c r="G84" s="418">
        <f t="shared" si="209"/>
        <v>0</v>
      </c>
      <c r="H84" s="409">
        <f>'Ｓ５７（1982）'!$AK$125</f>
        <v>939</v>
      </c>
      <c r="I84" s="418">
        <f t="shared" si="210"/>
        <v>0</v>
      </c>
      <c r="J84" s="417">
        <f t="shared" si="211"/>
        <v>939</v>
      </c>
      <c r="K84" s="409">
        <f>'Ｓ５７（1982）'!$AK$127</f>
        <v>0</v>
      </c>
      <c r="L84" s="418">
        <f t="shared" si="212"/>
        <v>0</v>
      </c>
      <c r="M84" s="418">
        <f t="shared" si="213"/>
        <v>0</v>
      </c>
      <c r="N84" s="409">
        <f>'Ｓ５７（1982）'!$AK$128</f>
        <v>0</v>
      </c>
      <c r="O84" s="418">
        <f t="shared" si="214"/>
        <v>0</v>
      </c>
      <c r="P84" s="417">
        <f t="shared" si="215"/>
        <v>0</v>
      </c>
      <c r="Q84" s="409">
        <f>'Ｓ５７（1982）'!$AK$130</f>
        <v>0</v>
      </c>
      <c r="R84" s="418">
        <f t="shared" si="216"/>
        <v>0</v>
      </c>
      <c r="S84" s="418">
        <f t="shared" si="217"/>
        <v>0</v>
      </c>
      <c r="T84" s="409">
        <f>'Ｓ５７（1982）'!$AK$131</f>
        <v>0</v>
      </c>
      <c r="U84" s="418">
        <f t="shared" si="218"/>
        <v>0</v>
      </c>
      <c r="V84" s="418">
        <f t="shared" si="219"/>
        <v>0</v>
      </c>
      <c r="W84" s="409">
        <f>'Ｓ５７（1982）'!$AK$132</f>
        <v>0</v>
      </c>
      <c r="X84" s="418">
        <f t="shared" si="220"/>
        <v>0</v>
      </c>
      <c r="Y84" s="418">
        <f t="shared" si="221"/>
        <v>0</v>
      </c>
      <c r="Z84" s="409">
        <f>'Ｓ５７（1982）'!$AK$133</f>
        <v>0</v>
      </c>
      <c r="AA84" s="418">
        <f t="shared" si="222"/>
        <v>0</v>
      </c>
      <c r="AB84" s="418">
        <f t="shared" si="223"/>
        <v>0</v>
      </c>
      <c r="AC84" s="409">
        <f>'Ｓ５７（1982）'!$AK$134</f>
        <v>0</v>
      </c>
      <c r="AD84" s="418">
        <f t="shared" si="224"/>
        <v>0</v>
      </c>
      <c r="AE84" s="417">
        <f t="shared" si="225"/>
        <v>0</v>
      </c>
      <c r="AF84" s="409">
        <f>'Ｓ５７（1982）'!$AK$135</f>
        <v>0</v>
      </c>
      <c r="AG84" s="418">
        <f t="shared" si="226"/>
        <v>0</v>
      </c>
      <c r="AH84" s="417">
        <f t="shared" si="227"/>
        <v>0</v>
      </c>
      <c r="AI84" s="409">
        <f>'Ｓ５７（1982）'!$AK$136</f>
        <v>8602</v>
      </c>
      <c r="AJ84" s="418">
        <f t="shared" si="228"/>
        <v>0</v>
      </c>
      <c r="AK84" s="418">
        <f t="shared" si="229"/>
        <v>8602</v>
      </c>
      <c r="AL84" s="409">
        <f>'Ｓ５７（1982）'!$AK$137</f>
        <v>32923</v>
      </c>
      <c r="AM84" s="418">
        <f t="shared" si="230"/>
        <v>686</v>
      </c>
      <c r="AN84" s="418">
        <f t="shared" si="231"/>
        <v>20580</v>
      </c>
      <c r="AO84" s="409">
        <f>'Ｓ５７（1982）'!$AK$138</f>
        <v>0</v>
      </c>
      <c r="AP84" s="418">
        <f t="shared" si="232"/>
        <v>0</v>
      </c>
      <c r="AQ84" s="418">
        <f t="shared" si="233"/>
        <v>0</v>
      </c>
      <c r="AR84" s="409">
        <f>'Ｓ５７（1982）'!$AK$139</f>
        <v>0</v>
      </c>
      <c r="AS84" s="418">
        <f t="shared" si="234"/>
        <v>0</v>
      </c>
      <c r="AT84" s="418">
        <f t="shared" si="235"/>
        <v>0</v>
      </c>
      <c r="AU84" s="409">
        <f>'Ｓ５７（1982）'!$AK$140</f>
        <v>0</v>
      </c>
      <c r="AV84" s="418">
        <f t="shared" si="236"/>
        <v>0</v>
      </c>
      <c r="AW84" s="418">
        <f t="shared" si="237"/>
        <v>0</v>
      </c>
      <c r="AX84" s="409">
        <f>'Ｓ５７（1982）'!$AK$141</f>
        <v>80901</v>
      </c>
      <c r="AY84" s="418">
        <f t="shared" si="238"/>
        <v>0</v>
      </c>
      <c r="AZ84" s="418">
        <f t="shared" si="239"/>
        <v>80901</v>
      </c>
      <c r="BA84" s="409">
        <f>'Ｓ５７（1982）'!$AK$142</f>
        <v>0</v>
      </c>
      <c r="BB84" s="418">
        <f t="shared" si="240"/>
        <v>0</v>
      </c>
      <c r="BC84" s="418">
        <f t="shared" si="241"/>
        <v>0</v>
      </c>
      <c r="BD84" s="409">
        <f>'Ｓ５７（1982）'!$AK$143</f>
        <v>40180</v>
      </c>
      <c r="BE84" s="418">
        <f t="shared" si="242"/>
        <v>0</v>
      </c>
      <c r="BF84" s="417">
        <f t="shared" si="243"/>
        <v>40180</v>
      </c>
      <c r="BG84" s="409">
        <f>'Ｓ５７（1982）'!$AK$145</f>
        <v>0</v>
      </c>
      <c r="BH84" s="418">
        <f t="shared" si="244"/>
        <v>0</v>
      </c>
      <c r="BI84" s="418">
        <f t="shared" si="245"/>
        <v>0</v>
      </c>
      <c r="BJ84" s="409">
        <f>'Ｓ５７（1982）'!$AK$146</f>
        <v>0</v>
      </c>
      <c r="BK84" s="418">
        <f t="shared" si="246"/>
        <v>0</v>
      </c>
      <c r="BL84" s="418">
        <f t="shared" si="247"/>
        <v>0</v>
      </c>
      <c r="BM84" s="409">
        <f>'Ｓ５７（1982）'!$AK$147</f>
        <v>0</v>
      </c>
      <c r="BN84" s="418">
        <f t="shared" si="248"/>
        <v>0</v>
      </c>
      <c r="BO84" s="417">
        <f t="shared" si="249"/>
        <v>0</v>
      </c>
      <c r="BP84" s="407">
        <f>'Ｓ５７（1982）'!$AK$148</f>
        <v>5000</v>
      </c>
      <c r="BQ84" s="418">
        <f t="shared" si="250"/>
        <v>104</v>
      </c>
      <c r="BR84" s="418">
        <f t="shared" si="251"/>
        <v>3120</v>
      </c>
      <c r="BS84" s="409">
        <f>'Ｓ５７（1982）'!$AK$149</f>
        <v>0</v>
      </c>
      <c r="BT84" s="418">
        <f t="shared" si="252"/>
        <v>0</v>
      </c>
      <c r="BU84" s="418">
        <f t="shared" si="253"/>
        <v>0</v>
      </c>
      <c r="BV84" s="409">
        <f>'Ｓ５７（1982）'!$AK$150</f>
        <v>2489</v>
      </c>
      <c r="BW84" s="418">
        <f t="shared" si="254"/>
        <v>51</v>
      </c>
      <c r="BX84" s="418">
        <f t="shared" si="255"/>
        <v>1530</v>
      </c>
      <c r="BY84" s="409">
        <f>'Ｓ５７（1982）'!$AK$151</f>
        <v>0</v>
      </c>
      <c r="BZ84" s="418">
        <f t="shared" si="256"/>
        <v>0</v>
      </c>
      <c r="CA84" s="418">
        <f t="shared" si="257"/>
        <v>0</v>
      </c>
      <c r="CB84" s="409">
        <f>'Ｓ５７（1982）'!$AK$152</f>
        <v>0</v>
      </c>
      <c r="CC84" s="418">
        <f t="shared" si="258"/>
        <v>0</v>
      </c>
      <c r="CD84" s="418">
        <f t="shared" si="259"/>
        <v>0</v>
      </c>
      <c r="CE84" s="409">
        <f>'Ｓ５７（1982）'!$AK$153</f>
        <v>0</v>
      </c>
      <c r="CF84" s="418">
        <f t="shared" si="260"/>
        <v>0</v>
      </c>
      <c r="CG84" s="418">
        <f t="shared" si="261"/>
        <v>0</v>
      </c>
      <c r="CH84" s="409">
        <f>'Ｓ５７（1982）'!$AK$155</f>
        <v>0</v>
      </c>
      <c r="CI84" s="418">
        <f t="shared" si="262"/>
        <v>0</v>
      </c>
      <c r="CJ84" s="418">
        <f t="shared" si="263"/>
        <v>0</v>
      </c>
      <c r="CK84" s="409">
        <f>'Ｓ５７（1982）'!$AK$156</f>
        <v>0</v>
      </c>
      <c r="CL84" s="418">
        <f t="shared" si="264"/>
        <v>0</v>
      </c>
      <c r="CM84" s="418">
        <f t="shared" si="265"/>
        <v>0</v>
      </c>
      <c r="CN84" s="409">
        <f>'Ｓ５７（1982）'!$AK$157</f>
        <v>0</v>
      </c>
      <c r="CO84" s="418">
        <f t="shared" si="266"/>
        <v>0</v>
      </c>
      <c r="CP84" s="418">
        <f t="shared" si="267"/>
        <v>0</v>
      </c>
      <c r="CQ84" s="409">
        <f>'Ｓ５７（1982）'!$AK$158</f>
        <v>1493</v>
      </c>
      <c r="CR84" s="418">
        <f t="shared" si="268"/>
        <v>37</v>
      </c>
      <c r="CS84" s="418">
        <f t="shared" si="269"/>
        <v>1110</v>
      </c>
      <c r="CT84" s="409">
        <f>'Ｓ５７（1982）'!$AK$159</f>
        <v>0</v>
      </c>
      <c r="CU84" s="418">
        <f t="shared" si="270"/>
        <v>0</v>
      </c>
      <c r="CV84" s="418">
        <f t="shared" si="271"/>
        <v>0</v>
      </c>
      <c r="CW84" s="409">
        <f>'Ｓ５７（1982）'!$AK$160</f>
        <v>0</v>
      </c>
      <c r="CX84" s="418">
        <f t="shared" si="272"/>
        <v>0</v>
      </c>
      <c r="CY84" s="418">
        <f t="shared" si="273"/>
        <v>0</v>
      </c>
      <c r="CZ84" s="409">
        <f>'Ｓ５７（1982）'!$AK$161</f>
        <v>0</v>
      </c>
      <c r="DA84" s="418">
        <f t="shared" si="274"/>
        <v>0</v>
      </c>
      <c r="DB84" s="418">
        <f t="shared" si="275"/>
        <v>0</v>
      </c>
      <c r="DC84" s="409">
        <f>'Ｓ５７（1982）'!$AK$162</f>
        <v>0</v>
      </c>
      <c r="DD84" s="418">
        <f t="shared" si="276"/>
        <v>0</v>
      </c>
      <c r="DE84" s="417">
        <f t="shared" si="277"/>
        <v>0</v>
      </c>
      <c r="DF84" s="409">
        <f>'Ｓ５７（1982）'!$AK$164</f>
        <v>0</v>
      </c>
      <c r="DG84" s="418">
        <f t="shared" si="278"/>
        <v>0</v>
      </c>
      <c r="DH84" s="418">
        <f t="shared" si="279"/>
        <v>0</v>
      </c>
      <c r="DI84" s="409">
        <f>'Ｓ５７（1982）'!$AK$165</f>
        <v>0</v>
      </c>
      <c r="DJ84" s="418">
        <f t="shared" si="280"/>
        <v>0</v>
      </c>
      <c r="DK84" s="417">
        <f t="shared" si="281"/>
        <v>0</v>
      </c>
      <c r="DL84" s="409">
        <f>'Ｓ５７（1982）'!$AK$166</f>
        <v>0</v>
      </c>
      <c r="DM84" s="418">
        <f t="shared" si="282"/>
        <v>0</v>
      </c>
      <c r="DN84" s="418">
        <f t="shared" si="283"/>
        <v>0</v>
      </c>
      <c r="DO84" s="409">
        <f>'Ｓ５７（1982）'!$AK$167</f>
        <v>0</v>
      </c>
      <c r="DP84" s="418">
        <f t="shared" si="284"/>
        <v>0</v>
      </c>
      <c r="DQ84" s="418">
        <f t="shared" si="285"/>
        <v>0</v>
      </c>
      <c r="DR84" s="409">
        <f>'Ｓ５７（1982）'!$AK$168</f>
        <v>0</v>
      </c>
      <c r="DS84" s="418">
        <f t="shared" si="286"/>
        <v>0</v>
      </c>
      <c r="DT84" s="418">
        <f t="shared" si="287"/>
        <v>0</v>
      </c>
      <c r="DU84" s="409">
        <f>'Ｓ５７（1982）'!$AK$169</f>
        <v>0</v>
      </c>
      <c r="DV84" s="418">
        <f t="shared" si="288"/>
        <v>0</v>
      </c>
      <c r="DW84" s="418">
        <f t="shared" si="289"/>
        <v>0</v>
      </c>
      <c r="DX84" s="409">
        <f>'Ｓ５７（1982）'!$AK$170</f>
        <v>0</v>
      </c>
      <c r="DY84" s="418">
        <f t="shared" si="290"/>
        <v>0</v>
      </c>
      <c r="DZ84" s="418">
        <f t="shared" si="291"/>
        <v>0</v>
      </c>
      <c r="EA84" s="409">
        <f>'Ｓ５７（1982）'!$AK$171</f>
        <v>0</v>
      </c>
      <c r="EB84" s="418">
        <f t="shared" si="292"/>
        <v>0</v>
      </c>
      <c r="EC84" s="418">
        <f t="shared" si="293"/>
        <v>0</v>
      </c>
      <c r="ED84" s="409">
        <f>'Ｓ５７（1982）'!$AK$172</f>
        <v>0</v>
      </c>
      <c r="EE84" s="418">
        <f t="shared" si="294"/>
        <v>0</v>
      </c>
      <c r="EF84" s="418">
        <f t="shared" si="295"/>
        <v>0</v>
      </c>
      <c r="EG84" s="409">
        <f>'Ｓ５７（1982）'!$AK$173</f>
        <v>0</v>
      </c>
      <c r="EH84" s="418">
        <f t="shared" si="296"/>
        <v>0</v>
      </c>
      <c r="EI84" s="418">
        <f t="shared" si="297"/>
        <v>0</v>
      </c>
      <c r="EJ84" s="409">
        <f>'Ｓ５７（1982）'!$AK$174</f>
        <v>0</v>
      </c>
      <c r="EK84" s="418">
        <f t="shared" si="298"/>
        <v>0</v>
      </c>
      <c r="EL84" s="417">
        <f t="shared" si="299"/>
        <v>0</v>
      </c>
      <c r="EM84" s="409">
        <f>'Ｓ５７（1982）'!$AK$175</f>
        <v>0</v>
      </c>
      <c r="EN84" s="418">
        <f t="shared" si="300"/>
        <v>0</v>
      </c>
      <c r="EO84" s="436">
        <f t="shared" si="301"/>
        <v>0</v>
      </c>
      <c r="EP84" s="407">
        <f t="shared" si="302"/>
        <v>172527</v>
      </c>
      <c r="EQ84" s="412">
        <f t="shared" si="303"/>
        <v>878</v>
      </c>
      <c r="ER84" s="410">
        <f t="shared" si="304"/>
        <v>156962</v>
      </c>
    </row>
    <row r="85" spans="1:148" ht="16.5" customHeight="1">
      <c r="A85" s="376"/>
      <c r="B85" s="413"/>
      <c r="C85" s="414">
        <v>58</v>
      </c>
      <c r="D85" s="415">
        <f t="shared" si="207"/>
        <v>29</v>
      </c>
      <c r="E85" s="407">
        <f>'Ｓ５８（1983）'!$AK$124</f>
        <v>0</v>
      </c>
      <c r="F85" s="418">
        <f t="shared" si="208"/>
        <v>0</v>
      </c>
      <c r="G85" s="418">
        <f t="shared" si="209"/>
        <v>0</v>
      </c>
      <c r="H85" s="409">
        <f>'Ｓ５８（1983）'!$AK$125</f>
        <v>0</v>
      </c>
      <c r="I85" s="418">
        <f t="shared" si="210"/>
        <v>0</v>
      </c>
      <c r="J85" s="417">
        <f t="shared" si="211"/>
        <v>0</v>
      </c>
      <c r="K85" s="409">
        <f>'Ｓ５８（1983）'!$AK$127</f>
        <v>0</v>
      </c>
      <c r="L85" s="418">
        <f t="shared" si="212"/>
        <v>0</v>
      </c>
      <c r="M85" s="418">
        <f t="shared" si="213"/>
        <v>0</v>
      </c>
      <c r="N85" s="409">
        <f>'Ｓ５８（1983）'!$AK$128</f>
        <v>0</v>
      </c>
      <c r="O85" s="418">
        <f t="shared" si="214"/>
        <v>0</v>
      </c>
      <c r="P85" s="417">
        <f t="shared" si="215"/>
        <v>0</v>
      </c>
      <c r="Q85" s="409">
        <f>'Ｓ５８（1983）'!$AK$130</f>
        <v>0</v>
      </c>
      <c r="R85" s="418">
        <f t="shared" si="216"/>
        <v>0</v>
      </c>
      <c r="S85" s="418">
        <f t="shared" si="217"/>
        <v>0</v>
      </c>
      <c r="T85" s="409">
        <f>'Ｓ５８（1983）'!$AK$131</f>
        <v>0</v>
      </c>
      <c r="U85" s="418">
        <f t="shared" si="218"/>
        <v>0</v>
      </c>
      <c r="V85" s="418">
        <f t="shared" si="219"/>
        <v>0</v>
      </c>
      <c r="W85" s="409">
        <f>'Ｓ５８（1983）'!$AK$132</f>
        <v>0</v>
      </c>
      <c r="X85" s="418">
        <f t="shared" si="220"/>
        <v>0</v>
      </c>
      <c r="Y85" s="418">
        <f t="shared" si="221"/>
        <v>0</v>
      </c>
      <c r="Z85" s="409">
        <f>'Ｓ５８（1983）'!$AK$133</f>
        <v>0</v>
      </c>
      <c r="AA85" s="418">
        <f t="shared" si="222"/>
        <v>0</v>
      </c>
      <c r="AB85" s="418">
        <f t="shared" si="223"/>
        <v>0</v>
      </c>
      <c r="AC85" s="409">
        <f>'Ｓ５８（1983）'!$AK$134</f>
        <v>0</v>
      </c>
      <c r="AD85" s="418">
        <f t="shared" si="224"/>
        <v>0</v>
      </c>
      <c r="AE85" s="417">
        <f t="shared" si="225"/>
        <v>0</v>
      </c>
      <c r="AF85" s="409">
        <f>'Ｓ５８（1983）'!$AK$135</f>
        <v>0</v>
      </c>
      <c r="AG85" s="418">
        <f t="shared" si="226"/>
        <v>0</v>
      </c>
      <c r="AH85" s="417">
        <f t="shared" si="227"/>
        <v>0</v>
      </c>
      <c r="AI85" s="409">
        <f>'Ｓ５８（1983）'!$AK$136</f>
        <v>9008</v>
      </c>
      <c r="AJ85" s="418">
        <f t="shared" si="228"/>
        <v>0</v>
      </c>
      <c r="AK85" s="418">
        <f t="shared" si="229"/>
        <v>9008</v>
      </c>
      <c r="AL85" s="409">
        <f>'Ｓ５８（1983）'!$AK$137</f>
        <v>33683</v>
      </c>
      <c r="AM85" s="418">
        <f t="shared" si="230"/>
        <v>702</v>
      </c>
      <c r="AN85" s="418">
        <f t="shared" si="231"/>
        <v>20358</v>
      </c>
      <c r="AO85" s="409">
        <f>'Ｓ５８（1983）'!$AK$138</f>
        <v>0</v>
      </c>
      <c r="AP85" s="418">
        <f t="shared" si="232"/>
        <v>0</v>
      </c>
      <c r="AQ85" s="418">
        <f t="shared" si="233"/>
        <v>0</v>
      </c>
      <c r="AR85" s="409">
        <f>'Ｓ５８（1983）'!$AK$139</f>
        <v>0</v>
      </c>
      <c r="AS85" s="418">
        <f t="shared" si="234"/>
        <v>0</v>
      </c>
      <c r="AT85" s="418">
        <f t="shared" si="235"/>
        <v>0</v>
      </c>
      <c r="AU85" s="409">
        <f>'Ｓ５８（1983）'!$AK$140</f>
        <v>0</v>
      </c>
      <c r="AV85" s="418">
        <f t="shared" si="236"/>
        <v>0</v>
      </c>
      <c r="AW85" s="418">
        <f t="shared" si="237"/>
        <v>0</v>
      </c>
      <c r="AX85" s="409">
        <f>'Ｓ５８（1983）'!$AK$141</f>
        <v>28419</v>
      </c>
      <c r="AY85" s="418">
        <f t="shared" si="238"/>
        <v>0</v>
      </c>
      <c r="AZ85" s="418">
        <f t="shared" si="239"/>
        <v>28419</v>
      </c>
      <c r="BA85" s="409">
        <f>'Ｓ５８（1983）'!$AK$142</f>
        <v>0</v>
      </c>
      <c r="BB85" s="418">
        <f t="shared" si="240"/>
        <v>0</v>
      </c>
      <c r="BC85" s="418">
        <f t="shared" si="241"/>
        <v>0</v>
      </c>
      <c r="BD85" s="409">
        <f>'Ｓ５８（1983）'!$AK$143</f>
        <v>32725</v>
      </c>
      <c r="BE85" s="418">
        <f t="shared" si="242"/>
        <v>0</v>
      </c>
      <c r="BF85" s="417">
        <f t="shared" si="243"/>
        <v>32725</v>
      </c>
      <c r="BG85" s="409">
        <f>'Ｓ５８（1983）'!$AK$145</f>
        <v>0</v>
      </c>
      <c r="BH85" s="418">
        <f t="shared" si="244"/>
        <v>0</v>
      </c>
      <c r="BI85" s="418">
        <f t="shared" si="245"/>
        <v>0</v>
      </c>
      <c r="BJ85" s="409">
        <f>'Ｓ５８（1983）'!$AK$146</f>
        <v>0</v>
      </c>
      <c r="BK85" s="418">
        <f t="shared" si="246"/>
        <v>0</v>
      </c>
      <c r="BL85" s="418">
        <f t="shared" si="247"/>
        <v>0</v>
      </c>
      <c r="BM85" s="409">
        <f>'Ｓ５８（1983）'!$AK$147</f>
        <v>0</v>
      </c>
      <c r="BN85" s="418">
        <f t="shared" si="248"/>
        <v>0</v>
      </c>
      <c r="BO85" s="417">
        <f t="shared" si="249"/>
        <v>0</v>
      </c>
      <c r="BP85" s="407">
        <f>'Ｓ５８（1983）'!$AK$148</f>
        <v>1700</v>
      </c>
      <c r="BQ85" s="418">
        <f t="shared" si="250"/>
        <v>35</v>
      </c>
      <c r="BR85" s="418">
        <f t="shared" si="251"/>
        <v>1015</v>
      </c>
      <c r="BS85" s="409">
        <f>'Ｓ５８（1983）'!$AK$149</f>
        <v>0</v>
      </c>
      <c r="BT85" s="418">
        <f t="shared" si="252"/>
        <v>0</v>
      </c>
      <c r="BU85" s="418">
        <f t="shared" si="253"/>
        <v>0</v>
      </c>
      <c r="BV85" s="409">
        <f>'Ｓ５８（1983）'!$AK$150</f>
        <v>0</v>
      </c>
      <c r="BW85" s="418">
        <f t="shared" si="254"/>
        <v>0</v>
      </c>
      <c r="BX85" s="418">
        <f t="shared" si="255"/>
        <v>0</v>
      </c>
      <c r="BY85" s="409">
        <f>'Ｓ５８（1983）'!$AK$151</f>
        <v>0</v>
      </c>
      <c r="BZ85" s="418">
        <f t="shared" si="256"/>
        <v>0</v>
      </c>
      <c r="CA85" s="418">
        <f t="shared" si="257"/>
        <v>0</v>
      </c>
      <c r="CB85" s="409">
        <f>'Ｓ５８（1983）'!$AK$152</f>
        <v>0</v>
      </c>
      <c r="CC85" s="418">
        <f t="shared" si="258"/>
        <v>0</v>
      </c>
      <c r="CD85" s="418">
        <f t="shared" si="259"/>
        <v>0</v>
      </c>
      <c r="CE85" s="409">
        <f>'Ｓ５８（1983）'!$AK$153</f>
        <v>0</v>
      </c>
      <c r="CF85" s="418">
        <f t="shared" si="260"/>
        <v>0</v>
      </c>
      <c r="CG85" s="418">
        <f t="shared" si="261"/>
        <v>0</v>
      </c>
      <c r="CH85" s="409">
        <f>'Ｓ５８（1983）'!$AK$155</f>
        <v>0</v>
      </c>
      <c r="CI85" s="418">
        <f t="shared" si="262"/>
        <v>0</v>
      </c>
      <c r="CJ85" s="418">
        <f t="shared" si="263"/>
        <v>0</v>
      </c>
      <c r="CK85" s="409">
        <f>'Ｓ５８（1983）'!$AK$156</f>
        <v>0</v>
      </c>
      <c r="CL85" s="418">
        <f t="shared" si="264"/>
        <v>0</v>
      </c>
      <c r="CM85" s="418">
        <f t="shared" si="265"/>
        <v>0</v>
      </c>
      <c r="CN85" s="409">
        <f>'Ｓ５８（1983）'!$AK$157</f>
        <v>0</v>
      </c>
      <c r="CO85" s="418">
        <f t="shared" si="266"/>
        <v>0</v>
      </c>
      <c r="CP85" s="418">
        <f t="shared" si="267"/>
        <v>0</v>
      </c>
      <c r="CQ85" s="409">
        <f>'Ｓ５８（1983）'!$AK$158</f>
        <v>700</v>
      </c>
      <c r="CR85" s="418">
        <f t="shared" si="268"/>
        <v>18</v>
      </c>
      <c r="CS85" s="418">
        <f t="shared" si="269"/>
        <v>522</v>
      </c>
      <c r="CT85" s="409">
        <f>'Ｓ５８（1983）'!$AK$159</f>
        <v>0</v>
      </c>
      <c r="CU85" s="418">
        <f t="shared" si="270"/>
        <v>0</v>
      </c>
      <c r="CV85" s="418">
        <f t="shared" si="271"/>
        <v>0</v>
      </c>
      <c r="CW85" s="409">
        <f>'Ｓ５８（1983）'!$AK$160</f>
        <v>0</v>
      </c>
      <c r="CX85" s="418">
        <f t="shared" si="272"/>
        <v>0</v>
      </c>
      <c r="CY85" s="418">
        <f t="shared" si="273"/>
        <v>0</v>
      </c>
      <c r="CZ85" s="409">
        <f>'Ｓ５８（1983）'!$AK$161</f>
        <v>0</v>
      </c>
      <c r="DA85" s="418">
        <f t="shared" si="274"/>
        <v>0</v>
      </c>
      <c r="DB85" s="418">
        <f t="shared" si="275"/>
        <v>0</v>
      </c>
      <c r="DC85" s="409">
        <f>'Ｓ５８（1983）'!$AK$162</f>
        <v>0</v>
      </c>
      <c r="DD85" s="418">
        <f t="shared" si="276"/>
        <v>0</v>
      </c>
      <c r="DE85" s="417">
        <f t="shared" si="277"/>
        <v>0</v>
      </c>
      <c r="DF85" s="409">
        <f>'Ｓ５８（1983）'!$AK$164</f>
        <v>0</v>
      </c>
      <c r="DG85" s="418">
        <f t="shared" si="278"/>
        <v>0</v>
      </c>
      <c r="DH85" s="418">
        <f t="shared" si="279"/>
        <v>0</v>
      </c>
      <c r="DI85" s="409">
        <f>'Ｓ５８（1983）'!$AK$165</f>
        <v>0</v>
      </c>
      <c r="DJ85" s="418">
        <f t="shared" si="280"/>
        <v>0</v>
      </c>
      <c r="DK85" s="417">
        <f t="shared" si="281"/>
        <v>0</v>
      </c>
      <c r="DL85" s="409">
        <f>'Ｓ５８（1983）'!$AK$166</f>
        <v>0</v>
      </c>
      <c r="DM85" s="418">
        <f t="shared" si="282"/>
        <v>0</v>
      </c>
      <c r="DN85" s="418">
        <f t="shared" si="283"/>
        <v>0</v>
      </c>
      <c r="DO85" s="409">
        <f>'Ｓ５８（1983）'!$AK$167</f>
        <v>0</v>
      </c>
      <c r="DP85" s="418">
        <f t="shared" si="284"/>
        <v>0</v>
      </c>
      <c r="DQ85" s="418">
        <f t="shared" si="285"/>
        <v>0</v>
      </c>
      <c r="DR85" s="409">
        <f>'Ｓ５８（1983）'!$AK$168</f>
        <v>0</v>
      </c>
      <c r="DS85" s="418">
        <f t="shared" si="286"/>
        <v>0</v>
      </c>
      <c r="DT85" s="418">
        <f t="shared" si="287"/>
        <v>0</v>
      </c>
      <c r="DU85" s="409">
        <f>'Ｓ５８（1983）'!$AK$169</f>
        <v>0</v>
      </c>
      <c r="DV85" s="418">
        <f t="shared" si="288"/>
        <v>0</v>
      </c>
      <c r="DW85" s="418">
        <f t="shared" si="289"/>
        <v>0</v>
      </c>
      <c r="DX85" s="409">
        <f>'Ｓ５８（1983）'!$AK$170</f>
        <v>0</v>
      </c>
      <c r="DY85" s="418">
        <f t="shared" si="290"/>
        <v>0</v>
      </c>
      <c r="DZ85" s="418">
        <f t="shared" si="291"/>
        <v>0</v>
      </c>
      <c r="EA85" s="409">
        <f>'Ｓ５８（1983）'!$AK$171</f>
        <v>0</v>
      </c>
      <c r="EB85" s="418">
        <f t="shared" si="292"/>
        <v>0</v>
      </c>
      <c r="EC85" s="418">
        <f t="shared" si="293"/>
        <v>0</v>
      </c>
      <c r="ED85" s="409">
        <f>'Ｓ５８（1983）'!$AK$172</f>
        <v>0</v>
      </c>
      <c r="EE85" s="418">
        <f t="shared" si="294"/>
        <v>0</v>
      </c>
      <c r="EF85" s="418">
        <f t="shared" si="295"/>
        <v>0</v>
      </c>
      <c r="EG85" s="409">
        <f>'Ｓ５８（1983）'!$AK$173</f>
        <v>0</v>
      </c>
      <c r="EH85" s="418">
        <f t="shared" si="296"/>
        <v>0</v>
      </c>
      <c r="EI85" s="418">
        <f t="shared" si="297"/>
        <v>0</v>
      </c>
      <c r="EJ85" s="409">
        <f>'Ｓ５８（1983）'!$AK$174</f>
        <v>0</v>
      </c>
      <c r="EK85" s="418">
        <f t="shared" si="298"/>
        <v>0</v>
      </c>
      <c r="EL85" s="417">
        <f t="shared" si="299"/>
        <v>0</v>
      </c>
      <c r="EM85" s="409">
        <f>'Ｓ５８（1983）'!$AK$175</f>
        <v>0</v>
      </c>
      <c r="EN85" s="418">
        <f t="shared" si="300"/>
        <v>0</v>
      </c>
      <c r="EO85" s="436">
        <f t="shared" si="301"/>
        <v>0</v>
      </c>
      <c r="EP85" s="407">
        <f t="shared" si="302"/>
        <v>106235</v>
      </c>
      <c r="EQ85" s="412">
        <f t="shared" si="303"/>
        <v>755</v>
      </c>
      <c r="ER85" s="410">
        <f t="shared" si="304"/>
        <v>92047</v>
      </c>
    </row>
    <row r="86" spans="1:148" ht="16.5" customHeight="1">
      <c r="A86" s="376"/>
      <c r="B86" s="413"/>
      <c r="C86" s="414">
        <v>59</v>
      </c>
      <c r="D86" s="415">
        <f t="shared" si="207"/>
        <v>28</v>
      </c>
      <c r="E86" s="407">
        <f>'Ｓ５９（1984）'!$AK$124</f>
        <v>0</v>
      </c>
      <c r="F86" s="418">
        <f t="shared" si="208"/>
        <v>0</v>
      </c>
      <c r="G86" s="418">
        <f t="shared" si="209"/>
        <v>0</v>
      </c>
      <c r="H86" s="409">
        <f>'Ｓ５９（1984）'!$AK$125</f>
        <v>0</v>
      </c>
      <c r="I86" s="418">
        <f t="shared" si="210"/>
        <v>0</v>
      </c>
      <c r="J86" s="417">
        <f t="shared" si="211"/>
        <v>0</v>
      </c>
      <c r="K86" s="409">
        <f>'Ｓ５９（1984）'!$AK$127</f>
        <v>0</v>
      </c>
      <c r="L86" s="418">
        <f t="shared" si="212"/>
        <v>0</v>
      </c>
      <c r="M86" s="418">
        <f t="shared" si="213"/>
        <v>0</v>
      </c>
      <c r="N86" s="409">
        <f>'Ｓ５９（1984）'!$AK$128</f>
        <v>0</v>
      </c>
      <c r="O86" s="418">
        <f t="shared" si="214"/>
        <v>0</v>
      </c>
      <c r="P86" s="417">
        <f t="shared" si="215"/>
        <v>0</v>
      </c>
      <c r="Q86" s="409">
        <f>'Ｓ５９（1984）'!$AK$130</f>
        <v>0</v>
      </c>
      <c r="R86" s="418">
        <f t="shared" si="216"/>
        <v>0</v>
      </c>
      <c r="S86" s="418">
        <f t="shared" si="217"/>
        <v>0</v>
      </c>
      <c r="T86" s="409">
        <f>'Ｓ５９（1984）'!$AK$131</f>
        <v>0</v>
      </c>
      <c r="U86" s="418">
        <f t="shared" si="218"/>
        <v>0</v>
      </c>
      <c r="V86" s="418">
        <f t="shared" si="219"/>
        <v>0</v>
      </c>
      <c r="W86" s="409">
        <f>'Ｓ５９（1984）'!$AK$132</f>
        <v>0</v>
      </c>
      <c r="X86" s="418">
        <f t="shared" si="220"/>
        <v>0</v>
      </c>
      <c r="Y86" s="418">
        <f t="shared" si="221"/>
        <v>0</v>
      </c>
      <c r="Z86" s="409">
        <f>'Ｓ５９（1984）'!$AK$133</f>
        <v>0</v>
      </c>
      <c r="AA86" s="418">
        <f t="shared" si="222"/>
        <v>0</v>
      </c>
      <c r="AB86" s="418">
        <f t="shared" si="223"/>
        <v>0</v>
      </c>
      <c r="AC86" s="409">
        <f>'Ｓ５９（1984）'!$AK$134</f>
        <v>0</v>
      </c>
      <c r="AD86" s="418">
        <f t="shared" si="224"/>
        <v>0</v>
      </c>
      <c r="AE86" s="417">
        <f t="shared" si="225"/>
        <v>0</v>
      </c>
      <c r="AF86" s="409">
        <f>'Ｓ５９（1984）'!$AK$135</f>
        <v>0</v>
      </c>
      <c r="AG86" s="418">
        <f t="shared" si="226"/>
        <v>0</v>
      </c>
      <c r="AH86" s="417">
        <f t="shared" si="227"/>
        <v>0</v>
      </c>
      <c r="AI86" s="409">
        <f>'Ｓ５９（1984）'!$AK$136</f>
        <v>7871</v>
      </c>
      <c r="AJ86" s="418">
        <f t="shared" si="228"/>
        <v>0</v>
      </c>
      <c r="AK86" s="418">
        <f t="shared" si="229"/>
        <v>7871</v>
      </c>
      <c r="AL86" s="409">
        <f>'Ｓ５９（1984）'!$AK$137</f>
        <v>33180</v>
      </c>
      <c r="AM86" s="418">
        <f t="shared" si="230"/>
        <v>691</v>
      </c>
      <c r="AN86" s="418">
        <f t="shared" si="231"/>
        <v>19348</v>
      </c>
      <c r="AO86" s="409">
        <f>'Ｓ５９（1984）'!$AK$138</f>
        <v>0</v>
      </c>
      <c r="AP86" s="418">
        <f t="shared" si="232"/>
        <v>0</v>
      </c>
      <c r="AQ86" s="418">
        <f t="shared" si="233"/>
        <v>0</v>
      </c>
      <c r="AR86" s="409">
        <f>'Ｓ５９（1984）'!$AK$139</f>
        <v>0</v>
      </c>
      <c r="AS86" s="418">
        <f t="shared" si="234"/>
        <v>0</v>
      </c>
      <c r="AT86" s="418">
        <f t="shared" si="235"/>
        <v>0</v>
      </c>
      <c r="AU86" s="409">
        <f>'Ｓ５９（1984）'!$AK$140</f>
        <v>0</v>
      </c>
      <c r="AV86" s="418">
        <f t="shared" si="236"/>
        <v>0</v>
      </c>
      <c r="AW86" s="418">
        <f t="shared" si="237"/>
        <v>0</v>
      </c>
      <c r="AX86" s="409">
        <f>'Ｓ５９（1984）'!$AK$141</f>
        <v>19013</v>
      </c>
      <c r="AY86" s="418">
        <f t="shared" si="238"/>
        <v>0</v>
      </c>
      <c r="AZ86" s="418">
        <f t="shared" si="239"/>
        <v>19013</v>
      </c>
      <c r="BA86" s="409">
        <f>'Ｓ５９（1984）'!$AK$142</f>
        <v>0</v>
      </c>
      <c r="BB86" s="418">
        <f t="shared" si="240"/>
        <v>0</v>
      </c>
      <c r="BC86" s="418">
        <f t="shared" si="241"/>
        <v>0</v>
      </c>
      <c r="BD86" s="409">
        <f>'Ｓ５９（1984）'!$AK$143</f>
        <v>24128</v>
      </c>
      <c r="BE86" s="418">
        <f t="shared" si="242"/>
        <v>0</v>
      </c>
      <c r="BF86" s="417">
        <f t="shared" si="243"/>
        <v>24128</v>
      </c>
      <c r="BG86" s="409">
        <f>'Ｓ５９（1984）'!$AK$145</f>
        <v>0</v>
      </c>
      <c r="BH86" s="418">
        <f t="shared" si="244"/>
        <v>0</v>
      </c>
      <c r="BI86" s="418">
        <f t="shared" si="245"/>
        <v>0</v>
      </c>
      <c r="BJ86" s="409">
        <f>'Ｓ５９（1984）'!$AK$146</f>
        <v>0</v>
      </c>
      <c r="BK86" s="418">
        <f t="shared" si="246"/>
        <v>0</v>
      </c>
      <c r="BL86" s="418">
        <f t="shared" si="247"/>
        <v>0</v>
      </c>
      <c r="BM86" s="409">
        <f>'Ｓ５９（1984）'!$AK$147</f>
        <v>0</v>
      </c>
      <c r="BN86" s="418">
        <f t="shared" si="248"/>
        <v>0</v>
      </c>
      <c r="BO86" s="417">
        <f t="shared" si="249"/>
        <v>0</v>
      </c>
      <c r="BP86" s="407">
        <f>'Ｓ５９（1984）'!$AK$148</f>
        <v>0</v>
      </c>
      <c r="BQ86" s="418">
        <f t="shared" si="250"/>
        <v>0</v>
      </c>
      <c r="BR86" s="418">
        <f t="shared" si="251"/>
        <v>0</v>
      </c>
      <c r="BS86" s="409">
        <f>'Ｓ５９（1984）'!$AK$149</f>
        <v>0</v>
      </c>
      <c r="BT86" s="418">
        <f t="shared" si="252"/>
        <v>0</v>
      </c>
      <c r="BU86" s="418">
        <f t="shared" si="253"/>
        <v>0</v>
      </c>
      <c r="BV86" s="409">
        <f>'Ｓ５９（1984）'!$AK$150</f>
        <v>0</v>
      </c>
      <c r="BW86" s="418">
        <f t="shared" si="254"/>
        <v>0</v>
      </c>
      <c r="BX86" s="418">
        <f t="shared" si="255"/>
        <v>0</v>
      </c>
      <c r="BY86" s="409">
        <f>'Ｓ５９（1984）'!$AK$151</f>
        <v>0</v>
      </c>
      <c r="BZ86" s="418">
        <f t="shared" si="256"/>
        <v>0</v>
      </c>
      <c r="CA86" s="418">
        <f t="shared" si="257"/>
        <v>0</v>
      </c>
      <c r="CB86" s="409">
        <f>'Ｓ５９（1984）'!$AK$152</f>
        <v>0</v>
      </c>
      <c r="CC86" s="418">
        <f t="shared" si="258"/>
        <v>0</v>
      </c>
      <c r="CD86" s="418">
        <f t="shared" si="259"/>
        <v>0</v>
      </c>
      <c r="CE86" s="409">
        <f>'Ｓ５９（1984）'!$AK$153</f>
        <v>0</v>
      </c>
      <c r="CF86" s="418">
        <f t="shared" si="260"/>
        <v>0</v>
      </c>
      <c r="CG86" s="418">
        <f t="shared" si="261"/>
        <v>0</v>
      </c>
      <c r="CH86" s="409">
        <f>'Ｓ５９（1984）'!$AK$155</f>
        <v>0</v>
      </c>
      <c r="CI86" s="418">
        <f t="shared" si="262"/>
        <v>0</v>
      </c>
      <c r="CJ86" s="418">
        <f t="shared" si="263"/>
        <v>0</v>
      </c>
      <c r="CK86" s="409">
        <f>'Ｓ５９（1984）'!$AK$156</f>
        <v>0</v>
      </c>
      <c r="CL86" s="418">
        <f t="shared" si="264"/>
        <v>0</v>
      </c>
      <c r="CM86" s="418">
        <f t="shared" si="265"/>
        <v>0</v>
      </c>
      <c r="CN86" s="409">
        <f>'Ｓ５９（1984）'!$AK$157</f>
        <v>0</v>
      </c>
      <c r="CO86" s="418">
        <f t="shared" si="266"/>
        <v>0</v>
      </c>
      <c r="CP86" s="418">
        <f t="shared" si="267"/>
        <v>0</v>
      </c>
      <c r="CQ86" s="409">
        <f>'Ｓ５９（1984）'!$AK$158</f>
        <v>400</v>
      </c>
      <c r="CR86" s="418">
        <f t="shared" si="268"/>
        <v>10</v>
      </c>
      <c r="CS86" s="418">
        <f t="shared" si="269"/>
        <v>280</v>
      </c>
      <c r="CT86" s="409">
        <f>'Ｓ５９（1984）'!$AK$159</f>
        <v>0</v>
      </c>
      <c r="CU86" s="418">
        <f t="shared" si="270"/>
        <v>0</v>
      </c>
      <c r="CV86" s="418">
        <f t="shared" si="271"/>
        <v>0</v>
      </c>
      <c r="CW86" s="409">
        <f>'Ｓ５９（1984）'!$AK$160</f>
        <v>0</v>
      </c>
      <c r="CX86" s="418">
        <f t="shared" si="272"/>
        <v>0</v>
      </c>
      <c r="CY86" s="418">
        <f t="shared" si="273"/>
        <v>0</v>
      </c>
      <c r="CZ86" s="409">
        <f>'Ｓ５９（1984）'!$AK$161</f>
        <v>0</v>
      </c>
      <c r="DA86" s="418">
        <f t="shared" si="274"/>
        <v>0</v>
      </c>
      <c r="DB86" s="418">
        <f t="shared" si="275"/>
        <v>0</v>
      </c>
      <c r="DC86" s="409">
        <f>'Ｓ５９（1984）'!$AK$162</f>
        <v>0</v>
      </c>
      <c r="DD86" s="418">
        <f t="shared" si="276"/>
        <v>0</v>
      </c>
      <c r="DE86" s="417">
        <f t="shared" si="277"/>
        <v>0</v>
      </c>
      <c r="DF86" s="409">
        <f>'Ｓ５９（1984）'!$AK$164</f>
        <v>0</v>
      </c>
      <c r="DG86" s="418">
        <f t="shared" si="278"/>
        <v>0</v>
      </c>
      <c r="DH86" s="418">
        <f t="shared" si="279"/>
        <v>0</v>
      </c>
      <c r="DI86" s="409">
        <f>'Ｓ５９（1984）'!$AK$165</f>
        <v>0</v>
      </c>
      <c r="DJ86" s="418">
        <f t="shared" si="280"/>
        <v>0</v>
      </c>
      <c r="DK86" s="417">
        <f t="shared" si="281"/>
        <v>0</v>
      </c>
      <c r="DL86" s="409">
        <f>'Ｓ５９（1984）'!$AK$166</f>
        <v>0</v>
      </c>
      <c r="DM86" s="418">
        <f t="shared" si="282"/>
        <v>0</v>
      </c>
      <c r="DN86" s="418">
        <f t="shared" si="283"/>
        <v>0</v>
      </c>
      <c r="DO86" s="409">
        <f>'Ｓ５９（1984）'!$AK$167</f>
        <v>0</v>
      </c>
      <c r="DP86" s="418">
        <f t="shared" si="284"/>
        <v>0</v>
      </c>
      <c r="DQ86" s="418">
        <f t="shared" si="285"/>
        <v>0</v>
      </c>
      <c r="DR86" s="409">
        <f>'Ｓ５９（1984）'!$AK$168</f>
        <v>0</v>
      </c>
      <c r="DS86" s="418">
        <f t="shared" si="286"/>
        <v>0</v>
      </c>
      <c r="DT86" s="418">
        <f t="shared" si="287"/>
        <v>0</v>
      </c>
      <c r="DU86" s="409">
        <f>'Ｓ５９（1984）'!$AK$169</f>
        <v>0</v>
      </c>
      <c r="DV86" s="418">
        <f t="shared" si="288"/>
        <v>0</v>
      </c>
      <c r="DW86" s="418">
        <f t="shared" si="289"/>
        <v>0</v>
      </c>
      <c r="DX86" s="409">
        <f>'Ｓ５９（1984）'!$AK$170</f>
        <v>0</v>
      </c>
      <c r="DY86" s="418">
        <f t="shared" si="290"/>
        <v>0</v>
      </c>
      <c r="DZ86" s="418">
        <f t="shared" si="291"/>
        <v>0</v>
      </c>
      <c r="EA86" s="409">
        <f>'Ｓ５９（1984）'!$AK$171</f>
        <v>0</v>
      </c>
      <c r="EB86" s="418">
        <f t="shared" si="292"/>
        <v>0</v>
      </c>
      <c r="EC86" s="418">
        <f t="shared" si="293"/>
        <v>0</v>
      </c>
      <c r="ED86" s="409">
        <f>'Ｓ５９（1984）'!$AK$172</f>
        <v>0</v>
      </c>
      <c r="EE86" s="418">
        <f t="shared" si="294"/>
        <v>0</v>
      </c>
      <c r="EF86" s="418">
        <f t="shared" si="295"/>
        <v>0</v>
      </c>
      <c r="EG86" s="409">
        <f>'Ｓ５９（1984）'!$AK$173</f>
        <v>0</v>
      </c>
      <c r="EH86" s="418">
        <f t="shared" si="296"/>
        <v>0</v>
      </c>
      <c r="EI86" s="418">
        <f t="shared" si="297"/>
        <v>0</v>
      </c>
      <c r="EJ86" s="409">
        <f>'Ｓ５９（1984）'!$AK$174</f>
        <v>0</v>
      </c>
      <c r="EK86" s="418">
        <f t="shared" si="298"/>
        <v>0</v>
      </c>
      <c r="EL86" s="417">
        <f t="shared" si="299"/>
        <v>0</v>
      </c>
      <c r="EM86" s="409">
        <f>'Ｓ５９（1984）'!$AK$175</f>
        <v>0</v>
      </c>
      <c r="EN86" s="418">
        <f t="shared" si="300"/>
        <v>0</v>
      </c>
      <c r="EO86" s="436">
        <f t="shared" si="301"/>
        <v>0</v>
      </c>
      <c r="EP86" s="407">
        <f t="shared" si="302"/>
        <v>84592</v>
      </c>
      <c r="EQ86" s="412">
        <f t="shared" si="303"/>
        <v>701</v>
      </c>
      <c r="ER86" s="410">
        <f t="shared" si="304"/>
        <v>70640</v>
      </c>
    </row>
    <row r="87" spans="1:148" ht="16.5" customHeight="1">
      <c r="A87" s="376"/>
      <c r="B87" s="413"/>
      <c r="C87" s="414">
        <v>60</v>
      </c>
      <c r="D87" s="415">
        <f t="shared" si="207"/>
        <v>27</v>
      </c>
      <c r="E87" s="407">
        <f>'Ｓ６０（1985）'!$AK$124</f>
        <v>0</v>
      </c>
      <c r="F87" s="418">
        <f t="shared" si="208"/>
        <v>0</v>
      </c>
      <c r="G87" s="418">
        <f t="shared" si="209"/>
        <v>0</v>
      </c>
      <c r="H87" s="409">
        <f>'Ｓ６０（1985）'!$AK$125</f>
        <v>0</v>
      </c>
      <c r="I87" s="418">
        <f t="shared" si="210"/>
        <v>0</v>
      </c>
      <c r="J87" s="417">
        <f t="shared" si="211"/>
        <v>0</v>
      </c>
      <c r="K87" s="409">
        <f>'Ｓ６０（1985）'!$AK$127</f>
        <v>0</v>
      </c>
      <c r="L87" s="418">
        <f t="shared" si="212"/>
        <v>0</v>
      </c>
      <c r="M87" s="418">
        <f t="shared" si="213"/>
        <v>0</v>
      </c>
      <c r="N87" s="409">
        <f>'Ｓ６０（1985）'!$AK$128</f>
        <v>0</v>
      </c>
      <c r="O87" s="418">
        <f t="shared" si="214"/>
        <v>0</v>
      </c>
      <c r="P87" s="417">
        <f t="shared" si="215"/>
        <v>0</v>
      </c>
      <c r="Q87" s="409">
        <f>'Ｓ６０（1985）'!$AK$130</f>
        <v>0</v>
      </c>
      <c r="R87" s="418">
        <f t="shared" si="216"/>
        <v>0</v>
      </c>
      <c r="S87" s="418">
        <f t="shared" si="217"/>
        <v>0</v>
      </c>
      <c r="T87" s="409">
        <f>'Ｓ６０（1985）'!$AK$131</f>
        <v>0</v>
      </c>
      <c r="U87" s="418">
        <f t="shared" si="218"/>
        <v>0</v>
      </c>
      <c r="V87" s="418">
        <f t="shared" si="219"/>
        <v>0</v>
      </c>
      <c r="W87" s="409">
        <f>'Ｓ６０（1985）'!$AK$132</f>
        <v>0</v>
      </c>
      <c r="X87" s="418">
        <f t="shared" si="220"/>
        <v>0</v>
      </c>
      <c r="Y87" s="418">
        <f t="shared" si="221"/>
        <v>0</v>
      </c>
      <c r="Z87" s="409">
        <f>'Ｓ６０（1985）'!$AK$133</f>
        <v>0</v>
      </c>
      <c r="AA87" s="418">
        <f t="shared" si="222"/>
        <v>0</v>
      </c>
      <c r="AB87" s="418">
        <f t="shared" si="223"/>
        <v>0</v>
      </c>
      <c r="AC87" s="409">
        <f>'Ｓ６０（1985）'!$AK$134</f>
        <v>0</v>
      </c>
      <c r="AD87" s="418">
        <f t="shared" si="224"/>
        <v>0</v>
      </c>
      <c r="AE87" s="417">
        <f t="shared" si="225"/>
        <v>0</v>
      </c>
      <c r="AF87" s="409">
        <f>'Ｓ６０（1985）'!$AK$135</f>
        <v>0</v>
      </c>
      <c r="AG87" s="418">
        <f t="shared" si="226"/>
        <v>0</v>
      </c>
      <c r="AH87" s="417">
        <f t="shared" si="227"/>
        <v>0</v>
      </c>
      <c r="AI87" s="409">
        <f>'Ｓ６０（1985）'!$AK$136</f>
        <v>6251</v>
      </c>
      <c r="AJ87" s="418">
        <f t="shared" si="228"/>
        <v>0</v>
      </c>
      <c r="AK87" s="418">
        <f t="shared" si="229"/>
        <v>6251</v>
      </c>
      <c r="AL87" s="409">
        <f>'Ｓ６０（1985）'!$AK$137</f>
        <v>22751</v>
      </c>
      <c r="AM87" s="418">
        <f t="shared" si="230"/>
        <v>474</v>
      </c>
      <c r="AN87" s="418">
        <f t="shared" si="231"/>
        <v>12798</v>
      </c>
      <c r="AO87" s="409">
        <f>'Ｓ６０（1985）'!$AK$138</f>
        <v>0</v>
      </c>
      <c r="AP87" s="418">
        <f t="shared" si="232"/>
        <v>0</v>
      </c>
      <c r="AQ87" s="418">
        <f t="shared" si="233"/>
        <v>0</v>
      </c>
      <c r="AR87" s="409">
        <f>'Ｓ６０（1985）'!$AK$139</f>
        <v>0</v>
      </c>
      <c r="AS87" s="418">
        <f t="shared" si="234"/>
        <v>0</v>
      </c>
      <c r="AT87" s="418">
        <f t="shared" si="235"/>
        <v>0</v>
      </c>
      <c r="AU87" s="409">
        <f>'Ｓ６０（1985）'!$AK$140</f>
        <v>0</v>
      </c>
      <c r="AV87" s="418">
        <f t="shared" si="236"/>
        <v>0</v>
      </c>
      <c r="AW87" s="418">
        <f t="shared" si="237"/>
        <v>0</v>
      </c>
      <c r="AX87" s="409">
        <f>'Ｓ６０（1985）'!$AK$141</f>
        <v>33452</v>
      </c>
      <c r="AY87" s="418">
        <f t="shared" si="238"/>
        <v>0</v>
      </c>
      <c r="AZ87" s="418">
        <f t="shared" si="239"/>
        <v>33452</v>
      </c>
      <c r="BA87" s="409">
        <f>'Ｓ６０（1985）'!$AK$142</f>
        <v>0</v>
      </c>
      <c r="BB87" s="418">
        <f t="shared" si="240"/>
        <v>0</v>
      </c>
      <c r="BC87" s="418">
        <f t="shared" si="241"/>
        <v>0</v>
      </c>
      <c r="BD87" s="409">
        <f>'Ｓ６０（1985）'!$AK$143</f>
        <v>12924</v>
      </c>
      <c r="BE87" s="418">
        <f t="shared" si="242"/>
        <v>0</v>
      </c>
      <c r="BF87" s="417">
        <f t="shared" si="243"/>
        <v>12924</v>
      </c>
      <c r="BG87" s="409">
        <f>'Ｓ６０（1985）'!$AK$145</f>
        <v>0</v>
      </c>
      <c r="BH87" s="418">
        <f t="shared" si="244"/>
        <v>0</v>
      </c>
      <c r="BI87" s="418">
        <f t="shared" si="245"/>
        <v>0</v>
      </c>
      <c r="BJ87" s="409">
        <f>'Ｓ６０（1985）'!$AK$146</f>
        <v>0</v>
      </c>
      <c r="BK87" s="418">
        <f t="shared" si="246"/>
        <v>0</v>
      </c>
      <c r="BL87" s="418">
        <f t="shared" si="247"/>
        <v>0</v>
      </c>
      <c r="BM87" s="409">
        <f>'Ｓ６０（1985）'!$AK$147</f>
        <v>0</v>
      </c>
      <c r="BN87" s="418">
        <f t="shared" si="248"/>
        <v>0</v>
      </c>
      <c r="BO87" s="417">
        <f t="shared" si="249"/>
        <v>0</v>
      </c>
      <c r="BP87" s="407">
        <f>'Ｓ６０（1985）'!$AK$148</f>
        <v>3000</v>
      </c>
      <c r="BQ87" s="418">
        <f t="shared" si="250"/>
        <v>63</v>
      </c>
      <c r="BR87" s="418">
        <f t="shared" si="251"/>
        <v>1701</v>
      </c>
      <c r="BS87" s="409">
        <f>'Ｓ６０（1985）'!$AK$149</f>
        <v>0</v>
      </c>
      <c r="BT87" s="418">
        <f t="shared" si="252"/>
        <v>0</v>
      </c>
      <c r="BU87" s="418">
        <f t="shared" si="253"/>
        <v>0</v>
      </c>
      <c r="BV87" s="409">
        <f>'Ｓ６０（1985）'!$AK$150</f>
        <v>0</v>
      </c>
      <c r="BW87" s="418">
        <f t="shared" si="254"/>
        <v>0</v>
      </c>
      <c r="BX87" s="418">
        <f t="shared" si="255"/>
        <v>0</v>
      </c>
      <c r="BY87" s="409">
        <f>'Ｓ６０（1985）'!$AK$151</f>
        <v>0</v>
      </c>
      <c r="BZ87" s="418">
        <f t="shared" si="256"/>
        <v>0</v>
      </c>
      <c r="CA87" s="418">
        <f t="shared" si="257"/>
        <v>0</v>
      </c>
      <c r="CB87" s="409">
        <f>'Ｓ６０（1985）'!$AK$152</f>
        <v>0</v>
      </c>
      <c r="CC87" s="418">
        <f t="shared" si="258"/>
        <v>0</v>
      </c>
      <c r="CD87" s="418">
        <f t="shared" si="259"/>
        <v>0</v>
      </c>
      <c r="CE87" s="409">
        <f>'Ｓ６０（1985）'!$AK$153</f>
        <v>0</v>
      </c>
      <c r="CF87" s="418">
        <f t="shared" si="260"/>
        <v>0</v>
      </c>
      <c r="CG87" s="418">
        <f t="shared" si="261"/>
        <v>0</v>
      </c>
      <c r="CH87" s="409">
        <f>'Ｓ６０（1985）'!$AK$155</f>
        <v>0</v>
      </c>
      <c r="CI87" s="418">
        <f t="shared" si="262"/>
        <v>0</v>
      </c>
      <c r="CJ87" s="418">
        <f t="shared" si="263"/>
        <v>0</v>
      </c>
      <c r="CK87" s="409">
        <f>'Ｓ６０（1985）'!$AK$156</f>
        <v>0</v>
      </c>
      <c r="CL87" s="418">
        <f t="shared" si="264"/>
        <v>0</v>
      </c>
      <c r="CM87" s="418">
        <f t="shared" si="265"/>
        <v>0</v>
      </c>
      <c r="CN87" s="409">
        <f>'Ｓ６０（1985）'!$AK$157</f>
        <v>0</v>
      </c>
      <c r="CO87" s="418">
        <f t="shared" si="266"/>
        <v>0</v>
      </c>
      <c r="CP87" s="418">
        <f t="shared" si="267"/>
        <v>0</v>
      </c>
      <c r="CQ87" s="409">
        <f>'Ｓ６０（1985）'!$AK$158</f>
        <v>0</v>
      </c>
      <c r="CR87" s="418">
        <f t="shared" si="268"/>
        <v>0</v>
      </c>
      <c r="CS87" s="418">
        <f t="shared" si="269"/>
        <v>0</v>
      </c>
      <c r="CT87" s="409">
        <f>'Ｓ６０（1985）'!$AK$159</f>
        <v>0</v>
      </c>
      <c r="CU87" s="418">
        <f t="shared" si="270"/>
        <v>0</v>
      </c>
      <c r="CV87" s="418">
        <f t="shared" si="271"/>
        <v>0</v>
      </c>
      <c r="CW87" s="409">
        <f>'Ｓ６０（1985）'!$AK$160</f>
        <v>0</v>
      </c>
      <c r="CX87" s="418">
        <f t="shared" si="272"/>
        <v>0</v>
      </c>
      <c r="CY87" s="418">
        <f t="shared" si="273"/>
        <v>0</v>
      </c>
      <c r="CZ87" s="409">
        <f>'Ｓ６０（1985）'!$AK$161</f>
        <v>0</v>
      </c>
      <c r="DA87" s="418">
        <f t="shared" si="274"/>
        <v>0</v>
      </c>
      <c r="DB87" s="418">
        <f t="shared" si="275"/>
        <v>0</v>
      </c>
      <c r="DC87" s="409">
        <f>'Ｓ６０（1985）'!$AK$162</f>
        <v>0</v>
      </c>
      <c r="DD87" s="418">
        <f t="shared" si="276"/>
        <v>0</v>
      </c>
      <c r="DE87" s="417">
        <f t="shared" si="277"/>
        <v>0</v>
      </c>
      <c r="DF87" s="409">
        <f>'Ｓ６０（1985）'!$AK$164</f>
        <v>0</v>
      </c>
      <c r="DG87" s="418">
        <f t="shared" si="278"/>
        <v>0</v>
      </c>
      <c r="DH87" s="418">
        <f t="shared" si="279"/>
        <v>0</v>
      </c>
      <c r="DI87" s="409">
        <f>'Ｓ６０（1985）'!$AK$165</f>
        <v>0</v>
      </c>
      <c r="DJ87" s="418">
        <f t="shared" si="280"/>
        <v>0</v>
      </c>
      <c r="DK87" s="417">
        <f t="shared" si="281"/>
        <v>0</v>
      </c>
      <c r="DL87" s="409">
        <f>'Ｓ６０（1985）'!$AK$166</f>
        <v>0</v>
      </c>
      <c r="DM87" s="418">
        <f t="shared" si="282"/>
        <v>0</v>
      </c>
      <c r="DN87" s="418">
        <f t="shared" si="283"/>
        <v>0</v>
      </c>
      <c r="DO87" s="409">
        <f>'Ｓ６０（1985）'!$AK$167</f>
        <v>0</v>
      </c>
      <c r="DP87" s="418">
        <f t="shared" si="284"/>
        <v>0</v>
      </c>
      <c r="DQ87" s="418">
        <f t="shared" si="285"/>
        <v>0</v>
      </c>
      <c r="DR87" s="409">
        <f>'Ｓ６０（1985）'!$AK$168</f>
        <v>0</v>
      </c>
      <c r="DS87" s="418">
        <f t="shared" si="286"/>
        <v>0</v>
      </c>
      <c r="DT87" s="418">
        <f t="shared" si="287"/>
        <v>0</v>
      </c>
      <c r="DU87" s="409">
        <f>'Ｓ６０（1985）'!$AK$169</f>
        <v>0</v>
      </c>
      <c r="DV87" s="418">
        <f t="shared" si="288"/>
        <v>0</v>
      </c>
      <c r="DW87" s="418">
        <f t="shared" si="289"/>
        <v>0</v>
      </c>
      <c r="DX87" s="409">
        <f>'Ｓ６０（1985）'!$AK$170</f>
        <v>0</v>
      </c>
      <c r="DY87" s="418">
        <f t="shared" si="290"/>
        <v>0</v>
      </c>
      <c r="DZ87" s="418">
        <f t="shared" si="291"/>
        <v>0</v>
      </c>
      <c r="EA87" s="409">
        <f>'Ｓ６０（1985）'!$AK$171</f>
        <v>0</v>
      </c>
      <c r="EB87" s="418">
        <f t="shared" si="292"/>
        <v>0</v>
      </c>
      <c r="EC87" s="418">
        <f t="shared" si="293"/>
        <v>0</v>
      </c>
      <c r="ED87" s="409">
        <f>'Ｓ６０（1985）'!$AK$172</f>
        <v>0</v>
      </c>
      <c r="EE87" s="418">
        <f t="shared" si="294"/>
        <v>0</v>
      </c>
      <c r="EF87" s="418">
        <f t="shared" si="295"/>
        <v>0</v>
      </c>
      <c r="EG87" s="409">
        <f>'Ｓ６０（1985）'!$AK$173</f>
        <v>0</v>
      </c>
      <c r="EH87" s="418">
        <f t="shared" si="296"/>
        <v>0</v>
      </c>
      <c r="EI87" s="418">
        <f t="shared" si="297"/>
        <v>0</v>
      </c>
      <c r="EJ87" s="409">
        <f>'Ｓ６０（1985）'!$AK$174</f>
        <v>0</v>
      </c>
      <c r="EK87" s="418">
        <f t="shared" si="298"/>
        <v>0</v>
      </c>
      <c r="EL87" s="417">
        <f t="shared" si="299"/>
        <v>0</v>
      </c>
      <c r="EM87" s="409">
        <f>'Ｓ６０（1985）'!$AK$175</f>
        <v>0</v>
      </c>
      <c r="EN87" s="418">
        <f t="shared" si="300"/>
        <v>0</v>
      </c>
      <c r="EO87" s="436">
        <f t="shared" si="301"/>
        <v>0</v>
      </c>
      <c r="EP87" s="407">
        <f t="shared" si="302"/>
        <v>78378</v>
      </c>
      <c r="EQ87" s="412">
        <f t="shared" si="303"/>
        <v>537</v>
      </c>
      <c r="ER87" s="410">
        <f t="shared" si="304"/>
        <v>67126</v>
      </c>
    </row>
    <row r="88" spans="1:148" ht="16.5" customHeight="1">
      <c r="A88" s="376"/>
      <c r="B88" s="413"/>
      <c r="C88" s="414">
        <v>61</v>
      </c>
      <c r="D88" s="415">
        <f t="shared" si="207"/>
        <v>26</v>
      </c>
      <c r="E88" s="407">
        <f>'Ｓ６１（1986）'!$AK$124</f>
        <v>0</v>
      </c>
      <c r="F88" s="418">
        <f t="shared" si="208"/>
        <v>0</v>
      </c>
      <c r="G88" s="418">
        <f t="shared" si="209"/>
        <v>0</v>
      </c>
      <c r="H88" s="409">
        <f>'Ｓ６１（1986）'!$AK$125</f>
        <v>0</v>
      </c>
      <c r="I88" s="418">
        <f t="shared" si="210"/>
        <v>0</v>
      </c>
      <c r="J88" s="417">
        <f t="shared" si="211"/>
        <v>0</v>
      </c>
      <c r="K88" s="409">
        <f>'Ｓ６１（1986）'!$AK$127</f>
        <v>0</v>
      </c>
      <c r="L88" s="418">
        <f t="shared" si="212"/>
        <v>0</v>
      </c>
      <c r="M88" s="418">
        <f t="shared" si="213"/>
        <v>0</v>
      </c>
      <c r="N88" s="409">
        <f>'Ｓ６１（1986）'!$AK$128</f>
        <v>0</v>
      </c>
      <c r="O88" s="418">
        <f t="shared" si="214"/>
        <v>0</v>
      </c>
      <c r="P88" s="417">
        <f t="shared" si="215"/>
        <v>0</v>
      </c>
      <c r="Q88" s="409">
        <f>'Ｓ６１（1986）'!$AK$130</f>
        <v>0</v>
      </c>
      <c r="R88" s="418">
        <f t="shared" si="216"/>
        <v>0</v>
      </c>
      <c r="S88" s="418">
        <f t="shared" si="217"/>
        <v>0</v>
      </c>
      <c r="T88" s="409">
        <f>'Ｓ６１（1986）'!$AK$131</f>
        <v>0</v>
      </c>
      <c r="U88" s="418">
        <f t="shared" si="218"/>
        <v>0</v>
      </c>
      <c r="V88" s="418">
        <f t="shared" si="219"/>
        <v>0</v>
      </c>
      <c r="W88" s="409">
        <f>'Ｓ６１（1986）'!$AK$132</f>
        <v>0</v>
      </c>
      <c r="X88" s="418">
        <f t="shared" si="220"/>
        <v>0</v>
      </c>
      <c r="Y88" s="418">
        <f t="shared" si="221"/>
        <v>0</v>
      </c>
      <c r="Z88" s="409">
        <f>'Ｓ６１（1986）'!$AK$133</f>
        <v>0</v>
      </c>
      <c r="AA88" s="418">
        <f t="shared" si="222"/>
        <v>0</v>
      </c>
      <c r="AB88" s="418">
        <f t="shared" si="223"/>
        <v>0</v>
      </c>
      <c r="AC88" s="409">
        <f>'Ｓ６１（1986）'!$AK$134</f>
        <v>0</v>
      </c>
      <c r="AD88" s="418">
        <f t="shared" si="224"/>
        <v>0</v>
      </c>
      <c r="AE88" s="417">
        <f t="shared" si="225"/>
        <v>0</v>
      </c>
      <c r="AF88" s="409">
        <f>'Ｓ６１（1986）'!$AK$135</f>
        <v>0</v>
      </c>
      <c r="AG88" s="418">
        <f t="shared" si="226"/>
        <v>0</v>
      </c>
      <c r="AH88" s="417">
        <f t="shared" si="227"/>
        <v>0</v>
      </c>
      <c r="AI88" s="409">
        <f>'Ｓ６１（1986）'!$AK$136</f>
        <v>8435</v>
      </c>
      <c r="AJ88" s="418">
        <f t="shared" si="228"/>
        <v>0</v>
      </c>
      <c r="AK88" s="418">
        <f t="shared" si="229"/>
        <v>8435</v>
      </c>
      <c r="AL88" s="409">
        <f>'Ｓ６１（1986）'!$AK$137</f>
        <v>27989</v>
      </c>
      <c r="AM88" s="418">
        <f t="shared" si="230"/>
        <v>583</v>
      </c>
      <c r="AN88" s="418">
        <f t="shared" si="231"/>
        <v>15158</v>
      </c>
      <c r="AO88" s="409">
        <f>'Ｓ６１（1986）'!$AK$138</f>
        <v>0</v>
      </c>
      <c r="AP88" s="418">
        <f t="shared" si="232"/>
        <v>0</v>
      </c>
      <c r="AQ88" s="418">
        <f t="shared" si="233"/>
        <v>0</v>
      </c>
      <c r="AR88" s="409">
        <f>'Ｓ６１（1986）'!$AK$139</f>
        <v>0</v>
      </c>
      <c r="AS88" s="418">
        <f t="shared" si="234"/>
        <v>0</v>
      </c>
      <c r="AT88" s="418">
        <f t="shared" si="235"/>
        <v>0</v>
      </c>
      <c r="AU88" s="409">
        <f>'Ｓ６１（1986）'!$AK$140</f>
        <v>0</v>
      </c>
      <c r="AV88" s="418">
        <f t="shared" si="236"/>
        <v>0</v>
      </c>
      <c r="AW88" s="418">
        <f t="shared" si="237"/>
        <v>0</v>
      </c>
      <c r="AX88" s="409">
        <f>'Ｓ６１（1986）'!$AK$141</f>
        <v>38910</v>
      </c>
      <c r="AY88" s="418">
        <f t="shared" si="238"/>
        <v>0</v>
      </c>
      <c r="AZ88" s="418">
        <f t="shared" si="239"/>
        <v>38910</v>
      </c>
      <c r="BA88" s="409">
        <f>'Ｓ６１（1986）'!$AK$142</f>
        <v>0</v>
      </c>
      <c r="BB88" s="418">
        <f t="shared" si="240"/>
        <v>0</v>
      </c>
      <c r="BC88" s="418">
        <f t="shared" si="241"/>
        <v>0</v>
      </c>
      <c r="BD88" s="409">
        <f>'Ｓ６１（1986）'!$AK$143</f>
        <v>32553</v>
      </c>
      <c r="BE88" s="418">
        <f t="shared" si="242"/>
        <v>0</v>
      </c>
      <c r="BF88" s="417">
        <f t="shared" si="243"/>
        <v>32553</v>
      </c>
      <c r="BG88" s="409">
        <f>'Ｓ６１（1986）'!$AK$145</f>
        <v>0</v>
      </c>
      <c r="BH88" s="418">
        <f t="shared" si="244"/>
        <v>0</v>
      </c>
      <c r="BI88" s="418">
        <f t="shared" si="245"/>
        <v>0</v>
      </c>
      <c r="BJ88" s="409">
        <f>'Ｓ６１（1986）'!$AK$146</f>
        <v>0</v>
      </c>
      <c r="BK88" s="418">
        <f t="shared" si="246"/>
        <v>0</v>
      </c>
      <c r="BL88" s="418">
        <f t="shared" si="247"/>
        <v>0</v>
      </c>
      <c r="BM88" s="409">
        <f>'Ｓ６１（1986）'!$AK$147</f>
        <v>0</v>
      </c>
      <c r="BN88" s="418">
        <f t="shared" si="248"/>
        <v>0</v>
      </c>
      <c r="BO88" s="417">
        <f t="shared" si="249"/>
        <v>0</v>
      </c>
      <c r="BP88" s="407">
        <f>'Ｓ６１（1986）'!$AK$148</f>
        <v>0</v>
      </c>
      <c r="BQ88" s="418">
        <f t="shared" si="250"/>
        <v>0</v>
      </c>
      <c r="BR88" s="418">
        <f t="shared" si="251"/>
        <v>0</v>
      </c>
      <c r="BS88" s="409">
        <f>'Ｓ６１（1986）'!$AK$149</f>
        <v>0</v>
      </c>
      <c r="BT88" s="418">
        <f t="shared" si="252"/>
        <v>0</v>
      </c>
      <c r="BU88" s="418">
        <f t="shared" si="253"/>
        <v>0</v>
      </c>
      <c r="BV88" s="409">
        <f>'Ｓ６１（1986）'!$AK$150</f>
        <v>0</v>
      </c>
      <c r="BW88" s="418">
        <f t="shared" si="254"/>
        <v>0</v>
      </c>
      <c r="BX88" s="418">
        <f t="shared" si="255"/>
        <v>0</v>
      </c>
      <c r="BY88" s="409">
        <f>'Ｓ６１（1986）'!$AK$151</f>
        <v>0</v>
      </c>
      <c r="BZ88" s="418">
        <f t="shared" si="256"/>
        <v>0</v>
      </c>
      <c r="CA88" s="418">
        <f t="shared" si="257"/>
        <v>0</v>
      </c>
      <c r="CB88" s="409">
        <f>'Ｓ６１（1986）'!$AK$152</f>
        <v>0</v>
      </c>
      <c r="CC88" s="418">
        <f t="shared" si="258"/>
        <v>0</v>
      </c>
      <c r="CD88" s="418">
        <f t="shared" si="259"/>
        <v>0</v>
      </c>
      <c r="CE88" s="409">
        <f>'Ｓ６１（1986）'!$AK$153</f>
        <v>0</v>
      </c>
      <c r="CF88" s="418">
        <f t="shared" si="260"/>
        <v>0</v>
      </c>
      <c r="CG88" s="418">
        <f t="shared" si="261"/>
        <v>0</v>
      </c>
      <c r="CH88" s="409">
        <f>'Ｓ６１（1986）'!$AK$155</f>
        <v>0</v>
      </c>
      <c r="CI88" s="418">
        <f t="shared" si="262"/>
        <v>0</v>
      </c>
      <c r="CJ88" s="418">
        <f t="shared" si="263"/>
        <v>0</v>
      </c>
      <c r="CK88" s="409">
        <f>'Ｓ６１（1986）'!$AK$156</f>
        <v>0</v>
      </c>
      <c r="CL88" s="418">
        <f t="shared" si="264"/>
        <v>0</v>
      </c>
      <c r="CM88" s="418">
        <f t="shared" si="265"/>
        <v>0</v>
      </c>
      <c r="CN88" s="409">
        <f>'Ｓ６１（1986）'!$AK$157</f>
        <v>0</v>
      </c>
      <c r="CO88" s="418">
        <f t="shared" si="266"/>
        <v>0</v>
      </c>
      <c r="CP88" s="418">
        <f t="shared" si="267"/>
        <v>0</v>
      </c>
      <c r="CQ88" s="409">
        <f>'Ｓ６１（1986）'!$AK$158</f>
        <v>0</v>
      </c>
      <c r="CR88" s="418">
        <f t="shared" si="268"/>
        <v>0</v>
      </c>
      <c r="CS88" s="418">
        <f t="shared" si="269"/>
        <v>0</v>
      </c>
      <c r="CT88" s="409">
        <f>'Ｓ６１（1986）'!$AK$159</f>
        <v>0</v>
      </c>
      <c r="CU88" s="418">
        <f t="shared" si="270"/>
        <v>0</v>
      </c>
      <c r="CV88" s="418">
        <f t="shared" si="271"/>
        <v>0</v>
      </c>
      <c r="CW88" s="409">
        <f>'Ｓ６１（1986）'!$AK$160</f>
        <v>0</v>
      </c>
      <c r="CX88" s="418">
        <f t="shared" si="272"/>
        <v>0</v>
      </c>
      <c r="CY88" s="418">
        <f t="shared" si="273"/>
        <v>0</v>
      </c>
      <c r="CZ88" s="409">
        <f>'Ｓ６１（1986）'!$AK$161</f>
        <v>0</v>
      </c>
      <c r="DA88" s="418">
        <f t="shared" si="274"/>
        <v>0</v>
      </c>
      <c r="DB88" s="418">
        <f t="shared" si="275"/>
        <v>0</v>
      </c>
      <c r="DC88" s="409">
        <f>'Ｓ６１（1986）'!$AK$162</f>
        <v>0</v>
      </c>
      <c r="DD88" s="418">
        <f t="shared" si="276"/>
        <v>0</v>
      </c>
      <c r="DE88" s="417">
        <f t="shared" si="277"/>
        <v>0</v>
      </c>
      <c r="DF88" s="409">
        <f>'Ｓ６１（1986）'!$AK$164</f>
        <v>3000</v>
      </c>
      <c r="DG88" s="418">
        <f t="shared" si="278"/>
        <v>60</v>
      </c>
      <c r="DH88" s="418">
        <f t="shared" si="279"/>
        <v>1560</v>
      </c>
      <c r="DI88" s="409">
        <f>'Ｓ６１（1986）'!$AK$165</f>
        <v>0</v>
      </c>
      <c r="DJ88" s="418">
        <f t="shared" si="280"/>
        <v>0</v>
      </c>
      <c r="DK88" s="417">
        <f t="shared" si="281"/>
        <v>0</v>
      </c>
      <c r="DL88" s="409">
        <f>'Ｓ６１（1986）'!$AK$166</f>
        <v>0</v>
      </c>
      <c r="DM88" s="418">
        <f t="shared" si="282"/>
        <v>0</v>
      </c>
      <c r="DN88" s="418">
        <f t="shared" si="283"/>
        <v>0</v>
      </c>
      <c r="DO88" s="409">
        <f>'Ｓ６１（1986）'!$AK$167</f>
        <v>0</v>
      </c>
      <c r="DP88" s="418">
        <f t="shared" si="284"/>
        <v>0</v>
      </c>
      <c r="DQ88" s="418">
        <f t="shared" si="285"/>
        <v>0</v>
      </c>
      <c r="DR88" s="409">
        <f>'Ｓ６１（1986）'!$AK$168</f>
        <v>0</v>
      </c>
      <c r="DS88" s="418">
        <f t="shared" si="286"/>
        <v>0</v>
      </c>
      <c r="DT88" s="418">
        <f t="shared" si="287"/>
        <v>0</v>
      </c>
      <c r="DU88" s="409">
        <f>'Ｓ６１（1986）'!$AK$169</f>
        <v>0</v>
      </c>
      <c r="DV88" s="418">
        <f t="shared" si="288"/>
        <v>0</v>
      </c>
      <c r="DW88" s="418">
        <f t="shared" si="289"/>
        <v>0</v>
      </c>
      <c r="DX88" s="409">
        <f>'Ｓ６１（1986）'!$AK$170</f>
        <v>0</v>
      </c>
      <c r="DY88" s="418">
        <f t="shared" si="290"/>
        <v>0</v>
      </c>
      <c r="DZ88" s="418">
        <f t="shared" si="291"/>
        <v>0</v>
      </c>
      <c r="EA88" s="409">
        <f>'Ｓ６１（1986）'!$AK$171</f>
        <v>0</v>
      </c>
      <c r="EB88" s="418">
        <f t="shared" si="292"/>
        <v>0</v>
      </c>
      <c r="EC88" s="418">
        <f t="shared" si="293"/>
        <v>0</v>
      </c>
      <c r="ED88" s="409">
        <f>'Ｓ６１（1986）'!$AK$172</f>
        <v>0</v>
      </c>
      <c r="EE88" s="418">
        <f t="shared" si="294"/>
        <v>0</v>
      </c>
      <c r="EF88" s="418">
        <f t="shared" si="295"/>
        <v>0</v>
      </c>
      <c r="EG88" s="409">
        <f>'Ｓ６１（1986）'!$AK$173</f>
        <v>0</v>
      </c>
      <c r="EH88" s="418">
        <f t="shared" si="296"/>
        <v>0</v>
      </c>
      <c r="EI88" s="418">
        <f t="shared" si="297"/>
        <v>0</v>
      </c>
      <c r="EJ88" s="409">
        <f>'Ｓ６１（1986）'!$AK$174</f>
        <v>2500</v>
      </c>
      <c r="EK88" s="418">
        <f t="shared" si="298"/>
        <v>50</v>
      </c>
      <c r="EL88" s="417">
        <f t="shared" si="299"/>
        <v>1300</v>
      </c>
      <c r="EM88" s="409">
        <f>'Ｓ６１（1986）'!$AK$175</f>
        <v>1</v>
      </c>
      <c r="EN88" s="418">
        <f t="shared" si="300"/>
        <v>0</v>
      </c>
      <c r="EO88" s="436">
        <f t="shared" si="301"/>
        <v>1</v>
      </c>
      <c r="EP88" s="407">
        <f t="shared" si="302"/>
        <v>113388</v>
      </c>
      <c r="EQ88" s="412">
        <f t="shared" si="303"/>
        <v>693</v>
      </c>
      <c r="ER88" s="410">
        <f t="shared" si="304"/>
        <v>97917</v>
      </c>
    </row>
    <row r="89" spans="1:148" ht="16.5" customHeight="1">
      <c r="A89" s="376"/>
      <c r="B89" s="413"/>
      <c r="C89" s="414">
        <v>62</v>
      </c>
      <c r="D89" s="415">
        <f t="shared" si="207"/>
        <v>25</v>
      </c>
      <c r="E89" s="407">
        <f>'Ｓ６２（1987）'!$AK$124</f>
        <v>0</v>
      </c>
      <c r="F89" s="418">
        <f t="shared" si="208"/>
        <v>0</v>
      </c>
      <c r="G89" s="418">
        <f t="shared" si="209"/>
        <v>0</v>
      </c>
      <c r="H89" s="409">
        <f>'Ｓ６２（1987）'!$AK$125</f>
        <v>0</v>
      </c>
      <c r="I89" s="418">
        <f t="shared" si="210"/>
        <v>0</v>
      </c>
      <c r="J89" s="417">
        <f t="shared" si="211"/>
        <v>0</v>
      </c>
      <c r="K89" s="409">
        <f>'Ｓ６２（1987）'!$AK$127</f>
        <v>25136</v>
      </c>
      <c r="L89" s="418">
        <f t="shared" si="212"/>
        <v>838</v>
      </c>
      <c r="M89" s="418">
        <f t="shared" si="213"/>
        <v>20950</v>
      </c>
      <c r="N89" s="409">
        <f>'Ｓ６２（1987）'!$AK$128</f>
        <v>0</v>
      </c>
      <c r="O89" s="418">
        <f t="shared" si="214"/>
        <v>0</v>
      </c>
      <c r="P89" s="417">
        <f t="shared" si="215"/>
        <v>0</v>
      </c>
      <c r="Q89" s="409">
        <f>'Ｓ６２（1987）'!$AK$130</f>
        <v>0</v>
      </c>
      <c r="R89" s="418">
        <f t="shared" si="216"/>
        <v>0</v>
      </c>
      <c r="S89" s="418">
        <f t="shared" si="217"/>
        <v>0</v>
      </c>
      <c r="T89" s="409">
        <f>'Ｓ６２（1987）'!$AK$131</f>
        <v>0</v>
      </c>
      <c r="U89" s="418">
        <f t="shared" si="218"/>
        <v>0</v>
      </c>
      <c r="V89" s="418">
        <f t="shared" si="219"/>
        <v>0</v>
      </c>
      <c r="W89" s="409">
        <f>'Ｓ６２（1987）'!$AK$132</f>
        <v>0</v>
      </c>
      <c r="X89" s="418">
        <f t="shared" si="220"/>
        <v>0</v>
      </c>
      <c r="Y89" s="418">
        <f t="shared" si="221"/>
        <v>0</v>
      </c>
      <c r="Z89" s="409">
        <f>'Ｓ６２（1987）'!$AK$133</f>
        <v>0</v>
      </c>
      <c r="AA89" s="418">
        <f t="shared" si="222"/>
        <v>0</v>
      </c>
      <c r="AB89" s="418">
        <f t="shared" si="223"/>
        <v>0</v>
      </c>
      <c r="AC89" s="409">
        <f>'Ｓ６２（1987）'!$AK$134</f>
        <v>0</v>
      </c>
      <c r="AD89" s="418">
        <f t="shared" si="224"/>
        <v>0</v>
      </c>
      <c r="AE89" s="417">
        <f t="shared" si="225"/>
        <v>0</v>
      </c>
      <c r="AF89" s="409">
        <f>'Ｓ６２（1987）'!$AK$135</f>
        <v>0</v>
      </c>
      <c r="AG89" s="418">
        <f t="shared" si="226"/>
        <v>0</v>
      </c>
      <c r="AH89" s="417">
        <f t="shared" si="227"/>
        <v>0</v>
      </c>
      <c r="AI89" s="409">
        <f>'Ｓ６２（1987）'!$AK$136</f>
        <v>5532</v>
      </c>
      <c r="AJ89" s="418">
        <f t="shared" si="228"/>
        <v>228</v>
      </c>
      <c r="AK89" s="418">
        <f t="shared" si="229"/>
        <v>5532</v>
      </c>
      <c r="AL89" s="409">
        <f>'Ｓ６２（1987）'!$AK$137</f>
        <v>21859</v>
      </c>
      <c r="AM89" s="418">
        <f t="shared" si="230"/>
        <v>455</v>
      </c>
      <c r="AN89" s="418">
        <f t="shared" si="231"/>
        <v>11375</v>
      </c>
      <c r="AO89" s="409">
        <f>'Ｓ６２（1987）'!$AK$138</f>
        <v>0</v>
      </c>
      <c r="AP89" s="418">
        <f t="shared" si="232"/>
        <v>0</v>
      </c>
      <c r="AQ89" s="418">
        <f t="shared" si="233"/>
        <v>0</v>
      </c>
      <c r="AR89" s="409">
        <f>'Ｓ６２（1987）'!$AK$139</f>
        <v>0</v>
      </c>
      <c r="AS89" s="418">
        <f t="shared" si="234"/>
        <v>0</v>
      </c>
      <c r="AT89" s="418">
        <f t="shared" si="235"/>
        <v>0</v>
      </c>
      <c r="AU89" s="409">
        <f>'Ｓ６２（1987）'!$AK$140</f>
        <v>0</v>
      </c>
      <c r="AV89" s="418">
        <f t="shared" si="236"/>
        <v>0</v>
      </c>
      <c r="AW89" s="418">
        <f t="shared" si="237"/>
        <v>0</v>
      </c>
      <c r="AX89" s="409">
        <f>'Ｓ６２（1987）'!$AK$141</f>
        <v>41806</v>
      </c>
      <c r="AY89" s="418">
        <f t="shared" si="238"/>
        <v>0</v>
      </c>
      <c r="AZ89" s="418">
        <f t="shared" si="239"/>
        <v>41806</v>
      </c>
      <c r="BA89" s="409">
        <f>'Ｓ６２（1987）'!$AK$142</f>
        <v>0</v>
      </c>
      <c r="BB89" s="418">
        <f t="shared" si="240"/>
        <v>0</v>
      </c>
      <c r="BC89" s="418">
        <f t="shared" si="241"/>
        <v>0</v>
      </c>
      <c r="BD89" s="409">
        <f>'Ｓ６２（1987）'!$AK$143</f>
        <v>15175</v>
      </c>
      <c r="BE89" s="418">
        <f t="shared" si="242"/>
        <v>607</v>
      </c>
      <c r="BF89" s="417">
        <f t="shared" si="243"/>
        <v>15175</v>
      </c>
      <c r="BG89" s="409">
        <f>'Ｓ６２（1987）'!$AK$145</f>
        <v>0</v>
      </c>
      <c r="BH89" s="418">
        <f t="shared" si="244"/>
        <v>0</v>
      </c>
      <c r="BI89" s="418">
        <f t="shared" si="245"/>
        <v>0</v>
      </c>
      <c r="BJ89" s="409">
        <f>'Ｓ６２（1987）'!$AK$146</f>
        <v>0</v>
      </c>
      <c r="BK89" s="418">
        <f t="shared" si="246"/>
        <v>0</v>
      </c>
      <c r="BL89" s="418">
        <f t="shared" si="247"/>
        <v>0</v>
      </c>
      <c r="BM89" s="409">
        <f>'Ｓ６２（1987）'!$AK$147</f>
        <v>0</v>
      </c>
      <c r="BN89" s="418">
        <f t="shared" si="248"/>
        <v>0</v>
      </c>
      <c r="BO89" s="417">
        <f t="shared" si="249"/>
        <v>0</v>
      </c>
      <c r="BP89" s="407">
        <f>'Ｓ６２（1987）'!$AK$148</f>
        <v>0</v>
      </c>
      <c r="BQ89" s="418">
        <f t="shared" si="250"/>
        <v>0</v>
      </c>
      <c r="BR89" s="418">
        <f t="shared" si="251"/>
        <v>0</v>
      </c>
      <c r="BS89" s="409">
        <f>'Ｓ６２（1987）'!$AK$149</f>
        <v>0</v>
      </c>
      <c r="BT89" s="418">
        <f t="shared" si="252"/>
        <v>0</v>
      </c>
      <c r="BU89" s="418">
        <f t="shared" si="253"/>
        <v>0</v>
      </c>
      <c r="BV89" s="409">
        <f>'Ｓ６２（1987）'!$AK$150</f>
        <v>0</v>
      </c>
      <c r="BW89" s="418">
        <f t="shared" si="254"/>
        <v>0</v>
      </c>
      <c r="BX89" s="418">
        <f t="shared" si="255"/>
        <v>0</v>
      </c>
      <c r="BY89" s="409">
        <f>'Ｓ６２（1987）'!$AK$151</f>
        <v>0</v>
      </c>
      <c r="BZ89" s="418">
        <f t="shared" si="256"/>
        <v>0</v>
      </c>
      <c r="CA89" s="418">
        <f t="shared" si="257"/>
        <v>0</v>
      </c>
      <c r="CB89" s="409">
        <f>'Ｓ６２（1987）'!$AK$152</f>
        <v>0</v>
      </c>
      <c r="CC89" s="418">
        <f t="shared" si="258"/>
        <v>0</v>
      </c>
      <c r="CD89" s="418">
        <f t="shared" si="259"/>
        <v>0</v>
      </c>
      <c r="CE89" s="409">
        <f>'Ｓ６２（1987）'!$AK$153</f>
        <v>0</v>
      </c>
      <c r="CF89" s="418">
        <f t="shared" si="260"/>
        <v>0</v>
      </c>
      <c r="CG89" s="418">
        <f t="shared" si="261"/>
        <v>0</v>
      </c>
      <c r="CH89" s="409">
        <f>'Ｓ６２（1987）'!$AK$155</f>
        <v>0</v>
      </c>
      <c r="CI89" s="418">
        <f t="shared" si="262"/>
        <v>0</v>
      </c>
      <c r="CJ89" s="418">
        <f t="shared" si="263"/>
        <v>0</v>
      </c>
      <c r="CK89" s="409">
        <f>'Ｓ６２（1987）'!$AK$156</f>
        <v>0</v>
      </c>
      <c r="CL89" s="418">
        <f t="shared" si="264"/>
        <v>0</v>
      </c>
      <c r="CM89" s="418">
        <f t="shared" si="265"/>
        <v>0</v>
      </c>
      <c r="CN89" s="409">
        <f>'Ｓ６２（1987）'!$AK$157</f>
        <v>0</v>
      </c>
      <c r="CO89" s="418">
        <f t="shared" si="266"/>
        <v>0</v>
      </c>
      <c r="CP89" s="418">
        <f t="shared" si="267"/>
        <v>0</v>
      </c>
      <c r="CQ89" s="409">
        <f>'Ｓ６２（1987）'!$AK$158</f>
        <v>0</v>
      </c>
      <c r="CR89" s="418">
        <f t="shared" si="268"/>
        <v>0</v>
      </c>
      <c r="CS89" s="418">
        <f t="shared" si="269"/>
        <v>0</v>
      </c>
      <c r="CT89" s="409">
        <f>'Ｓ６２（1987）'!$AK$159</f>
        <v>0</v>
      </c>
      <c r="CU89" s="418">
        <f t="shared" si="270"/>
        <v>0</v>
      </c>
      <c r="CV89" s="418">
        <f t="shared" si="271"/>
        <v>0</v>
      </c>
      <c r="CW89" s="409">
        <f>'Ｓ６２（1987）'!$AK$160</f>
        <v>0</v>
      </c>
      <c r="CX89" s="418">
        <f t="shared" si="272"/>
        <v>0</v>
      </c>
      <c r="CY89" s="418">
        <f t="shared" si="273"/>
        <v>0</v>
      </c>
      <c r="CZ89" s="409">
        <f>'Ｓ６２（1987）'!$AK$161</f>
        <v>0</v>
      </c>
      <c r="DA89" s="418">
        <f t="shared" si="274"/>
        <v>0</v>
      </c>
      <c r="DB89" s="418">
        <f t="shared" si="275"/>
        <v>0</v>
      </c>
      <c r="DC89" s="409">
        <f>'Ｓ６２（1987）'!$AK$162</f>
        <v>0</v>
      </c>
      <c r="DD89" s="418">
        <f t="shared" si="276"/>
        <v>0</v>
      </c>
      <c r="DE89" s="417">
        <f t="shared" si="277"/>
        <v>0</v>
      </c>
      <c r="DF89" s="409">
        <f>'Ｓ６２（1987）'!$AK$164</f>
        <v>0</v>
      </c>
      <c r="DG89" s="418">
        <f t="shared" si="278"/>
        <v>0</v>
      </c>
      <c r="DH89" s="418">
        <f t="shared" si="279"/>
        <v>0</v>
      </c>
      <c r="DI89" s="409">
        <f>'Ｓ６２（1987）'!$AK$165</f>
        <v>3000</v>
      </c>
      <c r="DJ89" s="418">
        <f t="shared" si="280"/>
        <v>0</v>
      </c>
      <c r="DK89" s="417">
        <f t="shared" si="281"/>
        <v>3000</v>
      </c>
      <c r="DL89" s="409">
        <f>'Ｓ６２（1987）'!$AK$166</f>
        <v>0</v>
      </c>
      <c r="DM89" s="418">
        <f t="shared" si="282"/>
        <v>0</v>
      </c>
      <c r="DN89" s="418">
        <f t="shared" si="283"/>
        <v>0</v>
      </c>
      <c r="DO89" s="409">
        <f>'Ｓ６２（1987）'!$AK$167</f>
        <v>0</v>
      </c>
      <c r="DP89" s="418">
        <f t="shared" si="284"/>
        <v>0</v>
      </c>
      <c r="DQ89" s="418">
        <f t="shared" si="285"/>
        <v>0</v>
      </c>
      <c r="DR89" s="409">
        <f>'Ｓ６２（1987）'!$AK$168</f>
        <v>0</v>
      </c>
      <c r="DS89" s="418">
        <f t="shared" si="286"/>
        <v>0</v>
      </c>
      <c r="DT89" s="418">
        <f t="shared" si="287"/>
        <v>0</v>
      </c>
      <c r="DU89" s="409">
        <f>'Ｓ６２（1987）'!$AK$169</f>
        <v>0</v>
      </c>
      <c r="DV89" s="418">
        <f t="shared" si="288"/>
        <v>0</v>
      </c>
      <c r="DW89" s="418">
        <f t="shared" si="289"/>
        <v>0</v>
      </c>
      <c r="DX89" s="409">
        <f>'Ｓ６２（1987）'!$AK$170</f>
        <v>0</v>
      </c>
      <c r="DY89" s="418">
        <f t="shared" si="290"/>
        <v>0</v>
      </c>
      <c r="DZ89" s="418">
        <f t="shared" si="291"/>
        <v>0</v>
      </c>
      <c r="EA89" s="409">
        <f>'Ｓ６２（1987）'!$AK$171</f>
        <v>0</v>
      </c>
      <c r="EB89" s="418">
        <f t="shared" si="292"/>
        <v>0</v>
      </c>
      <c r="EC89" s="418">
        <f t="shared" si="293"/>
        <v>0</v>
      </c>
      <c r="ED89" s="409">
        <f>'Ｓ６２（1987）'!$AK$172</f>
        <v>0</v>
      </c>
      <c r="EE89" s="418">
        <f t="shared" si="294"/>
        <v>0</v>
      </c>
      <c r="EF89" s="418">
        <f t="shared" si="295"/>
        <v>0</v>
      </c>
      <c r="EG89" s="409">
        <f>'Ｓ６２（1987）'!$AK$173</f>
        <v>0</v>
      </c>
      <c r="EH89" s="418">
        <f t="shared" si="296"/>
        <v>0</v>
      </c>
      <c r="EI89" s="418">
        <f t="shared" si="297"/>
        <v>0</v>
      </c>
      <c r="EJ89" s="409">
        <f>'Ｓ６２（1987）'!$AK$174</f>
        <v>1907</v>
      </c>
      <c r="EK89" s="418">
        <f t="shared" si="298"/>
        <v>38</v>
      </c>
      <c r="EL89" s="417">
        <f t="shared" si="299"/>
        <v>950</v>
      </c>
      <c r="EM89" s="409">
        <f>'Ｓ６２（1987）'!$AK$175</f>
        <v>0</v>
      </c>
      <c r="EN89" s="418">
        <f t="shared" si="300"/>
        <v>0</v>
      </c>
      <c r="EO89" s="436">
        <f t="shared" si="301"/>
        <v>0</v>
      </c>
      <c r="EP89" s="407">
        <f t="shared" si="302"/>
        <v>114415</v>
      </c>
      <c r="EQ89" s="412">
        <f t="shared" si="303"/>
        <v>2166</v>
      </c>
      <c r="ER89" s="410">
        <f t="shared" si="304"/>
        <v>98788</v>
      </c>
    </row>
    <row r="90" spans="1:148" ht="16.5" customHeight="1">
      <c r="A90" s="376"/>
      <c r="B90" s="413"/>
      <c r="C90" s="414">
        <v>63</v>
      </c>
      <c r="D90" s="415">
        <f t="shared" si="207"/>
        <v>24</v>
      </c>
      <c r="E90" s="407">
        <f>'Ｓ６３（1988）'!$AK$124</f>
        <v>0</v>
      </c>
      <c r="F90" s="418">
        <f t="shared" si="208"/>
        <v>0</v>
      </c>
      <c r="G90" s="418">
        <f t="shared" si="209"/>
        <v>0</v>
      </c>
      <c r="H90" s="409">
        <f>'Ｓ６３（1988）'!$AK$125</f>
        <v>0</v>
      </c>
      <c r="I90" s="418">
        <f t="shared" si="210"/>
        <v>0</v>
      </c>
      <c r="J90" s="417">
        <f t="shared" si="211"/>
        <v>0</v>
      </c>
      <c r="K90" s="409">
        <f>'Ｓ６３（1988）'!$AK$127</f>
        <v>0</v>
      </c>
      <c r="L90" s="418">
        <f t="shared" si="212"/>
        <v>0</v>
      </c>
      <c r="M90" s="418">
        <f t="shared" si="213"/>
        <v>0</v>
      </c>
      <c r="N90" s="409">
        <f>'Ｓ６３（1988）'!$AK$128</f>
        <v>0</v>
      </c>
      <c r="O90" s="418">
        <f t="shared" si="214"/>
        <v>0</v>
      </c>
      <c r="P90" s="417">
        <f t="shared" si="215"/>
        <v>0</v>
      </c>
      <c r="Q90" s="409">
        <f>'Ｓ６３（1988）'!$AK$130</f>
        <v>0</v>
      </c>
      <c r="R90" s="418">
        <f t="shared" si="216"/>
        <v>0</v>
      </c>
      <c r="S90" s="418">
        <f t="shared" si="217"/>
        <v>0</v>
      </c>
      <c r="T90" s="409">
        <f>'Ｓ６３（1988）'!$AK$131</f>
        <v>0</v>
      </c>
      <c r="U90" s="418">
        <f t="shared" si="218"/>
        <v>0</v>
      </c>
      <c r="V90" s="418">
        <f t="shared" si="219"/>
        <v>0</v>
      </c>
      <c r="W90" s="409">
        <f>'Ｓ６３（1988）'!$AK$132</f>
        <v>0</v>
      </c>
      <c r="X90" s="418">
        <f t="shared" si="220"/>
        <v>0</v>
      </c>
      <c r="Y90" s="418">
        <f t="shared" si="221"/>
        <v>0</v>
      </c>
      <c r="Z90" s="409">
        <f>'Ｓ６３（1988）'!$AK$133</f>
        <v>220</v>
      </c>
      <c r="AA90" s="418">
        <f t="shared" si="222"/>
        <v>9</v>
      </c>
      <c r="AB90" s="418">
        <f t="shared" si="223"/>
        <v>216</v>
      </c>
      <c r="AC90" s="409">
        <f>'Ｓ６３（1988）'!$AK$134</f>
        <v>0</v>
      </c>
      <c r="AD90" s="418">
        <f t="shared" si="224"/>
        <v>0</v>
      </c>
      <c r="AE90" s="417">
        <f t="shared" si="225"/>
        <v>0</v>
      </c>
      <c r="AF90" s="409">
        <f>'Ｓ６３（1988）'!$AK$135</f>
        <v>0</v>
      </c>
      <c r="AG90" s="418">
        <f t="shared" si="226"/>
        <v>0</v>
      </c>
      <c r="AH90" s="417">
        <f t="shared" si="227"/>
        <v>0</v>
      </c>
      <c r="AI90" s="409">
        <f>'Ｓ６３（1988）'!$AK$136</f>
        <v>3603</v>
      </c>
      <c r="AJ90" s="418">
        <f t="shared" si="228"/>
        <v>144</v>
      </c>
      <c r="AK90" s="418">
        <f t="shared" si="229"/>
        <v>3456</v>
      </c>
      <c r="AL90" s="409">
        <f>'Ｓ６３（1988）'!$AK$137</f>
        <v>20066</v>
      </c>
      <c r="AM90" s="418">
        <f t="shared" si="230"/>
        <v>418</v>
      </c>
      <c r="AN90" s="418">
        <f t="shared" si="231"/>
        <v>10032</v>
      </c>
      <c r="AO90" s="409">
        <f>'Ｓ６３（1988）'!$AK$138</f>
        <v>0</v>
      </c>
      <c r="AP90" s="418">
        <f t="shared" si="232"/>
        <v>0</v>
      </c>
      <c r="AQ90" s="418">
        <f t="shared" si="233"/>
        <v>0</v>
      </c>
      <c r="AR90" s="409">
        <f>'Ｓ６３（1988）'!$AK$139</f>
        <v>0</v>
      </c>
      <c r="AS90" s="418">
        <f t="shared" si="234"/>
        <v>0</v>
      </c>
      <c r="AT90" s="418">
        <f t="shared" si="235"/>
        <v>0</v>
      </c>
      <c r="AU90" s="409">
        <f>'Ｓ６３（1988）'!$AK$140</f>
        <v>0</v>
      </c>
      <c r="AV90" s="418">
        <f t="shared" si="236"/>
        <v>0</v>
      </c>
      <c r="AW90" s="418">
        <f t="shared" si="237"/>
        <v>0</v>
      </c>
      <c r="AX90" s="409">
        <f>'Ｓ６３（1988）'!$AK$141</f>
        <v>61745</v>
      </c>
      <c r="AY90" s="418">
        <f t="shared" si="238"/>
        <v>0</v>
      </c>
      <c r="AZ90" s="418">
        <f t="shared" si="239"/>
        <v>61745</v>
      </c>
      <c r="BA90" s="409">
        <f>'Ｓ６３（1988）'!$AK$142</f>
        <v>0</v>
      </c>
      <c r="BB90" s="418">
        <f t="shared" si="240"/>
        <v>0</v>
      </c>
      <c r="BC90" s="418">
        <f t="shared" si="241"/>
        <v>0</v>
      </c>
      <c r="BD90" s="409">
        <f>'Ｓ６３（1988）'!$AK$143</f>
        <v>2362</v>
      </c>
      <c r="BE90" s="418">
        <f t="shared" si="242"/>
        <v>94</v>
      </c>
      <c r="BF90" s="417">
        <f t="shared" si="243"/>
        <v>2256</v>
      </c>
      <c r="BG90" s="409">
        <f>'Ｓ６３（1988）'!$AK$145</f>
        <v>0</v>
      </c>
      <c r="BH90" s="418">
        <f t="shared" si="244"/>
        <v>0</v>
      </c>
      <c r="BI90" s="418">
        <f t="shared" si="245"/>
        <v>0</v>
      </c>
      <c r="BJ90" s="409">
        <f>'Ｓ６３（1988）'!$AK$146</f>
        <v>0</v>
      </c>
      <c r="BK90" s="418">
        <f t="shared" si="246"/>
        <v>0</v>
      </c>
      <c r="BL90" s="418">
        <f t="shared" si="247"/>
        <v>0</v>
      </c>
      <c r="BM90" s="409">
        <f>'Ｓ６３（1988）'!$AK$147</f>
        <v>0</v>
      </c>
      <c r="BN90" s="418">
        <f t="shared" si="248"/>
        <v>0</v>
      </c>
      <c r="BO90" s="417">
        <f t="shared" si="249"/>
        <v>0</v>
      </c>
      <c r="BP90" s="407">
        <f>'Ｓ６３（1988）'!$AK$148</f>
        <v>0</v>
      </c>
      <c r="BQ90" s="418">
        <f t="shared" si="250"/>
        <v>0</v>
      </c>
      <c r="BR90" s="418">
        <f t="shared" si="251"/>
        <v>0</v>
      </c>
      <c r="BS90" s="409">
        <f>'Ｓ６３（1988）'!$AK$149</f>
        <v>0</v>
      </c>
      <c r="BT90" s="418">
        <f t="shared" si="252"/>
        <v>0</v>
      </c>
      <c r="BU90" s="418">
        <f t="shared" si="253"/>
        <v>0</v>
      </c>
      <c r="BV90" s="409">
        <f>'Ｓ６３（1988）'!$AK$150</f>
        <v>0</v>
      </c>
      <c r="BW90" s="418">
        <f t="shared" si="254"/>
        <v>0</v>
      </c>
      <c r="BX90" s="418">
        <f t="shared" si="255"/>
        <v>0</v>
      </c>
      <c r="BY90" s="409">
        <f>'Ｓ６３（1988）'!$AK$151</f>
        <v>0</v>
      </c>
      <c r="BZ90" s="418">
        <f t="shared" si="256"/>
        <v>0</v>
      </c>
      <c r="CA90" s="418">
        <f t="shared" si="257"/>
        <v>0</v>
      </c>
      <c r="CB90" s="409">
        <f>'Ｓ６３（1988）'!$AK$152</f>
        <v>0</v>
      </c>
      <c r="CC90" s="418">
        <f t="shared" si="258"/>
        <v>0</v>
      </c>
      <c r="CD90" s="418">
        <f t="shared" si="259"/>
        <v>0</v>
      </c>
      <c r="CE90" s="409">
        <f>'Ｓ６３（1988）'!$AK$153</f>
        <v>0</v>
      </c>
      <c r="CF90" s="418">
        <f t="shared" si="260"/>
        <v>0</v>
      </c>
      <c r="CG90" s="418">
        <f t="shared" si="261"/>
        <v>0</v>
      </c>
      <c r="CH90" s="409">
        <f>'Ｓ６３（1988）'!$AK$155</f>
        <v>0</v>
      </c>
      <c r="CI90" s="418">
        <f t="shared" si="262"/>
        <v>0</v>
      </c>
      <c r="CJ90" s="418">
        <f t="shared" si="263"/>
        <v>0</v>
      </c>
      <c r="CK90" s="409">
        <f>'Ｓ６３（1988）'!$AK$156</f>
        <v>0</v>
      </c>
      <c r="CL90" s="418">
        <f t="shared" si="264"/>
        <v>0</v>
      </c>
      <c r="CM90" s="418">
        <f t="shared" si="265"/>
        <v>0</v>
      </c>
      <c r="CN90" s="409">
        <f>'Ｓ６３（1988）'!$AK$157</f>
        <v>0</v>
      </c>
      <c r="CO90" s="418">
        <f t="shared" si="266"/>
        <v>0</v>
      </c>
      <c r="CP90" s="418">
        <f t="shared" si="267"/>
        <v>0</v>
      </c>
      <c r="CQ90" s="409">
        <f>'Ｓ６３（1988）'!$AK$158</f>
        <v>0</v>
      </c>
      <c r="CR90" s="418">
        <f t="shared" si="268"/>
        <v>0</v>
      </c>
      <c r="CS90" s="418">
        <f t="shared" si="269"/>
        <v>0</v>
      </c>
      <c r="CT90" s="409">
        <f>'Ｓ６３（1988）'!$AK$159</f>
        <v>0</v>
      </c>
      <c r="CU90" s="418">
        <f t="shared" si="270"/>
        <v>0</v>
      </c>
      <c r="CV90" s="418">
        <f t="shared" si="271"/>
        <v>0</v>
      </c>
      <c r="CW90" s="409">
        <f>'Ｓ６３（1988）'!$AK$160</f>
        <v>0</v>
      </c>
      <c r="CX90" s="418">
        <f t="shared" si="272"/>
        <v>0</v>
      </c>
      <c r="CY90" s="418">
        <f t="shared" si="273"/>
        <v>0</v>
      </c>
      <c r="CZ90" s="409">
        <f>'Ｓ６３（1988）'!$AK$161</f>
        <v>0</v>
      </c>
      <c r="DA90" s="418">
        <f t="shared" si="274"/>
        <v>0</v>
      </c>
      <c r="DB90" s="418">
        <f t="shared" si="275"/>
        <v>0</v>
      </c>
      <c r="DC90" s="409">
        <f>'Ｓ６３（1988）'!$AK$162</f>
        <v>0</v>
      </c>
      <c r="DD90" s="418">
        <f t="shared" si="276"/>
        <v>0</v>
      </c>
      <c r="DE90" s="417">
        <f t="shared" si="277"/>
        <v>0</v>
      </c>
      <c r="DF90" s="409">
        <f>'Ｓ６３（1988）'!$AK$164</f>
        <v>0</v>
      </c>
      <c r="DG90" s="418">
        <f t="shared" si="278"/>
        <v>0</v>
      </c>
      <c r="DH90" s="418">
        <f t="shared" si="279"/>
        <v>0</v>
      </c>
      <c r="DI90" s="409">
        <f>'Ｓ６３（1988）'!$AK$165</f>
        <v>0</v>
      </c>
      <c r="DJ90" s="418">
        <f t="shared" si="280"/>
        <v>0</v>
      </c>
      <c r="DK90" s="417">
        <f t="shared" si="281"/>
        <v>0</v>
      </c>
      <c r="DL90" s="409">
        <f>'Ｓ６３（1988）'!$AK$166</f>
        <v>0</v>
      </c>
      <c r="DM90" s="418">
        <f t="shared" si="282"/>
        <v>0</v>
      </c>
      <c r="DN90" s="418">
        <f t="shared" si="283"/>
        <v>0</v>
      </c>
      <c r="DO90" s="409">
        <f>'Ｓ６３（1988）'!$AK$167</f>
        <v>0</v>
      </c>
      <c r="DP90" s="418">
        <f t="shared" si="284"/>
        <v>0</v>
      </c>
      <c r="DQ90" s="418">
        <f t="shared" si="285"/>
        <v>0</v>
      </c>
      <c r="DR90" s="409">
        <f>'Ｓ６３（1988）'!$AK$168</f>
        <v>0</v>
      </c>
      <c r="DS90" s="418">
        <f t="shared" si="286"/>
        <v>0</v>
      </c>
      <c r="DT90" s="418">
        <f t="shared" si="287"/>
        <v>0</v>
      </c>
      <c r="DU90" s="409">
        <f>'Ｓ６３（1988）'!$AK$169</f>
        <v>0</v>
      </c>
      <c r="DV90" s="418">
        <f t="shared" si="288"/>
        <v>0</v>
      </c>
      <c r="DW90" s="418">
        <f t="shared" si="289"/>
        <v>0</v>
      </c>
      <c r="DX90" s="409">
        <f>'Ｓ６３（1988）'!$AK$170</f>
        <v>0</v>
      </c>
      <c r="DY90" s="418">
        <f t="shared" si="290"/>
        <v>0</v>
      </c>
      <c r="DZ90" s="418">
        <f t="shared" si="291"/>
        <v>0</v>
      </c>
      <c r="EA90" s="409">
        <f>'Ｓ６３（1988）'!$AK$171</f>
        <v>0</v>
      </c>
      <c r="EB90" s="418">
        <f t="shared" si="292"/>
        <v>0</v>
      </c>
      <c r="EC90" s="418">
        <f t="shared" si="293"/>
        <v>0</v>
      </c>
      <c r="ED90" s="409">
        <f>'Ｓ６３（1988）'!$AK$172</f>
        <v>0</v>
      </c>
      <c r="EE90" s="418">
        <f t="shared" si="294"/>
        <v>0</v>
      </c>
      <c r="EF90" s="418">
        <f t="shared" si="295"/>
        <v>0</v>
      </c>
      <c r="EG90" s="409">
        <f>'Ｓ６３（1988）'!$AK$173</f>
        <v>0</v>
      </c>
      <c r="EH90" s="418">
        <f t="shared" si="296"/>
        <v>0</v>
      </c>
      <c r="EI90" s="418">
        <f t="shared" si="297"/>
        <v>0</v>
      </c>
      <c r="EJ90" s="409">
        <f>'Ｓ６３（1988）'!$AK$174</f>
        <v>0</v>
      </c>
      <c r="EK90" s="418">
        <f t="shared" si="298"/>
        <v>0</v>
      </c>
      <c r="EL90" s="417">
        <f t="shared" si="299"/>
        <v>0</v>
      </c>
      <c r="EM90" s="409">
        <f>'Ｓ６３（1988）'!$AK$175</f>
        <v>0</v>
      </c>
      <c r="EN90" s="418">
        <f t="shared" si="300"/>
        <v>0</v>
      </c>
      <c r="EO90" s="436">
        <f t="shared" si="301"/>
        <v>0</v>
      </c>
      <c r="EP90" s="407">
        <f t="shared" si="302"/>
        <v>87996</v>
      </c>
      <c r="EQ90" s="412">
        <f t="shared" si="303"/>
        <v>665</v>
      </c>
      <c r="ER90" s="410">
        <f t="shared" si="304"/>
        <v>77705</v>
      </c>
    </row>
    <row r="91" spans="1:148" ht="16.5" customHeight="1">
      <c r="A91" s="376"/>
      <c r="B91" s="413" t="s">
        <v>191</v>
      </c>
      <c r="C91" s="414" t="s">
        <v>192</v>
      </c>
      <c r="D91" s="415">
        <f t="shared" si="207"/>
        <v>23</v>
      </c>
      <c r="E91" s="407">
        <f>'Ｈ元（1989）'!$AK$124</f>
        <v>0</v>
      </c>
      <c r="F91" s="418">
        <f t="shared" si="208"/>
        <v>0</v>
      </c>
      <c r="G91" s="418">
        <f t="shared" si="209"/>
        <v>0</v>
      </c>
      <c r="H91" s="409">
        <f>'Ｈ元（1989）'!$AK$125</f>
        <v>0</v>
      </c>
      <c r="I91" s="418">
        <f t="shared" si="210"/>
        <v>0</v>
      </c>
      <c r="J91" s="417">
        <f t="shared" si="211"/>
        <v>0</v>
      </c>
      <c r="K91" s="409">
        <f>'Ｈ元（1989）'!$AK$127</f>
        <v>0</v>
      </c>
      <c r="L91" s="418">
        <f t="shared" si="212"/>
        <v>0</v>
      </c>
      <c r="M91" s="418">
        <f t="shared" si="213"/>
        <v>0</v>
      </c>
      <c r="N91" s="409">
        <f>'Ｈ元（1989）'!$AK$128</f>
        <v>0</v>
      </c>
      <c r="O91" s="418">
        <f t="shared" si="214"/>
        <v>0</v>
      </c>
      <c r="P91" s="417">
        <f t="shared" si="215"/>
        <v>0</v>
      </c>
      <c r="Q91" s="409">
        <f>'Ｈ元（1989）'!$AK$130</f>
        <v>0</v>
      </c>
      <c r="R91" s="418">
        <f t="shared" si="216"/>
        <v>0</v>
      </c>
      <c r="S91" s="418">
        <f t="shared" si="217"/>
        <v>0</v>
      </c>
      <c r="T91" s="409">
        <f>'Ｈ元（1989）'!$AK$131</f>
        <v>106</v>
      </c>
      <c r="U91" s="418">
        <f t="shared" si="218"/>
        <v>4</v>
      </c>
      <c r="V91" s="418">
        <f t="shared" si="219"/>
        <v>92</v>
      </c>
      <c r="W91" s="409">
        <f>'Ｈ元（1989）'!$AK$132</f>
        <v>0</v>
      </c>
      <c r="X91" s="418">
        <f t="shared" si="220"/>
        <v>0</v>
      </c>
      <c r="Y91" s="418">
        <f t="shared" si="221"/>
        <v>0</v>
      </c>
      <c r="Z91" s="409">
        <f>'Ｈ元（1989）'!$AK$133</f>
        <v>0</v>
      </c>
      <c r="AA91" s="418">
        <f t="shared" si="222"/>
        <v>0</v>
      </c>
      <c r="AB91" s="418">
        <f t="shared" si="223"/>
        <v>0</v>
      </c>
      <c r="AC91" s="409">
        <f>'Ｈ元（1989）'!$AK$134</f>
        <v>0</v>
      </c>
      <c r="AD91" s="418">
        <f t="shared" si="224"/>
        <v>0</v>
      </c>
      <c r="AE91" s="417">
        <f t="shared" si="225"/>
        <v>0</v>
      </c>
      <c r="AF91" s="409">
        <f>'Ｈ元（1989）'!$AK$135</f>
        <v>0</v>
      </c>
      <c r="AG91" s="418">
        <f t="shared" si="226"/>
        <v>0</v>
      </c>
      <c r="AH91" s="417">
        <f t="shared" si="227"/>
        <v>0</v>
      </c>
      <c r="AI91" s="409">
        <f>'Ｈ元（1989）'!$AK$136</f>
        <v>7422</v>
      </c>
      <c r="AJ91" s="418">
        <f t="shared" si="228"/>
        <v>297</v>
      </c>
      <c r="AK91" s="418">
        <f t="shared" si="229"/>
        <v>6831</v>
      </c>
      <c r="AL91" s="409">
        <f>'Ｈ元（1989）'!$AK$137</f>
        <v>19396</v>
      </c>
      <c r="AM91" s="418">
        <f t="shared" si="230"/>
        <v>404</v>
      </c>
      <c r="AN91" s="418">
        <f t="shared" si="231"/>
        <v>9292</v>
      </c>
      <c r="AO91" s="409">
        <f>'Ｈ元（1989）'!$AK$138</f>
        <v>0</v>
      </c>
      <c r="AP91" s="418">
        <f t="shared" si="232"/>
        <v>0</v>
      </c>
      <c r="AQ91" s="418">
        <f t="shared" si="233"/>
        <v>0</v>
      </c>
      <c r="AR91" s="409">
        <f>'Ｈ元（1989）'!$AK$139</f>
        <v>0</v>
      </c>
      <c r="AS91" s="418">
        <f t="shared" si="234"/>
        <v>0</v>
      </c>
      <c r="AT91" s="418">
        <f t="shared" si="235"/>
        <v>0</v>
      </c>
      <c r="AU91" s="409">
        <f>'Ｈ元（1989）'!$AK$140</f>
        <v>0</v>
      </c>
      <c r="AV91" s="418">
        <f t="shared" si="236"/>
        <v>0</v>
      </c>
      <c r="AW91" s="418">
        <f t="shared" si="237"/>
        <v>0</v>
      </c>
      <c r="AX91" s="409">
        <f>'Ｈ元（1989）'!$AK$141</f>
        <v>9576</v>
      </c>
      <c r="AY91" s="418">
        <f t="shared" si="238"/>
        <v>0</v>
      </c>
      <c r="AZ91" s="418">
        <f t="shared" si="239"/>
        <v>9576</v>
      </c>
      <c r="BA91" s="409">
        <f>'Ｈ元（1989）'!$AK$142</f>
        <v>0</v>
      </c>
      <c r="BB91" s="418">
        <f t="shared" si="240"/>
        <v>0</v>
      </c>
      <c r="BC91" s="418">
        <f t="shared" si="241"/>
        <v>0</v>
      </c>
      <c r="BD91" s="409">
        <f>'Ｈ元（1989）'!$AK$143</f>
        <v>7420</v>
      </c>
      <c r="BE91" s="418">
        <f t="shared" si="242"/>
        <v>297</v>
      </c>
      <c r="BF91" s="417">
        <f t="shared" si="243"/>
        <v>6831</v>
      </c>
      <c r="BG91" s="409">
        <f>'Ｈ元（1989）'!$AK$145</f>
        <v>0</v>
      </c>
      <c r="BH91" s="418">
        <f t="shared" si="244"/>
        <v>0</v>
      </c>
      <c r="BI91" s="418">
        <f t="shared" si="245"/>
        <v>0</v>
      </c>
      <c r="BJ91" s="409">
        <f>'Ｈ元（1989）'!$AK$146</f>
        <v>0</v>
      </c>
      <c r="BK91" s="418">
        <f t="shared" si="246"/>
        <v>0</v>
      </c>
      <c r="BL91" s="418">
        <f t="shared" si="247"/>
        <v>0</v>
      </c>
      <c r="BM91" s="409">
        <f>'Ｈ元（1989）'!$AK$147</f>
        <v>0</v>
      </c>
      <c r="BN91" s="418">
        <f t="shared" si="248"/>
        <v>0</v>
      </c>
      <c r="BO91" s="417">
        <f t="shared" si="249"/>
        <v>0</v>
      </c>
      <c r="BP91" s="407">
        <f>'Ｈ元（1989）'!$AK$148</f>
        <v>0</v>
      </c>
      <c r="BQ91" s="418">
        <f t="shared" si="250"/>
        <v>0</v>
      </c>
      <c r="BR91" s="418">
        <f t="shared" si="251"/>
        <v>0</v>
      </c>
      <c r="BS91" s="409">
        <f>'Ｈ元（1989）'!$AK$149</f>
        <v>0</v>
      </c>
      <c r="BT91" s="418">
        <f t="shared" si="252"/>
        <v>0</v>
      </c>
      <c r="BU91" s="418">
        <f t="shared" si="253"/>
        <v>0</v>
      </c>
      <c r="BV91" s="409">
        <f>'Ｈ元（1989）'!$AK$150</f>
        <v>0</v>
      </c>
      <c r="BW91" s="418">
        <f t="shared" si="254"/>
        <v>0</v>
      </c>
      <c r="BX91" s="418">
        <f t="shared" si="255"/>
        <v>0</v>
      </c>
      <c r="BY91" s="409">
        <f>'Ｈ元（1989）'!$AK$151</f>
        <v>0</v>
      </c>
      <c r="BZ91" s="418">
        <f t="shared" si="256"/>
        <v>0</v>
      </c>
      <c r="CA91" s="418">
        <f t="shared" si="257"/>
        <v>0</v>
      </c>
      <c r="CB91" s="409">
        <f>'Ｈ元（1989）'!$AK$152</f>
        <v>0</v>
      </c>
      <c r="CC91" s="418">
        <f t="shared" si="258"/>
        <v>0</v>
      </c>
      <c r="CD91" s="418">
        <f t="shared" si="259"/>
        <v>0</v>
      </c>
      <c r="CE91" s="409">
        <f>'Ｈ元（1989）'!$AK$153</f>
        <v>0</v>
      </c>
      <c r="CF91" s="418">
        <f t="shared" si="260"/>
        <v>0</v>
      </c>
      <c r="CG91" s="418">
        <f t="shared" si="261"/>
        <v>0</v>
      </c>
      <c r="CH91" s="409">
        <f>'Ｈ元（1989）'!$AK$155</f>
        <v>0</v>
      </c>
      <c r="CI91" s="418">
        <f t="shared" si="262"/>
        <v>0</v>
      </c>
      <c r="CJ91" s="418">
        <f t="shared" si="263"/>
        <v>0</v>
      </c>
      <c r="CK91" s="409">
        <f>'Ｈ元（1989）'!$AK$156</f>
        <v>0</v>
      </c>
      <c r="CL91" s="418">
        <f t="shared" si="264"/>
        <v>0</v>
      </c>
      <c r="CM91" s="418">
        <f t="shared" si="265"/>
        <v>0</v>
      </c>
      <c r="CN91" s="409">
        <f>'Ｈ元（1989）'!$AK$157</f>
        <v>0</v>
      </c>
      <c r="CO91" s="418">
        <f t="shared" si="266"/>
        <v>0</v>
      </c>
      <c r="CP91" s="418">
        <f t="shared" si="267"/>
        <v>0</v>
      </c>
      <c r="CQ91" s="409">
        <f>'Ｈ元（1989）'!$AK$158</f>
        <v>0</v>
      </c>
      <c r="CR91" s="418">
        <f t="shared" si="268"/>
        <v>0</v>
      </c>
      <c r="CS91" s="418">
        <f t="shared" si="269"/>
        <v>0</v>
      </c>
      <c r="CT91" s="409">
        <f>'Ｈ元（1989）'!$AK$159</f>
        <v>0</v>
      </c>
      <c r="CU91" s="418">
        <f t="shared" si="270"/>
        <v>0</v>
      </c>
      <c r="CV91" s="418">
        <f t="shared" si="271"/>
        <v>0</v>
      </c>
      <c r="CW91" s="409">
        <f>'Ｈ元（1989）'!$AK$160</f>
        <v>0</v>
      </c>
      <c r="CX91" s="418">
        <f t="shared" si="272"/>
        <v>0</v>
      </c>
      <c r="CY91" s="418">
        <f t="shared" si="273"/>
        <v>0</v>
      </c>
      <c r="CZ91" s="409">
        <f>'Ｈ元（1989）'!$AK$161</f>
        <v>0</v>
      </c>
      <c r="DA91" s="418">
        <f t="shared" si="274"/>
        <v>0</v>
      </c>
      <c r="DB91" s="418">
        <f t="shared" si="275"/>
        <v>0</v>
      </c>
      <c r="DC91" s="409">
        <f>'Ｈ元（1989）'!$AK$162</f>
        <v>0</v>
      </c>
      <c r="DD91" s="418">
        <f t="shared" si="276"/>
        <v>0</v>
      </c>
      <c r="DE91" s="417">
        <f t="shared" si="277"/>
        <v>0</v>
      </c>
      <c r="DF91" s="409">
        <f>'Ｈ元（1989）'!$AK$164</f>
        <v>0</v>
      </c>
      <c r="DG91" s="418">
        <f t="shared" si="278"/>
        <v>0</v>
      </c>
      <c r="DH91" s="418">
        <f t="shared" si="279"/>
        <v>0</v>
      </c>
      <c r="DI91" s="409">
        <f>'Ｈ元（1989）'!$AK$165</f>
        <v>0</v>
      </c>
      <c r="DJ91" s="418">
        <f t="shared" si="280"/>
        <v>0</v>
      </c>
      <c r="DK91" s="417">
        <f t="shared" si="281"/>
        <v>0</v>
      </c>
      <c r="DL91" s="409">
        <f>'Ｈ元（1989）'!$AK$166</f>
        <v>0</v>
      </c>
      <c r="DM91" s="418">
        <f t="shared" si="282"/>
        <v>0</v>
      </c>
      <c r="DN91" s="418">
        <f t="shared" si="283"/>
        <v>0</v>
      </c>
      <c r="DO91" s="409">
        <f>'Ｈ元（1989）'!$AK$167</f>
        <v>0</v>
      </c>
      <c r="DP91" s="418">
        <f t="shared" si="284"/>
        <v>0</v>
      </c>
      <c r="DQ91" s="418">
        <f t="shared" si="285"/>
        <v>0</v>
      </c>
      <c r="DR91" s="409">
        <f>'Ｈ元（1989）'!$AK$168</f>
        <v>0</v>
      </c>
      <c r="DS91" s="418">
        <f t="shared" si="286"/>
        <v>0</v>
      </c>
      <c r="DT91" s="418">
        <f t="shared" si="287"/>
        <v>0</v>
      </c>
      <c r="DU91" s="409">
        <f>'Ｈ元（1989）'!$AK$169</f>
        <v>0</v>
      </c>
      <c r="DV91" s="418">
        <f t="shared" si="288"/>
        <v>0</v>
      </c>
      <c r="DW91" s="418">
        <f t="shared" si="289"/>
        <v>0</v>
      </c>
      <c r="DX91" s="409">
        <f>'Ｈ元（1989）'!$AK$170</f>
        <v>0</v>
      </c>
      <c r="DY91" s="418">
        <f t="shared" si="290"/>
        <v>0</v>
      </c>
      <c r="DZ91" s="418">
        <f t="shared" si="291"/>
        <v>0</v>
      </c>
      <c r="EA91" s="409">
        <f>'Ｈ元（1989）'!$AK$171</f>
        <v>0</v>
      </c>
      <c r="EB91" s="418">
        <f t="shared" si="292"/>
        <v>0</v>
      </c>
      <c r="EC91" s="418">
        <f t="shared" si="293"/>
        <v>0</v>
      </c>
      <c r="ED91" s="409">
        <f>'Ｈ元（1989）'!$AK$172</f>
        <v>0</v>
      </c>
      <c r="EE91" s="418">
        <f t="shared" si="294"/>
        <v>0</v>
      </c>
      <c r="EF91" s="418">
        <f t="shared" si="295"/>
        <v>0</v>
      </c>
      <c r="EG91" s="409">
        <f>'Ｈ元（1989）'!$AK$173</f>
        <v>0</v>
      </c>
      <c r="EH91" s="418">
        <f t="shared" si="296"/>
        <v>0</v>
      </c>
      <c r="EI91" s="418">
        <f t="shared" si="297"/>
        <v>0</v>
      </c>
      <c r="EJ91" s="409">
        <f>'Ｈ元（1989）'!$AK$174</f>
        <v>0</v>
      </c>
      <c r="EK91" s="418">
        <f t="shared" si="298"/>
        <v>0</v>
      </c>
      <c r="EL91" s="417">
        <f t="shared" si="299"/>
        <v>0</v>
      </c>
      <c r="EM91" s="409">
        <f>'Ｈ元（1989）'!$AK$175</f>
        <v>0</v>
      </c>
      <c r="EN91" s="418">
        <f t="shared" si="300"/>
        <v>0</v>
      </c>
      <c r="EO91" s="436">
        <f t="shared" si="301"/>
        <v>0</v>
      </c>
      <c r="EP91" s="407">
        <f t="shared" si="302"/>
        <v>43920</v>
      </c>
      <c r="EQ91" s="412">
        <f t="shared" si="303"/>
        <v>1002</v>
      </c>
      <c r="ER91" s="410">
        <f t="shared" si="304"/>
        <v>32622</v>
      </c>
    </row>
    <row r="92" spans="1:148" ht="16.5" customHeight="1">
      <c r="A92" s="376"/>
      <c r="B92" s="413"/>
      <c r="C92" s="414">
        <v>2</v>
      </c>
      <c r="D92" s="415">
        <f t="shared" si="207"/>
        <v>22</v>
      </c>
      <c r="E92" s="407">
        <f>'Ｈ２（1990）'!$AK$124</f>
        <v>0</v>
      </c>
      <c r="F92" s="418">
        <f t="shared" si="208"/>
        <v>0</v>
      </c>
      <c r="G92" s="418">
        <f t="shared" si="209"/>
        <v>0</v>
      </c>
      <c r="H92" s="409">
        <f>'Ｈ２（1990）'!$AK$125</f>
        <v>0</v>
      </c>
      <c r="I92" s="418">
        <f t="shared" si="210"/>
        <v>0</v>
      </c>
      <c r="J92" s="417">
        <f t="shared" si="211"/>
        <v>0</v>
      </c>
      <c r="K92" s="409">
        <f>'Ｈ２（1990）'!$AK$127</f>
        <v>0</v>
      </c>
      <c r="L92" s="418">
        <f t="shared" si="212"/>
        <v>0</v>
      </c>
      <c r="M92" s="418">
        <f t="shared" si="213"/>
        <v>0</v>
      </c>
      <c r="N92" s="409">
        <f>'Ｈ２（1990）'!$AK$128</f>
        <v>0</v>
      </c>
      <c r="O92" s="418">
        <f t="shared" si="214"/>
        <v>0</v>
      </c>
      <c r="P92" s="417">
        <f t="shared" si="215"/>
        <v>0</v>
      </c>
      <c r="Q92" s="409">
        <f>'Ｈ２（1990）'!$AK$130</f>
        <v>0</v>
      </c>
      <c r="R92" s="418">
        <f t="shared" si="216"/>
        <v>0</v>
      </c>
      <c r="S92" s="418">
        <f t="shared" si="217"/>
        <v>0</v>
      </c>
      <c r="T92" s="409">
        <f>'Ｈ２（1990）'!$AK$131</f>
        <v>0</v>
      </c>
      <c r="U92" s="418">
        <f t="shared" si="218"/>
        <v>0</v>
      </c>
      <c r="V92" s="418">
        <f t="shared" si="219"/>
        <v>0</v>
      </c>
      <c r="W92" s="409">
        <f>'Ｈ２（1990）'!$AK$132</f>
        <v>0</v>
      </c>
      <c r="X92" s="418">
        <f t="shared" si="220"/>
        <v>0</v>
      </c>
      <c r="Y92" s="418">
        <f t="shared" si="221"/>
        <v>0</v>
      </c>
      <c r="Z92" s="409">
        <f>'Ｈ２（1990）'!$AK$133</f>
        <v>0</v>
      </c>
      <c r="AA92" s="418">
        <f t="shared" si="222"/>
        <v>0</v>
      </c>
      <c r="AB92" s="418">
        <f t="shared" si="223"/>
        <v>0</v>
      </c>
      <c r="AC92" s="409">
        <f>'Ｈ２（1990）'!$AK$134</f>
        <v>0</v>
      </c>
      <c r="AD92" s="418">
        <f t="shared" si="224"/>
        <v>0</v>
      </c>
      <c r="AE92" s="417">
        <f t="shared" si="225"/>
        <v>0</v>
      </c>
      <c r="AF92" s="409">
        <f>'Ｈ２（1990）'!$AK$135</f>
        <v>0</v>
      </c>
      <c r="AG92" s="418">
        <f t="shared" si="226"/>
        <v>0</v>
      </c>
      <c r="AH92" s="417">
        <f t="shared" si="227"/>
        <v>0</v>
      </c>
      <c r="AI92" s="409">
        <f>'Ｈ２（1990）'!$AK$136</f>
        <v>9200</v>
      </c>
      <c r="AJ92" s="418">
        <f t="shared" si="228"/>
        <v>368</v>
      </c>
      <c r="AK92" s="418">
        <f t="shared" si="229"/>
        <v>8096</v>
      </c>
      <c r="AL92" s="409">
        <f>'Ｈ２（1990）'!$AK$137</f>
        <v>16088</v>
      </c>
      <c r="AM92" s="418">
        <f t="shared" si="230"/>
        <v>335</v>
      </c>
      <c r="AN92" s="418">
        <f t="shared" si="231"/>
        <v>7370</v>
      </c>
      <c r="AO92" s="409">
        <f>'Ｈ２（1990）'!$AK$138</f>
        <v>0</v>
      </c>
      <c r="AP92" s="418">
        <f t="shared" si="232"/>
        <v>0</v>
      </c>
      <c r="AQ92" s="418">
        <f t="shared" si="233"/>
        <v>0</v>
      </c>
      <c r="AR92" s="409">
        <f>'Ｈ２（1990）'!$AK$139</f>
        <v>0</v>
      </c>
      <c r="AS92" s="418">
        <f t="shared" si="234"/>
        <v>0</v>
      </c>
      <c r="AT92" s="418">
        <f t="shared" si="235"/>
        <v>0</v>
      </c>
      <c r="AU92" s="409">
        <f>'Ｈ２（1990）'!$AK$140</f>
        <v>0</v>
      </c>
      <c r="AV92" s="418">
        <f t="shared" si="236"/>
        <v>0</v>
      </c>
      <c r="AW92" s="418">
        <f t="shared" si="237"/>
        <v>0</v>
      </c>
      <c r="AX92" s="409">
        <f>'Ｈ２（1990）'!$AK$141</f>
        <v>29508</v>
      </c>
      <c r="AY92" s="418">
        <f t="shared" si="238"/>
        <v>0</v>
      </c>
      <c r="AZ92" s="418">
        <f t="shared" si="239"/>
        <v>29508</v>
      </c>
      <c r="BA92" s="409">
        <f>'Ｈ２（1990）'!$AK$142</f>
        <v>0</v>
      </c>
      <c r="BB92" s="418">
        <f t="shared" si="240"/>
        <v>0</v>
      </c>
      <c r="BC92" s="418">
        <f t="shared" si="241"/>
        <v>0</v>
      </c>
      <c r="BD92" s="409">
        <f>'Ｈ２（1990）'!$AK$143</f>
        <v>4033</v>
      </c>
      <c r="BE92" s="418">
        <f t="shared" si="242"/>
        <v>161</v>
      </c>
      <c r="BF92" s="417">
        <f t="shared" si="243"/>
        <v>3542</v>
      </c>
      <c r="BG92" s="409">
        <f>'Ｈ２（1990）'!$AK$145</f>
        <v>0</v>
      </c>
      <c r="BH92" s="418">
        <f t="shared" si="244"/>
        <v>0</v>
      </c>
      <c r="BI92" s="418">
        <f t="shared" si="245"/>
        <v>0</v>
      </c>
      <c r="BJ92" s="409">
        <f>'Ｈ２（1990）'!$AK$146</f>
        <v>0</v>
      </c>
      <c r="BK92" s="418">
        <f t="shared" si="246"/>
        <v>0</v>
      </c>
      <c r="BL92" s="418">
        <f t="shared" si="247"/>
        <v>0</v>
      </c>
      <c r="BM92" s="409">
        <f>'Ｈ２（1990）'!$AK$147</f>
        <v>0</v>
      </c>
      <c r="BN92" s="418">
        <f t="shared" si="248"/>
        <v>0</v>
      </c>
      <c r="BO92" s="417">
        <f t="shared" si="249"/>
        <v>0</v>
      </c>
      <c r="BP92" s="407">
        <f>'Ｈ２（1990）'!$AK$148</f>
        <v>0</v>
      </c>
      <c r="BQ92" s="418">
        <f t="shared" si="250"/>
        <v>0</v>
      </c>
      <c r="BR92" s="418">
        <f t="shared" si="251"/>
        <v>0</v>
      </c>
      <c r="BS92" s="409">
        <f>'Ｈ２（1990）'!$AK$149</f>
        <v>0</v>
      </c>
      <c r="BT92" s="418">
        <f t="shared" si="252"/>
        <v>0</v>
      </c>
      <c r="BU92" s="418">
        <f t="shared" si="253"/>
        <v>0</v>
      </c>
      <c r="BV92" s="409">
        <f>'Ｈ２（1990）'!$AK$150</f>
        <v>0</v>
      </c>
      <c r="BW92" s="418">
        <f t="shared" si="254"/>
        <v>0</v>
      </c>
      <c r="BX92" s="418">
        <f t="shared" si="255"/>
        <v>0</v>
      </c>
      <c r="BY92" s="409">
        <f>'Ｈ２（1990）'!$AK$151</f>
        <v>0</v>
      </c>
      <c r="BZ92" s="418">
        <f t="shared" si="256"/>
        <v>0</v>
      </c>
      <c r="CA92" s="418">
        <f t="shared" si="257"/>
        <v>0</v>
      </c>
      <c r="CB92" s="409">
        <f>'Ｈ２（1990）'!$AK$152</f>
        <v>0</v>
      </c>
      <c r="CC92" s="418">
        <f t="shared" si="258"/>
        <v>0</v>
      </c>
      <c r="CD92" s="418">
        <f t="shared" si="259"/>
        <v>0</v>
      </c>
      <c r="CE92" s="409">
        <f>'Ｈ２（1990）'!$AK$153</f>
        <v>0</v>
      </c>
      <c r="CF92" s="418">
        <f t="shared" si="260"/>
        <v>0</v>
      </c>
      <c r="CG92" s="418">
        <f t="shared" si="261"/>
        <v>0</v>
      </c>
      <c r="CH92" s="409">
        <f>'Ｈ２（1990）'!$AK$155</f>
        <v>0</v>
      </c>
      <c r="CI92" s="418">
        <f t="shared" si="262"/>
        <v>0</v>
      </c>
      <c r="CJ92" s="418">
        <f t="shared" si="263"/>
        <v>0</v>
      </c>
      <c r="CK92" s="409">
        <f>'Ｈ２（1990）'!$AK$156</f>
        <v>0</v>
      </c>
      <c r="CL92" s="418">
        <f t="shared" si="264"/>
        <v>0</v>
      </c>
      <c r="CM92" s="418">
        <f t="shared" si="265"/>
        <v>0</v>
      </c>
      <c r="CN92" s="409">
        <f>'Ｈ２（1990）'!$AK$157</f>
        <v>0</v>
      </c>
      <c r="CO92" s="418">
        <f t="shared" si="266"/>
        <v>0</v>
      </c>
      <c r="CP92" s="418">
        <f t="shared" si="267"/>
        <v>0</v>
      </c>
      <c r="CQ92" s="409">
        <f>'Ｈ２（1990）'!$AK$158</f>
        <v>0</v>
      </c>
      <c r="CR92" s="418">
        <f t="shared" si="268"/>
        <v>0</v>
      </c>
      <c r="CS92" s="418">
        <f t="shared" si="269"/>
        <v>0</v>
      </c>
      <c r="CT92" s="409">
        <f>'Ｈ２（1990）'!$AK$159</f>
        <v>0</v>
      </c>
      <c r="CU92" s="418">
        <f t="shared" si="270"/>
        <v>0</v>
      </c>
      <c r="CV92" s="418">
        <f t="shared" si="271"/>
        <v>0</v>
      </c>
      <c r="CW92" s="409">
        <f>'Ｈ２（1990）'!$AK$160</f>
        <v>0</v>
      </c>
      <c r="CX92" s="418">
        <f t="shared" si="272"/>
        <v>0</v>
      </c>
      <c r="CY92" s="418">
        <f t="shared" si="273"/>
        <v>0</v>
      </c>
      <c r="CZ92" s="409">
        <f>'Ｈ２（1990）'!$AK$161</f>
        <v>0</v>
      </c>
      <c r="DA92" s="418">
        <f t="shared" si="274"/>
        <v>0</v>
      </c>
      <c r="DB92" s="418">
        <f t="shared" si="275"/>
        <v>0</v>
      </c>
      <c r="DC92" s="409">
        <f>'Ｈ２（1990）'!$AK$162</f>
        <v>0</v>
      </c>
      <c r="DD92" s="418">
        <f t="shared" si="276"/>
        <v>0</v>
      </c>
      <c r="DE92" s="417">
        <f t="shared" si="277"/>
        <v>0</v>
      </c>
      <c r="DF92" s="409">
        <f>'Ｈ２（1990）'!$AK$164</f>
        <v>0</v>
      </c>
      <c r="DG92" s="418">
        <f t="shared" si="278"/>
        <v>0</v>
      </c>
      <c r="DH92" s="418">
        <f t="shared" si="279"/>
        <v>0</v>
      </c>
      <c r="DI92" s="409">
        <f>'Ｈ２（1990）'!$AK$165</f>
        <v>0</v>
      </c>
      <c r="DJ92" s="418">
        <f t="shared" si="280"/>
        <v>0</v>
      </c>
      <c r="DK92" s="417">
        <f t="shared" si="281"/>
        <v>0</v>
      </c>
      <c r="DL92" s="409">
        <f>'Ｈ２（1990）'!$AK$166</f>
        <v>0</v>
      </c>
      <c r="DM92" s="418">
        <f t="shared" si="282"/>
        <v>0</v>
      </c>
      <c r="DN92" s="418">
        <f t="shared" si="283"/>
        <v>0</v>
      </c>
      <c r="DO92" s="409">
        <f>'Ｈ２（1990）'!$AK$167</f>
        <v>0</v>
      </c>
      <c r="DP92" s="418">
        <f t="shared" si="284"/>
        <v>0</v>
      </c>
      <c r="DQ92" s="418">
        <f t="shared" si="285"/>
        <v>0</v>
      </c>
      <c r="DR92" s="409">
        <f>'Ｈ２（1990）'!$AK$168</f>
        <v>0</v>
      </c>
      <c r="DS92" s="418">
        <f t="shared" si="286"/>
        <v>0</v>
      </c>
      <c r="DT92" s="418">
        <f t="shared" si="287"/>
        <v>0</v>
      </c>
      <c r="DU92" s="409">
        <f>'Ｈ２（1990）'!$AK$169</f>
        <v>0</v>
      </c>
      <c r="DV92" s="418">
        <f t="shared" si="288"/>
        <v>0</v>
      </c>
      <c r="DW92" s="418">
        <f t="shared" si="289"/>
        <v>0</v>
      </c>
      <c r="DX92" s="409">
        <f>'Ｈ２（1990）'!$AK$170</f>
        <v>0</v>
      </c>
      <c r="DY92" s="418">
        <f t="shared" si="290"/>
        <v>0</v>
      </c>
      <c r="DZ92" s="418">
        <f t="shared" si="291"/>
        <v>0</v>
      </c>
      <c r="EA92" s="409">
        <f>'Ｈ２（1990）'!$AK$171</f>
        <v>0</v>
      </c>
      <c r="EB92" s="418">
        <f t="shared" si="292"/>
        <v>0</v>
      </c>
      <c r="EC92" s="418">
        <f t="shared" si="293"/>
        <v>0</v>
      </c>
      <c r="ED92" s="409">
        <f>'Ｈ２（1990）'!$AK$172</f>
        <v>0</v>
      </c>
      <c r="EE92" s="418">
        <f t="shared" si="294"/>
        <v>0</v>
      </c>
      <c r="EF92" s="418">
        <f t="shared" si="295"/>
        <v>0</v>
      </c>
      <c r="EG92" s="409">
        <f>'Ｈ２（1990）'!$AK$173</f>
        <v>0</v>
      </c>
      <c r="EH92" s="418">
        <f t="shared" si="296"/>
        <v>0</v>
      </c>
      <c r="EI92" s="418">
        <f t="shared" si="297"/>
        <v>0</v>
      </c>
      <c r="EJ92" s="409">
        <f>'Ｈ２（1990）'!$AK$174</f>
        <v>0</v>
      </c>
      <c r="EK92" s="418">
        <f t="shared" si="298"/>
        <v>0</v>
      </c>
      <c r="EL92" s="417">
        <f t="shared" si="299"/>
        <v>0</v>
      </c>
      <c r="EM92" s="409">
        <f>'Ｈ２（1990）'!$AK$175</f>
        <v>0</v>
      </c>
      <c r="EN92" s="418">
        <f t="shared" si="300"/>
        <v>0</v>
      </c>
      <c r="EO92" s="436">
        <f t="shared" si="301"/>
        <v>0</v>
      </c>
      <c r="EP92" s="407">
        <f t="shared" si="302"/>
        <v>58829</v>
      </c>
      <c r="EQ92" s="412">
        <f t="shared" si="303"/>
        <v>864</v>
      </c>
      <c r="ER92" s="410">
        <f t="shared" si="304"/>
        <v>48516</v>
      </c>
    </row>
    <row r="93" spans="1:148" ht="16.5" customHeight="1">
      <c r="A93" s="376"/>
      <c r="B93" s="413"/>
      <c r="C93" s="414">
        <v>3</v>
      </c>
      <c r="D93" s="415">
        <f t="shared" si="207"/>
        <v>21</v>
      </c>
      <c r="E93" s="407">
        <f>'Ｈ３（1991）'!$AK$124</f>
        <v>0</v>
      </c>
      <c r="F93" s="418">
        <f t="shared" si="208"/>
        <v>0</v>
      </c>
      <c r="G93" s="418">
        <f t="shared" si="209"/>
        <v>0</v>
      </c>
      <c r="H93" s="409">
        <f>'Ｈ３（1991）'!$AK$125</f>
        <v>0</v>
      </c>
      <c r="I93" s="418">
        <f t="shared" si="210"/>
        <v>0</v>
      </c>
      <c r="J93" s="417">
        <f t="shared" si="211"/>
        <v>0</v>
      </c>
      <c r="K93" s="409">
        <f>'Ｈ３（1991）'!$AK$127</f>
        <v>0</v>
      </c>
      <c r="L93" s="418">
        <f t="shared" si="212"/>
        <v>0</v>
      </c>
      <c r="M93" s="418">
        <f t="shared" si="213"/>
        <v>0</v>
      </c>
      <c r="N93" s="409">
        <f>'Ｈ３（1991）'!$AK$128</f>
        <v>0</v>
      </c>
      <c r="O93" s="418">
        <f t="shared" si="214"/>
        <v>0</v>
      </c>
      <c r="P93" s="417">
        <f t="shared" si="215"/>
        <v>0</v>
      </c>
      <c r="Q93" s="409">
        <f>'Ｈ３（1991）'!$AK$130</f>
        <v>0</v>
      </c>
      <c r="R93" s="418">
        <f t="shared" si="216"/>
        <v>0</v>
      </c>
      <c r="S93" s="418">
        <f t="shared" si="217"/>
        <v>0</v>
      </c>
      <c r="T93" s="409">
        <f>'Ｈ３（1991）'!$AK$131</f>
        <v>737</v>
      </c>
      <c r="U93" s="418">
        <f t="shared" si="218"/>
        <v>29</v>
      </c>
      <c r="V93" s="418">
        <f t="shared" si="219"/>
        <v>609</v>
      </c>
      <c r="W93" s="409">
        <f>'Ｈ３（1991）'!$AK$132</f>
        <v>0</v>
      </c>
      <c r="X93" s="418">
        <f t="shared" si="220"/>
        <v>0</v>
      </c>
      <c r="Y93" s="418">
        <f t="shared" si="221"/>
        <v>0</v>
      </c>
      <c r="Z93" s="409">
        <f>'Ｈ３（1991）'!$AK$133</f>
        <v>0</v>
      </c>
      <c r="AA93" s="418">
        <f t="shared" si="222"/>
        <v>0</v>
      </c>
      <c r="AB93" s="418">
        <f t="shared" si="223"/>
        <v>0</v>
      </c>
      <c r="AC93" s="409">
        <f>'Ｈ３（1991）'!$AK$134</f>
        <v>0</v>
      </c>
      <c r="AD93" s="418">
        <f t="shared" si="224"/>
        <v>0</v>
      </c>
      <c r="AE93" s="417">
        <f t="shared" si="225"/>
        <v>0</v>
      </c>
      <c r="AF93" s="409">
        <f>'Ｈ３（1991）'!$AK$135</f>
        <v>0</v>
      </c>
      <c r="AG93" s="418">
        <f t="shared" si="226"/>
        <v>0</v>
      </c>
      <c r="AH93" s="417">
        <f t="shared" si="227"/>
        <v>0</v>
      </c>
      <c r="AI93" s="409">
        <f>'Ｈ３（1991）'!$AK$136</f>
        <v>6182</v>
      </c>
      <c r="AJ93" s="418">
        <f t="shared" si="228"/>
        <v>247</v>
      </c>
      <c r="AK93" s="418">
        <f t="shared" si="229"/>
        <v>5187</v>
      </c>
      <c r="AL93" s="409">
        <f>'Ｈ３（1991）'!$AK$137</f>
        <v>28067</v>
      </c>
      <c r="AM93" s="418">
        <f t="shared" si="230"/>
        <v>585</v>
      </c>
      <c r="AN93" s="418">
        <f t="shared" si="231"/>
        <v>12285</v>
      </c>
      <c r="AO93" s="409">
        <f>'Ｈ３（1991）'!$AK$138</f>
        <v>0</v>
      </c>
      <c r="AP93" s="418">
        <f t="shared" si="232"/>
        <v>0</v>
      </c>
      <c r="AQ93" s="418">
        <f t="shared" si="233"/>
        <v>0</v>
      </c>
      <c r="AR93" s="409">
        <f>'Ｈ３（1991）'!$AK$139</f>
        <v>0</v>
      </c>
      <c r="AS93" s="418">
        <f t="shared" si="234"/>
        <v>0</v>
      </c>
      <c r="AT93" s="418">
        <f t="shared" si="235"/>
        <v>0</v>
      </c>
      <c r="AU93" s="409">
        <f>'Ｈ３（1991）'!$AK$140</f>
        <v>0</v>
      </c>
      <c r="AV93" s="418">
        <f t="shared" si="236"/>
        <v>0</v>
      </c>
      <c r="AW93" s="418">
        <f t="shared" si="237"/>
        <v>0</v>
      </c>
      <c r="AX93" s="409">
        <f>'Ｈ３（1991）'!$AK$141</f>
        <v>31956</v>
      </c>
      <c r="AY93" s="418">
        <f t="shared" si="238"/>
        <v>0</v>
      </c>
      <c r="AZ93" s="418">
        <f t="shared" si="239"/>
        <v>31956</v>
      </c>
      <c r="BA93" s="409">
        <f>'Ｈ３（1991）'!$AK$142</f>
        <v>0</v>
      </c>
      <c r="BB93" s="418">
        <f t="shared" si="240"/>
        <v>0</v>
      </c>
      <c r="BC93" s="418">
        <f t="shared" si="241"/>
        <v>0</v>
      </c>
      <c r="BD93" s="409">
        <f>'Ｈ３（1991）'!$AK$143</f>
        <v>7072</v>
      </c>
      <c r="BE93" s="418">
        <f t="shared" si="242"/>
        <v>283</v>
      </c>
      <c r="BF93" s="417">
        <f t="shared" si="243"/>
        <v>5943</v>
      </c>
      <c r="BG93" s="409">
        <f>'Ｈ３（1991）'!$AK$145</f>
        <v>0</v>
      </c>
      <c r="BH93" s="418">
        <f t="shared" si="244"/>
        <v>0</v>
      </c>
      <c r="BI93" s="418">
        <f t="shared" si="245"/>
        <v>0</v>
      </c>
      <c r="BJ93" s="409">
        <f>'Ｈ３（1991）'!$AK$146</f>
        <v>0</v>
      </c>
      <c r="BK93" s="418">
        <f t="shared" si="246"/>
        <v>0</v>
      </c>
      <c r="BL93" s="418">
        <f t="shared" si="247"/>
        <v>0</v>
      </c>
      <c r="BM93" s="409">
        <f>'Ｈ３（1991）'!$AK$147</f>
        <v>0</v>
      </c>
      <c r="BN93" s="418">
        <f t="shared" si="248"/>
        <v>0</v>
      </c>
      <c r="BO93" s="417">
        <f t="shared" si="249"/>
        <v>0</v>
      </c>
      <c r="BP93" s="407">
        <f>'Ｈ３（1991）'!$AK$148</f>
        <v>0</v>
      </c>
      <c r="BQ93" s="418">
        <f t="shared" si="250"/>
        <v>0</v>
      </c>
      <c r="BR93" s="418">
        <f t="shared" si="251"/>
        <v>0</v>
      </c>
      <c r="BS93" s="409">
        <f>'Ｈ３（1991）'!$AK$149</f>
        <v>0</v>
      </c>
      <c r="BT93" s="418">
        <f t="shared" si="252"/>
        <v>0</v>
      </c>
      <c r="BU93" s="418">
        <f t="shared" si="253"/>
        <v>0</v>
      </c>
      <c r="BV93" s="409">
        <f>'Ｈ３（1991）'!$AK$150</f>
        <v>0</v>
      </c>
      <c r="BW93" s="418">
        <f t="shared" si="254"/>
        <v>0</v>
      </c>
      <c r="BX93" s="418">
        <f t="shared" si="255"/>
        <v>0</v>
      </c>
      <c r="BY93" s="409">
        <f>'Ｈ３（1991）'!$AK$151</f>
        <v>0</v>
      </c>
      <c r="BZ93" s="418">
        <f t="shared" si="256"/>
        <v>0</v>
      </c>
      <c r="CA93" s="418">
        <f t="shared" si="257"/>
        <v>0</v>
      </c>
      <c r="CB93" s="409">
        <f>'Ｈ３（1991）'!$AK$152</f>
        <v>0</v>
      </c>
      <c r="CC93" s="418">
        <f t="shared" si="258"/>
        <v>0</v>
      </c>
      <c r="CD93" s="418">
        <f t="shared" si="259"/>
        <v>0</v>
      </c>
      <c r="CE93" s="409">
        <f>'Ｈ３（1991）'!$AK$153</f>
        <v>0</v>
      </c>
      <c r="CF93" s="418">
        <f t="shared" si="260"/>
        <v>0</v>
      </c>
      <c r="CG93" s="418">
        <f t="shared" si="261"/>
        <v>0</v>
      </c>
      <c r="CH93" s="409">
        <f>'Ｈ３（1991）'!$AK$155</f>
        <v>0</v>
      </c>
      <c r="CI93" s="418">
        <f t="shared" si="262"/>
        <v>0</v>
      </c>
      <c r="CJ93" s="418">
        <f t="shared" si="263"/>
        <v>0</v>
      </c>
      <c r="CK93" s="409">
        <f>'Ｈ３（1991）'!$AK$156</f>
        <v>0</v>
      </c>
      <c r="CL93" s="418">
        <f t="shared" si="264"/>
        <v>0</v>
      </c>
      <c r="CM93" s="418">
        <f t="shared" si="265"/>
        <v>0</v>
      </c>
      <c r="CN93" s="409">
        <f>'Ｈ３（1991）'!$AK$157</f>
        <v>0</v>
      </c>
      <c r="CO93" s="418">
        <f t="shared" si="266"/>
        <v>0</v>
      </c>
      <c r="CP93" s="418">
        <f t="shared" si="267"/>
        <v>0</v>
      </c>
      <c r="CQ93" s="409">
        <f>'Ｈ３（1991）'!$AK$158</f>
        <v>0</v>
      </c>
      <c r="CR93" s="418">
        <f t="shared" si="268"/>
        <v>0</v>
      </c>
      <c r="CS93" s="418">
        <f t="shared" si="269"/>
        <v>0</v>
      </c>
      <c r="CT93" s="409">
        <f>'Ｈ３（1991）'!$AK$159</f>
        <v>0</v>
      </c>
      <c r="CU93" s="418">
        <f t="shared" si="270"/>
        <v>0</v>
      </c>
      <c r="CV93" s="418">
        <f t="shared" si="271"/>
        <v>0</v>
      </c>
      <c r="CW93" s="409">
        <f>'Ｈ３（1991）'!$AK$160</f>
        <v>0</v>
      </c>
      <c r="CX93" s="418">
        <f t="shared" si="272"/>
        <v>0</v>
      </c>
      <c r="CY93" s="418">
        <f t="shared" si="273"/>
        <v>0</v>
      </c>
      <c r="CZ93" s="409">
        <f>'Ｈ３（1991）'!$AK$161</f>
        <v>0</v>
      </c>
      <c r="DA93" s="418">
        <f t="shared" si="274"/>
        <v>0</v>
      </c>
      <c r="DB93" s="418">
        <f t="shared" si="275"/>
        <v>0</v>
      </c>
      <c r="DC93" s="409">
        <f>'Ｈ３（1991）'!$AK$162</f>
        <v>0</v>
      </c>
      <c r="DD93" s="418">
        <f t="shared" si="276"/>
        <v>0</v>
      </c>
      <c r="DE93" s="417">
        <f t="shared" si="277"/>
        <v>0</v>
      </c>
      <c r="DF93" s="409">
        <f>'Ｈ３（1991）'!$AK$164</f>
        <v>0</v>
      </c>
      <c r="DG93" s="418">
        <f t="shared" si="278"/>
        <v>0</v>
      </c>
      <c r="DH93" s="418">
        <f t="shared" si="279"/>
        <v>0</v>
      </c>
      <c r="DI93" s="409">
        <f>'Ｈ３（1991）'!$AK$165</f>
        <v>0</v>
      </c>
      <c r="DJ93" s="418">
        <f t="shared" si="280"/>
        <v>0</v>
      </c>
      <c r="DK93" s="417">
        <f t="shared" si="281"/>
        <v>0</v>
      </c>
      <c r="DL93" s="409">
        <f>'Ｈ３（1991）'!$AK$166</f>
        <v>0</v>
      </c>
      <c r="DM93" s="418">
        <f t="shared" si="282"/>
        <v>0</v>
      </c>
      <c r="DN93" s="418">
        <f t="shared" si="283"/>
        <v>0</v>
      </c>
      <c r="DO93" s="409">
        <f>'Ｈ３（1991）'!$AK$167</f>
        <v>0</v>
      </c>
      <c r="DP93" s="418">
        <f t="shared" si="284"/>
        <v>0</v>
      </c>
      <c r="DQ93" s="418">
        <f t="shared" si="285"/>
        <v>0</v>
      </c>
      <c r="DR93" s="409">
        <f>'Ｈ３（1991）'!$AK$168</f>
        <v>0</v>
      </c>
      <c r="DS93" s="418">
        <f t="shared" si="286"/>
        <v>0</v>
      </c>
      <c r="DT93" s="418">
        <f t="shared" si="287"/>
        <v>0</v>
      </c>
      <c r="DU93" s="409">
        <f>'Ｈ３（1991）'!$AK$169</f>
        <v>0</v>
      </c>
      <c r="DV93" s="418">
        <f t="shared" si="288"/>
        <v>0</v>
      </c>
      <c r="DW93" s="418">
        <f t="shared" si="289"/>
        <v>0</v>
      </c>
      <c r="DX93" s="409">
        <f>'Ｈ３（1991）'!$AK$170</f>
        <v>0</v>
      </c>
      <c r="DY93" s="418">
        <f t="shared" si="290"/>
        <v>0</v>
      </c>
      <c r="DZ93" s="418">
        <f t="shared" si="291"/>
        <v>0</v>
      </c>
      <c r="EA93" s="409">
        <f>'Ｈ３（1991）'!$AK$171</f>
        <v>0</v>
      </c>
      <c r="EB93" s="418">
        <f t="shared" si="292"/>
        <v>0</v>
      </c>
      <c r="EC93" s="418">
        <f t="shared" si="293"/>
        <v>0</v>
      </c>
      <c r="ED93" s="409">
        <f>'Ｈ３（1991）'!$AK$172</f>
        <v>0</v>
      </c>
      <c r="EE93" s="418">
        <f t="shared" si="294"/>
        <v>0</v>
      </c>
      <c r="EF93" s="418">
        <f t="shared" si="295"/>
        <v>0</v>
      </c>
      <c r="EG93" s="409">
        <f>'Ｈ３（1991）'!$AK$173</f>
        <v>0</v>
      </c>
      <c r="EH93" s="418">
        <f t="shared" si="296"/>
        <v>0</v>
      </c>
      <c r="EI93" s="418">
        <f t="shared" si="297"/>
        <v>0</v>
      </c>
      <c r="EJ93" s="409">
        <f>'Ｈ３（1991）'!$AK$174</f>
        <v>0</v>
      </c>
      <c r="EK93" s="418">
        <f t="shared" si="298"/>
        <v>0</v>
      </c>
      <c r="EL93" s="417">
        <f t="shared" si="299"/>
        <v>0</v>
      </c>
      <c r="EM93" s="409">
        <f>'Ｈ３（1991）'!$AK$175</f>
        <v>0</v>
      </c>
      <c r="EN93" s="418">
        <f t="shared" si="300"/>
        <v>0</v>
      </c>
      <c r="EO93" s="436">
        <f t="shared" si="301"/>
        <v>0</v>
      </c>
      <c r="EP93" s="407">
        <f t="shared" si="302"/>
        <v>74014</v>
      </c>
      <c r="EQ93" s="412">
        <f t="shared" si="303"/>
        <v>1144</v>
      </c>
      <c r="ER93" s="410">
        <f t="shared" si="304"/>
        <v>55980</v>
      </c>
    </row>
    <row r="94" spans="1:148" ht="16.5" customHeight="1">
      <c r="A94" s="376"/>
      <c r="B94" s="413"/>
      <c r="C94" s="414">
        <v>4</v>
      </c>
      <c r="D94" s="415">
        <f t="shared" si="207"/>
        <v>20</v>
      </c>
      <c r="E94" s="407">
        <f>'Ｈ４（1992）'!$AK$124</f>
        <v>0</v>
      </c>
      <c r="F94" s="418">
        <f t="shared" si="208"/>
        <v>0</v>
      </c>
      <c r="G94" s="418">
        <f t="shared" si="209"/>
        <v>0</v>
      </c>
      <c r="H94" s="409">
        <f>'Ｈ４（1992）'!$AK$125</f>
        <v>0</v>
      </c>
      <c r="I94" s="418">
        <f t="shared" si="210"/>
        <v>0</v>
      </c>
      <c r="J94" s="417">
        <f t="shared" si="211"/>
        <v>0</v>
      </c>
      <c r="K94" s="409">
        <f>'Ｈ４（1992）'!$AK$127</f>
        <v>0</v>
      </c>
      <c r="L94" s="418">
        <f t="shared" si="212"/>
        <v>0</v>
      </c>
      <c r="M94" s="418">
        <f t="shared" si="213"/>
        <v>0</v>
      </c>
      <c r="N94" s="409">
        <f>'Ｈ４（1992）'!$AK$128</f>
        <v>0</v>
      </c>
      <c r="O94" s="418">
        <f t="shared" si="214"/>
        <v>0</v>
      </c>
      <c r="P94" s="417">
        <f t="shared" si="215"/>
        <v>0</v>
      </c>
      <c r="Q94" s="409">
        <f>'Ｈ４（1992）'!$AK$130</f>
        <v>0</v>
      </c>
      <c r="R94" s="418">
        <f t="shared" si="216"/>
        <v>0</v>
      </c>
      <c r="S94" s="418">
        <f t="shared" si="217"/>
        <v>0</v>
      </c>
      <c r="T94" s="409">
        <f>'Ｈ４（1992）'!$AK$131</f>
        <v>784</v>
      </c>
      <c r="U94" s="418">
        <f t="shared" si="218"/>
        <v>31</v>
      </c>
      <c r="V94" s="418">
        <f t="shared" si="219"/>
        <v>620</v>
      </c>
      <c r="W94" s="409">
        <f>'Ｈ４（1992）'!$AK$132</f>
        <v>0</v>
      </c>
      <c r="X94" s="418">
        <f t="shared" si="220"/>
        <v>0</v>
      </c>
      <c r="Y94" s="418">
        <f t="shared" si="221"/>
        <v>0</v>
      </c>
      <c r="Z94" s="409">
        <f>'Ｈ４（1992）'!$AK$133</f>
        <v>0</v>
      </c>
      <c r="AA94" s="418">
        <f t="shared" si="222"/>
        <v>0</v>
      </c>
      <c r="AB94" s="418">
        <f t="shared" si="223"/>
        <v>0</v>
      </c>
      <c r="AC94" s="409">
        <f>'Ｈ４（1992）'!$AK$134</f>
        <v>0</v>
      </c>
      <c r="AD94" s="418">
        <f t="shared" si="224"/>
        <v>0</v>
      </c>
      <c r="AE94" s="417">
        <f t="shared" si="225"/>
        <v>0</v>
      </c>
      <c r="AF94" s="409">
        <f>'Ｈ４（1992）'!$AK$135</f>
        <v>0</v>
      </c>
      <c r="AG94" s="418">
        <f t="shared" si="226"/>
        <v>0</v>
      </c>
      <c r="AH94" s="417">
        <f t="shared" si="227"/>
        <v>0</v>
      </c>
      <c r="AI94" s="409">
        <f>'Ｈ４（1992）'!$AK$136</f>
        <v>15278</v>
      </c>
      <c r="AJ94" s="418">
        <f t="shared" si="228"/>
        <v>611</v>
      </c>
      <c r="AK94" s="418">
        <f t="shared" si="229"/>
        <v>12220</v>
      </c>
      <c r="AL94" s="409">
        <f>'Ｈ４（1992）'!$AK$137</f>
        <v>26081</v>
      </c>
      <c r="AM94" s="418">
        <f t="shared" si="230"/>
        <v>543</v>
      </c>
      <c r="AN94" s="418">
        <f t="shared" si="231"/>
        <v>10860</v>
      </c>
      <c r="AO94" s="409">
        <f>'Ｈ４（1992）'!$AK$138</f>
        <v>0</v>
      </c>
      <c r="AP94" s="418">
        <f t="shared" si="232"/>
        <v>0</v>
      </c>
      <c r="AQ94" s="418">
        <f t="shared" si="233"/>
        <v>0</v>
      </c>
      <c r="AR94" s="409">
        <f>'Ｈ４（1992）'!$AK$139</f>
        <v>0</v>
      </c>
      <c r="AS94" s="418">
        <f t="shared" si="234"/>
        <v>0</v>
      </c>
      <c r="AT94" s="418">
        <f t="shared" si="235"/>
        <v>0</v>
      </c>
      <c r="AU94" s="409">
        <f>'Ｈ４（1992）'!$AK$140</f>
        <v>0</v>
      </c>
      <c r="AV94" s="418">
        <f t="shared" si="236"/>
        <v>0</v>
      </c>
      <c r="AW94" s="418">
        <f t="shared" si="237"/>
        <v>0</v>
      </c>
      <c r="AX94" s="409">
        <f>'Ｈ４（1992）'!$AK$141</f>
        <v>139342</v>
      </c>
      <c r="AY94" s="418">
        <f t="shared" si="238"/>
        <v>6969</v>
      </c>
      <c r="AZ94" s="418">
        <f t="shared" si="239"/>
        <v>139342</v>
      </c>
      <c r="BA94" s="409">
        <f>'Ｈ４（1992）'!$AK$142</f>
        <v>0</v>
      </c>
      <c r="BB94" s="418">
        <f t="shared" si="240"/>
        <v>0</v>
      </c>
      <c r="BC94" s="418">
        <f t="shared" si="241"/>
        <v>0</v>
      </c>
      <c r="BD94" s="409">
        <f>'Ｈ４（1992）'!$AK$143</f>
        <v>5623</v>
      </c>
      <c r="BE94" s="418">
        <f t="shared" si="242"/>
        <v>225</v>
      </c>
      <c r="BF94" s="417">
        <f t="shared" si="243"/>
        <v>4500</v>
      </c>
      <c r="BG94" s="409">
        <f>'Ｈ４（1992）'!$AK$145</f>
        <v>0</v>
      </c>
      <c r="BH94" s="418">
        <f t="shared" si="244"/>
        <v>0</v>
      </c>
      <c r="BI94" s="418">
        <f t="shared" si="245"/>
        <v>0</v>
      </c>
      <c r="BJ94" s="409">
        <f>'Ｈ４（1992）'!$AK$146</f>
        <v>0</v>
      </c>
      <c r="BK94" s="418">
        <f t="shared" si="246"/>
        <v>0</v>
      </c>
      <c r="BL94" s="418">
        <f t="shared" si="247"/>
        <v>0</v>
      </c>
      <c r="BM94" s="409">
        <f>'Ｈ４（1992）'!$AK$147</f>
        <v>0</v>
      </c>
      <c r="BN94" s="418">
        <f t="shared" si="248"/>
        <v>0</v>
      </c>
      <c r="BO94" s="417">
        <f t="shared" si="249"/>
        <v>0</v>
      </c>
      <c r="BP94" s="407">
        <f>'Ｈ４（1992）'!$AK$148</f>
        <v>0</v>
      </c>
      <c r="BQ94" s="418">
        <f t="shared" si="250"/>
        <v>0</v>
      </c>
      <c r="BR94" s="418">
        <f t="shared" si="251"/>
        <v>0</v>
      </c>
      <c r="BS94" s="409">
        <f>'Ｈ４（1992）'!$AK$149</f>
        <v>0</v>
      </c>
      <c r="BT94" s="418">
        <f t="shared" si="252"/>
        <v>0</v>
      </c>
      <c r="BU94" s="418">
        <f t="shared" si="253"/>
        <v>0</v>
      </c>
      <c r="BV94" s="409">
        <f>'Ｈ４（1992）'!$AK$150</f>
        <v>0</v>
      </c>
      <c r="BW94" s="418">
        <f t="shared" si="254"/>
        <v>0</v>
      </c>
      <c r="BX94" s="418">
        <f t="shared" si="255"/>
        <v>0</v>
      </c>
      <c r="BY94" s="409">
        <f>'Ｈ４（1992）'!$AK$151</f>
        <v>0</v>
      </c>
      <c r="BZ94" s="418">
        <f t="shared" si="256"/>
        <v>0</v>
      </c>
      <c r="CA94" s="418">
        <f t="shared" si="257"/>
        <v>0</v>
      </c>
      <c r="CB94" s="409">
        <f>'Ｈ４（1992）'!$AK$152</f>
        <v>0</v>
      </c>
      <c r="CC94" s="418">
        <f t="shared" si="258"/>
        <v>0</v>
      </c>
      <c r="CD94" s="418">
        <f t="shared" si="259"/>
        <v>0</v>
      </c>
      <c r="CE94" s="409">
        <f>'Ｈ４（1992）'!$AK$153</f>
        <v>0</v>
      </c>
      <c r="CF94" s="418">
        <f t="shared" si="260"/>
        <v>0</v>
      </c>
      <c r="CG94" s="418">
        <f t="shared" si="261"/>
        <v>0</v>
      </c>
      <c r="CH94" s="409">
        <f>'Ｈ４（1992）'!$AK$155</f>
        <v>0</v>
      </c>
      <c r="CI94" s="418">
        <f t="shared" si="262"/>
        <v>0</v>
      </c>
      <c r="CJ94" s="418">
        <f t="shared" si="263"/>
        <v>0</v>
      </c>
      <c r="CK94" s="409">
        <f>'Ｈ４（1992）'!$AK$156</f>
        <v>0</v>
      </c>
      <c r="CL94" s="418">
        <f t="shared" si="264"/>
        <v>0</v>
      </c>
      <c r="CM94" s="418">
        <f t="shared" si="265"/>
        <v>0</v>
      </c>
      <c r="CN94" s="409">
        <f>'Ｈ４（1992）'!$AK$157</f>
        <v>0</v>
      </c>
      <c r="CO94" s="418">
        <f t="shared" si="266"/>
        <v>0</v>
      </c>
      <c r="CP94" s="418">
        <f t="shared" si="267"/>
        <v>0</v>
      </c>
      <c r="CQ94" s="409">
        <f>'Ｈ４（1992）'!$AK$158</f>
        <v>0</v>
      </c>
      <c r="CR94" s="418">
        <f t="shared" si="268"/>
        <v>0</v>
      </c>
      <c r="CS94" s="418">
        <f t="shared" si="269"/>
        <v>0</v>
      </c>
      <c r="CT94" s="409">
        <f>'Ｈ４（1992）'!$AK$159</f>
        <v>0</v>
      </c>
      <c r="CU94" s="418">
        <f t="shared" si="270"/>
        <v>0</v>
      </c>
      <c r="CV94" s="418">
        <f t="shared" si="271"/>
        <v>0</v>
      </c>
      <c r="CW94" s="409">
        <f>'Ｈ４（1992）'!$AK$160</f>
        <v>0</v>
      </c>
      <c r="CX94" s="418">
        <f t="shared" si="272"/>
        <v>0</v>
      </c>
      <c r="CY94" s="418">
        <f t="shared" si="273"/>
        <v>0</v>
      </c>
      <c r="CZ94" s="409">
        <f>'Ｈ４（1992）'!$AK$161</f>
        <v>0</v>
      </c>
      <c r="DA94" s="418">
        <f t="shared" si="274"/>
        <v>0</v>
      </c>
      <c r="DB94" s="418">
        <f t="shared" si="275"/>
        <v>0</v>
      </c>
      <c r="DC94" s="409">
        <f>'Ｈ４（1992）'!$AK$162</f>
        <v>0</v>
      </c>
      <c r="DD94" s="418">
        <f t="shared" si="276"/>
        <v>0</v>
      </c>
      <c r="DE94" s="417">
        <f t="shared" si="277"/>
        <v>0</v>
      </c>
      <c r="DF94" s="409">
        <f>'Ｈ４（1992）'!$AK$164</f>
        <v>0</v>
      </c>
      <c r="DG94" s="418">
        <f t="shared" si="278"/>
        <v>0</v>
      </c>
      <c r="DH94" s="418">
        <f t="shared" si="279"/>
        <v>0</v>
      </c>
      <c r="DI94" s="409">
        <f>'Ｈ４（1992）'!$AK$165</f>
        <v>0</v>
      </c>
      <c r="DJ94" s="418">
        <f t="shared" si="280"/>
        <v>0</v>
      </c>
      <c r="DK94" s="417">
        <f t="shared" si="281"/>
        <v>0</v>
      </c>
      <c r="DL94" s="409">
        <f>'Ｈ４（1992）'!$AK$166</f>
        <v>0</v>
      </c>
      <c r="DM94" s="418">
        <f t="shared" si="282"/>
        <v>0</v>
      </c>
      <c r="DN94" s="418">
        <f t="shared" si="283"/>
        <v>0</v>
      </c>
      <c r="DO94" s="409">
        <f>'Ｈ４（1992）'!$AK$167</f>
        <v>0</v>
      </c>
      <c r="DP94" s="418">
        <f t="shared" si="284"/>
        <v>0</v>
      </c>
      <c r="DQ94" s="418">
        <f t="shared" si="285"/>
        <v>0</v>
      </c>
      <c r="DR94" s="409">
        <f>'Ｈ４（1992）'!$AK$168</f>
        <v>0</v>
      </c>
      <c r="DS94" s="418">
        <f t="shared" si="286"/>
        <v>0</v>
      </c>
      <c r="DT94" s="418">
        <f t="shared" si="287"/>
        <v>0</v>
      </c>
      <c r="DU94" s="409">
        <f>'Ｈ４（1992）'!$AK$169</f>
        <v>0</v>
      </c>
      <c r="DV94" s="418">
        <f t="shared" si="288"/>
        <v>0</v>
      </c>
      <c r="DW94" s="418">
        <f t="shared" si="289"/>
        <v>0</v>
      </c>
      <c r="DX94" s="409">
        <f>'Ｈ４（1992）'!$AK$170</f>
        <v>0</v>
      </c>
      <c r="DY94" s="418">
        <f t="shared" si="290"/>
        <v>0</v>
      </c>
      <c r="DZ94" s="418">
        <f t="shared" si="291"/>
        <v>0</v>
      </c>
      <c r="EA94" s="409">
        <f>'Ｈ４（1992）'!$AK$171</f>
        <v>0</v>
      </c>
      <c r="EB94" s="418">
        <f t="shared" si="292"/>
        <v>0</v>
      </c>
      <c r="EC94" s="418">
        <f t="shared" si="293"/>
        <v>0</v>
      </c>
      <c r="ED94" s="409">
        <f>'Ｈ４（1992）'!$AK$172</f>
        <v>0</v>
      </c>
      <c r="EE94" s="418">
        <f t="shared" si="294"/>
        <v>0</v>
      </c>
      <c r="EF94" s="418">
        <f t="shared" si="295"/>
        <v>0</v>
      </c>
      <c r="EG94" s="409">
        <f>'Ｈ４（1992）'!$AK$173</f>
        <v>0</v>
      </c>
      <c r="EH94" s="418">
        <f t="shared" si="296"/>
        <v>0</v>
      </c>
      <c r="EI94" s="418">
        <f t="shared" si="297"/>
        <v>0</v>
      </c>
      <c r="EJ94" s="409">
        <f>'Ｈ４（1992）'!$AK$174</f>
        <v>0</v>
      </c>
      <c r="EK94" s="418">
        <f t="shared" si="298"/>
        <v>0</v>
      </c>
      <c r="EL94" s="417">
        <f t="shared" si="299"/>
        <v>0</v>
      </c>
      <c r="EM94" s="409">
        <f>'Ｈ４（1992）'!$AK$175</f>
        <v>0</v>
      </c>
      <c r="EN94" s="418">
        <f t="shared" si="300"/>
        <v>0</v>
      </c>
      <c r="EO94" s="436">
        <f t="shared" si="301"/>
        <v>0</v>
      </c>
      <c r="EP94" s="407">
        <f t="shared" si="302"/>
        <v>187108</v>
      </c>
      <c r="EQ94" s="412">
        <f t="shared" si="303"/>
        <v>8379</v>
      </c>
      <c r="ER94" s="410">
        <f t="shared" si="304"/>
        <v>167542</v>
      </c>
    </row>
    <row r="95" spans="1:148" ht="16.5" customHeight="1">
      <c r="A95" s="376"/>
      <c r="B95" s="413"/>
      <c r="C95" s="414">
        <v>5</v>
      </c>
      <c r="D95" s="415">
        <f t="shared" si="207"/>
        <v>19</v>
      </c>
      <c r="E95" s="407">
        <f>'Ｈ５（1993）'!$AK$124</f>
        <v>0</v>
      </c>
      <c r="F95" s="418">
        <f t="shared" si="208"/>
        <v>0</v>
      </c>
      <c r="G95" s="418">
        <f t="shared" si="209"/>
        <v>0</v>
      </c>
      <c r="H95" s="409">
        <f>'Ｈ５（1993）'!$AK$125</f>
        <v>0</v>
      </c>
      <c r="I95" s="418">
        <f t="shared" si="210"/>
        <v>0</v>
      </c>
      <c r="J95" s="417">
        <f t="shared" si="211"/>
        <v>0</v>
      </c>
      <c r="K95" s="409">
        <f>'Ｈ５（1993）'!$AK$127</f>
        <v>0</v>
      </c>
      <c r="L95" s="418">
        <f t="shared" si="212"/>
        <v>0</v>
      </c>
      <c r="M95" s="418">
        <f t="shared" si="213"/>
        <v>0</v>
      </c>
      <c r="N95" s="409">
        <f>'Ｈ５（1993）'!$AK$128</f>
        <v>0</v>
      </c>
      <c r="O95" s="418">
        <f t="shared" si="214"/>
        <v>0</v>
      </c>
      <c r="P95" s="417">
        <f t="shared" si="215"/>
        <v>0</v>
      </c>
      <c r="Q95" s="409">
        <f>'Ｈ５（1993）'!$AK$130</f>
        <v>0</v>
      </c>
      <c r="R95" s="418">
        <f t="shared" si="216"/>
        <v>0</v>
      </c>
      <c r="S95" s="418">
        <f t="shared" si="217"/>
        <v>0</v>
      </c>
      <c r="T95" s="409">
        <f>'Ｈ５（1993）'!$AK$131</f>
        <v>964</v>
      </c>
      <c r="U95" s="418">
        <f t="shared" si="218"/>
        <v>39</v>
      </c>
      <c r="V95" s="418">
        <f t="shared" si="219"/>
        <v>741</v>
      </c>
      <c r="W95" s="409">
        <f>'Ｈ５（1993）'!$AK$132</f>
        <v>0</v>
      </c>
      <c r="X95" s="418">
        <f t="shared" si="220"/>
        <v>0</v>
      </c>
      <c r="Y95" s="418">
        <f t="shared" si="221"/>
        <v>0</v>
      </c>
      <c r="Z95" s="409">
        <f>'Ｈ５（1993）'!$AK$133</f>
        <v>0</v>
      </c>
      <c r="AA95" s="418">
        <f t="shared" si="222"/>
        <v>0</v>
      </c>
      <c r="AB95" s="418">
        <f t="shared" si="223"/>
        <v>0</v>
      </c>
      <c r="AC95" s="409">
        <f>'Ｈ５（1993）'!$AK$134</f>
        <v>50000</v>
      </c>
      <c r="AD95" s="418">
        <f t="shared" si="224"/>
        <v>2000</v>
      </c>
      <c r="AE95" s="417">
        <f t="shared" si="225"/>
        <v>38000</v>
      </c>
      <c r="AF95" s="409">
        <f>'Ｈ５（1993）'!$AK$135</f>
        <v>0</v>
      </c>
      <c r="AG95" s="418">
        <f t="shared" si="226"/>
        <v>0</v>
      </c>
      <c r="AH95" s="417">
        <f t="shared" si="227"/>
        <v>0</v>
      </c>
      <c r="AI95" s="409">
        <f>'Ｈ５（1993）'!$AK$136</f>
        <v>14053</v>
      </c>
      <c r="AJ95" s="418">
        <f t="shared" si="228"/>
        <v>562</v>
      </c>
      <c r="AK95" s="418">
        <f t="shared" si="229"/>
        <v>10678</v>
      </c>
      <c r="AL95" s="409">
        <f>'Ｈ５（1993）'!$AK$137</f>
        <v>44481</v>
      </c>
      <c r="AM95" s="418">
        <f t="shared" si="230"/>
        <v>927</v>
      </c>
      <c r="AN95" s="418">
        <f t="shared" si="231"/>
        <v>17613</v>
      </c>
      <c r="AO95" s="409">
        <f>'Ｈ５（1993）'!$AK$138</f>
        <v>0</v>
      </c>
      <c r="AP95" s="418">
        <f t="shared" si="232"/>
        <v>0</v>
      </c>
      <c r="AQ95" s="418">
        <f t="shared" si="233"/>
        <v>0</v>
      </c>
      <c r="AR95" s="409">
        <f>'Ｈ５（1993）'!$AK$139</f>
        <v>0</v>
      </c>
      <c r="AS95" s="418">
        <f t="shared" si="234"/>
        <v>0</v>
      </c>
      <c r="AT95" s="418">
        <f t="shared" si="235"/>
        <v>0</v>
      </c>
      <c r="AU95" s="409">
        <f>'Ｈ５（1993）'!$AK$140</f>
        <v>0</v>
      </c>
      <c r="AV95" s="418">
        <f t="shared" si="236"/>
        <v>0</v>
      </c>
      <c r="AW95" s="418">
        <f t="shared" si="237"/>
        <v>0</v>
      </c>
      <c r="AX95" s="409">
        <f>'Ｈ５（1993）'!$AK$141</f>
        <v>157143</v>
      </c>
      <c r="AY95" s="418">
        <f t="shared" si="238"/>
        <v>7857</v>
      </c>
      <c r="AZ95" s="418">
        <f t="shared" si="239"/>
        <v>149283</v>
      </c>
      <c r="BA95" s="409">
        <f>'Ｈ５（1993）'!$AK$142</f>
        <v>0</v>
      </c>
      <c r="BB95" s="418">
        <f t="shared" si="240"/>
        <v>0</v>
      </c>
      <c r="BC95" s="418">
        <f t="shared" si="241"/>
        <v>0</v>
      </c>
      <c r="BD95" s="409">
        <f>'Ｈ５（1993）'!$AK$143</f>
        <v>91281</v>
      </c>
      <c r="BE95" s="418">
        <f t="shared" si="242"/>
        <v>3651</v>
      </c>
      <c r="BF95" s="417">
        <f t="shared" si="243"/>
        <v>69369</v>
      </c>
      <c r="BG95" s="409">
        <f>'Ｈ５（1993）'!$AK$145</f>
        <v>0</v>
      </c>
      <c r="BH95" s="418">
        <f t="shared" si="244"/>
        <v>0</v>
      </c>
      <c r="BI95" s="418">
        <f t="shared" si="245"/>
        <v>0</v>
      </c>
      <c r="BJ95" s="409">
        <f>'Ｈ５（1993）'!$AK$146</f>
        <v>0</v>
      </c>
      <c r="BK95" s="418">
        <f t="shared" si="246"/>
        <v>0</v>
      </c>
      <c r="BL95" s="418">
        <f t="shared" si="247"/>
        <v>0</v>
      </c>
      <c r="BM95" s="409">
        <f>'Ｈ５（1993）'!$AK$147</f>
        <v>0</v>
      </c>
      <c r="BN95" s="418">
        <f t="shared" si="248"/>
        <v>0</v>
      </c>
      <c r="BO95" s="417">
        <f t="shared" si="249"/>
        <v>0</v>
      </c>
      <c r="BP95" s="407">
        <f>'Ｈ５（1993）'!$AK$148</f>
        <v>0</v>
      </c>
      <c r="BQ95" s="418">
        <f t="shared" si="250"/>
        <v>0</v>
      </c>
      <c r="BR95" s="418">
        <f t="shared" si="251"/>
        <v>0</v>
      </c>
      <c r="BS95" s="409">
        <f>'Ｈ５（1993）'!$AK$149</f>
        <v>0</v>
      </c>
      <c r="BT95" s="418">
        <f t="shared" si="252"/>
        <v>0</v>
      </c>
      <c r="BU95" s="418">
        <f t="shared" si="253"/>
        <v>0</v>
      </c>
      <c r="BV95" s="409">
        <f>'Ｈ５（1993）'!$AK$150</f>
        <v>0</v>
      </c>
      <c r="BW95" s="418">
        <f t="shared" si="254"/>
        <v>0</v>
      </c>
      <c r="BX95" s="418">
        <f t="shared" si="255"/>
        <v>0</v>
      </c>
      <c r="BY95" s="409">
        <f>'Ｈ５（1993）'!$AK$151</f>
        <v>0</v>
      </c>
      <c r="BZ95" s="418">
        <f t="shared" si="256"/>
        <v>0</v>
      </c>
      <c r="CA95" s="418">
        <f t="shared" si="257"/>
        <v>0</v>
      </c>
      <c r="CB95" s="409">
        <f>'Ｈ５（1993）'!$AK$152</f>
        <v>0</v>
      </c>
      <c r="CC95" s="418">
        <f t="shared" si="258"/>
        <v>0</v>
      </c>
      <c r="CD95" s="418">
        <f t="shared" si="259"/>
        <v>0</v>
      </c>
      <c r="CE95" s="409">
        <f>'Ｈ５（1993）'!$AK$153</f>
        <v>0</v>
      </c>
      <c r="CF95" s="418">
        <f t="shared" si="260"/>
        <v>0</v>
      </c>
      <c r="CG95" s="418">
        <f t="shared" si="261"/>
        <v>0</v>
      </c>
      <c r="CH95" s="409">
        <f>'Ｈ５（1993）'!$AK$155</f>
        <v>0</v>
      </c>
      <c r="CI95" s="418">
        <f t="shared" si="262"/>
        <v>0</v>
      </c>
      <c r="CJ95" s="418">
        <f t="shared" si="263"/>
        <v>0</v>
      </c>
      <c r="CK95" s="409">
        <f>'Ｈ５（1993）'!$AK$156</f>
        <v>0</v>
      </c>
      <c r="CL95" s="418">
        <f t="shared" si="264"/>
        <v>0</v>
      </c>
      <c r="CM95" s="418">
        <f t="shared" si="265"/>
        <v>0</v>
      </c>
      <c r="CN95" s="409">
        <f>'Ｈ５（1993）'!$AK$157</f>
        <v>0</v>
      </c>
      <c r="CO95" s="418">
        <f t="shared" si="266"/>
        <v>0</v>
      </c>
      <c r="CP95" s="418">
        <f t="shared" si="267"/>
        <v>0</v>
      </c>
      <c r="CQ95" s="409">
        <f>'Ｈ５（1993）'!$AK$158</f>
        <v>0</v>
      </c>
      <c r="CR95" s="418">
        <f t="shared" si="268"/>
        <v>0</v>
      </c>
      <c r="CS95" s="418">
        <f t="shared" si="269"/>
        <v>0</v>
      </c>
      <c r="CT95" s="409">
        <f>'Ｈ５（1993）'!$AK$159</f>
        <v>0</v>
      </c>
      <c r="CU95" s="418">
        <f t="shared" si="270"/>
        <v>0</v>
      </c>
      <c r="CV95" s="418">
        <f t="shared" si="271"/>
        <v>0</v>
      </c>
      <c r="CW95" s="409">
        <f>'Ｈ５（1993）'!$AK$160</f>
        <v>0</v>
      </c>
      <c r="CX95" s="418">
        <f t="shared" si="272"/>
        <v>0</v>
      </c>
      <c r="CY95" s="418">
        <f t="shared" si="273"/>
        <v>0</v>
      </c>
      <c r="CZ95" s="409">
        <f>'Ｈ５（1993）'!$AK$161</f>
        <v>0</v>
      </c>
      <c r="DA95" s="418">
        <f t="shared" si="274"/>
        <v>0</v>
      </c>
      <c r="DB95" s="418">
        <f t="shared" si="275"/>
        <v>0</v>
      </c>
      <c r="DC95" s="409">
        <f>'Ｈ５（1993）'!$AK$162</f>
        <v>0</v>
      </c>
      <c r="DD95" s="418">
        <f t="shared" si="276"/>
        <v>0</v>
      </c>
      <c r="DE95" s="417">
        <f t="shared" si="277"/>
        <v>0</v>
      </c>
      <c r="DF95" s="409">
        <f>'Ｈ５（1993）'!$AK$164</f>
        <v>0</v>
      </c>
      <c r="DG95" s="418">
        <f t="shared" si="278"/>
        <v>0</v>
      </c>
      <c r="DH95" s="418">
        <f t="shared" si="279"/>
        <v>0</v>
      </c>
      <c r="DI95" s="409">
        <f>'Ｈ５（1993）'!$AK$165</f>
        <v>0</v>
      </c>
      <c r="DJ95" s="418">
        <f t="shared" si="280"/>
        <v>0</v>
      </c>
      <c r="DK95" s="417">
        <f t="shared" si="281"/>
        <v>0</v>
      </c>
      <c r="DL95" s="409">
        <f>'Ｈ５（1993）'!$AK$166</f>
        <v>0</v>
      </c>
      <c r="DM95" s="418">
        <f t="shared" si="282"/>
        <v>0</v>
      </c>
      <c r="DN95" s="418">
        <f t="shared" si="283"/>
        <v>0</v>
      </c>
      <c r="DO95" s="409">
        <f>'Ｈ５（1993）'!$AK$167</f>
        <v>0</v>
      </c>
      <c r="DP95" s="418">
        <f t="shared" si="284"/>
        <v>0</v>
      </c>
      <c r="DQ95" s="418">
        <f t="shared" si="285"/>
        <v>0</v>
      </c>
      <c r="DR95" s="409">
        <f>'Ｈ５（1993）'!$AK$168</f>
        <v>0</v>
      </c>
      <c r="DS95" s="418">
        <f t="shared" si="286"/>
        <v>0</v>
      </c>
      <c r="DT95" s="418">
        <f t="shared" si="287"/>
        <v>0</v>
      </c>
      <c r="DU95" s="409">
        <f>'Ｈ５（1993）'!$AK$169</f>
        <v>0</v>
      </c>
      <c r="DV95" s="418">
        <f t="shared" si="288"/>
        <v>0</v>
      </c>
      <c r="DW95" s="418">
        <f t="shared" si="289"/>
        <v>0</v>
      </c>
      <c r="DX95" s="409">
        <f>'Ｈ５（1993）'!$AK$170</f>
        <v>0</v>
      </c>
      <c r="DY95" s="418">
        <f t="shared" si="290"/>
        <v>0</v>
      </c>
      <c r="DZ95" s="418">
        <f t="shared" si="291"/>
        <v>0</v>
      </c>
      <c r="EA95" s="409">
        <f>'Ｈ５（1993）'!$AK$171</f>
        <v>0</v>
      </c>
      <c r="EB95" s="418">
        <f t="shared" si="292"/>
        <v>0</v>
      </c>
      <c r="EC95" s="418">
        <f t="shared" si="293"/>
        <v>0</v>
      </c>
      <c r="ED95" s="409">
        <f>'Ｈ５（1993）'!$AK$172</f>
        <v>0</v>
      </c>
      <c r="EE95" s="418">
        <f t="shared" si="294"/>
        <v>0</v>
      </c>
      <c r="EF95" s="418">
        <f t="shared" si="295"/>
        <v>0</v>
      </c>
      <c r="EG95" s="409">
        <f>'Ｈ５（1993）'!$AK$173</f>
        <v>4828</v>
      </c>
      <c r="EH95" s="418">
        <f t="shared" si="296"/>
        <v>97</v>
      </c>
      <c r="EI95" s="418">
        <f t="shared" si="297"/>
        <v>1843</v>
      </c>
      <c r="EJ95" s="409">
        <f>'Ｈ５（1993）'!$AK$174</f>
        <v>0</v>
      </c>
      <c r="EK95" s="418">
        <f t="shared" si="298"/>
        <v>0</v>
      </c>
      <c r="EL95" s="417">
        <f t="shared" si="299"/>
        <v>0</v>
      </c>
      <c r="EM95" s="409">
        <f>'Ｈ５（1993）'!$AK$175</f>
        <v>0</v>
      </c>
      <c r="EN95" s="418">
        <f t="shared" si="300"/>
        <v>0</v>
      </c>
      <c r="EO95" s="436">
        <f t="shared" si="301"/>
        <v>0</v>
      </c>
      <c r="EP95" s="407">
        <f t="shared" si="302"/>
        <v>362750</v>
      </c>
      <c r="EQ95" s="412">
        <f t="shared" si="303"/>
        <v>15133</v>
      </c>
      <c r="ER95" s="410">
        <f t="shared" si="304"/>
        <v>287527</v>
      </c>
    </row>
    <row r="96" spans="1:148" ht="16.5" customHeight="1">
      <c r="A96" s="376"/>
      <c r="B96" s="413"/>
      <c r="C96" s="414">
        <v>6</v>
      </c>
      <c r="D96" s="415">
        <f t="shared" si="207"/>
        <v>18</v>
      </c>
      <c r="E96" s="407">
        <f>'Ｈ６（1994）'!$AK$124</f>
        <v>0</v>
      </c>
      <c r="F96" s="418">
        <f t="shared" si="208"/>
        <v>0</v>
      </c>
      <c r="G96" s="418">
        <f t="shared" si="209"/>
        <v>0</v>
      </c>
      <c r="H96" s="409">
        <f>'Ｈ６（1994）'!$AK$125</f>
        <v>0</v>
      </c>
      <c r="I96" s="418">
        <f t="shared" si="210"/>
        <v>0</v>
      </c>
      <c r="J96" s="417">
        <f t="shared" si="211"/>
        <v>0</v>
      </c>
      <c r="K96" s="409">
        <f>'Ｈ６（1994）'!$AK$127</f>
        <v>0</v>
      </c>
      <c r="L96" s="418">
        <f t="shared" si="212"/>
        <v>0</v>
      </c>
      <c r="M96" s="418">
        <f t="shared" si="213"/>
        <v>0</v>
      </c>
      <c r="N96" s="409">
        <f>'Ｈ６（1994）'!$AK$128</f>
        <v>300</v>
      </c>
      <c r="O96" s="418">
        <f t="shared" si="214"/>
        <v>12</v>
      </c>
      <c r="P96" s="417">
        <f t="shared" si="215"/>
        <v>216</v>
      </c>
      <c r="Q96" s="409">
        <f>'Ｈ６（1994）'!$AK$130</f>
        <v>0</v>
      </c>
      <c r="R96" s="418">
        <f t="shared" si="216"/>
        <v>0</v>
      </c>
      <c r="S96" s="418">
        <f t="shared" si="217"/>
        <v>0</v>
      </c>
      <c r="T96" s="409">
        <f>'Ｈ６（1994）'!$AK$131</f>
        <v>886</v>
      </c>
      <c r="U96" s="418">
        <f t="shared" si="218"/>
        <v>35</v>
      </c>
      <c r="V96" s="418">
        <f t="shared" si="219"/>
        <v>630</v>
      </c>
      <c r="W96" s="409">
        <f>'Ｈ６（1994）'!$AK$132</f>
        <v>0</v>
      </c>
      <c r="X96" s="418">
        <f t="shared" si="220"/>
        <v>0</v>
      </c>
      <c r="Y96" s="418">
        <f t="shared" si="221"/>
        <v>0</v>
      </c>
      <c r="Z96" s="409">
        <f>'Ｈ６（1994）'!$AK$133</f>
        <v>0</v>
      </c>
      <c r="AA96" s="418">
        <f t="shared" si="222"/>
        <v>0</v>
      </c>
      <c r="AB96" s="418">
        <f t="shared" si="223"/>
        <v>0</v>
      </c>
      <c r="AC96" s="409">
        <f>'Ｈ６（1994）'!$AK$134</f>
        <v>5042</v>
      </c>
      <c r="AD96" s="418">
        <f t="shared" si="224"/>
        <v>202</v>
      </c>
      <c r="AE96" s="417">
        <f t="shared" si="225"/>
        <v>3636</v>
      </c>
      <c r="AF96" s="409">
        <f>'Ｈ６（1994）'!$AK$135</f>
        <v>0</v>
      </c>
      <c r="AG96" s="418">
        <f t="shared" si="226"/>
        <v>0</v>
      </c>
      <c r="AH96" s="417">
        <f t="shared" si="227"/>
        <v>0</v>
      </c>
      <c r="AI96" s="409">
        <f>'Ｈ６（1994）'!$AK$136</f>
        <v>18690</v>
      </c>
      <c r="AJ96" s="418">
        <f t="shared" si="228"/>
        <v>748</v>
      </c>
      <c r="AK96" s="418">
        <f t="shared" si="229"/>
        <v>13464</v>
      </c>
      <c r="AL96" s="409">
        <f>'Ｈ６（1994）'!$AK$137</f>
        <v>38374</v>
      </c>
      <c r="AM96" s="418">
        <f t="shared" si="230"/>
        <v>799</v>
      </c>
      <c r="AN96" s="418">
        <f t="shared" si="231"/>
        <v>14382</v>
      </c>
      <c r="AO96" s="409">
        <f>'Ｈ６（1994）'!$AK$138</f>
        <v>0</v>
      </c>
      <c r="AP96" s="418">
        <f t="shared" si="232"/>
        <v>0</v>
      </c>
      <c r="AQ96" s="418">
        <f t="shared" si="233"/>
        <v>0</v>
      </c>
      <c r="AR96" s="409">
        <f>'Ｈ６（1994）'!$AK$139</f>
        <v>0</v>
      </c>
      <c r="AS96" s="418">
        <f t="shared" si="234"/>
        <v>0</v>
      </c>
      <c r="AT96" s="418">
        <f t="shared" si="235"/>
        <v>0</v>
      </c>
      <c r="AU96" s="409">
        <f>'Ｈ６（1994）'!$AK$140</f>
        <v>0</v>
      </c>
      <c r="AV96" s="418">
        <f t="shared" si="236"/>
        <v>0</v>
      </c>
      <c r="AW96" s="418">
        <f t="shared" si="237"/>
        <v>0</v>
      </c>
      <c r="AX96" s="409">
        <f>'Ｈ６（1994）'!$AK$141</f>
        <v>260504</v>
      </c>
      <c r="AY96" s="418">
        <f t="shared" si="238"/>
        <v>13025</v>
      </c>
      <c r="AZ96" s="418">
        <f t="shared" si="239"/>
        <v>234450</v>
      </c>
      <c r="BA96" s="409">
        <f>'Ｈ６（1994）'!$AK$142</f>
        <v>0</v>
      </c>
      <c r="BB96" s="418">
        <f t="shared" si="240"/>
        <v>0</v>
      </c>
      <c r="BC96" s="418">
        <f t="shared" si="241"/>
        <v>0</v>
      </c>
      <c r="BD96" s="409">
        <f>'Ｈ６（1994）'!$AK$143</f>
        <v>56622</v>
      </c>
      <c r="BE96" s="418">
        <f t="shared" si="242"/>
        <v>2265</v>
      </c>
      <c r="BF96" s="417">
        <f t="shared" si="243"/>
        <v>40770</v>
      </c>
      <c r="BG96" s="409">
        <f>'Ｈ６（1994）'!$AK$145</f>
        <v>0</v>
      </c>
      <c r="BH96" s="418">
        <f t="shared" si="244"/>
        <v>0</v>
      </c>
      <c r="BI96" s="418">
        <f t="shared" si="245"/>
        <v>0</v>
      </c>
      <c r="BJ96" s="409">
        <f>'Ｈ６（1994）'!$AK$146</f>
        <v>0</v>
      </c>
      <c r="BK96" s="418">
        <f t="shared" si="246"/>
        <v>0</v>
      </c>
      <c r="BL96" s="418">
        <f t="shared" si="247"/>
        <v>0</v>
      </c>
      <c r="BM96" s="409">
        <f>'Ｈ６（1994）'!$AK$147</f>
        <v>0</v>
      </c>
      <c r="BN96" s="418">
        <f t="shared" si="248"/>
        <v>0</v>
      </c>
      <c r="BO96" s="417">
        <f t="shared" si="249"/>
        <v>0</v>
      </c>
      <c r="BP96" s="407">
        <f>'Ｈ６（1994）'!$AK$148</f>
        <v>0</v>
      </c>
      <c r="BQ96" s="418">
        <f t="shared" si="250"/>
        <v>0</v>
      </c>
      <c r="BR96" s="418">
        <f t="shared" si="251"/>
        <v>0</v>
      </c>
      <c r="BS96" s="409">
        <f>'Ｈ６（1994）'!$AK$149</f>
        <v>0</v>
      </c>
      <c r="BT96" s="418">
        <f t="shared" si="252"/>
        <v>0</v>
      </c>
      <c r="BU96" s="418">
        <f t="shared" si="253"/>
        <v>0</v>
      </c>
      <c r="BV96" s="409">
        <f>'Ｈ６（1994）'!$AK$150</f>
        <v>0</v>
      </c>
      <c r="BW96" s="418">
        <f t="shared" si="254"/>
        <v>0</v>
      </c>
      <c r="BX96" s="418">
        <f t="shared" si="255"/>
        <v>0</v>
      </c>
      <c r="BY96" s="409">
        <f>'Ｈ６（1994）'!$AK$151</f>
        <v>0</v>
      </c>
      <c r="BZ96" s="418">
        <f t="shared" si="256"/>
        <v>0</v>
      </c>
      <c r="CA96" s="418">
        <f t="shared" si="257"/>
        <v>0</v>
      </c>
      <c r="CB96" s="409">
        <f>'Ｈ６（1994）'!$AK$152</f>
        <v>0</v>
      </c>
      <c r="CC96" s="418">
        <f t="shared" si="258"/>
        <v>0</v>
      </c>
      <c r="CD96" s="418">
        <f t="shared" si="259"/>
        <v>0</v>
      </c>
      <c r="CE96" s="409">
        <f>'Ｈ６（1994）'!$AK$153</f>
        <v>0</v>
      </c>
      <c r="CF96" s="418">
        <f t="shared" si="260"/>
        <v>0</v>
      </c>
      <c r="CG96" s="418">
        <f t="shared" si="261"/>
        <v>0</v>
      </c>
      <c r="CH96" s="409">
        <f>'Ｈ６（1994）'!$AK$155</f>
        <v>0</v>
      </c>
      <c r="CI96" s="418">
        <f t="shared" si="262"/>
        <v>0</v>
      </c>
      <c r="CJ96" s="418">
        <f t="shared" si="263"/>
        <v>0</v>
      </c>
      <c r="CK96" s="409">
        <f>'Ｈ６（1994）'!$AK$156</f>
        <v>0</v>
      </c>
      <c r="CL96" s="418">
        <f t="shared" si="264"/>
        <v>0</v>
      </c>
      <c r="CM96" s="418">
        <f t="shared" si="265"/>
        <v>0</v>
      </c>
      <c r="CN96" s="409">
        <f>'Ｈ６（1994）'!$AK$157</f>
        <v>0</v>
      </c>
      <c r="CO96" s="418">
        <f t="shared" si="266"/>
        <v>0</v>
      </c>
      <c r="CP96" s="418">
        <f t="shared" si="267"/>
        <v>0</v>
      </c>
      <c r="CQ96" s="409">
        <f>'Ｈ６（1994）'!$AK$158</f>
        <v>0</v>
      </c>
      <c r="CR96" s="418">
        <f t="shared" si="268"/>
        <v>0</v>
      </c>
      <c r="CS96" s="418">
        <f t="shared" si="269"/>
        <v>0</v>
      </c>
      <c r="CT96" s="409">
        <f>'Ｈ６（1994）'!$AK$159</f>
        <v>0</v>
      </c>
      <c r="CU96" s="418">
        <f t="shared" si="270"/>
        <v>0</v>
      </c>
      <c r="CV96" s="418">
        <f t="shared" si="271"/>
        <v>0</v>
      </c>
      <c r="CW96" s="409">
        <f>'Ｈ６（1994）'!$AK$160</f>
        <v>0</v>
      </c>
      <c r="CX96" s="418">
        <f t="shared" si="272"/>
        <v>0</v>
      </c>
      <c r="CY96" s="418">
        <f t="shared" si="273"/>
        <v>0</v>
      </c>
      <c r="CZ96" s="409">
        <f>'Ｈ６（1994）'!$AK$161</f>
        <v>0</v>
      </c>
      <c r="DA96" s="418">
        <f t="shared" si="274"/>
        <v>0</v>
      </c>
      <c r="DB96" s="418">
        <f t="shared" si="275"/>
        <v>0</v>
      </c>
      <c r="DC96" s="409">
        <f>'Ｈ６（1994）'!$AK$162</f>
        <v>0</v>
      </c>
      <c r="DD96" s="418">
        <f t="shared" si="276"/>
        <v>0</v>
      </c>
      <c r="DE96" s="417">
        <f t="shared" si="277"/>
        <v>0</v>
      </c>
      <c r="DF96" s="409">
        <f>'Ｈ６（1994）'!$AK$164</f>
        <v>0</v>
      </c>
      <c r="DG96" s="418">
        <f t="shared" si="278"/>
        <v>0</v>
      </c>
      <c r="DH96" s="418">
        <f t="shared" si="279"/>
        <v>0</v>
      </c>
      <c r="DI96" s="409">
        <f>'Ｈ６（1994）'!$AK$165</f>
        <v>0</v>
      </c>
      <c r="DJ96" s="418">
        <f t="shared" si="280"/>
        <v>0</v>
      </c>
      <c r="DK96" s="417">
        <f t="shared" si="281"/>
        <v>0</v>
      </c>
      <c r="DL96" s="409">
        <f>'Ｈ６（1994）'!$AK$166</f>
        <v>0</v>
      </c>
      <c r="DM96" s="418">
        <f t="shared" si="282"/>
        <v>0</v>
      </c>
      <c r="DN96" s="418">
        <f t="shared" si="283"/>
        <v>0</v>
      </c>
      <c r="DO96" s="409">
        <f>'Ｈ６（1994）'!$AK$167</f>
        <v>0</v>
      </c>
      <c r="DP96" s="418">
        <f t="shared" si="284"/>
        <v>0</v>
      </c>
      <c r="DQ96" s="418">
        <f t="shared" si="285"/>
        <v>0</v>
      </c>
      <c r="DR96" s="409">
        <f>'Ｈ６（1994）'!$AK$168</f>
        <v>0</v>
      </c>
      <c r="DS96" s="418">
        <f t="shared" si="286"/>
        <v>0</v>
      </c>
      <c r="DT96" s="418">
        <f t="shared" si="287"/>
        <v>0</v>
      </c>
      <c r="DU96" s="409">
        <f>'Ｈ６（1994）'!$AK$169</f>
        <v>0</v>
      </c>
      <c r="DV96" s="418">
        <f t="shared" si="288"/>
        <v>0</v>
      </c>
      <c r="DW96" s="418">
        <f t="shared" si="289"/>
        <v>0</v>
      </c>
      <c r="DX96" s="409">
        <f>'Ｈ６（1994）'!$AK$170</f>
        <v>0</v>
      </c>
      <c r="DY96" s="418">
        <f t="shared" si="290"/>
        <v>0</v>
      </c>
      <c r="DZ96" s="418">
        <f t="shared" si="291"/>
        <v>0</v>
      </c>
      <c r="EA96" s="409">
        <f>'Ｈ６（1994）'!$AK$171</f>
        <v>0</v>
      </c>
      <c r="EB96" s="418">
        <f t="shared" si="292"/>
        <v>0</v>
      </c>
      <c r="EC96" s="418">
        <f t="shared" si="293"/>
        <v>0</v>
      </c>
      <c r="ED96" s="409">
        <f>'Ｈ６（1994）'!$AK$172</f>
        <v>0</v>
      </c>
      <c r="EE96" s="418">
        <f t="shared" si="294"/>
        <v>0</v>
      </c>
      <c r="EF96" s="418">
        <f t="shared" si="295"/>
        <v>0</v>
      </c>
      <c r="EG96" s="409">
        <f>'Ｈ６（1994）'!$AK$173</f>
        <v>845</v>
      </c>
      <c r="EH96" s="418">
        <f t="shared" si="296"/>
        <v>17</v>
      </c>
      <c r="EI96" s="418">
        <f t="shared" si="297"/>
        <v>306</v>
      </c>
      <c r="EJ96" s="409">
        <f>'Ｈ６（1994）'!$AK$174</f>
        <v>0</v>
      </c>
      <c r="EK96" s="418">
        <f t="shared" si="298"/>
        <v>0</v>
      </c>
      <c r="EL96" s="417">
        <f t="shared" si="299"/>
        <v>0</v>
      </c>
      <c r="EM96" s="409">
        <f>'Ｈ６（1994）'!$AK$175</f>
        <v>0</v>
      </c>
      <c r="EN96" s="418">
        <f t="shared" si="300"/>
        <v>0</v>
      </c>
      <c r="EO96" s="436">
        <f t="shared" si="301"/>
        <v>0</v>
      </c>
      <c r="EP96" s="407">
        <f t="shared" si="302"/>
        <v>381263</v>
      </c>
      <c r="EQ96" s="412">
        <f t="shared" si="303"/>
        <v>17103</v>
      </c>
      <c r="ER96" s="410">
        <f t="shared" si="304"/>
        <v>307854</v>
      </c>
    </row>
    <row r="97" spans="1:148" ht="16.5" customHeight="1">
      <c r="A97" s="376"/>
      <c r="B97" s="413"/>
      <c r="C97" s="414">
        <v>7</v>
      </c>
      <c r="D97" s="415">
        <f t="shared" si="207"/>
        <v>17</v>
      </c>
      <c r="E97" s="407">
        <f>'Ｈ７（1995）'!$AK$124</f>
        <v>0</v>
      </c>
      <c r="F97" s="418">
        <f t="shared" si="208"/>
        <v>0</v>
      </c>
      <c r="G97" s="418">
        <f t="shared" si="209"/>
        <v>0</v>
      </c>
      <c r="H97" s="409">
        <f>'Ｈ７（1995）'!$AK$125</f>
        <v>0</v>
      </c>
      <c r="I97" s="418">
        <f t="shared" si="210"/>
        <v>0</v>
      </c>
      <c r="J97" s="417">
        <f t="shared" si="211"/>
        <v>0</v>
      </c>
      <c r="K97" s="409">
        <f>'Ｈ７（1995）'!$AK$127</f>
        <v>0</v>
      </c>
      <c r="L97" s="418">
        <f t="shared" si="212"/>
        <v>0</v>
      </c>
      <c r="M97" s="418">
        <f t="shared" si="213"/>
        <v>0</v>
      </c>
      <c r="N97" s="409">
        <f>'Ｈ７（1995）'!$AK$128</f>
        <v>0</v>
      </c>
      <c r="O97" s="418">
        <f t="shared" si="214"/>
        <v>0</v>
      </c>
      <c r="P97" s="417">
        <f t="shared" si="215"/>
        <v>0</v>
      </c>
      <c r="Q97" s="409">
        <f>'Ｈ７（1995）'!$AK$130</f>
        <v>0</v>
      </c>
      <c r="R97" s="418">
        <f t="shared" si="216"/>
        <v>0</v>
      </c>
      <c r="S97" s="418">
        <f t="shared" si="217"/>
        <v>0</v>
      </c>
      <c r="T97" s="409">
        <f>'Ｈ７（1995）'!$AK$131</f>
        <v>6676</v>
      </c>
      <c r="U97" s="418">
        <f t="shared" si="218"/>
        <v>267</v>
      </c>
      <c r="V97" s="418">
        <f t="shared" si="219"/>
        <v>4539</v>
      </c>
      <c r="W97" s="409">
        <f>'Ｈ７（1995）'!$AK$132</f>
        <v>0</v>
      </c>
      <c r="X97" s="418">
        <f t="shared" si="220"/>
        <v>0</v>
      </c>
      <c r="Y97" s="418">
        <f t="shared" si="221"/>
        <v>0</v>
      </c>
      <c r="Z97" s="409">
        <f>'Ｈ７（1995）'!$AK$133</f>
        <v>0</v>
      </c>
      <c r="AA97" s="418">
        <f t="shared" si="222"/>
        <v>0</v>
      </c>
      <c r="AB97" s="418">
        <f t="shared" si="223"/>
        <v>0</v>
      </c>
      <c r="AC97" s="409">
        <f>'Ｈ７（1995）'!$AK$134</f>
        <v>0</v>
      </c>
      <c r="AD97" s="418">
        <f t="shared" si="224"/>
        <v>0</v>
      </c>
      <c r="AE97" s="417">
        <f t="shared" si="225"/>
        <v>0</v>
      </c>
      <c r="AF97" s="409">
        <f>'Ｈ７（1995）'!$AK$135</f>
        <v>0</v>
      </c>
      <c r="AG97" s="418">
        <f t="shared" si="226"/>
        <v>0</v>
      </c>
      <c r="AH97" s="417">
        <f t="shared" si="227"/>
        <v>0</v>
      </c>
      <c r="AI97" s="409">
        <f>'Ｈ７（1995）'!$AK$136</f>
        <v>150</v>
      </c>
      <c r="AJ97" s="418">
        <f t="shared" si="228"/>
        <v>6</v>
      </c>
      <c r="AK97" s="418">
        <f t="shared" si="229"/>
        <v>102</v>
      </c>
      <c r="AL97" s="409">
        <f>'Ｈ７（1995）'!$AK$137</f>
        <v>41512</v>
      </c>
      <c r="AM97" s="418">
        <f t="shared" si="230"/>
        <v>865</v>
      </c>
      <c r="AN97" s="418">
        <f t="shared" si="231"/>
        <v>14705</v>
      </c>
      <c r="AO97" s="409">
        <f>'Ｈ７（1995）'!$AK$138</f>
        <v>0</v>
      </c>
      <c r="AP97" s="418">
        <f t="shared" si="232"/>
        <v>0</v>
      </c>
      <c r="AQ97" s="418">
        <f t="shared" si="233"/>
        <v>0</v>
      </c>
      <c r="AR97" s="409">
        <f>'Ｈ７（1995）'!$AK$139</f>
        <v>0</v>
      </c>
      <c r="AS97" s="418">
        <f t="shared" si="234"/>
        <v>0</v>
      </c>
      <c r="AT97" s="418">
        <f t="shared" si="235"/>
        <v>0</v>
      </c>
      <c r="AU97" s="409">
        <f>'Ｈ７（1995）'!$AK$140</f>
        <v>0</v>
      </c>
      <c r="AV97" s="418">
        <f t="shared" si="236"/>
        <v>0</v>
      </c>
      <c r="AW97" s="418">
        <f t="shared" si="237"/>
        <v>0</v>
      </c>
      <c r="AX97" s="409">
        <f>'Ｈ７（1995）'!$AK$141</f>
        <v>101712</v>
      </c>
      <c r="AY97" s="418">
        <f t="shared" si="238"/>
        <v>5086</v>
      </c>
      <c r="AZ97" s="418">
        <f t="shared" si="239"/>
        <v>86462</v>
      </c>
      <c r="BA97" s="409">
        <f>'Ｈ７（1995）'!$AK$142</f>
        <v>0</v>
      </c>
      <c r="BB97" s="418">
        <f t="shared" si="240"/>
        <v>0</v>
      </c>
      <c r="BC97" s="418">
        <f t="shared" si="241"/>
        <v>0</v>
      </c>
      <c r="BD97" s="409">
        <f>'Ｈ７（1995）'!$AK$143</f>
        <v>198510</v>
      </c>
      <c r="BE97" s="418">
        <f t="shared" si="242"/>
        <v>7940</v>
      </c>
      <c r="BF97" s="417">
        <f t="shared" si="243"/>
        <v>134980</v>
      </c>
      <c r="BG97" s="409">
        <f>'Ｈ７（1995）'!$AK$145</f>
        <v>0</v>
      </c>
      <c r="BH97" s="418">
        <f t="shared" si="244"/>
        <v>0</v>
      </c>
      <c r="BI97" s="418">
        <f t="shared" si="245"/>
        <v>0</v>
      </c>
      <c r="BJ97" s="409">
        <f>'Ｈ７（1995）'!$AK$146</f>
        <v>0</v>
      </c>
      <c r="BK97" s="418">
        <f t="shared" si="246"/>
        <v>0</v>
      </c>
      <c r="BL97" s="418">
        <f t="shared" si="247"/>
        <v>0</v>
      </c>
      <c r="BM97" s="409">
        <f>'Ｈ７（1995）'!$AK$147</f>
        <v>0</v>
      </c>
      <c r="BN97" s="418">
        <f t="shared" si="248"/>
        <v>0</v>
      </c>
      <c r="BO97" s="417">
        <f t="shared" si="249"/>
        <v>0</v>
      </c>
      <c r="BP97" s="407">
        <f>'Ｈ７（1995）'!$AK$148</f>
        <v>0</v>
      </c>
      <c r="BQ97" s="418">
        <f t="shared" si="250"/>
        <v>0</v>
      </c>
      <c r="BR97" s="418">
        <f t="shared" si="251"/>
        <v>0</v>
      </c>
      <c r="BS97" s="409">
        <f>'Ｈ７（1995）'!$AK$149</f>
        <v>0</v>
      </c>
      <c r="BT97" s="418">
        <f t="shared" si="252"/>
        <v>0</v>
      </c>
      <c r="BU97" s="418">
        <f t="shared" si="253"/>
        <v>0</v>
      </c>
      <c r="BV97" s="409">
        <f>'Ｈ７（1995）'!$AK$150</f>
        <v>0</v>
      </c>
      <c r="BW97" s="418">
        <f t="shared" si="254"/>
        <v>0</v>
      </c>
      <c r="BX97" s="418">
        <f t="shared" si="255"/>
        <v>0</v>
      </c>
      <c r="BY97" s="409">
        <f>'Ｈ７（1995）'!$AK$151</f>
        <v>0</v>
      </c>
      <c r="BZ97" s="418">
        <f t="shared" si="256"/>
        <v>0</v>
      </c>
      <c r="CA97" s="418">
        <f t="shared" si="257"/>
        <v>0</v>
      </c>
      <c r="CB97" s="409">
        <f>'Ｈ７（1995）'!$AK$152</f>
        <v>0</v>
      </c>
      <c r="CC97" s="418">
        <f t="shared" si="258"/>
        <v>0</v>
      </c>
      <c r="CD97" s="418">
        <f t="shared" si="259"/>
        <v>0</v>
      </c>
      <c r="CE97" s="409">
        <f>'Ｈ７（1995）'!$AK$153</f>
        <v>0</v>
      </c>
      <c r="CF97" s="418">
        <f t="shared" si="260"/>
        <v>0</v>
      </c>
      <c r="CG97" s="418">
        <f t="shared" si="261"/>
        <v>0</v>
      </c>
      <c r="CH97" s="409">
        <f>'Ｈ７（1995）'!$AK$155</f>
        <v>0</v>
      </c>
      <c r="CI97" s="418">
        <f t="shared" si="262"/>
        <v>0</v>
      </c>
      <c r="CJ97" s="418">
        <f t="shared" si="263"/>
        <v>0</v>
      </c>
      <c r="CK97" s="409">
        <f>'Ｈ７（1995）'!$AK$156</f>
        <v>0</v>
      </c>
      <c r="CL97" s="418">
        <f t="shared" si="264"/>
        <v>0</v>
      </c>
      <c r="CM97" s="418">
        <f t="shared" si="265"/>
        <v>0</v>
      </c>
      <c r="CN97" s="409">
        <f>'Ｈ７（1995）'!$AK$157</f>
        <v>0</v>
      </c>
      <c r="CO97" s="418">
        <f t="shared" si="266"/>
        <v>0</v>
      </c>
      <c r="CP97" s="418">
        <f t="shared" si="267"/>
        <v>0</v>
      </c>
      <c r="CQ97" s="409">
        <f>'Ｈ７（1995）'!$AK$158</f>
        <v>0</v>
      </c>
      <c r="CR97" s="418">
        <f t="shared" si="268"/>
        <v>0</v>
      </c>
      <c r="CS97" s="418">
        <f t="shared" si="269"/>
        <v>0</v>
      </c>
      <c r="CT97" s="409">
        <f>'Ｈ７（1995）'!$AK$159</f>
        <v>0</v>
      </c>
      <c r="CU97" s="418">
        <f t="shared" si="270"/>
        <v>0</v>
      </c>
      <c r="CV97" s="418">
        <f t="shared" si="271"/>
        <v>0</v>
      </c>
      <c r="CW97" s="409">
        <f>'Ｈ７（1995）'!$AK$160</f>
        <v>0</v>
      </c>
      <c r="CX97" s="418">
        <f t="shared" si="272"/>
        <v>0</v>
      </c>
      <c r="CY97" s="418">
        <f t="shared" si="273"/>
        <v>0</v>
      </c>
      <c r="CZ97" s="409">
        <f>'Ｈ７（1995）'!$AK$161</f>
        <v>0</v>
      </c>
      <c r="DA97" s="418">
        <f t="shared" si="274"/>
        <v>0</v>
      </c>
      <c r="DB97" s="418">
        <f t="shared" si="275"/>
        <v>0</v>
      </c>
      <c r="DC97" s="409">
        <f>'Ｈ７（1995）'!$AK$162</f>
        <v>0</v>
      </c>
      <c r="DD97" s="418">
        <f t="shared" si="276"/>
        <v>0</v>
      </c>
      <c r="DE97" s="417">
        <f t="shared" si="277"/>
        <v>0</v>
      </c>
      <c r="DF97" s="409">
        <f>'Ｈ７（1995）'!$AK$164</f>
        <v>0</v>
      </c>
      <c r="DG97" s="418">
        <f t="shared" si="278"/>
        <v>0</v>
      </c>
      <c r="DH97" s="418">
        <f t="shared" si="279"/>
        <v>0</v>
      </c>
      <c r="DI97" s="409">
        <f>'Ｈ７（1995）'!$AK$165</f>
        <v>0</v>
      </c>
      <c r="DJ97" s="418">
        <f t="shared" si="280"/>
        <v>0</v>
      </c>
      <c r="DK97" s="417">
        <f t="shared" si="281"/>
        <v>0</v>
      </c>
      <c r="DL97" s="409">
        <f>'Ｈ７（1995）'!$AK$166</f>
        <v>0</v>
      </c>
      <c r="DM97" s="418">
        <f t="shared" si="282"/>
        <v>0</v>
      </c>
      <c r="DN97" s="418">
        <f t="shared" si="283"/>
        <v>0</v>
      </c>
      <c r="DO97" s="409">
        <f>'Ｈ７（1995）'!$AK$167</f>
        <v>0</v>
      </c>
      <c r="DP97" s="418">
        <f t="shared" si="284"/>
        <v>0</v>
      </c>
      <c r="DQ97" s="418">
        <f t="shared" si="285"/>
        <v>0</v>
      </c>
      <c r="DR97" s="409">
        <f>'Ｈ７（1995）'!$AK$168</f>
        <v>0</v>
      </c>
      <c r="DS97" s="418">
        <f t="shared" si="286"/>
        <v>0</v>
      </c>
      <c r="DT97" s="418">
        <f t="shared" si="287"/>
        <v>0</v>
      </c>
      <c r="DU97" s="409">
        <f>'Ｈ７（1995）'!$AK$169</f>
        <v>0</v>
      </c>
      <c r="DV97" s="418">
        <f t="shared" si="288"/>
        <v>0</v>
      </c>
      <c r="DW97" s="418">
        <f t="shared" si="289"/>
        <v>0</v>
      </c>
      <c r="DX97" s="409">
        <f>'Ｈ７（1995）'!$AK$170</f>
        <v>0</v>
      </c>
      <c r="DY97" s="418">
        <f t="shared" si="290"/>
        <v>0</v>
      </c>
      <c r="DZ97" s="418">
        <f t="shared" si="291"/>
        <v>0</v>
      </c>
      <c r="EA97" s="409">
        <f>'Ｈ７（1995）'!$AK$171</f>
        <v>0</v>
      </c>
      <c r="EB97" s="418">
        <f t="shared" si="292"/>
        <v>0</v>
      </c>
      <c r="EC97" s="418">
        <f t="shared" si="293"/>
        <v>0</v>
      </c>
      <c r="ED97" s="409">
        <f>'Ｈ７（1995）'!$AK$172</f>
        <v>0</v>
      </c>
      <c r="EE97" s="418">
        <f t="shared" si="294"/>
        <v>0</v>
      </c>
      <c r="EF97" s="418">
        <f t="shared" si="295"/>
        <v>0</v>
      </c>
      <c r="EG97" s="409">
        <f>'Ｈ７（1995）'!$AK$173</f>
        <v>1045</v>
      </c>
      <c r="EH97" s="418">
        <f t="shared" si="296"/>
        <v>21</v>
      </c>
      <c r="EI97" s="418">
        <f t="shared" si="297"/>
        <v>357</v>
      </c>
      <c r="EJ97" s="409">
        <f>'Ｈ７（1995）'!$AK$174</f>
        <v>0</v>
      </c>
      <c r="EK97" s="418">
        <f t="shared" si="298"/>
        <v>0</v>
      </c>
      <c r="EL97" s="417">
        <f t="shared" si="299"/>
        <v>0</v>
      </c>
      <c r="EM97" s="409">
        <f>'Ｈ７（1995）'!$AK$175</f>
        <v>0</v>
      </c>
      <c r="EN97" s="418">
        <f t="shared" si="300"/>
        <v>0</v>
      </c>
      <c r="EO97" s="436">
        <f t="shared" si="301"/>
        <v>0</v>
      </c>
      <c r="EP97" s="407">
        <f t="shared" si="302"/>
        <v>349605</v>
      </c>
      <c r="EQ97" s="412">
        <f t="shared" si="303"/>
        <v>14185</v>
      </c>
      <c r="ER97" s="410">
        <f t="shared" si="304"/>
        <v>241145</v>
      </c>
    </row>
    <row r="98" spans="1:148" ht="16.5" customHeight="1">
      <c r="A98" s="376"/>
      <c r="B98" s="413"/>
      <c r="C98" s="414">
        <v>8</v>
      </c>
      <c r="D98" s="415">
        <f t="shared" si="207"/>
        <v>16</v>
      </c>
      <c r="E98" s="407">
        <f>'Ｈ８（1996）'!$AK$124</f>
        <v>0</v>
      </c>
      <c r="F98" s="418">
        <f t="shared" si="208"/>
        <v>0</v>
      </c>
      <c r="G98" s="418">
        <f t="shared" si="209"/>
        <v>0</v>
      </c>
      <c r="H98" s="409">
        <f>'Ｈ８（1996）'!$AK$125</f>
        <v>0</v>
      </c>
      <c r="I98" s="418">
        <f t="shared" si="210"/>
        <v>0</v>
      </c>
      <c r="J98" s="417">
        <f t="shared" si="211"/>
        <v>0</v>
      </c>
      <c r="K98" s="409">
        <f>'Ｈ８（1996）'!$AK$127</f>
        <v>0</v>
      </c>
      <c r="L98" s="418">
        <f t="shared" si="212"/>
        <v>0</v>
      </c>
      <c r="M98" s="418">
        <f t="shared" si="213"/>
        <v>0</v>
      </c>
      <c r="N98" s="409">
        <f>'Ｈ８（1996）'!$AK$128</f>
        <v>0</v>
      </c>
      <c r="O98" s="418">
        <f t="shared" si="214"/>
        <v>0</v>
      </c>
      <c r="P98" s="417">
        <f t="shared" si="215"/>
        <v>0</v>
      </c>
      <c r="Q98" s="409">
        <f>'Ｈ８（1996）'!$AK$130</f>
        <v>0</v>
      </c>
      <c r="R98" s="418">
        <f t="shared" si="216"/>
        <v>0</v>
      </c>
      <c r="S98" s="418">
        <f t="shared" si="217"/>
        <v>0</v>
      </c>
      <c r="T98" s="409">
        <f>'Ｈ８（1996）'!$AK$131</f>
        <v>8531</v>
      </c>
      <c r="U98" s="418">
        <f t="shared" si="218"/>
        <v>341</v>
      </c>
      <c r="V98" s="418">
        <f t="shared" si="219"/>
        <v>5456</v>
      </c>
      <c r="W98" s="409">
        <f>'Ｈ８（1996）'!$AK$132</f>
        <v>0</v>
      </c>
      <c r="X98" s="418">
        <f t="shared" si="220"/>
        <v>0</v>
      </c>
      <c r="Y98" s="418">
        <f t="shared" si="221"/>
        <v>0</v>
      </c>
      <c r="Z98" s="409">
        <f>'Ｈ８（1996）'!$AK$133</f>
        <v>0</v>
      </c>
      <c r="AA98" s="418">
        <f t="shared" si="222"/>
        <v>0</v>
      </c>
      <c r="AB98" s="418">
        <f t="shared" si="223"/>
        <v>0</v>
      </c>
      <c r="AC98" s="409">
        <f>'Ｈ８（1996）'!$AK$134</f>
        <v>0</v>
      </c>
      <c r="AD98" s="418">
        <f t="shared" si="224"/>
        <v>0</v>
      </c>
      <c r="AE98" s="417">
        <f t="shared" si="225"/>
        <v>0</v>
      </c>
      <c r="AF98" s="409">
        <f>'Ｈ８（1996）'!$AK$135</f>
        <v>0</v>
      </c>
      <c r="AG98" s="418">
        <f t="shared" si="226"/>
        <v>0</v>
      </c>
      <c r="AH98" s="417">
        <f t="shared" si="227"/>
        <v>0</v>
      </c>
      <c r="AI98" s="409">
        <f>'Ｈ８（1996）'!$AK$136</f>
        <v>6541</v>
      </c>
      <c r="AJ98" s="418">
        <f t="shared" si="228"/>
        <v>262</v>
      </c>
      <c r="AK98" s="418">
        <f t="shared" si="229"/>
        <v>4192</v>
      </c>
      <c r="AL98" s="409">
        <f>'Ｈ８（1996）'!$AK$137</f>
        <v>37394</v>
      </c>
      <c r="AM98" s="418">
        <f t="shared" si="230"/>
        <v>779</v>
      </c>
      <c r="AN98" s="418">
        <f t="shared" si="231"/>
        <v>12464</v>
      </c>
      <c r="AO98" s="409">
        <f>'Ｈ８（1996）'!$AK$138</f>
        <v>0</v>
      </c>
      <c r="AP98" s="418">
        <f t="shared" si="232"/>
        <v>0</v>
      </c>
      <c r="AQ98" s="418">
        <f t="shared" si="233"/>
        <v>0</v>
      </c>
      <c r="AR98" s="409">
        <f>'Ｈ８（1996）'!$AK$139</f>
        <v>0</v>
      </c>
      <c r="AS98" s="418">
        <f t="shared" si="234"/>
        <v>0</v>
      </c>
      <c r="AT98" s="418">
        <f t="shared" si="235"/>
        <v>0</v>
      </c>
      <c r="AU98" s="409">
        <f>'Ｈ８（1996）'!$AK$140</f>
        <v>0</v>
      </c>
      <c r="AV98" s="418">
        <f t="shared" si="236"/>
        <v>0</v>
      </c>
      <c r="AW98" s="418">
        <f t="shared" si="237"/>
        <v>0</v>
      </c>
      <c r="AX98" s="409">
        <f>'Ｈ８（1996）'!$AK$141</f>
        <v>7339</v>
      </c>
      <c r="AY98" s="418">
        <f t="shared" si="238"/>
        <v>367</v>
      </c>
      <c r="AZ98" s="418">
        <f t="shared" si="239"/>
        <v>5872</v>
      </c>
      <c r="BA98" s="409">
        <f>'Ｈ８（1996）'!$AK$142</f>
        <v>0</v>
      </c>
      <c r="BB98" s="418">
        <f t="shared" si="240"/>
        <v>0</v>
      </c>
      <c r="BC98" s="418">
        <f t="shared" si="241"/>
        <v>0</v>
      </c>
      <c r="BD98" s="409">
        <f>'Ｈ８（1996）'!$AK$143</f>
        <v>184659</v>
      </c>
      <c r="BE98" s="418">
        <f t="shared" si="242"/>
        <v>7386</v>
      </c>
      <c r="BF98" s="417">
        <f t="shared" si="243"/>
        <v>118176</v>
      </c>
      <c r="BG98" s="409">
        <f>'Ｈ８（1996）'!$AK$145</f>
        <v>0</v>
      </c>
      <c r="BH98" s="418">
        <f t="shared" si="244"/>
        <v>0</v>
      </c>
      <c r="BI98" s="418">
        <f t="shared" si="245"/>
        <v>0</v>
      </c>
      <c r="BJ98" s="409">
        <f>'Ｈ８（1996）'!$AK$146</f>
        <v>0</v>
      </c>
      <c r="BK98" s="418">
        <f t="shared" si="246"/>
        <v>0</v>
      </c>
      <c r="BL98" s="418">
        <f t="shared" si="247"/>
        <v>0</v>
      </c>
      <c r="BM98" s="409">
        <f>'Ｈ８（1996）'!$AK$147</f>
        <v>0</v>
      </c>
      <c r="BN98" s="418">
        <f t="shared" si="248"/>
        <v>0</v>
      </c>
      <c r="BO98" s="417">
        <f t="shared" si="249"/>
        <v>0</v>
      </c>
      <c r="BP98" s="407">
        <f>'Ｈ８（1996）'!$AK$148</f>
        <v>0</v>
      </c>
      <c r="BQ98" s="418">
        <f t="shared" si="250"/>
        <v>0</v>
      </c>
      <c r="BR98" s="418">
        <f t="shared" si="251"/>
        <v>0</v>
      </c>
      <c r="BS98" s="409">
        <f>'Ｈ８（1996）'!$AK$149</f>
        <v>0</v>
      </c>
      <c r="BT98" s="418">
        <f t="shared" si="252"/>
        <v>0</v>
      </c>
      <c r="BU98" s="418">
        <f t="shared" si="253"/>
        <v>0</v>
      </c>
      <c r="BV98" s="409">
        <f>'Ｈ８（1996）'!$AK$150</f>
        <v>0</v>
      </c>
      <c r="BW98" s="418">
        <f t="shared" si="254"/>
        <v>0</v>
      </c>
      <c r="BX98" s="418">
        <f t="shared" si="255"/>
        <v>0</v>
      </c>
      <c r="BY98" s="409">
        <f>'Ｈ８（1996）'!$AK$151</f>
        <v>0</v>
      </c>
      <c r="BZ98" s="418">
        <f t="shared" si="256"/>
        <v>0</v>
      </c>
      <c r="CA98" s="418">
        <f t="shared" si="257"/>
        <v>0</v>
      </c>
      <c r="CB98" s="409">
        <f>'Ｈ８（1996）'!$AK$152</f>
        <v>0</v>
      </c>
      <c r="CC98" s="418">
        <f t="shared" si="258"/>
        <v>0</v>
      </c>
      <c r="CD98" s="418">
        <f t="shared" si="259"/>
        <v>0</v>
      </c>
      <c r="CE98" s="409">
        <f>'Ｈ８（1996）'!$AK$153</f>
        <v>0</v>
      </c>
      <c r="CF98" s="418">
        <f t="shared" si="260"/>
        <v>0</v>
      </c>
      <c r="CG98" s="418">
        <f t="shared" si="261"/>
        <v>0</v>
      </c>
      <c r="CH98" s="409">
        <f>'Ｈ８（1996）'!$AK$155</f>
        <v>0</v>
      </c>
      <c r="CI98" s="418">
        <f t="shared" si="262"/>
        <v>0</v>
      </c>
      <c r="CJ98" s="418">
        <f t="shared" si="263"/>
        <v>0</v>
      </c>
      <c r="CK98" s="409">
        <f>'Ｈ８（1996）'!$AK$156</f>
        <v>0</v>
      </c>
      <c r="CL98" s="418">
        <f t="shared" si="264"/>
        <v>0</v>
      </c>
      <c r="CM98" s="418">
        <f t="shared" si="265"/>
        <v>0</v>
      </c>
      <c r="CN98" s="409">
        <f>'Ｈ８（1996）'!$AK$157</f>
        <v>0</v>
      </c>
      <c r="CO98" s="418">
        <f t="shared" si="266"/>
        <v>0</v>
      </c>
      <c r="CP98" s="418">
        <f t="shared" si="267"/>
        <v>0</v>
      </c>
      <c r="CQ98" s="409">
        <f>'Ｈ８（1996）'!$AK$158</f>
        <v>0</v>
      </c>
      <c r="CR98" s="418">
        <f t="shared" si="268"/>
        <v>0</v>
      </c>
      <c r="CS98" s="418">
        <f t="shared" si="269"/>
        <v>0</v>
      </c>
      <c r="CT98" s="409">
        <f>'Ｈ８（1996）'!$AK$159</f>
        <v>0</v>
      </c>
      <c r="CU98" s="418">
        <f t="shared" si="270"/>
        <v>0</v>
      </c>
      <c r="CV98" s="418">
        <f t="shared" si="271"/>
        <v>0</v>
      </c>
      <c r="CW98" s="409">
        <f>'Ｈ８（1996）'!$AK$160</f>
        <v>0</v>
      </c>
      <c r="CX98" s="418">
        <f t="shared" si="272"/>
        <v>0</v>
      </c>
      <c r="CY98" s="418">
        <f t="shared" si="273"/>
        <v>0</v>
      </c>
      <c r="CZ98" s="409">
        <f>'Ｈ８（1996）'!$AK$161</f>
        <v>0</v>
      </c>
      <c r="DA98" s="418">
        <f t="shared" si="274"/>
        <v>0</v>
      </c>
      <c r="DB98" s="418">
        <f t="shared" si="275"/>
        <v>0</v>
      </c>
      <c r="DC98" s="409">
        <f>'Ｈ８（1996）'!$AK$162</f>
        <v>0</v>
      </c>
      <c r="DD98" s="418">
        <f t="shared" si="276"/>
        <v>0</v>
      </c>
      <c r="DE98" s="417">
        <f t="shared" si="277"/>
        <v>0</v>
      </c>
      <c r="DF98" s="409">
        <f>'Ｈ８（1996）'!$AK$164</f>
        <v>0</v>
      </c>
      <c r="DG98" s="418">
        <f t="shared" si="278"/>
        <v>0</v>
      </c>
      <c r="DH98" s="418">
        <f t="shared" si="279"/>
        <v>0</v>
      </c>
      <c r="DI98" s="409">
        <f>'Ｈ８（1996）'!$AK$165</f>
        <v>0</v>
      </c>
      <c r="DJ98" s="418">
        <f t="shared" si="280"/>
        <v>0</v>
      </c>
      <c r="DK98" s="417">
        <f t="shared" si="281"/>
        <v>0</v>
      </c>
      <c r="DL98" s="409">
        <f>'Ｈ８（1996）'!$AK$166</f>
        <v>0</v>
      </c>
      <c r="DM98" s="418">
        <f t="shared" si="282"/>
        <v>0</v>
      </c>
      <c r="DN98" s="418">
        <f t="shared" si="283"/>
        <v>0</v>
      </c>
      <c r="DO98" s="409">
        <f>'Ｈ８（1996）'!$AK$167</f>
        <v>0</v>
      </c>
      <c r="DP98" s="418">
        <f t="shared" si="284"/>
        <v>0</v>
      </c>
      <c r="DQ98" s="418">
        <f t="shared" si="285"/>
        <v>0</v>
      </c>
      <c r="DR98" s="409">
        <f>'Ｈ８（1996）'!$AK$168</f>
        <v>0</v>
      </c>
      <c r="DS98" s="418">
        <f t="shared" si="286"/>
        <v>0</v>
      </c>
      <c r="DT98" s="418">
        <f t="shared" si="287"/>
        <v>0</v>
      </c>
      <c r="DU98" s="409">
        <f>'Ｈ８（1996）'!$AK$169</f>
        <v>0</v>
      </c>
      <c r="DV98" s="418">
        <f t="shared" si="288"/>
        <v>0</v>
      </c>
      <c r="DW98" s="418">
        <f t="shared" si="289"/>
        <v>0</v>
      </c>
      <c r="DX98" s="409">
        <f>'Ｈ８（1996）'!$AK$170</f>
        <v>0</v>
      </c>
      <c r="DY98" s="418">
        <f t="shared" si="290"/>
        <v>0</v>
      </c>
      <c r="DZ98" s="418">
        <f t="shared" si="291"/>
        <v>0</v>
      </c>
      <c r="EA98" s="409">
        <f>'Ｈ８（1996）'!$AK$171</f>
        <v>0</v>
      </c>
      <c r="EB98" s="418">
        <f t="shared" si="292"/>
        <v>0</v>
      </c>
      <c r="EC98" s="418">
        <f t="shared" si="293"/>
        <v>0</v>
      </c>
      <c r="ED98" s="409">
        <f>'Ｈ８（1996）'!$AK$172</f>
        <v>0</v>
      </c>
      <c r="EE98" s="418">
        <f t="shared" si="294"/>
        <v>0</v>
      </c>
      <c r="EF98" s="418">
        <f t="shared" si="295"/>
        <v>0</v>
      </c>
      <c r="EG98" s="409">
        <f>'Ｈ８（1996）'!$AK$173</f>
        <v>747</v>
      </c>
      <c r="EH98" s="418">
        <f t="shared" si="296"/>
        <v>15</v>
      </c>
      <c r="EI98" s="418">
        <f t="shared" si="297"/>
        <v>240</v>
      </c>
      <c r="EJ98" s="409">
        <f>'Ｈ８（1996）'!$AK$174</f>
        <v>0</v>
      </c>
      <c r="EK98" s="418">
        <f t="shared" si="298"/>
        <v>0</v>
      </c>
      <c r="EL98" s="417">
        <f t="shared" si="299"/>
        <v>0</v>
      </c>
      <c r="EM98" s="409">
        <f>'Ｈ８（1996）'!$AK$175</f>
        <v>0</v>
      </c>
      <c r="EN98" s="418">
        <f t="shared" si="300"/>
        <v>0</v>
      </c>
      <c r="EO98" s="436">
        <f t="shared" si="301"/>
        <v>0</v>
      </c>
      <c r="EP98" s="407">
        <f t="shared" si="302"/>
        <v>245211</v>
      </c>
      <c r="EQ98" s="412">
        <f t="shared" si="303"/>
        <v>9150</v>
      </c>
      <c r="ER98" s="410">
        <f t="shared" si="304"/>
        <v>146400</v>
      </c>
    </row>
    <row r="99" spans="1:148" ht="16.5" customHeight="1">
      <c r="A99" s="376"/>
      <c r="B99" s="413"/>
      <c r="C99" s="414">
        <v>9</v>
      </c>
      <c r="D99" s="415">
        <f t="shared" si="207"/>
        <v>15</v>
      </c>
      <c r="E99" s="407">
        <f>'Ｈ９（1997）'!$AK$124</f>
        <v>0</v>
      </c>
      <c r="F99" s="418">
        <f t="shared" si="208"/>
        <v>0</v>
      </c>
      <c r="G99" s="418">
        <f t="shared" si="209"/>
        <v>0</v>
      </c>
      <c r="H99" s="409">
        <f>'Ｈ９（1997）'!$AK$125</f>
        <v>0</v>
      </c>
      <c r="I99" s="418">
        <f t="shared" si="210"/>
        <v>0</v>
      </c>
      <c r="J99" s="417">
        <f t="shared" si="211"/>
        <v>0</v>
      </c>
      <c r="K99" s="409">
        <f>'Ｈ９（1997）'!$AK$127</f>
        <v>0</v>
      </c>
      <c r="L99" s="418">
        <f t="shared" si="212"/>
        <v>0</v>
      </c>
      <c r="M99" s="418">
        <f t="shared" si="213"/>
        <v>0</v>
      </c>
      <c r="N99" s="409">
        <f>'Ｈ９（1997）'!$AK$128</f>
        <v>0</v>
      </c>
      <c r="O99" s="418">
        <f t="shared" si="214"/>
        <v>0</v>
      </c>
      <c r="P99" s="417">
        <f t="shared" si="215"/>
        <v>0</v>
      </c>
      <c r="Q99" s="409">
        <f>'Ｈ９（1997）'!$AK$130</f>
        <v>0</v>
      </c>
      <c r="R99" s="418">
        <f t="shared" si="216"/>
        <v>0</v>
      </c>
      <c r="S99" s="418">
        <f t="shared" si="217"/>
        <v>0</v>
      </c>
      <c r="T99" s="409">
        <f>'Ｈ９（1997）'!$AK$131</f>
        <v>1054</v>
      </c>
      <c r="U99" s="418">
        <f t="shared" si="218"/>
        <v>42</v>
      </c>
      <c r="V99" s="418">
        <f t="shared" si="219"/>
        <v>630</v>
      </c>
      <c r="W99" s="409">
        <f>'Ｈ９（1997）'!$AK$132</f>
        <v>0</v>
      </c>
      <c r="X99" s="418">
        <f t="shared" si="220"/>
        <v>0</v>
      </c>
      <c r="Y99" s="418">
        <f t="shared" si="221"/>
        <v>0</v>
      </c>
      <c r="Z99" s="409">
        <f>'Ｈ９（1997）'!$AK$133</f>
        <v>0</v>
      </c>
      <c r="AA99" s="418">
        <f t="shared" si="222"/>
        <v>0</v>
      </c>
      <c r="AB99" s="418">
        <f t="shared" si="223"/>
        <v>0</v>
      </c>
      <c r="AC99" s="409">
        <f>'Ｈ９（1997）'!$AK$134</f>
        <v>0</v>
      </c>
      <c r="AD99" s="418">
        <f t="shared" si="224"/>
        <v>0</v>
      </c>
      <c r="AE99" s="417">
        <f t="shared" si="225"/>
        <v>0</v>
      </c>
      <c r="AF99" s="409">
        <f>'Ｈ９（1997）'!$AK$135</f>
        <v>0</v>
      </c>
      <c r="AG99" s="418">
        <f t="shared" si="226"/>
        <v>0</v>
      </c>
      <c r="AH99" s="417">
        <f t="shared" si="227"/>
        <v>0</v>
      </c>
      <c r="AI99" s="409">
        <f>'Ｈ９（1997）'!$AK$136</f>
        <v>5535</v>
      </c>
      <c r="AJ99" s="418">
        <f t="shared" si="228"/>
        <v>221</v>
      </c>
      <c r="AK99" s="418">
        <f t="shared" si="229"/>
        <v>3315</v>
      </c>
      <c r="AL99" s="409">
        <f>'Ｈ９（1997）'!$AK$137</f>
        <v>9341</v>
      </c>
      <c r="AM99" s="418">
        <f t="shared" si="230"/>
        <v>195</v>
      </c>
      <c r="AN99" s="418">
        <f t="shared" si="231"/>
        <v>2925</v>
      </c>
      <c r="AO99" s="409">
        <f>'Ｈ９（1997）'!$AK$138</f>
        <v>0</v>
      </c>
      <c r="AP99" s="418">
        <f t="shared" si="232"/>
        <v>0</v>
      </c>
      <c r="AQ99" s="418">
        <f t="shared" si="233"/>
        <v>0</v>
      </c>
      <c r="AR99" s="409">
        <f>'Ｈ９（1997）'!$AK$139</f>
        <v>0</v>
      </c>
      <c r="AS99" s="418">
        <f t="shared" si="234"/>
        <v>0</v>
      </c>
      <c r="AT99" s="418">
        <f t="shared" si="235"/>
        <v>0</v>
      </c>
      <c r="AU99" s="409">
        <f>'Ｈ９（1997）'!$AK$140</f>
        <v>0</v>
      </c>
      <c r="AV99" s="418">
        <f t="shared" si="236"/>
        <v>0</v>
      </c>
      <c r="AW99" s="418">
        <f t="shared" si="237"/>
        <v>0</v>
      </c>
      <c r="AX99" s="409">
        <f>'Ｈ９（1997）'!$AK$141</f>
        <v>0</v>
      </c>
      <c r="AY99" s="418">
        <f t="shared" si="238"/>
        <v>0</v>
      </c>
      <c r="AZ99" s="418">
        <f t="shared" si="239"/>
        <v>0</v>
      </c>
      <c r="BA99" s="409">
        <f>'Ｈ９（1997）'!$AK$142</f>
        <v>0</v>
      </c>
      <c r="BB99" s="418">
        <f t="shared" si="240"/>
        <v>0</v>
      </c>
      <c r="BC99" s="418">
        <f t="shared" si="241"/>
        <v>0</v>
      </c>
      <c r="BD99" s="409">
        <f>'Ｈ９（1997）'!$AK$143</f>
        <v>170796</v>
      </c>
      <c r="BE99" s="418">
        <f t="shared" si="242"/>
        <v>6832</v>
      </c>
      <c r="BF99" s="417">
        <f t="shared" si="243"/>
        <v>102480</v>
      </c>
      <c r="BG99" s="409">
        <f>'Ｈ９（1997）'!$AK$145</f>
        <v>0</v>
      </c>
      <c r="BH99" s="418">
        <f t="shared" si="244"/>
        <v>0</v>
      </c>
      <c r="BI99" s="418">
        <f t="shared" si="245"/>
        <v>0</v>
      </c>
      <c r="BJ99" s="409">
        <f>'Ｈ９（1997）'!$AK$146</f>
        <v>0</v>
      </c>
      <c r="BK99" s="418">
        <f t="shared" si="246"/>
        <v>0</v>
      </c>
      <c r="BL99" s="418">
        <f t="shared" si="247"/>
        <v>0</v>
      </c>
      <c r="BM99" s="409">
        <f>'Ｈ９（1997）'!$AK$147</f>
        <v>0</v>
      </c>
      <c r="BN99" s="418">
        <f t="shared" si="248"/>
        <v>0</v>
      </c>
      <c r="BO99" s="417">
        <f t="shared" si="249"/>
        <v>0</v>
      </c>
      <c r="BP99" s="407">
        <f>'Ｈ９（1997）'!$AK$148</f>
        <v>0</v>
      </c>
      <c r="BQ99" s="418">
        <f t="shared" si="250"/>
        <v>0</v>
      </c>
      <c r="BR99" s="418">
        <f t="shared" si="251"/>
        <v>0</v>
      </c>
      <c r="BS99" s="409">
        <f>'Ｈ９（1997）'!$AK$149</f>
        <v>0</v>
      </c>
      <c r="BT99" s="418">
        <f t="shared" si="252"/>
        <v>0</v>
      </c>
      <c r="BU99" s="418">
        <f t="shared" si="253"/>
        <v>0</v>
      </c>
      <c r="BV99" s="409">
        <f>'Ｈ９（1997）'!$AK$150</f>
        <v>0</v>
      </c>
      <c r="BW99" s="418">
        <f t="shared" si="254"/>
        <v>0</v>
      </c>
      <c r="BX99" s="418">
        <f t="shared" si="255"/>
        <v>0</v>
      </c>
      <c r="BY99" s="409">
        <f>'Ｈ９（1997）'!$AK$151</f>
        <v>0</v>
      </c>
      <c r="BZ99" s="418">
        <f t="shared" si="256"/>
        <v>0</v>
      </c>
      <c r="CA99" s="418">
        <f t="shared" si="257"/>
        <v>0</v>
      </c>
      <c r="CB99" s="409">
        <f>'Ｈ９（1997）'!$AK$152</f>
        <v>0</v>
      </c>
      <c r="CC99" s="418">
        <f t="shared" si="258"/>
        <v>0</v>
      </c>
      <c r="CD99" s="418">
        <f t="shared" si="259"/>
        <v>0</v>
      </c>
      <c r="CE99" s="409">
        <f>'Ｈ９（1997）'!$AK$153</f>
        <v>0</v>
      </c>
      <c r="CF99" s="418">
        <f t="shared" si="260"/>
        <v>0</v>
      </c>
      <c r="CG99" s="418">
        <f t="shared" si="261"/>
        <v>0</v>
      </c>
      <c r="CH99" s="409">
        <f>'Ｈ９（1997）'!$AK$155</f>
        <v>0</v>
      </c>
      <c r="CI99" s="418">
        <f t="shared" si="262"/>
        <v>0</v>
      </c>
      <c r="CJ99" s="418">
        <f t="shared" si="263"/>
        <v>0</v>
      </c>
      <c r="CK99" s="409">
        <f>'Ｈ９（1997）'!$AK$156</f>
        <v>0</v>
      </c>
      <c r="CL99" s="418">
        <f t="shared" si="264"/>
        <v>0</v>
      </c>
      <c r="CM99" s="418">
        <f t="shared" si="265"/>
        <v>0</v>
      </c>
      <c r="CN99" s="409">
        <f>'Ｈ９（1997）'!$AK$157</f>
        <v>0</v>
      </c>
      <c r="CO99" s="418">
        <f t="shared" si="266"/>
        <v>0</v>
      </c>
      <c r="CP99" s="418">
        <f t="shared" si="267"/>
        <v>0</v>
      </c>
      <c r="CQ99" s="409">
        <f>'Ｈ９（1997）'!$AK$158</f>
        <v>0</v>
      </c>
      <c r="CR99" s="418">
        <f t="shared" si="268"/>
        <v>0</v>
      </c>
      <c r="CS99" s="418">
        <f t="shared" si="269"/>
        <v>0</v>
      </c>
      <c r="CT99" s="409">
        <f>'Ｈ９（1997）'!$AK$159</f>
        <v>0</v>
      </c>
      <c r="CU99" s="418">
        <f t="shared" si="270"/>
        <v>0</v>
      </c>
      <c r="CV99" s="418">
        <f t="shared" si="271"/>
        <v>0</v>
      </c>
      <c r="CW99" s="409">
        <f>'Ｈ９（1997）'!$AK$160</f>
        <v>0</v>
      </c>
      <c r="CX99" s="418">
        <f t="shared" si="272"/>
        <v>0</v>
      </c>
      <c r="CY99" s="418">
        <f t="shared" si="273"/>
        <v>0</v>
      </c>
      <c r="CZ99" s="409">
        <f>'Ｈ９（1997）'!$AK$161</f>
        <v>0</v>
      </c>
      <c r="DA99" s="418">
        <f t="shared" si="274"/>
        <v>0</v>
      </c>
      <c r="DB99" s="418">
        <f t="shared" si="275"/>
        <v>0</v>
      </c>
      <c r="DC99" s="409">
        <f>'Ｈ９（1997）'!$AK$162</f>
        <v>0</v>
      </c>
      <c r="DD99" s="418">
        <f t="shared" si="276"/>
        <v>0</v>
      </c>
      <c r="DE99" s="417">
        <f t="shared" si="277"/>
        <v>0</v>
      </c>
      <c r="DF99" s="409">
        <f>'Ｈ９（1997）'!$AK$164</f>
        <v>0</v>
      </c>
      <c r="DG99" s="418">
        <f t="shared" si="278"/>
        <v>0</v>
      </c>
      <c r="DH99" s="418">
        <f t="shared" si="279"/>
        <v>0</v>
      </c>
      <c r="DI99" s="409">
        <f>'Ｈ９（1997）'!$AK$165</f>
        <v>0</v>
      </c>
      <c r="DJ99" s="418">
        <f t="shared" si="280"/>
        <v>0</v>
      </c>
      <c r="DK99" s="417">
        <f t="shared" si="281"/>
        <v>0</v>
      </c>
      <c r="DL99" s="409">
        <f>'Ｈ９（1997）'!$AK$166</f>
        <v>0</v>
      </c>
      <c r="DM99" s="418">
        <f t="shared" si="282"/>
        <v>0</v>
      </c>
      <c r="DN99" s="418">
        <f t="shared" si="283"/>
        <v>0</v>
      </c>
      <c r="DO99" s="409">
        <f>'Ｈ９（1997）'!$AK$167</f>
        <v>0</v>
      </c>
      <c r="DP99" s="418">
        <f t="shared" si="284"/>
        <v>0</v>
      </c>
      <c r="DQ99" s="418">
        <f t="shared" si="285"/>
        <v>0</v>
      </c>
      <c r="DR99" s="409">
        <f>'Ｈ９（1997）'!$AK$168</f>
        <v>0</v>
      </c>
      <c r="DS99" s="418">
        <f t="shared" si="286"/>
        <v>0</v>
      </c>
      <c r="DT99" s="418">
        <f t="shared" si="287"/>
        <v>0</v>
      </c>
      <c r="DU99" s="409">
        <f>'Ｈ９（1997）'!$AK$169</f>
        <v>0</v>
      </c>
      <c r="DV99" s="418">
        <f t="shared" si="288"/>
        <v>0</v>
      </c>
      <c r="DW99" s="418">
        <f t="shared" si="289"/>
        <v>0</v>
      </c>
      <c r="DX99" s="409">
        <f>'Ｈ９（1997）'!$AK$170</f>
        <v>0</v>
      </c>
      <c r="DY99" s="418">
        <f t="shared" si="290"/>
        <v>0</v>
      </c>
      <c r="DZ99" s="418">
        <f t="shared" si="291"/>
        <v>0</v>
      </c>
      <c r="EA99" s="409">
        <f>'Ｈ９（1997）'!$AK$171</f>
        <v>0</v>
      </c>
      <c r="EB99" s="418">
        <f t="shared" si="292"/>
        <v>0</v>
      </c>
      <c r="EC99" s="418">
        <f t="shared" si="293"/>
        <v>0</v>
      </c>
      <c r="ED99" s="409">
        <f>'Ｈ９（1997）'!$AK$172</f>
        <v>0</v>
      </c>
      <c r="EE99" s="418">
        <f t="shared" si="294"/>
        <v>0</v>
      </c>
      <c r="EF99" s="418">
        <f t="shared" si="295"/>
        <v>0</v>
      </c>
      <c r="EG99" s="409">
        <f>'Ｈ９（1997）'!$AK$173</f>
        <v>0</v>
      </c>
      <c r="EH99" s="418">
        <f t="shared" si="296"/>
        <v>0</v>
      </c>
      <c r="EI99" s="418">
        <f t="shared" si="297"/>
        <v>0</v>
      </c>
      <c r="EJ99" s="409">
        <f>'Ｈ９（1997）'!$AK$174</f>
        <v>0</v>
      </c>
      <c r="EK99" s="418">
        <f t="shared" si="298"/>
        <v>0</v>
      </c>
      <c r="EL99" s="417">
        <f t="shared" si="299"/>
        <v>0</v>
      </c>
      <c r="EM99" s="409">
        <f>'Ｈ９（1997）'!$AK$175</f>
        <v>0</v>
      </c>
      <c r="EN99" s="418">
        <f t="shared" si="300"/>
        <v>0</v>
      </c>
      <c r="EO99" s="436">
        <f t="shared" si="301"/>
        <v>0</v>
      </c>
      <c r="EP99" s="407">
        <f t="shared" si="302"/>
        <v>186726</v>
      </c>
      <c r="EQ99" s="412">
        <f t="shared" si="303"/>
        <v>7290</v>
      </c>
      <c r="ER99" s="410">
        <f t="shared" si="304"/>
        <v>109350</v>
      </c>
    </row>
    <row r="100" spans="1:148" ht="16.5" customHeight="1">
      <c r="A100" s="376"/>
      <c r="B100" s="413"/>
      <c r="C100" s="414">
        <v>10</v>
      </c>
      <c r="D100" s="415">
        <f t="shared" si="207"/>
        <v>14</v>
      </c>
      <c r="E100" s="407">
        <f>'Ｈ１０（1998）'!$AK$124</f>
        <v>0</v>
      </c>
      <c r="F100" s="418">
        <f t="shared" si="208"/>
        <v>0</v>
      </c>
      <c r="G100" s="418">
        <f t="shared" si="209"/>
        <v>0</v>
      </c>
      <c r="H100" s="409">
        <f>'Ｈ１０（1998）'!$AK$125</f>
        <v>0</v>
      </c>
      <c r="I100" s="418">
        <f t="shared" si="210"/>
        <v>0</v>
      </c>
      <c r="J100" s="417">
        <f t="shared" si="211"/>
        <v>0</v>
      </c>
      <c r="K100" s="409">
        <f>'Ｈ１０（1998）'!$AK$127</f>
        <v>0</v>
      </c>
      <c r="L100" s="418">
        <f t="shared" si="212"/>
        <v>0</v>
      </c>
      <c r="M100" s="418">
        <f t="shared" si="213"/>
        <v>0</v>
      </c>
      <c r="N100" s="409">
        <f>'Ｈ１０（1998）'!$AK$128</f>
        <v>0</v>
      </c>
      <c r="O100" s="418">
        <f t="shared" si="214"/>
        <v>0</v>
      </c>
      <c r="P100" s="417">
        <f t="shared" si="215"/>
        <v>0</v>
      </c>
      <c r="Q100" s="409">
        <f>'Ｈ１０（1998）'!$AK$130</f>
        <v>0</v>
      </c>
      <c r="R100" s="418">
        <f t="shared" si="216"/>
        <v>0</v>
      </c>
      <c r="S100" s="418">
        <f t="shared" si="217"/>
        <v>0</v>
      </c>
      <c r="T100" s="409">
        <f>'Ｈ１０（1998）'!$AK$131</f>
        <v>978</v>
      </c>
      <c r="U100" s="418">
        <f t="shared" si="218"/>
        <v>39</v>
      </c>
      <c r="V100" s="418">
        <f t="shared" si="219"/>
        <v>546</v>
      </c>
      <c r="W100" s="409">
        <f>'Ｈ１０（1998）'!$AK$132</f>
        <v>0</v>
      </c>
      <c r="X100" s="418">
        <f t="shared" si="220"/>
        <v>0</v>
      </c>
      <c r="Y100" s="418">
        <f t="shared" si="221"/>
        <v>0</v>
      </c>
      <c r="Z100" s="409">
        <f>'Ｈ１０（1998）'!$AK$133</f>
        <v>0</v>
      </c>
      <c r="AA100" s="418">
        <f t="shared" si="222"/>
        <v>0</v>
      </c>
      <c r="AB100" s="418">
        <f t="shared" si="223"/>
        <v>0</v>
      </c>
      <c r="AC100" s="409">
        <f>'Ｈ１０（1998）'!$AK$134</f>
        <v>0</v>
      </c>
      <c r="AD100" s="418">
        <f t="shared" si="224"/>
        <v>0</v>
      </c>
      <c r="AE100" s="417">
        <f t="shared" si="225"/>
        <v>0</v>
      </c>
      <c r="AF100" s="409">
        <f>'Ｈ１０（1998）'!$AK$135</f>
        <v>0</v>
      </c>
      <c r="AG100" s="418">
        <f t="shared" si="226"/>
        <v>0</v>
      </c>
      <c r="AH100" s="417">
        <f t="shared" si="227"/>
        <v>0</v>
      </c>
      <c r="AI100" s="409">
        <f>'Ｈ１０（1998）'!$AK$136</f>
        <v>10993</v>
      </c>
      <c r="AJ100" s="418">
        <f t="shared" si="228"/>
        <v>440</v>
      </c>
      <c r="AK100" s="418">
        <f t="shared" si="229"/>
        <v>6160</v>
      </c>
      <c r="AL100" s="409">
        <f>'Ｈ１０（1998）'!$AK$137</f>
        <v>27646</v>
      </c>
      <c r="AM100" s="418">
        <f t="shared" si="230"/>
        <v>576</v>
      </c>
      <c r="AN100" s="418">
        <f t="shared" si="231"/>
        <v>8064</v>
      </c>
      <c r="AO100" s="409">
        <f>'Ｈ１０（1998）'!$AK$138</f>
        <v>0</v>
      </c>
      <c r="AP100" s="418">
        <f t="shared" si="232"/>
        <v>0</v>
      </c>
      <c r="AQ100" s="418">
        <f t="shared" si="233"/>
        <v>0</v>
      </c>
      <c r="AR100" s="409">
        <f>'Ｈ１０（1998）'!$AK$139</f>
        <v>0</v>
      </c>
      <c r="AS100" s="418">
        <f t="shared" si="234"/>
        <v>0</v>
      </c>
      <c r="AT100" s="418">
        <f t="shared" si="235"/>
        <v>0</v>
      </c>
      <c r="AU100" s="409">
        <f>'Ｈ１０（1998）'!$AK$140</f>
        <v>0</v>
      </c>
      <c r="AV100" s="418">
        <f t="shared" si="236"/>
        <v>0</v>
      </c>
      <c r="AW100" s="418">
        <f t="shared" si="237"/>
        <v>0</v>
      </c>
      <c r="AX100" s="409">
        <f>'Ｈ１０（1998）'!$AK$141</f>
        <v>0</v>
      </c>
      <c r="AY100" s="418">
        <f t="shared" si="238"/>
        <v>0</v>
      </c>
      <c r="AZ100" s="418">
        <f t="shared" si="239"/>
        <v>0</v>
      </c>
      <c r="BA100" s="409">
        <f>'Ｈ１０（1998）'!$AK$142</f>
        <v>0</v>
      </c>
      <c r="BB100" s="418">
        <f t="shared" si="240"/>
        <v>0</v>
      </c>
      <c r="BC100" s="418">
        <f t="shared" si="241"/>
        <v>0</v>
      </c>
      <c r="BD100" s="409">
        <f>'Ｈ１０（1998）'!$AK$143</f>
        <v>122023</v>
      </c>
      <c r="BE100" s="418">
        <f t="shared" si="242"/>
        <v>4881</v>
      </c>
      <c r="BF100" s="417">
        <f t="shared" si="243"/>
        <v>68334</v>
      </c>
      <c r="BG100" s="409">
        <f>'Ｈ１０（1998）'!$AK$145</f>
        <v>0</v>
      </c>
      <c r="BH100" s="418">
        <f t="shared" si="244"/>
        <v>0</v>
      </c>
      <c r="BI100" s="418">
        <f t="shared" si="245"/>
        <v>0</v>
      </c>
      <c r="BJ100" s="409">
        <f>'Ｈ１０（1998）'!$AK$146</f>
        <v>0</v>
      </c>
      <c r="BK100" s="418">
        <f t="shared" si="246"/>
        <v>0</v>
      </c>
      <c r="BL100" s="418">
        <f t="shared" si="247"/>
        <v>0</v>
      </c>
      <c r="BM100" s="409">
        <f>'Ｈ１０（1998）'!$AK$147</f>
        <v>0</v>
      </c>
      <c r="BN100" s="418">
        <f t="shared" si="248"/>
        <v>0</v>
      </c>
      <c r="BO100" s="417">
        <f t="shared" si="249"/>
        <v>0</v>
      </c>
      <c r="BP100" s="407">
        <f>'Ｈ１０（1998）'!$AK$148</f>
        <v>0</v>
      </c>
      <c r="BQ100" s="418">
        <f t="shared" si="250"/>
        <v>0</v>
      </c>
      <c r="BR100" s="418">
        <f t="shared" si="251"/>
        <v>0</v>
      </c>
      <c r="BS100" s="409">
        <f>'Ｈ１０（1998）'!$AK$149</f>
        <v>0</v>
      </c>
      <c r="BT100" s="418">
        <f t="shared" si="252"/>
        <v>0</v>
      </c>
      <c r="BU100" s="418">
        <f t="shared" si="253"/>
        <v>0</v>
      </c>
      <c r="BV100" s="409">
        <f>'Ｈ１０（1998）'!$AK$150</f>
        <v>0</v>
      </c>
      <c r="BW100" s="418">
        <f t="shared" si="254"/>
        <v>0</v>
      </c>
      <c r="BX100" s="418">
        <f t="shared" si="255"/>
        <v>0</v>
      </c>
      <c r="BY100" s="409">
        <f>'Ｈ１０（1998）'!$AK$151</f>
        <v>0</v>
      </c>
      <c r="BZ100" s="418">
        <f t="shared" si="256"/>
        <v>0</v>
      </c>
      <c r="CA100" s="418">
        <f t="shared" si="257"/>
        <v>0</v>
      </c>
      <c r="CB100" s="409">
        <f>'Ｈ１０（1998）'!$AK$152</f>
        <v>0</v>
      </c>
      <c r="CC100" s="418">
        <f t="shared" si="258"/>
        <v>0</v>
      </c>
      <c r="CD100" s="418">
        <f t="shared" si="259"/>
        <v>0</v>
      </c>
      <c r="CE100" s="409">
        <f>'Ｈ１０（1998）'!$AK$153</f>
        <v>0</v>
      </c>
      <c r="CF100" s="418">
        <f t="shared" si="260"/>
        <v>0</v>
      </c>
      <c r="CG100" s="418">
        <f t="shared" si="261"/>
        <v>0</v>
      </c>
      <c r="CH100" s="409">
        <f>'Ｈ１０（1998）'!$AK$155</f>
        <v>0</v>
      </c>
      <c r="CI100" s="418">
        <f t="shared" si="262"/>
        <v>0</v>
      </c>
      <c r="CJ100" s="418">
        <f t="shared" si="263"/>
        <v>0</v>
      </c>
      <c r="CK100" s="409">
        <f>'Ｈ１０（1998）'!$AK$156</f>
        <v>0</v>
      </c>
      <c r="CL100" s="418">
        <f t="shared" si="264"/>
        <v>0</v>
      </c>
      <c r="CM100" s="418">
        <f t="shared" si="265"/>
        <v>0</v>
      </c>
      <c r="CN100" s="409">
        <f>'Ｈ１０（1998）'!$AK$157</f>
        <v>0</v>
      </c>
      <c r="CO100" s="418">
        <f t="shared" si="266"/>
        <v>0</v>
      </c>
      <c r="CP100" s="418">
        <f t="shared" si="267"/>
        <v>0</v>
      </c>
      <c r="CQ100" s="409">
        <f>'Ｈ１０（1998）'!$AK$158</f>
        <v>0</v>
      </c>
      <c r="CR100" s="418">
        <f t="shared" si="268"/>
        <v>0</v>
      </c>
      <c r="CS100" s="418">
        <f t="shared" si="269"/>
        <v>0</v>
      </c>
      <c r="CT100" s="409">
        <f>'Ｈ１０（1998）'!$AK$159</f>
        <v>0</v>
      </c>
      <c r="CU100" s="418">
        <f t="shared" si="270"/>
        <v>0</v>
      </c>
      <c r="CV100" s="418">
        <f t="shared" si="271"/>
        <v>0</v>
      </c>
      <c r="CW100" s="409">
        <f>'Ｈ１０（1998）'!$AK$160</f>
        <v>0</v>
      </c>
      <c r="CX100" s="418">
        <f t="shared" si="272"/>
        <v>0</v>
      </c>
      <c r="CY100" s="418">
        <f t="shared" si="273"/>
        <v>0</v>
      </c>
      <c r="CZ100" s="409">
        <f>'Ｈ１０（1998）'!$AK$161</f>
        <v>0</v>
      </c>
      <c r="DA100" s="418">
        <f t="shared" si="274"/>
        <v>0</v>
      </c>
      <c r="DB100" s="418">
        <f t="shared" si="275"/>
        <v>0</v>
      </c>
      <c r="DC100" s="409">
        <f>'Ｈ１０（1998）'!$AK$162</f>
        <v>0</v>
      </c>
      <c r="DD100" s="418">
        <f t="shared" si="276"/>
        <v>0</v>
      </c>
      <c r="DE100" s="417">
        <f t="shared" si="277"/>
        <v>0</v>
      </c>
      <c r="DF100" s="409">
        <f>'Ｈ１０（1998）'!$AK$164</f>
        <v>0</v>
      </c>
      <c r="DG100" s="418">
        <f t="shared" si="278"/>
        <v>0</v>
      </c>
      <c r="DH100" s="418">
        <f t="shared" si="279"/>
        <v>0</v>
      </c>
      <c r="DI100" s="409">
        <f>'Ｈ１０（1998）'!$AK$165</f>
        <v>0</v>
      </c>
      <c r="DJ100" s="418">
        <f t="shared" si="280"/>
        <v>0</v>
      </c>
      <c r="DK100" s="417">
        <f t="shared" si="281"/>
        <v>0</v>
      </c>
      <c r="DL100" s="409">
        <f>'Ｈ１０（1998）'!$AK$166</f>
        <v>0</v>
      </c>
      <c r="DM100" s="418">
        <f t="shared" si="282"/>
        <v>0</v>
      </c>
      <c r="DN100" s="418">
        <f t="shared" si="283"/>
        <v>0</v>
      </c>
      <c r="DO100" s="409">
        <f>'Ｈ１０（1998）'!$AK$167</f>
        <v>0</v>
      </c>
      <c r="DP100" s="418">
        <f t="shared" si="284"/>
        <v>0</v>
      </c>
      <c r="DQ100" s="418">
        <f t="shared" si="285"/>
        <v>0</v>
      </c>
      <c r="DR100" s="409">
        <f>'Ｈ１０（1998）'!$AK$168</f>
        <v>0</v>
      </c>
      <c r="DS100" s="418">
        <f t="shared" si="286"/>
        <v>0</v>
      </c>
      <c r="DT100" s="418">
        <f t="shared" si="287"/>
        <v>0</v>
      </c>
      <c r="DU100" s="409">
        <f>'Ｈ１０（1998）'!$AK$169</f>
        <v>0</v>
      </c>
      <c r="DV100" s="418">
        <f t="shared" si="288"/>
        <v>0</v>
      </c>
      <c r="DW100" s="418">
        <f t="shared" si="289"/>
        <v>0</v>
      </c>
      <c r="DX100" s="409">
        <f>'Ｈ１０（1998）'!$AK$170</f>
        <v>0</v>
      </c>
      <c r="DY100" s="418">
        <f t="shared" si="290"/>
        <v>0</v>
      </c>
      <c r="DZ100" s="418">
        <f t="shared" si="291"/>
        <v>0</v>
      </c>
      <c r="EA100" s="409">
        <f>'Ｈ１０（1998）'!$AK$171</f>
        <v>0</v>
      </c>
      <c r="EB100" s="418">
        <f t="shared" si="292"/>
        <v>0</v>
      </c>
      <c r="EC100" s="418">
        <f t="shared" si="293"/>
        <v>0</v>
      </c>
      <c r="ED100" s="409">
        <f>'Ｈ１０（1998）'!$AK$172</f>
        <v>0</v>
      </c>
      <c r="EE100" s="418">
        <f t="shared" si="294"/>
        <v>0</v>
      </c>
      <c r="EF100" s="418">
        <f t="shared" si="295"/>
        <v>0</v>
      </c>
      <c r="EG100" s="409">
        <f>'Ｈ１０（1998）'!$AK$173</f>
        <v>0</v>
      </c>
      <c r="EH100" s="418">
        <f t="shared" si="296"/>
        <v>0</v>
      </c>
      <c r="EI100" s="418">
        <f t="shared" si="297"/>
        <v>0</v>
      </c>
      <c r="EJ100" s="409">
        <f>'Ｈ１０（1998）'!$AK$174</f>
        <v>0</v>
      </c>
      <c r="EK100" s="418">
        <f t="shared" si="298"/>
        <v>0</v>
      </c>
      <c r="EL100" s="417">
        <f t="shared" si="299"/>
        <v>0</v>
      </c>
      <c r="EM100" s="409">
        <f>'Ｈ１０（1998）'!$AK$175</f>
        <v>0</v>
      </c>
      <c r="EN100" s="418">
        <f t="shared" si="300"/>
        <v>0</v>
      </c>
      <c r="EO100" s="436">
        <f t="shared" si="301"/>
        <v>0</v>
      </c>
      <c r="EP100" s="407">
        <f t="shared" si="302"/>
        <v>161640</v>
      </c>
      <c r="EQ100" s="412">
        <f t="shared" si="303"/>
        <v>5936</v>
      </c>
      <c r="ER100" s="410">
        <f t="shared" si="304"/>
        <v>83104</v>
      </c>
    </row>
    <row r="101" spans="1:148" ht="16.5" customHeight="1">
      <c r="A101" s="376"/>
      <c r="B101" s="413"/>
      <c r="C101" s="414">
        <v>11</v>
      </c>
      <c r="D101" s="415">
        <f t="shared" si="207"/>
        <v>13</v>
      </c>
      <c r="E101" s="407">
        <f>'Ｈ１１（1999）'!$AK$124</f>
        <v>0</v>
      </c>
      <c r="F101" s="418">
        <f t="shared" si="208"/>
        <v>0</v>
      </c>
      <c r="G101" s="418">
        <f t="shared" si="209"/>
        <v>0</v>
      </c>
      <c r="H101" s="409">
        <f>'Ｈ１１（1999）'!$AK$125</f>
        <v>0</v>
      </c>
      <c r="I101" s="418">
        <f t="shared" si="210"/>
        <v>0</v>
      </c>
      <c r="J101" s="417">
        <f t="shared" si="211"/>
        <v>0</v>
      </c>
      <c r="K101" s="409">
        <f>'Ｈ１１（1999）'!$AK$127</f>
        <v>0</v>
      </c>
      <c r="L101" s="418">
        <f t="shared" si="212"/>
        <v>0</v>
      </c>
      <c r="M101" s="418">
        <f t="shared" si="213"/>
        <v>0</v>
      </c>
      <c r="N101" s="409">
        <f>'Ｈ１１（1999）'!$AK$128</f>
        <v>0</v>
      </c>
      <c r="O101" s="418">
        <f t="shared" si="214"/>
        <v>0</v>
      </c>
      <c r="P101" s="417">
        <f t="shared" si="215"/>
        <v>0</v>
      </c>
      <c r="Q101" s="409">
        <f>'Ｈ１１（1999）'!$AK$130</f>
        <v>0</v>
      </c>
      <c r="R101" s="418">
        <f t="shared" si="216"/>
        <v>0</v>
      </c>
      <c r="S101" s="418">
        <f t="shared" si="217"/>
        <v>0</v>
      </c>
      <c r="T101" s="409">
        <f>'Ｈ１１（1999）'!$AK$131</f>
        <v>3671</v>
      </c>
      <c r="U101" s="418">
        <f t="shared" si="218"/>
        <v>147</v>
      </c>
      <c r="V101" s="418">
        <f t="shared" si="219"/>
        <v>1911</v>
      </c>
      <c r="W101" s="409">
        <f>'Ｈ１１（1999）'!$AK$132</f>
        <v>0</v>
      </c>
      <c r="X101" s="418">
        <f t="shared" si="220"/>
        <v>0</v>
      </c>
      <c r="Y101" s="418">
        <f t="shared" si="221"/>
        <v>0</v>
      </c>
      <c r="Z101" s="409">
        <f>'Ｈ１１（1999）'!$AK$133</f>
        <v>0</v>
      </c>
      <c r="AA101" s="418">
        <f t="shared" si="222"/>
        <v>0</v>
      </c>
      <c r="AB101" s="418">
        <f t="shared" si="223"/>
        <v>0</v>
      </c>
      <c r="AC101" s="409">
        <f>'Ｈ１１（1999）'!$AK$134</f>
        <v>0</v>
      </c>
      <c r="AD101" s="418">
        <f t="shared" si="224"/>
        <v>0</v>
      </c>
      <c r="AE101" s="417">
        <f t="shared" si="225"/>
        <v>0</v>
      </c>
      <c r="AF101" s="409">
        <f>'Ｈ１１（1999）'!$AK$135</f>
        <v>0</v>
      </c>
      <c r="AG101" s="418">
        <f t="shared" si="226"/>
        <v>0</v>
      </c>
      <c r="AH101" s="417">
        <f t="shared" si="227"/>
        <v>0</v>
      </c>
      <c r="AI101" s="409">
        <f>'Ｈ１１（1999）'!$AK$136</f>
        <v>14562</v>
      </c>
      <c r="AJ101" s="418">
        <f t="shared" si="228"/>
        <v>582</v>
      </c>
      <c r="AK101" s="418">
        <f t="shared" si="229"/>
        <v>7566</v>
      </c>
      <c r="AL101" s="409">
        <f>'Ｈ１１（1999）'!$AK$137</f>
        <v>26807</v>
      </c>
      <c r="AM101" s="418">
        <f t="shared" si="230"/>
        <v>558</v>
      </c>
      <c r="AN101" s="418">
        <f t="shared" si="231"/>
        <v>7254</v>
      </c>
      <c r="AO101" s="409">
        <f>'Ｈ１１（1999）'!$AK$138</f>
        <v>0</v>
      </c>
      <c r="AP101" s="418">
        <f t="shared" si="232"/>
        <v>0</v>
      </c>
      <c r="AQ101" s="418">
        <f t="shared" si="233"/>
        <v>0</v>
      </c>
      <c r="AR101" s="409">
        <f>'Ｈ１１（1999）'!$AK$139</f>
        <v>0</v>
      </c>
      <c r="AS101" s="418">
        <f t="shared" si="234"/>
        <v>0</v>
      </c>
      <c r="AT101" s="418">
        <f t="shared" si="235"/>
        <v>0</v>
      </c>
      <c r="AU101" s="409">
        <f>'Ｈ１１（1999）'!$AK$140</f>
        <v>0</v>
      </c>
      <c r="AV101" s="418">
        <f t="shared" si="236"/>
        <v>0</v>
      </c>
      <c r="AW101" s="418">
        <f t="shared" si="237"/>
        <v>0</v>
      </c>
      <c r="AX101" s="409">
        <f>'Ｈ１１（1999）'!$AK$141</f>
        <v>93416</v>
      </c>
      <c r="AY101" s="418">
        <f t="shared" si="238"/>
        <v>4671</v>
      </c>
      <c r="AZ101" s="418">
        <f t="shared" si="239"/>
        <v>60723</v>
      </c>
      <c r="BA101" s="409">
        <f>'Ｈ１１（1999）'!$AK$142</f>
        <v>0</v>
      </c>
      <c r="BB101" s="418">
        <f t="shared" si="240"/>
        <v>0</v>
      </c>
      <c r="BC101" s="418">
        <f t="shared" si="241"/>
        <v>0</v>
      </c>
      <c r="BD101" s="409">
        <f>'Ｈ１１（1999）'!$AK$143</f>
        <v>83310</v>
      </c>
      <c r="BE101" s="418">
        <f t="shared" si="242"/>
        <v>3332</v>
      </c>
      <c r="BF101" s="417">
        <f t="shared" si="243"/>
        <v>43316</v>
      </c>
      <c r="BG101" s="409">
        <f>'Ｈ１１（1999）'!$AK$145</f>
        <v>0</v>
      </c>
      <c r="BH101" s="418">
        <f t="shared" si="244"/>
        <v>0</v>
      </c>
      <c r="BI101" s="418">
        <f t="shared" si="245"/>
        <v>0</v>
      </c>
      <c r="BJ101" s="409">
        <f>'Ｈ１１（1999）'!$AK$146</f>
        <v>0</v>
      </c>
      <c r="BK101" s="418">
        <f t="shared" si="246"/>
        <v>0</v>
      </c>
      <c r="BL101" s="418">
        <f t="shared" si="247"/>
        <v>0</v>
      </c>
      <c r="BM101" s="409">
        <f>'Ｈ１１（1999）'!$AK$147</f>
        <v>0</v>
      </c>
      <c r="BN101" s="418">
        <f t="shared" si="248"/>
        <v>0</v>
      </c>
      <c r="BO101" s="417">
        <f t="shared" si="249"/>
        <v>0</v>
      </c>
      <c r="BP101" s="407">
        <f>'Ｈ１１（1999）'!$AK$148</f>
        <v>0</v>
      </c>
      <c r="BQ101" s="418">
        <f t="shared" si="250"/>
        <v>0</v>
      </c>
      <c r="BR101" s="418">
        <f t="shared" si="251"/>
        <v>0</v>
      </c>
      <c r="BS101" s="409">
        <f>'Ｈ１１（1999）'!$AK$149</f>
        <v>0</v>
      </c>
      <c r="BT101" s="418">
        <f t="shared" si="252"/>
        <v>0</v>
      </c>
      <c r="BU101" s="418">
        <f t="shared" si="253"/>
        <v>0</v>
      </c>
      <c r="BV101" s="409">
        <f>'Ｈ１１（1999）'!$AK$150</f>
        <v>0</v>
      </c>
      <c r="BW101" s="418">
        <f t="shared" si="254"/>
        <v>0</v>
      </c>
      <c r="BX101" s="418">
        <f t="shared" si="255"/>
        <v>0</v>
      </c>
      <c r="BY101" s="409">
        <f>'Ｈ１１（1999）'!$AK$151</f>
        <v>0</v>
      </c>
      <c r="BZ101" s="418">
        <f t="shared" si="256"/>
        <v>0</v>
      </c>
      <c r="CA101" s="418">
        <f t="shared" si="257"/>
        <v>0</v>
      </c>
      <c r="CB101" s="409">
        <f>'Ｈ１１（1999）'!$AK$152</f>
        <v>0</v>
      </c>
      <c r="CC101" s="418">
        <f t="shared" si="258"/>
        <v>0</v>
      </c>
      <c r="CD101" s="418">
        <f t="shared" si="259"/>
        <v>0</v>
      </c>
      <c r="CE101" s="409">
        <f>'Ｈ１１（1999）'!$AK$153</f>
        <v>0</v>
      </c>
      <c r="CF101" s="418">
        <f t="shared" si="260"/>
        <v>0</v>
      </c>
      <c r="CG101" s="418">
        <f t="shared" si="261"/>
        <v>0</v>
      </c>
      <c r="CH101" s="409">
        <f>'Ｈ１１（1999）'!$AK$155</f>
        <v>0</v>
      </c>
      <c r="CI101" s="418">
        <f t="shared" si="262"/>
        <v>0</v>
      </c>
      <c r="CJ101" s="418">
        <f t="shared" si="263"/>
        <v>0</v>
      </c>
      <c r="CK101" s="409">
        <f>'Ｈ１１（1999）'!$AK$156</f>
        <v>0</v>
      </c>
      <c r="CL101" s="418">
        <f t="shared" si="264"/>
        <v>0</v>
      </c>
      <c r="CM101" s="418">
        <f t="shared" si="265"/>
        <v>0</v>
      </c>
      <c r="CN101" s="409">
        <f>'Ｈ１１（1999）'!$AK$157</f>
        <v>0</v>
      </c>
      <c r="CO101" s="418">
        <f t="shared" si="266"/>
        <v>0</v>
      </c>
      <c r="CP101" s="418">
        <f t="shared" si="267"/>
        <v>0</v>
      </c>
      <c r="CQ101" s="409">
        <f>'Ｈ１１（1999）'!$AK$158</f>
        <v>0</v>
      </c>
      <c r="CR101" s="418">
        <f t="shared" si="268"/>
        <v>0</v>
      </c>
      <c r="CS101" s="418">
        <f t="shared" si="269"/>
        <v>0</v>
      </c>
      <c r="CT101" s="409">
        <f>'Ｈ１１（1999）'!$AK$159</f>
        <v>0</v>
      </c>
      <c r="CU101" s="418">
        <f t="shared" si="270"/>
        <v>0</v>
      </c>
      <c r="CV101" s="418">
        <f t="shared" si="271"/>
        <v>0</v>
      </c>
      <c r="CW101" s="409">
        <f>'Ｈ１１（1999）'!$AK$160</f>
        <v>0</v>
      </c>
      <c r="CX101" s="418">
        <f t="shared" si="272"/>
        <v>0</v>
      </c>
      <c r="CY101" s="418">
        <f t="shared" si="273"/>
        <v>0</v>
      </c>
      <c r="CZ101" s="409">
        <f>'Ｈ１１（1999）'!$AK$161</f>
        <v>0</v>
      </c>
      <c r="DA101" s="418">
        <f t="shared" si="274"/>
        <v>0</v>
      </c>
      <c r="DB101" s="418">
        <f t="shared" si="275"/>
        <v>0</v>
      </c>
      <c r="DC101" s="409">
        <f>'Ｈ１１（1999）'!$AK$162</f>
        <v>0</v>
      </c>
      <c r="DD101" s="418">
        <f t="shared" si="276"/>
        <v>0</v>
      </c>
      <c r="DE101" s="417">
        <f t="shared" si="277"/>
        <v>0</v>
      </c>
      <c r="DF101" s="409">
        <f>'Ｈ１１（1999）'!$AK$164</f>
        <v>0</v>
      </c>
      <c r="DG101" s="418">
        <f t="shared" si="278"/>
        <v>0</v>
      </c>
      <c r="DH101" s="418">
        <f t="shared" si="279"/>
        <v>0</v>
      </c>
      <c r="DI101" s="409">
        <f>'Ｈ１１（1999）'!$AK$165</f>
        <v>3421</v>
      </c>
      <c r="DJ101" s="418">
        <f t="shared" si="280"/>
        <v>0</v>
      </c>
      <c r="DK101" s="417">
        <f t="shared" si="281"/>
        <v>3421</v>
      </c>
      <c r="DL101" s="409">
        <f>'Ｈ１１（1999）'!$AK$166</f>
        <v>0</v>
      </c>
      <c r="DM101" s="418">
        <f t="shared" si="282"/>
        <v>0</v>
      </c>
      <c r="DN101" s="418">
        <f t="shared" si="283"/>
        <v>0</v>
      </c>
      <c r="DO101" s="409">
        <f>'Ｈ１１（1999）'!$AK$167</f>
        <v>0</v>
      </c>
      <c r="DP101" s="418">
        <f t="shared" si="284"/>
        <v>0</v>
      </c>
      <c r="DQ101" s="418">
        <f t="shared" si="285"/>
        <v>0</v>
      </c>
      <c r="DR101" s="409">
        <f>'Ｈ１１（1999）'!$AK$168</f>
        <v>0</v>
      </c>
      <c r="DS101" s="418">
        <f t="shared" si="286"/>
        <v>0</v>
      </c>
      <c r="DT101" s="418">
        <f t="shared" si="287"/>
        <v>0</v>
      </c>
      <c r="DU101" s="409">
        <f>'Ｈ１１（1999）'!$AK$169</f>
        <v>0</v>
      </c>
      <c r="DV101" s="418">
        <f t="shared" si="288"/>
        <v>0</v>
      </c>
      <c r="DW101" s="418">
        <f t="shared" si="289"/>
        <v>0</v>
      </c>
      <c r="DX101" s="409">
        <f>'Ｈ１１（1999）'!$AK$170</f>
        <v>0</v>
      </c>
      <c r="DY101" s="418">
        <f t="shared" si="290"/>
        <v>0</v>
      </c>
      <c r="DZ101" s="418">
        <f t="shared" si="291"/>
        <v>0</v>
      </c>
      <c r="EA101" s="409">
        <f>'Ｈ１１（1999）'!$AK$171</f>
        <v>0</v>
      </c>
      <c r="EB101" s="418">
        <f t="shared" si="292"/>
        <v>0</v>
      </c>
      <c r="EC101" s="418">
        <f t="shared" si="293"/>
        <v>0</v>
      </c>
      <c r="ED101" s="409">
        <f>'Ｈ１１（1999）'!$AK$172</f>
        <v>0</v>
      </c>
      <c r="EE101" s="418">
        <f t="shared" si="294"/>
        <v>0</v>
      </c>
      <c r="EF101" s="418">
        <f t="shared" si="295"/>
        <v>0</v>
      </c>
      <c r="EG101" s="409">
        <f>'Ｈ１１（1999）'!$AK$173</f>
        <v>0</v>
      </c>
      <c r="EH101" s="418">
        <f t="shared" si="296"/>
        <v>0</v>
      </c>
      <c r="EI101" s="418">
        <f t="shared" si="297"/>
        <v>0</v>
      </c>
      <c r="EJ101" s="409">
        <f>'Ｈ１１（1999）'!$AK$174</f>
        <v>0</v>
      </c>
      <c r="EK101" s="418">
        <f t="shared" si="298"/>
        <v>0</v>
      </c>
      <c r="EL101" s="417">
        <f t="shared" si="299"/>
        <v>0</v>
      </c>
      <c r="EM101" s="409">
        <f>'Ｈ１１（1999）'!$AK$175</f>
        <v>0</v>
      </c>
      <c r="EN101" s="418">
        <f t="shared" si="300"/>
        <v>0</v>
      </c>
      <c r="EO101" s="436">
        <f t="shared" si="301"/>
        <v>0</v>
      </c>
      <c r="EP101" s="407">
        <f t="shared" si="302"/>
        <v>225187</v>
      </c>
      <c r="EQ101" s="412">
        <f t="shared" si="303"/>
        <v>9290</v>
      </c>
      <c r="ER101" s="410">
        <f t="shared" si="304"/>
        <v>124191</v>
      </c>
    </row>
    <row r="102" spans="1:148" ht="16.5" customHeight="1">
      <c r="A102" s="376"/>
      <c r="B102" s="413"/>
      <c r="C102" s="414">
        <v>12</v>
      </c>
      <c r="D102" s="415">
        <f t="shared" si="207"/>
        <v>12</v>
      </c>
      <c r="E102" s="407">
        <f>'Ｈ１２（2000）'!$AK$124</f>
        <v>0</v>
      </c>
      <c r="F102" s="418">
        <f t="shared" si="208"/>
        <v>0</v>
      </c>
      <c r="G102" s="418">
        <f t="shared" si="209"/>
        <v>0</v>
      </c>
      <c r="H102" s="409">
        <f>'Ｈ１２（2000）'!$AK$125</f>
        <v>0</v>
      </c>
      <c r="I102" s="418">
        <f t="shared" si="210"/>
        <v>0</v>
      </c>
      <c r="J102" s="417">
        <f t="shared" si="211"/>
        <v>0</v>
      </c>
      <c r="K102" s="409">
        <f>'Ｈ１２（2000）'!$AK$127</f>
        <v>0</v>
      </c>
      <c r="L102" s="418">
        <f t="shared" si="212"/>
        <v>0</v>
      </c>
      <c r="M102" s="418">
        <f t="shared" si="213"/>
        <v>0</v>
      </c>
      <c r="N102" s="409">
        <f>'Ｈ１２（2000）'!$AK$128</f>
        <v>2536</v>
      </c>
      <c r="O102" s="418">
        <f t="shared" si="214"/>
        <v>101</v>
      </c>
      <c r="P102" s="417">
        <f t="shared" si="215"/>
        <v>1212</v>
      </c>
      <c r="Q102" s="409">
        <f>'Ｈ１２（2000）'!$AK$130</f>
        <v>0</v>
      </c>
      <c r="R102" s="418">
        <f t="shared" si="216"/>
        <v>0</v>
      </c>
      <c r="S102" s="418">
        <f t="shared" si="217"/>
        <v>0</v>
      </c>
      <c r="T102" s="409">
        <f>'Ｈ１２（2000）'!$AK$131</f>
        <v>684</v>
      </c>
      <c r="U102" s="418">
        <f t="shared" si="218"/>
        <v>27</v>
      </c>
      <c r="V102" s="418">
        <f t="shared" si="219"/>
        <v>324</v>
      </c>
      <c r="W102" s="409">
        <f>'Ｈ１２（2000）'!$AK$132</f>
        <v>0</v>
      </c>
      <c r="X102" s="418">
        <f t="shared" si="220"/>
        <v>0</v>
      </c>
      <c r="Y102" s="418">
        <f t="shared" si="221"/>
        <v>0</v>
      </c>
      <c r="Z102" s="409">
        <f>'Ｈ１２（2000）'!$AK$133</f>
        <v>0</v>
      </c>
      <c r="AA102" s="418">
        <f t="shared" si="222"/>
        <v>0</v>
      </c>
      <c r="AB102" s="418">
        <f t="shared" si="223"/>
        <v>0</v>
      </c>
      <c r="AC102" s="409">
        <f>'Ｈ１２（2000）'!$AK$134</f>
        <v>0</v>
      </c>
      <c r="AD102" s="418">
        <f t="shared" si="224"/>
        <v>0</v>
      </c>
      <c r="AE102" s="417">
        <f t="shared" si="225"/>
        <v>0</v>
      </c>
      <c r="AF102" s="409">
        <f>'Ｈ１２（2000）'!$AK$135</f>
        <v>0</v>
      </c>
      <c r="AG102" s="418">
        <f t="shared" si="226"/>
        <v>0</v>
      </c>
      <c r="AH102" s="417">
        <f t="shared" si="227"/>
        <v>0</v>
      </c>
      <c r="AI102" s="409">
        <f>'Ｈ１２（2000）'!$AK$136</f>
        <v>9247</v>
      </c>
      <c r="AJ102" s="418">
        <f t="shared" si="228"/>
        <v>370</v>
      </c>
      <c r="AK102" s="418">
        <f t="shared" si="229"/>
        <v>4440</v>
      </c>
      <c r="AL102" s="409">
        <f>'Ｈ１２（2000）'!$AK$137</f>
        <v>46383</v>
      </c>
      <c r="AM102" s="418">
        <f t="shared" si="230"/>
        <v>966</v>
      </c>
      <c r="AN102" s="418">
        <f t="shared" si="231"/>
        <v>11592</v>
      </c>
      <c r="AO102" s="409">
        <f>'Ｈ１２（2000）'!$AK$138</f>
        <v>0</v>
      </c>
      <c r="AP102" s="418">
        <f t="shared" si="232"/>
        <v>0</v>
      </c>
      <c r="AQ102" s="418">
        <f t="shared" si="233"/>
        <v>0</v>
      </c>
      <c r="AR102" s="409">
        <f>'Ｈ１２（2000）'!$AK$139</f>
        <v>0</v>
      </c>
      <c r="AS102" s="418">
        <f t="shared" si="234"/>
        <v>0</v>
      </c>
      <c r="AT102" s="418">
        <f t="shared" si="235"/>
        <v>0</v>
      </c>
      <c r="AU102" s="409">
        <f>'Ｈ１２（2000）'!$AK$140</f>
        <v>0</v>
      </c>
      <c r="AV102" s="418">
        <f t="shared" si="236"/>
        <v>0</v>
      </c>
      <c r="AW102" s="418">
        <f t="shared" si="237"/>
        <v>0</v>
      </c>
      <c r="AX102" s="409">
        <f>'Ｈ１２（2000）'!$AK$141</f>
        <v>39540</v>
      </c>
      <c r="AY102" s="418">
        <f t="shared" si="238"/>
        <v>1977</v>
      </c>
      <c r="AZ102" s="418">
        <f t="shared" si="239"/>
        <v>23724</v>
      </c>
      <c r="BA102" s="409">
        <f>'Ｈ１２（2000）'!$AK$142</f>
        <v>0</v>
      </c>
      <c r="BB102" s="418">
        <f t="shared" si="240"/>
        <v>0</v>
      </c>
      <c r="BC102" s="418">
        <f t="shared" si="241"/>
        <v>0</v>
      </c>
      <c r="BD102" s="409">
        <f>'Ｈ１２（2000）'!$AK$143</f>
        <v>0</v>
      </c>
      <c r="BE102" s="418">
        <f t="shared" si="242"/>
        <v>0</v>
      </c>
      <c r="BF102" s="417">
        <f t="shared" si="243"/>
        <v>0</v>
      </c>
      <c r="BG102" s="409">
        <f>'Ｈ１２（2000）'!$AK$145</f>
        <v>0</v>
      </c>
      <c r="BH102" s="418">
        <f t="shared" si="244"/>
        <v>0</v>
      </c>
      <c r="BI102" s="418">
        <f t="shared" si="245"/>
        <v>0</v>
      </c>
      <c r="BJ102" s="409">
        <f>'Ｈ１２（2000）'!$AK$146</f>
        <v>0</v>
      </c>
      <c r="BK102" s="418">
        <f t="shared" si="246"/>
        <v>0</v>
      </c>
      <c r="BL102" s="418">
        <f t="shared" si="247"/>
        <v>0</v>
      </c>
      <c r="BM102" s="409">
        <f>'Ｈ１２（2000）'!$AK$147</f>
        <v>0</v>
      </c>
      <c r="BN102" s="418">
        <f t="shared" si="248"/>
        <v>0</v>
      </c>
      <c r="BO102" s="417">
        <f t="shared" si="249"/>
        <v>0</v>
      </c>
      <c r="BP102" s="407">
        <f>'Ｈ１２（2000）'!$AK$148</f>
        <v>0</v>
      </c>
      <c r="BQ102" s="418">
        <f t="shared" si="250"/>
        <v>0</v>
      </c>
      <c r="BR102" s="418">
        <f t="shared" si="251"/>
        <v>0</v>
      </c>
      <c r="BS102" s="409">
        <f>'Ｈ１２（2000）'!$AK$149</f>
        <v>0</v>
      </c>
      <c r="BT102" s="418">
        <f t="shared" si="252"/>
        <v>0</v>
      </c>
      <c r="BU102" s="418">
        <f t="shared" si="253"/>
        <v>0</v>
      </c>
      <c r="BV102" s="409">
        <f>'Ｈ１２（2000）'!$AK$150</f>
        <v>0</v>
      </c>
      <c r="BW102" s="418">
        <f t="shared" si="254"/>
        <v>0</v>
      </c>
      <c r="BX102" s="418">
        <f t="shared" si="255"/>
        <v>0</v>
      </c>
      <c r="BY102" s="409">
        <f>'Ｈ１２（2000）'!$AK$151</f>
        <v>0</v>
      </c>
      <c r="BZ102" s="418">
        <f t="shared" si="256"/>
        <v>0</v>
      </c>
      <c r="CA102" s="418">
        <f t="shared" si="257"/>
        <v>0</v>
      </c>
      <c r="CB102" s="409">
        <f>'Ｈ１２（2000）'!$AK$152</f>
        <v>0</v>
      </c>
      <c r="CC102" s="418">
        <f t="shared" si="258"/>
        <v>0</v>
      </c>
      <c r="CD102" s="418">
        <f t="shared" si="259"/>
        <v>0</v>
      </c>
      <c r="CE102" s="409">
        <f>'Ｈ１２（2000）'!$AK$153</f>
        <v>0</v>
      </c>
      <c r="CF102" s="418">
        <f t="shared" si="260"/>
        <v>0</v>
      </c>
      <c r="CG102" s="418">
        <f t="shared" si="261"/>
        <v>0</v>
      </c>
      <c r="CH102" s="409">
        <f>'Ｈ１２（2000）'!$AK$155</f>
        <v>0</v>
      </c>
      <c r="CI102" s="418">
        <f t="shared" si="262"/>
        <v>0</v>
      </c>
      <c r="CJ102" s="418">
        <f t="shared" si="263"/>
        <v>0</v>
      </c>
      <c r="CK102" s="409">
        <f>'Ｈ１２（2000）'!$AK$156</f>
        <v>0</v>
      </c>
      <c r="CL102" s="418">
        <f t="shared" si="264"/>
        <v>0</v>
      </c>
      <c r="CM102" s="418">
        <f t="shared" si="265"/>
        <v>0</v>
      </c>
      <c r="CN102" s="409">
        <f>'Ｈ１２（2000）'!$AK$157</f>
        <v>0</v>
      </c>
      <c r="CO102" s="418">
        <f t="shared" si="266"/>
        <v>0</v>
      </c>
      <c r="CP102" s="418">
        <f t="shared" si="267"/>
        <v>0</v>
      </c>
      <c r="CQ102" s="409">
        <f>'Ｈ１２（2000）'!$AK$158</f>
        <v>0</v>
      </c>
      <c r="CR102" s="418">
        <f t="shared" si="268"/>
        <v>0</v>
      </c>
      <c r="CS102" s="418">
        <f t="shared" si="269"/>
        <v>0</v>
      </c>
      <c r="CT102" s="409">
        <f>'Ｈ１２（2000）'!$AK$159</f>
        <v>0</v>
      </c>
      <c r="CU102" s="418">
        <f t="shared" si="270"/>
        <v>0</v>
      </c>
      <c r="CV102" s="418">
        <f t="shared" si="271"/>
        <v>0</v>
      </c>
      <c r="CW102" s="409">
        <f>'Ｈ１２（2000）'!$AK$160</f>
        <v>0</v>
      </c>
      <c r="CX102" s="418">
        <f t="shared" si="272"/>
        <v>0</v>
      </c>
      <c r="CY102" s="418">
        <f t="shared" si="273"/>
        <v>0</v>
      </c>
      <c r="CZ102" s="409">
        <f>'Ｈ１２（2000）'!$AK$161</f>
        <v>0</v>
      </c>
      <c r="DA102" s="418">
        <f t="shared" si="274"/>
        <v>0</v>
      </c>
      <c r="DB102" s="418">
        <f t="shared" si="275"/>
        <v>0</v>
      </c>
      <c r="DC102" s="409">
        <f>'Ｈ１２（2000）'!$AK$162</f>
        <v>0</v>
      </c>
      <c r="DD102" s="418">
        <f t="shared" si="276"/>
        <v>0</v>
      </c>
      <c r="DE102" s="417">
        <f t="shared" si="277"/>
        <v>0</v>
      </c>
      <c r="DF102" s="409">
        <f>'Ｈ１２（2000）'!$AK$164</f>
        <v>0</v>
      </c>
      <c r="DG102" s="418">
        <f t="shared" si="278"/>
        <v>0</v>
      </c>
      <c r="DH102" s="418">
        <f t="shared" si="279"/>
        <v>0</v>
      </c>
      <c r="DI102" s="409">
        <f>'Ｈ１２（2000）'!$AK$165</f>
        <v>0</v>
      </c>
      <c r="DJ102" s="418">
        <f t="shared" si="280"/>
        <v>0</v>
      </c>
      <c r="DK102" s="417">
        <f t="shared" si="281"/>
        <v>0</v>
      </c>
      <c r="DL102" s="409">
        <f>'Ｈ１２（2000）'!$AK$166</f>
        <v>0</v>
      </c>
      <c r="DM102" s="418">
        <f t="shared" si="282"/>
        <v>0</v>
      </c>
      <c r="DN102" s="418">
        <f t="shared" si="283"/>
        <v>0</v>
      </c>
      <c r="DO102" s="409">
        <f>'Ｈ１２（2000）'!$AK$167</f>
        <v>0</v>
      </c>
      <c r="DP102" s="418">
        <f t="shared" si="284"/>
        <v>0</v>
      </c>
      <c r="DQ102" s="418">
        <f t="shared" si="285"/>
        <v>0</v>
      </c>
      <c r="DR102" s="409">
        <f>'Ｈ１２（2000）'!$AK$168</f>
        <v>0</v>
      </c>
      <c r="DS102" s="418">
        <f t="shared" si="286"/>
        <v>0</v>
      </c>
      <c r="DT102" s="418">
        <f t="shared" si="287"/>
        <v>0</v>
      </c>
      <c r="DU102" s="409">
        <f>'Ｈ１２（2000）'!$AK$169</f>
        <v>0</v>
      </c>
      <c r="DV102" s="418">
        <f t="shared" si="288"/>
        <v>0</v>
      </c>
      <c r="DW102" s="418">
        <f t="shared" si="289"/>
        <v>0</v>
      </c>
      <c r="DX102" s="409">
        <f>'Ｈ１２（2000）'!$AK$170</f>
        <v>0</v>
      </c>
      <c r="DY102" s="418">
        <f t="shared" si="290"/>
        <v>0</v>
      </c>
      <c r="DZ102" s="418">
        <f t="shared" si="291"/>
        <v>0</v>
      </c>
      <c r="EA102" s="409">
        <f>'Ｈ１２（2000）'!$AK$171</f>
        <v>0</v>
      </c>
      <c r="EB102" s="418">
        <f t="shared" si="292"/>
        <v>0</v>
      </c>
      <c r="EC102" s="418">
        <f t="shared" si="293"/>
        <v>0</v>
      </c>
      <c r="ED102" s="409">
        <f>'Ｈ１２（2000）'!$AK$172</f>
        <v>0</v>
      </c>
      <c r="EE102" s="418">
        <f t="shared" si="294"/>
        <v>0</v>
      </c>
      <c r="EF102" s="418">
        <f t="shared" si="295"/>
        <v>0</v>
      </c>
      <c r="EG102" s="409">
        <f>'Ｈ１２（2000）'!$AK$173</f>
        <v>0</v>
      </c>
      <c r="EH102" s="418">
        <f t="shared" si="296"/>
        <v>0</v>
      </c>
      <c r="EI102" s="418">
        <f t="shared" si="297"/>
        <v>0</v>
      </c>
      <c r="EJ102" s="409">
        <f>'Ｈ１２（2000）'!$AK$174</f>
        <v>0</v>
      </c>
      <c r="EK102" s="418">
        <f t="shared" si="298"/>
        <v>0</v>
      </c>
      <c r="EL102" s="417">
        <f t="shared" si="299"/>
        <v>0</v>
      </c>
      <c r="EM102" s="409">
        <f>'Ｈ１２（2000）'!$AK$175</f>
        <v>0</v>
      </c>
      <c r="EN102" s="418">
        <f t="shared" si="300"/>
        <v>0</v>
      </c>
      <c r="EO102" s="436">
        <f t="shared" si="301"/>
        <v>0</v>
      </c>
      <c r="EP102" s="407">
        <f t="shared" si="302"/>
        <v>98390</v>
      </c>
      <c r="EQ102" s="412">
        <f t="shared" si="303"/>
        <v>3441</v>
      </c>
      <c r="ER102" s="410">
        <f t="shared" si="304"/>
        <v>41292</v>
      </c>
    </row>
    <row r="103" spans="1:148" ht="16.5" customHeight="1">
      <c r="A103" s="376"/>
      <c r="B103" s="413"/>
      <c r="C103" s="414">
        <v>13</v>
      </c>
      <c r="D103" s="415">
        <f t="shared" si="207"/>
        <v>11</v>
      </c>
      <c r="E103" s="407">
        <f>'Ｈ１３（2001）'!$AK$124</f>
        <v>0</v>
      </c>
      <c r="F103" s="418">
        <f t="shared" si="208"/>
        <v>0</v>
      </c>
      <c r="G103" s="418">
        <f t="shared" si="209"/>
        <v>0</v>
      </c>
      <c r="H103" s="409">
        <f>'Ｈ１３（2001）'!$AK$125</f>
        <v>0</v>
      </c>
      <c r="I103" s="418">
        <f t="shared" si="210"/>
        <v>0</v>
      </c>
      <c r="J103" s="417">
        <f t="shared" si="211"/>
        <v>0</v>
      </c>
      <c r="K103" s="409">
        <f>'Ｈ１３（2001）'!$AK$127</f>
        <v>0</v>
      </c>
      <c r="L103" s="418">
        <f t="shared" si="212"/>
        <v>0</v>
      </c>
      <c r="M103" s="418">
        <f t="shared" si="213"/>
        <v>0</v>
      </c>
      <c r="N103" s="409">
        <f>'Ｈ１３（2001）'!$AK$128</f>
        <v>0</v>
      </c>
      <c r="O103" s="418">
        <f t="shared" si="214"/>
        <v>0</v>
      </c>
      <c r="P103" s="417">
        <f t="shared" si="215"/>
        <v>0</v>
      </c>
      <c r="Q103" s="409">
        <f>'Ｈ１３（2001）'!$AK$130</f>
        <v>0</v>
      </c>
      <c r="R103" s="418">
        <f t="shared" si="216"/>
        <v>0</v>
      </c>
      <c r="S103" s="418">
        <f t="shared" si="217"/>
        <v>0</v>
      </c>
      <c r="T103" s="409">
        <f>'Ｈ１３（2001）'!$AK$131</f>
        <v>0</v>
      </c>
      <c r="U103" s="418">
        <f t="shared" si="218"/>
        <v>0</v>
      </c>
      <c r="V103" s="418">
        <f t="shared" si="219"/>
        <v>0</v>
      </c>
      <c r="W103" s="409">
        <f>'Ｈ１３（2001）'!$AK$132</f>
        <v>0</v>
      </c>
      <c r="X103" s="418">
        <f t="shared" si="220"/>
        <v>0</v>
      </c>
      <c r="Y103" s="418">
        <f t="shared" si="221"/>
        <v>0</v>
      </c>
      <c r="Z103" s="409">
        <f>'Ｈ１３（2001）'!$AK$133</f>
        <v>0</v>
      </c>
      <c r="AA103" s="418">
        <f t="shared" si="222"/>
        <v>0</v>
      </c>
      <c r="AB103" s="418">
        <f t="shared" si="223"/>
        <v>0</v>
      </c>
      <c r="AC103" s="409">
        <f>'Ｈ１３（2001）'!$AK$134</f>
        <v>0</v>
      </c>
      <c r="AD103" s="418">
        <f t="shared" si="224"/>
        <v>0</v>
      </c>
      <c r="AE103" s="417">
        <f t="shared" si="225"/>
        <v>0</v>
      </c>
      <c r="AF103" s="409">
        <f>'Ｈ１３（2001）'!$AK$135</f>
        <v>0</v>
      </c>
      <c r="AG103" s="418">
        <f t="shared" si="226"/>
        <v>0</v>
      </c>
      <c r="AH103" s="417">
        <f t="shared" si="227"/>
        <v>0</v>
      </c>
      <c r="AI103" s="409">
        <f>'Ｈ１３（2001）'!$AK$136</f>
        <v>8672</v>
      </c>
      <c r="AJ103" s="418">
        <f t="shared" si="228"/>
        <v>347</v>
      </c>
      <c r="AK103" s="418">
        <f t="shared" si="229"/>
        <v>3817</v>
      </c>
      <c r="AL103" s="409">
        <f>'Ｈ１３（2001）'!$AK$137</f>
        <v>24593</v>
      </c>
      <c r="AM103" s="418">
        <f t="shared" si="230"/>
        <v>512</v>
      </c>
      <c r="AN103" s="418">
        <f t="shared" si="231"/>
        <v>5632</v>
      </c>
      <c r="AO103" s="409">
        <f>'Ｈ１３（2001）'!$AK$138</f>
        <v>0</v>
      </c>
      <c r="AP103" s="418">
        <f t="shared" si="232"/>
        <v>0</v>
      </c>
      <c r="AQ103" s="418">
        <f t="shared" si="233"/>
        <v>0</v>
      </c>
      <c r="AR103" s="409">
        <f>'Ｈ１３（2001）'!$AK$139</f>
        <v>0</v>
      </c>
      <c r="AS103" s="418">
        <f t="shared" si="234"/>
        <v>0</v>
      </c>
      <c r="AT103" s="418">
        <f t="shared" si="235"/>
        <v>0</v>
      </c>
      <c r="AU103" s="409">
        <f>'Ｈ１３（2001）'!$AK$140</f>
        <v>0</v>
      </c>
      <c r="AV103" s="418">
        <f t="shared" si="236"/>
        <v>0</v>
      </c>
      <c r="AW103" s="418">
        <f t="shared" si="237"/>
        <v>0</v>
      </c>
      <c r="AX103" s="409">
        <f>'Ｈ１３（2001）'!$AK$141</f>
        <v>33754</v>
      </c>
      <c r="AY103" s="418">
        <f t="shared" si="238"/>
        <v>1688</v>
      </c>
      <c r="AZ103" s="418">
        <f t="shared" si="239"/>
        <v>18568</v>
      </c>
      <c r="BA103" s="409">
        <f>'Ｈ１３（2001）'!$AK$142</f>
        <v>0</v>
      </c>
      <c r="BB103" s="418">
        <f t="shared" si="240"/>
        <v>0</v>
      </c>
      <c r="BC103" s="418">
        <f t="shared" si="241"/>
        <v>0</v>
      </c>
      <c r="BD103" s="409">
        <f>'Ｈ１３（2001）'!$AK$143</f>
        <v>732</v>
      </c>
      <c r="BE103" s="418">
        <f t="shared" si="242"/>
        <v>29</v>
      </c>
      <c r="BF103" s="417">
        <f t="shared" si="243"/>
        <v>319</v>
      </c>
      <c r="BG103" s="409">
        <f>'Ｈ１３（2001）'!$AK$145</f>
        <v>0</v>
      </c>
      <c r="BH103" s="418">
        <f t="shared" si="244"/>
        <v>0</v>
      </c>
      <c r="BI103" s="418">
        <f t="shared" si="245"/>
        <v>0</v>
      </c>
      <c r="BJ103" s="409">
        <f>'Ｈ１３（2001）'!$AK$146</f>
        <v>11085</v>
      </c>
      <c r="BK103" s="418">
        <f t="shared" si="246"/>
        <v>443</v>
      </c>
      <c r="BL103" s="418">
        <f t="shared" si="247"/>
        <v>4873</v>
      </c>
      <c r="BM103" s="409">
        <f>'Ｈ１３（2001）'!$AK$147</f>
        <v>0</v>
      </c>
      <c r="BN103" s="418">
        <f t="shared" si="248"/>
        <v>0</v>
      </c>
      <c r="BO103" s="417">
        <f t="shared" si="249"/>
        <v>0</v>
      </c>
      <c r="BP103" s="407">
        <f>'Ｈ１３（2001）'!$AK$148</f>
        <v>0</v>
      </c>
      <c r="BQ103" s="418">
        <f t="shared" si="250"/>
        <v>0</v>
      </c>
      <c r="BR103" s="418">
        <f t="shared" si="251"/>
        <v>0</v>
      </c>
      <c r="BS103" s="409">
        <f>'Ｈ１３（2001）'!$AK$149</f>
        <v>0</v>
      </c>
      <c r="BT103" s="418">
        <f t="shared" si="252"/>
        <v>0</v>
      </c>
      <c r="BU103" s="418">
        <f t="shared" si="253"/>
        <v>0</v>
      </c>
      <c r="BV103" s="409">
        <f>'Ｈ１３（2001）'!$AK$150</f>
        <v>0</v>
      </c>
      <c r="BW103" s="418">
        <f t="shared" si="254"/>
        <v>0</v>
      </c>
      <c r="BX103" s="418">
        <f t="shared" si="255"/>
        <v>0</v>
      </c>
      <c r="BY103" s="409">
        <f>'Ｈ１３（2001）'!$AK$151</f>
        <v>0</v>
      </c>
      <c r="BZ103" s="418">
        <f t="shared" si="256"/>
        <v>0</v>
      </c>
      <c r="CA103" s="418">
        <f t="shared" si="257"/>
        <v>0</v>
      </c>
      <c r="CB103" s="409">
        <f>'Ｈ１３（2001）'!$AK$152</f>
        <v>0</v>
      </c>
      <c r="CC103" s="418">
        <f t="shared" si="258"/>
        <v>0</v>
      </c>
      <c r="CD103" s="418">
        <f t="shared" si="259"/>
        <v>0</v>
      </c>
      <c r="CE103" s="409">
        <f>'Ｈ１３（2001）'!$AK$153</f>
        <v>0</v>
      </c>
      <c r="CF103" s="418">
        <f t="shared" si="260"/>
        <v>0</v>
      </c>
      <c r="CG103" s="418">
        <f t="shared" si="261"/>
        <v>0</v>
      </c>
      <c r="CH103" s="409">
        <f>'Ｈ１３（2001）'!$AK$155</f>
        <v>0</v>
      </c>
      <c r="CI103" s="418">
        <f t="shared" si="262"/>
        <v>0</v>
      </c>
      <c r="CJ103" s="418">
        <f t="shared" si="263"/>
        <v>0</v>
      </c>
      <c r="CK103" s="409">
        <f>'Ｈ１３（2001）'!$AK$156</f>
        <v>0</v>
      </c>
      <c r="CL103" s="418">
        <f t="shared" si="264"/>
        <v>0</v>
      </c>
      <c r="CM103" s="418">
        <f t="shared" si="265"/>
        <v>0</v>
      </c>
      <c r="CN103" s="409">
        <f>'Ｈ１３（2001）'!$AK$157</f>
        <v>0</v>
      </c>
      <c r="CO103" s="418">
        <f t="shared" si="266"/>
        <v>0</v>
      </c>
      <c r="CP103" s="418">
        <f t="shared" si="267"/>
        <v>0</v>
      </c>
      <c r="CQ103" s="409">
        <f>'Ｈ１３（2001）'!$AK$158</f>
        <v>0</v>
      </c>
      <c r="CR103" s="418">
        <f t="shared" si="268"/>
        <v>0</v>
      </c>
      <c r="CS103" s="418">
        <f t="shared" si="269"/>
        <v>0</v>
      </c>
      <c r="CT103" s="409">
        <f>'Ｈ１３（2001）'!$AK$159</f>
        <v>0</v>
      </c>
      <c r="CU103" s="418">
        <f t="shared" si="270"/>
        <v>0</v>
      </c>
      <c r="CV103" s="418">
        <f t="shared" si="271"/>
        <v>0</v>
      </c>
      <c r="CW103" s="409">
        <f>'Ｈ１３（2001）'!$AK$160</f>
        <v>0</v>
      </c>
      <c r="CX103" s="418">
        <f t="shared" si="272"/>
        <v>0</v>
      </c>
      <c r="CY103" s="418">
        <f t="shared" si="273"/>
        <v>0</v>
      </c>
      <c r="CZ103" s="409">
        <f>'Ｈ１３（2001）'!$AK$161</f>
        <v>0</v>
      </c>
      <c r="DA103" s="418">
        <f t="shared" si="274"/>
        <v>0</v>
      </c>
      <c r="DB103" s="418">
        <f t="shared" si="275"/>
        <v>0</v>
      </c>
      <c r="DC103" s="409">
        <f>'Ｈ１３（2001）'!$AK$162</f>
        <v>0</v>
      </c>
      <c r="DD103" s="418">
        <f t="shared" si="276"/>
        <v>0</v>
      </c>
      <c r="DE103" s="417">
        <f t="shared" si="277"/>
        <v>0</v>
      </c>
      <c r="DF103" s="409">
        <f>'Ｈ１３（2001）'!$AK$164</f>
        <v>0</v>
      </c>
      <c r="DG103" s="418">
        <f t="shared" si="278"/>
        <v>0</v>
      </c>
      <c r="DH103" s="418">
        <f t="shared" si="279"/>
        <v>0</v>
      </c>
      <c r="DI103" s="409">
        <f>'Ｈ１３（2001）'!$AK$165</f>
        <v>0</v>
      </c>
      <c r="DJ103" s="418">
        <f t="shared" si="280"/>
        <v>0</v>
      </c>
      <c r="DK103" s="417">
        <f t="shared" si="281"/>
        <v>0</v>
      </c>
      <c r="DL103" s="409">
        <f>'Ｈ１３（2001）'!$AK$166</f>
        <v>0</v>
      </c>
      <c r="DM103" s="418">
        <f t="shared" si="282"/>
        <v>0</v>
      </c>
      <c r="DN103" s="418">
        <f t="shared" si="283"/>
        <v>0</v>
      </c>
      <c r="DO103" s="409">
        <f>'Ｈ１３（2001）'!$AK$167</f>
        <v>0</v>
      </c>
      <c r="DP103" s="418">
        <f t="shared" si="284"/>
        <v>0</v>
      </c>
      <c r="DQ103" s="418">
        <f t="shared" si="285"/>
        <v>0</v>
      </c>
      <c r="DR103" s="409">
        <f>'Ｈ１３（2001）'!$AK$168</f>
        <v>0</v>
      </c>
      <c r="DS103" s="418">
        <f t="shared" si="286"/>
        <v>0</v>
      </c>
      <c r="DT103" s="418">
        <f t="shared" si="287"/>
        <v>0</v>
      </c>
      <c r="DU103" s="409">
        <f>'Ｈ１３（2001）'!$AK$169</f>
        <v>0</v>
      </c>
      <c r="DV103" s="418">
        <f t="shared" si="288"/>
        <v>0</v>
      </c>
      <c r="DW103" s="418">
        <f t="shared" si="289"/>
        <v>0</v>
      </c>
      <c r="DX103" s="409">
        <f>'Ｈ１３（2001）'!$AK$170</f>
        <v>0</v>
      </c>
      <c r="DY103" s="418">
        <f t="shared" si="290"/>
        <v>0</v>
      </c>
      <c r="DZ103" s="418">
        <f t="shared" si="291"/>
        <v>0</v>
      </c>
      <c r="EA103" s="409">
        <f>'Ｈ１３（2001）'!$AK$171</f>
        <v>0</v>
      </c>
      <c r="EB103" s="418">
        <f t="shared" si="292"/>
        <v>0</v>
      </c>
      <c r="EC103" s="418">
        <f t="shared" si="293"/>
        <v>0</v>
      </c>
      <c r="ED103" s="409">
        <f>'Ｈ１３（2001）'!$AK$172</f>
        <v>0</v>
      </c>
      <c r="EE103" s="418">
        <f t="shared" si="294"/>
        <v>0</v>
      </c>
      <c r="EF103" s="418">
        <f t="shared" si="295"/>
        <v>0</v>
      </c>
      <c r="EG103" s="409">
        <f>'Ｈ１３（2001）'!$AK$173</f>
        <v>0</v>
      </c>
      <c r="EH103" s="418">
        <f t="shared" si="296"/>
        <v>0</v>
      </c>
      <c r="EI103" s="418">
        <f t="shared" si="297"/>
        <v>0</v>
      </c>
      <c r="EJ103" s="409">
        <f>'Ｈ１３（2001）'!$AK$174</f>
        <v>0</v>
      </c>
      <c r="EK103" s="418">
        <f t="shared" si="298"/>
        <v>0</v>
      </c>
      <c r="EL103" s="417">
        <f t="shared" si="299"/>
        <v>0</v>
      </c>
      <c r="EM103" s="409">
        <f>'Ｈ１３（2001）'!$AK$175</f>
        <v>0</v>
      </c>
      <c r="EN103" s="418">
        <f t="shared" si="300"/>
        <v>0</v>
      </c>
      <c r="EO103" s="436">
        <f t="shared" si="301"/>
        <v>0</v>
      </c>
      <c r="EP103" s="407">
        <f t="shared" si="302"/>
        <v>78836</v>
      </c>
      <c r="EQ103" s="412">
        <f t="shared" si="303"/>
        <v>3019</v>
      </c>
      <c r="ER103" s="410">
        <f t="shared" si="304"/>
        <v>33209</v>
      </c>
    </row>
    <row r="104" spans="1:148" ht="16.5" customHeight="1">
      <c r="A104" s="376"/>
      <c r="B104" s="413"/>
      <c r="C104" s="414">
        <v>14</v>
      </c>
      <c r="D104" s="415">
        <f t="shared" si="207"/>
        <v>10</v>
      </c>
      <c r="E104" s="407">
        <f>'Ｈ１４（2002）'!$AK$124</f>
        <v>0</v>
      </c>
      <c r="F104" s="418">
        <f t="shared" si="208"/>
        <v>0</v>
      </c>
      <c r="G104" s="418">
        <f t="shared" si="209"/>
        <v>0</v>
      </c>
      <c r="H104" s="409">
        <f>'Ｈ１４（2002）'!$AK$125</f>
        <v>900</v>
      </c>
      <c r="I104" s="418">
        <f t="shared" si="210"/>
        <v>36</v>
      </c>
      <c r="J104" s="417">
        <f t="shared" si="211"/>
        <v>360</v>
      </c>
      <c r="K104" s="409">
        <f>'Ｈ１４（2002）'!$AK$127</f>
        <v>0</v>
      </c>
      <c r="L104" s="418">
        <f t="shared" si="212"/>
        <v>0</v>
      </c>
      <c r="M104" s="418">
        <f t="shared" si="213"/>
        <v>0</v>
      </c>
      <c r="N104" s="409">
        <f>'Ｈ１４（2002）'!$AK$128</f>
        <v>0</v>
      </c>
      <c r="O104" s="418">
        <f t="shared" si="214"/>
        <v>0</v>
      </c>
      <c r="P104" s="417">
        <f t="shared" si="215"/>
        <v>0</v>
      </c>
      <c r="Q104" s="409">
        <f>'Ｈ１４（2002）'!$AK$130</f>
        <v>0</v>
      </c>
      <c r="R104" s="418">
        <f t="shared" si="216"/>
        <v>0</v>
      </c>
      <c r="S104" s="418">
        <f t="shared" si="217"/>
        <v>0</v>
      </c>
      <c r="T104" s="409">
        <f>'Ｈ１４（2002）'!$AK$131</f>
        <v>1214</v>
      </c>
      <c r="U104" s="418">
        <f t="shared" si="218"/>
        <v>49</v>
      </c>
      <c r="V104" s="418">
        <f t="shared" si="219"/>
        <v>490</v>
      </c>
      <c r="W104" s="409">
        <f>'Ｈ１４（2002）'!$AK$132</f>
        <v>0</v>
      </c>
      <c r="X104" s="418">
        <f t="shared" si="220"/>
        <v>0</v>
      </c>
      <c r="Y104" s="418">
        <f t="shared" si="221"/>
        <v>0</v>
      </c>
      <c r="Z104" s="409">
        <f>'Ｈ１４（2002）'!$AK$133</f>
        <v>0</v>
      </c>
      <c r="AA104" s="418">
        <f t="shared" si="222"/>
        <v>0</v>
      </c>
      <c r="AB104" s="418">
        <f t="shared" si="223"/>
        <v>0</v>
      </c>
      <c r="AC104" s="409">
        <f>'Ｈ１４（2002）'!$AK$134</f>
        <v>0</v>
      </c>
      <c r="AD104" s="418">
        <f t="shared" si="224"/>
        <v>0</v>
      </c>
      <c r="AE104" s="417">
        <f t="shared" si="225"/>
        <v>0</v>
      </c>
      <c r="AF104" s="409">
        <f>'Ｈ１４（2002）'!$AK$135</f>
        <v>0</v>
      </c>
      <c r="AG104" s="418">
        <f t="shared" si="226"/>
        <v>0</v>
      </c>
      <c r="AH104" s="417">
        <f t="shared" si="227"/>
        <v>0</v>
      </c>
      <c r="AI104" s="409">
        <f>'Ｈ１４（2002）'!$AK$136</f>
        <v>12832</v>
      </c>
      <c r="AJ104" s="418">
        <f t="shared" si="228"/>
        <v>513</v>
      </c>
      <c r="AK104" s="418">
        <f t="shared" si="229"/>
        <v>5130</v>
      </c>
      <c r="AL104" s="409">
        <f>'Ｈ１４（2002）'!$AK$137</f>
        <v>8881</v>
      </c>
      <c r="AM104" s="418">
        <f t="shared" si="230"/>
        <v>185</v>
      </c>
      <c r="AN104" s="418">
        <f t="shared" si="231"/>
        <v>1850</v>
      </c>
      <c r="AO104" s="409">
        <f>'Ｈ１４（2002）'!$AK$138</f>
        <v>0</v>
      </c>
      <c r="AP104" s="418">
        <f t="shared" si="232"/>
        <v>0</v>
      </c>
      <c r="AQ104" s="418">
        <f t="shared" si="233"/>
        <v>0</v>
      </c>
      <c r="AR104" s="409">
        <f>'Ｈ１４（2002）'!$AK$139</f>
        <v>0</v>
      </c>
      <c r="AS104" s="418">
        <f t="shared" si="234"/>
        <v>0</v>
      </c>
      <c r="AT104" s="418">
        <f t="shared" si="235"/>
        <v>0</v>
      </c>
      <c r="AU104" s="409">
        <f>'Ｈ１４（2002）'!$AK$140</f>
        <v>0</v>
      </c>
      <c r="AV104" s="418">
        <f t="shared" si="236"/>
        <v>0</v>
      </c>
      <c r="AW104" s="418">
        <f t="shared" si="237"/>
        <v>0</v>
      </c>
      <c r="AX104" s="409">
        <f>'Ｈ１４（2002）'!$AK$141</f>
        <v>40325</v>
      </c>
      <c r="AY104" s="418">
        <f t="shared" si="238"/>
        <v>2016</v>
      </c>
      <c r="AZ104" s="418">
        <f t="shared" si="239"/>
        <v>20160</v>
      </c>
      <c r="BA104" s="409">
        <f>'Ｈ１４（2002）'!$AK$142</f>
        <v>0</v>
      </c>
      <c r="BB104" s="418">
        <f t="shared" si="240"/>
        <v>0</v>
      </c>
      <c r="BC104" s="418">
        <f t="shared" si="241"/>
        <v>0</v>
      </c>
      <c r="BD104" s="409">
        <f>'Ｈ１４（2002）'!$AK$143</f>
        <v>0</v>
      </c>
      <c r="BE104" s="418">
        <f t="shared" si="242"/>
        <v>0</v>
      </c>
      <c r="BF104" s="417">
        <f t="shared" si="243"/>
        <v>0</v>
      </c>
      <c r="BG104" s="409">
        <f>'Ｈ１４（2002）'!$AK$145</f>
        <v>0</v>
      </c>
      <c r="BH104" s="418">
        <f t="shared" si="244"/>
        <v>0</v>
      </c>
      <c r="BI104" s="418">
        <f t="shared" si="245"/>
        <v>0</v>
      </c>
      <c r="BJ104" s="409">
        <f>'Ｈ１４（2002）'!$AK$146</f>
        <v>21325</v>
      </c>
      <c r="BK104" s="418">
        <f t="shared" si="246"/>
        <v>853</v>
      </c>
      <c r="BL104" s="418">
        <f t="shared" si="247"/>
        <v>8530</v>
      </c>
      <c r="BM104" s="409">
        <f>'Ｈ１４（2002）'!$AK$147</f>
        <v>0</v>
      </c>
      <c r="BN104" s="418">
        <f t="shared" si="248"/>
        <v>0</v>
      </c>
      <c r="BO104" s="417">
        <f t="shared" si="249"/>
        <v>0</v>
      </c>
      <c r="BP104" s="407">
        <f>'Ｈ１４（2002）'!$AK$148</f>
        <v>3165</v>
      </c>
      <c r="BQ104" s="418">
        <f t="shared" si="250"/>
        <v>66</v>
      </c>
      <c r="BR104" s="418">
        <f t="shared" si="251"/>
        <v>660</v>
      </c>
      <c r="BS104" s="409">
        <f>'Ｈ１４（2002）'!$AK$149</f>
        <v>0</v>
      </c>
      <c r="BT104" s="418">
        <f t="shared" si="252"/>
        <v>0</v>
      </c>
      <c r="BU104" s="418">
        <f t="shared" si="253"/>
        <v>0</v>
      </c>
      <c r="BV104" s="409">
        <f>'Ｈ１４（2002）'!$AK$150</f>
        <v>0</v>
      </c>
      <c r="BW104" s="418">
        <f t="shared" si="254"/>
        <v>0</v>
      </c>
      <c r="BX104" s="418">
        <f t="shared" si="255"/>
        <v>0</v>
      </c>
      <c r="BY104" s="409">
        <f>'Ｈ１４（2002）'!$AK$151</f>
        <v>0</v>
      </c>
      <c r="BZ104" s="418">
        <f t="shared" si="256"/>
        <v>0</v>
      </c>
      <c r="CA104" s="418">
        <f t="shared" si="257"/>
        <v>0</v>
      </c>
      <c r="CB104" s="409">
        <f>'Ｈ１４（2002）'!$AK$152</f>
        <v>0</v>
      </c>
      <c r="CC104" s="418">
        <f t="shared" si="258"/>
        <v>0</v>
      </c>
      <c r="CD104" s="418">
        <f t="shared" si="259"/>
        <v>0</v>
      </c>
      <c r="CE104" s="409">
        <f>'Ｈ１４（2002）'!$AK$153</f>
        <v>0</v>
      </c>
      <c r="CF104" s="418">
        <f t="shared" si="260"/>
        <v>0</v>
      </c>
      <c r="CG104" s="418">
        <f t="shared" si="261"/>
        <v>0</v>
      </c>
      <c r="CH104" s="409">
        <f>'Ｈ１４（2002）'!$AK$155</f>
        <v>0</v>
      </c>
      <c r="CI104" s="418">
        <f t="shared" si="262"/>
        <v>0</v>
      </c>
      <c r="CJ104" s="418">
        <f t="shared" si="263"/>
        <v>0</v>
      </c>
      <c r="CK104" s="409">
        <f>'Ｈ１４（2002）'!$AK$156</f>
        <v>0</v>
      </c>
      <c r="CL104" s="418">
        <f t="shared" si="264"/>
        <v>0</v>
      </c>
      <c r="CM104" s="418">
        <f t="shared" si="265"/>
        <v>0</v>
      </c>
      <c r="CN104" s="409">
        <f>'Ｈ１４（2002）'!$AK$157</f>
        <v>0</v>
      </c>
      <c r="CO104" s="418">
        <f t="shared" si="266"/>
        <v>0</v>
      </c>
      <c r="CP104" s="418">
        <f t="shared" si="267"/>
        <v>0</v>
      </c>
      <c r="CQ104" s="409">
        <f>'Ｈ１４（2002）'!$AK$158</f>
        <v>0</v>
      </c>
      <c r="CR104" s="418">
        <f t="shared" si="268"/>
        <v>0</v>
      </c>
      <c r="CS104" s="418">
        <f t="shared" si="269"/>
        <v>0</v>
      </c>
      <c r="CT104" s="409">
        <f>'Ｈ１４（2002）'!$AK$159</f>
        <v>0</v>
      </c>
      <c r="CU104" s="418">
        <f t="shared" si="270"/>
        <v>0</v>
      </c>
      <c r="CV104" s="418">
        <f t="shared" si="271"/>
        <v>0</v>
      </c>
      <c r="CW104" s="409">
        <f>'Ｈ１４（2002）'!$AK$160</f>
        <v>0</v>
      </c>
      <c r="CX104" s="418">
        <f t="shared" si="272"/>
        <v>0</v>
      </c>
      <c r="CY104" s="418">
        <f t="shared" si="273"/>
        <v>0</v>
      </c>
      <c r="CZ104" s="409">
        <f>'Ｈ１４（2002）'!$AK$161</f>
        <v>0</v>
      </c>
      <c r="DA104" s="418">
        <f t="shared" si="274"/>
        <v>0</v>
      </c>
      <c r="DB104" s="418">
        <f t="shared" si="275"/>
        <v>0</v>
      </c>
      <c r="DC104" s="409">
        <f>'Ｈ１４（2002）'!$AK$162</f>
        <v>0</v>
      </c>
      <c r="DD104" s="418">
        <f t="shared" si="276"/>
        <v>0</v>
      </c>
      <c r="DE104" s="417">
        <f t="shared" si="277"/>
        <v>0</v>
      </c>
      <c r="DF104" s="409">
        <f>'Ｈ１４（2002）'!$AK$164</f>
        <v>0</v>
      </c>
      <c r="DG104" s="418">
        <f t="shared" si="278"/>
        <v>0</v>
      </c>
      <c r="DH104" s="418">
        <f t="shared" si="279"/>
        <v>0</v>
      </c>
      <c r="DI104" s="409">
        <f>'Ｈ１４（2002）'!$AK$165</f>
        <v>0</v>
      </c>
      <c r="DJ104" s="418">
        <f t="shared" si="280"/>
        <v>0</v>
      </c>
      <c r="DK104" s="417">
        <f t="shared" si="281"/>
        <v>0</v>
      </c>
      <c r="DL104" s="409">
        <f>'Ｈ１４（2002）'!$AK$166</f>
        <v>0</v>
      </c>
      <c r="DM104" s="418">
        <f t="shared" si="282"/>
        <v>0</v>
      </c>
      <c r="DN104" s="418">
        <f t="shared" si="283"/>
        <v>0</v>
      </c>
      <c r="DO104" s="409">
        <f>'Ｈ１４（2002）'!$AK$167</f>
        <v>0</v>
      </c>
      <c r="DP104" s="418">
        <f t="shared" si="284"/>
        <v>0</v>
      </c>
      <c r="DQ104" s="418">
        <f t="shared" si="285"/>
        <v>0</v>
      </c>
      <c r="DR104" s="409">
        <f>'Ｈ１４（2002）'!$AK$168</f>
        <v>0</v>
      </c>
      <c r="DS104" s="418">
        <f t="shared" si="286"/>
        <v>0</v>
      </c>
      <c r="DT104" s="418">
        <f t="shared" si="287"/>
        <v>0</v>
      </c>
      <c r="DU104" s="409">
        <f>'Ｈ１４（2002）'!$AK$169</f>
        <v>0</v>
      </c>
      <c r="DV104" s="418">
        <f t="shared" si="288"/>
        <v>0</v>
      </c>
      <c r="DW104" s="418">
        <f t="shared" si="289"/>
        <v>0</v>
      </c>
      <c r="DX104" s="409">
        <f>'Ｈ１４（2002）'!$AK$170</f>
        <v>0</v>
      </c>
      <c r="DY104" s="418">
        <f t="shared" si="290"/>
        <v>0</v>
      </c>
      <c r="DZ104" s="418">
        <f t="shared" si="291"/>
        <v>0</v>
      </c>
      <c r="EA104" s="409">
        <f>'Ｈ１４（2002）'!$AK$171</f>
        <v>0</v>
      </c>
      <c r="EB104" s="418">
        <f t="shared" si="292"/>
        <v>0</v>
      </c>
      <c r="EC104" s="418">
        <f t="shared" si="293"/>
        <v>0</v>
      </c>
      <c r="ED104" s="409">
        <f>'Ｈ１４（2002）'!$AK$172</f>
        <v>0</v>
      </c>
      <c r="EE104" s="418">
        <f t="shared" si="294"/>
        <v>0</v>
      </c>
      <c r="EF104" s="418">
        <f t="shared" si="295"/>
        <v>0</v>
      </c>
      <c r="EG104" s="409">
        <f>'Ｈ１４（2002）'!$AK$173</f>
        <v>0</v>
      </c>
      <c r="EH104" s="418">
        <f t="shared" si="296"/>
        <v>0</v>
      </c>
      <c r="EI104" s="418">
        <f t="shared" si="297"/>
        <v>0</v>
      </c>
      <c r="EJ104" s="409">
        <f>'Ｈ１４（2002）'!$AK$174</f>
        <v>0</v>
      </c>
      <c r="EK104" s="418">
        <f t="shared" si="298"/>
        <v>0</v>
      </c>
      <c r="EL104" s="417">
        <f t="shared" si="299"/>
        <v>0</v>
      </c>
      <c r="EM104" s="409">
        <f>'Ｈ１４（2002）'!$AK$175</f>
        <v>0</v>
      </c>
      <c r="EN104" s="418">
        <f t="shared" si="300"/>
        <v>0</v>
      </c>
      <c r="EO104" s="436">
        <f t="shared" si="301"/>
        <v>0</v>
      </c>
      <c r="EP104" s="407">
        <f t="shared" si="302"/>
        <v>88642</v>
      </c>
      <c r="EQ104" s="412">
        <f t="shared" si="303"/>
        <v>3718</v>
      </c>
      <c r="ER104" s="410">
        <f t="shared" si="304"/>
        <v>37180</v>
      </c>
    </row>
    <row r="105" spans="1:148" ht="16.5" customHeight="1">
      <c r="A105" s="376"/>
      <c r="B105" s="413"/>
      <c r="C105" s="414">
        <v>15</v>
      </c>
      <c r="D105" s="415">
        <f t="shared" si="207"/>
        <v>9</v>
      </c>
      <c r="E105" s="407">
        <f>'Ｈ１５（2003）'!$AK$124</f>
        <v>0</v>
      </c>
      <c r="F105" s="418">
        <f t="shared" si="208"/>
        <v>0</v>
      </c>
      <c r="G105" s="418">
        <f t="shared" si="209"/>
        <v>0</v>
      </c>
      <c r="H105" s="409">
        <f>'Ｈ１５（2003）'!$AK$125</f>
        <v>0</v>
      </c>
      <c r="I105" s="418">
        <f t="shared" si="210"/>
        <v>0</v>
      </c>
      <c r="J105" s="417">
        <f t="shared" si="211"/>
        <v>0</v>
      </c>
      <c r="K105" s="409">
        <f>'Ｈ１５（2003）'!$AK$127</f>
        <v>0</v>
      </c>
      <c r="L105" s="418">
        <f t="shared" si="212"/>
        <v>0</v>
      </c>
      <c r="M105" s="418">
        <f t="shared" si="213"/>
        <v>0</v>
      </c>
      <c r="N105" s="409">
        <f>'Ｈ１５（2003）'!$AK$128</f>
        <v>14</v>
      </c>
      <c r="O105" s="418">
        <f t="shared" si="214"/>
        <v>1</v>
      </c>
      <c r="P105" s="417">
        <f t="shared" si="215"/>
        <v>9</v>
      </c>
      <c r="Q105" s="409">
        <f>'Ｈ１５（2003）'!$AK$130</f>
        <v>0</v>
      </c>
      <c r="R105" s="418">
        <f t="shared" si="216"/>
        <v>0</v>
      </c>
      <c r="S105" s="418">
        <f t="shared" si="217"/>
        <v>0</v>
      </c>
      <c r="T105" s="409">
        <f>'Ｈ１５（2003）'!$AK$131</f>
        <v>0</v>
      </c>
      <c r="U105" s="418">
        <f t="shared" si="218"/>
        <v>0</v>
      </c>
      <c r="V105" s="418">
        <f t="shared" si="219"/>
        <v>0</v>
      </c>
      <c r="W105" s="409">
        <f>'Ｈ１５（2003）'!$AK$132</f>
        <v>0</v>
      </c>
      <c r="X105" s="418">
        <f t="shared" si="220"/>
        <v>0</v>
      </c>
      <c r="Y105" s="418">
        <f t="shared" si="221"/>
        <v>0</v>
      </c>
      <c r="Z105" s="409">
        <f>'Ｈ１５（2003）'!$AK$133</f>
        <v>0</v>
      </c>
      <c r="AA105" s="418">
        <f t="shared" si="222"/>
        <v>0</v>
      </c>
      <c r="AB105" s="418">
        <f t="shared" si="223"/>
        <v>0</v>
      </c>
      <c r="AC105" s="409">
        <f>'Ｈ１５（2003）'!$AK$134</f>
        <v>0</v>
      </c>
      <c r="AD105" s="418">
        <f t="shared" si="224"/>
        <v>0</v>
      </c>
      <c r="AE105" s="417">
        <f t="shared" si="225"/>
        <v>0</v>
      </c>
      <c r="AF105" s="409">
        <f>'Ｈ１５（2003）'!$AK$135</f>
        <v>0</v>
      </c>
      <c r="AG105" s="418">
        <f t="shared" si="226"/>
        <v>0</v>
      </c>
      <c r="AH105" s="417">
        <f t="shared" si="227"/>
        <v>0</v>
      </c>
      <c r="AI105" s="409">
        <f>'Ｈ１５（2003）'!$AK$136</f>
        <v>5154</v>
      </c>
      <c r="AJ105" s="418">
        <f t="shared" si="228"/>
        <v>206</v>
      </c>
      <c r="AK105" s="418">
        <f t="shared" si="229"/>
        <v>1854</v>
      </c>
      <c r="AL105" s="409">
        <f>'Ｈ１５（2003）'!$AK$137</f>
        <v>40378</v>
      </c>
      <c r="AM105" s="418">
        <f t="shared" si="230"/>
        <v>841</v>
      </c>
      <c r="AN105" s="418">
        <f t="shared" si="231"/>
        <v>7569</v>
      </c>
      <c r="AO105" s="409">
        <f>'Ｈ１５（2003）'!$AK$138</f>
        <v>0</v>
      </c>
      <c r="AP105" s="418">
        <f t="shared" si="232"/>
        <v>0</v>
      </c>
      <c r="AQ105" s="418">
        <f t="shared" si="233"/>
        <v>0</v>
      </c>
      <c r="AR105" s="409">
        <f>'Ｈ１５（2003）'!$AK$139</f>
        <v>0</v>
      </c>
      <c r="AS105" s="418">
        <f t="shared" si="234"/>
        <v>0</v>
      </c>
      <c r="AT105" s="418">
        <f t="shared" si="235"/>
        <v>0</v>
      </c>
      <c r="AU105" s="409">
        <f>'Ｈ１５（2003）'!$AK$140</f>
        <v>0</v>
      </c>
      <c r="AV105" s="418">
        <f t="shared" si="236"/>
        <v>0</v>
      </c>
      <c r="AW105" s="418">
        <f t="shared" si="237"/>
        <v>0</v>
      </c>
      <c r="AX105" s="409">
        <f>'Ｈ１５（2003）'!$AK$141</f>
        <v>27668</v>
      </c>
      <c r="AY105" s="418">
        <f t="shared" si="238"/>
        <v>1383</v>
      </c>
      <c r="AZ105" s="418">
        <f t="shared" si="239"/>
        <v>12447</v>
      </c>
      <c r="BA105" s="409">
        <f>'Ｈ１５（2003）'!$AK$142</f>
        <v>0</v>
      </c>
      <c r="BB105" s="418">
        <f t="shared" si="240"/>
        <v>0</v>
      </c>
      <c r="BC105" s="418">
        <f t="shared" si="241"/>
        <v>0</v>
      </c>
      <c r="BD105" s="409">
        <f>'Ｈ１５（2003）'!$AK$143</f>
        <v>0</v>
      </c>
      <c r="BE105" s="418">
        <f t="shared" si="242"/>
        <v>0</v>
      </c>
      <c r="BF105" s="417">
        <f t="shared" si="243"/>
        <v>0</v>
      </c>
      <c r="BG105" s="409">
        <f>'Ｈ１５（2003）'!$AK$145</f>
        <v>0</v>
      </c>
      <c r="BH105" s="418">
        <f t="shared" si="244"/>
        <v>0</v>
      </c>
      <c r="BI105" s="418">
        <f t="shared" si="245"/>
        <v>0</v>
      </c>
      <c r="BJ105" s="409">
        <f>'Ｈ１５（2003）'!$AK$146</f>
        <v>0</v>
      </c>
      <c r="BK105" s="418">
        <f t="shared" si="246"/>
        <v>0</v>
      </c>
      <c r="BL105" s="418">
        <f t="shared" si="247"/>
        <v>0</v>
      </c>
      <c r="BM105" s="409">
        <f>'Ｈ１５（2003）'!$AK$147</f>
        <v>0</v>
      </c>
      <c r="BN105" s="418">
        <f t="shared" si="248"/>
        <v>0</v>
      </c>
      <c r="BO105" s="417">
        <f t="shared" si="249"/>
        <v>0</v>
      </c>
      <c r="BP105" s="407">
        <f>'Ｈ１５（2003）'!$AK$148</f>
        <v>3165</v>
      </c>
      <c r="BQ105" s="418">
        <f t="shared" si="250"/>
        <v>66</v>
      </c>
      <c r="BR105" s="418">
        <f t="shared" si="251"/>
        <v>594</v>
      </c>
      <c r="BS105" s="409">
        <f>'Ｈ１５（2003）'!$AK$149</f>
        <v>0</v>
      </c>
      <c r="BT105" s="418">
        <f t="shared" si="252"/>
        <v>0</v>
      </c>
      <c r="BU105" s="418">
        <f t="shared" si="253"/>
        <v>0</v>
      </c>
      <c r="BV105" s="409">
        <f>'Ｈ１５（2003）'!$AK$150</f>
        <v>0</v>
      </c>
      <c r="BW105" s="418">
        <f t="shared" si="254"/>
        <v>0</v>
      </c>
      <c r="BX105" s="418">
        <f t="shared" si="255"/>
        <v>0</v>
      </c>
      <c r="BY105" s="409">
        <f>'Ｈ１５（2003）'!$AK$151</f>
        <v>0</v>
      </c>
      <c r="BZ105" s="418">
        <f t="shared" si="256"/>
        <v>0</v>
      </c>
      <c r="CA105" s="418">
        <f t="shared" si="257"/>
        <v>0</v>
      </c>
      <c r="CB105" s="409">
        <f>'Ｈ１５（2003）'!$AK$152</f>
        <v>0</v>
      </c>
      <c r="CC105" s="418">
        <f t="shared" si="258"/>
        <v>0</v>
      </c>
      <c r="CD105" s="418">
        <f t="shared" si="259"/>
        <v>0</v>
      </c>
      <c r="CE105" s="409">
        <f>'Ｈ１５（2003）'!$AK$153</f>
        <v>0</v>
      </c>
      <c r="CF105" s="418">
        <f t="shared" si="260"/>
        <v>0</v>
      </c>
      <c r="CG105" s="418">
        <f t="shared" si="261"/>
        <v>0</v>
      </c>
      <c r="CH105" s="409">
        <f>'Ｈ１５（2003）'!$AK$155</f>
        <v>0</v>
      </c>
      <c r="CI105" s="418">
        <f t="shared" si="262"/>
        <v>0</v>
      </c>
      <c r="CJ105" s="418">
        <f t="shared" si="263"/>
        <v>0</v>
      </c>
      <c r="CK105" s="409">
        <f>'Ｈ１５（2003）'!$AK$156</f>
        <v>0</v>
      </c>
      <c r="CL105" s="418">
        <f t="shared" si="264"/>
        <v>0</v>
      </c>
      <c r="CM105" s="418">
        <f t="shared" si="265"/>
        <v>0</v>
      </c>
      <c r="CN105" s="409">
        <f>'Ｈ１５（2003）'!$AK$157</f>
        <v>0</v>
      </c>
      <c r="CO105" s="418">
        <f t="shared" si="266"/>
        <v>0</v>
      </c>
      <c r="CP105" s="418">
        <f t="shared" si="267"/>
        <v>0</v>
      </c>
      <c r="CQ105" s="409">
        <f>'Ｈ１５（2003）'!$AK$158</f>
        <v>0</v>
      </c>
      <c r="CR105" s="418">
        <f t="shared" si="268"/>
        <v>0</v>
      </c>
      <c r="CS105" s="418">
        <f t="shared" si="269"/>
        <v>0</v>
      </c>
      <c r="CT105" s="409">
        <f>'Ｈ１５（2003）'!$AK$159</f>
        <v>0</v>
      </c>
      <c r="CU105" s="418">
        <f t="shared" si="270"/>
        <v>0</v>
      </c>
      <c r="CV105" s="418">
        <f t="shared" si="271"/>
        <v>0</v>
      </c>
      <c r="CW105" s="409">
        <f>'Ｈ１５（2003）'!$AK$160</f>
        <v>0</v>
      </c>
      <c r="CX105" s="418">
        <f t="shared" si="272"/>
        <v>0</v>
      </c>
      <c r="CY105" s="418">
        <f t="shared" si="273"/>
        <v>0</v>
      </c>
      <c r="CZ105" s="409">
        <f>'Ｈ１５（2003）'!$AK$161</f>
        <v>0</v>
      </c>
      <c r="DA105" s="418">
        <f t="shared" si="274"/>
        <v>0</v>
      </c>
      <c r="DB105" s="418">
        <f t="shared" si="275"/>
        <v>0</v>
      </c>
      <c r="DC105" s="409">
        <f>'Ｈ１５（2003）'!$AK$162</f>
        <v>0</v>
      </c>
      <c r="DD105" s="418">
        <f t="shared" si="276"/>
        <v>0</v>
      </c>
      <c r="DE105" s="417">
        <f t="shared" si="277"/>
        <v>0</v>
      </c>
      <c r="DF105" s="409">
        <f>'Ｈ１５（2003）'!$AK$164</f>
        <v>0</v>
      </c>
      <c r="DG105" s="418">
        <f t="shared" si="278"/>
        <v>0</v>
      </c>
      <c r="DH105" s="418">
        <f t="shared" si="279"/>
        <v>0</v>
      </c>
      <c r="DI105" s="409">
        <f>'Ｈ１５（2003）'!$AK$165</f>
        <v>0</v>
      </c>
      <c r="DJ105" s="418">
        <f t="shared" si="280"/>
        <v>0</v>
      </c>
      <c r="DK105" s="417">
        <f t="shared" si="281"/>
        <v>0</v>
      </c>
      <c r="DL105" s="409">
        <f>'Ｈ１５（2003）'!$AK$166</f>
        <v>0</v>
      </c>
      <c r="DM105" s="418">
        <f t="shared" si="282"/>
        <v>0</v>
      </c>
      <c r="DN105" s="418">
        <f t="shared" si="283"/>
        <v>0</v>
      </c>
      <c r="DO105" s="409">
        <f>'Ｈ１５（2003）'!$AK$167</f>
        <v>0</v>
      </c>
      <c r="DP105" s="418">
        <f t="shared" si="284"/>
        <v>0</v>
      </c>
      <c r="DQ105" s="418">
        <f t="shared" si="285"/>
        <v>0</v>
      </c>
      <c r="DR105" s="409">
        <f>'Ｈ１５（2003）'!$AK$168</f>
        <v>0</v>
      </c>
      <c r="DS105" s="418">
        <f t="shared" si="286"/>
        <v>0</v>
      </c>
      <c r="DT105" s="418">
        <f t="shared" si="287"/>
        <v>0</v>
      </c>
      <c r="DU105" s="409">
        <f>'Ｈ１５（2003）'!$AK$169</f>
        <v>0</v>
      </c>
      <c r="DV105" s="418">
        <f t="shared" si="288"/>
        <v>0</v>
      </c>
      <c r="DW105" s="418">
        <f t="shared" si="289"/>
        <v>0</v>
      </c>
      <c r="DX105" s="409">
        <f>'Ｈ１５（2003）'!$AK$170</f>
        <v>0</v>
      </c>
      <c r="DY105" s="418">
        <f t="shared" si="290"/>
        <v>0</v>
      </c>
      <c r="DZ105" s="418">
        <f t="shared" si="291"/>
        <v>0</v>
      </c>
      <c r="EA105" s="409">
        <f>'Ｈ１５（2003）'!$AK$171</f>
        <v>0</v>
      </c>
      <c r="EB105" s="418">
        <f t="shared" si="292"/>
        <v>0</v>
      </c>
      <c r="EC105" s="418">
        <f t="shared" si="293"/>
        <v>0</v>
      </c>
      <c r="ED105" s="409">
        <f>'Ｈ１５（2003）'!$AK$172</f>
        <v>0</v>
      </c>
      <c r="EE105" s="418">
        <f t="shared" si="294"/>
        <v>0</v>
      </c>
      <c r="EF105" s="418">
        <f t="shared" si="295"/>
        <v>0</v>
      </c>
      <c r="EG105" s="409">
        <f>'Ｈ１５（2003）'!$AK$173</f>
        <v>0</v>
      </c>
      <c r="EH105" s="418">
        <f t="shared" si="296"/>
        <v>0</v>
      </c>
      <c r="EI105" s="418">
        <f t="shared" si="297"/>
        <v>0</v>
      </c>
      <c r="EJ105" s="409">
        <f>'Ｈ１５（2003）'!$AK$174</f>
        <v>0</v>
      </c>
      <c r="EK105" s="418">
        <f t="shared" si="298"/>
        <v>0</v>
      </c>
      <c r="EL105" s="417">
        <f t="shared" si="299"/>
        <v>0</v>
      </c>
      <c r="EM105" s="409">
        <f>'Ｈ１５（2003）'!$AK$175</f>
        <v>0</v>
      </c>
      <c r="EN105" s="418">
        <f t="shared" si="300"/>
        <v>0</v>
      </c>
      <c r="EO105" s="436">
        <f t="shared" si="301"/>
        <v>0</v>
      </c>
      <c r="EP105" s="407">
        <f t="shared" si="302"/>
        <v>76379</v>
      </c>
      <c r="EQ105" s="412">
        <f t="shared" si="303"/>
        <v>2497</v>
      </c>
      <c r="ER105" s="410">
        <f t="shared" si="304"/>
        <v>22473</v>
      </c>
    </row>
    <row r="106" spans="1:148" ht="16.5" customHeight="1">
      <c r="A106" s="376"/>
      <c r="B106" s="413"/>
      <c r="C106" s="414">
        <v>16</v>
      </c>
      <c r="D106" s="415">
        <f t="shared" si="207"/>
        <v>8</v>
      </c>
      <c r="E106" s="407">
        <f>'Ｈ１６（2004）'!$AK$124</f>
        <v>0</v>
      </c>
      <c r="F106" s="418">
        <f t="shared" si="208"/>
        <v>0</v>
      </c>
      <c r="G106" s="418">
        <f t="shared" si="209"/>
        <v>0</v>
      </c>
      <c r="H106" s="409">
        <f>'Ｈ１６（2004）'!$AK$125</f>
        <v>4427</v>
      </c>
      <c r="I106" s="418">
        <f t="shared" si="210"/>
        <v>177</v>
      </c>
      <c r="J106" s="417">
        <f t="shared" si="211"/>
        <v>1416</v>
      </c>
      <c r="K106" s="409">
        <f>'Ｈ１６（2004）'!$AK$127</f>
        <v>0</v>
      </c>
      <c r="L106" s="418">
        <f t="shared" si="212"/>
        <v>0</v>
      </c>
      <c r="M106" s="418">
        <f t="shared" si="213"/>
        <v>0</v>
      </c>
      <c r="N106" s="409">
        <f>'Ｈ１６（2004）'!$AK$128</f>
        <v>0</v>
      </c>
      <c r="O106" s="418">
        <f t="shared" si="214"/>
        <v>0</v>
      </c>
      <c r="P106" s="417">
        <f t="shared" si="215"/>
        <v>0</v>
      </c>
      <c r="Q106" s="409">
        <f>'Ｈ１６（2004）'!$AK$130</f>
        <v>0</v>
      </c>
      <c r="R106" s="418">
        <f t="shared" si="216"/>
        <v>0</v>
      </c>
      <c r="S106" s="418">
        <f t="shared" si="217"/>
        <v>0</v>
      </c>
      <c r="T106" s="409">
        <f>'Ｈ１６（2004）'!$AK$131</f>
        <v>0</v>
      </c>
      <c r="U106" s="418">
        <f t="shared" si="218"/>
        <v>0</v>
      </c>
      <c r="V106" s="418">
        <f t="shared" si="219"/>
        <v>0</v>
      </c>
      <c r="W106" s="409">
        <f>'Ｈ１６（2004）'!$AK$132</f>
        <v>0</v>
      </c>
      <c r="X106" s="418">
        <f t="shared" si="220"/>
        <v>0</v>
      </c>
      <c r="Y106" s="418">
        <f t="shared" si="221"/>
        <v>0</v>
      </c>
      <c r="Z106" s="409">
        <f>'Ｈ１６（2004）'!$AK$133</f>
        <v>0</v>
      </c>
      <c r="AA106" s="418">
        <f t="shared" si="222"/>
        <v>0</v>
      </c>
      <c r="AB106" s="418">
        <f t="shared" si="223"/>
        <v>0</v>
      </c>
      <c r="AC106" s="409">
        <f>'Ｈ１６（2004）'!$AK$134</f>
        <v>0</v>
      </c>
      <c r="AD106" s="418">
        <f t="shared" si="224"/>
        <v>0</v>
      </c>
      <c r="AE106" s="417">
        <f t="shared" si="225"/>
        <v>0</v>
      </c>
      <c r="AF106" s="409">
        <f>'Ｈ１６（2004）'!$AK$135</f>
        <v>0</v>
      </c>
      <c r="AG106" s="418">
        <f t="shared" si="226"/>
        <v>0</v>
      </c>
      <c r="AH106" s="417">
        <f t="shared" si="227"/>
        <v>0</v>
      </c>
      <c r="AI106" s="409">
        <f>'Ｈ１６（2004）'!$AK$136</f>
        <v>9510</v>
      </c>
      <c r="AJ106" s="418">
        <f t="shared" si="228"/>
        <v>380</v>
      </c>
      <c r="AK106" s="418">
        <f t="shared" si="229"/>
        <v>3040</v>
      </c>
      <c r="AL106" s="409">
        <f>'Ｈ１６（2004）'!$AK$137</f>
        <v>29023</v>
      </c>
      <c r="AM106" s="418">
        <f t="shared" si="230"/>
        <v>605</v>
      </c>
      <c r="AN106" s="418">
        <f t="shared" si="231"/>
        <v>4840</v>
      </c>
      <c r="AO106" s="409">
        <f>'Ｈ１６（2004）'!$AK$138</f>
        <v>0</v>
      </c>
      <c r="AP106" s="418">
        <f t="shared" si="232"/>
        <v>0</v>
      </c>
      <c r="AQ106" s="418">
        <f t="shared" si="233"/>
        <v>0</v>
      </c>
      <c r="AR106" s="409">
        <f>'Ｈ１６（2004）'!$AK$139</f>
        <v>0</v>
      </c>
      <c r="AS106" s="418">
        <f t="shared" si="234"/>
        <v>0</v>
      </c>
      <c r="AT106" s="418">
        <f t="shared" si="235"/>
        <v>0</v>
      </c>
      <c r="AU106" s="409">
        <f>'Ｈ１６（2004）'!$AK$140</f>
        <v>0</v>
      </c>
      <c r="AV106" s="418">
        <f t="shared" si="236"/>
        <v>0</v>
      </c>
      <c r="AW106" s="418">
        <f t="shared" si="237"/>
        <v>0</v>
      </c>
      <c r="AX106" s="409">
        <f>'Ｈ１６（2004）'!$AK$141</f>
        <v>27978</v>
      </c>
      <c r="AY106" s="418">
        <f t="shared" si="238"/>
        <v>1399</v>
      </c>
      <c r="AZ106" s="418">
        <f t="shared" si="239"/>
        <v>11192</v>
      </c>
      <c r="BA106" s="409">
        <f>'Ｈ１６（2004）'!$AK$142</f>
        <v>0</v>
      </c>
      <c r="BB106" s="418">
        <f t="shared" si="240"/>
        <v>0</v>
      </c>
      <c r="BC106" s="418">
        <f t="shared" si="241"/>
        <v>0</v>
      </c>
      <c r="BD106" s="409">
        <f>'Ｈ１６（2004）'!$AK$143</f>
        <v>0</v>
      </c>
      <c r="BE106" s="418">
        <f t="shared" si="242"/>
        <v>0</v>
      </c>
      <c r="BF106" s="417">
        <f t="shared" si="243"/>
        <v>0</v>
      </c>
      <c r="BG106" s="409">
        <f>'Ｈ１６（2004）'!$AK$145</f>
        <v>0</v>
      </c>
      <c r="BH106" s="418">
        <f t="shared" si="244"/>
        <v>0</v>
      </c>
      <c r="BI106" s="418">
        <f t="shared" si="245"/>
        <v>0</v>
      </c>
      <c r="BJ106" s="409">
        <f>'Ｈ１６（2004）'!$AK$146</f>
        <v>2860</v>
      </c>
      <c r="BK106" s="418">
        <f t="shared" si="246"/>
        <v>114</v>
      </c>
      <c r="BL106" s="418">
        <f t="shared" si="247"/>
        <v>912</v>
      </c>
      <c r="BM106" s="409">
        <f>'Ｈ１６（2004）'!$AK$147</f>
        <v>0</v>
      </c>
      <c r="BN106" s="418">
        <f t="shared" si="248"/>
        <v>0</v>
      </c>
      <c r="BO106" s="417">
        <f t="shared" si="249"/>
        <v>0</v>
      </c>
      <c r="BP106" s="407">
        <f>'Ｈ１６（2004）'!$AK$148</f>
        <v>3165</v>
      </c>
      <c r="BQ106" s="418">
        <f t="shared" si="250"/>
        <v>66</v>
      </c>
      <c r="BR106" s="418">
        <f t="shared" si="251"/>
        <v>528</v>
      </c>
      <c r="BS106" s="409">
        <f>'Ｈ１６（2004）'!$AK$149</f>
        <v>0</v>
      </c>
      <c r="BT106" s="418">
        <f t="shared" si="252"/>
        <v>0</v>
      </c>
      <c r="BU106" s="418">
        <f t="shared" si="253"/>
        <v>0</v>
      </c>
      <c r="BV106" s="409">
        <f>'Ｈ１６（2004）'!$AK$150</f>
        <v>0</v>
      </c>
      <c r="BW106" s="418">
        <f t="shared" si="254"/>
        <v>0</v>
      </c>
      <c r="BX106" s="418">
        <f t="shared" si="255"/>
        <v>0</v>
      </c>
      <c r="BY106" s="409">
        <f>'Ｈ１６（2004）'!$AK$151</f>
        <v>0</v>
      </c>
      <c r="BZ106" s="418">
        <f t="shared" si="256"/>
        <v>0</v>
      </c>
      <c r="CA106" s="418">
        <f t="shared" si="257"/>
        <v>0</v>
      </c>
      <c r="CB106" s="409">
        <f>'Ｈ１６（2004）'!$AK$152</f>
        <v>0</v>
      </c>
      <c r="CC106" s="418">
        <f t="shared" si="258"/>
        <v>0</v>
      </c>
      <c r="CD106" s="418">
        <f t="shared" si="259"/>
        <v>0</v>
      </c>
      <c r="CE106" s="409">
        <f>'Ｈ１６（2004）'!$AK$153</f>
        <v>0</v>
      </c>
      <c r="CF106" s="418">
        <f t="shared" si="260"/>
        <v>0</v>
      </c>
      <c r="CG106" s="418">
        <f t="shared" si="261"/>
        <v>0</v>
      </c>
      <c r="CH106" s="409">
        <f>'Ｈ１６（2004）'!$AK$155</f>
        <v>0</v>
      </c>
      <c r="CI106" s="418">
        <f t="shared" si="262"/>
        <v>0</v>
      </c>
      <c r="CJ106" s="418">
        <f t="shared" si="263"/>
        <v>0</v>
      </c>
      <c r="CK106" s="409">
        <f>'Ｈ１６（2004）'!$AK$156</f>
        <v>0</v>
      </c>
      <c r="CL106" s="418">
        <f t="shared" si="264"/>
        <v>0</v>
      </c>
      <c r="CM106" s="418">
        <f t="shared" si="265"/>
        <v>0</v>
      </c>
      <c r="CN106" s="409">
        <f>'Ｈ１６（2004）'!$AK$157</f>
        <v>0</v>
      </c>
      <c r="CO106" s="418">
        <f t="shared" si="266"/>
        <v>0</v>
      </c>
      <c r="CP106" s="418">
        <f t="shared" si="267"/>
        <v>0</v>
      </c>
      <c r="CQ106" s="409">
        <f>'Ｈ１６（2004）'!$AK$158</f>
        <v>0</v>
      </c>
      <c r="CR106" s="418">
        <f t="shared" si="268"/>
        <v>0</v>
      </c>
      <c r="CS106" s="418">
        <f t="shared" si="269"/>
        <v>0</v>
      </c>
      <c r="CT106" s="409">
        <f>'Ｈ１６（2004）'!$AK$159</f>
        <v>0</v>
      </c>
      <c r="CU106" s="418">
        <f t="shared" si="270"/>
        <v>0</v>
      </c>
      <c r="CV106" s="418">
        <f t="shared" si="271"/>
        <v>0</v>
      </c>
      <c r="CW106" s="409">
        <f>'Ｈ１６（2004）'!$AK$160</f>
        <v>0</v>
      </c>
      <c r="CX106" s="418">
        <f t="shared" si="272"/>
        <v>0</v>
      </c>
      <c r="CY106" s="418">
        <f t="shared" si="273"/>
        <v>0</v>
      </c>
      <c r="CZ106" s="409">
        <f>'Ｈ１６（2004）'!$AK$161</f>
        <v>0</v>
      </c>
      <c r="DA106" s="418">
        <f t="shared" si="274"/>
        <v>0</v>
      </c>
      <c r="DB106" s="418">
        <f t="shared" si="275"/>
        <v>0</v>
      </c>
      <c r="DC106" s="409">
        <f>'Ｈ１６（2004）'!$AK$162</f>
        <v>4</v>
      </c>
      <c r="DD106" s="418">
        <f t="shared" si="276"/>
        <v>0</v>
      </c>
      <c r="DE106" s="417">
        <f t="shared" si="277"/>
        <v>0</v>
      </c>
      <c r="DF106" s="409">
        <f>'Ｈ１６（2004）'!$AK$164</f>
        <v>0</v>
      </c>
      <c r="DG106" s="418">
        <f t="shared" si="278"/>
        <v>0</v>
      </c>
      <c r="DH106" s="418">
        <f t="shared" si="279"/>
        <v>0</v>
      </c>
      <c r="DI106" s="409">
        <f>'Ｈ１６（2004）'!$AK$165</f>
        <v>0</v>
      </c>
      <c r="DJ106" s="418">
        <f t="shared" si="280"/>
        <v>0</v>
      </c>
      <c r="DK106" s="417">
        <f t="shared" si="281"/>
        <v>0</v>
      </c>
      <c r="DL106" s="409">
        <f>'Ｈ１６（2004）'!$AK$166</f>
        <v>0</v>
      </c>
      <c r="DM106" s="418">
        <f t="shared" si="282"/>
        <v>0</v>
      </c>
      <c r="DN106" s="418">
        <f t="shared" si="283"/>
        <v>0</v>
      </c>
      <c r="DO106" s="409">
        <f>'Ｈ１６（2004）'!$AK$167</f>
        <v>0</v>
      </c>
      <c r="DP106" s="418">
        <f t="shared" si="284"/>
        <v>0</v>
      </c>
      <c r="DQ106" s="418">
        <f t="shared" si="285"/>
        <v>0</v>
      </c>
      <c r="DR106" s="409">
        <f>'Ｈ１６（2004）'!$AK$168</f>
        <v>0</v>
      </c>
      <c r="DS106" s="418">
        <f t="shared" si="286"/>
        <v>0</v>
      </c>
      <c r="DT106" s="418">
        <f t="shared" si="287"/>
        <v>0</v>
      </c>
      <c r="DU106" s="409">
        <f>'Ｈ１６（2004）'!$AK$169</f>
        <v>0</v>
      </c>
      <c r="DV106" s="418">
        <f t="shared" si="288"/>
        <v>0</v>
      </c>
      <c r="DW106" s="418">
        <f t="shared" si="289"/>
        <v>0</v>
      </c>
      <c r="DX106" s="409">
        <f>'Ｈ１６（2004）'!$AK$170</f>
        <v>0</v>
      </c>
      <c r="DY106" s="418">
        <f t="shared" si="290"/>
        <v>0</v>
      </c>
      <c r="DZ106" s="418">
        <f t="shared" si="291"/>
        <v>0</v>
      </c>
      <c r="EA106" s="409">
        <f>'Ｈ１６（2004）'!$AK$171</f>
        <v>0</v>
      </c>
      <c r="EB106" s="418">
        <f t="shared" si="292"/>
        <v>0</v>
      </c>
      <c r="EC106" s="418">
        <f t="shared" si="293"/>
        <v>0</v>
      </c>
      <c r="ED106" s="409">
        <f>'Ｈ１６（2004）'!$AK$172</f>
        <v>0</v>
      </c>
      <c r="EE106" s="418">
        <f t="shared" si="294"/>
        <v>0</v>
      </c>
      <c r="EF106" s="418">
        <f t="shared" si="295"/>
        <v>0</v>
      </c>
      <c r="EG106" s="409">
        <f>'Ｈ１６（2004）'!$AK$173</f>
        <v>0</v>
      </c>
      <c r="EH106" s="418">
        <f t="shared" si="296"/>
        <v>0</v>
      </c>
      <c r="EI106" s="418">
        <f t="shared" si="297"/>
        <v>0</v>
      </c>
      <c r="EJ106" s="409">
        <f>'Ｈ１６（2004）'!$AK$174</f>
        <v>0</v>
      </c>
      <c r="EK106" s="418">
        <f t="shared" si="298"/>
        <v>0</v>
      </c>
      <c r="EL106" s="417">
        <f t="shared" si="299"/>
        <v>0</v>
      </c>
      <c r="EM106" s="409">
        <f>'Ｈ１６（2004）'!$AK$175</f>
        <v>0</v>
      </c>
      <c r="EN106" s="418">
        <f t="shared" si="300"/>
        <v>0</v>
      </c>
      <c r="EO106" s="436">
        <f t="shared" si="301"/>
        <v>0</v>
      </c>
      <c r="EP106" s="407">
        <f t="shared" si="302"/>
        <v>76967</v>
      </c>
      <c r="EQ106" s="412">
        <f t="shared" si="303"/>
        <v>2741</v>
      </c>
      <c r="ER106" s="410">
        <f t="shared" si="304"/>
        <v>21928</v>
      </c>
    </row>
    <row r="107" spans="1:148" ht="16.5" customHeight="1">
      <c r="A107" s="376"/>
      <c r="B107" s="413"/>
      <c r="C107" s="414">
        <v>17</v>
      </c>
      <c r="D107" s="415">
        <f t="shared" si="207"/>
        <v>7</v>
      </c>
      <c r="E107" s="407">
        <f>'Ｈ１７（2005）'!$AK$124</f>
        <v>0</v>
      </c>
      <c r="F107" s="418">
        <f t="shared" si="208"/>
        <v>0</v>
      </c>
      <c r="G107" s="418">
        <f t="shared" si="209"/>
        <v>0</v>
      </c>
      <c r="H107" s="409">
        <f>'Ｈ１７（2005）'!$AK$125</f>
        <v>0</v>
      </c>
      <c r="I107" s="418">
        <f t="shared" si="210"/>
        <v>0</v>
      </c>
      <c r="J107" s="417">
        <f t="shared" si="211"/>
        <v>0</v>
      </c>
      <c r="K107" s="409">
        <f>'Ｈ１７（2005）'!$AK$127</f>
        <v>0</v>
      </c>
      <c r="L107" s="418">
        <f t="shared" si="212"/>
        <v>0</v>
      </c>
      <c r="M107" s="418">
        <f t="shared" si="213"/>
        <v>0</v>
      </c>
      <c r="N107" s="409">
        <f>'Ｈ１７（2005）'!$AK$128</f>
        <v>0</v>
      </c>
      <c r="O107" s="418">
        <f t="shared" si="214"/>
        <v>0</v>
      </c>
      <c r="P107" s="417">
        <f t="shared" si="215"/>
        <v>0</v>
      </c>
      <c r="Q107" s="409">
        <f>'Ｈ１７（2005）'!$AK$130</f>
        <v>0</v>
      </c>
      <c r="R107" s="418">
        <f t="shared" si="216"/>
        <v>0</v>
      </c>
      <c r="S107" s="418">
        <f t="shared" si="217"/>
        <v>0</v>
      </c>
      <c r="T107" s="409">
        <f>'Ｈ１７（2005）'!$AK$131</f>
        <v>731</v>
      </c>
      <c r="U107" s="418">
        <f t="shared" si="218"/>
        <v>29</v>
      </c>
      <c r="V107" s="418">
        <f t="shared" si="219"/>
        <v>203</v>
      </c>
      <c r="W107" s="409">
        <f>'Ｈ１７（2005）'!$AK$132</f>
        <v>0</v>
      </c>
      <c r="X107" s="418">
        <f t="shared" si="220"/>
        <v>0</v>
      </c>
      <c r="Y107" s="418">
        <f t="shared" si="221"/>
        <v>0</v>
      </c>
      <c r="Z107" s="409">
        <f>'Ｈ１７（2005）'!$AK$133</f>
        <v>0</v>
      </c>
      <c r="AA107" s="418">
        <f t="shared" si="222"/>
        <v>0</v>
      </c>
      <c r="AB107" s="418">
        <f t="shared" si="223"/>
        <v>0</v>
      </c>
      <c r="AC107" s="409">
        <f>'Ｈ１７（2005）'!$AK$134</f>
        <v>0</v>
      </c>
      <c r="AD107" s="418">
        <f t="shared" si="224"/>
        <v>0</v>
      </c>
      <c r="AE107" s="417">
        <f t="shared" si="225"/>
        <v>0</v>
      </c>
      <c r="AF107" s="409">
        <f>'Ｈ１７（2005）'!$AK$135</f>
        <v>0</v>
      </c>
      <c r="AG107" s="418">
        <f t="shared" si="226"/>
        <v>0</v>
      </c>
      <c r="AH107" s="417">
        <f t="shared" si="227"/>
        <v>0</v>
      </c>
      <c r="AI107" s="409">
        <f>'Ｈ１７（2005）'!$AK$136</f>
        <v>5754</v>
      </c>
      <c r="AJ107" s="418">
        <f t="shared" si="228"/>
        <v>230</v>
      </c>
      <c r="AK107" s="418">
        <f t="shared" si="229"/>
        <v>1610</v>
      </c>
      <c r="AL107" s="409">
        <f>'Ｈ１７（2005）'!$AK$137</f>
        <v>0</v>
      </c>
      <c r="AM107" s="418">
        <f t="shared" si="230"/>
        <v>0</v>
      </c>
      <c r="AN107" s="418">
        <f t="shared" si="231"/>
        <v>0</v>
      </c>
      <c r="AO107" s="409">
        <f>'Ｈ１７（2005）'!$AK$138</f>
        <v>0</v>
      </c>
      <c r="AP107" s="418">
        <f t="shared" si="232"/>
        <v>0</v>
      </c>
      <c r="AQ107" s="418">
        <f t="shared" si="233"/>
        <v>0</v>
      </c>
      <c r="AR107" s="409">
        <f>'Ｈ１７（2005）'!$AK$139</f>
        <v>0</v>
      </c>
      <c r="AS107" s="418">
        <f t="shared" si="234"/>
        <v>0</v>
      </c>
      <c r="AT107" s="418">
        <f t="shared" si="235"/>
        <v>0</v>
      </c>
      <c r="AU107" s="409">
        <f>'Ｈ１７（2005）'!$AK$140</f>
        <v>0</v>
      </c>
      <c r="AV107" s="418">
        <f t="shared" si="236"/>
        <v>0</v>
      </c>
      <c r="AW107" s="418">
        <f t="shared" si="237"/>
        <v>0</v>
      </c>
      <c r="AX107" s="409">
        <f>'Ｈ１７（2005）'!$AK$141</f>
        <v>38793</v>
      </c>
      <c r="AY107" s="418">
        <f t="shared" si="238"/>
        <v>1940</v>
      </c>
      <c r="AZ107" s="418">
        <f t="shared" si="239"/>
        <v>13580</v>
      </c>
      <c r="BA107" s="409">
        <f>'Ｈ１７（2005）'!$AK$142</f>
        <v>0</v>
      </c>
      <c r="BB107" s="418">
        <f t="shared" si="240"/>
        <v>0</v>
      </c>
      <c r="BC107" s="418">
        <f t="shared" si="241"/>
        <v>0</v>
      </c>
      <c r="BD107" s="409">
        <f>'Ｈ１７（2005）'!$AK$143</f>
        <v>551</v>
      </c>
      <c r="BE107" s="418">
        <f t="shared" si="242"/>
        <v>22</v>
      </c>
      <c r="BF107" s="417">
        <f t="shared" si="243"/>
        <v>154</v>
      </c>
      <c r="BG107" s="409">
        <f>'Ｈ１７（2005）'!$AK$145</f>
        <v>0</v>
      </c>
      <c r="BH107" s="418">
        <f t="shared" si="244"/>
        <v>0</v>
      </c>
      <c r="BI107" s="418">
        <f t="shared" si="245"/>
        <v>0</v>
      </c>
      <c r="BJ107" s="409">
        <f>'Ｈ１７（2005）'!$AK$146</f>
        <v>57138</v>
      </c>
      <c r="BK107" s="418">
        <f t="shared" si="246"/>
        <v>2286</v>
      </c>
      <c r="BL107" s="418">
        <f t="shared" si="247"/>
        <v>16002</v>
      </c>
      <c r="BM107" s="409">
        <f>'Ｈ１７（2005）'!$AK$147</f>
        <v>0</v>
      </c>
      <c r="BN107" s="418">
        <f t="shared" si="248"/>
        <v>0</v>
      </c>
      <c r="BO107" s="417">
        <f t="shared" si="249"/>
        <v>0</v>
      </c>
      <c r="BP107" s="407">
        <f>'Ｈ１７（2005）'!$AK$148</f>
        <v>0</v>
      </c>
      <c r="BQ107" s="418">
        <f t="shared" si="250"/>
        <v>0</v>
      </c>
      <c r="BR107" s="418">
        <f t="shared" si="251"/>
        <v>0</v>
      </c>
      <c r="BS107" s="409">
        <f>'Ｈ１７（2005）'!$AK$149</f>
        <v>0</v>
      </c>
      <c r="BT107" s="418">
        <f t="shared" si="252"/>
        <v>0</v>
      </c>
      <c r="BU107" s="418">
        <f t="shared" si="253"/>
        <v>0</v>
      </c>
      <c r="BV107" s="409">
        <f>'Ｈ１７（2005）'!$AK$150</f>
        <v>0</v>
      </c>
      <c r="BW107" s="418">
        <f t="shared" si="254"/>
        <v>0</v>
      </c>
      <c r="BX107" s="418">
        <f t="shared" si="255"/>
        <v>0</v>
      </c>
      <c r="BY107" s="409">
        <f>'Ｈ１７（2005）'!$AK$151</f>
        <v>0</v>
      </c>
      <c r="BZ107" s="418">
        <f t="shared" si="256"/>
        <v>0</v>
      </c>
      <c r="CA107" s="418">
        <f t="shared" si="257"/>
        <v>0</v>
      </c>
      <c r="CB107" s="409">
        <f>'Ｈ１７（2005）'!$AK$152</f>
        <v>0</v>
      </c>
      <c r="CC107" s="418">
        <f t="shared" si="258"/>
        <v>0</v>
      </c>
      <c r="CD107" s="418">
        <f t="shared" si="259"/>
        <v>0</v>
      </c>
      <c r="CE107" s="409">
        <f>'Ｈ１７（2005）'!$AK$153</f>
        <v>0</v>
      </c>
      <c r="CF107" s="418">
        <f t="shared" si="260"/>
        <v>0</v>
      </c>
      <c r="CG107" s="418">
        <f t="shared" si="261"/>
        <v>0</v>
      </c>
      <c r="CH107" s="409">
        <f>'Ｈ１７（2005）'!$AK$155</f>
        <v>0</v>
      </c>
      <c r="CI107" s="418">
        <f t="shared" si="262"/>
        <v>0</v>
      </c>
      <c r="CJ107" s="418">
        <f t="shared" si="263"/>
        <v>0</v>
      </c>
      <c r="CK107" s="409">
        <f>'Ｈ１７（2005）'!$AK$156</f>
        <v>0</v>
      </c>
      <c r="CL107" s="418">
        <f t="shared" si="264"/>
        <v>0</v>
      </c>
      <c r="CM107" s="418">
        <f t="shared" si="265"/>
        <v>0</v>
      </c>
      <c r="CN107" s="409">
        <f>'Ｈ１７（2005）'!$AK$157</f>
        <v>0</v>
      </c>
      <c r="CO107" s="418">
        <f t="shared" si="266"/>
        <v>0</v>
      </c>
      <c r="CP107" s="418">
        <f t="shared" si="267"/>
        <v>0</v>
      </c>
      <c r="CQ107" s="409">
        <f>'Ｈ１７（2005）'!$AK$158</f>
        <v>0</v>
      </c>
      <c r="CR107" s="418">
        <f t="shared" si="268"/>
        <v>0</v>
      </c>
      <c r="CS107" s="418">
        <f t="shared" si="269"/>
        <v>0</v>
      </c>
      <c r="CT107" s="409">
        <f>'Ｈ１７（2005）'!$AK$159</f>
        <v>0</v>
      </c>
      <c r="CU107" s="418">
        <f t="shared" si="270"/>
        <v>0</v>
      </c>
      <c r="CV107" s="418">
        <f t="shared" si="271"/>
        <v>0</v>
      </c>
      <c r="CW107" s="409">
        <f>'Ｈ１７（2005）'!$AK$160</f>
        <v>0</v>
      </c>
      <c r="CX107" s="418">
        <f t="shared" si="272"/>
        <v>0</v>
      </c>
      <c r="CY107" s="418">
        <f t="shared" si="273"/>
        <v>0</v>
      </c>
      <c r="CZ107" s="409">
        <f>'Ｈ１７（2005）'!$AK$161</f>
        <v>0</v>
      </c>
      <c r="DA107" s="418">
        <f t="shared" si="274"/>
        <v>0</v>
      </c>
      <c r="DB107" s="418">
        <f t="shared" si="275"/>
        <v>0</v>
      </c>
      <c r="DC107" s="409">
        <f>'Ｈ１７（2005）'!$AK$162</f>
        <v>0</v>
      </c>
      <c r="DD107" s="418">
        <f t="shared" si="276"/>
        <v>0</v>
      </c>
      <c r="DE107" s="417">
        <f t="shared" si="277"/>
        <v>0</v>
      </c>
      <c r="DF107" s="409">
        <f>'Ｈ１７（2005）'!$AK$164</f>
        <v>0</v>
      </c>
      <c r="DG107" s="418">
        <f t="shared" si="278"/>
        <v>0</v>
      </c>
      <c r="DH107" s="418">
        <f t="shared" si="279"/>
        <v>0</v>
      </c>
      <c r="DI107" s="409">
        <f>'Ｈ１７（2005）'!$AK$165</f>
        <v>0</v>
      </c>
      <c r="DJ107" s="418">
        <f t="shared" si="280"/>
        <v>0</v>
      </c>
      <c r="DK107" s="417">
        <f t="shared" si="281"/>
        <v>0</v>
      </c>
      <c r="DL107" s="409">
        <f>'Ｈ１７（2005）'!$AK$166</f>
        <v>0</v>
      </c>
      <c r="DM107" s="418">
        <f t="shared" si="282"/>
        <v>0</v>
      </c>
      <c r="DN107" s="418">
        <f t="shared" si="283"/>
        <v>0</v>
      </c>
      <c r="DO107" s="409">
        <f>'Ｈ１７（2005）'!$AK$167</f>
        <v>0</v>
      </c>
      <c r="DP107" s="418">
        <f t="shared" si="284"/>
        <v>0</v>
      </c>
      <c r="DQ107" s="418">
        <f t="shared" si="285"/>
        <v>0</v>
      </c>
      <c r="DR107" s="409">
        <f>'Ｈ１７（2005）'!$AK$168</f>
        <v>0</v>
      </c>
      <c r="DS107" s="418">
        <f t="shared" si="286"/>
        <v>0</v>
      </c>
      <c r="DT107" s="418">
        <f t="shared" si="287"/>
        <v>0</v>
      </c>
      <c r="DU107" s="409">
        <f>'Ｈ１７（2005）'!$AK$169</f>
        <v>0</v>
      </c>
      <c r="DV107" s="418">
        <f t="shared" si="288"/>
        <v>0</v>
      </c>
      <c r="DW107" s="418">
        <f t="shared" si="289"/>
        <v>0</v>
      </c>
      <c r="DX107" s="409">
        <f>'Ｈ１７（2005）'!$AK$170</f>
        <v>0</v>
      </c>
      <c r="DY107" s="418">
        <f t="shared" si="290"/>
        <v>0</v>
      </c>
      <c r="DZ107" s="418">
        <f t="shared" si="291"/>
        <v>0</v>
      </c>
      <c r="EA107" s="409">
        <f>'Ｈ１７（2005）'!$AK$171</f>
        <v>0</v>
      </c>
      <c r="EB107" s="418">
        <f t="shared" si="292"/>
        <v>0</v>
      </c>
      <c r="EC107" s="418">
        <f t="shared" si="293"/>
        <v>0</v>
      </c>
      <c r="ED107" s="409">
        <f>'Ｈ１７（2005）'!$AK$172</f>
        <v>0</v>
      </c>
      <c r="EE107" s="418">
        <f t="shared" si="294"/>
        <v>0</v>
      </c>
      <c r="EF107" s="418">
        <f t="shared" si="295"/>
        <v>0</v>
      </c>
      <c r="EG107" s="409">
        <f>'Ｈ１７（2005）'!$AK$173</f>
        <v>0</v>
      </c>
      <c r="EH107" s="418">
        <f t="shared" si="296"/>
        <v>0</v>
      </c>
      <c r="EI107" s="418">
        <f t="shared" si="297"/>
        <v>0</v>
      </c>
      <c r="EJ107" s="409">
        <f>'Ｈ１７（2005）'!$AK$174</f>
        <v>0</v>
      </c>
      <c r="EK107" s="418">
        <f t="shared" si="298"/>
        <v>0</v>
      </c>
      <c r="EL107" s="417">
        <f t="shared" si="299"/>
        <v>0</v>
      </c>
      <c r="EM107" s="409">
        <f>'Ｈ１７（2005）'!$AK$175</f>
        <v>0</v>
      </c>
      <c r="EN107" s="418">
        <f t="shared" si="300"/>
        <v>0</v>
      </c>
      <c r="EO107" s="436">
        <f t="shared" si="301"/>
        <v>0</v>
      </c>
      <c r="EP107" s="407">
        <f t="shared" si="302"/>
        <v>102967</v>
      </c>
      <c r="EQ107" s="412">
        <f t="shared" si="303"/>
        <v>4507</v>
      </c>
      <c r="ER107" s="410">
        <f t="shared" si="304"/>
        <v>31549</v>
      </c>
    </row>
    <row r="108" spans="1:148" ht="16.5" customHeight="1">
      <c r="A108" s="376"/>
      <c r="B108" s="413"/>
      <c r="C108" s="414">
        <v>18</v>
      </c>
      <c r="D108" s="415">
        <f t="shared" si="207"/>
        <v>6</v>
      </c>
      <c r="E108" s="407">
        <f>'Ｈ１８（2006）'!$AK$124</f>
        <v>0</v>
      </c>
      <c r="F108" s="418">
        <f t="shared" si="208"/>
        <v>0</v>
      </c>
      <c r="G108" s="418">
        <f t="shared" si="209"/>
        <v>0</v>
      </c>
      <c r="H108" s="409">
        <f>'Ｈ１８（2006）'!$AK$125</f>
        <v>0</v>
      </c>
      <c r="I108" s="418">
        <f t="shared" si="210"/>
        <v>0</v>
      </c>
      <c r="J108" s="417">
        <f t="shared" si="211"/>
        <v>0</v>
      </c>
      <c r="K108" s="409">
        <f>'Ｈ１８（2006）'!$AK$127</f>
        <v>0</v>
      </c>
      <c r="L108" s="418">
        <f t="shared" si="212"/>
        <v>0</v>
      </c>
      <c r="M108" s="418">
        <f t="shared" si="213"/>
        <v>0</v>
      </c>
      <c r="N108" s="409">
        <f>'Ｈ１８（2006）'!$AK$128</f>
        <v>0</v>
      </c>
      <c r="O108" s="418">
        <f t="shared" si="214"/>
        <v>0</v>
      </c>
      <c r="P108" s="417">
        <f t="shared" si="215"/>
        <v>0</v>
      </c>
      <c r="Q108" s="409">
        <f>'Ｈ１８（2006）'!$AK$130</f>
        <v>0</v>
      </c>
      <c r="R108" s="418">
        <f t="shared" si="216"/>
        <v>0</v>
      </c>
      <c r="S108" s="418">
        <f t="shared" si="217"/>
        <v>0</v>
      </c>
      <c r="T108" s="409">
        <f>'Ｈ１８（2006）'!$AK$131</f>
        <v>1035</v>
      </c>
      <c r="U108" s="418">
        <f t="shared" si="218"/>
        <v>41</v>
      </c>
      <c r="V108" s="418">
        <f t="shared" si="219"/>
        <v>246</v>
      </c>
      <c r="W108" s="409">
        <f>'Ｈ１８（2006）'!$AK$132</f>
        <v>0</v>
      </c>
      <c r="X108" s="418">
        <f t="shared" si="220"/>
        <v>0</v>
      </c>
      <c r="Y108" s="418">
        <f t="shared" si="221"/>
        <v>0</v>
      </c>
      <c r="Z108" s="409">
        <f>'Ｈ１８（2006）'!$AK$133</f>
        <v>0</v>
      </c>
      <c r="AA108" s="418">
        <f t="shared" si="222"/>
        <v>0</v>
      </c>
      <c r="AB108" s="418">
        <f t="shared" si="223"/>
        <v>0</v>
      </c>
      <c r="AC108" s="409">
        <f>'Ｈ１８（2006）'!$AK$134</f>
        <v>0</v>
      </c>
      <c r="AD108" s="418">
        <f t="shared" si="224"/>
        <v>0</v>
      </c>
      <c r="AE108" s="417">
        <f t="shared" si="225"/>
        <v>0</v>
      </c>
      <c r="AF108" s="409">
        <f>'Ｈ１８（2006）'!$AK$135</f>
        <v>0</v>
      </c>
      <c r="AG108" s="418">
        <f t="shared" si="226"/>
        <v>0</v>
      </c>
      <c r="AH108" s="417">
        <f t="shared" si="227"/>
        <v>0</v>
      </c>
      <c r="AI108" s="409">
        <f>'Ｈ１８（2006）'!$AK$136</f>
        <v>16238</v>
      </c>
      <c r="AJ108" s="418">
        <f t="shared" si="228"/>
        <v>650</v>
      </c>
      <c r="AK108" s="418">
        <f t="shared" si="229"/>
        <v>3900</v>
      </c>
      <c r="AL108" s="409">
        <f>'Ｈ１８（2006）'!$AK$137</f>
        <v>0</v>
      </c>
      <c r="AM108" s="418">
        <f t="shared" si="230"/>
        <v>0</v>
      </c>
      <c r="AN108" s="418">
        <f t="shared" si="231"/>
        <v>0</v>
      </c>
      <c r="AO108" s="409">
        <f>'Ｈ１８（2006）'!$AK$138</f>
        <v>0</v>
      </c>
      <c r="AP108" s="418">
        <f t="shared" si="232"/>
        <v>0</v>
      </c>
      <c r="AQ108" s="418">
        <f t="shared" si="233"/>
        <v>0</v>
      </c>
      <c r="AR108" s="409">
        <f>'Ｈ１８（2006）'!$AK$139</f>
        <v>0</v>
      </c>
      <c r="AS108" s="418">
        <f t="shared" si="234"/>
        <v>0</v>
      </c>
      <c r="AT108" s="418">
        <f t="shared" si="235"/>
        <v>0</v>
      </c>
      <c r="AU108" s="409">
        <f>'Ｈ１８（2006）'!$AK$140</f>
        <v>0</v>
      </c>
      <c r="AV108" s="418">
        <f t="shared" si="236"/>
        <v>0</v>
      </c>
      <c r="AW108" s="418">
        <f t="shared" si="237"/>
        <v>0</v>
      </c>
      <c r="AX108" s="409">
        <f>'Ｈ１８（2006）'!$AK$141</f>
        <v>20618</v>
      </c>
      <c r="AY108" s="418">
        <f t="shared" si="238"/>
        <v>1031</v>
      </c>
      <c r="AZ108" s="418">
        <f t="shared" si="239"/>
        <v>6186</v>
      </c>
      <c r="BA108" s="409">
        <f>'Ｈ１８（2006）'!$AK$142</f>
        <v>0</v>
      </c>
      <c r="BB108" s="418">
        <f t="shared" si="240"/>
        <v>0</v>
      </c>
      <c r="BC108" s="418">
        <f t="shared" si="241"/>
        <v>0</v>
      </c>
      <c r="BD108" s="409">
        <f>'Ｈ１８（2006）'!$AK$143</f>
        <v>840</v>
      </c>
      <c r="BE108" s="418">
        <f t="shared" si="242"/>
        <v>34</v>
      </c>
      <c r="BF108" s="417">
        <f t="shared" si="243"/>
        <v>204</v>
      </c>
      <c r="BG108" s="409">
        <f>'Ｈ１８（2006）'!$AK$145</f>
        <v>0</v>
      </c>
      <c r="BH108" s="418">
        <f t="shared" si="244"/>
        <v>0</v>
      </c>
      <c r="BI108" s="418">
        <f t="shared" si="245"/>
        <v>0</v>
      </c>
      <c r="BJ108" s="409">
        <f>'Ｈ１８（2006）'!$AK$146</f>
        <v>0</v>
      </c>
      <c r="BK108" s="418">
        <f t="shared" si="246"/>
        <v>0</v>
      </c>
      <c r="BL108" s="418">
        <f t="shared" si="247"/>
        <v>0</v>
      </c>
      <c r="BM108" s="409">
        <f>'Ｈ１８（2006）'!$AK$147</f>
        <v>0</v>
      </c>
      <c r="BN108" s="418">
        <f t="shared" si="248"/>
        <v>0</v>
      </c>
      <c r="BO108" s="417">
        <f t="shared" si="249"/>
        <v>0</v>
      </c>
      <c r="BP108" s="407">
        <f>'Ｈ１８（2006）'!$AK$148</f>
        <v>0</v>
      </c>
      <c r="BQ108" s="418">
        <f t="shared" si="250"/>
        <v>0</v>
      </c>
      <c r="BR108" s="418">
        <f t="shared" si="251"/>
        <v>0</v>
      </c>
      <c r="BS108" s="409">
        <f>'Ｈ１８（2006）'!$AK$149</f>
        <v>0</v>
      </c>
      <c r="BT108" s="418">
        <f t="shared" si="252"/>
        <v>0</v>
      </c>
      <c r="BU108" s="418">
        <f t="shared" si="253"/>
        <v>0</v>
      </c>
      <c r="BV108" s="409">
        <f>'Ｈ１８（2006）'!$AK$150</f>
        <v>0</v>
      </c>
      <c r="BW108" s="418">
        <f t="shared" si="254"/>
        <v>0</v>
      </c>
      <c r="BX108" s="418">
        <f t="shared" si="255"/>
        <v>0</v>
      </c>
      <c r="BY108" s="409">
        <f>'Ｈ１８（2006）'!$AK$151</f>
        <v>0</v>
      </c>
      <c r="BZ108" s="418">
        <f t="shared" si="256"/>
        <v>0</v>
      </c>
      <c r="CA108" s="418">
        <f t="shared" si="257"/>
        <v>0</v>
      </c>
      <c r="CB108" s="409">
        <f>'Ｈ１８（2006）'!$AK$152</f>
        <v>0</v>
      </c>
      <c r="CC108" s="418">
        <f t="shared" si="258"/>
        <v>0</v>
      </c>
      <c r="CD108" s="418">
        <f t="shared" si="259"/>
        <v>0</v>
      </c>
      <c r="CE108" s="409">
        <f>'Ｈ１８（2006）'!$AK$153</f>
        <v>0</v>
      </c>
      <c r="CF108" s="418">
        <f t="shared" si="260"/>
        <v>0</v>
      </c>
      <c r="CG108" s="418">
        <f t="shared" si="261"/>
        <v>0</v>
      </c>
      <c r="CH108" s="409">
        <f>'Ｈ１８（2006）'!$AK$155</f>
        <v>0</v>
      </c>
      <c r="CI108" s="418">
        <f t="shared" si="262"/>
        <v>0</v>
      </c>
      <c r="CJ108" s="418">
        <f t="shared" si="263"/>
        <v>0</v>
      </c>
      <c r="CK108" s="409">
        <f>'Ｈ１８（2006）'!$AK$156</f>
        <v>0</v>
      </c>
      <c r="CL108" s="418">
        <f t="shared" si="264"/>
        <v>0</v>
      </c>
      <c r="CM108" s="418">
        <f t="shared" si="265"/>
        <v>0</v>
      </c>
      <c r="CN108" s="409">
        <f>'Ｈ１８（2006）'!$AK$157</f>
        <v>0</v>
      </c>
      <c r="CO108" s="418">
        <f t="shared" si="266"/>
        <v>0</v>
      </c>
      <c r="CP108" s="418">
        <f t="shared" si="267"/>
        <v>0</v>
      </c>
      <c r="CQ108" s="409">
        <f>'Ｈ１８（2006）'!$AK$158</f>
        <v>0</v>
      </c>
      <c r="CR108" s="418">
        <f t="shared" si="268"/>
        <v>0</v>
      </c>
      <c r="CS108" s="418">
        <f t="shared" si="269"/>
        <v>0</v>
      </c>
      <c r="CT108" s="409">
        <f>'Ｈ１８（2006）'!$AK$159</f>
        <v>0</v>
      </c>
      <c r="CU108" s="418">
        <f t="shared" si="270"/>
        <v>0</v>
      </c>
      <c r="CV108" s="418">
        <f t="shared" si="271"/>
        <v>0</v>
      </c>
      <c r="CW108" s="409">
        <f>'Ｈ１８（2006）'!$AK$160</f>
        <v>0</v>
      </c>
      <c r="CX108" s="418">
        <f t="shared" si="272"/>
        <v>0</v>
      </c>
      <c r="CY108" s="418">
        <f t="shared" si="273"/>
        <v>0</v>
      </c>
      <c r="CZ108" s="409">
        <f>'Ｈ１８（2006）'!$AK$161</f>
        <v>0</v>
      </c>
      <c r="DA108" s="418">
        <f t="shared" si="274"/>
        <v>0</v>
      </c>
      <c r="DB108" s="418">
        <f t="shared" si="275"/>
        <v>0</v>
      </c>
      <c r="DC108" s="409">
        <f>'Ｈ１８（2006）'!$AK$162</f>
        <v>0</v>
      </c>
      <c r="DD108" s="418">
        <f t="shared" si="276"/>
        <v>0</v>
      </c>
      <c r="DE108" s="417">
        <f t="shared" si="277"/>
        <v>0</v>
      </c>
      <c r="DF108" s="409">
        <f>'Ｈ１８（2006）'!$AK$164</f>
        <v>0</v>
      </c>
      <c r="DG108" s="418">
        <f t="shared" si="278"/>
        <v>0</v>
      </c>
      <c r="DH108" s="418">
        <f t="shared" si="279"/>
        <v>0</v>
      </c>
      <c r="DI108" s="409">
        <f>'Ｈ１８（2006）'!$AK$165</f>
        <v>0</v>
      </c>
      <c r="DJ108" s="418">
        <f t="shared" si="280"/>
        <v>0</v>
      </c>
      <c r="DK108" s="417">
        <f t="shared" si="281"/>
        <v>0</v>
      </c>
      <c r="DL108" s="409">
        <f>'Ｈ１８（2006）'!$AK$166</f>
        <v>0</v>
      </c>
      <c r="DM108" s="418">
        <f t="shared" si="282"/>
        <v>0</v>
      </c>
      <c r="DN108" s="418">
        <f t="shared" si="283"/>
        <v>0</v>
      </c>
      <c r="DO108" s="409">
        <f>'Ｈ１８（2006）'!$AK$167</f>
        <v>0</v>
      </c>
      <c r="DP108" s="418">
        <f t="shared" si="284"/>
        <v>0</v>
      </c>
      <c r="DQ108" s="418">
        <f t="shared" si="285"/>
        <v>0</v>
      </c>
      <c r="DR108" s="409">
        <f>'Ｈ１８（2006）'!$AK$168</f>
        <v>0</v>
      </c>
      <c r="DS108" s="418">
        <f t="shared" si="286"/>
        <v>0</v>
      </c>
      <c r="DT108" s="418">
        <f t="shared" si="287"/>
        <v>0</v>
      </c>
      <c r="DU108" s="409">
        <f>'Ｈ１８（2006）'!$AK$169</f>
        <v>0</v>
      </c>
      <c r="DV108" s="418">
        <f t="shared" si="288"/>
        <v>0</v>
      </c>
      <c r="DW108" s="418">
        <f t="shared" si="289"/>
        <v>0</v>
      </c>
      <c r="DX108" s="409">
        <f>'Ｈ１８（2006）'!$AK$170</f>
        <v>0</v>
      </c>
      <c r="DY108" s="418">
        <f t="shared" si="290"/>
        <v>0</v>
      </c>
      <c r="DZ108" s="418">
        <f t="shared" si="291"/>
        <v>0</v>
      </c>
      <c r="EA108" s="409">
        <f>'Ｈ１８（2006）'!$AK$171</f>
        <v>0</v>
      </c>
      <c r="EB108" s="418">
        <f t="shared" si="292"/>
        <v>0</v>
      </c>
      <c r="EC108" s="418">
        <f t="shared" si="293"/>
        <v>0</v>
      </c>
      <c r="ED108" s="409">
        <f>'Ｈ１８（2006）'!$AK$172</f>
        <v>0</v>
      </c>
      <c r="EE108" s="418">
        <f t="shared" si="294"/>
        <v>0</v>
      </c>
      <c r="EF108" s="418">
        <f t="shared" si="295"/>
        <v>0</v>
      </c>
      <c r="EG108" s="409">
        <f>'Ｈ１８（2006）'!$AK$173</f>
        <v>0</v>
      </c>
      <c r="EH108" s="418">
        <f t="shared" si="296"/>
        <v>0</v>
      </c>
      <c r="EI108" s="418">
        <f t="shared" si="297"/>
        <v>0</v>
      </c>
      <c r="EJ108" s="409">
        <f>'Ｈ１８（2006）'!$AK$174</f>
        <v>0</v>
      </c>
      <c r="EK108" s="418">
        <f t="shared" si="298"/>
        <v>0</v>
      </c>
      <c r="EL108" s="417">
        <f t="shared" si="299"/>
        <v>0</v>
      </c>
      <c r="EM108" s="409">
        <f>'Ｈ１８（2006）'!$AK$175</f>
        <v>0</v>
      </c>
      <c r="EN108" s="418">
        <f t="shared" si="300"/>
        <v>0</v>
      </c>
      <c r="EO108" s="436">
        <f t="shared" si="301"/>
        <v>0</v>
      </c>
      <c r="EP108" s="407">
        <f t="shared" si="302"/>
        <v>38731</v>
      </c>
      <c r="EQ108" s="412">
        <f t="shared" si="303"/>
        <v>1756</v>
      </c>
      <c r="ER108" s="410">
        <f t="shared" si="304"/>
        <v>10536</v>
      </c>
    </row>
    <row r="109" spans="1:148" ht="16.5" customHeight="1">
      <c r="A109" s="376"/>
      <c r="B109" s="413"/>
      <c r="C109" s="414">
        <v>19</v>
      </c>
      <c r="D109" s="415">
        <f>D110+1</f>
        <v>5</v>
      </c>
      <c r="E109" s="407">
        <f>'Ｈ１９（2007）'!$AK$124</f>
        <v>0</v>
      </c>
      <c r="F109" s="418">
        <f t="shared" si="208"/>
        <v>0</v>
      </c>
      <c r="G109" s="418">
        <f t="shared" si="209"/>
        <v>0</v>
      </c>
      <c r="H109" s="409">
        <f>'Ｈ１９（2007）'!$AK$125</f>
        <v>0</v>
      </c>
      <c r="I109" s="418">
        <f t="shared" si="210"/>
        <v>0</v>
      </c>
      <c r="J109" s="417">
        <f t="shared" si="211"/>
        <v>0</v>
      </c>
      <c r="K109" s="409">
        <f>'Ｈ１９（2007）'!$AK$127</f>
        <v>0</v>
      </c>
      <c r="L109" s="418">
        <f t="shared" si="212"/>
        <v>0</v>
      </c>
      <c r="M109" s="418">
        <f t="shared" si="213"/>
        <v>0</v>
      </c>
      <c r="N109" s="409">
        <f>'Ｈ１９（2007）'!$AK$128</f>
        <v>0</v>
      </c>
      <c r="O109" s="418">
        <f t="shared" si="214"/>
        <v>0</v>
      </c>
      <c r="P109" s="417">
        <f t="shared" si="215"/>
        <v>0</v>
      </c>
      <c r="Q109" s="409">
        <f>'Ｈ１９（2007）'!$AK$130</f>
        <v>0</v>
      </c>
      <c r="R109" s="418">
        <f t="shared" si="216"/>
        <v>0</v>
      </c>
      <c r="S109" s="418">
        <f t="shared" si="217"/>
        <v>0</v>
      </c>
      <c r="T109" s="409">
        <f>'Ｈ１９（2007）'!$AK$131</f>
        <v>0</v>
      </c>
      <c r="U109" s="418">
        <f t="shared" si="218"/>
        <v>0</v>
      </c>
      <c r="V109" s="418">
        <f t="shared" si="219"/>
        <v>0</v>
      </c>
      <c r="W109" s="409">
        <f>'Ｈ１９（2007）'!$AK$132</f>
        <v>0</v>
      </c>
      <c r="X109" s="418">
        <f t="shared" si="220"/>
        <v>0</v>
      </c>
      <c r="Y109" s="418">
        <f t="shared" si="221"/>
        <v>0</v>
      </c>
      <c r="Z109" s="409">
        <f>'Ｈ１９（2007）'!$AK$133</f>
        <v>0</v>
      </c>
      <c r="AA109" s="418">
        <f t="shared" si="222"/>
        <v>0</v>
      </c>
      <c r="AB109" s="418">
        <f t="shared" si="223"/>
        <v>0</v>
      </c>
      <c r="AC109" s="409">
        <f>'Ｈ１９（2007）'!$AK$134</f>
        <v>0</v>
      </c>
      <c r="AD109" s="418">
        <f t="shared" si="224"/>
        <v>0</v>
      </c>
      <c r="AE109" s="417">
        <f t="shared" si="225"/>
        <v>0</v>
      </c>
      <c r="AF109" s="409">
        <f>'Ｈ１９（2007）'!$AK$135</f>
        <v>0</v>
      </c>
      <c r="AG109" s="418">
        <f t="shared" si="226"/>
        <v>0</v>
      </c>
      <c r="AH109" s="417">
        <f t="shared" si="227"/>
        <v>0</v>
      </c>
      <c r="AI109" s="409">
        <f>'Ｈ１９（2007）'!$AK$136</f>
        <v>13226</v>
      </c>
      <c r="AJ109" s="418">
        <f t="shared" si="228"/>
        <v>529</v>
      </c>
      <c r="AK109" s="418">
        <f t="shared" si="229"/>
        <v>2645</v>
      </c>
      <c r="AL109" s="409">
        <f>'Ｈ１９（2007）'!$AK$137</f>
        <v>0</v>
      </c>
      <c r="AM109" s="418">
        <f t="shared" si="230"/>
        <v>0</v>
      </c>
      <c r="AN109" s="418">
        <f t="shared" si="231"/>
        <v>0</v>
      </c>
      <c r="AO109" s="409">
        <f>'Ｈ１９（2007）'!$AK$138</f>
        <v>0</v>
      </c>
      <c r="AP109" s="418">
        <f t="shared" si="232"/>
        <v>0</v>
      </c>
      <c r="AQ109" s="418">
        <f t="shared" si="233"/>
        <v>0</v>
      </c>
      <c r="AR109" s="409">
        <f>'Ｈ１９（2007）'!$AK$139</f>
        <v>0</v>
      </c>
      <c r="AS109" s="418">
        <f t="shared" si="234"/>
        <v>0</v>
      </c>
      <c r="AT109" s="418">
        <f t="shared" si="235"/>
        <v>0</v>
      </c>
      <c r="AU109" s="409">
        <f>'Ｈ１９（2007）'!$AK$140</f>
        <v>0</v>
      </c>
      <c r="AV109" s="418">
        <f t="shared" si="236"/>
        <v>0</v>
      </c>
      <c r="AW109" s="418">
        <f t="shared" si="237"/>
        <v>0</v>
      </c>
      <c r="AX109" s="409">
        <f>'Ｈ１９（2007）'!$AK$141</f>
        <v>9095</v>
      </c>
      <c r="AY109" s="418">
        <f t="shared" si="238"/>
        <v>455</v>
      </c>
      <c r="AZ109" s="418">
        <f t="shared" si="239"/>
        <v>2275</v>
      </c>
      <c r="BA109" s="409">
        <f>'Ｈ１９（2007）'!$AK$142</f>
        <v>0</v>
      </c>
      <c r="BB109" s="418">
        <f t="shared" si="240"/>
        <v>0</v>
      </c>
      <c r="BC109" s="418">
        <f t="shared" si="241"/>
        <v>0</v>
      </c>
      <c r="BD109" s="409">
        <f>'Ｈ１９（2007）'!$AK$143</f>
        <v>574</v>
      </c>
      <c r="BE109" s="418">
        <f t="shared" si="242"/>
        <v>23</v>
      </c>
      <c r="BF109" s="417">
        <f t="shared" si="243"/>
        <v>115</v>
      </c>
      <c r="BG109" s="409">
        <f>'Ｈ１９（2007）'!$AK$145</f>
        <v>0</v>
      </c>
      <c r="BH109" s="418">
        <f t="shared" si="244"/>
        <v>0</v>
      </c>
      <c r="BI109" s="418">
        <f t="shared" si="245"/>
        <v>0</v>
      </c>
      <c r="BJ109" s="409">
        <f>'Ｈ１９（2007）'!$AK$146</f>
        <v>0</v>
      </c>
      <c r="BK109" s="418">
        <f t="shared" si="246"/>
        <v>0</v>
      </c>
      <c r="BL109" s="418">
        <f t="shared" si="247"/>
        <v>0</v>
      </c>
      <c r="BM109" s="409">
        <f>'Ｈ１９（2007）'!$AK$147</f>
        <v>0</v>
      </c>
      <c r="BN109" s="418">
        <f t="shared" si="248"/>
        <v>0</v>
      </c>
      <c r="BO109" s="417">
        <f t="shared" si="249"/>
        <v>0</v>
      </c>
      <c r="BP109" s="407">
        <f>'Ｈ１９（2007）'!$AK$148</f>
        <v>0</v>
      </c>
      <c r="BQ109" s="418">
        <f t="shared" si="250"/>
        <v>0</v>
      </c>
      <c r="BR109" s="418">
        <f t="shared" si="251"/>
        <v>0</v>
      </c>
      <c r="BS109" s="409">
        <f>'Ｈ１９（2007）'!$AK$149</f>
        <v>0</v>
      </c>
      <c r="BT109" s="418">
        <f t="shared" si="252"/>
        <v>0</v>
      </c>
      <c r="BU109" s="418">
        <f t="shared" si="253"/>
        <v>0</v>
      </c>
      <c r="BV109" s="409">
        <f>'Ｈ１９（2007）'!$AK$150</f>
        <v>0</v>
      </c>
      <c r="BW109" s="418">
        <f t="shared" si="254"/>
        <v>0</v>
      </c>
      <c r="BX109" s="418">
        <f t="shared" si="255"/>
        <v>0</v>
      </c>
      <c r="BY109" s="409">
        <f>'Ｈ１９（2007）'!$AK$151</f>
        <v>0</v>
      </c>
      <c r="BZ109" s="418">
        <f t="shared" si="256"/>
        <v>0</v>
      </c>
      <c r="CA109" s="418">
        <f t="shared" si="257"/>
        <v>0</v>
      </c>
      <c r="CB109" s="409">
        <f>'Ｈ１９（2007）'!$AK$152</f>
        <v>0</v>
      </c>
      <c r="CC109" s="418">
        <f t="shared" si="258"/>
        <v>0</v>
      </c>
      <c r="CD109" s="418">
        <f t="shared" si="259"/>
        <v>0</v>
      </c>
      <c r="CE109" s="409">
        <f>'Ｈ１９（2007）'!$AK$153</f>
        <v>0</v>
      </c>
      <c r="CF109" s="418">
        <f t="shared" si="260"/>
        <v>0</v>
      </c>
      <c r="CG109" s="418">
        <f t="shared" si="261"/>
        <v>0</v>
      </c>
      <c r="CH109" s="409">
        <f>'Ｈ１９（2007）'!$AK$155</f>
        <v>0</v>
      </c>
      <c r="CI109" s="418">
        <f t="shared" si="262"/>
        <v>0</v>
      </c>
      <c r="CJ109" s="418">
        <f t="shared" si="263"/>
        <v>0</v>
      </c>
      <c r="CK109" s="409">
        <f>'Ｈ１９（2007）'!$AK$156</f>
        <v>0</v>
      </c>
      <c r="CL109" s="418">
        <f t="shared" si="264"/>
        <v>0</v>
      </c>
      <c r="CM109" s="418">
        <f t="shared" si="265"/>
        <v>0</v>
      </c>
      <c r="CN109" s="409">
        <f>'Ｈ１９（2007）'!$AK$157</f>
        <v>0</v>
      </c>
      <c r="CO109" s="418">
        <f t="shared" si="266"/>
        <v>0</v>
      </c>
      <c r="CP109" s="418">
        <f t="shared" si="267"/>
        <v>0</v>
      </c>
      <c r="CQ109" s="409">
        <f>'Ｈ１９（2007）'!$AK$158</f>
        <v>0</v>
      </c>
      <c r="CR109" s="418">
        <f t="shared" si="268"/>
        <v>0</v>
      </c>
      <c r="CS109" s="418">
        <f t="shared" si="269"/>
        <v>0</v>
      </c>
      <c r="CT109" s="409">
        <f>'Ｈ１９（2007）'!$AK$159</f>
        <v>0</v>
      </c>
      <c r="CU109" s="418">
        <f t="shared" si="270"/>
        <v>0</v>
      </c>
      <c r="CV109" s="418">
        <f t="shared" si="271"/>
        <v>0</v>
      </c>
      <c r="CW109" s="409">
        <f>'Ｈ１９（2007）'!$AK$160</f>
        <v>0</v>
      </c>
      <c r="CX109" s="418">
        <f t="shared" si="272"/>
        <v>0</v>
      </c>
      <c r="CY109" s="418">
        <f t="shared" si="273"/>
        <v>0</v>
      </c>
      <c r="CZ109" s="409">
        <f>'Ｈ１９（2007）'!$AK$161</f>
        <v>0</v>
      </c>
      <c r="DA109" s="418">
        <f t="shared" si="274"/>
        <v>0</v>
      </c>
      <c r="DB109" s="418">
        <f t="shared" si="275"/>
        <v>0</v>
      </c>
      <c r="DC109" s="409">
        <f>'Ｈ１９（2007）'!$AK$162</f>
        <v>0</v>
      </c>
      <c r="DD109" s="418">
        <f t="shared" si="276"/>
        <v>0</v>
      </c>
      <c r="DE109" s="417">
        <f t="shared" si="277"/>
        <v>0</v>
      </c>
      <c r="DF109" s="409">
        <f>'Ｈ１９（2007）'!$AK$164</f>
        <v>0</v>
      </c>
      <c r="DG109" s="418">
        <f t="shared" si="278"/>
        <v>0</v>
      </c>
      <c r="DH109" s="418">
        <f t="shared" si="279"/>
        <v>0</v>
      </c>
      <c r="DI109" s="409">
        <f>'Ｈ１９（2007）'!$AK$165</f>
        <v>1837</v>
      </c>
      <c r="DJ109" s="418">
        <f t="shared" si="280"/>
        <v>184</v>
      </c>
      <c r="DK109" s="417">
        <f t="shared" si="281"/>
        <v>920</v>
      </c>
      <c r="DL109" s="409">
        <f>'Ｈ１９（2007）'!$AK$166</f>
        <v>0</v>
      </c>
      <c r="DM109" s="418">
        <f t="shared" si="282"/>
        <v>0</v>
      </c>
      <c r="DN109" s="418">
        <f t="shared" si="283"/>
        <v>0</v>
      </c>
      <c r="DO109" s="409">
        <f>'Ｈ１９（2007）'!$AK$167</f>
        <v>0</v>
      </c>
      <c r="DP109" s="418">
        <f t="shared" si="284"/>
        <v>0</v>
      </c>
      <c r="DQ109" s="418">
        <f t="shared" si="285"/>
        <v>0</v>
      </c>
      <c r="DR109" s="409">
        <f>'Ｈ１９（2007）'!$AK$168</f>
        <v>0</v>
      </c>
      <c r="DS109" s="418">
        <f t="shared" si="286"/>
        <v>0</v>
      </c>
      <c r="DT109" s="418">
        <f t="shared" si="287"/>
        <v>0</v>
      </c>
      <c r="DU109" s="409">
        <f>'Ｈ１９（2007）'!$AK$169</f>
        <v>0</v>
      </c>
      <c r="DV109" s="418">
        <f t="shared" si="288"/>
        <v>0</v>
      </c>
      <c r="DW109" s="418">
        <f t="shared" si="289"/>
        <v>0</v>
      </c>
      <c r="DX109" s="409">
        <f>'Ｈ１９（2007）'!$AK$170</f>
        <v>0</v>
      </c>
      <c r="DY109" s="418">
        <f t="shared" si="290"/>
        <v>0</v>
      </c>
      <c r="DZ109" s="418">
        <f t="shared" si="291"/>
        <v>0</v>
      </c>
      <c r="EA109" s="409">
        <f>'Ｈ１９（2007）'!$AK$171</f>
        <v>0</v>
      </c>
      <c r="EB109" s="418">
        <f t="shared" si="292"/>
        <v>0</v>
      </c>
      <c r="EC109" s="418">
        <f t="shared" si="293"/>
        <v>0</v>
      </c>
      <c r="ED109" s="409">
        <f>'Ｈ１９（2007）'!$AK$172</f>
        <v>0</v>
      </c>
      <c r="EE109" s="418">
        <f t="shared" si="294"/>
        <v>0</v>
      </c>
      <c r="EF109" s="418">
        <f t="shared" si="295"/>
        <v>0</v>
      </c>
      <c r="EG109" s="409">
        <f>'Ｈ１９（2007）'!$AK$173</f>
        <v>0</v>
      </c>
      <c r="EH109" s="418">
        <f t="shared" si="296"/>
        <v>0</v>
      </c>
      <c r="EI109" s="418">
        <f t="shared" si="297"/>
        <v>0</v>
      </c>
      <c r="EJ109" s="409">
        <f>'Ｈ１９（2007）'!$AK$174</f>
        <v>0</v>
      </c>
      <c r="EK109" s="418">
        <f t="shared" si="298"/>
        <v>0</v>
      </c>
      <c r="EL109" s="417">
        <f t="shared" si="299"/>
        <v>0</v>
      </c>
      <c r="EM109" s="409">
        <f>'Ｈ１９（2007）'!$AK$175</f>
        <v>0</v>
      </c>
      <c r="EN109" s="418">
        <f t="shared" si="300"/>
        <v>0</v>
      </c>
      <c r="EO109" s="436">
        <f t="shared" si="301"/>
        <v>0</v>
      </c>
      <c r="EP109" s="407">
        <f t="shared" si="302"/>
        <v>24732</v>
      </c>
      <c r="EQ109" s="412">
        <f t="shared" si="303"/>
        <v>1191</v>
      </c>
      <c r="ER109" s="410">
        <f t="shared" si="304"/>
        <v>5955</v>
      </c>
    </row>
    <row r="110" spans="1:148" ht="16.5" customHeight="1">
      <c r="A110" s="376"/>
      <c r="B110" s="413"/>
      <c r="C110" s="414">
        <v>20</v>
      </c>
      <c r="D110" s="415">
        <f t="shared" ref="D110" si="305">D111+1</f>
        <v>4</v>
      </c>
      <c r="E110" s="407">
        <f>'Ｈ２０（2008）'!$AK$124</f>
        <v>0</v>
      </c>
      <c r="F110" s="418">
        <f>IF(D110=0,0,IF(D110&lt;$G$7,ROUND(E110/$G$7,0),IF(D110=$G$7,E110-ROUND(E110/$G$7,0)*($G$7-1),0)))</f>
        <v>0</v>
      </c>
      <c r="G110" s="418">
        <f>IF(D110&gt;=$G$68,E110,ROUND(E110/$G$68,0)*D110)</f>
        <v>0</v>
      </c>
      <c r="H110" s="409">
        <f>'Ｈ２０（2008）'!$AK$125</f>
        <v>0</v>
      </c>
      <c r="I110" s="418">
        <f>IF(D110=0,0,IF(D110&lt;$J$7,ROUND(H110/$J$7,0),IF(D110=$J$7,H110-ROUND(H110/$J$7,0)*($J$7-1),0)))</f>
        <v>0</v>
      </c>
      <c r="J110" s="417">
        <f>IF(D110&gt;=$J$68,H110,ROUND(H110/$J$68,0)*D110)</f>
        <v>0</v>
      </c>
      <c r="K110" s="409">
        <f>'Ｈ２０（2008）'!$AK$127</f>
        <v>0</v>
      </c>
      <c r="L110" s="418">
        <f>IF(D110=0,0,IF(D110&lt;$M$7,ROUND(K110/$M$7,0),IF(D110=$M$7,K110-ROUND(K110/$M$7,0)*($M$7-1),0)))</f>
        <v>0</v>
      </c>
      <c r="M110" s="418">
        <f>IF(D110&gt;=$M$68,K110,ROUND(K110/$M$68,0)*D110)</f>
        <v>0</v>
      </c>
      <c r="N110" s="409">
        <f>'Ｈ２０（2008）'!$AK$128</f>
        <v>0</v>
      </c>
      <c r="O110" s="418">
        <f>IF(D110=0,0,IF(D110&lt;$P$7,ROUND(N110/$P$7,0),IF(D110=$P$7,N110-ROUND(N110/$P$7,0)*($P$7-1),0)))</f>
        <v>0</v>
      </c>
      <c r="P110" s="417">
        <f>IF(D110&gt;=$P$68,N110,ROUND(N110/$P$68,0)*D110)</f>
        <v>0</v>
      </c>
      <c r="Q110" s="409">
        <f>'Ｈ２０（2008）'!$AK$130</f>
        <v>0</v>
      </c>
      <c r="R110" s="418">
        <f>IF(D110=0,0,IF(D110&lt;$S$7,ROUND(Q110/$S$7,0),IF(D110=$S$7,Q110-ROUND(Q110/$S$7,0)*($S$7-1),0)))</f>
        <v>0</v>
      </c>
      <c r="S110" s="418">
        <f>IF(D110&gt;=S$68,Q110,ROUND(Q110/S$68,0)*D110)</f>
        <v>0</v>
      </c>
      <c r="T110" s="409">
        <f>'Ｈ２０（2008）'!$AK$131</f>
        <v>117</v>
      </c>
      <c r="U110" s="418">
        <f>IF(D110=0,0,IF(D110&lt;$V$7,ROUND(T110/$V$7,0),IF(D110=$V$7,T110-ROUND(T110/$V$7,0)*($V$7-1),0)))</f>
        <v>5</v>
      </c>
      <c r="V110" s="418">
        <f>IF(D110&gt;=V$68,T110,ROUND(T110/V$68,0)*D110)</f>
        <v>20</v>
      </c>
      <c r="W110" s="409">
        <f>'Ｈ２０（2008）'!$AK$132</f>
        <v>0</v>
      </c>
      <c r="X110" s="418">
        <f>IF(D110=0,0,IF(D110&lt;$Y$7,ROUND(W110/$Y$7,0),IF(D110=$Y$7,W110-ROUND(W110/$Y$7,0)*($Y$7-1),0)))</f>
        <v>0</v>
      </c>
      <c r="Y110" s="418">
        <f>IF(D110&gt;=Y$68,W110,ROUND(W110/Y$68,0)*D110)</f>
        <v>0</v>
      </c>
      <c r="Z110" s="409">
        <f>'Ｈ２０（2008）'!$AK$133</f>
        <v>0</v>
      </c>
      <c r="AA110" s="418">
        <f>IF(D110=0,0,IF(D110&lt;$AB$7,ROUND(Z110/$AB$7,0),IF(D110=$AB$7,Z110-ROUND(Z110/$AB$7,0)*($AB$7-1),0)))</f>
        <v>0</v>
      </c>
      <c r="AB110" s="418">
        <f>IF(D110&gt;=AB$68,Z110,ROUND(Z110/AB$68,0)*D110)</f>
        <v>0</v>
      </c>
      <c r="AC110" s="409">
        <f>'Ｈ２０（2008）'!$AK$134</f>
        <v>0</v>
      </c>
      <c r="AD110" s="418">
        <f>IF(D110=0,0,IF(D110&lt;$AE$7,ROUND(AC110/$AE$7,0),IF(D110=$AE$7,AC110-ROUND(AC110/$AE$7,0)*($AE$7-1),0)))</f>
        <v>0</v>
      </c>
      <c r="AE110" s="417">
        <f>IF(D110&gt;=AE$68,AC110,ROUND(AC110/AE$68,0)*D110)</f>
        <v>0</v>
      </c>
      <c r="AF110" s="409">
        <f>'Ｈ２０（2008）'!$AK$135</f>
        <v>0</v>
      </c>
      <c r="AG110" s="418">
        <f>IF(D110=0,0,IF(D110&lt;$AH$7,ROUND(AF110/$AH$7,0),IF(D110=$AH$7,AF110-ROUND(AF110/$AH$7,0)*($AH$7-1),0)))</f>
        <v>0</v>
      </c>
      <c r="AH110" s="417">
        <f>IF(D110&gt;=AH$68,AF110,ROUND(AF110/AH$68,0)*D110)</f>
        <v>0</v>
      </c>
      <c r="AI110" s="409">
        <f>'Ｈ２０（2008）'!$AK$136</f>
        <v>9093</v>
      </c>
      <c r="AJ110" s="418">
        <f>IF(D110=0,0,IF(D110&lt;$AK$7,ROUND(AI110/$AK$7,0),IF(D110=$AK$7,AI110-ROUND(AI110/$AK$7,0)*($AK$7-1),0)))</f>
        <v>364</v>
      </c>
      <c r="AK110" s="418">
        <f>IF(D110&gt;=AK$68,AI110,ROUND(AI110/AK$68,0)*D110)</f>
        <v>1456</v>
      </c>
      <c r="AL110" s="409">
        <f>'Ｈ２０（2008）'!$AK$137</f>
        <v>0</v>
      </c>
      <c r="AM110" s="418">
        <f>IF(D110=0,0,IF(D110&lt;$AN$7,ROUND(AL110/$AN$7,0),IF(D110=$AN$7,AL110-ROUND(AL110/$AN$7,0)*($AN$7-1),0)))</f>
        <v>0</v>
      </c>
      <c r="AN110" s="418">
        <f>IF(D110&gt;=AN$68,AL110,ROUND(AL110/AN$68,0)*D110)</f>
        <v>0</v>
      </c>
      <c r="AO110" s="409">
        <f>'Ｈ２０（2008）'!$AK$138</f>
        <v>0</v>
      </c>
      <c r="AP110" s="418">
        <f>IF(D110=0,0,IF(D110&lt;$AQ$7,ROUND(AO110/$AQ$7,0),IF(D110=$AQ$7,AO110-ROUND(AO110/$AQ$7,0)*($AQ$7-1),0)))</f>
        <v>0</v>
      </c>
      <c r="AQ110" s="418">
        <f>IF(D110&gt;=AQ$68,AO110,ROUND(AO110/AQ$68,0)*D110)</f>
        <v>0</v>
      </c>
      <c r="AR110" s="409">
        <f>'Ｈ２０（2008）'!$AK$139</f>
        <v>0</v>
      </c>
      <c r="AS110" s="418">
        <f>IF(D110=0,0,IF(D110&lt;$AT$7,ROUND(AR110/$AT$7,0),IF(D110=$AT$7,AR110-ROUND(AR110/$AT$7,0)*($AT$7-1),0)))</f>
        <v>0</v>
      </c>
      <c r="AT110" s="418">
        <f>IF(D110&gt;=AT$68,AR110,ROUND(AR110/AT$68,0)*D110)</f>
        <v>0</v>
      </c>
      <c r="AU110" s="409">
        <f>'Ｈ２０（2008）'!$AK$140</f>
        <v>0</v>
      </c>
      <c r="AV110" s="418">
        <f>IF(D110=0,0,IF(D110&lt;$AW$7,ROUND(AU110/$AW$7,0),IF(D110=$AW$7,AU110-ROUND(AU110/$AW$7,0)*($AW$7-1),0)))</f>
        <v>0</v>
      </c>
      <c r="AW110" s="418">
        <f>IF(D110&gt;=AW$68,AU110,ROUND(AU110/AW$68,0)*D110)</f>
        <v>0</v>
      </c>
      <c r="AX110" s="409">
        <f>'Ｈ２０（2008）'!$AK$141</f>
        <v>0</v>
      </c>
      <c r="AY110" s="418">
        <f>IF(D110=0,0,IF(D110&lt;$AZ$7,ROUND(AX110/$AZ$7,0),IF(D110=$AZ$7,AX110-ROUND(AX110/$AZ$7,0)*($AZ$7-1),0)))</f>
        <v>0</v>
      </c>
      <c r="AZ110" s="418">
        <f>IF(D110&gt;=AZ$68,AX110,ROUND(AX110/AZ$68,0)*D110)</f>
        <v>0</v>
      </c>
      <c r="BA110" s="409">
        <f>'Ｈ２０（2008）'!$AK$142</f>
        <v>0</v>
      </c>
      <c r="BB110" s="418">
        <f>IF(D110=0,0,IF(D110&lt;$BC$7,ROUND(BA110/$BC$7,0),IF(D110=$BC$7,BA110-ROUND(BA110/$BC$7,0)*($BC$7-1),0)))</f>
        <v>0</v>
      </c>
      <c r="BC110" s="418">
        <f>IF(D110&gt;=BC$68,BA110,ROUND(BA110/BC$68,0)*D110)</f>
        <v>0</v>
      </c>
      <c r="BD110" s="409">
        <f>'Ｈ２０（2008）'!$AK$143</f>
        <v>9175</v>
      </c>
      <c r="BE110" s="418">
        <f>IF(D110=0,0,IF(D110&lt;$BF$7,ROUND(BD110/$BF$7,0),IF(D110=$BF$7,BD110-ROUND(BD110/$BF$7,0)*($BF$7-1),0)))</f>
        <v>367</v>
      </c>
      <c r="BF110" s="417">
        <f>IF(D110&gt;=BF$68,BD110,ROUND(BD110/BF$68,0)*D110)</f>
        <v>1468</v>
      </c>
      <c r="BG110" s="409">
        <f>'Ｈ２０（2008）'!$AK$145</f>
        <v>0</v>
      </c>
      <c r="BH110" s="418">
        <f>IF(D110=0,0,IF(D110&lt;$BI$7,ROUND(BG110/$BI$7,0),IF(D110=$BI$7,BG110-ROUND(BG110/$BI$7,0)*($BI$7-1),0)))</f>
        <v>0</v>
      </c>
      <c r="BI110" s="418">
        <f>IF(D110&gt;=BI$68,BG110,ROUND(BG110/BI$68,0)*D110)</f>
        <v>0</v>
      </c>
      <c r="BJ110" s="409">
        <f>'Ｈ２０（2008）'!$AK$146</f>
        <v>0</v>
      </c>
      <c r="BK110" s="418">
        <f>IF(D110=0,0,IF(D110&lt;$BL$7,ROUND(BJ110/$BL$7,0),IF(D110=$BL$7,BJ110-ROUND(BJ110/$BL$7,0)*($BL$7-1),0)))</f>
        <v>0</v>
      </c>
      <c r="BL110" s="418">
        <f>IF(D110&gt;=BL$68,BJ110,ROUND(BJ110/BL$68,0)*D110)</f>
        <v>0</v>
      </c>
      <c r="BM110" s="409">
        <f>'Ｈ２０（2008）'!$AK$147</f>
        <v>0</v>
      </c>
      <c r="BN110" s="418">
        <f>IF(D110=0,0,IF(D110&lt;$BO$7,ROUND(BM110/$BO$7,0),IF(D110=$BO$7,BM110-ROUND(BM110/$BO$7,0)*($BO$7-1),0)))</f>
        <v>0</v>
      </c>
      <c r="BO110" s="417">
        <f>IF(D110&gt;=BO$68,BM110,ROUND(BM110/BO$68,0)*D110)</f>
        <v>0</v>
      </c>
      <c r="BP110" s="407">
        <f>'Ｈ２０（2008）'!$AK$148</f>
        <v>0</v>
      </c>
      <c r="BQ110" s="418">
        <f>IF(D110=0,0,IF(D110&lt;$BR$7,ROUND(BP110/$BR$7,0),IF(D110=$BR$7,BP110-ROUND(BP110/$BR$7,0)*($BR$7-1),0)))</f>
        <v>0</v>
      </c>
      <c r="BR110" s="418">
        <f>IF(D110&gt;=BR$68,BP110,ROUND(BP110/BR$68,0)*D110)</f>
        <v>0</v>
      </c>
      <c r="BS110" s="409">
        <f>'Ｈ２０（2008）'!$AK$149</f>
        <v>0</v>
      </c>
      <c r="BT110" s="418">
        <f>IF(D110=0,0,IF(D110&lt;$BU$7,ROUND(BS110/$BU$7,0),IF(D110=$BU$7,BS110-ROUND(BS110/$BU$7,0)*($BU$7-1),0)))</f>
        <v>0</v>
      </c>
      <c r="BU110" s="418">
        <f>IF(D110&gt;=BU$68,BS110,ROUND(BS110/BU$68,0)*D110)</f>
        <v>0</v>
      </c>
      <c r="BV110" s="409">
        <f>'Ｈ２０（2008）'!$AK$150</f>
        <v>0</v>
      </c>
      <c r="BW110" s="418">
        <f>IF(D110=0,0,IF(D110&lt;$BX$7,ROUND(BV110/$BX$7,0),IF(D110=$BX$7,BV110-ROUND(BV110/$BX$7,0)*($BX$7-1),0)))</f>
        <v>0</v>
      </c>
      <c r="BX110" s="418">
        <f>IF(D110&gt;=BX$68,BV110,ROUND(BV110/BX$68,0)*D110)</f>
        <v>0</v>
      </c>
      <c r="BY110" s="409">
        <f>'Ｈ２０（2008）'!$AK$151</f>
        <v>0</v>
      </c>
      <c r="BZ110" s="418">
        <f>IF(D110=0,0,IF(D110&lt;$CA$7,ROUND(BY110/$CA$7,0),IF(D110=$CA$7,BY110-ROUND(BY110/$CA$7,0)*($CA$7-1),0)))</f>
        <v>0</v>
      </c>
      <c r="CA110" s="418">
        <f>IF(D110&gt;=CA$68,BY110,ROUND(BY110/CA$68,0)*D110)</f>
        <v>0</v>
      </c>
      <c r="CB110" s="409">
        <f>'Ｈ２０（2008）'!$AK$152</f>
        <v>0</v>
      </c>
      <c r="CC110" s="418">
        <f>IF(D110=0,0,IF(D110&lt;$CD$7,ROUND(CB110/$CD$7,0),IF(D110=$CD$7,CB110-ROUND(CB110/$CD$7,0)*($CD$7-1),0)))</f>
        <v>0</v>
      </c>
      <c r="CD110" s="418">
        <f>IF(D110&gt;=CD$68,CB110,ROUND(CB110/CD$68,0)*D110)</f>
        <v>0</v>
      </c>
      <c r="CE110" s="409">
        <f>'Ｈ２０（2008）'!$AK$153</f>
        <v>0</v>
      </c>
      <c r="CF110" s="418">
        <f>IF(D110=0,0,IF(D110&lt;$CG$7,ROUND(CE110/$CG$7,0),IF(D110=$CG$7,CE110-ROUND(CE110/$CG$7,0)*($CG$7-1),0)))</f>
        <v>0</v>
      </c>
      <c r="CG110" s="418">
        <f>IF(D110&gt;=CG$68,CE110,ROUND(CE110/CG$68,0)*D110)</f>
        <v>0</v>
      </c>
      <c r="CH110" s="409">
        <f>'Ｈ２０（2008）'!$AK$155</f>
        <v>0</v>
      </c>
      <c r="CI110" s="418">
        <f>IF(D110=0,0,IF(D110&lt;$CJ$7,ROUND(CH110/$CJ$7,0),IF(D110=$CJ$7,CH110-ROUND(CH110/$CJ$7,0)*($CJ$7-1),0)))</f>
        <v>0</v>
      </c>
      <c r="CJ110" s="418">
        <f>IF(D110&gt;=CJ$68,CH110,ROUND(CH110/CJ$68,0)*D110)</f>
        <v>0</v>
      </c>
      <c r="CK110" s="409">
        <f>'Ｈ２０（2008）'!$AK$156</f>
        <v>0</v>
      </c>
      <c r="CL110" s="418">
        <f>IF(D110=0,0,IF(D110&lt;$CM$7,ROUND(CK110/$CM$7,0),IF(D110=$CM$7,CK110-ROUND(CK110/$CM$7,0)*($CM$7-1),0)))</f>
        <v>0</v>
      </c>
      <c r="CM110" s="418">
        <f>IF(D110&gt;=CM$68,CK110,ROUND(CK110/CM$68,0)*D110)</f>
        <v>0</v>
      </c>
      <c r="CN110" s="409">
        <f>'Ｈ２０（2008）'!$AK$157</f>
        <v>0</v>
      </c>
      <c r="CO110" s="418">
        <f>IF(D110=0,0,IF(D110&lt;$CP$7,ROUND(CN110/$CP$7,0),IF(D110=$CP$7,CN110-ROUND(CN110/$CP$7,0)*($CP$7-1),0)))</f>
        <v>0</v>
      </c>
      <c r="CP110" s="418">
        <f>IF(D110&gt;=CP$68,CN110,ROUND(CN110/CP$68,0)*D110)</f>
        <v>0</v>
      </c>
      <c r="CQ110" s="409">
        <f>'Ｈ２０（2008）'!$AK$158</f>
        <v>0</v>
      </c>
      <c r="CR110" s="418">
        <f>IF(D110=0,0,IF(D110&lt;$CS$7,ROUND(CQ110/$CS$7,0),IF(D110=$CS$7,CQ110-ROUND(CQ110/$CS$7,0)*($CS$7-1),0)))</f>
        <v>0</v>
      </c>
      <c r="CS110" s="418">
        <f>IF(D110&gt;=CS$68,CQ110,ROUND(CQ110/CS$68,0)*D110)</f>
        <v>0</v>
      </c>
      <c r="CT110" s="409">
        <f>'Ｈ２０（2008）'!$AK$159</f>
        <v>0</v>
      </c>
      <c r="CU110" s="418">
        <f>IF(D110=0,0,IF(D110&lt;$CV$7,ROUND(CT110/$CV$7,0),IF(D110=$CV$7,CT110-ROUND(CT110/$CV$7,0)*($CV$7-1),0)))</f>
        <v>0</v>
      </c>
      <c r="CV110" s="418">
        <f>IF(D110&gt;=CV$68,CT110,ROUND(CT110/CV$68,0)*D110)</f>
        <v>0</v>
      </c>
      <c r="CW110" s="409">
        <f>'Ｈ２０（2008）'!$AK$160</f>
        <v>0</v>
      </c>
      <c r="CX110" s="418">
        <f>IF(D110=0,0,IF(D110&lt;$CY$7,ROUND(CW110/$CY$7,0),IF(D110=$CY$7,CW110-ROUND(CW110/$CY$7,0)*($CY$7-1),0)))</f>
        <v>0</v>
      </c>
      <c r="CY110" s="418">
        <f>IF(D110&gt;=CY$68,CW110,ROUND(CW110/CY$68,0)*D110)</f>
        <v>0</v>
      </c>
      <c r="CZ110" s="409">
        <f>'Ｈ２０（2008）'!$AK$161</f>
        <v>0</v>
      </c>
      <c r="DA110" s="418">
        <f>IF(D110=0,0,IF(D110&lt;$DB$7,ROUND(CZ110/$DB$7,0),IF(D110=$DB$7,CZ110-ROUND(CZ110/$DB$7,0)*($DB$7-1),0)))</f>
        <v>0</v>
      </c>
      <c r="DB110" s="418">
        <f>IF(D110&gt;=DB$68,CZ110,ROUND(CZ110/DB$68,0)*D110)</f>
        <v>0</v>
      </c>
      <c r="DC110" s="409">
        <f>'Ｈ２０（2008）'!$AK$162</f>
        <v>0</v>
      </c>
      <c r="DD110" s="418">
        <f>IF(D110=0,0,IF(D110&lt;$DE$7,ROUND(DC110/$DE$7,0),IF(D110=$DE$7,DC110-ROUND(DC110/$DE$7,0)*($DE$7-1),0)))</f>
        <v>0</v>
      </c>
      <c r="DE110" s="417">
        <f>IF(D110&gt;=DE$68,DC110,ROUND(DC110/DE$68,0)*D110)</f>
        <v>0</v>
      </c>
      <c r="DF110" s="409">
        <f>'Ｈ２０（2008）'!$AK$164</f>
        <v>0</v>
      </c>
      <c r="DG110" s="418">
        <f>IF(D110=0,0,IF(D110&lt;$DH$7,ROUND(DF110/$DH$7,0),IF(D110=$DH$7,DF110-ROUND(DF110/$DH$7,0)*($DH$7-1),0)))</f>
        <v>0</v>
      </c>
      <c r="DH110" s="418">
        <f>IF(D110&gt;=DH$68,DF110,ROUND(DF110/DH$68,0)*D110)</f>
        <v>0</v>
      </c>
      <c r="DI110" s="409">
        <f>'Ｈ２０（2008）'!$AK$165</f>
        <v>2610</v>
      </c>
      <c r="DJ110" s="418">
        <f>IF(D110=0,0,IF(D110&lt;$DK$7,ROUND(DI110/$DK$7,0),IF(D110=$DK$7,DI110-ROUND(DI110/$DK$7,0)*($DK$7-1),0)))</f>
        <v>261</v>
      </c>
      <c r="DK110" s="417">
        <f>IF(D110&gt;=DK$68,DI110,ROUND(DI110/DK$68,0)*D110)</f>
        <v>1044</v>
      </c>
      <c r="DL110" s="409">
        <f>'Ｈ２０（2008）'!$AK$166</f>
        <v>0</v>
      </c>
      <c r="DM110" s="418">
        <f>IF(D110=0,0,IF(D110&lt;$DN$7,ROUND(DL110/$DN$7,0),IF(D110=$DN$7,DL110-ROUND(DL110/$DN$7,0)*($DN$7-1),0)))</f>
        <v>0</v>
      </c>
      <c r="DN110" s="418">
        <f>IF(D110&gt;=DN$68,DL110,ROUND(DL110/DN$68,0)*D110)</f>
        <v>0</v>
      </c>
      <c r="DO110" s="409">
        <f>'Ｈ２０（2008）'!$AK$167</f>
        <v>0</v>
      </c>
      <c r="DP110" s="418">
        <f>IF(D110=0,0,IF(D110&lt;$DQ$7,ROUND(DO110/$DQ$7,0),IF(D110=$DQ$7,DO110-ROUND(DO110/$DQ$7,0)*($DQ$7-1),0)))</f>
        <v>0</v>
      </c>
      <c r="DQ110" s="418">
        <f>IF(D110&gt;=DQ$68,DO110,ROUND(DO110/DQ$68,0)*D110)</f>
        <v>0</v>
      </c>
      <c r="DR110" s="409">
        <f>'Ｈ２０（2008）'!$AK$168</f>
        <v>0</v>
      </c>
      <c r="DS110" s="418">
        <f>IF(D110=0,0,IF(D110&lt;$DT$7,ROUND(DR110/$DT$7,0),IF(D110=$DT$7,DR110-ROUND(DR110/$DT$7,0)*($DT$7-1),0)))</f>
        <v>0</v>
      </c>
      <c r="DT110" s="418">
        <f>IF(D110&gt;=DT$68,DR110,ROUND(DR110/DT$68,0)*D110)</f>
        <v>0</v>
      </c>
      <c r="DU110" s="409">
        <f>'Ｈ２０（2008）'!$AK$169</f>
        <v>0</v>
      </c>
      <c r="DV110" s="418">
        <f>IF(D110=0,0,IF(D110&lt;$DW$7,ROUND(DU110/$DW$7,0),IF(D110=$DW$7,DU110-ROUND(DU110/$DW$7,0)*($DW$7-1),0)))</f>
        <v>0</v>
      </c>
      <c r="DW110" s="418">
        <f>IF(D110&gt;=DW$68,DU110,ROUND(DU110/DW$68,0)*D110)</f>
        <v>0</v>
      </c>
      <c r="DX110" s="409">
        <f>'Ｈ２０（2008）'!$AK$170</f>
        <v>0</v>
      </c>
      <c r="DY110" s="418">
        <f>IF(D110=0,0,IF(D110&lt;$DZ$7,ROUND(DX110/$DZ$7,0),IF(D110=$DZ$7,DX110-ROUND(DX110/$DZ$7,0)*($DZ$7-1),0)))</f>
        <v>0</v>
      </c>
      <c r="DZ110" s="418">
        <f>IF(D110&gt;=DZ$68,DX110,ROUND(DX110/DZ$68,0)*D110)</f>
        <v>0</v>
      </c>
      <c r="EA110" s="409">
        <f>'Ｈ２０（2008）'!$AK$171</f>
        <v>0</v>
      </c>
      <c r="EB110" s="418">
        <f>IF(D110=0,0,IF(D110&lt;$EC$7,ROUND(EA110/$EC$7,0),IF(D110=$EC$7,EA110-ROUND(EA110/$EC$7,0)*($EC$7-1),0)))</f>
        <v>0</v>
      </c>
      <c r="EC110" s="418">
        <f>IF(D110&gt;=EC$68,EA110,ROUND(EA110/EC$68,0)*D110)</f>
        <v>0</v>
      </c>
      <c r="ED110" s="409">
        <f>'Ｈ２０（2008）'!$AK$172</f>
        <v>0</v>
      </c>
      <c r="EE110" s="418">
        <f>IF(D110=0,0,IF(D110&lt;$EF$7,ROUND(ED110/$EF$7,0),IF(D110=$EF$7,ED110-ROUND(ED110/$EF$7,0)*($EF$7-1),0)))</f>
        <v>0</v>
      </c>
      <c r="EF110" s="418">
        <f>IF(D110&gt;=EF$68,ED110,ROUND(ED110/EF$68,0)*D110)</f>
        <v>0</v>
      </c>
      <c r="EG110" s="409">
        <f>'Ｈ２０（2008）'!$AK$173</f>
        <v>0</v>
      </c>
      <c r="EH110" s="418">
        <f>IF(D110=0,0,IF(D110&lt;$EI$7,ROUND(EG110/$EI$7,0),IF(D110=$EI$7,EG110-ROUND(EG110/$EI$7,0)*($EI$7-1),0)))</f>
        <v>0</v>
      </c>
      <c r="EI110" s="418">
        <f>IF(D110&gt;=EI$68,EG110,ROUND(EG110/EI$68,0)*D110)</f>
        <v>0</v>
      </c>
      <c r="EJ110" s="409">
        <f>'Ｈ２０（2008）'!$AK$174</f>
        <v>0</v>
      </c>
      <c r="EK110" s="418">
        <f>IF(D110=0,0,IF(D110&lt;$EL$7,ROUND(EJ110/$EL$7,0),IF(D110=$EL$7,EJ110-ROUND(EJ110/$EL$7,0)*($EL$7-1),0)))</f>
        <v>0</v>
      </c>
      <c r="EL110" s="417">
        <f>IF(D110&gt;=EL$68,EJ110,ROUND(EJ110/EL$68,0)*D110)</f>
        <v>0</v>
      </c>
      <c r="EM110" s="409">
        <f>'Ｈ２０（2008）'!$AK$175</f>
        <v>0</v>
      </c>
      <c r="EN110" s="418">
        <f>IF(D110=0,0,IF(D110&lt;$EO$7,ROUND(EM110/$EO$7,0),IF(D110=$EO$7,EM110-ROUND(EM110/$EO$7,0)*($EO$7-1),0)))</f>
        <v>0</v>
      </c>
      <c r="EO110" s="436">
        <f>IF(D110&gt;=EO$68,EM110,ROUND(EM110/EO$68,0)*D110)</f>
        <v>0</v>
      </c>
      <c r="EP110" s="407">
        <f t="shared" ref="EP110:ER111" si="306">E110+H110+K110+N110+Q110+T110+W110+Z110+AC110+AF110+AI110+AL110+AO110+AR110+AU110+AX110+BA110+BD110+BG110+BJ110+BM110+BP110+BS110+BV110+BY110+CB110+CE110+CH110+CK110+CN110+CQ110+CT110+CW110+CZ110+DC110+DF110+DI110+DL110+DO110+DR110+DU110+DX110+EA110+ED110+EG110+EJ110+EM110</f>
        <v>20995</v>
      </c>
      <c r="EQ110" s="412">
        <f t="shared" si="306"/>
        <v>997</v>
      </c>
      <c r="ER110" s="410">
        <f t="shared" si="306"/>
        <v>3988</v>
      </c>
    </row>
    <row r="111" spans="1:148" ht="16.5" customHeight="1">
      <c r="A111" s="376"/>
      <c r="B111" s="413"/>
      <c r="C111" s="414">
        <v>21</v>
      </c>
      <c r="D111" s="415">
        <f t="shared" ref="D111" si="307">D112+1</f>
        <v>3</v>
      </c>
      <c r="E111" s="407">
        <f>'Ｈ２1（2009）'!$AK$124</f>
        <v>0</v>
      </c>
      <c r="F111" s="418">
        <f t="shared" ref="F111" si="308">IF(D111=0,0,IF(D111&lt;$G$7,ROUND(E111/$G$7,0),IF(D111=$G$7,E111-ROUND(E111/$G$7,0)*($G$7-1),0)))</f>
        <v>0</v>
      </c>
      <c r="G111" s="418">
        <f t="shared" ref="G111" si="309">IF(D111&gt;=$G$68,E111,ROUND(E111/$G$68,0)*D111)</f>
        <v>0</v>
      </c>
      <c r="H111" s="409">
        <f>'Ｈ２1（2009）'!$AK$125</f>
        <v>0</v>
      </c>
      <c r="I111" s="418">
        <f t="shared" ref="I111" si="310">IF(D111=0,0,IF(D111&lt;$J$7,ROUND(H111/$J$7,0),IF(D111=$J$7,H111-ROUND(H111/$J$7,0)*($J$7-1),0)))</f>
        <v>0</v>
      </c>
      <c r="J111" s="417">
        <f t="shared" ref="J111" si="311">IF(D111&gt;=$J$68,H111,ROUND(H111/$J$68,0)*D111)</f>
        <v>0</v>
      </c>
      <c r="K111" s="409">
        <f>'Ｈ２1（2009）'!$AK$127</f>
        <v>0</v>
      </c>
      <c r="L111" s="418">
        <f t="shared" ref="L111" si="312">IF(D111=0,0,IF(D111&lt;$M$7,ROUND(K111/$M$7,0),IF(D111=$M$7,K111-ROUND(K111/$M$7,0)*($M$7-1),0)))</f>
        <v>0</v>
      </c>
      <c r="M111" s="418">
        <f t="shared" ref="M111" si="313">IF(D111&gt;=$M$68,K111,ROUND(K111/$M$68,0)*D111)</f>
        <v>0</v>
      </c>
      <c r="N111" s="409">
        <f>'Ｈ２1（2009）'!$AK$128</f>
        <v>6666</v>
      </c>
      <c r="O111" s="418">
        <f t="shared" ref="O111" si="314">IF(D111=0,0,IF(D111&lt;$P$7,ROUND(N111/$P$7,0),IF(D111=$P$7,N111-ROUND(N111/$P$7,0)*($P$7-1),0)))</f>
        <v>267</v>
      </c>
      <c r="P111" s="417">
        <f t="shared" ref="P111" si="315">IF(D111&gt;=$P$68,N111,ROUND(N111/$P$68,0)*D111)</f>
        <v>801</v>
      </c>
      <c r="Q111" s="409">
        <f>'Ｈ２1（2009）'!$AK$130</f>
        <v>0</v>
      </c>
      <c r="R111" s="418">
        <f t="shared" ref="R111" si="316">IF(D111=0,0,IF(D111&lt;$S$7,ROUND(Q111/$S$7,0),IF(D111=$S$7,Q111-ROUND(Q111/$S$7,0)*($S$7-1),0)))</f>
        <v>0</v>
      </c>
      <c r="S111" s="418">
        <f t="shared" ref="S111" si="317">IF(D111&gt;=S$68,Q111,ROUND(Q111/S$68,0)*D111)</f>
        <v>0</v>
      </c>
      <c r="T111" s="409">
        <f>'Ｈ２1（2009）'!$AK$131</f>
        <v>25</v>
      </c>
      <c r="U111" s="418">
        <f t="shared" ref="U111" si="318">IF(D111=0,0,IF(D111&lt;$V$7,ROUND(T111/$V$7,0),IF(D111=$V$7,T111-ROUND(T111/$V$7,0)*($V$7-1),0)))</f>
        <v>1</v>
      </c>
      <c r="V111" s="418">
        <f t="shared" ref="V111" si="319">IF(D111&gt;=V$68,T111,ROUND(T111/V$68,0)*D111)</f>
        <v>3</v>
      </c>
      <c r="W111" s="409">
        <f>'Ｈ２1（2009）'!$AK$132</f>
        <v>0</v>
      </c>
      <c r="X111" s="418">
        <f t="shared" ref="X111" si="320">IF(D111=0,0,IF(D111&lt;$Y$7,ROUND(W111/$Y$7,0),IF(D111=$Y$7,W111-ROUND(W111/$Y$7,0)*($Y$7-1),0)))</f>
        <v>0</v>
      </c>
      <c r="Y111" s="418">
        <f t="shared" ref="Y111" si="321">IF(D111&gt;=Y$68,W111,ROUND(W111/Y$68,0)*D111)</f>
        <v>0</v>
      </c>
      <c r="Z111" s="409">
        <f>'Ｈ２1（2009）'!$AK$133</f>
        <v>0</v>
      </c>
      <c r="AA111" s="418">
        <f t="shared" ref="AA111" si="322">IF(D111=0,0,IF(D111&lt;$AB$7,ROUND(Z111/$AB$7,0),IF(D111=$AB$7,Z111-ROUND(Z111/$AB$7,0)*($AB$7-1),0)))</f>
        <v>0</v>
      </c>
      <c r="AB111" s="418">
        <f t="shared" ref="AB111" si="323">IF(D111&gt;=AB$68,Z111,ROUND(Z111/AB$68,0)*D111)</f>
        <v>0</v>
      </c>
      <c r="AC111" s="409">
        <f>'Ｈ２1（2009）'!$AK$134</f>
        <v>0</v>
      </c>
      <c r="AD111" s="418">
        <f t="shared" ref="AD111" si="324">IF(D111=0,0,IF(D111&lt;$AE$7,ROUND(AC111/$AE$7,0),IF(D111=$AE$7,AC111-ROUND(AC111/$AE$7,0)*($AE$7-1),0)))</f>
        <v>0</v>
      </c>
      <c r="AE111" s="417">
        <f t="shared" ref="AE111" si="325">IF(D111&gt;=AE$68,AC111,ROUND(AC111/AE$68,0)*D111)</f>
        <v>0</v>
      </c>
      <c r="AF111" s="409">
        <f>'Ｈ２1（2009）'!$AK$135</f>
        <v>0</v>
      </c>
      <c r="AG111" s="418">
        <f t="shared" ref="AG111" si="326">IF(D111=0,0,IF(D111&lt;$AH$7,ROUND(AF111/$AH$7,0),IF(D111=$AH$7,AF111-ROUND(AF111/$AH$7,0)*($AH$7-1),0)))</f>
        <v>0</v>
      </c>
      <c r="AH111" s="417">
        <f t="shared" ref="AH111" si="327">IF(D111&gt;=AH$68,AF111,ROUND(AF111/AH$68,0)*D111)</f>
        <v>0</v>
      </c>
      <c r="AI111" s="409">
        <f>'Ｈ２1（2009）'!$AK$136</f>
        <v>5060</v>
      </c>
      <c r="AJ111" s="418">
        <f t="shared" ref="AJ111" si="328">IF(D111=0,0,IF(D111&lt;$AK$7,ROUND(AI111/$AK$7,0),IF(D111=$AK$7,AI111-ROUND(AI111/$AK$7,0)*($AK$7-1),0)))</f>
        <v>202</v>
      </c>
      <c r="AK111" s="418">
        <f t="shared" ref="AK111" si="329">IF(D111&gt;=AK$68,AI111,ROUND(AI111/AK$68,0)*D111)</f>
        <v>606</v>
      </c>
      <c r="AL111" s="409">
        <f>'Ｈ２1（2009）'!$AK$137</f>
        <v>0</v>
      </c>
      <c r="AM111" s="418">
        <f t="shared" ref="AM111" si="330">IF(D111=0,0,IF(D111&lt;$AN$7,ROUND(AL111/$AN$7,0),IF(D111=$AN$7,AL111-ROUND(AL111/$AN$7,0)*($AN$7-1),0)))</f>
        <v>0</v>
      </c>
      <c r="AN111" s="418">
        <f t="shared" ref="AN111" si="331">IF(D111&gt;=AN$68,AL111,ROUND(AL111/AN$68,0)*D111)</f>
        <v>0</v>
      </c>
      <c r="AO111" s="409">
        <f>'Ｈ２1（2009）'!$AK$138</f>
        <v>0</v>
      </c>
      <c r="AP111" s="418">
        <f t="shared" ref="AP111" si="332">IF(D111=0,0,IF(D111&lt;$AQ$7,ROUND(AO111/$AQ$7,0),IF(D111=$AQ$7,AO111-ROUND(AO111/$AQ$7,0)*($AQ$7-1),0)))</f>
        <v>0</v>
      </c>
      <c r="AQ111" s="418">
        <f t="shared" ref="AQ111" si="333">IF(D111&gt;=AQ$68,AO111,ROUND(AO111/AQ$68,0)*D111)</f>
        <v>0</v>
      </c>
      <c r="AR111" s="409">
        <f>'Ｈ２1（2009）'!$AK$139</f>
        <v>0</v>
      </c>
      <c r="AS111" s="418">
        <f t="shared" ref="AS111" si="334">IF(D111=0,0,IF(D111&lt;$AT$7,ROUND(AR111/$AT$7,0),IF(D111=$AT$7,AR111-ROUND(AR111/$AT$7,0)*($AT$7-1),0)))</f>
        <v>0</v>
      </c>
      <c r="AT111" s="418">
        <f t="shared" ref="AT111" si="335">IF(D111&gt;=AT$68,AR111,ROUND(AR111/AT$68,0)*D111)</f>
        <v>0</v>
      </c>
      <c r="AU111" s="409">
        <f>'Ｈ２1（2009）'!$AK$140</f>
        <v>0</v>
      </c>
      <c r="AV111" s="418">
        <f t="shared" ref="AV111" si="336">IF(D111=0,0,IF(D111&lt;$AW$7,ROUND(AU111/$AW$7,0),IF(D111=$AW$7,AU111-ROUND(AU111/$AW$7,0)*($AW$7-1),0)))</f>
        <v>0</v>
      </c>
      <c r="AW111" s="418">
        <f t="shared" ref="AW111" si="337">IF(D111&gt;=AW$68,AU111,ROUND(AU111/AW$68,0)*D111)</f>
        <v>0</v>
      </c>
      <c r="AX111" s="409">
        <f>'Ｈ２1（2009）'!$AK$141</f>
        <v>0</v>
      </c>
      <c r="AY111" s="418">
        <f t="shared" ref="AY111" si="338">IF(D111=0,0,IF(D111&lt;$AZ$7,ROUND(AX111/$AZ$7,0),IF(D111=$AZ$7,AX111-ROUND(AX111/$AZ$7,0)*($AZ$7-1),0)))</f>
        <v>0</v>
      </c>
      <c r="AZ111" s="418">
        <f t="shared" ref="AZ111" si="339">IF(D111&gt;=AZ$68,AX111,ROUND(AX111/AZ$68,0)*D111)</f>
        <v>0</v>
      </c>
      <c r="BA111" s="409">
        <f>'Ｈ２1（2009）'!$AK$142</f>
        <v>0</v>
      </c>
      <c r="BB111" s="418">
        <f t="shared" ref="BB111" si="340">IF(D111=0,0,IF(D111&lt;$BC$7,ROUND(BA111/$BC$7,0),IF(D111=$BC$7,BA111-ROUND(BA111/$BC$7,0)*($BC$7-1),0)))</f>
        <v>0</v>
      </c>
      <c r="BC111" s="418">
        <f t="shared" ref="BC111" si="341">IF(D111&gt;=BC$68,BA111,ROUND(BA111/BC$68,0)*D111)</f>
        <v>0</v>
      </c>
      <c r="BD111" s="409">
        <f>'Ｈ２1（2009）'!$AK$143</f>
        <v>0</v>
      </c>
      <c r="BE111" s="418">
        <f t="shared" ref="BE111" si="342">IF(D111=0,0,IF(D111&lt;$BF$7,ROUND(BD111/$BF$7,0),IF(D111=$BF$7,BD111-ROUND(BD111/$BF$7,0)*($BF$7-1),0)))</f>
        <v>0</v>
      </c>
      <c r="BF111" s="417">
        <f t="shared" ref="BF111" si="343">IF(D111&gt;=BF$68,BD111,ROUND(BD111/BF$68,0)*D111)</f>
        <v>0</v>
      </c>
      <c r="BG111" s="409">
        <f>'Ｈ２1（2009）'!$AK$145</f>
        <v>0</v>
      </c>
      <c r="BH111" s="418">
        <f t="shared" ref="BH111" si="344">IF(D111=0,0,IF(D111&lt;$BI$7,ROUND(BG111/$BI$7,0),IF(D111=$BI$7,BG111-ROUND(BG111/$BI$7,0)*($BI$7-1),0)))</f>
        <v>0</v>
      </c>
      <c r="BI111" s="418">
        <f t="shared" ref="BI111" si="345">IF(D111&gt;=BI$68,BG111,ROUND(BG111/BI$68,0)*D111)</f>
        <v>0</v>
      </c>
      <c r="BJ111" s="409">
        <f>'Ｈ２1（2009）'!$AK$146</f>
        <v>0</v>
      </c>
      <c r="BK111" s="418">
        <f t="shared" ref="BK111" si="346">IF(D111=0,0,IF(D111&lt;$BL$7,ROUND(BJ111/$BL$7,0),IF(D111=$BL$7,BJ111-ROUND(BJ111/$BL$7,0)*($BL$7-1),0)))</f>
        <v>0</v>
      </c>
      <c r="BL111" s="418">
        <f t="shared" ref="BL111" si="347">IF(D111&gt;=BL$68,BJ111,ROUND(BJ111/BL$68,0)*D111)</f>
        <v>0</v>
      </c>
      <c r="BM111" s="409">
        <f>'Ｈ２1（2009）'!$AK$147</f>
        <v>0</v>
      </c>
      <c r="BN111" s="418">
        <f t="shared" ref="BN111" si="348">IF(D111=0,0,IF(D111&lt;$BO$7,ROUND(BM111/$BO$7,0),IF(D111=$BO$7,BM111-ROUND(BM111/$BO$7,0)*($BO$7-1),0)))</f>
        <v>0</v>
      </c>
      <c r="BO111" s="417">
        <f t="shared" ref="BO111" si="349">IF(D111&gt;=BO$68,BM111,ROUND(BM111/BO$68,0)*D111)</f>
        <v>0</v>
      </c>
      <c r="BP111" s="407">
        <f>'Ｈ２1（2009）'!$AK$148</f>
        <v>0</v>
      </c>
      <c r="BQ111" s="418">
        <f t="shared" ref="BQ111" si="350">IF(D111=0,0,IF(D111&lt;$BR$7,ROUND(BP111/$BR$7,0),IF(D111=$BR$7,BP111-ROUND(BP111/$BR$7,0)*($BR$7-1),0)))</f>
        <v>0</v>
      </c>
      <c r="BR111" s="418">
        <f t="shared" ref="BR111" si="351">IF(D111&gt;=BR$68,BP111,ROUND(BP111/BR$68,0)*D111)</f>
        <v>0</v>
      </c>
      <c r="BS111" s="409">
        <f>'Ｈ２1（2009）'!$AK$149</f>
        <v>0</v>
      </c>
      <c r="BT111" s="418">
        <f t="shared" ref="BT111" si="352">IF(D111=0,0,IF(D111&lt;$BU$7,ROUND(BS111/$BU$7,0),IF(D111=$BU$7,BS111-ROUND(BS111/$BU$7,0)*($BU$7-1),0)))</f>
        <v>0</v>
      </c>
      <c r="BU111" s="418">
        <f t="shared" ref="BU111" si="353">IF(D111&gt;=BU$68,BS111,ROUND(BS111/BU$68,0)*D111)</f>
        <v>0</v>
      </c>
      <c r="BV111" s="409">
        <f>'Ｈ２1（2009）'!$AK$150</f>
        <v>0</v>
      </c>
      <c r="BW111" s="418">
        <f t="shared" ref="BW111" si="354">IF(D111=0,0,IF(D111&lt;$BX$7,ROUND(BV111/$BX$7,0),IF(D111=$BX$7,BV111-ROUND(BV111/$BX$7,0)*($BX$7-1),0)))</f>
        <v>0</v>
      </c>
      <c r="BX111" s="418">
        <f t="shared" ref="BX111" si="355">IF(D111&gt;=BX$68,BV111,ROUND(BV111/BX$68,0)*D111)</f>
        <v>0</v>
      </c>
      <c r="BY111" s="409">
        <f>'Ｈ２1（2009）'!$AK$151</f>
        <v>0</v>
      </c>
      <c r="BZ111" s="418">
        <f t="shared" ref="BZ111" si="356">IF(D111=0,0,IF(D111&lt;$CA$7,ROUND(BY111/$CA$7,0),IF(D111=$CA$7,BY111-ROUND(BY111/$CA$7,0)*($CA$7-1),0)))</f>
        <v>0</v>
      </c>
      <c r="CA111" s="418">
        <f t="shared" ref="CA111" si="357">IF(D111&gt;=CA$68,BY111,ROUND(BY111/CA$68,0)*D111)</f>
        <v>0</v>
      </c>
      <c r="CB111" s="409">
        <f>'Ｈ２1（2009）'!$AK$152</f>
        <v>0</v>
      </c>
      <c r="CC111" s="418">
        <f t="shared" ref="CC111" si="358">IF(D111=0,0,IF(D111&lt;$CD$7,ROUND(CB111/$CD$7,0),IF(D111=$CD$7,CB111-ROUND(CB111/$CD$7,0)*($CD$7-1),0)))</f>
        <v>0</v>
      </c>
      <c r="CD111" s="418">
        <f t="shared" ref="CD111" si="359">IF(D111&gt;=CD$68,CB111,ROUND(CB111/CD$68,0)*D111)</f>
        <v>0</v>
      </c>
      <c r="CE111" s="409">
        <f>'Ｈ２1（2009）'!$AK$153</f>
        <v>0</v>
      </c>
      <c r="CF111" s="418">
        <f t="shared" ref="CF111" si="360">IF(D111=0,0,IF(D111&lt;$CG$7,ROUND(CE111/$CG$7,0),IF(D111=$CG$7,CE111-ROUND(CE111/$CG$7,0)*($CG$7-1),0)))</f>
        <v>0</v>
      </c>
      <c r="CG111" s="418">
        <f t="shared" ref="CG111" si="361">IF(D111&gt;=CG$68,CE111,ROUND(CE111/CG$68,0)*D111)</f>
        <v>0</v>
      </c>
      <c r="CH111" s="409">
        <f>'Ｈ２1（2009）'!$AK$155</f>
        <v>0</v>
      </c>
      <c r="CI111" s="418">
        <f t="shared" ref="CI111" si="362">IF(D111=0,0,IF(D111&lt;$CJ$7,ROUND(CH111/$CJ$7,0),IF(D111=$CJ$7,CH111-ROUND(CH111/$CJ$7,0)*($CJ$7-1),0)))</f>
        <v>0</v>
      </c>
      <c r="CJ111" s="418">
        <f t="shared" ref="CJ111" si="363">IF(D111&gt;=CJ$68,CH111,ROUND(CH111/CJ$68,0)*D111)</f>
        <v>0</v>
      </c>
      <c r="CK111" s="409">
        <f>'Ｈ２1（2009）'!$AK$156</f>
        <v>0</v>
      </c>
      <c r="CL111" s="418">
        <f t="shared" ref="CL111" si="364">IF(D111=0,0,IF(D111&lt;$CM$7,ROUND(CK111/$CM$7,0),IF(D111=$CM$7,CK111-ROUND(CK111/$CM$7,0)*($CM$7-1),0)))</f>
        <v>0</v>
      </c>
      <c r="CM111" s="418">
        <f t="shared" ref="CM111" si="365">IF(D111&gt;=CM$68,CK111,ROUND(CK111/CM$68,0)*D111)</f>
        <v>0</v>
      </c>
      <c r="CN111" s="409">
        <f>'Ｈ２1（2009）'!$AK$157</f>
        <v>0</v>
      </c>
      <c r="CO111" s="418">
        <f t="shared" ref="CO111" si="366">IF(D111=0,0,IF(D111&lt;$CP$7,ROUND(CN111/$CP$7,0),IF(D111=$CP$7,CN111-ROUND(CN111/$CP$7,0)*($CP$7-1),0)))</f>
        <v>0</v>
      </c>
      <c r="CP111" s="418">
        <f t="shared" ref="CP111" si="367">IF(D111&gt;=CP$68,CN111,ROUND(CN111/CP$68,0)*D111)</f>
        <v>0</v>
      </c>
      <c r="CQ111" s="409">
        <f>'Ｈ２1（2009）'!$AK$158</f>
        <v>0</v>
      </c>
      <c r="CR111" s="418">
        <f t="shared" ref="CR111" si="368">IF(D111=0,0,IF(D111&lt;$CS$7,ROUND(CQ111/$CS$7,0),IF(D111=$CS$7,CQ111-ROUND(CQ111/$CS$7,0)*($CS$7-1),0)))</f>
        <v>0</v>
      </c>
      <c r="CS111" s="418">
        <f t="shared" ref="CS111" si="369">IF(D111&gt;=CS$68,CQ111,ROUND(CQ111/CS$68,0)*D111)</f>
        <v>0</v>
      </c>
      <c r="CT111" s="409">
        <f>'Ｈ２1（2009）'!$AK$159</f>
        <v>0</v>
      </c>
      <c r="CU111" s="418">
        <f t="shared" ref="CU111" si="370">IF(D111=0,0,IF(D111&lt;$CV$7,ROUND(CT111/$CV$7,0),IF(D111=$CV$7,CT111-ROUND(CT111/$CV$7,0)*($CV$7-1),0)))</f>
        <v>0</v>
      </c>
      <c r="CV111" s="418">
        <f t="shared" ref="CV111" si="371">IF(D111&gt;=CV$68,CT111,ROUND(CT111/CV$68,0)*D111)</f>
        <v>0</v>
      </c>
      <c r="CW111" s="409">
        <f>'Ｈ２1（2009）'!$AK$160</f>
        <v>0</v>
      </c>
      <c r="CX111" s="418">
        <f t="shared" ref="CX111" si="372">IF(D111=0,0,IF(D111&lt;$CY$7,ROUND(CW111/$CY$7,0),IF(D111=$CY$7,CW111-ROUND(CW111/$CY$7,0)*($CY$7-1),0)))</f>
        <v>0</v>
      </c>
      <c r="CY111" s="418">
        <f t="shared" ref="CY111" si="373">IF(D111&gt;=CY$68,CW111,ROUND(CW111/CY$68,0)*D111)</f>
        <v>0</v>
      </c>
      <c r="CZ111" s="409">
        <f>'Ｈ２1（2009）'!$AK$161</f>
        <v>0</v>
      </c>
      <c r="DA111" s="418">
        <f t="shared" ref="DA111" si="374">IF(D111=0,0,IF(D111&lt;$DB$7,ROUND(CZ111/$DB$7,0),IF(D111=$DB$7,CZ111-ROUND(CZ111/$DB$7,0)*($DB$7-1),0)))</f>
        <v>0</v>
      </c>
      <c r="DB111" s="418">
        <f t="shared" ref="DB111" si="375">IF(D111&gt;=DB$68,CZ111,ROUND(CZ111/DB$68,0)*D111)</f>
        <v>0</v>
      </c>
      <c r="DC111" s="409">
        <f>'Ｈ２1（2009）'!$AK$162</f>
        <v>0</v>
      </c>
      <c r="DD111" s="418">
        <f t="shared" ref="DD111" si="376">IF(D111=0,0,IF(D111&lt;$DE$7,ROUND(DC111/$DE$7,0),IF(D111=$DE$7,DC111-ROUND(DC111/$DE$7,0)*($DE$7-1),0)))</f>
        <v>0</v>
      </c>
      <c r="DE111" s="417">
        <f t="shared" ref="DE111" si="377">IF(D111&gt;=DE$68,DC111,ROUND(DC111/DE$68,0)*D111)</f>
        <v>0</v>
      </c>
      <c r="DF111" s="409">
        <f>'Ｈ２1（2009）'!$AK$164</f>
        <v>0</v>
      </c>
      <c r="DG111" s="418">
        <f t="shared" ref="DG111" si="378">IF(D111=0,0,IF(D111&lt;$DH$7,ROUND(DF111/$DH$7,0),IF(D111=$DH$7,DF111-ROUND(DF111/$DH$7,0)*($DH$7-1),0)))</f>
        <v>0</v>
      </c>
      <c r="DH111" s="418">
        <f t="shared" ref="DH111" si="379">IF(D111&gt;=DH$68,DF111,ROUND(DF111/DH$68,0)*D111)</f>
        <v>0</v>
      </c>
      <c r="DI111" s="409">
        <f>'Ｈ２1（2009）'!$AK$165</f>
        <v>1400</v>
      </c>
      <c r="DJ111" s="418">
        <f t="shared" ref="DJ111" si="380">IF(D111=0,0,IF(D111&lt;$DK$7,ROUND(DI111/$DK$7,0),IF(D111=$DK$7,DI111-ROUND(DI111/$DK$7,0)*($DK$7-1),0)))</f>
        <v>140</v>
      </c>
      <c r="DK111" s="417">
        <f t="shared" ref="DK111" si="381">IF(D111&gt;=DK$68,DI111,ROUND(DI111/DK$68,0)*D111)</f>
        <v>420</v>
      </c>
      <c r="DL111" s="409">
        <f>'Ｈ２1（2009）'!$AK$166</f>
        <v>0</v>
      </c>
      <c r="DM111" s="418">
        <f t="shared" ref="DM111" si="382">IF(D111=0,0,IF(D111&lt;$DN$7,ROUND(DL111/$DN$7,0),IF(D111=$DN$7,DL111-ROUND(DL111/$DN$7,0)*($DN$7-1),0)))</f>
        <v>0</v>
      </c>
      <c r="DN111" s="418">
        <f t="shared" ref="DN111" si="383">IF(D111&gt;=DN$68,DL111,ROUND(DL111/DN$68,0)*D111)</f>
        <v>0</v>
      </c>
      <c r="DO111" s="409">
        <f>'Ｈ２1（2009）'!$AK$167</f>
        <v>0</v>
      </c>
      <c r="DP111" s="418">
        <f t="shared" ref="DP111" si="384">IF(D111=0,0,IF(D111&lt;$DQ$7,ROUND(DO111/$DQ$7,0),IF(D111=$DQ$7,DO111-ROUND(DO111/$DQ$7,0)*($DQ$7-1),0)))</f>
        <v>0</v>
      </c>
      <c r="DQ111" s="418">
        <f t="shared" ref="DQ111" si="385">IF(D111&gt;=DQ$68,DO111,ROUND(DO111/DQ$68,0)*D111)</f>
        <v>0</v>
      </c>
      <c r="DR111" s="409">
        <f>'Ｈ２1（2009）'!$AK$168</f>
        <v>0</v>
      </c>
      <c r="DS111" s="418">
        <f t="shared" ref="DS111" si="386">IF(D111=0,0,IF(D111&lt;$DT$7,ROUND(DR111/$DT$7,0),IF(D111=$DT$7,DR111-ROUND(DR111/$DT$7,0)*($DT$7-1),0)))</f>
        <v>0</v>
      </c>
      <c r="DT111" s="418">
        <f t="shared" ref="DT111" si="387">IF(D111&gt;=DT$68,DR111,ROUND(DR111/DT$68,0)*D111)</f>
        <v>0</v>
      </c>
      <c r="DU111" s="409">
        <f>'Ｈ２1（2009）'!$AK$169</f>
        <v>0</v>
      </c>
      <c r="DV111" s="418">
        <f t="shared" ref="DV111" si="388">IF(D111=0,0,IF(D111&lt;$DW$7,ROUND(DU111/$DW$7,0),IF(D111=$DW$7,DU111-ROUND(DU111/$DW$7,0)*($DW$7-1),0)))</f>
        <v>0</v>
      </c>
      <c r="DW111" s="418">
        <f t="shared" ref="DW111" si="389">IF(D111&gt;=DW$68,DU111,ROUND(DU111/DW$68,0)*D111)</f>
        <v>0</v>
      </c>
      <c r="DX111" s="409">
        <f>'Ｈ２1（2009）'!$AK$170</f>
        <v>0</v>
      </c>
      <c r="DY111" s="418">
        <f t="shared" ref="DY111" si="390">IF(D111=0,0,IF(D111&lt;$DZ$7,ROUND(DX111/$DZ$7,0),IF(D111=$DZ$7,DX111-ROUND(DX111/$DZ$7,0)*($DZ$7-1),0)))</f>
        <v>0</v>
      </c>
      <c r="DZ111" s="418">
        <f t="shared" ref="DZ111" si="391">IF(D111&gt;=DZ$68,DX111,ROUND(DX111/DZ$68,0)*D111)</f>
        <v>0</v>
      </c>
      <c r="EA111" s="409">
        <f>'Ｈ２1（2009）'!$AK$171</f>
        <v>0</v>
      </c>
      <c r="EB111" s="418">
        <f t="shared" ref="EB111" si="392">IF(D111=0,0,IF(D111&lt;$EC$7,ROUND(EA111/$EC$7,0),IF(D111=$EC$7,EA111-ROUND(EA111/$EC$7,0)*($EC$7-1),0)))</f>
        <v>0</v>
      </c>
      <c r="EC111" s="418">
        <f t="shared" ref="EC111" si="393">IF(D111&gt;=EC$68,EA111,ROUND(EA111/EC$68,0)*D111)</f>
        <v>0</v>
      </c>
      <c r="ED111" s="409">
        <f>'Ｈ２1（2009）'!$AK$172</f>
        <v>0</v>
      </c>
      <c r="EE111" s="418">
        <f t="shared" ref="EE111" si="394">IF(D111=0,0,IF(D111&lt;$EF$7,ROUND(ED111/$EF$7,0),IF(D111=$EF$7,ED111-ROUND(ED111/$EF$7,0)*($EF$7-1),0)))</f>
        <v>0</v>
      </c>
      <c r="EF111" s="418">
        <f t="shared" ref="EF111" si="395">IF(D111&gt;=EF$68,ED111,ROUND(ED111/EF$68,0)*D111)</f>
        <v>0</v>
      </c>
      <c r="EG111" s="409">
        <f>'Ｈ２1（2009）'!$AK$173</f>
        <v>0</v>
      </c>
      <c r="EH111" s="418">
        <f t="shared" ref="EH111" si="396">IF(D111=0,0,IF(D111&lt;$EI$7,ROUND(EG111/$EI$7,0),IF(D111=$EI$7,EG111-ROUND(EG111/$EI$7,0)*($EI$7-1),0)))</f>
        <v>0</v>
      </c>
      <c r="EI111" s="418">
        <f t="shared" ref="EI111" si="397">IF(D111&gt;=EI$68,EG111,ROUND(EG111/EI$68,0)*D111)</f>
        <v>0</v>
      </c>
      <c r="EJ111" s="409">
        <f>'Ｈ２1（2009）'!$AK$174</f>
        <v>0</v>
      </c>
      <c r="EK111" s="418">
        <f t="shared" ref="EK111" si="398">IF(D111=0,0,IF(D111&lt;$EL$7,ROUND(EJ111/$EL$7,0),IF(D111=$EL$7,EJ111-ROUND(EJ111/$EL$7,0)*($EL$7-1),0)))</f>
        <v>0</v>
      </c>
      <c r="EL111" s="417">
        <f t="shared" ref="EL111" si="399">IF(D111&gt;=EL$68,EJ111,ROUND(EJ111/EL$68,0)*D111)</f>
        <v>0</v>
      </c>
      <c r="EM111" s="409">
        <f>'Ｈ２1（2009）'!$AK$175</f>
        <v>0</v>
      </c>
      <c r="EN111" s="418">
        <f t="shared" ref="EN111" si="400">IF(D111=0,0,IF(D111&lt;$EO$7,ROUND(EM111/$EO$7,0),IF(D111=$EO$7,EM111-ROUND(EM111/$EO$7,0)*($EO$7-1),0)))</f>
        <v>0</v>
      </c>
      <c r="EO111" s="436">
        <f t="shared" ref="EO111" si="401">IF(D111&gt;=EO$68,EM111,ROUND(EM111/EO$68,0)*D111)</f>
        <v>0</v>
      </c>
      <c r="EP111" s="407">
        <f t="shared" si="306"/>
        <v>13151</v>
      </c>
      <c r="EQ111" s="412">
        <f t="shared" si="306"/>
        <v>610</v>
      </c>
      <c r="ER111" s="410">
        <f t="shared" si="306"/>
        <v>1830</v>
      </c>
    </row>
    <row r="112" spans="1:148" ht="16.5" customHeight="1">
      <c r="A112" s="376"/>
      <c r="B112" s="413"/>
      <c r="C112" s="414">
        <v>22</v>
      </c>
      <c r="D112" s="415">
        <f>D113+1</f>
        <v>2</v>
      </c>
      <c r="E112" s="407">
        <f>'Ｈ22（2010）'!$AK$124</f>
        <v>0</v>
      </c>
      <c r="F112" s="418">
        <f t="shared" ref="F112:F114" si="402">IF(D112=0,0,IF(D112&lt;$G$7,ROUND(E112/$G$7,0),IF(D112=$G$7,E112-ROUND(E112/$G$7,0)*($G$7-1),0)))</f>
        <v>0</v>
      </c>
      <c r="G112" s="418">
        <f t="shared" ref="G112:G114" si="403">IF(D112&gt;=$G$68,E112,ROUND(E112/$G$68,0)*D112)</f>
        <v>0</v>
      </c>
      <c r="H112" s="409">
        <f>'Ｈ22（2010）'!$AK$125</f>
        <v>0</v>
      </c>
      <c r="I112" s="418">
        <f t="shared" ref="I112:I114" si="404">IF(D112=0,0,IF(D112&lt;$J$7,ROUND(H112/$J$7,0),IF(D112=$J$7,H112-ROUND(H112/$J$7,0)*($J$7-1),0)))</f>
        <v>0</v>
      </c>
      <c r="J112" s="417">
        <f t="shared" ref="J112:J114" si="405">IF(D112&gt;=$J$68,H112,ROUND(H112/$J$68,0)*D112)</f>
        <v>0</v>
      </c>
      <c r="K112" s="409">
        <f>'Ｈ22（2010）'!$AK$127</f>
        <v>0</v>
      </c>
      <c r="L112" s="418">
        <f t="shared" ref="L112:L114" si="406">IF(D112=0,0,IF(D112&lt;$M$7,ROUND(K112/$M$7,0),IF(D112=$M$7,K112-ROUND(K112/$M$7,0)*($M$7-1),0)))</f>
        <v>0</v>
      </c>
      <c r="M112" s="418">
        <f t="shared" ref="M112:M114" si="407">IF(D112&gt;=$M$68,K112,ROUND(K112/$M$68,0)*D112)</f>
        <v>0</v>
      </c>
      <c r="N112" s="409">
        <f>'Ｈ22（2010）'!$AK$128</f>
        <v>0</v>
      </c>
      <c r="O112" s="418">
        <f t="shared" ref="O112:O114" si="408">IF(D112=0,0,IF(D112&lt;$P$7,ROUND(N112/$P$7,0),IF(D112=$P$7,N112-ROUND(N112/$P$7,0)*($P$7-1),0)))</f>
        <v>0</v>
      </c>
      <c r="P112" s="417">
        <f t="shared" ref="P112:P114" si="409">IF(D112&gt;=$P$68,N112,ROUND(N112/$P$68,0)*D112)</f>
        <v>0</v>
      </c>
      <c r="Q112" s="409">
        <f>'Ｈ22（2010）'!$AK$130</f>
        <v>0</v>
      </c>
      <c r="R112" s="418">
        <f t="shared" ref="R112:R114" si="410">IF(D112=0,0,IF(D112&lt;$S$7,ROUND(Q112/$S$7,0),IF(D112=$S$7,Q112-ROUND(Q112/$S$7,0)*($S$7-1),0)))</f>
        <v>0</v>
      </c>
      <c r="S112" s="418">
        <f t="shared" ref="S112:S114" si="411">IF(D112&gt;=S$68,Q112,ROUND(Q112/S$68,0)*D112)</f>
        <v>0</v>
      </c>
      <c r="T112" s="409">
        <f>'Ｈ22（2010）'!$AK$131</f>
        <v>17</v>
      </c>
      <c r="U112" s="418">
        <f t="shared" ref="U112:U114" si="412">IF(D112=0,0,IF(D112&lt;$V$7,ROUND(T112/$V$7,0),IF(D112=$V$7,T112-ROUND(T112/$V$7,0)*($V$7-1),0)))</f>
        <v>1</v>
      </c>
      <c r="V112" s="418">
        <f t="shared" ref="V112:V114" si="413">IF(D112&gt;=V$68,T112,ROUND(T112/V$68,0)*D112)</f>
        <v>2</v>
      </c>
      <c r="W112" s="409">
        <f>'Ｈ22（2010）'!$AK$132</f>
        <v>0</v>
      </c>
      <c r="X112" s="418">
        <f t="shared" ref="X112:X114" si="414">IF(D112=0,0,IF(D112&lt;$Y$7,ROUND(W112/$Y$7,0),IF(D112=$Y$7,W112-ROUND(W112/$Y$7,0)*($Y$7-1),0)))</f>
        <v>0</v>
      </c>
      <c r="Y112" s="418">
        <f t="shared" ref="Y112:Y114" si="415">IF(D112&gt;=Y$68,W112,ROUND(W112/Y$68,0)*D112)</f>
        <v>0</v>
      </c>
      <c r="Z112" s="409">
        <f>'Ｈ22（2010）'!$AK$133</f>
        <v>0</v>
      </c>
      <c r="AA112" s="418">
        <f t="shared" ref="AA112:AA114" si="416">IF(D112=0,0,IF(D112&lt;$AB$7,ROUND(Z112/$AB$7,0),IF(D112=$AB$7,Z112-ROUND(Z112/$AB$7,0)*($AB$7-1),0)))</f>
        <v>0</v>
      </c>
      <c r="AB112" s="418">
        <f t="shared" ref="AB112:AB114" si="417">IF(D112&gt;=AB$68,Z112,ROUND(Z112/AB$68,0)*D112)</f>
        <v>0</v>
      </c>
      <c r="AC112" s="409">
        <f>'Ｈ22（2010）'!$AK$134</f>
        <v>0</v>
      </c>
      <c r="AD112" s="418">
        <f t="shared" ref="AD112:AD114" si="418">IF(D112=0,0,IF(D112&lt;$AE$7,ROUND(AC112/$AE$7,0),IF(D112=$AE$7,AC112-ROUND(AC112/$AE$7,0)*($AE$7-1),0)))</f>
        <v>0</v>
      </c>
      <c r="AE112" s="417">
        <f t="shared" ref="AE112:AE114" si="419">IF(D112&gt;=AE$68,AC112,ROUND(AC112/AE$68,0)*D112)</f>
        <v>0</v>
      </c>
      <c r="AF112" s="409">
        <f>'Ｈ22（2010）'!$AK$135</f>
        <v>0</v>
      </c>
      <c r="AG112" s="418">
        <f t="shared" ref="AG112:AG114" si="420">IF(D112=0,0,IF(D112&lt;$AH$7,ROUND(AF112/$AH$7,0),IF(D112=$AH$7,AF112-ROUND(AF112/$AH$7,0)*($AH$7-1),0)))</f>
        <v>0</v>
      </c>
      <c r="AH112" s="417">
        <f t="shared" ref="AH112:AH114" si="421">IF(D112&gt;=AH$68,AF112,ROUND(AF112/AH$68,0)*D112)</f>
        <v>0</v>
      </c>
      <c r="AI112" s="409">
        <f>'Ｈ22（2010）'!$AK$136</f>
        <v>9954</v>
      </c>
      <c r="AJ112" s="418">
        <f t="shared" ref="AJ112:AJ114" si="422">IF(D112=0,0,IF(D112&lt;$AK$7,ROUND(AI112/$AK$7,0),IF(D112=$AK$7,AI112-ROUND(AI112/$AK$7,0)*($AK$7-1),0)))</f>
        <v>398</v>
      </c>
      <c r="AK112" s="418">
        <f t="shared" ref="AK112:AK114" si="423">IF(D112&gt;=AK$68,AI112,ROUND(AI112/AK$68,0)*D112)</f>
        <v>796</v>
      </c>
      <c r="AL112" s="409">
        <f>'Ｈ22（2010）'!$AK$137</f>
        <v>0</v>
      </c>
      <c r="AM112" s="418">
        <f t="shared" ref="AM112:AM114" si="424">IF(D112=0,0,IF(D112&lt;$AN$7,ROUND(AL112/$AN$7,0),IF(D112=$AN$7,AL112-ROUND(AL112/$AN$7,0)*($AN$7-1),0)))</f>
        <v>0</v>
      </c>
      <c r="AN112" s="418">
        <f t="shared" ref="AN112:AN114" si="425">IF(D112&gt;=AN$68,AL112,ROUND(AL112/AN$68,0)*D112)</f>
        <v>0</v>
      </c>
      <c r="AO112" s="409">
        <f>'Ｈ22（2010）'!$AK$138</f>
        <v>0</v>
      </c>
      <c r="AP112" s="418">
        <f t="shared" ref="AP112:AP114" si="426">IF(D112=0,0,IF(D112&lt;$AQ$7,ROUND(AO112/$AQ$7,0),IF(D112=$AQ$7,AO112-ROUND(AO112/$AQ$7,0)*($AQ$7-1),0)))</f>
        <v>0</v>
      </c>
      <c r="AQ112" s="418">
        <f t="shared" ref="AQ112:AQ114" si="427">IF(D112&gt;=AQ$68,AO112,ROUND(AO112/AQ$68,0)*D112)</f>
        <v>0</v>
      </c>
      <c r="AR112" s="409">
        <f>'Ｈ22（2010）'!$AK$139</f>
        <v>0</v>
      </c>
      <c r="AS112" s="418">
        <f t="shared" ref="AS112:AS114" si="428">IF(D112=0,0,IF(D112&lt;$AT$7,ROUND(AR112/$AT$7,0),IF(D112=$AT$7,AR112-ROUND(AR112/$AT$7,0)*($AT$7-1),0)))</f>
        <v>0</v>
      </c>
      <c r="AT112" s="418">
        <f t="shared" ref="AT112:AT114" si="429">IF(D112&gt;=AT$68,AR112,ROUND(AR112/AT$68,0)*D112)</f>
        <v>0</v>
      </c>
      <c r="AU112" s="409">
        <f>'Ｈ22（2010）'!$AK$140</f>
        <v>0</v>
      </c>
      <c r="AV112" s="418">
        <f t="shared" ref="AV112:AV114" si="430">IF(D112=0,0,IF(D112&lt;$AW$7,ROUND(AU112/$AW$7,0),IF(D112=$AW$7,AU112-ROUND(AU112/$AW$7,0)*($AW$7-1),0)))</f>
        <v>0</v>
      </c>
      <c r="AW112" s="418">
        <f t="shared" ref="AW112:AW114" si="431">IF(D112&gt;=AW$68,AU112,ROUND(AU112/AW$68,0)*D112)</f>
        <v>0</v>
      </c>
      <c r="AX112" s="409">
        <f>'Ｈ22（2010）'!$AK$141</f>
        <v>0</v>
      </c>
      <c r="AY112" s="418">
        <f t="shared" ref="AY112:AY114" si="432">IF(D112=0,0,IF(D112&lt;$AZ$7,ROUND(AX112/$AZ$7,0),IF(D112=$AZ$7,AX112-ROUND(AX112/$AZ$7,0)*($AZ$7-1),0)))</f>
        <v>0</v>
      </c>
      <c r="AZ112" s="418">
        <f t="shared" ref="AZ112:AZ114" si="433">IF(D112&gt;=AZ$68,AX112,ROUND(AX112/AZ$68,0)*D112)</f>
        <v>0</v>
      </c>
      <c r="BA112" s="409">
        <f>'Ｈ22（2010）'!$AK$142</f>
        <v>0</v>
      </c>
      <c r="BB112" s="418">
        <f t="shared" ref="BB112:BB114" si="434">IF(D112=0,0,IF(D112&lt;$BC$7,ROUND(BA112/$BC$7,0),IF(D112=$BC$7,BA112-ROUND(BA112/$BC$7,0)*($BC$7-1),0)))</f>
        <v>0</v>
      </c>
      <c r="BC112" s="418">
        <f t="shared" ref="BC112:BC114" si="435">IF(D112&gt;=BC$68,BA112,ROUND(BA112/BC$68,0)*D112)</f>
        <v>0</v>
      </c>
      <c r="BD112" s="409">
        <f>'Ｈ22（2010）'!$AK$143</f>
        <v>3212</v>
      </c>
      <c r="BE112" s="418">
        <f t="shared" ref="BE112:BE114" si="436">IF(D112=0,0,IF(D112&lt;$BF$7,ROUND(BD112/$BF$7,0),IF(D112=$BF$7,BD112-ROUND(BD112/$BF$7,0)*($BF$7-1),0)))</f>
        <v>128</v>
      </c>
      <c r="BF112" s="417">
        <f t="shared" ref="BF112:BF114" si="437">IF(D112&gt;=BF$68,BD112,ROUND(BD112/BF$68,0)*D112)</f>
        <v>256</v>
      </c>
      <c r="BG112" s="409">
        <f>'Ｈ22（2010）'!$AK$145</f>
        <v>0</v>
      </c>
      <c r="BH112" s="418">
        <f t="shared" ref="BH112:BH114" si="438">IF(D112=0,0,IF(D112&lt;$BI$7,ROUND(BG112/$BI$7,0),IF(D112=$BI$7,BG112-ROUND(BG112/$BI$7,0)*($BI$7-1),0)))</f>
        <v>0</v>
      </c>
      <c r="BI112" s="418">
        <f t="shared" ref="BI112:BI114" si="439">IF(D112&gt;=BI$68,BG112,ROUND(BG112/BI$68,0)*D112)</f>
        <v>0</v>
      </c>
      <c r="BJ112" s="409">
        <f>'Ｈ22（2010）'!$AK$146</f>
        <v>0</v>
      </c>
      <c r="BK112" s="418">
        <f t="shared" ref="BK112:BK114" si="440">IF(D112=0,0,IF(D112&lt;$BL$7,ROUND(BJ112/$BL$7,0),IF(D112=$BL$7,BJ112-ROUND(BJ112/$BL$7,0)*($BL$7-1),0)))</f>
        <v>0</v>
      </c>
      <c r="BL112" s="418">
        <f t="shared" ref="BL112:BL114" si="441">IF(D112&gt;=BL$68,BJ112,ROUND(BJ112/BL$68,0)*D112)</f>
        <v>0</v>
      </c>
      <c r="BM112" s="409">
        <f>'Ｈ22（2010）'!$AK$147</f>
        <v>0</v>
      </c>
      <c r="BN112" s="418">
        <f t="shared" ref="BN112:BN114" si="442">IF(D112=0,0,IF(D112&lt;$BO$7,ROUND(BM112/$BO$7,0),IF(D112=$BO$7,BM112-ROUND(BM112/$BO$7,0)*($BO$7-1),0)))</f>
        <v>0</v>
      </c>
      <c r="BO112" s="417">
        <f t="shared" ref="BO112:BO114" si="443">IF(D112&gt;=BO$68,BM112,ROUND(BM112/BO$68,0)*D112)</f>
        <v>0</v>
      </c>
      <c r="BP112" s="407">
        <f>'Ｈ22（2010）'!$AK$148</f>
        <v>0</v>
      </c>
      <c r="BQ112" s="418">
        <f t="shared" ref="BQ112:BQ114" si="444">IF(D112=0,0,IF(D112&lt;$BR$7,ROUND(BP112/$BR$7,0),IF(D112=$BR$7,BP112-ROUND(BP112/$BR$7,0)*($BR$7-1),0)))</f>
        <v>0</v>
      </c>
      <c r="BR112" s="418">
        <f t="shared" ref="BR112:BR114" si="445">IF(D112&gt;=BR$68,BP112,ROUND(BP112/BR$68,0)*D112)</f>
        <v>0</v>
      </c>
      <c r="BS112" s="409">
        <f>'Ｈ22（2010）'!$AK$149</f>
        <v>0</v>
      </c>
      <c r="BT112" s="418">
        <f t="shared" ref="BT112:BT114" si="446">IF(D112=0,0,IF(D112&lt;$BU$7,ROUND(BS112/$BU$7,0),IF(D112=$BU$7,BS112-ROUND(BS112/$BU$7,0)*($BU$7-1),0)))</f>
        <v>0</v>
      </c>
      <c r="BU112" s="418">
        <f t="shared" ref="BU112:BU114" si="447">IF(D112&gt;=BU$68,BS112,ROUND(BS112/BU$68,0)*D112)</f>
        <v>0</v>
      </c>
      <c r="BV112" s="409">
        <f>'Ｈ22（2010）'!$AK$150</f>
        <v>0</v>
      </c>
      <c r="BW112" s="418">
        <f t="shared" ref="BW112:BW114" si="448">IF(D112=0,0,IF(D112&lt;$BX$7,ROUND(BV112/$BX$7,0),IF(D112=$BX$7,BV112-ROUND(BV112/$BX$7,0)*($BX$7-1),0)))</f>
        <v>0</v>
      </c>
      <c r="BX112" s="418">
        <f t="shared" ref="BX112:BX114" si="449">IF(D112&gt;=BX$68,BV112,ROUND(BV112/BX$68,0)*D112)</f>
        <v>0</v>
      </c>
      <c r="BY112" s="409">
        <f>'Ｈ22（2010）'!$AK$151</f>
        <v>0</v>
      </c>
      <c r="BZ112" s="418">
        <f t="shared" ref="BZ112:BZ114" si="450">IF(D112=0,0,IF(D112&lt;$CA$7,ROUND(BY112/$CA$7,0),IF(D112=$CA$7,BY112-ROUND(BY112/$CA$7,0)*($CA$7-1),0)))</f>
        <v>0</v>
      </c>
      <c r="CA112" s="418">
        <f t="shared" ref="CA112:CA114" si="451">IF(D112&gt;=CA$68,BY112,ROUND(BY112/CA$68,0)*D112)</f>
        <v>0</v>
      </c>
      <c r="CB112" s="409">
        <f>'Ｈ22（2010）'!$AK$152</f>
        <v>0</v>
      </c>
      <c r="CC112" s="418">
        <f t="shared" ref="CC112:CC114" si="452">IF(D112=0,0,IF(D112&lt;$CD$7,ROUND(CB112/$CD$7,0),IF(D112=$CD$7,CB112-ROUND(CB112/$CD$7,0)*($CD$7-1),0)))</f>
        <v>0</v>
      </c>
      <c r="CD112" s="418">
        <f t="shared" ref="CD112:CD114" si="453">IF(D112&gt;=CD$68,CB112,ROUND(CB112/CD$68,0)*D112)</f>
        <v>0</v>
      </c>
      <c r="CE112" s="409">
        <f>'Ｈ22（2010）'!$AK$153</f>
        <v>0</v>
      </c>
      <c r="CF112" s="418">
        <f t="shared" ref="CF112:CF114" si="454">IF(D112=0,0,IF(D112&lt;$CG$7,ROUND(CE112/$CG$7,0),IF(D112=$CG$7,CE112-ROUND(CE112/$CG$7,0)*($CG$7-1),0)))</f>
        <v>0</v>
      </c>
      <c r="CG112" s="418">
        <f t="shared" ref="CG112:CG114" si="455">IF(D112&gt;=CG$68,CE112,ROUND(CE112/CG$68,0)*D112)</f>
        <v>0</v>
      </c>
      <c r="CH112" s="409">
        <f>'Ｈ22（2010）'!$AK$155</f>
        <v>0</v>
      </c>
      <c r="CI112" s="418">
        <f t="shared" ref="CI112:CI114" si="456">IF(D112=0,0,IF(D112&lt;$CJ$7,ROUND(CH112/$CJ$7,0),IF(D112=$CJ$7,CH112-ROUND(CH112/$CJ$7,0)*($CJ$7-1),0)))</f>
        <v>0</v>
      </c>
      <c r="CJ112" s="418">
        <f t="shared" ref="CJ112:CJ114" si="457">IF(D112&gt;=CJ$68,CH112,ROUND(CH112/CJ$68,0)*D112)</f>
        <v>0</v>
      </c>
      <c r="CK112" s="409">
        <f>'Ｈ22（2010）'!$AK$156</f>
        <v>0</v>
      </c>
      <c r="CL112" s="418">
        <f t="shared" ref="CL112:CL114" si="458">IF(D112=0,0,IF(D112&lt;$CM$7,ROUND(CK112/$CM$7,0),IF(D112=$CM$7,CK112-ROUND(CK112/$CM$7,0)*($CM$7-1),0)))</f>
        <v>0</v>
      </c>
      <c r="CM112" s="418">
        <f t="shared" ref="CM112:CM114" si="459">IF(D112&gt;=CM$68,CK112,ROUND(CK112/CM$68,0)*D112)</f>
        <v>0</v>
      </c>
      <c r="CN112" s="409">
        <f>'Ｈ22（2010）'!$AK$157</f>
        <v>0</v>
      </c>
      <c r="CO112" s="418">
        <f t="shared" ref="CO112:CO114" si="460">IF(D112=0,0,IF(D112&lt;$CP$7,ROUND(CN112/$CP$7,0),IF(D112=$CP$7,CN112-ROUND(CN112/$CP$7,0)*($CP$7-1),0)))</f>
        <v>0</v>
      </c>
      <c r="CP112" s="418">
        <f t="shared" ref="CP112:CP114" si="461">IF(D112&gt;=CP$68,CN112,ROUND(CN112/CP$68,0)*D112)</f>
        <v>0</v>
      </c>
      <c r="CQ112" s="409">
        <f>'Ｈ22（2010）'!$AK$158</f>
        <v>0</v>
      </c>
      <c r="CR112" s="418">
        <f t="shared" ref="CR112:CR114" si="462">IF(D112=0,0,IF(D112&lt;$CS$7,ROUND(CQ112/$CS$7,0),IF(D112=$CS$7,CQ112-ROUND(CQ112/$CS$7,0)*($CS$7-1),0)))</f>
        <v>0</v>
      </c>
      <c r="CS112" s="418">
        <f t="shared" ref="CS112:CS114" si="463">IF(D112&gt;=CS$68,CQ112,ROUND(CQ112/CS$68,0)*D112)</f>
        <v>0</v>
      </c>
      <c r="CT112" s="409">
        <f>'Ｈ22（2010）'!$AK$159</f>
        <v>0</v>
      </c>
      <c r="CU112" s="418">
        <f t="shared" ref="CU112:CU114" si="464">IF(D112=0,0,IF(D112&lt;$CV$7,ROUND(CT112/$CV$7,0),IF(D112=$CV$7,CT112-ROUND(CT112/$CV$7,0)*($CV$7-1),0)))</f>
        <v>0</v>
      </c>
      <c r="CV112" s="418">
        <f t="shared" ref="CV112:CV114" si="465">IF(D112&gt;=CV$68,CT112,ROUND(CT112/CV$68,0)*D112)</f>
        <v>0</v>
      </c>
      <c r="CW112" s="409">
        <f>'Ｈ22（2010）'!$AK$160</f>
        <v>0</v>
      </c>
      <c r="CX112" s="418">
        <f t="shared" ref="CX112:CX114" si="466">IF(D112=0,0,IF(D112&lt;$CY$7,ROUND(CW112/$CY$7,0),IF(D112=$CY$7,CW112-ROUND(CW112/$CY$7,0)*($CY$7-1),0)))</f>
        <v>0</v>
      </c>
      <c r="CY112" s="418">
        <f t="shared" ref="CY112:CY114" si="467">IF(D112&gt;=CY$68,CW112,ROUND(CW112/CY$68,0)*D112)</f>
        <v>0</v>
      </c>
      <c r="CZ112" s="409">
        <f>'Ｈ22（2010）'!$AK$161</f>
        <v>0</v>
      </c>
      <c r="DA112" s="418">
        <f t="shared" ref="DA112:DA114" si="468">IF(D112=0,0,IF(D112&lt;$DB$7,ROUND(CZ112/$DB$7,0),IF(D112=$DB$7,CZ112-ROUND(CZ112/$DB$7,0)*($DB$7-1),0)))</f>
        <v>0</v>
      </c>
      <c r="DB112" s="418">
        <f t="shared" ref="DB112:DB114" si="469">IF(D112&gt;=DB$68,CZ112,ROUND(CZ112/DB$68,0)*D112)</f>
        <v>0</v>
      </c>
      <c r="DC112" s="409">
        <f>'Ｈ22（2010）'!$AK$162</f>
        <v>0</v>
      </c>
      <c r="DD112" s="418">
        <f t="shared" ref="DD112:DD114" si="470">IF(D112=0,0,IF(D112&lt;$DE$7,ROUND(DC112/$DE$7,0),IF(D112=$DE$7,DC112-ROUND(DC112/$DE$7,0)*($DE$7-1),0)))</f>
        <v>0</v>
      </c>
      <c r="DE112" s="417">
        <f t="shared" ref="DE112:DE114" si="471">IF(D112&gt;=DE$68,DC112,ROUND(DC112/DE$68,0)*D112)</f>
        <v>0</v>
      </c>
      <c r="DF112" s="409">
        <f>'Ｈ22（2010）'!$AK$164</f>
        <v>0</v>
      </c>
      <c r="DG112" s="418">
        <f t="shared" ref="DG112:DG114" si="472">IF(D112=0,0,IF(D112&lt;$DH$7,ROUND(DF112/$DH$7,0),IF(D112=$DH$7,DF112-ROUND(DF112/$DH$7,0)*($DH$7-1),0)))</f>
        <v>0</v>
      </c>
      <c r="DH112" s="418">
        <f t="shared" ref="DH112:DH114" si="473">IF(D112&gt;=DH$68,DF112,ROUND(DF112/DH$68,0)*D112)</f>
        <v>0</v>
      </c>
      <c r="DI112" s="409">
        <f>'Ｈ22（2010）'!$AK$165</f>
        <v>1365</v>
      </c>
      <c r="DJ112" s="418">
        <f t="shared" ref="DJ112:DJ114" si="474">IF(D112=0,0,IF(D112&lt;$DK$7,ROUND(DI112/$DK$7,0),IF(D112=$DK$7,DI112-ROUND(DI112/$DK$7,0)*($DK$7-1),0)))</f>
        <v>137</v>
      </c>
      <c r="DK112" s="417">
        <f t="shared" ref="DK112:DK114" si="475">IF(D112&gt;=DK$68,DI112,ROUND(DI112/DK$68,0)*D112)</f>
        <v>274</v>
      </c>
      <c r="DL112" s="409">
        <f>'Ｈ22（2010）'!$AK$166</f>
        <v>0</v>
      </c>
      <c r="DM112" s="418">
        <f t="shared" ref="DM112:DM114" si="476">IF(D112=0,0,IF(D112&lt;$DN$7,ROUND(DL112/$DN$7,0),IF(D112=$DN$7,DL112-ROUND(DL112/$DN$7,0)*($DN$7-1),0)))</f>
        <v>0</v>
      </c>
      <c r="DN112" s="418">
        <f t="shared" ref="DN112:DN114" si="477">IF(D112&gt;=DN$68,DL112,ROUND(DL112/DN$68,0)*D112)</f>
        <v>0</v>
      </c>
      <c r="DO112" s="409">
        <f>'Ｈ22（2010）'!$AK$167</f>
        <v>0</v>
      </c>
      <c r="DP112" s="418">
        <f t="shared" ref="DP112:DP114" si="478">IF(D112=0,0,IF(D112&lt;$DQ$7,ROUND(DO112/$DQ$7,0),IF(D112=$DQ$7,DO112-ROUND(DO112/$DQ$7,0)*($DQ$7-1),0)))</f>
        <v>0</v>
      </c>
      <c r="DQ112" s="418">
        <f t="shared" ref="DQ112:DQ114" si="479">IF(D112&gt;=DQ$68,DO112,ROUND(DO112/DQ$68,0)*D112)</f>
        <v>0</v>
      </c>
      <c r="DR112" s="409">
        <f>'Ｈ22（2010）'!$AK$168</f>
        <v>0</v>
      </c>
      <c r="DS112" s="418">
        <f t="shared" ref="DS112:DS114" si="480">IF(D112=0,0,IF(D112&lt;$DT$7,ROUND(DR112/$DT$7,0),IF(D112=$DT$7,DR112-ROUND(DR112/$DT$7,0)*($DT$7-1),0)))</f>
        <v>0</v>
      </c>
      <c r="DT112" s="418">
        <f t="shared" ref="DT112:DT114" si="481">IF(D112&gt;=DT$68,DR112,ROUND(DR112/DT$68,0)*D112)</f>
        <v>0</v>
      </c>
      <c r="DU112" s="409">
        <f>'Ｈ22（2010）'!$AK$169</f>
        <v>0</v>
      </c>
      <c r="DV112" s="418">
        <f t="shared" ref="DV112:DV114" si="482">IF(D112=0,0,IF(D112&lt;$DW$7,ROUND(DU112/$DW$7,0),IF(D112=$DW$7,DU112-ROUND(DU112/$DW$7,0)*($DW$7-1),0)))</f>
        <v>0</v>
      </c>
      <c r="DW112" s="418">
        <f t="shared" ref="DW112:DW114" si="483">IF(D112&gt;=DW$68,DU112,ROUND(DU112/DW$68,0)*D112)</f>
        <v>0</v>
      </c>
      <c r="DX112" s="409">
        <f>'Ｈ22（2010）'!$AK$170</f>
        <v>0</v>
      </c>
      <c r="DY112" s="418">
        <f t="shared" ref="DY112:DY114" si="484">IF(D112=0,0,IF(D112&lt;$DZ$7,ROUND(DX112/$DZ$7,0),IF(D112=$DZ$7,DX112-ROUND(DX112/$DZ$7,0)*($DZ$7-1),0)))</f>
        <v>0</v>
      </c>
      <c r="DZ112" s="418">
        <f t="shared" ref="DZ112:DZ114" si="485">IF(D112&gt;=DZ$68,DX112,ROUND(DX112/DZ$68,0)*D112)</f>
        <v>0</v>
      </c>
      <c r="EA112" s="409">
        <f>'Ｈ22（2010）'!$AK$171</f>
        <v>0</v>
      </c>
      <c r="EB112" s="418">
        <f t="shared" ref="EB112:EB114" si="486">IF(D112=0,0,IF(D112&lt;$EC$7,ROUND(EA112/$EC$7,0),IF(D112=$EC$7,EA112-ROUND(EA112/$EC$7,0)*($EC$7-1),0)))</f>
        <v>0</v>
      </c>
      <c r="EC112" s="418">
        <f t="shared" ref="EC112:EC114" si="487">IF(D112&gt;=EC$68,EA112,ROUND(EA112/EC$68,0)*D112)</f>
        <v>0</v>
      </c>
      <c r="ED112" s="409">
        <f>'Ｈ22（2010）'!$AK$172</f>
        <v>0</v>
      </c>
      <c r="EE112" s="418">
        <f t="shared" ref="EE112:EE114" si="488">IF(D112=0,0,IF(D112&lt;$EF$7,ROUND(ED112/$EF$7,0),IF(D112=$EF$7,ED112-ROUND(ED112/$EF$7,0)*($EF$7-1),0)))</f>
        <v>0</v>
      </c>
      <c r="EF112" s="418">
        <f t="shared" ref="EF112:EF114" si="489">IF(D112&gt;=EF$68,ED112,ROUND(ED112/EF$68,0)*D112)</f>
        <v>0</v>
      </c>
      <c r="EG112" s="409">
        <f>'Ｈ22（2010）'!$AK$173</f>
        <v>0</v>
      </c>
      <c r="EH112" s="418">
        <f t="shared" ref="EH112:EH114" si="490">IF(D112=0,0,IF(D112&lt;$EI$7,ROUND(EG112/$EI$7,0),IF(D112=$EI$7,EG112-ROUND(EG112/$EI$7,0)*($EI$7-1),0)))</f>
        <v>0</v>
      </c>
      <c r="EI112" s="418">
        <f t="shared" ref="EI112:EI114" si="491">IF(D112&gt;=EI$68,EG112,ROUND(EG112/EI$68,0)*D112)</f>
        <v>0</v>
      </c>
      <c r="EJ112" s="409">
        <f>'Ｈ22（2010）'!$AK$174</f>
        <v>0</v>
      </c>
      <c r="EK112" s="418">
        <f t="shared" ref="EK112:EK114" si="492">IF(D112=0,0,IF(D112&lt;$EL$7,ROUND(EJ112/$EL$7,0),IF(D112=$EL$7,EJ112-ROUND(EJ112/$EL$7,0)*($EL$7-1),0)))</f>
        <v>0</v>
      </c>
      <c r="EL112" s="417">
        <f t="shared" ref="EL112:EL114" si="493">IF(D112&gt;=EL$68,EJ112,ROUND(EJ112/EL$68,0)*D112)</f>
        <v>0</v>
      </c>
      <c r="EM112" s="409">
        <f>'Ｈ22（2010）'!$AK$175</f>
        <v>0</v>
      </c>
      <c r="EN112" s="418">
        <f t="shared" ref="EN112:EN114" si="494">IF(D112=0,0,IF(D112&lt;$EO$7,ROUND(EM112/$EO$7,0),IF(D112=$EO$7,EM112-ROUND(EM112/$EO$7,0)*($EO$7-1),0)))</f>
        <v>0</v>
      </c>
      <c r="EO112" s="436">
        <f t="shared" ref="EO112:EO114" si="495">IF(D112&gt;=EO$68,EM112,ROUND(EM112/EO$68,0)*D112)</f>
        <v>0</v>
      </c>
      <c r="EP112" s="407">
        <f t="shared" ref="EP112:EP114" si="496">E112+H112+K112+N112+Q112+T112+W112+Z112+AC112+AF112+AI112+AL112+AO112+AR112+AU112+AX112+BA112+BD112+BG112+BJ112+BM112+BP112+BS112+BV112+BY112+CB112+CE112+CH112+CK112+CN112+CQ112+CT112+CW112+CZ112+DC112+DF112+DI112+DL112+DO112+DR112+DU112+DX112+EA112+ED112+EG112+EJ112+EM112</f>
        <v>14548</v>
      </c>
      <c r="EQ112" s="412">
        <f t="shared" ref="EQ112:EQ114" si="497">F112+I112+L112+O112+R112+U112+X112+AA112+AD112+AG112+AJ112+AM112+AP112+AS112+AV112+AY112+BB112+BE112+BH112+BK112+BN112+BQ112+BT112+BW112+BZ112+CC112+CF112+CI112+CL112+CO112+CR112+CU112+CX112+DA112+DD112+DG112+DJ112+DM112+DP112+DS112+DV112+DY112+EB112+EE112+EH112+EK112+EN112</f>
        <v>664</v>
      </c>
      <c r="ER112" s="410">
        <f t="shared" ref="ER112:ER114" si="498">G112+J112+M112+P112+S112+V112+Y112+AB112+AE112+AH112+AK112+AN112+AQ112+AT112+AW112+AZ112+BC112+BF112+BI112+BL112+BO112+BR112+BU112+BX112+CA112+CD112+CG112+CJ112+CM112+CP112+CS112+CV112+CY112+DB112+DE112+DH112+DK112+DN112+DQ112+DT112+DW112+DZ112+EC112+EF112+EI112+EL112+EO112</f>
        <v>1328</v>
      </c>
    </row>
    <row r="113" spans="1:148" ht="16.5" customHeight="1">
      <c r="A113" s="376"/>
      <c r="B113" s="413"/>
      <c r="C113" s="414">
        <v>23</v>
      </c>
      <c r="D113" s="415">
        <f>D115+1</f>
        <v>1</v>
      </c>
      <c r="E113" s="407">
        <f>'Ｈ23（2011）'!$AK$124</f>
        <v>0</v>
      </c>
      <c r="F113" s="418">
        <f t="shared" ref="F113" si="499">IF(D113=0,0,IF(D113&lt;$G$7,ROUND(E113/$G$7,0),IF(D113=$G$7,E113-ROUND(E113/$G$7,0)*($G$7-1),0)))</f>
        <v>0</v>
      </c>
      <c r="G113" s="418">
        <f t="shared" ref="G113" si="500">IF(D113&gt;=$G$68,E113,ROUND(E113/$G$68,0)*D113)</f>
        <v>0</v>
      </c>
      <c r="H113" s="409">
        <f>'Ｈ23（2011）'!$AK$125</f>
        <v>1427</v>
      </c>
      <c r="I113" s="418">
        <f t="shared" ref="I113" si="501">IF(D113=0,0,IF(D113&lt;$J$7,ROUND(H113/$J$7,0),IF(D113=$J$7,H113-ROUND(H113/$J$7,0)*($J$7-1),0)))</f>
        <v>57</v>
      </c>
      <c r="J113" s="417">
        <f t="shared" ref="J113" si="502">IF(D113&gt;=$J$68,H113,ROUND(H113/$J$68,0)*D113)</f>
        <v>57</v>
      </c>
      <c r="K113" s="409">
        <f>'Ｈ23（2011）'!$AK$127</f>
        <v>0</v>
      </c>
      <c r="L113" s="418">
        <f t="shared" ref="L113" si="503">IF(D113=0,0,IF(D113&lt;$M$7,ROUND(K113/$M$7,0),IF(D113=$M$7,K113-ROUND(K113/$M$7,0)*($M$7-1),0)))</f>
        <v>0</v>
      </c>
      <c r="M113" s="418">
        <f t="shared" ref="M113" si="504">IF(D113&gt;=$M$68,K113,ROUND(K113/$M$68,0)*D113)</f>
        <v>0</v>
      </c>
      <c r="N113" s="409">
        <f>'Ｈ23（2011）'!$AK$128</f>
        <v>0</v>
      </c>
      <c r="O113" s="418">
        <f t="shared" ref="O113" si="505">IF(D113=0,0,IF(D113&lt;$P$7,ROUND(N113/$P$7,0),IF(D113=$P$7,N113-ROUND(N113/$P$7,0)*($P$7-1),0)))</f>
        <v>0</v>
      </c>
      <c r="P113" s="417">
        <f t="shared" ref="P113" si="506">IF(D113&gt;=$P$68,N113,ROUND(N113/$P$68,0)*D113)</f>
        <v>0</v>
      </c>
      <c r="Q113" s="409">
        <f>'Ｈ23（2011）'!$AK$130</f>
        <v>0</v>
      </c>
      <c r="R113" s="418">
        <f t="shared" ref="R113" si="507">IF(D113=0,0,IF(D113&lt;$S$7,ROUND(Q113/$S$7,0),IF(D113=$S$7,Q113-ROUND(Q113/$S$7,0)*($S$7-1),0)))</f>
        <v>0</v>
      </c>
      <c r="S113" s="418">
        <f t="shared" ref="S113" si="508">IF(D113&gt;=S$68,Q113,ROUND(Q113/S$68,0)*D113)</f>
        <v>0</v>
      </c>
      <c r="T113" s="409">
        <f>'Ｈ23（2011）'!$AK$131</f>
        <v>11</v>
      </c>
      <c r="U113" s="418">
        <f t="shared" ref="U113" si="509">IF(D113=0,0,IF(D113&lt;$V$7,ROUND(T113/$V$7,0),IF(D113=$V$7,T113-ROUND(T113/$V$7,0)*($V$7-1),0)))</f>
        <v>0</v>
      </c>
      <c r="V113" s="418">
        <f t="shared" ref="V113" si="510">IF(D113&gt;=V$68,T113,ROUND(T113/V$68,0)*D113)</f>
        <v>0</v>
      </c>
      <c r="W113" s="409">
        <f>'Ｈ23（2011）'!$AK$132</f>
        <v>0</v>
      </c>
      <c r="X113" s="418">
        <f t="shared" ref="X113" si="511">IF(D113=0,0,IF(D113&lt;$Y$7,ROUND(W113/$Y$7,0),IF(D113=$Y$7,W113-ROUND(W113/$Y$7,0)*($Y$7-1),0)))</f>
        <v>0</v>
      </c>
      <c r="Y113" s="418">
        <f t="shared" ref="Y113" si="512">IF(D113&gt;=Y$68,W113,ROUND(W113/Y$68,0)*D113)</f>
        <v>0</v>
      </c>
      <c r="Z113" s="409">
        <f>'Ｈ23（2011）'!$AK$133</f>
        <v>0</v>
      </c>
      <c r="AA113" s="418">
        <f t="shared" ref="AA113" si="513">IF(D113=0,0,IF(D113&lt;$AB$7,ROUND(Z113/$AB$7,0),IF(D113=$AB$7,Z113-ROUND(Z113/$AB$7,0)*($AB$7-1),0)))</f>
        <v>0</v>
      </c>
      <c r="AB113" s="418">
        <f t="shared" ref="AB113" si="514">IF(D113&gt;=AB$68,Z113,ROUND(Z113/AB$68,0)*D113)</f>
        <v>0</v>
      </c>
      <c r="AC113" s="409">
        <f>'Ｈ23（2011）'!$AK$134</f>
        <v>0</v>
      </c>
      <c r="AD113" s="418">
        <f t="shared" ref="AD113" si="515">IF(D113=0,0,IF(D113&lt;$AE$7,ROUND(AC113/$AE$7,0),IF(D113=$AE$7,AC113-ROUND(AC113/$AE$7,0)*($AE$7-1),0)))</f>
        <v>0</v>
      </c>
      <c r="AE113" s="417">
        <f t="shared" ref="AE113" si="516">IF(D113&gt;=AE$68,AC113,ROUND(AC113/AE$68,0)*D113)</f>
        <v>0</v>
      </c>
      <c r="AF113" s="409">
        <f>'Ｈ23（2011）'!$AK$135</f>
        <v>0</v>
      </c>
      <c r="AG113" s="418">
        <f t="shared" ref="AG113" si="517">IF(D113=0,0,IF(D113&lt;$AH$7,ROUND(AF113/$AH$7,0),IF(D113=$AH$7,AF113-ROUND(AF113/$AH$7,0)*($AH$7-1),0)))</f>
        <v>0</v>
      </c>
      <c r="AH113" s="417">
        <f t="shared" ref="AH113" si="518">IF(D113&gt;=AH$68,AF113,ROUND(AF113/AH$68,0)*D113)</f>
        <v>0</v>
      </c>
      <c r="AI113" s="409">
        <f>'Ｈ23（2011）'!$AK$136</f>
        <v>2618</v>
      </c>
      <c r="AJ113" s="418">
        <f t="shared" ref="AJ113" si="519">IF(D113=0,0,IF(D113&lt;$AK$7,ROUND(AI113/$AK$7,0),IF(D113=$AK$7,AI113-ROUND(AI113/$AK$7,0)*($AK$7-1),0)))</f>
        <v>105</v>
      </c>
      <c r="AK113" s="418">
        <f t="shared" ref="AK113" si="520">IF(D113&gt;=AK$68,AI113,ROUND(AI113/AK$68,0)*D113)</f>
        <v>105</v>
      </c>
      <c r="AL113" s="409">
        <f>'Ｈ23（2011）'!$AK$137</f>
        <v>0</v>
      </c>
      <c r="AM113" s="418">
        <f t="shared" ref="AM113" si="521">IF(D113=0,0,IF(D113&lt;$AN$7,ROUND(AL113/$AN$7,0),IF(D113=$AN$7,AL113-ROUND(AL113/$AN$7,0)*($AN$7-1),0)))</f>
        <v>0</v>
      </c>
      <c r="AN113" s="418">
        <f t="shared" ref="AN113" si="522">IF(D113&gt;=AN$68,AL113,ROUND(AL113/AN$68,0)*D113)</f>
        <v>0</v>
      </c>
      <c r="AO113" s="409">
        <f>'Ｈ23（2011）'!$AK$138</f>
        <v>0</v>
      </c>
      <c r="AP113" s="418">
        <f t="shared" ref="AP113" si="523">IF(D113=0,0,IF(D113&lt;$AQ$7,ROUND(AO113/$AQ$7,0),IF(D113=$AQ$7,AO113-ROUND(AO113/$AQ$7,0)*($AQ$7-1),0)))</f>
        <v>0</v>
      </c>
      <c r="AQ113" s="418">
        <f t="shared" ref="AQ113" si="524">IF(D113&gt;=AQ$68,AO113,ROUND(AO113/AQ$68,0)*D113)</f>
        <v>0</v>
      </c>
      <c r="AR113" s="409">
        <f>'Ｈ23（2011）'!$AK$139</f>
        <v>0</v>
      </c>
      <c r="AS113" s="418">
        <f t="shared" ref="AS113" si="525">IF(D113=0,0,IF(D113&lt;$AT$7,ROUND(AR113/$AT$7,0),IF(D113=$AT$7,AR113-ROUND(AR113/$AT$7,0)*($AT$7-1),0)))</f>
        <v>0</v>
      </c>
      <c r="AT113" s="418">
        <f t="shared" ref="AT113" si="526">IF(D113&gt;=AT$68,AR113,ROUND(AR113/AT$68,0)*D113)</f>
        <v>0</v>
      </c>
      <c r="AU113" s="409">
        <f>'Ｈ23（2011）'!$AK$140</f>
        <v>0</v>
      </c>
      <c r="AV113" s="418">
        <f t="shared" ref="AV113" si="527">IF(D113=0,0,IF(D113&lt;$AW$7,ROUND(AU113/$AW$7,0),IF(D113=$AW$7,AU113-ROUND(AU113/$AW$7,0)*($AW$7-1),0)))</f>
        <v>0</v>
      </c>
      <c r="AW113" s="418">
        <f t="shared" ref="AW113" si="528">IF(D113&gt;=AW$68,AU113,ROUND(AU113/AW$68,0)*D113)</f>
        <v>0</v>
      </c>
      <c r="AX113" s="409">
        <f>'Ｈ23（2011）'!$AK$141</f>
        <v>0</v>
      </c>
      <c r="AY113" s="418">
        <f t="shared" ref="AY113" si="529">IF(D113=0,0,IF(D113&lt;$AZ$7,ROUND(AX113/$AZ$7,0),IF(D113=$AZ$7,AX113-ROUND(AX113/$AZ$7,0)*($AZ$7-1),0)))</f>
        <v>0</v>
      </c>
      <c r="AZ113" s="418">
        <f t="shared" ref="AZ113" si="530">IF(D113&gt;=AZ$68,AX113,ROUND(AX113/AZ$68,0)*D113)</f>
        <v>0</v>
      </c>
      <c r="BA113" s="409">
        <f>'Ｈ23（2011）'!$AK$142</f>
        <v>0</v>
      </c>
      <c r="BB113" s="418">
        <f t="shared" ref="BB113" si="531">IF(D113=0,0,IF(D113&lt;$BC$7,ROUND(BA113/$BC$7,0),IF(D113=$BC$7,BA113-ROUND(BA113/$BC$7,0)*($BC$7-1),0)))</f>
        <v>0</v>
      </c>
      <c r="BC113" s="418">
        <f t="shared" ref="BC113" si="532">IF(D113&gt;=BC$68,BA113,ROUND(BA113/BC$68,0)*D113)</f>
        <v>0</v>
      </c>
      <c r="BD113" s="409">
        <f>'Ｈ23（2011）'!$AK$143</f>
        <v>2213</v>
      </c>
      <c r="BE113" s="418">
        <f t="shared" ref="BE113" si="533">IF(D113=0,0,IF(D113&lt;$BF$7,ROUND(BD113/$BF$7,0),IF(D113=$BF$7,BD113-ROUND(BD113/$BF$7,0)*($BF$7-1),0)))</f>
        <v>89</v>
      </c>
      <c r="BF113" s="417">
        <f t="shared" ref="BF113" si="534">IF(D113&gt;=BF$68,BD113,ROUND(BD113/BF$68,0)*D113)</f>
        <v>89</v>
      </c>
      <c r="BG113" s="409">
        <f>'Ｈ23（2011）'!$AK$145</f>
        <v>0</v>
      </c>
      <c r="BH113" s="418">
        <f t="shared" ref="BH113" si="535">IF(D113=0,0,IF(D113&lt;$BI$7,ROUND(BG113/$BI$7,0),IF(D113=$BI$7,BG113-ROUND(BG113/$BI$7,0)*($BI$7-1),0)))</f>
        <v>0</v>
      </c>
      <c r="BI113" s="418">
        <f t="shared" ref="BI113" si="536">IF(D113&gt;=BI$68,BG113,ROUND(BG113/BI$68,0)*D113)</f>
        <v>0</v>
      </c>
      <c r="BJ113" s="409">
        <f>'Ｈ23（2011）'!$AK$146</f>
        <v>0</v>
      </c>
      <c r="BK113" s="418">
        <f t="shared" ref="BK113" si="537">IF(D113=0,0,IF(D113&lt;$BL$7,ROUND(BJ113/$BL$7,0),IF(D113=$BL$7,BJ113-ROUND(BJ113/$BL$7,0)*($BL$7-1),0)))</f>
        <v>0</v>
      </c>
      <c r="BL113" s="418">
        <f t="shared" ref="BL113" si="538">IF(D113&gt;=BL$68,BJ113,ROUND(BJ113/BL$68,0)*D113)</f>
        <v>0</v>
      </c>
      <c r="BM113" s="409">
        <f>'Ｈ23（2011）'!$AK$147</f>
        <v>0</v>
      </c>
      <c r="BN113" s="418">
        <f t="shared" ref="BN113" si="539">IF(D113=0,0,IF(D113&lt;$BO$7,ROUND(BM113/$BO$7,0),IF(D113=$BO$7,BM113-ROUND(BM113/$BO$7,0)*($BO$7-1),0)))</f>
        <v>0</v>
      </c>
      <c r="BO113" s="417">
        <f t="shared" ref="BO113" si="540">IF(D113&gt;=BO$68,BM113,ROUND(BM113/BO$68,0)*D113)</f>
        <v>0</v>
      </c>
      <c r="BP113" s="407">
        <f>'Ｈ23（2011）'!$AK$148</f>
        <v>0</v>
      </c>
      <c r="BQ113" s="418">
        <f t="shared" ref="BQ113" si="541">IF(D113=0,0,IF(D113&lt;$BR$7,ROUND(BP113/$BR$7,0),IF(D113=$BR$7,BP113-ROUND(BP113/$BR$7,0)*($BR$7-1),0)))</f>
        <v>0</v>
      </c>
      <c r="BR113" s="418">
        <f t="shared" ref="BR113" si="542">IF(D113&gt;=BR$68,BP113,ROUND(BP113/BR$68,0)*D113)</f>
        <v>0</v>
      </c>
      <c r="BS113" s="409">
        <f>'Ｈ23（2011）'!$AK$149</f>
        <v>0</v>
      </c>
      <c r="BT113" s="418">
        <f t="shared" ref="BT113" si="543">IF(D113=0,0,IF(D113&lt;$BU$7,ROUND(BS113/$BU$7,0),IF(D113=$BU$7,BS113-ROUND(BS113/$BU$7,0)*($BU$7-1),0)))</f>
        <v>0</v>
      </c>
      <c r="BU113" s="418">
        <f t="shared" ref="BU113" si="544">IF(D113&gt;=BU$68,BS113,ROUND(BS113/BU$68,0)*D113)</f>
        <v>0</v>
      </c>
      <c r="BV113" s="409">
        <f>'Ｈ23（2011）'!$AK$150</f>
        <v>0</v>
      </c>
      <c r="BW113" s="418">
        <f t="shared" ref="BW113" si="545">IF(D113=0,0,IF(D113&lt;$BX$7,ROUND(BV113/$BX$7,0),IF(D113=$BX$7,BV113-ROUND(BV113/$BX$7,0)*($BX$7-1),0)))</f>
        <v>0</v>
      </c>
      <c r="BX113" s="418">
        <f t="shared" ref="BX113" si="546">IF(D113&gt;=BX$68,BV113,ROUND(BV113/BX$68,0)*D113)</f>
        <v>0</v>
      </c>
      <c r="BY113" s="409">
        <f>'Ｈ23（2011）'!$AK$151</f>
        <v>0</v>
      </c>
      <c r="BZ113" s="418">
        <f t="shared" ref="BZ113" si="547">IF(D113=0,0,IF(D113&lt;$CA$7,ROUND(BY113/$CA$7,0),IF(D113=$CA$7,BY113-ROUND(BY113/$CA$7,0)*($CA$7-1),0)))</f>
        <v>0</v>
      </c>
      <c r="CA113" s="418">
        <f t="shared" ref="CA113" si="548">IF(D113&gt;=CA$68,BY113,ROUND(BY113/CA$68,0)*D113)</f>
        <v>0</v>
      </c>
      <c r="CB113" s="409">
        <f>'Ｈ23（2011）'!$AK$152</f>
        <v>0</v>
      </c>
      <c r="CC113" s="418">
        <f t="shared" ref="CC113" si="549">IF(D113=0,0,IF(D113&lt;$CD$7,ROUND(CB113/$CD$7,0),IF(D113=$CD$7,CB113-ROUND(CB113/$CD$7,0)*($CD$7-1),0)))</f>
        <v>0</v>
      </c>
      <c r="CD113" s="418">
        <f t="shared" ref="CD113" si="550">IF(D113&gt;=CD$68,CB113,ROUND(CB113/CD$68,0)*D113)</f>
        <v>0</v>
      </c>
      <c r="CE113" s="409">
        <f>'Ｈ23（2011）'!$AK$153</f>
        <v>0</v>
      </c>
      <c r="CF113" s="418">
        <f t="shared" ref="CF113" si="551">IF(D113=0,0,IF(D113&lt;$CG$7,ROUND(CE113/$CG$7,0),IF(D113=$CG$7,CE113-ROUND(CE113/$CG$7,0)*($CG$7-1),0)))</f>
        <v>0</v>
      </c>
      <c r="CG113" s="418">
        <f t="shared" ref="CG113" si="552">IF(D113&gt;=CG$68,CE113,ROUND(CE113/CG$68,0)*D113)</f>
        <v>0</v>
      </c>
      <c r="CH113" s="409">
        <f>'Ｈ23（2011）'!$AK$155</f>
        <v>0</v>
      </c>
      <c r="CI113" s="418">
        <f t="shared" ref="CI113" si="553">IF(D113=0,0,IF(D113&lt;$CJ$7,ROUND(CH113/$CJ$7,0),IF(D113=$CJ$7,CH113-ROUND(CH113/$CJ$7,0)*($CJ$7-1),0)))</f>
        <v>0</v>
      </c>
      <c r="CJ113" s="418">
        <f t="shared" ref="CJ113" si="554">IF(D113&gt;=CJ$68,CH113,ROUND(CH113/CJ$68,0)*D113)</f>
        <v>0</v>
      </c>
      <c r="CK113" s="409">
        <f>'Ｈ23（2011）'!$AK$156</f>
        <v>0</v>
      </c>
      <c r="CL113" s="418">
        <f t="shared" ref="CL113" si="555">IF(D113=0,0,IF(D113&lt;$CM$7,ROUND(CK113/$CM$7,0),IF(D113=$CM$7,CK113-ROUND(CK113/$CM$7,0)*($CM$7-1),0)))</f>
        <v>0</v>
      </c>
      <c r="CM113" s="418">
        <f t="shared" ref="CM113" si="556">IF(D113&gt;=CM$68,CK113,ROUND(CK113/CM$68,0)*D113)</f>
        <v>0</v>
      </c>
      <c r="CN113" s="409">
        <f>'Ｈ23（2011）'!$AK$157</f>
        <v>0</v>
      </c>
      <c r="CO113" s="418">
        <f t="shared" ref="CO113" si="557">IF(D113=0,0,IF(D113&lt;$CP$7,ROUND(CN113/$CP$7,0),IF(D113=$CP$7,CN113-ROUND(CN113/$CP$7,0)*($CP$7-1),0)))</f>
        <v>0</v>
      </c>
      <c r="CP113" s="418">
        <f t="shared" ref="CP113" si="558">IF(D113&gt;=CP$68,CN113,ROUND(CN113/CP$68,0)*D113)</f>
        <v>0</v>
      </c>
      <c r="CQ113" s="409">
        <f>'Ｈ23（2011）'!$AK$158</f>
        <v>0</v>
      </c>
      <c r="CR113" s="418">
        <f t="shared" ref="CR113" si="559">IF(D113=0,0,IF(D113&lt;$CS$7,ROUND(CQ113/$CS$7,0),IF(D113=$CS$7,CQ113-ROUND(CQ113/$CS$7,0)*($CS$7-1),0)))</f>
        <v>0</v>
      </c>
      <c r="CS113" s="418">
        <f t="shared" ref="CS113" si="560">IF(D113&gt;=CS$68,CQ113,ROUND(CQ113/CS$68,0)*D113)</f>
        <v>0</v>
      </c>
      <c r="CT113" s="409">
        <f>'Ｈ23（2011）'!$AK$159</f>
        <v>0</v>
      </c>
      <c r="CU113" s="418">
        <f t="shared" ref="CU113" si="561">IF(D113=0,0,IF(D113&lt;$CV$7,ROUND(CT113/$CV$7,0),IF(D113=$CV$7,CT113-ROUND(CT113/$CV$7,0)*($CV$7-1),0)))</f>
        <v>0</v>
      </c>
      <c r="CV113" s="418">
        <f t="shared" ref="CV113" si="562">IF(D113&gt;=CV$68,CT113,ROUND(CT113/CV$68,0)*D113)</f>
        <v>0</v>
      </c>
      <c r="CW113" s="409">
        <f>'Ｈ23（2011）'!$AK$160</f>
        <v>0</v>
      </c>
      <c r="CX113" s="418">
        <f t="shared" ref="CX113" si="563">IF(D113=0,0,IF(D113&lt;$CY$7,ROUND(CW113/$CY$7,0),IF(D113=$CY$7,CW113-ROUND(CW113/$CY$7,0)*($CY$7-1),0)))</f>
        <v>0</v>
      </c>
      <c r="CY113" s="418">
        <f t="shared" ref="CY113" si="564">IF(D113&gt;=CY$68,CW113,ROUND(CW113/CY$68,0)*D113)</f>
        <v>0</v>
      </c>
      <c r="CZ113" s="409">
        <f>'Ｈ23（2011）'!$AK$161</f>
        <v>0</v>
      </c>
      <c r="DA113" s="418">
        <f t="shared" ref="DA113" si="565">IF(D113=0,0,IF(D113&lt;$DB$7,ROUND(CZ113/$DB$7,0),IF(D113=$DB$7,CZ113-ROUND(CZ113/$DB$7,0)*($DB$7-1),0)))</f>
        <v>0</v>
      </c>
      <c r="DB113" s="418">
        <f t="shared" ref="DB113" si="566">IF(D113&gt;=DB$68,CZ113,ROUND(CZ113/DB$68,0)*D113)</f>
        <v>0</v>
      </c>
      <c r="DC113" s="409">
        <f>'Ｈ23（2011）'!$AK$162</f>
        <v>0</v>
      </c>
      <c r="DD113" s="418">
        <f t="shared" ref="DD113" si="567">IF(D113=0,0,IF(D113&lt;$DE$7,ROUND(DC113/$DE$7,0),IF(D113=$DE$7,DC113-ROUND(DC113/$DE$7,0)*($DE$7-1),0)))</f>
        <v>0</v>
      </c>
      <c r="DE113" s="417">
        <f t="shared" ref="DE113" si="568">IF(D113&gt;=DE$68,DC113,ROUND(DC113/DE$68,0)*D113)</f>
        <v>0</v>
      </c>
      <c r="DF113" s="409">
        <f>'Ｈ23（2011）'!$AK$164</f>
        <v>0</v>
      </c>
      <c r="DG113" s="418">
        <f t="shared" ref="DG113" si="569">IF(D113=0,0,IF(D113&lt;$DH$7,ROUND(DF113/$DH$7,0),IF(D113=$DH$7,DF113-ROUND(DF113/$DH$7,0)*($DH$7-1),0)))</f>
        <v>0</v>
      </c>
      <c r="DH113" s="418">
        <f t="shared" ref="DH113" si="570">IF(D113&gt;=DH$68,DF113,ROUND(DF113/DH$68,0)*D113)</f>
        <v>0</v>
      </c>
      <c r="DI113" s="409">
        <f>'Ｈ23（2011）'!$AK$165</f>
        <v>7004</v>
      </c>
      <c r="DJ113" s="418">
        <f t="shared" ref="DJ113" si="571">IF(D113=0,0,IF(D113&lt;$DK$7,ROUND(DI113/$DK$7,0),IF(D113=$DK$7,DI113-ROUND(DI113/$DK$7,0)*($DK$7-1),0)))</f>
        <v>700</v>
      </c>
      <c r="DK113" s="417">
        <f t="shared" ref="DK113" si="572">IF(D113&gt;=DK$68,DI113,ROUND(DI113/DK$68,0)*D113)</f>
        <v>700</v>
      </c>
      <c r="DL113" s="409">
        <f>'Ｈ23（2011）'!$AK$166</f>
        <v>0</v>
      </c>
      <c r="DM113" s="418">
        <f t="shared" ref="DM113" si="573">IF(D113=0,0,IF(D113&lt;$DN$7,ROUND(DL113/$DN$7,0),IF(D113=$DN$7,DL113-ROUND(DL113/$DN$7,0)*($DN$7-1),0)))</f>
        <v>0</v>
      </c>
      <c r="DN113" s="418">
        <f t="shared" ref="DN113" si="574">IF(D113&gt;=DN$68,DL113,ROUND(DL113/DN$68,0)*D113)</f>
        <v>0</v>
      </c>
      <c r="DO113" s="409">
        <f>'Ｈ23（2011）'!$AK$167</f>
        <v>0</v>
      </c>
      <c r="DP113" s="418">
        <f t="shared" ref="DP113" si="575">IF(D113=0,0,IF(D113&lt;$DQ$7,ROUND(DO113/$DQ$7,0),IF(D113=$DQ$7,DO113-ROUND(DO113/$DQ$7,0)*($DQ$7-1),0)))</f>
        <v>0</v>
      </c>
      <c r="DQ113" s="418">
        <f t="shared" ref="DQ113" si="576">IF(D113&gt;=DQ$68,DO113,ROUND(DO113/DQ$68,0)*D113)</f>
        <v>0</v>
      </c>
      <c r="DR113" s="409">
        <f>'Ｈ23（2011）'!$AK$168</f>
        <v>0</v>
      </c>
      <c r="DS113" s="418">
        <f t="shared" ref="DS113" si="577">IF(D113=0,0,IF(D113&lt;$DT$7,ROUND(DR113/$DT$7,0),IF(D113=$DT$7,DR113-ROUND(DR113/$DT$7,0)*($DT$7-1),0)))</f>
        <v>0</v>
      </c>
      <c r="DT113" s="418">
        <f t="shared" ref="DT113" si="578">IF(D113&gt;=DT$68,DR113,ROUND(DR113/DT$68,0)*D113)</f>
        <v>0</v>
      </c>
      <c r="DU113" s="409">
        <f>'Ｈ23（2011）'!$AK$169</f>
        <v>0</v>
      </c>
      <c r="DV113" s="418">
        <f t="shared" ref="DV113" si="579">IF(D113=0,0,IF(D113&lt;$DW$7,ROUND(DU113/$DW$7,0),IF(D113=$DW$7,DU113-ROUND(DU113/$DW$7,0)*($DW$7-1),0)))</f>
        <v>0</v>
      </c>
      <c r="DW113" s="418">
        <f t="shared" ref="DW113" si="580">IF(D113&gt;=DW$68,DU113,ROUND(DU113/DW$68,0)*D113)</f>
        <v>0</v>
      </c>
      <c r="DX113" s="409">
        <f>'Ｈ23（2011）'!$AK$170</f>
        <v>0</v>
      </c>
      <c r="DY113" s="418">
        <f t="shared" ref="DY113" si="581">IF(D113=0,0,IF(D113&lt;$DZ$7,ROUND(DX113/$DZ$7,0),IF(D113=$DZ$7,DX113-ROUND(DX113/$DZ$7,0)*($DZ$7-1),0)))</f>
        <v>0</v>
      </c>
      <c r="DZ113" s="418">
        <f t="shared" ref="DZ113" si="582">IF(D113&gt;=DZ$68,DX113,ROUND(DX113/DZ$68,0)*D113)</f>
        <v>0</v>
      </c>
      <c r="EA113" s="409">
        <f>'Ｈ23（2011）'!$AK$171</f>
        <v>0</v>
      </c>
      <c r="EB113" s="418">
        <f t="shared" ref="EB113" si="583">IF(D113=0,0,IF(D113&lt;$EC$7,ROUND(EA113/$EC$7,0),IF(D113=$EC$7,EA113-ROUND(EA113/$EC$7,0)*($EC$7-1),0)))</f>
        <v>0</v>
      </c>
      <c r="EC113" s="418">
        <f t="shared" ref="EC113" si="584">IF(D113&gt;=EC$68,EA113,ROUND(EA113/EC$68,0)*D113)</f>
        <v>0</v>
      </c>
      <c r="ED113" s="409">
        <f>'Ｈ23（2011）'!$AK$172</f>
        <v>0</v>
      </c>
      <c r="EE113" s="418">
        <f t="shared" ref="EE113" si="585">IF(D113=0,0,IF(D113&lt;$EF$7,ROUND(ED113/$EF$7,0),IF(D113=$EF$7,ED113-ROUND(ED113/$EF$7,0)*($EF$7-1),0)))</f>
        <v>0</v>
      </c>
      <c r="EF113" s="418">
        <f t="shared" ref="EF113" si="586">IF(D113&gt;=EF$68,ED113,ROUND(ED113/EF$68,0)*D113)</f>
        <v>0</v>
      </c>
      <c r="EG113" s="409">
        <f>'Ｈ23（2011）'!$AK$173</f>
        <v>0</v>
      </c>
      <c r="EH113" s="418">
        <f t="shared" ref="EH113" si="587">IF(D113=0,0,IF(D113&lt;$EI$7,ROUND(EG113/$EI$7,0),IF(D113=$EI$7,EG113-ROUND(EG113/$EI$7,0)*($EI$7-1),0)))</f>
        <v>0</v>
      </c>
      <c r="EI113" s="418">
        <f t="shared" ref="EI113" si="588">IF(D113&gt;=EI$68,EG113,ROUND(EG113/EI$68,0)*D113)</f>
        <v>0</v>
      </c>
      <c r="EJ113" s="409">
        <f>'Ｈ23（2011）'!$AK$174</f>
        <v>0</v>
      </c>
      <c r="EK113" s="418">
        <f t="shared" ref="EK113" si="589">IF(D113=0,0,IF(D113&lt;$EL$7,ROUND(EJ113/$EL$7,0),IF(D113=$EL$7,EJ113-ROUND(EJ113/$EL$7,0)*($EL$7-1),0)))</f>
        <v>0</v>
      </c>
      <c r="EL113" s="417">
        <f t="shared" ref="EL113" si="590">IF(D113&gt;=EL$68,EJ113,ROUND(EJ113/EL$68,0)*D113)</f>
        <v>0</v>
      </c>
      <c r="EM113" s="409">
        <f>'Ｈ23（2011）'!$AK$175</f>
        <v>0</v>
      </c>
      <c r="EN113" s="418">
        <f t="shared" ref="EN113" si="591">IF(D113=0,0,IF(D113&lt;$EO$7,ROUND(EM113/$EO$7,0),IF(D113=$EO$7,EM113-ROUND(EM113/$EO$7,0)*($EO$7-1),0)))</f>
        <v>0</v>
      </c>
      <c r="EO113" s="436">
        <f t="shared" ref="EO113" si="592">IF(D113&gt;=EO$68,EM113,ROUND(EM113/EO$68,0)*D113)</f>
        <v>0</v>
      </c>
      <c r="EP113" s="407">
        <f t="shared" ref="EP113" si="593">E113+H113+K113+N113+Q113+T113+W113+Z113+AC113+AF113+AI113+AL113+AO113+AR113+AU113+AX113+BA113+BD113+BG113+BJ113+BM113+BP113+BS113+BV113+BY113+CB113+CE113+CH113+CK113+CN113+CQ113+CT113+CW113+CZ113+DC113+DF113+DI113+DL113+DO113+DR113+DU113+DX113+EA113+ED113+EG113+EJ113+EM113</f>
        <v>13273</v>
      </c>
      <c r="EQ113" s="412">
        <f t="shared" ref="EQ113" si="594">F113+I113+L113+O113+R113+U113+X113+AA113+AD113+AG113+AJ113+AM113+AP113+AS113+AV113+AY113+BB113+BE113+BH113+BK113+BN113+BQ113+BT113+BW113+BZ113+CC113+CF113+CI113+CL113+CO113+CR113+CU113+CX113+DA113+DD113+DG113+DJ113+DM113+DP113+DS113+DV113+DY113+EB113+EE113+EH113+EK113+EN113</f>
        <v>951</v>
      </c>
      <c r="ER113" s="410">
        <f t="shared" ref="ER113" si="595">G113+J113+M113+P113+S113+V113+Y113+AB113+AE113+AH113+AK113+AN113+AQ113+AT113+AW113+AZ113+BC113+BF113+BI113+BL113+BO113+BR113+BU113+BX113+CA113+CD113+CG113+CJ113+CM113+CP113+CS113+CV113+CY113+DB113+DE113+DH113+DK113+DN113+DQ113+DT113+DW113+DZ113+EC113+EF113+EI113+EL113+EO113</f>
        <v>951</v>
      </c>
    </row>
    <row r="114" spans="1:148" ht="16.5" customHeight="1" thickBot="1">
      <c r="A114" s="376"/>
      <c r="B114" s="413"/>
      <c r="C114" s="414">
        <v>24</v>
      </c>
      <c r="D114" s="415">
        <v>0</v>
      </c>
      <c r="E114" s="407">
        <f>'Ｈ24（2012）'!$AK$124</f>
        <v>0</v>
      </c>
      <c r="F114" s="418">
        <f t="shared" si="402"/>
        <v>0</v>
      </c>
      <c r="G114" s="418">
        <f t="shared" si="403"/>
        <v>0</v>
      </c>
      <c r="H114" s="409">
        <f>'Ｈ24（2012）'!$AK$125</f>
        <v>1435</v>
      </c>
      <c r="I114" s="418">
        <f t="shared" si="404"/>
        <v>0</v>
      </c>
      <c r="J114" s="417">
        <f t="shared" si="405"/>
        <v>0</v>
      </c>
      <c r="K114" s="409">
        <f>'Ｈ24（2012）'!$AK$127</f>
        <v>0</v>
      </c>
      <c r="L114" s="418">
        <f t="shared" si="406"/>
        <v>0</v>
      </c>
      <c r="M114" s="418">
        <f t="shared" si="407"/>
        <v>0</v>
      </c>
      <c r="N114" s="409">
        <f>'Ｈ24（2012）'!$AK$128</f>
        <v>0</v>
      </c>
      <c r="O114" s="418">
        <f t="shared" si="408"/>
        <v>0</v>
      </c>
      <c r="P114" s="417">
        <f t="shared" si="409"/>
        <v>0</v>
      </c>
      <c r="Q114" s="409">
        <f>'Ｈ24（2012）'!$AK$130</f>
        <v>0</v>
      </c>
      <c r="R114" s="418">
        <f t="shared" si="410"/>
        <v>0</v>
      </c>
      <c r="S114" s="418">
        <f t="shared" si="411"/>
        <v>0</v>
      </c>
      <c r="T114" s="409">
        <f>'Ｈ24（2012）'!$AK$131</f>
        <v>9</v>
      </c>
      <c r="U114" s="418">
        <f t="shared" si="412"/>
        <v>0</v>
      </c>
      <c r="V114" s="418">
        <f t="shared" si="413"/>
        <v>0</v>
      </c>
      <c r="W114" s="409">
        <f>'Ｈ24（2012）'!$AK$132</f>
        <v>0</v>
      </c>
      <c r="X114" s="418">
        <f t="shared" si="414"/>
        <v>0</v>
      </c>
      <c r="Y114" s="418">
        <f t="shared" si="415"/>
        <v>0</v>
      </c>
      <c r="Z114" s="409">
        <f>'Ｈ24（2012）'!$AK$133</f>
        <v>0</v>
      </c>
      <c r="AA114" s="418">
        <f t="shared" si="416"/>
        <v>0</v>
      </c>
      <c r="AB114" s="418">
        <f t="shared" si="417"/>
        <v>0</v>
      </c>
      <c r="AC114" s="409">
        <f>'Ｈ24（2012）'!$AK$134</f>
        <v>0</v>
      </c>
      <c r="AD114" s="418">
        <f t="shared" si="418"/>
        <v>0</v>
      </c>
      <c r="AE114" s="417">
        <f t="shared" si="419"/>
        <v>0</v>
      </c>
      <c r="AF114" s="409">
        <f>'Ｈ24（2012）'!$AK$135</f>
        <v>0</v>
      </c>
      <c r="AG114" s="418">
        <f t="shared" si="420"/>
        <v>0</v>
      </c>
      <c r="AH114" s="417">
        <f t="shared" si="421"/>
        <v>0</v>
      </c>
      <c r="AI114" s="409">
        <f>'Ｈ24（2012）'!$AK$136</f>
        <v>300</v>
      </c>
      <c r="AJ114" s="418">
        <f t="shared" si="422"/>
        <v>0</v>
      </c>
      <c r="AK114" s="418">
        <f t="shared" si="423"/>
        <v>0</v>
      </c>
      <c r="AL114" s="409">
        <f>'Ｈ24（2012）'!$AK$137</f>
        <v>0</v>
      </c>
      <c r="AM114" s="418">
        <f t="shared" si="424"/>
        <v>0</v>
      </c>
      <c r="AN114" s="418">
        <f t="shared" si="425"/>
        <v>0</v>
      </c>
      <c r="AO114" s="409">
        <f>'Ｈ24（2012）'!$AK$138</f>
        <v>0</v>
      </c>
      <c r="AP114" s="418">
        <f t="shared" si="426"/>
        <v>0</v>
      </c>
      <c r="AQ114" s="418">
        <f t="shared" si="427"/>
        <v>0</v>
      </c>
      <c r="AR114" s="409">
        <f>'Ｈ24（2012）'!$AK$139</f>
        <v>0</v>
      </c>
      <c r="AS114" s="418">
        <f t="shared" si="428"/>
        <v>0</v>
      </c>
      <c r="AT114" s="418">
        <f t="shared" si="429"/>
        <v>0</v>
      </c>
      <c r="AU114" s="409">
        <f>'Ｈ24（2012）'!$AK$140</f>
        <v>0</v>
      </c>
      <c r="AV114" s="418">
        <f t="shared" si="430"/>
        <v>0</v>
      </c>
      <c r="AW114" s="418">
        <f t="shared" si="431"/>
        <v>0</v>
      </c>
      <c r="AX114" s="409">
        <f>'Ｈ24（2012）'!$AK$141</f>
        <v>0</v>
      </c>
      <c r="AY114" s="418">
        <f t="shared" si="432"/>
        <v>0</v>
      </c>
      <c r="AZ114" s="418">
        <f t="shared" si="433"/>
        <v>0</v>
      </c>
      <c r="BA114" s="409">
        <f>'Ｈ24（2012）'!$AK$142</f>
        <v>0</v>
      </c>
      <c r="BB114" s="418">
        <f t="shared" si="434"/>
        <v>0</v>
      </c>
      <c r="BC114" s="418">
        <f t="shared" si="435"/>
        <v>0</v>
      </c>
      <c r="BD114" s="409">
        <f>'Ｈ24（2012）'!$AK$143</f>
        <v>0</v>
      </c>
      <c r="BE114" s="418">
        <f t="shared" si="436"/>
        <v>0</v>
      </c>
      <c r="BF114" s="417">
        <f t="shared" si="437"/>
        <v>0</v>
      </c>
      <c r="BG114" s="409">
        <f>'Ｈ24（2012）'!$AK$145</f>
        <v>0</v>
      </c>
      <c r="BH114" s="418">
        <f t="shared" si="438"/>
        <v>0</v>
      </c>
      <c r="BI114" s="418">
        <f t="shared" si="439"/>
        <v>0</v>
      </c>
      <c r="BJ114" s="409">
        <f>'Ｈ24（2012）'!$AK$146</f>
        <v>0</v>
      </c>
      <c r="BK114" s="418">
        <f t="shared" si="440"/>
        <v>0</v>
      </c>
      <c r="BL114" s="418">
        <f t="shared" si="441"/>
        <v>0</v>
      </c>
      <c r="BM114" s="409">
        <f>'Ｈ24（2012）'!$AK$147</f>
        <v>0</v>
      </c>
      <c r="BN114" s="418">
        <f t="shared" si="442"/>
        <v>0</v>
      </c>
      <c r="BO114" s="417">
        <f t="shared" si="443"/>
        <v>0</v>
      </c>
      <c r="BP114" s="407">
        <f>'Ｈ24（2012）'!$AK$148</f>
        <v>0</v>
      </c>
      <c r="BQ114" s="418">
        <f t="shared" si="444"/>
        <v>0</v>
      </c>
      <c r="BR114" s="418">
        <f t="shared" si="445"/>
        <v>0</v>
      </c>
      <c r="BS114" s="409">
        <f>'Ｈ24（2012）'!$AK$149</f>
        <v>0</v>
      </c>
      <c r="BT114" s="418">
        <f t="shared" si="446"/>
        <v>0</v>
      </c>
      <c r="BU114" s="418">
        <f t="shared" si="447"/>
        <v>0</v>
      </c>
      <c r="BV114" s="409">
        <f>'Ｈ24（2012）'!$AK$150</f>
        <v>0</v>
      </c>
      <c r="BW114" s="418">
        <f t="shared" si="448"/>
        <v>0</v>
      </c>
      <c r="BX114" s="418">
        <f t="shared" si="449"/>
        <v>0</v>
      </c>
      <c r="BY114" s="409">
        <f>'Ｈ24（2012）'!$AK$151</f>
        <v>0</v>
      </c>
      <c r="BZ114" s="418">
        <f t="shared" si="450"/>
        <v>0</v>
      </c>
      <c r="CA114" s="418">
        <f t="shared" si="451"/>
        <v>0</v>
      </c>
      <c r="CB114" s="409">
        <f>'Ｈ24（2012）'!$AK$152</f>
        <v>0</v>
      </c>
      <c r="CC114" s="418">
        <f t="shared" si="452"/>
        <v>0</v>
      </c>
      <c r="CD114" s="418">
        <f t="shared" si="453"/>
        <v>0</v>
      </c>
      <c r="CE114" s="409">
        <f>'Ｈ24（2012）'!$AK$153</f>
        <v>0</v>
      </c>
      <c r="CF114" s="418">
        <f t="shared" si="454"/>
        <v>0</v>
      </c>
      <c r="CG114" s="418">
        <f t="shared" si="455"/>
        <v>0</v>
      </c>
      <c r="CH114" s="409">
        <f>'Ｈ24（2012）'!$AK$155</f>
        <v>0</v>
      </c>
      <c r="CI114" s="418">
        <f t="shared" si="456"/>
        <v>0</v>
      </c>
      <c r="CJ114" s="418">
        <f t="shared" si="457"/>
        <v>0</v>
      </c>
      <c r="CK114" s="409">
        <f>'Ｈ24（2012）'!$AK$156</f>
        <v>0</v>
      </c>
      <c r="CL114" s="418">
        <f t="shared" si="458"/>
        <v>0</v>
      </c>
      <c r="CM114" s="418">
        <f t="shared" si="459"/>
        <v>0</v>
      </c>
      <c r="CN114" s="409">
        <f>'Ｈ24（2012）'!$AK$157</f>
        <v>0</v>
      </c>
      <c r="CO114" s="418">
        <f t="shared" si="460"/>
        <v>0</v>
      </c>
      <c r="CP114" s="418">
        <f t="shared" si="461"/>
        <v>0</v>
      </c>
      <c r="CQ114" s="409">
        <f>'Ｈ24（2012）'!$AK$158</f>
        <v>0</v>
      </c>
      <c r="CR114" s="418">
        <f t="shared" si="462"/>
        <v>0</v>
      </c>
      <c r="CS114" s="418">
        <f t="shared" si="463"/>
        <v>0</v>
      </c>
      <c r="CT114" s="409">
        <f>'Ｈ24（2012）'!$AK$159</f>
        <v>0</v>
      </c>
      <c r="CU114" s="418">
        <f t="shared" si="464"/>
        <v>0</v>
      </c>
      <c r="CV114" s="418">
        <f t="shared" si="465"/>
        <v>0</v>
      </c>
      <c r="CW114" s="409">
        <f>'Ｈ24（2012）'!$AK$160</f>
        <v>0</v>
      </c>
      <c r="CX114" s="418">
        <f t="shared" si="466"/>
        <v>0</v>
      </c>
      <c r="CY114" s="418">
        <f t="shared" si="467"/>
        <v>0</v>
      </c>
      <c r="CZ114" s="409">
        <f>'Ｈ24（2012）'!$AK$161</f>
        <v>0</v>
      </c>
      <c r="DA114" s="418">
        <f t="shared" si="468"/>
        <v>0</v>
      </c>
      <c r="DB114" s="418">
        <f t="shared" si="469"/>
        <v>0</v>
      </c>
      <c r="DC114" s="409">
        <f>'Ｈ24（2012）'!$AK$162</f>
        <v>0</v>
      </c>
      <c r="DD114" s="418">
        <f t="shared" si="470"/>
        <v>0</v>
      </c>
      <c r="DE114" s="417">
        <f t="shared" si="471"/>
        <v>0</v>
      </c>
      <c r="DF114" s="409">
        <f>'Ｈ24（2012）'!$AK$164</f>
        <v>0</v>
      </c>
      <c r="DG114" s="418">
        <f t="shared" si="472"/>
        <v>0</v>
      </c>
      <c r="DH114" s="418">
        <f t="shared" si="473"/>
        <v>0</v>
      </c>
      <c r="DI114" s="409">
        <f>'Ｈ24（2012）'!$AK$165</f>
        <v>0</v>
      </c>
      <c r="DJ114" s="418">
        <f t="shared" si="474"/>
        <v>0</v>
      </c>
      <c r="DK114" s="417">
        <f t="shared" si="475"/>
        <v>0</v>
      </c>
      <c r="DL114" s="409">
        <f>'Ｈ24（2012）'!$AK$166</f>
        <v>0</v>
      </c>
      <c r="DM114" s="418">
        <f t="shared" si="476"/>
        <v>0</v>
      </c>
      <c r="DN114" s="418">
        <f t="shared" si="477"/>
        <v>0</v>
      </c>
      <c r="DO114" s="409">
        <f>'Ｈ24（2012）'!$AK$167</f>
        <v>0</v>
      </c>
      <c r="DP114" s="418">
        <f t="shared" si="478"/>
        <v>0</v>
      </c>
      <c r="DQ114" s="418">
        <f t="shared" si="479"/>
        <v>0</v>
      </c>
      <c r="DR114" s="409">
        <f>'Ｈ24（2012）'!$AK$168</f>
        <v>0</v>
      </c>
      <c r="DS114" s="418">
        <f t="shared" si="480"/>
        <v>0</v>
      </c>
      <c r="DT114" s="418">
        <f t="shared" si="481"/>
        <v>0</v>
      </c>
      <c r="DU114" s="409">
        <f>'Ｈ24（2012）'!$AK$169</f>
        <v>0</v>
      </c>
      <c r="DV114" s="418">
        <f t="shared" si="482"/>
        <v>0</v>
      </c>
      <c r="DW114" s="418">
        <f t="shared" si="483"/>
        <v>0</v>
      </c>
      <c r="DX114" s="409">
        <f>'Ｈ24（2012）'!$AK$170</f>
        <v>0</v>
      </c>
      <c r="DY114" s="418">
        <f t="shared" si="484"/>
        <v>0</v>
      </c>
      <c r="DZ114" s="418">
        <f t="shared" si="485"/>
        <v>0</v>
      </c>
      <c r="EA114" s="409">
        <f>'Ｈ24（2012）'!$AK$171</f>
        <v>0</v>
      </c>
      <c r="EB114" s="418">
        <f t="shared" si="486"/>
        <v>0</v>
      </c>
      <c r="EC114" s="418">
        <f t="shared" si="487"/>
        <v>0</v>
      </c>
      <c r="ED114" s="409">
        <f>'Ｈ24（2012）'!$AK$172</f>
        <v>0</v>
      </c>
      <c r="EE114" s="418">
        <f t="shared" si="488"/>
        <v>0</v>
      </c>
      <c r="EF114" s="418">
        <f t="shared" si="489"/>
        <v>0</v>
      </c>
      <c r="EG114" s="409">
        <f>'Ｈ24（2012）'!$AK$173</f>
        <v>0</v>
      </c>
      <c r="EH114" s="418">
        <f t="shared" si="490"/>
        <v>0</v>
      </c>
      <c r="EI114" s="418">
        <f t="shared" si="491"/>
        <v>0</v>
      </c>
      <c r="EJ114" s="409">
        <f>'Ｈ24（2012）'!$AK$174</f>
        <v>0</v>
      </c>
      <c r="EK114" s="418">
        <f t="shared" si="492"/>
        <v>0</v>
      </c>
      <c r="EL114" s="417">
        <f t="shared" si="493"/>
        <v>0</v>
      </c>
      <c r="EM114" s="409">
        <f>'Ｈ24（2012）'!$AK$175</f>
        <v>0</v>
      </c>
      <c r="EN114" s="418">
        <f t="shared" si="494"/>
        <v>0</v>
      </c>
      <c r="EO114" s="436">
        <f t="shared" si="495"/>
        <v>0</v>
      </c>
      <c r="EP114" s="407">
        <f t="shared" si="496"/>
        <v>1744</v>
      </c>
      <c r="EQ114" s="412">
        <f t="shared" si="497"/>
        <v>0</v>
      </c>
      <c r="ER114" s="410">
        <f t="shared" si="498"/>
        <v>0</v>
      </c>
    </row>
    <row r="115" spans="1:148" ht="15" thickTop="1" thickBot="1">
      <c r="A115" s="376"/>
      <c r="B115" s="1230" t="s">
        <v>507</v>
      </c>
      <c r="C115" s="1231"/>
      <c r="D115" s="1232"/>
      <c r="E115" s="1233">
        <f>SUM(E71:E114)</f>
        <v>0</v>
      </c>
      <c r="F115" s="1234">
        <f t="shared" ref="F115:BQ115" si="596">SUM(F71:F114)</f>
        <v>0</v>
      </c>
      <c r="G115" s="1235">
        <f t="shared" si="596"/>
        <v>0</v>
      </c>
      <c r="H115" s="1233">
        <f t="shared" si="596"/>
        <v>10432</v>
      </c>
      <c r="I115" s="1234">
        <f t="shared" si="596"/>
        <v>270</v>
      </c>
      <c r="J115" s="1235">
        <f t="shared" si="596"/>
        <v>4076</v>
      </c>
      <c r="K115" s="1233">
        <f t="shared" si="596"/>
        <v>34698</v>
      </c>
      <c r="L115" s="1234">
        <f t="shared" si="596"/>
        <v>838</v>
      </c>
      <c r="M115" s="1235">
        <f t="shared" si="596"/>
        <v>30512</v>
      </c>
      <c r="N115" s="1233">
        <f t="shared" si="596"/>
        <v>10516</v>
      </c>
      <c r="O115" s="1234">
        <f t="shared" si="596"/>
        <v>381</v>
      </c>
      <c r="P115" s="1235">
        <f t="shared" si="596"/>
        <v>3238</v>
      </c>
      <c r="Q115" s="1233">
        <f t="shared" si="596"/>
        <v>0</v>
      </c>
      <c r="R115" s="1234">
        <f t="shared" si="596"/>
        <v>0</v>
      </c>
      <c r="S115" s="1235">
        <f t="shared" si="596"/>
        <v>0</v>
      </c>
      <c r="T115" s="1233">
        <f t="shared" si="596"/>
        <v>28230</v>
      </c>
      <c r="U115" s="1234">
        <f t="shared" si="596"/>
        <v>1127</v>
      </c>
      <c r="V115" s="1235">
        <f t="shared" si="596"/>
        <v>17062</v>
      </c>
      <c r="W115" s="1233">
        <f t="shared" si="596"/>
        <v>0</v>
      </c>
      <c r="X115" s="1234">
        <f t="shared" si="596"/>
        <v>0</v>
      </c>
      <c r="Y115" s="1235">
        <f t="shared" si="596"/>
        <v>0</v>
      </c>
      <c r="Z115" s="1233">
        <f t="shared" si="596"/>
        <v>220</v>
      </c>
      <c r="AA115" s="1234">
        <f t="shared" si="596"/>
        <v>9</v>
      </c>
      <c r="AB115" s="1235">
        <f t="shared" si="596"/>
        <v>216</v>
      </c>
      <c r="AC115" s="1233">
        <f t="shared" si="596"/>
        <v>55042</v>
      </c>
      <c r="AD115" s="1234">
        <f t="shared" si="596"/>
        <v>2202</v>
      </c>
      <c r="AE115" s="1235">
        <f t="shared" si="596"/>
        <v>41636</v>
      </c>
      <c r="AF115" s="1233">
        <f t="shared" si="596"/>
        <v>0</v>
      </c>
      <c r="AG115" s="1234">
        <f t="shared" si="596"/>
        <v>0</v>
      </c>
      <c r="AH115" s="1235">
        <f t="shared" si="596"/>
        <v>0</v>
      </c>
      <c r="AI115" s="1233">
        <f t="shared" si="596"/>
        <v>281044</v>
      </c>
      <c r="AJ115" s="1234">
        <f t="shared" si="596"/>
        <v>9010</v>
      </c>
      <c r="AK115" s="1235">
        <f t="shared" si="596"/>
        <v>171843</v>
      </c>
      <c r="AL115" s="1233">
        <f t="shared" si="596"/>
        <v>1011700</v>
      </c>
      <c r="AM115" s="1234">
        <f t="shared" si="596"/>
        <v>21076</v>
      </c>
      <c r="AN115" s="1235">
        <f t="shared" si="596"/>
        <v>523660</v>
      </c>
      <c r="AO115" s="1233">
        <f t="shared" si="596"/>
        <v>1455</v>
      </c>
      <c r="AP115" s="1234">
        <f t="shared" si="596"/>
        <v>0</v>
      </c>
      <c r="AQ115" s="1235">
        <f t="shared" si="596"/>
        <v>1455</v>
      </c>
      <c r="AR115" s="1233">
        <f t="shared" si="596"/>
        <v>0</v>
      </c>
      <c r="AS115" s="1234">
        <f t="shared" si="596"/>
        <v>0</v>
      </c>
      <c r="AT115" s="1235">
        <f t="shared" si="596"/>
        <v>0</v>
      </c>
      <c r="AU115" s="1233">
        <f t="shared" si="596"/>
        <v>0</v>
      </c>
      <c r="AV115" s="1234">
        <f t="shared" si="596"/>
        <v>0</v>
      </c>
      <c r="AW115" s="1235">
        <f t="shared" si="596"/>
        <v>0</v>
      </c>
      <c r="AX115" s="1233">
        <f t="shared" si="596"/>
        <v>1684923</v>
      </c>
      <c r="AY115" s="1234">
        <f t="shared" si="596"/>
        <v>49864</v>
      </c>
      <c r="AZ115" s="1235">
        <f t="shared" si="596"/>
        <v>1471960</v>
      </c>
      <c r="BA115" s="1233">
        <f t="shared" si="596"/>
        <v>0</v>
      </c>
      <c r="BB115" s="1234">
        <f t="shared" si="596"/>
        <v>0</v>
      </c>
      <c r="BC115" s="1235">
        <f t="shared" si="596"/>
        <v>0</v>
      </c>
      <c r="BD115" s="1233">
        <f t="shared" si="596"/>
        <v>1383638</v>
      </c>
      <c r="BE115" s="1234">
        <f t="shared" si="596"/>
        <v>38646</v>
      </c>
      <c r="BF115" s="1235">
        <f t="shared" si="596"/>
        <v>1035732</v>
      </c>
      <c r="BG115" s="1233">
        <f t="shared" si="596"/>
        <v>0</v>
      </c>
      <c r="BH115" s="1234">
        <f t="shared" si="596"/>
        <v>0</v>
      </c>
      <c r="BI115" s="1235">
        <f t="shared" si="596"/>
        <v>0</v>
      </c>
      <c r="BJ115" s="1233">
        <f t="shared" si="596"/>
        <v>100508</v>
      </c>
      <c r="BK115" s="1234">
        <f t="shared" si="596"/>
        <v>3696</v>
      </c>
      <c r="BL115" s="1235">
        <f t="shared" si="596"/>
        <v>38417</v>
      </c>
      <c r="BM115" s="1233">
        <f t="shared" si="596"/>
        <v>2000</v>
      </c>
      <c r="BN115" s="1234">
        <f t="shared" si="596"/>
        <v>0</v>
      </c>
      <c r="BO115" s="1235">
        <f t="shared" si="596"/>
        <v>2000</v>
      </c>
      <c r="BP115" s="1233">
        <f t="shared" si="596"/>
        <v>19195</v>
      </c>
      <c r="BQ115" s="1234">
        <f t="shared" si="596"/>
        <v>400</v>
      </c>
      <c r="BR115" s="1235">
        <f t="shared" ref="BR115:EC115" si="597">SUM(BR71:BR114)</f>
        <v>7618</v>
      </c>
      <c r="BS115" s="1233">
        <f t="shared" si="597"/>
        <v>0</v>
      </c>
      <c r="BT115" s="1234">
        <f t="shared" si="597"/>
        <v>0</v>
      </c>
      <c r="BU115" s="1235">
        <f t="shared" si="597"/>
        <v>0</v>
      </c>
      <c r="BV115" s="1233">
        <f t="shared" si="597"/>
        <v>5307</v>
      </c>
      <c r="BW115" s="1234">
        <f t="shared" si="597"/>
        <v>109</v>
      </c>
      <c r="BX115" s="1235">
        <f t="shared" si="597"/>
        <v>3328</v>
      </c>
      <c r="BY115" s="1233">
        <f t="shared" si="597"/>
        <v>0</v>
      </c>
      <c r="BZ115" s="1234">
        <f t="shared" si="597"/>
        <v>0</v>
      </c>
      <c r="CA115" s="1235">
        <f t="shared" si="597"/>
        <v>0</v>
      </c>
      <c r="CB115" s="1233">
        <f t="shared" si="597"/>
        <v>0</v>
      </c>
      <c r="CC115" s="1234">
        <f t="shared" si="597"/>
        <v>0</v>
      </c>
      <c r="CD115" s="1235">
        <f t="shared" si="597"/>
        <v>0</v>
      </c>
      <c r="CE115" s="1233">
        <f t="shared" si="597"/>
        <v>0</v>
      </c>
      <c r="CF115" s="1234">
        <f t="shared" si="597"/>
        <v>0</v>
      </c>
      <c r="CG115" s="1235">
        <f t="shared" si="597"/>
        <v>0</v>
      </c>
      <c r="CH115" s="1233">
        <f t="shared" si="597"/>
        <v>0</v>
      </c>
      <c r="CI115" s="1234">
        <f t="shared" si="597"/>
        <v>0</v>
      </c>
      <c r="CJ115" s="1235">
        <f t="shared" si="597"/>
        <v>0</v>
      </c>
      <c r="CK115" s="1233">
        <f t="shared" si="597"/>
        <v>0</v>
      </c>
      <c r="CL115" s="1234">
        <f t="shared" si="597"/>
        <v>0</v>
      </c>
      <c r="CM115" s="1235">
        <f t="shared" si="597"/>
        <v>0</v>
      </c>
      <c r="CN115" s="1233">
        <f t="shared" si="597"/>
        <v>0</v>
      </c>
      <c r="CO115" s="1234">
        <f t="shared" si="597"/>
        <v>0</v>
      </c>
      <c r="CP115" s="1235">
        <f t="shared" si="597"/>
        <v>0</v>
      </c>
      <c r="CQ115" s="1233">
        <f t="shared" si="597"/>
        <v>8516</v>
      </c>
      <c r="CR115" s="1234">
        <f t="shared" si="597"/>
        <v>213</v>
      </c>
      <c r="CS115" s="1235">
        <f t="shared" si="597"/>
        <v>6725</v>
      </c>
      <c r="CT115" s="1233">
        <f t="shared" si="597"/>
        <v>0</v>
      </c>
      <c r="CU115" s="1234">
        <f t="shared" si="597"/>
        <v>0</v>
      </c>
      <c r="CV115" s="1235">
        <f t="shared" si="597"/>
        <v>0</v>
      </c>
      <c r="CW115" s="1233">
        <f t="shared" si="597"/>
        <v>1956</v>
      </c>
      <c r="CX115" s="1234">
        <f t="shared" si="597"/>
        <v>39</v>
      </c>
      <c r="CY115" s="1235">
        <f t="shared" si="597"/>
        <v>1956</v>
      </c>
      <c r="CZ115" s="1233">
        <f t="shared" si="597"/>
        <v>0</v>
      </c>
      <c r="DA115" s="1234">
        <f t="shared" si="597"/>
        <v>0</v>
      </c>
      <c r="DB115" s="1235">
        <f t="shared" si="597"/>
        <v>0</v>
      </c>
      <c r="DC115" s="1233">
        <f t="shared" si="597"/>
        <v>852</v>
      </c>
      <c r="DD115" s="1234">
        <f t="shared" si="597"/>
        <v>0</v>
      </c>
      <c r="DE115" s="1235">
        <f t="shared" si="597"/>
        <v>848</v>
      </c>
      <c r="DF115" s="1233">
        <f t="shared" si="597"/>
        <v>3000</v>
      </c>
      <c r="DG115" s="1234">
        <f t="shared" si="597"/>
        <v>60</v>
      </c>
      <c r="DH115" s="1235">
        <f t="shared" si="597"/>
        <v>1560</v>
      </c>
      <c r="DI115" s="1233">
        <f t="shared" si="597"/>
        <v>24621</v>
      </c>
      <c r="DJ115" s="1234">
        <f t="shared" si="597"/>
        <v>1422</v>
      </c>
      <c r="DK115" s="1235">
        <f t="shared" si="597"/>
        <v>13763</v>
      </c>
      <c r="DL115" s="1233">
        <f>SUM(DL71:DL114)</f>
        <v>255</v>
      </c>
      <c r="DM115" s="1234">
        <f t="shared" si="597"/>
        <v>6</v>
      </c>
      <c r="DN115" s="1235">
        <f t="shared" si="597"/>
        <v>254</v>
      </c>
      <c r="DO115" s="1233">
        <f t="shared" si="597"/>
        <v>0</v>
      </c>
      <c r="DP115" s="1234">
        <f t="shared" si="597"/>
        <v>0</v>
      </c>
      <c r="DQ115" s="1235">
        <f t="shared" si="597"/>
        <v>0</v>
      </c>
      <c r="DR115" s="1233">
        <f t="shared" si="597"/>
        <v>0</v>
      </c>
      <c r="DS115" s="1234">
        <f t="shared" si="597"/>
        <v>0</v>
      </c>
      <c r="DT115" s="1235">
        <f t="shared" si="597"/>
        <v>0</v>
      </c>
      <c r="DU115" s="1233">
        <f t="shared" si="597"/>
        <v>0</v>
      </c>
      <c r="DV115" s="1234">
        <f t="shared" si="597"/>
        <v>0</v>
      </c>
      <c r="DW115" s="1235">
        <f t="shared" si="597"/>
        <v>0</v>
      </c>
      <c r="DX115" s="1233">
        <f t="shared" si="597"/>
        <v>0</v>
      </c>
      <c r="DY115" s="1234">
        <f t="shared" si="597"/>
        <v>0</v>
      </c>
      <c r="DZ115" s="1235">
        <f t="shared" si="597"/>
        <v>0</v>
      </c>
      <c r="EA115" s="1233">
        <f t="shared" si="597"/>
        <v>0</v>
      </c>
      <c r="EB115" s="1234">
        <f t="shared" si="597"/>
        <v>0</v>
      </c>
      <c r="EC115" s="1235">
        <f t="shared" si="597"/>
        <v>0</v>
      </c>
      <c r="ED115" s="1233">
        <f t="shared" ref="ED115:ER115" si="598">SUM(ED71:ED114)</f>
        <v>0</v>
      </c>
      <c r="EE115" s="1234">
        <f t="shared" si="598"/>
        <v>0</v>
      </c>
      <c r="EF115" s="1235">
        <f t="shared" si="598"/>
        <v>0</v>
      </c>
      <c r="EG115" s="1233">
        <f t="shared" si="598"/>
        <v>8825</v>
      </c>
      <c r="EH115" s="1234">
        <f t="shared" si="598"/>
        <v>177</v>
      </c>
      <c r="EI115" s="1235">
        <f t="shared" si="598"/>
        <v>3897</v>
      </c>
      <c r="EJ115" s="1233">
        <f t="shared" si="598"/>
        <v>4407</v>
      </c>
      <c r="EK115" s="1234">
        <f t="shared" si="598"/>
        <v>88</v>
      </c>
      <c r="EL115" s="1235">
        <f t="shared" si="598"/>
        <v>2250</v>
      </c>
      <c r="EM115" s="1233">
        <f t="shared" si="598"/>
        <v>1</v>
      </c>
      <c r="EN115" s="1234">
        <f t="shared" si="598"/>
        <v>0</v>
      </c>
      <c r="EO115" s="1235">
        <f t="shared" si="598"/>
        <v>1</v>
      </c>
      <c r="EP115" s="1236">
        <f t="shared" si="598"/>
        <v>4681341</v>
      </c>
      <c r="EQ115" s="1237">
        <f t="shared" si="598"/>
        <v>129633</v>
      </c>
      <c r="ER115" s="1238">
        <f t="shared" si="598"/>
        <v>3384007</v>
      </c>
    </row>
    <row r="116" spans="1:148">
      <c r="A116" s="376"/>
      <c r="B116" s="376"/>
      <c r="C116" s="376"/>
      <c r="D116" s="376"/>
      <c r="E116" s="376"/>
      <c r="F116" s="376"/>
      <c r="G116" s="376"/>
      <c r="H116" s="376"/>
      <c r="I116" s="376"/>
      <c r="J116" s="376"/>
      <c r="K116" s="376"/>
      <c r="L116" s="376"/>
      <c r="M116" s="376"/>
      <c r="N116" s="376"/>
      <c r="O116" s="376"/>
      <c r="P116" s="376"/>
      <c r="Q116" s="376"/>
      <c r="R116" s="376"/>
      <c r="S116" s="376"/>
      <c r="T116" s="376"/>
      <c r="U116" s="376"/>
      <c r="V116" s="376"/>
      <c r="W116" s="376"/>
      <c r="X116" s="376"/>
      <c r="Y116" s="376"/>
      <c r="Z116" s="376"/>
      <c r="AA116" s="376"/>
      <c r="AB116" s="376"/>
      <c r="AC116" s="376"/>
      <c r="AD116" s="376"/>
      <c r="AE116" s="376"/>
      <c r="AF116" s="376"/>
      <c r="AG116" s="376"/>
      <c r="AH116" s="376"/>
      <c r="AI116" s="376"/>
      <c r="AJ116" s="376"/>
      <c r="AK116" s="376"/>
      <c r="AL116" s="376"/>
      <c r="AM116" s="376"/>
      <c r="AN116" s="376"/>
      <c r="AO116" s="376"/>
      <c r="AP116" s="376"/>
      <c r="AQ116" s="376"/>
      <c r="AR116" s="376"/>
      <c r="AS116" s="376"/>
      <c r="AT116" s="376"/>
      <c r="AU116" s="376"/>
      <c r="AV116" s="376"/>
      <c r="AW116" s="376"/>
      <c r="AX116" s="376"/>
      <c r="AY116" s="376"/>
      <c r="AZ116" s="376"/>
      <c r="BA116" s="376"/>
      <c r="BB116" s="376"/>
      <c r="BC116" s="376"/>
      <c r="BD116" s="376"/>
      <c r="BE116" s="376"/>
      <c r="BF116" s="376"/>
      <c r="BG116" s="376"/>
      <c r="BH116" s="376"/>
      <c r="BI116" s="376"/>
      <c r="BJ116" s="376"/>
      <c r="BK116" s="376"/>
      <c r="BL116" s="376"/>
      <c r="BM116" s="376"/>
      <c r="BN116" s="376"/>
      <c r="BO116" s="376"/>
      <c r="BP116" s="376"/>
      <c r="BQ116" s="376"/>
      <c r="BR116" s="376"/>
      <c r="BS116" s="376"/>
      <c r="BT116" s="376"/>
      <c r="BU116" s="376"/>
      <c r="BV116" s="376"/>
      <c r="BW116" s="376"/>
      <c r="BX116" s="376"/>
      <c r="BY116" s="376"/>
      <c r="BZ116" s="376"/>
      <c r="CA116" s="376"/>
      <c r="CB116" s="376"/>
      <c r="CC116" s="376"/>
      <c r="CD116" s="376"/>
      <c r="CE116" s="376"/>
      <c r="CF116" s="376"/>
      <c r="CG116" s="376"/>
      <c r="CH116" s="376"/>
      <c r="CI116" s="376"/>
      <c r="CJ116" s="376"/>
      <c r="CK116" s="376"/>
      <c r="CL116" s="376"/>
      <c r="CM116" s="376"/>
      <c r="CN116" s="376"/>
      <c r="CO116" s="376"/>
      <c r="CP116" s="376"/>
      <c r="CQ116" s="376"/>
      <c r="CR116" s="376"/>
      <c r="CS116" s="376"/>
      <c r="CT116" s="376"/>
      <c r="CU116" s="376"/>
      <c r="CV116" s="376"/>
      <c r="CW116" s="376"/>
      <c r="CX116" s="376"/>
      <c r="CY116" s="376"/>
      <c r="CZ116" s="376"/>
      <c r="DA116" s="376"/>
      <c r="DB116" s="376"/>
      <c r="DC116" s="376"/>
      <c r="DD116" s="376"/>
      <c r="DE116" s="376"/>
      <c r="DF116" s="376"/>
      <c r="DG116" s="376"/>
      <c r="DH116" s="376"/>
      <c r="DI116" s="376"/>
      <c r="DJ116" s="376"/>
      <c r="DK116" s="376"/>
      <c r="DL116" s="376"/>
      <c r="DM116" s="376"/>
      <c r="DN116" s="376"/>
      <c r="DO116" s="376"/>
      <c r="DP116" s="376"/>
      <c r="DQ116" s="376"/>
      <c r="DR116" s="376"/>
      <c r="DS116" s="376"/>
      <c r="DT116" s="376"/>
      <c r="DU116" s="376"/>
      <c r="DV116" s="376"/>
      <c r="DW116" s="376"/>
      <c r="DX116" s="376"/>
      <c r="DY116" s="376"/>
      <c r="DZ116" s="376"/>
      <c r="EA116" s="376"/>
      <c r="EB116" s="376"/>
      <c r="EC116" s="376"/>
      <c r="ED116" s="376"/>
      <c r="EE116" s="376"/>
      <c r="EF116" s="376"/>
      <c r="EG116" s="376"/>
      <c r="EH116" s="376"/>
      <c r="EI116" s="376"/>
      <c r="EJ116" s="376"/>
      <c r="EK116" s="376"/>
      <c r="EL116" s="376"/>
      <c r="EM116" s="376"/>
      <c r="EN116" s="376"/>
      <c r="EO116" s="376"/>
      <c r="EP116" s="376"/>
      <c r="EQ116" s="376"/>
      <c r="ER116" s="438">
        <f>EP115-ER115</f>
        <v>1297334</v>
      </c>
    </row>
    <row r="117" spans="1:148">
      <c r="A117" s="376"/>
      <c r="B117" s="376"/>
      <c r="C117" s="376"/>
      <c r="D117" s="376"/>
      <c r="E117" s="376"/>
      <c r="F117" s="376"/>
      <c r="G117" s="376"/>
      <c r="H117" s="376"/>
      <c r="I117" s="376"/>
      <c r="J117" s="376"/>
      <c r="K117" s="376"/>
      <c r="L117" s="376"/>
      <c r="M117" s="376"/>
      <c r="N117" s="376"/>
      <c r="O117" s="376"/>
      <c r="P117" s="376"/>
      <c r="Q117" s="376"/>
      <c r="R117" s="376"/>
      <c r="S117" s="376"/>
      <c r="T117" s="376"/>
      <c r="U117" s="376"/>
      <c r="V117" s="376"/>
      <c r="W117" s="376"/>
      <c r="X117" s="376"/>
      <c r="Y117" s="376"/>
      <c r="Z117" s="376"/>
      <c r="AA117" s="376"/>
      <c r="AB117" s="376"/>
      <c r="AC117" s="376"/>
      <c r="AD117" s="376"/>
      <c r="AE117" s="376"/>
      <c r="AF117" s="376"/>
      <c r="AG117" s="376"/>
      <c r="AH117" s="376"/>
      <c r="AI117" s="376"/>
      <c r="AJ117" s="376"/>
      <c r="AK117" s="376"/>
      <c r="AL117" s="376"/>
      <c r="AM117" s="376"/>
      <c r="AN117" s="376"/>
      <c r="AO117" s="376"/>
      <c r="AP117" s="376"/>
      <c r="AQ117" s="376"/>
      <c r="AR117" s="376"/>
      <c r="AS117" s="376"/>
      <c r="AT117" s="376"/>
      <c r="AU117" s="376"/>
      <c r="AV117" s="376"/>
      <c r="AW117" s="376"/>
      <c r="AX117" s="376"/>
      <c r="AY117" s="376"/>
      <c r="AZ117" s="376"/>
      <c r="BA117" s="376"/>
      <c r="BB117" s="376"/>
      <c r="BC117" s="376"/>
      <c r="BD117" s="376"/>
      <c r="BE117" s="376"/>
      <c r="BF117" s="376"/>
      <c r="BG117" s="376"/>
      <c r="BH117" s="376"/>
      <c r="BI117" s="376"/>
      <c r="BJ117" s="376"/>
      <c r="BK117" s="376"/>
      <c r="BL117" s="376"/>
      <c r="BM117" s="376"/>
      <c r="BN117" s="376"/>
      <c r="BO117" s="376"/>
      <c r="BP117" s="376"/>
      <c r="BQ117" s="376"/>
      <c r="BR117" s="376"/>
      <c r="BS117" s="376"/>
      <c r="BT117" s="376"/>
      <c r="BU117" s="376"/>
      <c r="BV117" s="376"/>
      <c r="BW117" s="376"/>
      <c r="BX117" s="376"/>
      <c r="BY117" s="376"/>
      <c r="BZ117" s="376"/>
      <c r="CA117" s="376"/>
      <c r="CB117" s="376"/>
      <c r="CC117" s="376"/>
      <c r="CD117" s="376"/>
      <c r="CE117" s="376"/>
      <c r="CF117" s="376"/>
      <c r="CG117" s="376"/>
      <c r="CH117" s="376"/>
      <c r="CI117" s="376"/>
      <c r="CJ117" s="376"/>
      <c r="CK117" s="376"/>
      <c r="CL117" s="376"/>
      <c r="CM117" s="376"/>
      <c r="CN117" s="376"/>
      <c r="CO117" s="376"/>
      <c r="CP117" s="376"/>
      <c r="CQ117" s="376"/>
      <c r="CR117" s="376"/>
      <c r="CS117" s="376"/>
      <c r="CT117" s="376"/>
      <c r="CU117" s="376"/>
      <c r="CV117" s="376"/>
      <c r="CW117" s="376"/>
      <c r="CX117" s="376"/>
      <c r="CY117" s="376"/>
      <c r="CZ117" s="376"/>
      <c r="DA117" s="376"/>
      <c r="DB117" s="376"/>
      <c r="DC117" s="376"/>
      <c r="DD117" s="376"/>
      <c r="DE117" s="376"/>
      <c r="DF117" s="376"/>
      <c r="DG117" s="376"/>
      <c r="DH117" s="376"/>
      <c r="DI117" s="376"/>
      <c r="DJ117" s="376"/>
      <c r="DK117" s="376"/>
      <c r="DL117" s="376"/>
      <c r="DM117" s="376"/>
      <c r="DN117" s="376"/>
      <c r="DO117" s="376"/>
      <c r="DP117" s="376"/>
      <c r="DQ117" s="376"/>
      <c r="DR117" s="376"/>
      <c r="DS117" s="376"/>
      <c r="DT117" s="376"/>
      <c r="DU117" s="376"/>
      <c r="DV117" s="376"/>
      <c r="DW117" s="376"/>
      <c r="DX117" s="376"/>
      <c r="DY117" s="376"/>
      <c r="DZ117" s="376"/>
      <c r="EA117" s="376"/>
      <c r="EB117" s="376"/>
      <c r="EC117" s="376"/>
      <c r="ED117" s="376"/>
      <c r="EE117" s="376"/>
      <c r="EF117" s="376"/>
      <c r="EG117" s="376"/>
      <c r="EH117" s="376"/>
      <c r="EI117" s="376"/>
      <c r="EJ117" s="376"/>
      <c r="EK117" s="376"/>
      <c r="EL117" s="376"/>
      <c r="EM117" s="376"/>
      <c r="EN117" s="376"/>
      <c r="EO117" s="376"/>
      <c r="EP117" s="376"/>
      <c r="EQ117" s="376"/>
      <c r="ER117" s="440"/>
    </row>
    <row r="118" spans="1:148">
      <c r="A118" s="376"/>
      <c r="B118" s="376"/>
      <c r="C118" s="376"/>
      <c r="D118" s="376"/>
      <c r="E118" s="376"/>
      <c r="F118" s="376"/>
      <c r="G118" s="376"/>
      <c r="H118" s="376"/>
      <c r="I118" s="376"/>
      <c r="J118" s="376"/>
      <c r="K118" s="376"/>
      <c r="L118" s="376"/>
      <c r="M118" s="376"/>
      <c r="N118" s="376"/>
      <c r="O118" s="376"/>
      <c r="P118" s="376"/>
      <c r="Q118" s="376"/>
      <c r="R118" s="376"/>
      <c r="S118" s="376"/>
      <c r="T118" s="376"/>
      <c r="U118" s="376"/>
      <c r="V118" s="376"/>
      <c r="W118" s="376"/>
      <c r="X118" s="376"/>
      <c r="Y118" s="376"/>
      <c r="Z118" s="376"/>
      <c r="AA118" s="376"/>
      <c r="AB118" s="376"/>
      <c r="AC118" s="376"/>
      <c r="AD118" s="376"/>
      <c r="AE118" s="376"/>
      <c r="AF118" s="376"/>
      <c r="AG118" s="376"/>
      <c r="AH118" s="376"/>
      <c r="AI118" s="376"/>
      <c r="AJ118" s="376"/>
      <c r="AK118" s="376"/>
      <c r="AL118" s="376"/>
      <c r="AM118" s="376"/>
      <c r="AN118" s="376"/>
      <c r="AO118" s="376"/>
      <c r="AP118" s="376"/>
      <c r="AQ118" s="376"/>
      <c r="AR118" s="376"/>
      <c r="AS118" s="376"/>
      <c r="AT118" s="376"/>
      <c r="AU118" s="376"/>
      <c r="AV118" s="376"/>
      <c r="AW118" s="376"/>
      <c r="AX118" s="376"/>
      <c r="AY118" s="376"/>
      <c r="AZ118" s="376"/>
      <c r="BA118" s="376"/>
      <c r="BB118" s="376"/>
      <c r="BC118" s="376"/>
      <c r="BD118" s="376"/>
      <c r="BE118" s="376"/>
      <c r="BF118" s="376"/>
      <c r="BG118" s="376"/>
      <c r="BH118" s="376"/>
      <c r="BI118" s="376"/>
      <c r="BJ118" s="376"/>
      <c r="BK118" s="376"/>
      <c r="BL118" s="376"/>
      <c r="BM118" s="376"/>
      <c r="BN118" s="376"/>
      <c r="BO118" s="376"/>
      <c r="BP118" s="376"/>
      <c r="BQ118" s="376"/>
      <c r="BR118" s="376"/>
      <c r="BS118" s="376"/>
      <c r="BT118" s="376"/>
      <c r="BU118" s="376"/>
      <c r="BV118" s="376"/>
      <c r="BW118" s="376"/>
      <c r="BX118" s="376"/>
      <c r="BY118" s="376"/>
      <c r="BZ118" s="376"/>
      <c r="CA118" s="376"/>
      <c r="CB118" s="376"/>
      <c r="CC118" s="376"/>
      <c r="CD118" s="376"/>
      <c r="CE118" s="376"/>
      <c r="CF118" s="376"/>
      <c r="CG118" s="376"/>
      <c r="CH118" s="376"/>
      <c r="CI118" s="376"/>
      <c r="CJ118" s="376"/>
      <c r="CK118" s="376"/>
      <c r="CL118" s="376"/>
      <c r="CM118" s="376"/>
      <c r="CN118" s="376"/>
      <c r="CO118" s="376"/>
      <c r="CP118" s="376"/>
      <c r="CQ118" s="376"/>
      <c r="CR118" s="376"/>
      <c r="CS118" s="376"/>
      <c r="CT118" s="376"/>
      <c r="CU118" s="376"/>
      <c r="CV118" s="376"/>
      <c r="CW118" s="376"/>
      <c r="CX118" s="376"/>
      <c r="CY118" s="376"/>
      <c r="CZ118" s="376"/>
      <c r="DA118" s="376"/>
      <c r="DB118" s="376"/>
      <c r="DC118" s="376"/>
      <c r="DD118" s="376"/>
      <c r="DE118" s="376"/>
      <c r="DF118" s="376"/>
      <c r="DG118" s="376"/>
      <c r="DH118" s="376"/>
      <c r="DI118" s="376"/>
      <c r="DJ118" s="376"/>
      <c r="DK118" s="376"/>
      <c r="DL118" s="376"/>
      <c r="DM118" s="376"/>
      <c r="DN118" s="376"/>
      <c r="DO118" s="376"/>
      <c r="DP118" s="376"/>
      <c r="DQ118" s="376"/>
      <c r="DR118" s="376"/>
      <c r="DS118" s="376"/>
      <c r="DT118" s="376"/>
      <c r="DU118" s="376"/>
      <c r="DV118" s="376"/>
      <c r="DW118" s="376"/>
      <c r="DX118" s="376"/>
      <c r="DY118" s="376"/>
      <c r="DZ118" s="376"/>
      <c r="EA118" s="376"/>
      <c r="EB118" s="376"/>
      <c r="EC118" s="376"/>
      <c r="ED118" s="376"/>
      <c r="EE118" s="376"/>
      <c r="EF118" s="376"/>
      <c r="EG118" s="376"/>
      <c r="EH118" s="376"/>
      <c r="EI118" s="376"/>
      <c r="EJ118" s="376"/>
      <c r="EK118" s="376"/>
      <c r="EL118" s="376"/>
      <c r="EM118" s="376"/>
      <c r="EN118" s="376"/>
      <c r="EO118" s="376"/>
      <c r="EP118" s="376"/>
      <c r="EQ118" s="376"/>
      <c r="ER118" s="376"/>
    </row>
    <row r="119" spans="1:148">
      <c r="A119" s="376"/>
      <c r="B119" s="376"/>
      <c r="C119" s="376"/>
      <c r="D119" s="376"/>
      <c r="E119" s="376"/>
      <c r="F119" s="376"/>
      <c r="G119" s="376"/>
      <c r="H119" s="376"/>
      <c r="I119" s="376"/>
      <c r="J119" s="376"/>
      <c r="K119" s="376"/>
      <c r="L119" s="376"/>
      <c r="M119" s="376"/>
      <c r="N119" s="376"/>
      <c r="O119" s="376"/>
      <c r="P119" s="376"/>
      <c r="Q119" s="376"/>
      <c r="R119" s="376"/>
      <c r="S119" s="376"/>
      <c r="T119" s="376"/>
      <c r="U119" s="376"/>
      <c r="V119" s="376"/>
      <c r="W119" s="376"/>
      <c r="X119" s="376"/>
      <c r="Y119" s="376"/>
      <c r="Z119" s="376"/>
      <c r="AA119" s="376"/>
      <c r="AB119" s="376"/>
      <c r="AC119" s="376"/>
      <c r="AD119" s="376"/>
      <c r="AE119" s="376"/>
      <c r="AF119" s="376"/>
      <c r="AG119" s="376"/>
      <c r="AH119" s="376"/>
      <c r="AI119" s="376"/>
      <c r="AJ119" s="376"/>
      <c r="AK119" s="376"/>
      <c r="AL119" s="376"/>
      <c r="AM119" s="376"/>
      <c r="AN119" s="376"/>
      <c r="AO119" s="376"/>
      <c r="AP119" s="376"/>
      <c r="AQ119" s="376"/>
      <c r="AR119" s="376"/>
      <c r="AS119" s="376"/>
      <c r="AT119" s="376"/>
      <c r="AU119" s="376"/>
      <c r="AV119" s="376"/>
      <c r="AW119" s="376"/>
      <c r="AX119" s="376"/>
      <c r="AY119" s="376"/>
      <c r="AZ119" s="376"/>
      <c r="BA119" s="376"/>
      <c r="BB119" s="376"/>
      <c r="BC119" s="376"/>
      <c r="BD119" s="376"/>
      <c r="BE119" s="376"/>
      <c r="BF119" s="376"/>
      <c r="BG119" s="376"/>
      <c r="BH119" s="376"/>
      <c r="BI119" s="376"/>
      <c r="BJ119" s="376"/>
      <c r="BK119" s="376"/>
      <c r="BL119" s="376"/>
      <c r="BM119" s="376"/>
      <c r="BN119" s="376"/>
      <c r="BO119" s="376"/>
      <c r="BP119" s="376"/>
      <c r="BQ119" s="376"/>
      <c r="BR119" s="376"/>
      <c r="BS119" s="376"/>
      <c r="BT119" s="376"/>
      <c r="BU119" s="376"/>
      <c r="BV119" s="376"/>
      <c r="BW119" s="376"/>
      <c r="BX119" s="376"/>
      <c r="BY119" s="376"/>
      <c r="BZ119" s="376"/>
      <c r="CA119" s="376"/>
      <c r="CB119" s="376"/>
      <c r="CC119" s="376"/>
      <c r="CD119" s="376"/>
      <c r="CE119" s="376"/>
      <c r="CF119" s="376"/>
      <c r="CG119" s="376"/>
      <c r="CH119" s="376"/>
      <c r="CI119" s="376"/>
      <c r="CJ119" s="376"/>
      <c r="CK119" s="376"/>
      <c r="CL119" s="376"/>
      <c r="CM119" s="376"/>
      <c r="CN119" s="376"/>
      <c r="CO119" s="376"/>
      <c r="CP119" s="376"/>
      <c r="CQ119" s="376"/>
      <c r="CR119" s="376"/>
      <c r="CS119" s="376"/>
      <c r="CT119" s="376"/>
      <c r="CU119" s="376"/>
      <c r="CV119" s="376"/>
      <c r="CW119" s="376"/>
      <c r="CX119" s="376"/>
      <c r="CY119" s="376"/>
      <c r="CZ119" s="376"/>
      <c r="DA119" s="376"/>
      <c r="DB119" s="376"/>
      <c r="DC119" s="376"/>
      <c r="DD119" s="376"/>
      <c r="DE119" s="376"/>
      <c r="DF119" s="376"/>
      <c r="DG119" s="376"/>
      <c r="DH119" s="376"/>
      <c r="DI119" s="376"/>
      <c r="DJ119" s="376"/>
      <c r="DK119" s="376"/>
      <c r="DL119" s="376"/>
      <c r="DM119" s="376"/>
      <c r="DN119" s="376"/>
      <c r="DO119" s="376"/>
      <c r="DP119" s="376"/>
      <c r="DQ119" s="376"/>
      <c r="DR119" s="376"/>
      <c r="DS119" s="376"/>
      <c r="DT119" s="376"/>
      <c r="DU119" s="376"/>
      <c r="DV119" s="376"/>
      <c r="DW119" s="376"/>
      <c r="DX119" s="376"/>
      <c r="DY119" s="376"/>
      <c r="DZ119" s="376"/>
      <c r="EA119" s="376"/>
      <c r="EB119" s="376"/>
      <c r="EC119" s="376"/>
      <c r="ED119" s="376"/>
      <c r="EE119" s="376"/>
      <c r="EF119" s="376"/>
      <c r="EG119" s="376"/>
      <c r="EH119" s="376"/>
      <c r="EI119" s="376"/>
      <c r="EJ119" s="376"/>
      <c r="EK119" s="376"/>
      <c r="EL119" s="376"/>
      <c r="EM119" s="376"/>
      <c r="EN119" s="376"/>
      <c r="EO119" s="376"/>
      <c r="EP119" s="376"/>
      <c r="EQ119" s="376"/>
      <c r="ER119" s="376"/>
    </row>
    <row r="120" spans="1:148">
      <c r="A120" s="376"/>
      <c r="B120" s="376"/>
      <c r="C120" s="376"/>
      <c r="D120" s="376"/>
      <c r="E120" s="376"/>
      <c r="F120" s="376"/>
      <c r="G120" s="376"/>
      <c r="H120" s="376"/>
      <c r="I120" s="376"/>
      <c r="J120" s="376"/>
      <c r="K120" s="376"/>
      <c r="L120" s="376"/>
      <c r="M120" s="376"/>
      <c r="N120" s="376"/>
      <c r="O120" s="376"/>
      <c r="P120" s="376"/>
      <c r="Q120" s="376"/>
      <c r="R120" s="376"/>
      <c r="S120" s="376"/>
      <c r="T120" s="376"/>
      <c r="U120" s="376"/>
      <c r="V120" s="376"/>
      <c r="W120" s="376"/>
      <c r="X120" s="376"/>
      <c r="Y120" s="376"/>
      <c r="Z120" s="376"/>
      <c r="AA120" s="376"/>
      <c r="AB120" s="376"/>
      <c r="AC120" s="376"/>
      <c r="AD120" s="376"/>
      <c r="AE120" s="376"/>
      <c r="AF120" s="376"/>
      <c r="AG120" s="376"/>
      <c r="AH120" s="376"/>
      <c r="AI120" s="376"/>
      <c r="AJ120" s="376"/>
      <c r="AK120" s="376"/>
      <c r="AL120" s="376"/>
      <c r="AM120" s="376"/>
      <c r="AN120" s="376"/>
      <c r="AO120" s="376"/>
      <c r="AP120" s="376"/>
      <c r="AQ120" s="376"/>
      <c r="AR120" s="376"/>
      <c r="AS120" s="376"/>
      <c r="AT120" s="376"/>
      <c r="AU120" s="376"/>
      <c r="AV120" s="376"/>
      <c r="AW120" s="376"/>
      <c r="AX120" s="376"/>
      <c r="AY120" s="376"/>
      <c r="AZ120" s="376"/>
      <c r="BA120" s="376"/>
      <c r="BB120" s="376"/>
      <c r="BC120" s="376"/>
      <c r="BD120" s="376"/>
      <c r="BE120" s="376"/>
      <c r="BF120" s="376"/>
      <c r="BG120" s="376"/>
      <c r="BH120" s="376"/>
      <c r="BI120" s="376"/>
      <c r="BJ120" s="376"/>
      <c r="BK120" s="376"/>
      <c r="BL120" s="376"/>
      <c r="BM120" s="376"/>
      <c r="BN120" s="376"/>
      <c r="BO120" s="376"/>
      <c r="BP120" s="376"/>
      <c r="BQ120" s="376"/>
      <c r="BR120" s="376"/>
      <c r="BS120" s="376"/>
      <c r="BT120" s="376"/>
      <c r="BU120" s="376"/>
      <c r="BV120" s="376"/>
      <c r="BW120" s="376"/>
      <c r="BX120" s="376"/>
      <c r="BY120" s="376"/>
      <c r="BZ120" s="376"/>
      <c r="CA120" s="376"/>
      <c r="CB120" s="376"/>
      <c r="CC120" s="376"/>
      <c r="CD120" s="376"/>
      <c r="CE120" s="376"/>
      <c r="CF120" s="376"/>
      <c r="CG120" s="376"/>
      <c r="CH120" s="376"/>
      <c r="CI120" s="376"/>
      <c r="CJ120" s="376"/>
      <c r="CK120" s="376"/>
      <c r="CL120" s="376"/>
      <c r="CM120" s="376"/>
      <c r="CN120" s="376"/>
      <c r="CO120" s="376"/>
      <c r="CP120" s="376"/>
      <c r="CQ120" s="376"/>
      <c r="CR120" s="376"/>
      <c r="CS120" s="376"/>
      <c r="CT120" s="376"/>
      <c r="CU120" s="376"/>
      <c r="CV120" s="376"/>
      <c r="CW120" s="376"/>
      <c r="CX120" s="376"/>
      <c r="CY120" s="376"/>
      <c r="CZ120" s="376"/>
      <c r="DA120" s="376"/>
      <c r="DB120" s="376"/>
      <c r="DC120" s="376"/>
      <c r="DD120" s="376"/>
      <c r="DE120" s="376"/>
      <c r="DF120" s="376"/>
      <c r="DG120" s="376"/>
      <c r="DH120" s="376"/>
      <c r="DI120" s="376"/>
      <c r="DJ120" s="376"/>
      <c r="DK120" s="376"/>
      <c r="DL120" s="376"/>
      <c r="DM120" s="376"/>
      <c r="DN120" s="376"/>
      <c r="DO120" s="376"/>
      <c r="DP120" s="376"/>
      <c r="DQ120" s="376"/>
      <c r="DR120" s="376"/>
      <c r="DS120" s="376"/>
      <c r="DT120" s="376"/>
      <c r="DU120" s="376"/>
      <c r="DV120" s="376"/>
      <c r="DW120" s="376"/>
      <c r="DX120" s="376"/>
      <c r="DY120" s="376"/>
      <c r="DZ120" s="376"/>
      <c r="EA120" s="376"/>
      <c r="EB120" s="376"/>
      <c r="EC120" s="376"/>
      <c r="ED120" s="376"/>
      <c r="EE120" s="376"/>
      <c r="EF120" s="376"/>
      <c r="EG120" s="376"/>
      <c r="EH120" s="376"/>
      <c r="EI120" s="376"/>
      <c r="EJ120" s="376"/>
      <c r="EK120" s="376"/>
      <c r="EL120" s="376"/>
      <c r="EM120" s="376"/>
      <c r="EN120" s="376"/>
      <c r="EO120" s="376"/>
      <c r="EP120" s="376"/>
      <c r="EQ120" s="376"/>
      <c r="ER120" s="376"/>
    </row>
    <row r="121" spans="1:148">
      <c r="A121" s="376"/>
      <c r="B121" s="376"/>
      <c r="C121" s="376"/>
      <c r="D121" s="376"/>
      <c r="E121" s="376"/>
      <c r="F121" s="376"/>
      <c r="G121" s="376"/>
      <c r="H121" s="376"/>
      <c r="I121" s="376"/>
      <c r="J121" s="376"/>
      <c r="K121" s="376"/>
      <c r="L121" s="376"/>
      <c r="M121" s="376"/>
      <c r="N121" s="376"/>
      <c r="O121" s="376"/>
      <c r="P121" s="376"/>
      <c r="Q121" s="376"/>
      <c r="R121" s="376"/>
      <c r="S121" s="376"/>
      <c r="T121" s="376"/>
      <c r="U121" s="376"/>
      <c r="V121" s="376"/>
      <c r="W121" s="376"/>
      <c r="X121" s="376"/>
      <c r="Y121" s="376"/>
      <c r="Z121" s="376"/>
      <c r="AA121" s="376"/>
      <c r="AB121" s="376"/>
      <c r="AC121" s="376"/>
      <c r="AD121" s="376"/>
      <c r="AE121" s="376"/>
      <c r="AF121" s="376"/>
      <c r="AG121" s="376"/>
      <c r="AH121" s="376"/>
      <c r="AI121" s="376"/>
      <c r="AJ121" s="376"/>
      <c r="AK121" s="376"/>
      <c r="AL121" s="376"/>
      <c r="AM121" s="376"/>
      <c r="AN121" s="376"/>
      <c r="AO121" s="376"/>
      <c r="AP121" s="376"/>
      <c r="AQ121" s="376"/>
      <c r="AR121" s="376"/>
      <c r="AS121" s="376"/>
      <c r="AT121" s="376"/>
      <c r="AU121" s="376"/>
      <c r="AV121" s="376"/>
      <c r="AW121" s="376"/>
      <c r="AX121" s="376"/>
      <c r="AY121" s="376"/>
      <c r="AZ121" s="376"/>
      <c r="BA121" s="376"/>
      <c r="BB121" s="376"/>
      <c r="BC121" s="376"/>
      <c r="BD121" s="376"/>
      <c r="BE121" s="376"/>
      <c r="BF121" s="376"/>
      <c r="BG121" s="376"/>
      <c r="BH121" s="376"/>
      <c r="BI121" s="376"/>
      <c r="BJ121" s="376"/>
      <c r="BK121" s="376"/>
      <c r="BL121" s="376"/>
      <c r="BM121" s="376"/>
      <c r="BN121" s="376"/>
      <c r="BO121" s="376"/>
      <c r="BP121" s="376"/>
      <c r="BQ121" s="376"/>
      <c r="BR121" s="376"/>
      <c r="BS121" s="376"/>
      <c r="BT121" s="376"/>
      <c r="BU121" s="376"/>
      <c r="BV121" s="376"/>
      <c r="BW121" s="376"/>
      <c r="BX121" s="376"/>
      <c r="BY121" s="376"/>
      <c r="BZ121" s="376"/>
      <c r="CA121" s="376"/>
      <c r="CB121" s="376"/>
      <c r="CC121" s="376"/>
      <c r="CD121" s="376"/>
      <c r="CE121" s="376"/>
      <c r="CF121" s="376"/>
      <c r="CG121" s="376"/>
      <c r="CH121" s="376"/>
      <c r="CI121" s="376"/>
      <c r="CJ121" s="376"/>
      <c r="CK121" s="376"/>
      <c r="CL121" s="376"/>
      <c r="CM121" s="376"/>
      <c r="CN121" s="376"/>
      <c r="CO121" s="376"/>
      <c r="CP121" s="376"/>
      <c r="CQ121" s="376"/>
      <c r="CR121" s="376"/>
      <c r="CS121" s="376"/>
      <c r="CT121" s="376"/>
      <c r="CU121" s="376"/>
      <c r="CV121" s="376"/>
      <c r="CW121" s="376"/>
      <c r="CX121" s="376"/>
      <c r="CY121" s="376"/>
      <c r="CZ121" s="376"/>
      <c r="DA121" s="376"/>
      <c r="DB121" s="376"/>
      <c r="DC121" s="376"/>
      <c r="DD121" s="376"/>
      <c r="DE121" s="376"/>
      <c r="DF121" s="376"/>
      <c r="DG121" s="376"/>
      <c r="DH121" s="376"/>
      <c r="DI121" s="376"/>
      <c r="DJ121" s="376"/>
      <c r="DK121" s="376"/>
      <c r="DL121" s="376"/>
      <c r="DM121" s="376"/>
      <c r="DN121" s="376"/>
      <c r="DO121" s="376"/>
      <c r="DP121" s="376"/>
      <c r="DQ121" s="376"/>
      <c r="DR121" s="376"/>
      <c r="DS121" s="376"/>
      <c r="DT121" s="376"/>
      <c r="DU121" s="376"/>
      <c r="DV121" s="376"/>
      <c r="DW121" s="376"/>
      <c r="DX121" s="376"/>
      <c r="DY121" s="376"/>
      <c r="DZ121" s="376"/>
      <c r="EA121" s="376"/>
      <c r="EB121" s="376"/>
      <c r="EC121" s="376"/>
      <c r="ED121" s="376"/>
      <c r="EE121" s="376"/>
      <c r="EF121" s="376"/>
      <c r="EG121" s="376"/>
      <c r="EH121" s="376"/>
      <c r="EI121" s="376"/>
      <c r="EJ121" s="376"/>
      <c r="EK121" s="376"/>
      <c r="EL121" s="376"/>
      <c r="EM121" s="376"/>
      <c r="EN121" s="376"/>
      <c r="EO121" s="376"/>
      <c r="EP121" s="376"/>
      <c r="EQ121" s="376"/>
      <c r="ER121" s="376"/>
    </row>
    <row r="122" spans="1:148">
      <c r="A122" s="376"/>
      <c r="B122" s="376"/>
      <c r="C122" s="376"/>
      <c r="D122" s="376"/>
      <c r="E122" s="376"/>
      <c r="F122" s="376"/>
      <c r="G122" s="376"/>
      <c r="H122" s="376"/>
      <c r="I122" s="376"/>
      <c r="J122" s="376"/>
      <c r="K122" s="376"/>
      <c r="L122" s="376"/>
      <c r="M122" s="376"/>
      <c r="N122" s="376"/>
      <c r="O122" s="376"/>
      <c r="P122" s="376"/>
      <c r="Q122" s="376"/>
      <c r="R122" s="376"/>
      <c r="S122" s="376"/>
      <c r="T122" s="376"/>
      <c r="U122" s="376"/>
      <c r="V122" s="376"/>
      <c r="W122" s="376"/>
      <c r="X122" s="376"/>
      <c r="Y122" s="376"/>
      <c r="Z122" s="376"/>
      <c r="AA122" s="376"/>
      <c r="AB122" s="376"/>
      <c r="AC122" s="376"/>
      <c r="AD122" s="376"/>
      <c r="AE122" s="376"/>
      <c r="AF122" s="376"/>
      <c r="AG122" s="376"/>
      <c r="AH122" s="376"/>
      <c r="AI122" s="376"/>
      <c r="AJ122" s="376"/>
      <c r="AK122" s="376"/>
      <c r="AL122" s="376"/>
      <c r="AM122" s="376"/>
      <c r="AN122" s="376"/>
      <c r="AO122" s="376"/>
      <c r="AP122" s="376"/>
      <c r="AQ122" s="376"/>
      <c r="AR122" s="376"/>
      <c r="AS122" s="376"/>
      <c r="AT122" s="376"/>
      <c r="AU122" s="376"/>
      <c r="AV122" s="376"/>
      <c r="AW122" s="376"/>
      <c r="AX122" s="376"/>
      <c r="AY122" s="376"/>
      <c r="AZ122" s="376"/>
      <c r="BA122" s="376"/>
      <c r="BB122" s="376"/>
      <c r="BC122" s="376"/>
      <c r="BD122" s="376"/>
      <c r="BE122" s="376"/>
      <c r="BF122" s="376"/>
      <c r="BG122" s="376"/>
      <c r="BH122" s="376"/>
      <c r="BI122" s="376"/>
      <c r="BJ122" s="376"/>
      <c r="BK122" s="376"/>
      <c r="BL122" s="376"/>
      <c r="BM122" s="376"/>
      <c r="BN122" s="376"/>
      <c r="BO122" s="376"/>
      <c r="BP122" s="376"/>
      <c r="BQ122" s="376"/>
      <c r="BR122" s="376"/>
      <c r="BS122" s="376"/>
      <c r="BT122" s="376"/>
      <c r="BU122" s="376"/>
      <c r="BV122" s="376"/>
      <c r="BW122" s="376"/>
      <c r="BX122" s="376"/>
      <c r="BY122" s="376"/>
      <c r="BZ122" s="376"/>
      <c r="CA122" s="376"/>
      <c r="CB122" s="376"/>
      <c r="CC122" s="376"/>
      <c r="CD122" s="376"/>
      <c r="CE122" s="376"/>
      <c r="CF122" s="376"/>
      <c r="CG122" s="376"/>
      <c r="CH122" s="376"/>
      <c r="CI122" s="376"/>
      <c r="CJ122" s="376"/>
      <c r="CK122" s="376"/>
      <c r="CL122" s="376"/>
      <c r="CM122" s="376"/>
      <c r="CN122" s="376"/>
      <c r="CO122" s="376"/>
      <c r="CP122" s="376"/>
      <c r="CQ122" s="376"/>
      <c r="CR122" s="376"/>
      <c r="CS122" s="376"/>
      <c r="CT122" s="376"/>
      <c r="CU122" s="376"/>
      <c r="CV122" s="376"/>
      <c r="CW122" s="376"/>
      <c r="CX122" s="376"/>
      <c r="CY122" s="376"/>
      <c r="CZ122" s="376"/>
      <c r="DA122" s="376"/>
      <c r="DB122" s="376"/>
      <c r="DC122" s="376"/>
      <c r="DD122" s="376"/>
      <c r="DE122" s="376"/>
      <c r="DF122" s="376"/>
      <c r="DG122" s="376"/>
      <c r="DH122" s="376"/>
      <c r="DI122" s="376"/>
      <c r="DJ122" s="376"/>
      <c r="DK122" s="376"/>
      <c r="DL122" s="376"/>
      <c r="DM122" s="376"/>
      <c r="DN122" s="376"/>
      <c r="DO122" s="376"/>
      <c r="DP122" s="376"/>
      <c r="DQ122" s="376"/>
      <c r="DR122" s="376"/>
      <c r="DS122" s="376"/>
      <c r="DT122" s="376"/>
      <c r="DU122" s="376"/>
      <c r="DV122" s="376"/>
      <c r="DW122" s="376"/>
      <c r="DX122" s="376"/>
      <c r="DY122" s="376"/>
      <c r="DZ122" s="376"/>
      <c r="EA122" s="376"/>
      <c r="EB122" s="376"/>
      <c r="EC122" s="376"/>
      <c r="ED122" s="376"/>
      <c r="EE122" s="376"/>
      <c r="EF122" s="376"/>
      <c r="EG122" s="376"/>
      <c r="EH122" s="376"/>
      <c r="EI122" s="376"/>
      <c r="EJ122" s="376"/>
      <c r="EK122" s="376"/>
      <c r="EL122" s="376"/>
      <c r="EM122" s="376"/>
      <c r="EN122" s="376"/>
      <c r="EO122" s="376"/>
      <c r="EP122" s="376"/>
      <c r="EQ122" s="376"/>
      <c r="ER122" s="376"/>
    </row>
    <row r="123" spans="1:148">
      <c r="A123" s="376"/>
      <c r="B123" s="376"/>
      <c r="C123" s="376"/>
      <c r="D123" s="376"/>
      <c r="E123" s="376"/>
      <c r="F123" s="376"/>
      <c r="G123" s="376"/>
      <c r="H123" s="376"/>
      <c r="I123" s="376"/>
      <c r="J123" s="376"/>
      <c r="K123" s="376"/>
      <c r="L123" s="376"/>
      <c r="M123" s="376"/>
      <c r="N123" s="376"/>
      <c r="O123" s="376"/>
      <c r="P123" s="376"/>
      <c r="Q123" s="376"/>
      <c r="R123" s="376"/>
      <c r="S123" s="376"/>
      <c r="T123" s="376"/>
      <c r="U123" s="376"/>
      <c r="V123" s="376"/>
      <c r="W123" s="376"/>
      <c r="X123" s="376"/>
      <c r="Y123" s="376"/>
      <c r="Z123" s="376"/>
      <c r="AA123" s="376"/>
      <c r="AB123" s="376"/>
      <c r="AC123" s="376"/>
      <c r="AD123" s="376"/>
      <c r="AE123" s="376"/>
      <c r="AF123" s="376"/>
      <c r="AG123" s="376"/>
      <c r="AH123" s="376"/>
      <c r="AI123" s="376"/>
      <c r="AJ123" s="376"/>
      <c r="AK123" s="376"/>
      <c r="AL123" s="376"/>
      <c r="AM123" s="376"/>
      <c r="AN123" s="376"/>
      <c r="AO123" s="376"/>
      <c r="AP123" s="376"/>
      <c r="AQ123" s="376"/>
      <c r="AR123" s="376"/>
      <c r="AS123" s="376"/>
      <c r="AT123" s="376"/>
      <c r="AU123" s="376"/>
      <c r="AV123" s="376"/>
      <c r="AW123" s="376"/>
      <c r="AX123" s="376"/>
      <c r="AY123" s="376"/>
      <c r="AZ123" s="376"/>
      <c r="BA123" s="376"/>
      <c r="BB123" s="376"/>
      <c r="BC123" s="376"/>
      <c r="BD123" s="376"/>
      <c r="BE123" s="376"/>
      <c r="BF123" s="376"/>
      <c r="BG123" s="376"/>
      <c r="BH123" s="376"/>
      <c r="BI123" s="376"/>
      <c r="BJ123" s="376"/>
      <c r="BK123" s="376"/>
      <c r="BL123" s="376"/>
      <c r="BM123" s="376"/>
      <c r="BN123" s="376"/>
      <c r="BO123" s="376"/>
      <c r="BP123" s="376"/>
      <c r="BQ123" s="376"/>
      <c r="BR123" s="376"/>
      <c r="BS123" s="376"/>
      <c r="BT123" s="376"/>
      <c r="BU123" s="376"/>
      <c r="BV123" s="376"/>
      <c r="BW123" s="376"/>
      <c r="BX123" s="376"/>
      <c r="BY123" s="376"/>
      <c r="BZ123" s="376"/>
      <c r="CA123" s="376"/>
      <c r="CB123" s="376"/>
      <c r="CC123" s="376"/>
      <c r="CD123" s="376"/>
      <c r="CE123" s="376"/>
      <c r="CF123" s="376"/>
      <c r="CG123" s="376"/>
      <c r="CH123" s="376"/>
      <c r="CI123" s="376"/>
      <c r="CJ123" s="376"/>
      <c r="CK123" s="376"/>
      <c r="CL123" s="376"/>
      <c r="CM123" s="376"/>
      <c r="CN123" s="376"/>
      <c r="CO123" s="376"/>
      <c r="CP123" s="376"/>
      <c r="CQ123" s="376"/>
      <c r="CR123" s="376"/>
      <c r="CS123" s="376"/>
      <c r="CT123" s="376"/>
      <c r="CU123" s="376"/>
      <c r="CV123" s="376"/>
      <c r="CW123" s="376"/>
      <c r="CX123" s="376"/>
      <c r="CY123" s="376"/>
      <c r="CZ123" s="376"/>
      <c r="DA123" s="376"/>
      <c r="DB123" s="376"/>
      <c r="DC123" s="376"/>
      <c r="DD123" s="376"/>
      <c r="DE123" s="376"/>
      <c r="DF123" s="376"/>
      <c r="DG123" s="376"/>
      <c r="DH123" s="376"/>
      <c r="DI123" s="376"/>
      <c r="DJ123" s="376"/>
      <c r="DK123" s="376"/>
      <c r="DL123" s="376"/>
      <c r="DM123" s="376"/>
      <c r="DN123" s="376"/>
      <c r="DO123" s="376"/>
      <c r="DP123" s="376"/>
      <c r="DQ123" s="376"/>
      <c r="DR123" s="376"/>
      <c r="DS123" s="376"/>
      <c r="DT123" s="376"/>
      <c r="DU123" s="376"/>
      <c r="DV123" s="376"/>
      <c r="DW123" s="376"/>
      <c r="DX123" s="376"/>
      <c r="DY123" s="376"/>
      <c r="DZ123" s="376"/>
      <c r="EA123" s="376"/>
      <c r="EB123" s="376"/>
      <c r="EC123" s="376"/>
      <c r="ED123" s="376"/>
      <c r="EE123" s="376"/>
      <c r="EF123" s="376"/>
      <c r="EG123" s="376"/>
      <c r="EH123" s="376"/>
      <c r="EI123" s="376"/>
      <c r="EJ123" s="376"/>
      <c r="EK123" s="376"/>
      <c r="EL123" s="376"/>
      <c r="EM123" s="376"/>
      <c r="EN123" s="376"/>
      <c r="EO123" s="376"/>
      <c r="EP123" s="376"/>
      <c r="EQ123" s="376"/>
      <c r="ER123" s="376"/>
    </row>
    <row r="124" spans="1:148">
      <c r="A124" s="376"/>
      <c r="B124" s="376"/>
      <c r="C124" s="376"/>
      <c r="D124" s="376"/>
      <c r="E124" s="376"/>
      <c r="F124" s="376"/>
      <c r="G124" s="376"/>
      <c r="H124" s="376"/>
      <c r="I124" s="376"/>
      <c r="J124" s="376"/>
      <c r="K124" s="376"/>
      <c r="L124" s="376"/>
      <c r="M124" s="376"/>
      <c r="N124" s="376"/>
      <c r="O124" s="376"/>
      <c r="P124" s="376"/>
      <c r="Q124" s="376"/>
      <c r="R124" s="376"/>
      <c r="S124" s="376"/>
      <c r="T124" s="376"/>
      <c r="U124" s="376"/>
      <c r="V124" s="376"/>
      <c r="W124" s="376"/>
      <c r="X124" s="376"/>
      <c r="Y124" s="376"/>
      <c r="Z124" s="376"/>
      <c r="AA124" s="376"/>
      <c r="AB124" s="376"/>
      <c r="AC124" s="376"/>
      <c r="AD124" s="376"/>
      <c r="AE124" s="376"/>
      <c r="AF124" s="376"/>
      <c r="AG124" s="376"/>
      <c r="AH124" s="376"/>
      <c r="AI124" s="376"/>
      <c r="AJ124" s="376"/>
      <c r="AK124" s="376"/>
      <c r="AL124" s="376"/>
      <c r="AM124" s="376"/>
      <c r="AN124" s="376"/>
      <c r="AO124" s="376"/>
      <c r="AP124" s="376"/>
      <c r="AQ124" s="376"/>
      <c r="AR124" s="376"/>
      <c r="AS124" s="376"/>
      <c r="AT124" s="376"/>
      <c r="AU124" s="376"/>
      <c r="AV124" s="376"/>
      <c r="AW124" s="376"/>
      <c r="AX124" s="376"/>
      <c r="AY124" s="376"/>
      <c r="AZ124" s="376"/>
      <c r="BA124" s="376"/>
      <c r="BB124" s="376"/>
      <c r="BC124" s="376"/>
      <c r="BD124" s="376"/>
      <c r="BE124" s="376"/>
      <c r="BF124" s="376"/>
      <c r="BG124" s="376"/>
      <c r="BH124" s="376"/>
      <c r="BI124" s="376"/>
      <c r="BJ124" s="376"/>
      <c r="BK124" s="376"/>
      <c r="BL124" s="376"/>
      <c r="BM124" s="376"/>
      <c r="BN124" s="376"/>
      <c r="BO124" s="376"/>
      <c r="BP124" s="376"/>
      <c r="BQ124" s="376"/>
      <c r="BR124" s="376"/>
      <c r="BS124" s="376"/>
      <c r="BT124" s="376"/>
      <c r="BU124" s="376"/>
      <c r="BV124" s="376"/>
      <c r="BW124" s="376"/>
      <c r="BX124" s="376"/>
      <c r="BY124" s="376"/>
      <c r="BZ124" s="376"/>
      <c r="CA124" s="376"/>
      <c r="CB124" s="376"/>
      <c r="CC124" s="376"/>
      <c r="CD124" s="376"/>
      <c r="CE124" s="376"/>
      <c r="CF124" s="376"/>
      <c r="CG124" s="376"/>
      <c r="CH124" s="376"/>
      <c r="CI124" s="376"/>
      <c r="CJ124" s="376"/>
      <c r="CK124" s="376"/>
      <c r="CL124" s="376"/>
      <c r="CM124" s="376"/>
      <c r="CN124" s="376"/>
      <c r="CO124" s="376"/>
      <c r="CP124" s="376"/>
      <c r="CQ124" s="376"/>
      <c r="CR124" s="376"/>
      <c r="CS124" s="376"/>
      <c r="CT124" s="376"/>
      <c r="CU124" s="376"/>
      <c r="CV124" s="376"/>
      <c r="CW124" s="376"/>
      <c r="CX124" s="376"/>
      <c r="CY124" s="376"/>
      <c r="CZ124" s="376"/>
      <c r="DA124" s="376"/>
      <c r="DB124" s="376"/>
      <c r="DC124" s="376"/>
      <c r="DD124" s="376"/>
      <c r="DE124" s="376"/>
      <c r="DF124" s="376"/>
      <c r="DG124" s="376"/>
      <c r="DH124" s="376"/>
      <c r="DI124" s="376"/>
      <c r="DJ124" s="376"/>
      <c r="DK124" s="376"/>
      <c r="DL124" s="376"/>
      <c r="DM124" s="376"/>
      <c r="DN124" s="376"/>
      <c r="DO124" s="376"/>
      <c r="DP124" s="376"/>
      <c r="DQ124" s="376"/>
      <c r="DR124" s="376"/>
      <c r="DS124" s="376"/>
      <c r="DT124" s="376"/>
      <c r="DU124" s="376"/>
      <c r="DV124" s="376"/>
      <c r="DW124" s="376"/>
      <c r="DX124" s="376"/>
      <c r="DY124" s="376"/>
      <c r="DZ124" s="376"/>
      <c r="EA124" s="376"/>
      <c r="EB124" s="376"/>
      <c r="EC124" s="376"/>
      <c r="ED124" s="376"/>
      <c r="EE124" s="376"/>
      <c r="EF124" s="376"/>
      <c r="EG124" s="376"/>
      <c r="EH124" s="376"/>
      <c r="EI124" s="376"/>
      <c r="EJ124" s="376"/>
      <c r="EK124" s="376"/>
      <c r="EL124" s="376"/>
      <c r="EM124" s="376"/>
      <c r="EN124" s="376"/>
      <c r="EO124" s="376"/>
      <c r="EP124" s="376"/>
      <c r="EQ124" s="376"/>
      <c r="ER124" s="376"/>
    </row>
    <row r="125" spans="1:148">
      <c r="A125" s="376"/>
      <c r="B125" s="376"/>
      <c r="C125" s="376"/>
      <c r="D125" s="376"/>
      <c r="E125" s="376"/>
      <c r="F125" s="376"/>
      <c r="G125" s="376"/>
      <c r="H125" s="376"/>
      <c r="I125" s="376"/>
      <c r="J125" s="376"/>
      <c r="K125" s="376"/>
      <c r="L125" s="376"/>
      <c r="M125" s="376"/>
      <c r="N125" s="376"/>
      <c r="O125" s="376"/>
      <c r="P125" s="376"/>
      <c r="Q125" s="376"/>
      <c r="R125" s="376"/>
      <c r="S125" s="376"/>
      <c r="T125" s="376"/>
      <c r="U125" s="376"/>
      <c r="V125" s="376"/>
      <c r="W125" s="376"/>
      <c r="X125" s="376"/>
      <c r="Y125" s="376"/>
      <c r="Z125" s="376"/>
      <c r="AA125" s="376"/>
      <c r="AB125" s="376"/>
      <c r="AC125" s="376"/>
      <c r="AD125" s="376"/>
      <c r="AE125" s="376"/>
      <c r="AF125" s="376"/>
      <c r="AG125" s="376"/>
      <c r="AH125" s="376"/>
      <c r="AI125" s="376"/>
      <c r="AJ125" s="376"/>
      <c r="AK125" s="376"/>
      <c r="AL125" s="376"/>
      <c r="AM125" s="376"/>
      <c r="AN125" s="376"/>
      <c r="AO125" s="376"/>
      <c r="AP125" s="376"/>
      <c r="AQ125" s="376"/>
      <c r="AR125" s="376"/>
      <c r="AS125" s="376"/>
      <c r="AT125" s="376"/>
      <c r="AU125" s="376"/>
      <c r="AV125" s="376"/>
      <c r="AW125" s="376"/>
      <c r="AX125" s="376"/>
      <c r="AY125" s="376"/>
      <c r="AZ125" s="376"/>
      <c r="BA125" s="376"/>
      <c r="BB125" s="376"/>
      <c r="BC125" s="376"/>
      <c r="BD125" s="376"/>
      <c r="BE125" s="376"/>
      <c r="BF125" s="376"/>
      <c r="BG125" s="376"/>
      <c r="BH125" s="376"/>
      <c r="BI125" s="376"/>
      <c r="BJ125" s="376"/>
      <c r="BK125" s="376"/>
      <c r="BL125" s="376"/>
      <c r="BM125" s="376"/>
      <c r="BN125" s="376"/>
      <c r="BO125" s="376"/>
      <c r="BP125" s="376"/>
      <c r="BQ125" s="376"/>
      <c r="BR125" s="376"/>
      <c r="BS125" s="376"/>
      <c r="BT125" s="376"/>
      <c r="BU125" s="376"/>
      <c r="BV125" s="376"/>
      <c r="BW125" s="376"/>
      <c r="BX125" s="376"/>
      <c r="BY125" s="376"/>
      <c r="BZ125" s="376"/>
      <c r="CA125" s="376"/>
      <c r="CB125" s="376"/>
      <c r="CC125" s="376"/>
      <c r="CD125" s="376"/>
      <c r="CE125" s="376"/>
      <c r="CF125" s="376"/>
      <c r="CG125" s="376"/>
      <c r="CH125" s="376"/>
      <c r="CI125" s="376"/>
      <c r="CJ125" s="376"/>
      <c r="CK125" s="376"/>
      <c r="CL125" s="376"/>
      <c r="CM125" s="376"/>
      <c r="CN125" s="376"/>
      <c r="CO125" s="376"/>
      <c r="CP125" s="376"/>
      <c r="CQ125" s="376"/>
      <c r="CR125" s="376"/>
      <c r="CS125" s="376"/>
      <c r="CT125" s="376"/>
      <c r="CU125" s="376"/>
      <c r="CV125" s="376"/>
      <c r="CW125" s="376"/>
      <c r="CX125" s="376"/>
      <c r="CY125" s="376"/>
      <c r="CZ125" s="376"/>
      <c r="DA125" s="376"/>
      <c r="DB125" s="376"/>
      <c r="DC125" s="376"/>
      <c r="DD125" s="376"/>
      <c r="DE125" s="376"/>
      <c r="DF125" s="376"/>
      <c r="DG125" s="376"/>
      <c r="DH125" s="376"/>
      <c r="DI125" s="376"/>
      <c r="DJ125" s="376"/>
      <c r="DK125" s="376"/>
      <c r="DL125" s="376"/>
      <c r="DM125" s="376"/>
      <c r="DN125" s="376"/>
      <c r="DO125" s="376"/>
      <c r="DP125" s="376"/>
      <c r="DQ125" s="376"/>
      <c r="DR125" s="376"/>
      <c r="DS125" s="376"/>
      <c r="DT125" s="376"/>
      <c r="DU125" s="376"/>
      <c r="DV125" s="376"/>
      <c r="DW125" s="376"/>
      <c r="DX125" s="376"/>
      <c r="DY125" s="376"/>
      <c r="DZ125" s="376"/>
      <c r="EA125" s="376"/>
      <c r="EB125" s="376"/>
      <c r="EC125" s="376"/>
      <c r="ED125" s="376"/>
      <c r="EE125" s="376"/>
      <c r="EF125" s="376"/>
      <c r="EG125" s="376"/>
      <c r="EH125" s="376"/>
      <c r="EI125" s="376"/>
      <c r="EJ125" s="376"/>
      <c r="EK125" s="376"/>
      <c r="EL125" s="376"/>
      <c r="EM125" s="376"/>
      <c r="EN125" s="376"/>
      <c r="EO125" s="376"/>
      <c r="EP125" s="376"/>
      <c r="EQ125" s="376"/>
      <c r="ER125" s="376"/>
    </row>
    <row r="126" spans="1:148">
      <c r="A126" s="376"/>
      <c r="B126" s="376"/>
      <c r="C126" s="376"/>
      <c r="D126" s="376"/>
      <c r="E126" s="376"/>
      <c r="F126" s="376"/>
      <c r="G126" s="376"/>
      <c r="H126" s="376"/>
      <c r="I126" s="376"/>
      <c r="J126" s="376"/>
      <c r="K126" s="376"/>
      <c r="L126" s="376"/>
      <c r="M126" s="376"/>
      <c r="N126" s="376"/>
      <c r="O126" s="376"/>
      <c r="P126" s="376"/>
      <c r="Q126" s="376"/>
      <c r="R126" s="376"/>
      <c r="S126" s="376"/>
      <c r="T126" s="376"/>
      <c r="U126" s="376"/>
      <c r="V126" s="376"/>
      <c r="W126" s="376"/>
      <c r="X126" s="376"/>
      <c r="Y126" s="376"/>
      <c r="Z126" s="376"/>
      <c r="AA126" s="376"/>
      <c r="AB126" s="376"/>
      <c r="AC126" s="376"/>
      <c r="AD126" s="376"/>
      <c r="AE126" s="376"/>
      <c r="AF126" s="376"/>
      <c r="AG126" s="376"/>
      <c r="AH126" s="376"/>
      <c r="AI126" s="376"/>
      <c r="AJ126" s="376"/>
      <c r="AK126" s="376"/>
      <c r="AL126" s="376"/>
      <c r="AM126" s="376"/>
      <c r="AN126" s="376"/>
      <c r="AO126" s="376"/>
      <c r="AP126" s="376"/>
      <c r="AQ126" s="376"/>
      <c r="AR126" s="376"/>
      <c r="AS126" s="376"/>
      <c r="AT126" s="376"/>
      <c r="AU126" s="376"/>
      <c r="AV126" s="376"/>
      <c r="AW126" s="376"/>
      <c r="AX126" s="376"/>
      <c r="AY126" s="376"/>
      <c r="AZ126" s="376"/>
      <c r="BA126" s="376"/>
      <c r="BB126" s="376"/>
      <c r="BC126" s="376"/>
      <c r="BD126" s="376"/>
      <c r="BE126" s="376"/>
      <c r="BF126" s="376"/>
      <c r="BG126" s="376"/>
      <c r="BH126" s="376"/>
      <c r="BI126" s="376"/>
      <c r="BJ126" s="376"/>
      <c r="BK126" s="376"/>
      <c r="BL126" s="376"/>
      <c r="BM126" s="376"/>
      <c r="BN126" s="376"/>
      <c r="BO126" s="376"/>
      <c r="BP126" s="376"/>
      <c r="BQ126" s="376"/>
      <c r="BR126" s="376"/>
      <c r="BS126" s="376"/>
      <c r="BT126" s="376"/>
      <c r="BU126" s="376"/>
      <c r="BV126" s="376"/>
      <c r="BW126" s="376"/>
      <c r="BX126" s="376"/>
      <c r="BY126" s="376"/>
      <c r="BZ126" s="376"/>
      <c r="CA126" s="376"/>
      <c r="CB126" s="376"/>
      <c r="CC126" s="376"/>
      <c r="CD126" s="376"/>
      <c r="CE126" s="376"/>
      <c r="CF126" s="376"/>
      <c r="CG126" s="376"/>
      <c r="CH126" s="376"/>
      <c r="CI126" s="376"/>
      <c r="CJ126" s="376"/>
      <c r="CK126" s="376"/>
      <c r="CL126" s="376"/>
      <c r="CM126" s="376"/>
      <c r="CN126" s="376"/>
      <c r="CO126" s="376"/>
      <c r="CP126" s="376"/>
      <c r="CQ126" s="376"/>
      <c r="CR126" s="376"/>
      <c r="CS126" s="376"/>
      <c r="CT126" s="376"/>
      <c r="CU126" s="376"/>
      <c r="CV126" s="376"/>
      <c r="CW126" s="376"/>
      <c r="CX126" s="376"/>
      <c r="CY126" s="376"/>
      <c r="CZ126" s="376"/>
      <c r="DA126" s="376"/>
      <c r="DB126" s="376"/>
      <c r="DC126" s="376"/>
      <c r="DD126" s="376"/>
      <c r="DE126" s="376"/>
      <c r="DF126" s="376"/>
      <c r="DG126" s="376"/>
      <c r="DH126" s="376"/>
      <c r="DI126" s="376"/>
      <c r="DJ126" s="376"/>
      <c r="DK126" s="376"/>
      <c r="DL126" s="376"/>
      <c r="DM126" s="376"/>
      <c r="DN126" s="376"/>
      <c r="DO126" s="376"/>
      <c r="DP126" s="376"/>
      <c r="DQ126" s="376"/>
      <c r="DR126" s="376"/>
      <c r="DS126" s="376"/>
      <c r="DT126" s="376"/>
      <c r="DU126" s="376"/>
      <c r="DV126" s="376"/>
      <c r="DW126" s="376"/>
      <c r="DX126" s="376"/>
      <c r="DY126" s="376"/>
      <c r="DZ126" s="376"/>
      <c r="EA126" s="376"/>
      <c r="EB126" s="376"/>
      <c r="EC126" s="376"/>
      <c r="ED126" s="376"/>
      <c r="EE126" s="376"/>
      <c r="EF126" s="376"/>
      <c r="EG126" s="376"/>
      <c r="EH126" s="376"/>
      <c r="EI126" s="376"/>
      <c r="EJ126" s="376"/>
      <c r="EK126" s="376"/>
      <c r="EL126" s="376"/>
      <c r="EM126" s="376"/>
      <c r="EN126" s="376"/>
      <c r="EO126" s="376"/>
      <c r="EP126" s="376"/>
      <c r="EQ126" s="376"/>
      <c r="ER126" s="376"/>
    </row>
    <row r="127" spans="1:148">
      <c r="A127" s="376"/>
      <c r="B127" s="376"/>
      <c r="C127" s="376"/>
      <c r="D127" s="376"/>
      <c r="E127" s="376"/>
      <c r="F127" s="376"/>
      <c r="G127" s="376"/>
      <c r="H127" s="376"/>
      <c r="I127" s="376"/>
      <c r="J127" s="376"/>
      <c r="K127" s="376"/>
      <c r="L127" s="376"/>
      <c r="M127" s="376"/>
      <c r="N127" s="376"/>
      <c r="O127" s="376"/>
      <c r="P127" s="376"/>
      <c r="Q127" s="376"/>
      <c r="R127" s="376"/>
      <c r="S127" s="376"/>
      <c r="T127" s="376"/>
      <c r="U127" s="376"/>
      <c r="V127" s="376"/>
      <c r="W127" s="376"/>
      <c r="X127" s="376"/>
      <c r="Y127" s="376"/>
      <c r="Z127" s="376"/>
      <c r="AA127" s="376"/>
      <c r="AB127" s="376"/>
      <c r="AC127" s="376"/>
      <c r="AD127" s="376"/>
      <c r="AE127" s="376"/>
      <c r="AF127" s="376"/>
      <c r="AG127" s="376"/>
      <c r="AH127" s="376"/>
      <c r="AI127" s="376"/>
      <c r="AJ127" s="376"/>
      <c r="AK127" s="376"/>
      <c r="AL127" s="376"/>
      <c r="AM127" s="376"/>
      <c r="AN127" s="376"/>
      <c r="AO127" s="376"/>
      <c r="AP127" s="376"/>
      <c r="AQ127" s="376"/>
      <c r="AR127" s="376"/>
      <c r="AS127" s="376"/>
      <c r="AT127" s="376"/>
      <c r="AU127" s="376"/>
      <c r="AV127" s="376"/>
      <c r="AW127" s="376"/>
      <c r="AX127" s="376"/>
      <c r="AY127" s="376"/>
      <c r="AZ127" s="376"/>
      <c r="BA127" s="376"/>
      <c r="BB127" s="376"/>
      <c r="BC127" s="376"/>
      <c r="BD127" s="376"/>
      <c r="BE127" s="376"/>
      <c r="BF127" s="376"/>
      <c r="BG127" s="376"/>
      <c r="BH127" s="376"/>
      <c r="BI127" s="376"/>
      <c r="BJ127" s="376"/>
      <c r="BK127" s="376"/>
      <c r="BL127" s="376"/>
      <c r="BM127" s="376"/>
      <c r="BN127" s="376"/>
      <c r="BO127" s="376"/>
      <c r="BP127" s="376"/>
      <c r="BQ127" s="376"/>
      <c r="BR127" s="376"/>
      <c r="BS127" s="376"/>
      <c r="BT127" s="376"/>
      <c r="BU127" s="376"/>
      <c r="BV127" s="376"/>
      <c r="BW127" s="376"/>
      <c r="BX127" s="376"/>
      <c r="BY127" s="376"/>
      <c r="BZ127" s="376"/>
      <c r="CA127" s="376"/>
      <c r="CB127" s="376"/>
      <c r="CC127" s="376"/>
      <c r="CD127" s="376"/>
      <c r="CE127" s="376"/>
      <c r="CF127" s="376"/>
      <c r="CG127" s="376"/>
      <c r="CH127" s="376"/>
      <c r="CI127" s="376"/>
      <c r="CJ127" s="376"/>
      <c r="CK127" s="376"/>
      <c r="CL127" s="376"/>
      <c r="CM127" s="376"/>
      <c r="CN127" s="376"/>
      <c r="CO127" s="376"/>
      <c r="CP127" s="376"/>
      <c r="CQ127" s="376"/>
      <c r="CR127" s="376"/>
      <c r="CS127" s="376"/>
      <c r="CT127" s="376"/>
      <c r="CU127" s="376"/>
      <c r="CV127" s="376"/>
      <c r="CW127" s="376"/>
      <c r="CX127" s="376"/>
      <c r="CY127" s="376"/>
      <c r="CZ127" s="376"/>
      <c r="DA127" s="376"/>
      <c r="DB127" s="376"/>
      <c r="DC127" s="376"/>
      <c r="DD127" s="376"/>
      <c r="DE127" s="376"/>
      <c r="DF127" s="376"/>
      <c r="DG127" s="376"/>
      <c r="DH127" s="376"/>
      <c r="DI127" s="376"/>
      <c r="DJ127" s="376"/>
      <c r="DK127" s="376"/>
      <c r="DL127" s="376"/>
      <c r="DM127" s="376"/>
      <c r="DN127" s="376"/>
      <c r="DO127" s="376"/>
      <c r="DP127" s="376"/>
      <c r="DQ127" s="376"/>
      <c r="DR127" s="376"/>
      <c r="DS127" s="376"/>
      <c r="DT127" s="376"/>
      <c r="DU127" s="376"/>
      <c r="DV127" s="376"/>
      <c r="DW127" s="376"/>
      <c r="DX127" s="376"/>
      <c r="DY127" s="376"/>
      <c r="DZ127" s="376"/>
      <c r="EA127" s="376"/>
      <c r="EB127" s="376"/>
      <c r="EC127" s="376"/>
      <c r="ED127" s="376"/>
      <c r="EE127" s="376"/>
      <c r="EF127" s="376"/>
      <c r="EG127" s="376"/>
      <c r="EH127" s="376"/>
      <c r="EI127" s="376"/>
      <c r="EJ127" s="376"/>
      <c r="EK127" s="376"/>
      <c r="EL127" s="376"/>
      <c r="EM127" s="376"/>
      <c r="EN127" s="376"/>
      <c r="EO127" s="376"/>
      <c r="EP127" s="376"/>
      <c r="EQ127" s="376"/>
      <c r="ER127" s="376"/>
    </row>
    <row r="128" spans="1:148">
      <c r="A128" s="376"/>
      <c r="B128" s="376"/>
      <c r="C128" s="376"/>
      <c r="D128" s="376"/>
      <c r="E128" s="376"/>
      <c r="F128" s="376"/>
      <c r="G128" s="376"/>
      <c r="H128" s="376"/>
      <c r="I128" s="376"/>
      <c r="J128" s="376"/>
      <c r="K128" s="376"/>
      <c r="L128" s="376"/>
      <c r="M128" s="376"/>
      <c r="N128" s="376"/>
      <c r="O128" s="376"/>
      <c r="P128" s="376"/>
      <c r="Q128" s="376"/>
      <c r="R128" s="376"/>
      <c r="S128" s="376"/>
      <c r="T128" s="376"/>
      <c r="U128" s="376"/>
      <c r="V128" s="376"/>
      <c r="W128" s="376"/>
      <c r="X128" s="376"/>
      <c r="Y128" s="376"/>
      <c r="Z128" s="376"/>
      <c r="AA128" s="376"/>
      <c r="AB128" s="376"/>
      <c r="AC128" s="376"/>
      <c r="AD128" s="376"/>
      <c r="AE128" s="376"/>
      <c r="AF128" s="376"/>
      <c r="AG128" s="376"/>
      <c r="AH128" s="376"/>
      <c r="AI128" s="376"/>
      <c r="AJ128" s="376"/>
      <c r="AK128" s="376"/>
      <c r="AL128" s="376"/>
      <c r="AM128" s="376"/>
      <c r="AN128" s="376"/>
      <c r="AO128" s="376"/>
      <c r="AP128" s="376"/>
      <c r="AQ128" s="376"/>
      <c r="AR128" s="376"/>
      <c r="AS128" s="376"/>
      <c r="AT128" s="376"/>
      <c r="AU128" s="376"/>
      <c r="AV128" s="376"/>
      <c r="AW128" s="376"/>
      <c r="AX128" s="376"/>
      <c r="AY128" s="376"/>
      <c r="AZ128" s="376"/>
      <c r="BA128" s="376"/>
      <c r="BB128" s="376"/>
      <c r="BC128" s="376"/>
      <c r="BD128" s="376"/>
      <c r="BE128" s="376"/>
      <c r="BF128" s="376"/>
      <c r="BG128" s="376"/>
      <c r="BH128" s="376"/>
      <c r="BI128" s="376"/>
      <c r="BJ128" s="376"/>
      <c r="BK128" s="376"/>
      <c r="BL128" s="376"/>
      <c r="BM128" s="376"/>
      <c r="BN128" s="376"/>
      <c r="BO128" s="376"/>
      <c r="BP128" s="376"/>
      <c r="BQ128" s="376"/>
      <c r="BR128" s="376"/>
      <c r="BS128" s="376"/>
      <c r="BT128" s="376"/>
      <c r="BU128" s="376"/>
      <c r="BV128" s="376"/>
      <c r="BW128" s="376"/>
      <c r="BX128" s="376"/>
      <c r="BY128" s="376"/>
      <c r="BZ128" s="376"/>
      <c r="CA128" s="376"/>
      <c r="CB128" s="376"/>
      <c r="CC128" s="376"/>
      <c r="CD128" s="376"/>
      <c r="CE128" s="376"/>
      <c r="CF128" s="376"/>
      <c r="CG128" s="376"/>
      <c r="CH128" s="376"/>
      <c r="CI128" s="376"/>
      <c r="CJ128" s="376"/>
      <c r="CK128" s="376"/>
      <c r="CL128" s="376"/>
      <c r="CM128" s="376"/>
      <c r="CN128" s="376"/>
      <c r="CO128" s="376"/>
      <c r="CP128" s="376"/>
      <c r="CQ128" s="376"/>
      <c r="CR128" s="376"/>
      <c r="CS128" s="376"/>
      <c r="CT128" s="376"/>
      <c r="CU128" s="376"/>
      <c r="CV128" s="376"/>
      <c r="CW128" s="376"/>
      <c r="CX128" s="376"/>
      <c r="CY128" s="376"/>
      <c r="CZ128" s="376"/>
      <c r="DA128" s="376"/>
      <c r="DB128" s="376"/>
      <c r="DC128" s="376"/>
      <c r="DD128" s="376"/>
      <c r="DE128" s="376"/>
      <c r="DF128" s="376"/>
      <c r="DG128" s="376"/>
      <c r="DH128" s="376"/>
      <c r="DI128" s="376"/>
      <c r="DJ128" s="376"/>
      <c r="DK128" s="376"/>
      <c r="DL128" s="376"/>
      <c r="DM128" s="376"/>
      <c r="DN128" s="376"/>
      <c r="DO128" s="376"/>
      <c r="DP128" s="376"/>
      <c r="DQ128" s="376"/>
      <c r="DR128" s="376"/>
      <c r="DS128" s="376"/>
      <c r="DT128" s="376"/>
      <c r="DU128" s="376"/>
      <c r="DV128" s="376"/>
      <c r="DW128" s="376"/>
      <c r="DX128" s="376"/>
      <c r="DY128" s="376"/>
      <c r="DZ128" s="376"/>
      <c r="EA128" s="376"/>
      <c r="EB128" s="376"/>
      <c r="EC128" s="376"/>
      <c r="ED128" s="376"/>
      <c r="EE128" s="376"/>
      <c r="EF128" s="376"/>
      <c r="EG128" s="376"/>
      <c r="EH128" s="376"/>
      <c r="EI128" s="376"/>
      <c r="EJ128" s="376"/>
      <c r="EK128" s="376"/>
      <c r="EL128" s="376"/>
      <c r="EM128" s="376"/>
      <c r="EN128" s="376"/>
      <c r="EO128" s="376"/>
      <c r="EP128" s="376"/>
      <c r="EQ128" s="376"/>
      <c r="ER128" s="376"/>
    </row>
    <row r="129" spans="1:148">
      <c r="A129" s="376"/>
      <c r="B129" s="376"/>
      <c r="C129" s="376"/>
      <c r="D129" s="376"/>
      <c r="E129" s="376"/>
      <c r="F129" s="376"/>
      <c r="G129" s="376"/>
      <c r="H129" s="376"/>
      <c r="I129" s="376"/>
      <c r="J129" s="376"/>
      <c r="K129" s="376"/>
      <c r="L129" s="376"/>
      <c r="M129" s="376"/>
      <c r="N129" s="376"/>
      <c r="O129" s="376"/>
      <c r="P129" s="376"/>
      <c r="Q129" s="376"/>
      <c r="R129" s="376"/>
      <c r="S129" s="376"/>
      <c r="T129" s="376"/>
      <c r="U129" s="376"/>
      <c r="V129" s="376"/>
      <c r="W129" s="376"/>
      <c r="X129" s="376"/>
      <c r="Y129" s="376"/>
      <c r="Z129" s="376"/>
      <c r="AA129" s="376"/>
      <c r="AB129" s="376"/>
      <c r="AC129" s="376"/>
      <c r="AD129" s="376"/>
      <c r="AE129" s="376"/>
      <c r="AF129" s="376"/>
      <c r="AG129" s="376"/>
      <c r="AH129" s="376"/>
      <c r="AI129" s="376"/>
      <c r="AJ129" s="376"/>
      <c r="AK129" s="376"/>
      <c r="AL129" s="376"/>
      <c r="AM129" s="376"/>
      <c r="AN129" s="376"/>
      <c r="AO129" s="376"/>
      <c r="AP129" s="376"/>
      <c r="AQ129" s="376"/>
      <c r="AR129" s="376"/>
      <c r="AS129" s="376"/>
      <c r="AT129" s="376"/>
      <c r="AU129" s="376"/>
      <c r="AV129" s="376"/>
      <c r="AW129" s="376"/>
      <c r="AX129" s="376"/>
      <c r="AY129" s="376"/>
      <c r="AZ129" s="376"/>
      <c r="BA129" s="376"/>
      <c r="BB129" s="376"/>
      <c r="BC129" s="376"/>
      <c r="BD129" s="376"/>
      <c r="BE129" s="376"/>
      <c r="BF129" s="376"/>
      <c r="BG129" s="376"/>
      <c r="BH129" s="376"/>
      <c r="BI129" s="376"/>
      <c r="BJ129" s="376"/>
      <c r="BK129" s="376"/>
      <c r="BL129" s="376"/>
      <c r="BM129" s="376"/>
      <c r="BN129" s="376"/>
      <c r="BO129" s="376"/>
      <c r="BP129" s="376"/>
      <c r="BQ129" s="376"/>
      <c r="BR129" s="376"/>
      <c r="BS129" s="376"/>
      <c r="BT129" s="376"/>
      <c r="BU129" s="376"/>
      <c r="BV129" s="376"/>
      <c r="BW129" s="376"/>
      <c r="BX129" s="376"/>
      <c r="BY129" s="376"/>
      <c r="BZ129" s="376"/>
      <c r="CA129" s="376"/>
      <c r="CB129" s="376"/>
      <c r="CC129" s="376"/>
      <c r="CD129" s="376"/>
      <c r="CE129" s="376"/>
      <c r="CF129" s="376"/>
      <c r="CG129" s="376"/>
      <c r="CH129" s="376"/>
      <c r="CI129" s="376"/>
      <c r="CJ129" s="376"/>
      <c r="CK129" s="376"/>
      <c r="CL129" s="376"/>
      <c r="CM129" s="376"/>
      <c r="CN129" s="376"/>
      <c r="CO129" s="376"/>
      <c r="CP129" s="376"/>
      <c r="CQ129" s="376"/>
      <c r="CR129" s="376"/>
      <c r="CS129" s="376"/>
      <c r="CT129" s="376"/>
      <c r="CU129" s="376"/>
      <c r="CV129" s="376"/>
      <c r="CW129" s="376"/>
      <c r="CX129" s="376"/>
      <c r="CY129" s="376"/>
      <c r="CZ129" s="376"/>
      <c r="DA129" s="376"/>
      <c r="DB129" s="376"/>
      <c r="DC129" s="376"/>
      <c r="DD129" s="376"/>
      <c r="DE129" s="376"/>
      <c r="DF129" s="376"/>
      <c r="DG129" s="376"/>
      <c r="DH129" s="376"/>
      <c r="DI129" s="376"/>
      <c r="DJ129" s="376"/>
      <c r="DK129" s="376"/>
      <c r="DL129" s="376"/>
      <c r="DM129" s="376"/>
      <c r="DN129" s="376"/>
      <c r="DO129" s="376"/>
      <c r="DP129" s="376"/>
      <c r="DQ129" s="376"/>
      <c r="DR129" s="376"/>
      <c r="DS129" s="376"/>
      <c r="DT129" s="376"/>
      <c r="DU129" s="376"/>
      <c r="DV129" s="376"/>
      <c r="DW129" s="376"/>
      <c r="DX129" s="376"/>
      <c r="DY129" s="376"/>
      <c r="DZ129" s="376"/>
      <c r="EA129" s="376"/>
      <c r="EB129" s="376"/>
      <c r="EC129" s="376"/>
      <c r="ED129" s="376"/>
      <c r="EE129" s="376"/>
      <c r="EF129" s="376"/>
      <c r="EG129" s="376"/>
      <c r="EH129" s="376"/>
      <c r="EI129" s="376"/>
      <c r="EJ129" s="376"/>
      <c r="EK129" s="376"/>
      <c r="EL129" s="376"/>
      <c r="EM129" s="376"/>
      <c r="EN129" s="376"/>
      <c r="EO129" s="376"/>
      <c r="EP129" s="376"/>
      <c r="EQ129" s="376"/>
      <c r="ER129" s="376"/>
    </row>
    <row r="130" spans="1:148">
      <c r="A130" s="376"/>
      <c r="B130" s="376"/>
      <c r="C130" s="376"/>
      <c r="D130" s="376"/>
      <c r="E130" s="376"/>
      <c r="F130" s="376"/>
      <c r="G130" s="376"/>
      <c r="H130" s="376"/>
      <c r="I130" s="376"/>
      <c r="J130" s="376"/>
      <c r="K130" s="376"/>
      <c r="L130" s="376"/>
      <c r="M130" s="376"/>
      <c r="N130" s="376"/>
      <c r="O130" s="376"/>
      <c r="P130" s="376"/>
      <c r="Q130" s="376"/>
      <c r="R130" s="376"/>
      <c r="S130" s="376"/>
      <c r="T130" s="376"/>
      <c r="U130" s="376"/>
      <c r="V130" s="376"/>
      <c r="W130" s="376"/>
      <c r="X130" s="376"/>
      <c r="Y130" s="376"/>
      <c r="Z130" s="376"/>
      <c r="AA130" s="376"/>
      <c r="AB130" s="376"/>
      <c r="AC130" s="376"/>
      <c r="AD130" s="376"/>
      <c r="AE130" s="376"/>
      <c r="AF130" s="376"/>
      <c r="AG130" s="376"/>
      <c r="AH130" s="376"/>
      <c r="AI130" s="376"/>
      <c r="AJ130" s="376"/>
      <c r="AK130" s="376"/>
      <c r="AL130" s="376"/>
      <c r="AM130" s="376"/>
      <c r="AN130" s="376"/>
      <c r="AO130" s="376"/>
      <c r="AP130" s="376"/>
      <c r="AQ130" s="376"/>
      <c r="AR130" s="376"/>
      <c r="AS130" s="376"/>
      <c r="AT130" s="376"/>
      <c r="AU130" s="376"/>
      <c r="AV130" s="376"/>
      <c r="AW130" s="376"/>
      <c r="AX130" s="376"/>
      <c r="AY130" s="376"/>
      <c r="AZ130" s="376"/>
      <c r="BA130" s="376"/>
      <c r="BB130" s="376"/>
      <c r="BC130" s="376"/>
      <c r="BD130" s="376"/>
      <c r="BE130" s="376"/>
      <c r="BF130" s="376"/>
      <c r="BG130" s="376"/>
      <c r="BH130" s="376"/>
      <c r="BI130" s="376"/>
      <c r="BJ130" s="376"/>
      <c r="BK130" s="376"/>
      <c r="BL130" s="376"/>
      <c r="BM130" s="376"/>
      <c r="BN130" s="376"/>
      <c r="BO130" s="376"/>
      <c r="BP130" s="376"/>
      <c r="BQ130" s="376"/>
      <c r="BR130" s="376"/>
      <c r="BS130" s="376"/>
      <c r="BT130" s="376"/>
      <c r="BU130" s="376"/>
      <c r="BV130" s="376"/>
      <c r="BW130" s="376"/>
      <c r="BX130" s="376"/>
      <c r="BY130" s="376"/>
      <c r="BZ130" s="376"/>
      <c r="CA130" s="376"/>
      <c r="CB130" s="376"/>
      <c r="CC130" s="376"/>
      <c r="CD130" s="376"/>
      <c r="CE130" s="376"/>
      <c r="CF130" s="376"/>
      <c r="CG130" s="376"/>
      <c r="CH130" s="376"/>
      <c r="CI130" s="376"/>
      <c r="CJ130" s="376"/>
      <c r="CK130" s="376"/>
      <c r="CL130" s="376"/>
      <c r="CM130" s="376"/>
      <c r="CN130" s="376"/>
      <c r="CO130" s="376"/>
      <c r="CP130" s="376"/>
      <c r="CQ130" s="376"/>
      <c r="CR130" s="376"/>
      <c r="CS130" s="376"/>
      <c r="CT130" s="376"/>
      <c r="CU130" s="376"/>
      <c r="CV130" s="376"/>
      <c r="CW130" s="376"/>
      <c r="CX130" s="376"/>
      <c r="CY130" s="376"/>
      <c r="CZ130" s="376"/>
      <c r="DA130" s="376"/>
      <c r="DB130" s="376"/>
      <c r="DC130" s="376"/>
      <c r="DD130" s="376"/>
      <c r="DE130" s="376"/>
      <c r="DF130" s="376"/>
      <c r="DG130" s="376"/>
      <c r="DH130" s="376"/>
      <c r="DI130" s="376"/>
      <c r="DJ130" s="376"/>
      <c r="DK130" s="376"/>
      <c r="DL130" s="376"/>
      <c r="DM130" s="376"/>
      <c r="DN130" s="376"/>
      <c r="DO130" s="376"/>
      <c r="DP130" s="376"/>
      <c r="DQ130" s="376"/>
      <c r="DR130" s="376"/>
      <c r="DS130" s="376"/>
      <c r="DT130" s="376"/>
      <c r="DU130" s="376"/>
      <c r="DV130" s="376"/>
      <c r="DW130" s="376"/>
      <c r="DX130" s="376"/>
      <c r="DY130" s="376"/>
      <c r="DZ130" s="376"/>
      <c r="EA130" s="376"/>
      <c r="EB130" s="376"/>
      <c r="EC130" s="376"/>
      <c r="ED130" s="376"/>
      <c r="EE130" s="376"/>
      <c r="EF130" s="376"/>
      <c r="EG130" s="376"/>
      <c r="EH130" s="376"/>
      <c r="EI130" s="376"/>
      <c r="EJ130" s="376"/>
      <c r="EK130" s="376"/>
      <c r="EL130" s="376"/>
      <c r="EM130" s="376"/>
      <c r="EN130" s="376"/>
      <c r="EO130" s="376"/>
      <c r="EP130" s="376"/>
      <c r="EQ130" s="376"/>
      <c r="ER130" s="376"/>
    </row>
    <row r="131" spans="1:148">
      <c r="A131" s="376"/>
      <c r="B131" s="376"/>
      <c r="C131" s="376"/>
      <c r="D131" s="376"/>
      <c r="E131" s="376"/>
      <c r="F131" s="376"/>
      <c r="G131" s="376"/>
      <c r="H131" s="376"/>
      <c r="I131" s="376"/>
      <c r="J131" s="376"/>
      <c r="K131" s="376"/>
      <c r="L131" s="376"/>
      <c r="M131" s="376"/>
      <c r="N131" s="376"/>
      <c r="O131" s="376"/>
      <c r="P131" s="376"/>
      <c r="Q131" s="376"/>
      <c r="R131" s="376"/>
      <c r="S131" s="376"/>
      <c r="T131" s="376"/>
      <c r="U131" s="376"/>
      <c r="V131" s="376"/>
      <c r="W131" s="376"/>
      <c r="X131" s="376"/>
      <c r="Y131" s="376"/>
      <c r="Z131" s="376"/>
      <c r="AA131" s="376"/>
      <c r="AB131" s="376"/>
      <c r="AC131" s="376"/>
      <c r="AD131" s="376"/>
      <c r="AE131" s="376"/>
      <c r="AF131" s="376"/>
      <c r="AG131" s="376"/>
      <c r="AH131" s="376"/>
      <c r="AI131" s="376"/>
      <c r="AJ131" s="376"/>
      <c r="AK131" s="376"/>
      <c r="AL131" s="376"/>
      <c r="AM131" s="376"/>
      <c r="AN131" s="376"/>
      <c r="AO131" s="376"/>
      <c r="AP131" s="376"/>
      <c r="AQ131" s="376"/>
      <c r="AR131" s="376"/>
      <c r="AS131" s="376"/>
      <c r="AT131" s="376"/>
      <c r="AU131" s="376"/>
      <c r="AV131" s="376"/>
      <c r="AW131" s="376"/>
      <c r="AX131" s="376"/>
      <c r="AY131" s="376"/>
      <c r="AZ131" s="376"/>
      <c r="BA131" s="376"/>
      <c r="BB131" s="376"/>
      <c r="BC131" s="376"/>
      <c r="BD131" s="376"/>
      <c r="BE131" s="376"/>
      <c r="BF131" s="376"/>
      <c r="BG131" s="376"/>
      <c r="BH131" s="376"/>
      <c r="BI131" s="376"/>
      <c r="BJ131" s="376"/>
      <c r="BK131" s="376"/>
      <c r="BL131" s="376"/>
      <c r="BM131" s="376"/>
      <c r="BN131" s="376"/>
      <c r="BO131" s="376"/>
      <c r="BP131" s="376"/>
      <c r="BQ131" s="376"/>
      <c r="BR131" s="376"/>
      <c r="BS131" s="376"/>
      <c r="BT131" s="376"/>
      <c r="BU131" s="376"/>
      <c r="BV131" s="376"/>
      <c r="BW131" s="376"/>
      <c r="BX131" s="376"/>
      <c r="BY131" s="376"/>
      <c r="BZ131" s="376"/>
      <c r="CA131" s="376"/>
      <c r="CB131" s="376"/>
      <c r="CC131" s="376"/>
      <c r="CD131" s="376"/>
      <c r="CE131" s="376"/>
      <c r="CF131" s="376"/>
      <c r="CG131" s="376"/>
      <c r="CH131" s="376"/>
      <c r="CI131" s="376"/>
      <c r="CJ131" s="376"/>
      <c r="CK131" s="376"/>
      <c r="CL131" s="376"/>
      <c r="CM131" s="376"/>
      <c r="CN131" s="376"/>
      <c r="CO131" s="376"/>
      <c r="CP131" s="376"/>
      <c r="CQ131" s="376"/>
      <c r="CR131" s="376"/>
      <c r="CS131" s="376"/>
      <c r="CT131" s="376"/>
      <c r="CU131" s="376"/>
      <c r="CV131" s="376"/>
      <c r="CW131" s="376"/>
      <c r="CX131" s="376"/>
      <c r="CY131" s="376"/>
      <c r="CZ131" s="376"/>
      <c r="DA131" s="376"/>
      <c r="DB131" s="376"/>
      <c r="DC131" s="376"/>
      <c r="DD131" s="376"/>
      <c r="DE131" s="376"/>
      <c r="DF131" s="376"/>
      <c r="DG131" s="376"/>
      <c r="DH131" s="376"/>
      <c r="DI131" s="376"/>
      <c r="DJ131" s="376"/>
      <c r="DK131" s="376"/>
      <c r="DL131" s="376"/>
      <c r="DM131" s="376"/>
      <c r="DN131" s="376"/>
      <c r="DO131" s="376"/>
      <c r="DP131" s="376"/>
      <c r="DQ131" s="376"/>
      <c r="DR131" s="376"/>
      <c r="DS131" s="376"/>
      <c r="DT131" s="376"/>
      <c r="DU131" s="376"/>
      <c r="DV131" s="376"/>
      <c r="DW131" s="376"/>
      <c r="DX131" s="376"/>
      <c r="DY131" s="376"/>
      <c r="DZ131" s="376"/>
      <c r="EA131" s="376"/>
      <c r="EB131" s="376"/>
      <c r="EC131" s="376"/>
      <c r="ED131" s="376"/>
      <c r="EE131" s="376"/>
      <c r="EF131" s="376"/>
      <c r="EG131" s="376"/>
      <c r="EH131" s="376"/>
      <c r="EI131" s="376"/>
      <c r="EJ131" s="376"/>
      <c r="EK131" s="376"/>
      <c r="EL131" s="376"/>
      <c r="EM131" s="376"/>
      <c r="EN131" s="376"/>
      <c r="EO131" s="376"/>
      <c r="EP131" s="376"/>
      <c r="EQ131" s="376"/>
      <c r="ER131" s="376"/>
    </row>
    <row r="132" spans="1:148">
      <c r="A132" s="376"/>
      <c r="B132" s="376"/>
      <c r="C132" s="376"/>
      <c r="D132" s="376"/>
      <c r="E132" s="376"/>
      <c r="F132" s="376"/>
      <c r="G132" s="376"/>
      <c r="H132" s="376"/>
      <c r="I132" s="376"/>
      <c r="J132" s="376"/>
      <c r="K132" s="376"/>
      <c r="L132" s="376"/>
      <c r="M132" s="376"/>
      <c r="N132" s="376"/>
      <c r="O132" s="376"/>
      <c r="P132" s="376"/>
      <c r="Q132" s="376"/>
      <c r="R132" s="376"/>
      <c r="S132" s="376"/>
      <c r="T132" s="376"/>
      <c r="U132" s="376"/>
      <c r="V132" s="376"/>
      <c r="W132" s="376"/>
      <c r="X132" s="376"/>
      <c r="Y132" s="376"/>
      <c r="Z132" s="376"/>
      <c r="AA132" s="376"/>
      <c r="AB132" s="376"/>
      <c r="AC132" s="376"/>
      <c r="AD132" s="376"/>
      <c r="AE132" s="376"/>
      <c r="AF132" s="376"/>
      <c r="AG132" s="376"/>
      <c r="AH132" s="376"/>
      <c r="AI132" s="376"/>
      <c r="AJ132" s="376"/>
      <c r="AK132" s="376"/>
      <c r="AL132" s="376"/>
      <c r="AM132" s="376"/>
      <c r="AN132" s="376"/>
      <c r="AO132" s="376"/>
      <c r="AP132" s="376"/>
      <c r="AQ132" s="376"/>
      <c r="AR132" s="376"/>
      <c r="AS132" s="376"/>
      <c r="AT132" s="376"/>
      <c r="AU132" s="376"/>
      <c r="AV132" s="376"/>
      <c r="AW132" s="376"/>
      <c r="AX132" s="376"/>
      <c r="AY132" s="376"/>
      <c r="AZ132" s="376"/>
      <c r="BA132" s="376"/>
      <c r="BB132" s="376"/>
      <c r="BC132" s="376"/>
      <c r="BD132" s="376"/>
      <c r="BE132" s="376"/>
      <c r="BF132" s="376"/>
      <c r="BG132" s="376"/>
      <c r="BH132" s="376"/>
      <c r="BI132" s="376"/>
      <c r="BJ132" s="376"/>
      <c r="BK132" s="376"/>
      <c r="BL132" s="376"/>
      <c r="BM132" s="376"/>
      <c r="BN132" s="376"/>
      <c r="BO132" s="376"/>
      <c r="BP132" s="376"/>
      <c r="BQ132" s="376"/>
      <c r="BR132" s="376"/>
      <c r="BS132" s="376"/>
      <c r="BT132" s="376"/>
      <c r="BU132" s="376"/>
      <c r="BV132" s="376"/>
      <c r="BW132" s="376"/>
      <c r="BX132" s="376"/>
      <c r="BY132" s="376"/>
      <c r="BZ132" s="376"/>
      <c r="CA132" s="376"/>
      <c r="CB132" s="376"/>
      <c r="CC132" s="376"/>
      <c r="CD132" s="376"/>
      <c r="CE132" s="376"/>
      <c r="CF132" s="376"/>
      <c r="CG132" s="376"/>
      <c r="CH132" s="376"/>
      <c r="CI132" s="376"/>
      <c r="CJ132" s="376"/>
      <c r="CK132" s="376"/>
      <c r="CL132" s="376"/>
      <c r="CM132" s="376"/>
      <c r="CN132" s="376"/>
      <c r="CO132" s="376"/>
      <c r="CP132" s="376"/>
      <c r="CQ132" s="376"/>
      <c r="CR132" s="376"/>
      <c r="CS132" s="376"/>
      <c r="CT132" s="376"/>
      <c r="CU132" s="376"/>
      <c r="CV132" s="376"/>
      <c r="CW132" s="376"/>
      <c r="CX132" s="376"/>
      <c r="CY132" s="376"/>
      <c r="CZ132" s="376"/>
      <c r="DA132" s="376"/>
      <c r="DB132" s="376"/>
      <c r="DC132" s="376"/>
      <c r="DD132" s="376"/>
      <c r="DE132" s="376"/>
      <c r="DF132" s="376"/>
      <c r="DG132" s="376"/>
      <c r="DH132" s="376"/>
      <c r="DI132" s="376"/>
      <c r="DJ132" s="376"/>
      <c r="DK132" s="376"/>
      <c r="DL132" s="376"/>
      <c r="DM132" s="376"/>
      <c r="DN132" s="376"/>
      <c r="DO132" s="376"/>
      <c r="DP132" s="376"/>
      <c r="DQ132" s="376"/>
      <c r="DR132" s="376"/>
      <c r="DS132" s="376"/>
      <c r="DT132" s="376"/>
      <c r="DU132" s="376"/>
      <c r="DV132" s="376"/>
      <c r="DW132" s="376"/>
      <c r="DX132" s="376"/>
      <c r="DY132" s="376"/>
      <c r="DZ132" s="376"/>
      <c r="EA132" s="376"/>
      <c r="EB132" s="376"/>
      <c r="EC132" s="376"/>
      <c r="ED132" s="376"/>
      <c r="EE132" s="376"/>
      <c r="EF132" s="376"/>
      <c r="EG132" s="376"/>
      <c r="EH132" s="376"/>
      <c r="EI132" s="376"/>
      <c r="EJ132" s="376"/>
      <c r="EK132" s="376"/>
      <c r="EL132" s="376"/>
      <c r="EM132" s="376"/>
      <c r="EN132" s="376"/>
      <c r="EO132" s="376"/>
      <c r="EP132" s="376"/>
      <c r="EQ132" s="376"/>
      <c r="ER132" s="376"/>
    </row>
    <row r="133" spans="1:148">
      <c r="A133" s="376"/>
      <c r="B133" s="376"/>
      <c r="C133" s="376"/>
      <c r="D133" s="376"/>
      <c r="E133" s="376"/>
      <c r="F133" s="376"/>
      <c r="G133" s="376"/>
      <c r="H133" s="376"/>
      <c r="I133" s="376"/>
      <c r="J133" s="376"/>
      <c r="K133" s="376"/>
      <c r="L133" s="376"/>
      <c r="M133" s="376"/>
      <c r="N133" s="376"/>
      <c r="O133" s="376"/>
      <c r="P133" s="376"/>
      <c r="Q133" s="376"/>
      <c r="R133" s="376"/>
      <c r="S133" s="376"/>
      <c r="T133" s="376"/>
      <c r="U133" s="376"/>
      <c r="V133" s="376"/>
      <c r="W133" s="376"/>
      <c r="X133" s="376"/>
      <c r="Y133" s="376"/>
      <c r="Z133" s="376"/>
      <c r="AA133" s="376"/>
      <c r="AB133" s="376"/>
      <c r="AC133" s="376"/>
      <c r="AD133" s="376"/>
      <c r="AE133" s="376"/>
      <c r="AF133" s="376"/>
      <c r="AG133" s="376"/>
      <c r="AH133" s="376"/>
      <c r="AI133" s="376"/>
      <c r="AJ133" s="376"/>
      <c r="AK133" s="376"/>
      <c r="AL133" s="376"/>
      <c r="AM133" s="376"/>
      <c r="AN133" s="376"/>
      <c r="AO133" s="376"/>
      <c r="AP133" s="376"/>
      <c r="AQ133" s="376"/>
      <c r="AR133" s="376"/>
      <c r="AS133" s="376"/>
      <c r="AT133" s="376"/>
      <c r="AU133" s="376"/>
      <c r="AV133" s="376"/>
      <c r="AW133" s="376"/>
      <c r="AX133" s="376"/>
      <c r="AY133" s="376"/>
      <c r="AZ133" s="376"/>
      <c r="BA133" s="376"/>
      <c r="BB133" s="376"/>
      <c r="BC133" s="376"/>
      <c r="BD133" s="376"/>
      <c r="BE133" s="376"/>
      <c r="BF133" s="376"/>
      <c r="BG133" s="376"/>
      <c r="BH133" s="376"/>
      <c r="BI133" s="376"/>
      <c r="BJ133" s="376"/>
      <c r="BK133" s="376"/>
      <c r="BL133" s="376"/>
      <c r="BM133" s="376"/>
      <c r="BN133" s="376"/>
      <c r="BO133" s="376"/>
      <c r="BP133" s="376"/>
      <c r="BQ133" s="376"/>
      <c r="BR133" s="376"/>
      <c r="BS133" s="376"/>
      <c r="BT133" s="376"/>
      <c r="BU133" s="376"/>
      <c r="BV133" s="376"/>
      <c r="BW133" s="376"/>
      <c r="BX133" s="376"/>
      <c r="BY133" s="376"/>
      <c r="BZ133" s="376"/>
      <c r="CA133" s="376"/>
      <c r="CB133" s="376"/>
      <c r="CC133" s="376"/>
      <c r="CD133" s="376"/>
      <c r="CE133" s="376"/>
      <c r="CF133" s="376"/>
      <c r="CG133" s="376"/>
      <c r="CH133" s="376"/>
      <c r="CI133" s="376"/>
      <c r="CJ133" s="376"/>
      <c r="CK133" s="376"/>
      <c r="CL133" s="376"/>
      <c r="CM133" s="376"/>
      <c r="CN133" s="376"/>
      <c r="CO133" s="376"/>
      <c r="CP133" s="376"/>
      <c r="CQ133" s="376"/>
      <c r="CR133" s="376"/>
      <c r="CS133" s="376"/>
      <c r="CT133" s="376"/>
      <c r="CU133" s="376"/>
      <c r="CV133" s="376"/>
      <c r="CW133" s="376"/>
      <c r="CX133" s="376"/>
      <c r="CY133" s="376"/>
      <c r="CZ133" s="376"/>
      <c r="DA133" s="376"/>
      <c r="DB133" s="376"/>
      <c r="DC133" s="376"/>
      <c r="DD133" s="376"/>
      <c r="DE133" s="376"/>
      <c r="DF133" s="376"/>
      <c r="DG133" s="376"/>
      <c r="DH133" s="376"/>
      <c r="DI133" s="376"/>
      <c r="DJ133" s="376"/>
      <c r="DK133" s="376"/>
      <c r="DL133" s="376"/>
      <c r="DM133" s="376"/>
      <c r="DN133" s="376"/>
      <c r="DO133" s="376"/>
      <c r="DP133" s="376"/>
      <c r="DQ133" s="376"/>
      <c r="DR133" s="376"/>
      <c r="DS133" s="376"/>
      <c r="DT133" s="376"/>
      <c r="DU133" s="376"/>
      <c r="DV133" s="376"/>
      <c r="DW133" s="376"/>
      <c r="DX133" s="376"/>
      <c r="DY133" s="376"/>
      <c r="DZ133" s="376"/>
      <c r="EA133" s="376"/>
      <c r="EB133" s="376"/>
      <c r="EC133" s="376"/>
      <c r="ED133" s="376"/>
      <c r="EE133" s="376"/>
      <c r="EF133" s="376"/>
      <c r="EG133" s="376"/>
      <c r="EH133" s="376"/>
      <c r="EI133" s="376"/>
      <c r="EJ133" s="376"/>
      <c r="EK133" s="376"/>
      <c r="EL133" s="376"/>
      <c r="EM133" s="376"/>
      <c r="EN133" s="376"/>
      <c r="EO133" s="376"/>
      <c r="EP133" s="376"/>
      <c r="EQ133" s="376"/>
      <c r="ER133" s="376"/>
    </row>
    <row r="134" spans="1:148">
      <c r="A134" s="376"/>
      <c r="B134" s="376"/>
      <c r="C134" s="376"/>
      <c r="D134" s="376"/>
      <c r="E134" s="376"/>
      <c r="F134" s="376"/>
      <c r="G134" s="376"/>
      <c r="H134" s="376"/>
      <c r="I134" s="376"/>
      <c r="J134" s="376"/>
      <c r="K134" s="376"/>
      <c r="L134" s="376"/>
      <c r="M134" s="376"/>
      <c r="N134" s="376"/>
      <c r="O134" s="376"/>
      <c r="P134" s="376"/>
      <c r="Q134" s="376"/>
      <c r="R134" s="376"/>
      <c r="S134" s="376"/>
      <c r="T134" s="376"/>
      <c r="U134" s="376"/>
      <c r="V134" s="376"/>
      <c r="W134" s="376"/>
      <c r="X134" s="376"/>
      <c r="Y134" s="376"/>
      <c r="Z134" s="376"/>
      <c r="AA134" s="376"/>
      <c r="AB134" s="376"/>
      <c r="AC134" s="376"/>
      <c r="AD134" s="376"/>
      <c r="AE134" s="376"/>
      <c r="AF134" s="376"/>
      <c r="AG134" s="376"/>
      <c r="AH134" s="376"/>
      <c r="AI134" s="376"/>
      <c r="AJ134" s="376"/>
      <c r="AK134" s="376"/>
      <c r="AL134" s="376"/>
      <c r="AM134" s="376"/>
      <c r="AN134" s="376"/>
      <c r="AO134" s="376"/>
      <c r="AP134" s="376"/>
      <c r="AQ134" s="376"/>
      <c r="AR134" s="376"/>
      <c r="AS134" s="376"/>
      <c r="AT134" s="376"/>
      <c r="AU134" s="376"/>
      <c r="AV134" s="376"/>
      <c r="AW134" s="376"/>
      <c r="AX134" s="376"/>
      <c r="AY134" s="376"/>
      <c r="AZ134" s="376"/>
      <c r="BA134" s="376"/>
      <c r="BB134" s="376"/>
      <c r="BC134" s="376"/>
      <c r="BD134" s="376"/>
      <c r="BE134" s="376"/>
      <c r="BF134" s="376"/>
      <c r="BG134" s="376"/>
      <c r="BH134" s="376"/>
      <c r="BI134" s="376"/>
      <c r="BJ134" s="376"/>
      <c r="BK134" s="376"/>
      <c r="BL134" s="376"/>
      <c r="BM134" s="376"/>
      <c r="BN134" s="376"/>
      <c r="BO134" s="376"/>
      <c r="BP134" s="376"/>
      <c r="BQ134" s="376"/>
      <c r="BR134" s="376"/>
      <c r="BS134" s="376"/>
      <c r="BT134" s="376"/>
      <c r="BU134" s="376"/>
      <c r="BV134" s="376"/>
      <c r="BW134" s="376"/>
      <c r="BX134" s="376"/>
      <c r="BY134" s="376"/>
      <c r="BZ134" s="376"/>
      <c r="CA134" s="376"/>
      <c r="CB134" s="376"/>
      <c r="CC134" s="376"/>
      <c r="CD134" s="376"/>
      <c r="CE134" s="376"/>
      <c r="CF134" s="376"/>
      <c r="CG134" s="376"/>
      <c r="CH134" s="376"/>
      <c r="CI134" s="376"/>
      <c r="CJ134" s="376"/>
      <c r="CK134" s="376"/>
      <c r="CL134" s="376"/>
      <c r="CM134" s="376"/>
      <c r="CN134" s="376"/>
      <c r="CO134" s="376"/>
      <c r="CP134" s="376"/>
      <c r="CQ134" s="376"/>
      <c r="CR134" s="376"/>
      <c r="CS134" s="376"/>
      <c r="CT134" s="376"/>
      <c r="CU134" s="376"/>
      <c r="CV134" s="376"/>
      <c r="CW134" s="376"/>
      <c r="CX134" s="376"/>
      <c r="CY134" s="376"/>
      <c r="CZ134" s="376"/>
      <c r="DA134" s="376"/>
      <c r="DB134" s="376"/>
      <c r="DC134" s="376"/>
      <c r="DD134" s="376"/>
      <c r="DE134" s="376"/>
      <c r="DF134" s="376"/>
      <c r="DG134" s="376"/>
      <c r="DH134" s="376"/>
      <c r="DI134" s="376"/>
      <c r="DJ134" s="376"/>
      <c r="DK134" s="376"/>
      <c r="DL134" s="376"/>
      <c r="DM134" s="376"/>
      <c r="DN134" s="376"/>
      <c r="DO134" s="376"/>
      <c r="DP134" s="376"/>
      <c r="DQ134" s="376"/>
      <c r="DR134" s="376"/>
      <c r="DS134" s="376"/>
      <c r="DT134" s="376"/>
      <c r="DU134" s="376"/>
      <c r="DV134" s="376"/>
      <c r="DW134" s="376"/>
      <c r="DX134" s="376"/>
      <c r="DY134" s="376"/>
      <c r="DZ134" s="376"/>
      <c r="EA134" s="376"/>
      <c r="EB134" s="376"/>
      <c r="EC134" s="376"/>
      <c r="ED134" s="376"/>
      <c r="EE134" s="376"/>
      <c r="EF134" s="376"/>
      <c r="EG134" s="376"/>
      <c r="EH134" s="376"/>
      <c r="EI134" s="376"/>
      <c r="EJ134" s="376"/>
      <c r="EK134" s="376"/>
      <c r="EL134" s="376"/>
      <c r="EM134" s="376"/>
      <c r="EN134" s="376"/>
      <c r="EO134" s="376"/>
      <c r="EP134" s="376"/>
      <c r="EQ134" s="376"/>
      <c r="ER134" s="376"/>
    </row>
    <row r="135" spans="1:148">
      <c r="A135" s="376"/>
      <c r="B135" s="376"/>
      <c r="C135" s="376"/>
      <c r="D135" s="376"/>
      <c r="E135" s="376"/>
      <c r="F135" s="376"/>
      <c r="G135" s="376"/>
      <c r="H135" s="376"/>
      <c r="I135" s="376"/>
      <c r="J135" s="376"/>
      <c r="K135" s="376"/>
      <c r="L135" s="376"/>
      <c r="M135" s="376"/>
      <c r="N135" s="376"/>
      <c r="O135" s="376"/>
      <c r="P135" s="376"/>
      <c r="Q135" s="376"/>
      <c r="R135" s="376"/>
      <c r="S135" s="376"/>
      <c r="T135" s="376"/>
      <c r="U135" s="376"/>
      <c r="V135" s="376"/>
      <c r="W135" s="376"/>
      <c r="X135" s="376"/>
      <c r="Y135" s="376"/>
      <c r="Z135" s="376"/>
      <c r="AA135" s="376"/>
      <c r="AB135" s="376"/>
      <c r="AC135" s="376"/>
      <c r="AD135" s="376"/>
      <c r="AE135" s="376"/>
      <c r="AF135" s="376"/>
      <c r="AG135" s="376"/>
      <c r="AH135" s="376"/>
      <c r="AI135" s="376"/>
      <c r="AJ135" s="376"/>
      <c r="AK135" s="376"/>
      <c r="AL135" s="376"/>
      <c r="AM135" s="376"/>
      <c r="AN135" s="376"/>
      <c r="AO135" s="376"/>
      <c r="AP135" s="376"/>
      <c r="AQ135" s="376"/>
      <c r="AR135" s="376"/>
      <c r="AS135" s="376"/>
      <c r="AT135" s="376"/>
      <c r="AU135" s="376"/>
      <c r="AV135" s="376"/>
      <c r="AW135" s="376"/>
      <c r="AX135" s="376"/>
      <c r="AY135" s="376"/>
      <c r="AZ135" s="376"/>
      <c r="BA135" s="376"/>
      <c r="BB135" s="376"/>
      <c r="BC135" s="376"/>
      <c r="BD135" s="376"/>
      <c r="BE135" s="376"/>
      <c r="BF135" s="376"/>
      <c r="BG135" s="376"/>
      <c r="BH135" s="376"/>
      <c r="BI135" s="376"/>
      <c r="BJ135" s="376"/>
      <c r="BK135" s="376"/>
      <c r="BL135" s="376"/>
      <c r="BM135" s="376"/>
      <c r="BN135" s="376"/>
      <c r="BO135" s="376"/>
      <c r="BP135" s="376"/>
      <c r="BQ135" s="376"/>
      <c r="BR135" s="376"/>
      <c r="BS135" s="376"/>
      <c r="BT135" s="376"/>
      <c r="BU135" s="376"/>
      <c r="BV135" s="376"/>
      <c r="BW135" s="376"/>
      <c r="BX135" s="376"/>
      <c r="BY135" s="376"/>
      <c r="BZ135" s="376"/>
      <c r="CA135" s="376"/>
      <c r="CB135" s="376"/>
      <c r="CC135" s="376"/>
      <c r="CD135" s="376"/>
      <c r="CE135" s="376"/>
      <c r="CF135" s="376"/>
      <c r="CG135" s="376"/>
      <c r="CH135" s="376"/>
      <c r="CI135" s="376"/>
      <c r="CJ135" s="376"/>
      <c r="CK135" s="376"/>
      <c r="CL135" s="376"/>
      <c r="CM135" s="376"/>
      <c r="CN135" s="376"/>
      <c r="CO135" s="376"/>
      <c r="CP135" s="376"/>
      <c r="CQ135" s="376"/>
      <c r="CR135" s="376"/>
      <c r="CS135" s="376"/>
      <c r="CT135" s="376"/>
      <c r="CU135" s="376"/>
      <c r="CV135" s="376"/>
      <c r="CW135" s="376"/>
      <c r="CX135" s="376"/>
      <c r="CY135" s="376"/>
      <c r="CZ135" s="376"/>
      <c r="DA135" s="376"/>
      <c r="DB135" s="376"/>
      <c r="DC135" s="376"/>
      <c r="DD135" s="376"/>
      <c r="DE135" s="376"/>
      <c r="DF135" s="376"/>
      <c r="DG135" s="376"/>
      <c r="DH135" s="376"/>
      <c r="DI135" s="376"/>
      <c r="DJ135" s="376"/>
      <c r="DK135" s="376"/>
      <c r="DL135" s="376"/>
      <c r="DM135" s="376"/>
      <c r="DN135" s="376"/>
      <c r="DO135" s="376"/>
      <c r="DP135" s="376"/>
      <c r="DQ135" s="376"/>
      <c r="DR135" s="376"/>
      <c r="DS135" s="376"/>
      <c r="DT135" s="376"/>
      <c r="DU135" s="376"/>
      <c r="DV135" s="376"/>
      <c r="DW135" s="376"/>
      <c r="DX135" s="376"/>
      <c r="DY135" s="376"/>
      <c r="DZ135" s="376"/>
      <c r="EA135" s="376"/>
      <c r="EB135" s="376"/>
      <c r="EC135" s="376"/>
      <c r="ED135" s="376"/>
      <c r="EE135" s="376"/>
      <c r="EF135" s="376"/>
      <c r="EG135" s="376"/>
      <c r="EH135" s="376"/>
      <c r="EI135" s="376"/>
      <c r="EJ135" s="376"/>
      <c r="EK135" s="376"/>
      <c r="EL135" s="376"/>
      <c r="EM135" s="376"/>
      <c r="EN135" s="376"/>
      <c r="EO135" s="376"/>
      <c r="EP135" s="376"/>
      <c r="EQ135" s="376"/>
      <c r="ER135" s="376"/>
    </row>
    <row r="136" spans="1:148">
      <c r="A136" s="376"/>
      <c r="B136" s="376"/>
      <c r="C136" s="376"/>
      <c r="D136" s="376"/>
      <c r="E136" s="376"/>
      <c r="F136" s="376"/>
      <c r="G136" s="376"/>
      <c r="H136" s="376"/>
      <c r="I136" s="376"/>
      <c r="J136" s="376"/>
      <c r="K136" s="376"/>
      <c r="L136" s="376"/>
      <c r="M136" s="376"/>
      <c r="N136" s="376"/>
      <c r="O136" s="376"/>
      <c r="P136" s="376"/>
      <c r="Q136" s="376"/>
      <c r="R136" s="376"/>
      <c r="S136" s="376"/>
      <c r="T136" s="376"/>
      <c r="U136" s="376"/>
      <c r="V136" s="376"/>
      <c r="W136" s="376"/>
      <c r="X136" s="376"/>
      <c r="Y136" s="376"/>
      <c r="Z136" s="376"/>
      <c r="AA136" s="376"/>
      <c r="AB136" s="376"/>
      <c r="AC136" s="376"/>
      <c r="AD136" s="376"/>
      <c r="AE136" s="376"/>
      <c r="AF136" s="376"/>
      <c r="AG136" s="376"/>
      <c r="AH136" s="376"/>
      <c r="AI136" s="376"/>
      <c r="AJ136" s="376"/>
      <c r="AK136" s="376"/>
      <c r="AL136" s="376"/>
      <c r="AM136" s="376"/>
      <c r="AN136" s="376"/>
      <c r="AO136" s="376"/>
      <c r="AP136" s="376"/>
      <c r="AQ136" s="376"/>
      <c r="AR136" s="376"/>
      <c r="AS136" s="376"/>
      <c r="AT136" s="376"/>
      <c r="AU136" s="376"/>
      <c r="AV136" s="376"/>
      <c r="AW136" s="376"/>
      <c r="AX136" s="376"/>
      <c r="AY136" s="376"/>
      <c r="AZ136" s="376"/>
      <c r="BA136" s="376"/>
      <c r="BB136" s="376"/>
      <c r="BC136" s="376"/>
      <c r="BD136" s="376"/>
      <c r="BE136" s="376"/>
      <c r="BF136" s="376"/>
      <c r="BG136" s="376"/>
      <c r="BH136" s="376"/>
      <c r="BI136" s="376"/>
      <c r="BJ136" s="376"/>
      <c r="BK136" s="376"/>
      <c r="BL136" s="376"/>
      <c r="BM136" s="376"/>
      <c r="BN136" s="376"/>
      <c r="BO136" s="376"/>
      <c r="BP136" s="376"/>
      <c r="BQ136" s="376"/>
      <c r="BR136" s="376"/>
      <c r="BS136" s="376"/>
      <c r="BT136" s="376"/>
      <c r="BU136" s="376"/>
      <c r="BV136" s="376"/>
      <c r="BW136" s="376"/>
      <c r="BX136" s="376"/>
      <c r="BY136" s="376"/>
      <c r="BZ136" s="376"/>
      <c r="CA136" s="376"/>
      <c r="CB136" s="376"/>
      <c r="CC136" s="376"/>
      <c r="CD136" s="376"/>
      <c r="CE136" s="376"/>
      <c r="CF136" s="376"/>
      <c r="CG136" s="376"/>
      <c r="CH136" s="376"/>
      <c r="CI136" s="376"/>
      <c r="CJ136" s="376"/>
      <c r="CK136" s="376"/>
      <c r="CL136" s="376"/>
      <c r="CM136" s="376"/>
      <c r="CN136" s="376"/>
      <c r="CO136" s="376"/>
      <c r="CP136" s="376"/>
      <c r="CQ136" s="376"/>
      <c r="CR136" s="376"/>
      <c r="CS136" s="376"/>
      <c r="CT136" s="376"/>
      <c r="CU136" s="376"/>
      <c r="CV136" s="376"/>
      <c r="CW136" s="376"/>
      <c r="CX136" s="376"/>
      <c r="CY136" s="376"/>
      <c r="CZ136" s="376"/>
      <c r="DA136" s="376"/>
      <c r="DB136" s="376"/>
      <c r="DC136" s="376"/>
      <c r="DD136" s="376"/>
      <c r="DE136" s="376"/>
      <c r="DF136" s="376"/>
      <c r="DG136" s="376"/>
      <c r="DH136" s="376"/>
      <c r="DI136" s="376"/>
      <c r="DJ136" s="376"/>
      <c r="DK136" s="376"/>
      <c r="DL136" s="376"/>
      <c r="DM136" s="376"/>
      <c r="DN136" s="376"/>
      <c r="DO136" s="376"/>
      <c r="DP136" s="376"/>
      <c r="DQ136" s="376"/>
      <c r="DR136" s="376"/>
      <c r="DS136" s="376"/>
      <c r="DT136" s="376"/>
      <c r="DU136" s="376"/>
      <c r="DV136" s="376"/>
      <c r="DW136" s="376"/>
      <c r="DX136" s="376"/>
      <c r="DY136" s="376"/>
      <c r="DZ136" s="376"/>
      <c r="EA136" s="376"/>
      <c r="EB136" s="376"/>
      <c r="EC136" s="376"/>
      <c r="ED136" s="376"/>
      <c r="EE136" s="376"/>
      <c r="EF136" s="376"/>
      <c r="EG136" s="376"/>
      <c r="EH136" s="376"/>
      <c r="EI136" s="376"/>
      <c r="EJ136" s="376"/>
      <c r="EK136" s="376"/>
      <c r="EL136" s="376"/>
      <c r="EM136" s="376"/>
      <c r="EN136" s="376"/>
      <c r="EO136" s="376"/>
      <c r="EP136" s="376"/>
      <c r="EQ136" s="376"/>
      <c r="ER136" s="376"/>
    </row>
    <row r="137" spans="1:148">
      <c r="A137" s="376"/>
      <c r="B137" s="376"/>
      <c r="C137" s="376"/>
      <c r="D137" s="376"/>
      <c r="E137" s="376"/>
      <c r="F137" s="376"/>
      <c r="G137" s="376"/>
      <c r="H137" s="376"/>
      <c r="I137" s="376"/>
      <c r="J137" s="376"/>
      <c r="K137" s="376"/>
      <c r="L137" s="376"/>
      <c r="M137" s="376"/>
      <c r="N137" s="376"/>
      <c r="O137" s="376"/>
      <c r="P137" s="376"/>
      <c r="Q137" s="376"/>
      <c r="R137" s="376"/>
      <c r="S137" s="376"/>
      <c r="T137" s="376"/>
      <c r="U137" s="376"/>
      <c r="V137" s="376"/>
      <c r="W137" s="376"/>
      <c r="X137" s="376"/>
      <c r="Y137" s="376"/>
      <c r="Z137" s="376"/>
      <c r="AA137" s="376"/>
      <c r="AB137" s="376"/>
      <c r="AC137" s="376"/>
      <c r="AD137" s="376"/>
      <c r="AE137" s="376"/>
      <c r="AF137" s="376"/>
      <c r="AG137" s="376"/>
      <c r="AH137" s="376"/>
      <c r="AI137" s="376"/>
      <c r="AJ137" s="376"/>
      <c r="AK137" s="376"/>
      <c r="AL137" s="376"/>
      <c r="AM137" s="376"/>
      <c r="AN137" s="376"/>
      <c r="AO137" s="376"/>
      <c r="AP137" s="376"/>
      <c r="AQ137" s="376"/>
      <c r="AR137" s="376"/>
      <c r="AS137" s="376"/>
      <c r="AT137" s="376"/>
      <c r="AU137" s="376"/>
      <c r="AV137" s="376"/>
      <c r="AW137" s="376"/>
      <c r="AX137" s="376"/>
      <c r="AY137" s="376"/>
      <c r="AZ137" s="376"/>
      <c r="BA137" s="376"/>
      <c r="BB137" s="376"/>
      <c r="BC137" s="376"/>
      <c r="BD137" s="376"/>
      <c r="BE137" s="376"/>
      <c r="BF137" s="376"/>
      <c r="BG137" s="376"/>
      <c r="BH137" s="376"/>
      <c r="BI137" s="376"/>
      <c r="BJ137" s="376"/>
      <c r="BK137" s="376"/>
      <c r="BL137" s="376"/>
      <c r="BM137" s="376"/>
      <c r="BN137" s="376"/>
      <c r="BO137" s="376"/>
      <c r="BP137" s="376"/>
      <c r="BQ137" s="376"/>
      <c r="BR137" s="376"/>
      <c r="BS137" s="376"/>
      <c r="BT137" s="376"/>
      <c r="BU137" s="376"/>
      <c r="BV137" s="376"/>
      <c r="BW137" s="376"/>
      <c r="BX137" s="376"/>
      <c r="BY137" s="376"/>
      <c r="BZ137" s="376"/>
      <c r="CA137" s="376"/>
      <c r="CB137" s="376"/>
      <c r="CC137" s="376"/>
      <c r="CD137" s="376"/>
      <c r="CE137" s="376"/>
      <c r="CF137" s="376"/>
      <c r="CG137" s="376"/>
      <c r="CH137" s="376"/>
      <c r="CI137" s="376"/>
      <c r="CJ137" s="376"/>
      <c r="CK137" s="376"/>
      <c r="CL137" s="376"/>
      <c r="CM137" s="376"/>
      <c r="CN137" s="376"/>
      <c r="CO137" s="376"/>
      <c r="CP137" s="376"/>
      <c r="CQ137" s="376"/>
      <c r="CR137" s="376"/>
      <c r="CS137" s="376"/>
      <c r="CT137" s="376"/>
      <c r="CU137" s="376"/>
      <c r="CV137" s="376"/>
      <c r="CW137" s="376"/>
      <c r="CX137" s="376"/>
      <c r="CY137" s="376"/>
      <c r="CZ137" s="376"/>
      <c r="DA137" s="376"/>
      <c r="DB137" s="376"/>
      <c r="DC137" s="376"/>
      <c r="DD137" s="376"/>
      <c r="DE137" s="376"/>
      <c r="DF137" s="376"/>
      <c r="DG137" s="376"/>
      <c r="DH137" s="376"/>
      <c r="DI137" s="376"/>
      <c r="DJ137" s="376"/>
      <c r="DK137" s="376"/>
      <c r="DL137" s="376"/>
      <c r="DM137" s="376"/>
      <c r="DN137" s="376"/>
      <c r="DO137" s="376"/>
      <c r="DP137" s="376"/>
      <c r="DQ137" s="376"/>
      <c r="DR137" s="376"/>
      <c r="DS137" s="376"/>
      <c r="DT137" s="376"/>
      <c r="DU137" s="376"/>
      <c r="DV137" s="376"/>
      <c r="DW137" s="376"/>
      <c r="DX137" s="376"/>
      <c r="DY137" s="376"/>
      <c r="DZ137" s="376"/>
      <c r="EA137" s="376"/>
      <c r="EB137" s="376"/>
      <c r="EC137" s="376"/>
      <c r="ED137" s="376"/>
      <c r="EE137" s="376"/>
      <c r="EF137" s="376"/>
      <c r="EG137" s="376"/>
      <c r="EH137" s="376"/>
      <c r="EI137" s="376"/>
      <c r="EJ137" s="376"/>
      <c r="EK137" s="376"/>
      <c r="EL137" s="376"/>
      <c r="EM137" s="376"/>
      <c r="EN137" s="376"/>
      <c r="EO137" s="376"/>
      <c r="EP137" s="376"/>
      <c r="EQ137" s="376"/>
      <c r="ER137" s="376"/>
    </row>
    <row r="138" spans="1:148">
      <c r="A138" s="376"/>
      <c r="B138" s="376"/>
      <c r="C138" s="376"/>
      <c r="D138" s="376"/>
      <c r="E138" s="376"/>
      <c r="F138" s="376"/>
      <c r="G138" s="376"/>
      <c r="H138" s="376"/>
      <c r="I138" s="376"/>
      <c r="J138" s="376"/>
      <c r="K138" s="376"/>
      <c r="L138" s="376"/>
      <c r="M138" s="376"/>
      <c r="N138" s="376"/>
      <c r="O138" s="376"/>
      <c r="P138" s="376"/>
      <c r="Q138" s="376"/>
      <c r="R138" s="376"/>
      <c r="S138" s="376"/>
      <c r="T138" s="376"/>
      <c r="U138" s="376"/>
      <c r="V138" s="376"/>
      <c r="W138" s="376"/>
      <c r="X138" s="376"/>
      <c r="Y138" s="376"/>
      <c r="Z138" s="376"/>
      <c r="AA138" s="376"/>
      <c r="AB138" s="376"/>
      <c r="AC138" s="376"/>
      <c r="AD138" s="376"/>
      <c r="AE138" s="376"/>
      <c r="AF138" s="376"/>
      <c r="AG138" s="376"/>
      <c r="AH138" s="376"/>
      <c r="AI138" s="376"/>
      <c r="AJ138" s="376"/>
      <c r="AK138" s="376"/>
      <c r="AL138" s="376"/>
      <c r="AM138" s="376"/>
      <c r="AN138" s="376"/>
      <c r="AO138" s="376"/>
      <c r="AP138" s="376"/>
      <c r="AQ138" s="376"/>
      <c r="AR138" s="376"/>
      <c r="AS138" s="376"/>
      <c r="AT138" s="376"/>
      <c r="AU138" s="376"/>
      <c r="AV138" s="376"/>
      <c r="AW138" s="376"/>
      <c r="AX138" s="376"/>
      <c r="AY138" s="376"/>
      <c r="AZ138" s="376"/>
      <c r="BA138" s="376"/>
      <c r="BB138" s="376"/>
      <c r="BC138" s="376"/>
      <c r="BD138" s="376"/>
      <c r="BE138" s="376"/>
      <c r="BF138" s="376"/>
      <c r="BG138" s="376"/>
      <c r="BH138" s="376"/>
      <c r="BI138" s="376"/>
      <c r="BJ138" s="376"/>
      <c r="BK138" s="376"/>
      <c r="BL138" s="376"/>
      <c r="BM138" s="376"/>
      <c r="BN138" s="376"/>
      <c r="BO138" s="376"/>
      <c r="BP138" s="376"/>
      <c r="BQ138" s="376"/>
      <c r="BR138" s="376"/>
      <c r="BS138" s="376"/>
      <c r="BT138" s="376"/>
      <c r="BU138" s="376"/>
      <c r="BV138" s="376"/>
      <c r="BW138" s="376"/>
      <c r="BX138" s="376"/>
      <c r="BY138" s="376"/>
      <c r="BZ138" s="376"/>
      <c r="CA138" s="376"/>
      <c r="CB138" s="376"/>
      <c r="CC138" s="376"/>
      <c r="CD138" s="376"/>
      <c r="CE138" s="376"/>
      <c r="CF138" s="376"/>
      <c r="CG138" s="376"/>
      <c r="CH138" s="376"/>
      <c r="CI138" s="376"/>
      <c r="CJ138" s="376"/>
      <c r="CK138" s="376"/>
      <c r="CL138" s="376"/>
      <c r="CM138" s="376"/>
      <c r="CN138" s="376"/>
      <c r="CO138" s="376"/>
      <c r="CP138" s="376"/>
      <c r="CQ138" s="376"/>
      <c r="CR138" s="376"/>
      <c r="CS138" s="376"/>
      <c r="CT138" s="376"/>
      <c r="CU138" s="376"/>
      <c r="CV138" s="376"/>
      <c r="CW138" s="376"/>
      <c r="CX138" s="376"/>
      <c r="CY138" s="376"/>
      <c r="CZ138" s="376"/>
      <c r="DA138" s="376"/>
      <c r="DB138" s="376"/>
      <c r="DC138" s="376"/>
      <c r="DD138" s="376"/>
      <c r="DE138" s="376"/>
      <c r="DF138" s="376"/>
      <c r="DG138" s="376"/>
      <c r="DH138" s="376"/>
      <c r="DI138" s="376"/>
      <c r="DJ138" s="376"/>
      <c r="DK138" s="376"/>
      <c r="DL138" s="376"/>
      <c r="DM138" s="376"/>
      <c r="DN138" s="376"/>
      <c r="DO138" s="376"/>
      <c r="DP138" s="376"/>
      <c r="DQ138" s="376"/>
      <c r="DR138" s="376"/>
      <c r="DS138" s="376"/>
      <c r="DT138" s="376"/>
      <c r="DU138" s="376"/>
      <c r="DV138" s="376"/>
      <c r="DW138" s="376"/>
      <c r="DX138" s="376"/>
      <c r="DY138" s="376"/>
      <c r="DZ138" s="376"/>
      <c r="EA138" s="376"/>
      <c r="EB138" s="376"/>
      <c r="EC138" s="376"/>
      <c r="ED138" s="376"/>
      <c r="EE138" s="376"/>
      <c r="EF138" s="376"/>
      <c r="EG138" s="376"/>
      <c r="EH138" s="376"/>
      <c r="EI138" s="376"/>
      <c r="EJ138" s="376"/>
      <c r="EK138" s="376"/>
      <c r="EL138" s="376"/>
      <c r="EM138" s="376"/>
      <c r="EN138" s="376"/>
      <c r="EO138" s="376"/>
      <c r="EP138" s="376"/>
      <c r="EQ138" s="376"/>
      <c r="ER138" s="376"/>
    </row>
    <row r="139" spans="1:148">
      <c r="A139" s="376"/>
      <c r="B139" s="376"/>
      <c r="C139" s="376"/>
      <c r="D139" s="376"/>
      <c r="E139" s="376"/>
      <c r="F139" s="376"/>
      <c r="G139" s="376"/>
      <c r="H139" s="376"/>
      <c r="I139" s="376"/>
      <c r="J139" s="376"/>
      <c r="K139" s="376"/>
      <c r="L139" s="376"/>
      <c r="M139" s="376"/>
      <c r="N139" s="376"/>
      <c r="O139" s="376"/>
      <c r="P139" s="376"/>
      <c r="Q139" s="376"/>
      <c r="R139" s="376"/>
      <c r="S139" s="376"/>
      <c r="T139" s="376"/>
      <c r="U139" s="376"/>
      <c r="V139" s="376"/>
      <c r="W139" s="376"/>
      <c r="X139" s="376"/>
      <c r="Y139" s="376"/>
      <c r="Z139" s="376"/>
      <c r="AA139" s="376"/>
      <c r="AB139" s="376"/>
      <c r="AC139" s="376"/>
      <c r="AD139" s="376"/>
      <c r="AE139" s="376"/>
      <c r="AF139" s="376"/>
      <c r="AG139" s="376"/>
      <c r="AH139" s="376"/>
      <c r="AI139" s="376"/>
      <c r="AJ139" s="376"/>
      <c r="AK139" s="376"/>
      <c r="AL139" s="376"/>
      <c r="AM139" s="376"/>
      <c r="AN139" s="376"/>
      <c r="AO139" s="376"/>
      <c r="AP139" s="376"/>
      <c r="AQ139" s="376"/>
      <c r="AR139" s="376"/>
      <c r="AS139" s="376"/>
      <c r="AT139" s="376"/>
      <c r="AU139" s="376"/>
      <c r="AV139" s="376"/>
      <c r="AW139" s="376"/>
      <c r="AX139" s="376"/>
      <c r="AY139" s="376"/>
      <c r="AZ139" s="376"/>
      <c r="BA139" s="376"/>
      <c r="BB139" s="376"/>
      <c r="BC139" s="376"/>
      <c r="BD139" s="376"/>
      <c r="BE139" s="376"/>
      <c r="BF139" s="376"/>
      <c r="BG139" s="376"/>
      <c r="BH139" s="376"/>
      <c r="BI139" s="376"/>
      <c r="BJ139" s="376"/>
      <c r="BK139" s="376"/>
      <c r="BL139" s="376"/>
      <c r="BM139" s="376"/>
      <c r="BN139" s="376"/>
      <c r="BO139" s="376"/>
      <c r="BP139" s="376"/>
      <c r="BQ139" s="376"/>
      <c r="BR139" s="376"/>
      <c r="BS139" s="376"/>
      <c r="BT139" s="376"/>
      <c r="BU139" s="376"/>
      <c r="BV139" s="376"/>
      <c r="BW139" s="376"/>
      <c r="BX139" s="376"/>
      <c r="BY139" s="376"/>
      <c r="BZ139" s="376"/>
      <c r="CA139" s="376"/>
      <c r="CB139" s="376"/>
      <c r="CC139" s="376"/>
      <c r="CD139" s="376"/>
      <c r="CE139" s="376"/>
      <c r="CF139" s="376"/>
      <c r="CG139" s="376"/>
      <c r="CH139" s="376"/>
      <c r="CI139" s="376"/>
      <c r="CJ139" s="376"/>
      <c r="CK139" s="376"/>
      <c r="CL139" s="376"/>
      <c r="CM139" s="376"/>
      <c r="CN139" s="376"/>
      <c r="CO139" s="376"/>
      <c r="CP139" s="376"/>
      <c r="CQ139" s="376"/>
      <c r="CR139" s="376"/>
      <c r="CS139" s="376"/>
      <c r="CT139" s="376"/>
      <c r="CU139" s="376"/>
      <c r="CV139" s="376"/>
      <c r="CW139" s="376"/>
      <c r="CX139" s="376"/>
      <c r="CY139" s="376"/>
      <c r="CZ139" s="376"/>
      <c r="DA139" s="376"/>
      <c r="DB139" s="376"/>
      <c r="DC139" s="376"/>
      <c r="DD139" s="376"/>
      <c r="DE139" s="376"/>
      <c r="DF139" s="376"/>
      <c r="DG139" s="376"/>
      <c r="DH139" s="376"/>
      <c r="DI139" s="376"/>
      <c r="DJ139" s="376"/>
      <c r="DK139" s="376"/>
      <c r="DL139" s="376"/>
      <c r="DM139" s="376"/>
      <c r="DN139" s="376"/>
      <c r="DO139" s="376"/>
      <c r="DP139" s="376"/>
      <c r="DQ139" s="376"/>
      <c r="DR139" s="376"/>
      <c r="DS139" s="376"/>
      <c r="DT139" s="376"/>
      <c r="DU139" s="376"/>
      <c r="DV139" s="376"/>
      <c r="DW139" s="376"/>
      <c r="DX139" s="376"/>
      <c r="DY139" s="376"/>
      <c r="DZ139" s="376"/>
      <c r="EA139" s="376"/>
      <c r="EB139" s="376"/>
      <c r="EC139" s="376"/>
      <c r="ED139" s="376"/>
      <c r="EE139" s="376"/>
      <c r="EF139" s="376"/>
      <c r="EG139" s="376"/>
      <c r="EH139" s="376"/>
      <c r="EI139" s="376"/>
      <c r="EJ139" s="376"/>
      <c r="EK139" s="376"/>
      <c r="EL139" s="376"/>
      <c r="EM139" s="376"/>
      <c r="EN139" s="376"/>
      <c r="EO139" s="376"/>
      <c r="EP139" s="376"/>
      <c r="EQ139" s="376"/>
      <c r="ER139" s="376"/>
    </row>
    <row r="140" spans="1:148">
      <c r="A140" s="376"/>
      <c r="B140" s="376"/>
      <c r="C140" s="376"/>
      <c r="D140" s="376"/>
      <c r="E140" s="376"/>
      <c r="F140" s="376"/>
      <c r="G140" s="376"/>
      <c r="H140" s="376"/>
      <c r="I140" s="376"/>
      <c r="J140" s="376"/>
      <c r="K140" s="376"/>
      <c r="L140" s="376"/>
      <c r="M140" s="376"/>
      <c r="N140" s="376"/>
      <c r="O140" s="376"/>
      <c r="P140" s="376"/>
      <c r="Q140" s="376"/>
      <c r="R140" s="376"/>
      <c r="S140" s="376"/>
      <c r="T140" s="376"/>
      <c r="U140" s="376"/>
      <c r="V140" s="376"/>
      <c r="W140" s="376"/>
      <c r="X140" s="376"/>
      <c r="Y140" s="376"/>
      <c r="Z140" s="376"/>
      <c r="AA140" s="376"/>
      <c r="AB140" s="376"/>
      <c r="AC140" s="376"/>
      <c r="AD140" s="376"/>
      <c r="AE140" s="376"/>
      <c r="AF140" s="376"/>
      <c r="AG140" s="376"/>
      <c r="AH140" s="376"/>
      <c r="AI140" s="376"/>
      <c r="AJ140" s="376"/>
      <c r="AK140" s="376"/>
      <c r="AL140" s="376"/>
      <c r="AM140" s="376"/>
      <c r="AN140" s="376"/>
      <c r="AO140" s="376"/>
      <c r="AP140" s="376"/>
      <c r="AQ140" s="376"/>
      <c r="AR140" s="376"/>
      <c r="AS140" s="376"/>
      <c r="AT140" s="376"/>
      <c r="AU140" s="376"/>
      <c r="AV140" s="376"/>
      <c r="AW140" s="376"/>
      <c r="AX140" s="376"/>
      <c r="AY140" s="376"/>
      <c r="AZ140" s="376"/>
      <c r="BA140" s="376"/>
      <c r="BB140" s="376"/>
      <c r="BC140" s="376"/>
      <c r="BD140" s="376"/>
      <c r="BE140" s="376"/>
      <c r="BF140" s="376"/>
      <c r="BG140" s="376"/>
      <c r="BH140" s="376"/>
      <c r="BI140" s="376"/>
      <c r="BJ140" s="376"/>
      <c r="BK140" s="376"/>
      <c r="BL140" s="376"/>
      <c r="BM140" s="376"/>
      <c r="BN140" s="376"/>
      <c r="BO140" s="376"/>
      <c r="BP140" s="376"/>
      <c r="BQ140" s="376"/>
      <c r="BR140" s="376"/>
      <c r="BS140" s="376"/>
      <c r="BT140" s="376"/>
      <c r="BU140" s="376"/>
      <c r="BV140" s="376"/>
      <c r="BW140" s="376"/>
      <c r="BX140" s="376"/>
      <c r="BY140" s="376"/>
      <c r="BZ140" s="376"/>
      <c r="CA140" s="376"/>
      <c r="CB140" s="376"/>
      <c r="CC140" s="376"/>
      <c r="CD140" s="376"/>
      <c r="CE140" s="376"/>
      <c r="CF140" s="376"/>
      <c r="CG140" s="376"/>
      <c r="CH140" s="376"/>
      <c r="CI140" s="376"/>
      <c r="CJ140" s="376"/>
      <c r="CK140" s="376"/>
      <c r="CL140" s="376"/>
      <c r="CM140" s="376"/>
      <c r="CN140" s="376"/>
      <c r="CO140" s="376"/>
      <c r="CP140" s="376"/>
      <c r="CQ140" s="376"/>
      <c r="CR140" s="376"/>
      <c r="CS140" s="376"/>
      <c r="CT140" s="376"/>
      <c r="CU140" s="376"/>
      <c r="CV140" s="376"/>
      <c r="CW140" s="376"/>
      <c r="CX140" s="376"/>
      <c r="CY140" s="376"/>
      <c r="CZ140" s="376"/>
      <c r="DA140" s="376"/>
      <c r="DB140" s="376"/>
      <c r="DC140" s="376"/>
      <c r="DD140" s="376"/>
      <c r="DE140" s="376"/>
      <c r="DF140" s="376"/>
      <c r="DG140" s="376"/>
      <c r="DH140" s="376"/>
      <c r="DI140" s="376"/>
      <c r="DJ140" s="376"/>
      <c r="DK140" s="376"/>
      <c r="DL140" s="376"/>
      <c r="DM140" s="376"/>
      <c r="DN140" s="376"/>
      <c r="DO140" s="376"/>
      <c r="DP140" s="376"/>
      <c r="DQ140" s="376"/>
      <c r="DR140" s="376"/>
      <c r="DS140" s="376"/>
      <c r="DT140" s="376"/>
      <c r="DU140" s="376"/>
      <c r="DV140" s="376"/>
      <c r="DW140" s="376"/>
      <c r="DX140" s="376"/>
      <c r="DY140" s="376"/>
      <c r="DZ140" s="376"/>
      <c r="EA140" s="376"/>
      <c r="EB140" s="376"/>
      <c r="EC140" s="376"/>
      <c r="ED140" s="376"/>
      <c r="EE140" s="376"/>
      <c r="EF140" s="376"/>
      <c r="EG140" s="376"/>
      <c r="EH140" s="376"/>
      <c r="EI140" s="376"/>
      <c r="EJ140" s="376"/>
      <c r="EK140" s="376"/>
      <c r="EL140" s="376"/>
      <c r="EM140" s="376"/>
      <c r="EN140" s="376"/>
      <c r="EO140" s="376"/>
      <c r="EP140" s="376"/>
      <c r="EQ140" s="376"/>
      <c r="ER140" s="376"/>
    </row>
    <row r="141" spans="1:148">
      <c r="A141" s="376"/>
      <c r="B141" s="376"/>
      <c r="C141" s="376"/>
      <c r="D141" s="376"/>
      <c r="E141" s="376"/>
      <c r="F141" s="376"/>
      <c r="G141" s="376"/>
      <c r="H141" s="376"/>
      <c r="I141" s="376"/>
      <c r="J141" s="376"/>
      <c r="K141" s="376"/>
      <c r="L141" s="376"/>
      <c r="M141" s="376"/>
      <c r="N141" s="376"/>
      <c r="O141" s="376"/>
      <c r="P141" s="376"/>
      <c r="Q141" s="376"/>
      <c r="R141" s="376"/>
      <c r="S141" s="376"/>
      <c r="T141" s="376"/>
      <c r="U141" s="376"/>
      <c r="V141" s="376"/>
      <c r="W141" s="376"/>
      <c r="X141" s="376"/>
      <c r="Y141" s="376"/>
      <c r="Z141" s="376"/>
      <c r="AA141" s="376"/>
      <c r="AB141" s="376"/>
      <c r="AC141" s="376"/>
      <c r="AD141" s="376"/>
      <c r="AE141" s="376"/>
      <c r="AF141" s="376"/>
      <c r="AG141" s="376"/>
      <c r="AH141" s="376"/>
      <c r="AI141" s="376"/>
      <c r="AJ141" s="376"/>
      <c r="AK141" s="376"/>
      <c r="AL141" s="376"/>
      <c r="AM141" s="376"/>
      <c r="AN141" s="376"/>
      <c r="AO141" s="376"/>
      <c r="AP141" s="376"/>
      <c r="AQ141" s="376"/>
      <c r="AR141" s="376"/>
      <c r="AS141" s="376"/>
      <c r="AT141" s="376"/>
      <c r="AU141" s="376"/>
      <c r="AV141" s="376"/>
      <c r="AW141" s="376"/>
      <c r="AX141" s="376"/>
      <c r="AY141" s="376"/>
      <c r="AZ141" s="376"/>
      <c r="BA141" s="376"/>
      <c r="BB141" s="376"/>
      <c r="BC141" s="376"/>
      <c r="BD141" s="376"/>
      <c r="BE141" s="376"/>
      <c r="BF141" s="376"/>
      <c r="BG141" s="376"/>
      <c r="BH141" s="376"/>
      <c r="BI141" s="376"/>
      <c r="BJ141" s="376"/>
      <c r="BK141" s="376"/>
      <c r="BL141" s="376"/>
      <c r="BM141" s="376"/>
      <c r="BN141" s="376"/>
      <c r="BO141" s="376"/>
      <c r="BP141" s="376"/>
      <c r="BQ141" s="376"/>
      <c r="BR141" s="376"/>
      <c r="BS141" s="376"/>
      <c r="BT141" s="376"/>
      <c r="BU141" s="376"/>
      <c r="BV141" s="376"/>
      <c r="BW141" s="376"/>
      <c r="BX141" s="376"/>
      <c r="BY141" s="376"/>
      <c r="BZ141" s="376"/>
      <c r="CA141" s="376"/>
      <c r="CB141" s="376"/>
      <c r="CC141" s="376"/>
      <c r="CD141" s="376"/>
      <c r="CE141" s="376"/>
      <c r="CF141" s="376"/>
      <c r="CG141" s="376"/>
      <c r="CH141" s="376"/>
      <c r="CI141" s="376"/>
      <c r="CJ141" s="376"/>
      <c r="CK141" s="376"/>
      <c r="CL141" s="376"/>
      <c r="CM141" s="376"/>
      <c r="CN141" s="376"/>
      <c r="CO141" s="376"/>
      <c r="CP141" s="376"/>
      <c r="CQ141" s="376"/>
      <c r="CR141" s="376"/>
      <c r="CS141" s="376"/>
      <c r="CT141" s="376"/>
      <c r="CU141" s="376"/>
      <c r="CV141" s="376"/>
      <c r="CW141" s="376"/>
      <c r="CX141" s="376"/>
      <c r="CY141" s="376"/>
      <c r="CZ141" s="376"/>
      <c r="DA141" s="376"/>
      <c r="DB141" s="376"/>
      <c r="DC141" s="376"/>
      <c r="DD141" s="376"/>
      <c r="DE141" s="376"/>
      <c r="DF141" s="376"/>
      <c r="DG141" s="376"/>
      <c r="DH141" s="376"/>
      <c r="DI141" s="376"/>
      <c r="DJ141" s="376"/>
      <c r="DK141" s="376"/>
      <c r="DL141" s="376"/>
      <c r="DM141" s="376"/>
      <c r="DN141" s="376"/>
      <c r="DO141" s="376"/>
      <c r="DP141" s="376"/>
      <c r="DQ141" s="376"/>
      <c r="DR141" s="376"/>
      <c r="DS141" s="376"/>
      <c r="DT141" s="376"/>
      <c r="DU141" s="376"/>
      <c r="DV141" s="376"/>
      <c r="DW141" s="376"/>
      <c r="DX141" s="376"/>
      <c r="DY141" s="376"/>
      <c r="DZ141" s="376"/>
      <c r="EA141" s="376"/>
      <c r="EB141" s="376"/>
      <c r="EC141" s="376"/>
      <c r="ED141" s="376"/>
      <c r="EE141" s="376"/>
      <c r="EF141" s="376"/>
      <c r="EG141" s="376"/>
      <c r="EH141" s="376"/>
      <c r="EI141" s="376"/>
      <c r="EJ141" s="376"/>
      <c r="EK141" s="376"/>
      <c r="EL141" s="376"/>
      <c r="EM141" s="376"/>
      <c r="EN141" s="376"/>
      <c r="EO141" s="376"/>
      <c r="EP141" s="376"/>
      <c r="EQ141" s="376"/>
      <c r="ER141" s="376"/>
    </row>
    <row r="142" spans="1:148">
      <c r="A142" s="376"/>
      <c r="B142" s="376"/>
      <c r="C142" s="376"/>
      <c r="D142" s="376"/>
      <c r="E142" s="376"/>
      <c r="F142" s="376"/>
      <c r="G142" s="376"/>
      <c r="H142" s="376"/>
      <c r="I142" s="376"/>
      <c r="J142" s="376"/>
      <c r="K142" s="376"/>
      <c r="L142" s="376"/>
      <c r="M142" s="376"/>
      <c r="N142" s="376"/>
      <c r="O142" s="376"/>
      <c r="P142" s="376"/>
      <c r="Q142" s="376"/>
      <c r="R142" s="376"/>
      <c r="S142" s="376"/>
      <c r="T142" s="376"/>
      <c r="U142" s="376"/>
      <c r="V142" s="376"/>
      <c r="W142" s="376"/>
      <c r="X142" s="376"/>
      <c r="Y142" s="376"/>
      <c r="Z142" s="376"/>
      <c r="AA142" s="376"/>
      <c r="AB142" s="376"/>
      <c r="AC142" s="376"/>
      <c r="AD142" s="376"/>
      <c r="AE142" s="376"/>
      <c r="AF142" s="376"/>
      <c r="AG142" s="376"/>
      <c r="AH142" s="376"/>
      <c r="AI142" s="376"/>
      <c r="AJ142" s="376"/>
      <c r="AK142" s="376"/>
      <c r="AL142" s="376"/>
      <c r="AM142" s="376"/>
      <c r="AN142" s="376"/>
      <c r="AO142" s="376"/>
      <c r="AP142" s="376"/>
      <c r="AQ142" s="376"/>
      <c r="AR142" s="376"/>
      <c r="AS142" s="376"/>
      <c r="AT142" s="376"/>
      <c r="AU142" s="376"/>
      <c r="AV142" s="376"/>
      <c r="AW142" s="376"/>
      <c r="AX142" s="376"/>
      <c r="AY142" s="376"/>
      <c r="AZ142" s="376"/>
      <c r="BA142" s="376"/>
      <c r="BB142" s="376"/>
      <c r="BC142" s="376"/>
      <c r="BD142" s="376"/>
      <c r="BE142" s="376"/>
      <c r="BF142" s="376"/>
      <c r="BG142" s="376"/>
      <c r="BH142" s="376"/>
      <c r="BI142" s="376"/>
      <c r="BJ142" s="376"/>
      <c r="BK142" s="376"/>
      <c r="BL142" s="376"/>
      <c r="BM142" s="376"/>
      <c r="BN142" s="376"/>
      <c r="BO142" s="376"/>
      <c r="BP142" s="376"/>
      <c r="BQ142" s="376"/>
      <c r="BR142" s="376"/>
      <c r="BS142" s="376"/>
      <c r="BT142" s="376"/>
      <c r="BU142" s="376"/>
      <c r="BV142" s="376"/>
      <c r="BW142" s="376"/>
      <c r="BX142" s="376"/>
      <c r="BY142" s="376"/>
      <c r="BZ142" s="376"/>
      <c r="CA142" s="376"/>
      <c r="CB142" s="376"/>
      <c r="CC142" s="376"/>
      <c r="CD142" s="376"/>
      <c r="CE142" s="376"/>
      <c r="CF142" s="376"/>
      <c r="CG142" s="376"/>
      <c r="CH142" s="376"/>
      <c r="CI142" s="376"/>
      <c r="CJ142" s="376"/>
      <c r="CK142" s="376"/>
      <c r="CL142" s="376"/>
      <c r="CM142" s="376"/>
      <c r="CN142" s="376"/>
      <c r="CO142" s="376"/>
      <c r="CP142" s="376"/>
      <c r="CQ142" s="376"/>
      <c r="CR142" s="376"/>
      <c r="CS142" s="376"/>
      <c r="CT142" s="376"/>
      <c r="CU142" s="376"/>
      <c r="CV142" s="376"/>
      <c r="CW142" s="376"/>
      <c r="CX142" s="376"/>
      <c r="CY142" s="376"/>
      <c r="CZ142" s="376"/>
      <c r="DA142" s="376"/>
      <c r="DB142" s="376"/>
      <c r="DC142" s="376"/>
      <c r="DD142" s="376"/>
      <c r="DE142" s="376"/>
      <c r="DF142" s="376"/>
      <c r="DG142" s="376"/>
      <c r="DH142" s="376"/>
      <c r="DI142" s="376"/>
      <c r="DJ142" s="376"/>
      <c r="DK142" s="376"/>
      <c r="DL142" s="376"/>
      <c r="DM142" s="376"/>
      <c r="DN142" s="376"/>
      <c r="DO142" s="376"/>
      <c r="DP142" s="376"/>
      <c r="DQ142" s="376"/>
      <c r="DR142" s="376"/>
      <c r="DS142" s="376"/>
      <c r="DT142" s="376"/>
      <c r="DU142" s="376"/>
      <c r="DV142" s="376"/>
      <c r="DW142" s="376"/>
      <c r="DX142" s="376"/>
      <c r="DY142" s="376"/>
      <c r="DZ142" s="376"/>
      <c r="EA142" s="376"/>
      <c r="EB142" s="376"/>
      <c r="EC142" s="376"/>
      <c r="ED142" s="376"/>
      <c r="EE142" s="376"/>
      <c r="EF142" s="376"/>
      <c r="EG142" s="376"/>
      <c r="EH142" s="376"/>
      <c r="EI142" s="376"/>
      <c r="EJ142" s="376"/>
      <c r="EK142" s="376"/>
      <c r="EL142" s="376"/>
      <c r="EM142" s="376"/>
      <c r="EN142" s="376"/>
      <c r="EO142" s="376"/>
      <c r="EP142" s="376"/>
      <c r="EQ142" s="376"/>
      <c r="ER142" s="376"/>
    </row>
    <row r="143" spans="1:148">
      <c r="A143" s="376"/>
      <c r="B143" s="376"/>
      <c r="C143" s="376"/>
      <c r="D143" s="376"/>
      <c r="E143" s="376"/>
      <c r="F143" s="376"/>
      <c r="G143" s="376"/>
      <c r="H143" s="376"/>
      <c r="I143" s="376"/>
      <c r="J143" s="376"/>
      <c r="K143" s="376"/>
      <c r="L143" s="376"/>
      <c r="M143" s="376"/>
      <c r="N143" s="376"/>
      <c r="O143" s="376"/>
      <c r="P143" s="376"/>
      <c r="Q143" s="376"/>
      <c r="R143" s="376"/>
      <c r="S143" s="376"/>
      <c r="T143" s="376"/>
      <c r="U143" s="376"/>
      <c r="V143" s="376"/>
      <c r="W143" s="376"/>
      <c r="X143" s="376"/>
      <c r="Y143" s="376"/>
      <c r="Z143" s="376"/>
      <c r="AA143" s="376"/>
      <c r="AB143" s="376"/>
      <c r="AC143" s="376"/>
      <c r="AD143" s="376"/>
      <c r="AE143" s="376"/>
      <c r="AF143" s="376"/>
      <c r="AG143" s="376"/>
      <c r="AH143" s="376"/>
      <c r="AI143" s="376"/>
      <c r="AJ143" s="376"/>
      <c r="AK143" s="376"/>
      <c r="AL143" s="376"/>
      <c r="AM143" s="376"/>
      <c r="AN143" s="376"/>
      <c r="AO143" s="376"/>
      <c r="AP143" s="376"/>
      <c r="AQ143" s="376"/>
      <c r="AR143" s="376"/>
      <c r="AS143" s="376"/>
      <c r="AT143" s="376"/>
      <c r="AU143" s="376"/>
      <c r="AV143" s="376"/>
      <c r="AW143" s="376"/>
      <c r="AX143" s="376"/>
      <c r="AY143" s="376"/>
      <c r="AZ143" s="376"/>
      <c r="BA143" s="376"/>
      <c r="BB143" s="376"/>
      <c r="BC143" s="376"/>
      <c r="BD143" s="376"/>
      <c r="BE143" s="376"/>
      <c r="BF143" s="376"/>
      <c r="BG143" s="376"/>
      <c r="BH143" s="376"/>
      <c r="BI143" s="376"/>
      <c r="BJ143" s="376"/>
      <c r="BK143" s="376"/>
      <c r="BL143" s="376"/>
      <c r="BM143" s="376"/>
      <c r="BN143" s="376"/>
      <c r="BO143" s="376"/>
      <c r="BP143" s="376"/>
      <c r="BQ143" s="376"/>
      <c r="BR143" s="376"/>
      <c r="BS143" s="376"/>
      <c r="BT143" s="376"/>
      <c r="BU143" s="376"/>
      <c r="BV143" s="376"/>
      <c r="BW143" s="376"/>
      <c r="BX143" s="376"/>
      <c r="BY143" s="376"/>
      <c r="BZ143" s="376"/>
      <c r="CA143" s="376"/>
      <c r="CB143" s="376"/>
      <c r="CC143" s="376"/>
      <c r="CD143" s="376"/>
      <c r="CE143" s="376"/>
      <c r="CF143" s="376"/>
      <c r="CG143" s="376"/>
      <c r="CH143" s="376"/>
      <c r="CI143" s="376"/>
      <c r="CJ143" s="376"/>
      <c r="CK143" s="376"/>
      <c r="CL143" s="376"/>
      <c r="CM143" s="376"/>
      <c r="CN143" s="376"/>
      <c r="CO143" s="376"/>
      <c r="CP143" s="376"/>
      <c r="CQ143" s="376"/>
      <c r="CR143" s="376"/>
      <c r="CS143" s="376"/>
      <c r="CT143" s="376"/>
      <c r="CU143" s="376"/>
      <c r="CV143" s="376"/>
      <c r="CW143" s="376"/>
      <c r="CX143" s="376"/>
      <c r="CY143" s="376"/>
      <c r="CZ143" s="376"/>
      <c r="DA143" s="376"/>
      <c r="DB143" s="376"/>
      <c r="DC143" s="376"/>
      <c r="DD143" s="376"/>
      <c r="DE143" s="376"/>
      <c r="DF143" s="376"/>
      <c r="DG143" s="376"/>
      <c r="DH143" s="376"/>
      <c r="DI143" s="376"/>
      <c r="DJ143" s="376"/>
      <c r="DK143" s="376"/>
      <c r="DL143" s="376"/>
      <c r="DM143" s="376"/>
      <c r="DN143" s="376"/>
      <c r="DO143" s="376"/>
      <c r="DP143" s="376"/>
      <c r="DQ143" s="376"/>
      <c r="DR143" s="376"/>
      <c r="DS143" s="376"/>
      <c r="DT143" s="376"/>
      <c r="DU143" s="376"/>
      <c r="DV143" s="376"/>
      <c r="DW143" s="376"/>
      <c r="DX143" s="376"/>
      <c r="DY143" s="376"/>
      <c r="DZ143" s="376"/>
      <c r="EA143" s="376"/>
      <c r="EB143" s="376"/>
      <c r="EC143" s="376"/>
      <c r="ED143" s="376"/>
      <c r="EE143" s="376"/>
      <c r="EF143" s="376"/>
      <c r="EG143" s="376"/>
      <c r="EH143" s="376"/>
      <c r="EI143" s="376"/>
      <c r="EJ143" s="376"/>
      <c r="EK143" s="376"/>
      <c r="EL143" s="376"/>
      <c r="EM143" s="376"/>
      <c r="EN143" s="376"/>
      <c r="EO143" s="376"/>
      <c r="EP143" s="376"/>
      <c r="EQ143" s="376"/>
      <c r="ER143" s="376"/>
    </row>
    <row r="144" spans="1:148">
      <c r="A144" s="376"/>
      <c r="B144" s="376"/>
      <c r="C144" s="376"/>
      <c r="D144" s="376"/>
      <c r="E144" s="376"/>
      <c r="F144" s="376"/>
      <c r="G144" s="376"/>
      <c r="H144" s="376"/>
      <c r="I144" s="376"/>
      <c r="J144" s="376"/>
      <c r="K144" s="376"/>
      <c r="L144" s="376"/>
      <c r="M144" s="376"/>
      <c r="N144" s="376"/>
      <c r="O144" s="376"/>
      <c r="P144" s="376"/>
      <c r="Q144" s="376"/>
      <c r="R144" s="376"/>
      <c r="S144" s="376"/>
      <c r="T144" s="376"/>
      <c r="U144" s="376"/>
      <c r="V144" s="376"/>
      <c r="W144" s="376"/>
      <c r="X144" s="376"/>
      <c r="Y144" s="376"/>
      <c r="Z144" s="376"/>
      <c r="AA144" s="376"/>
      <c r="AB144" s="376"/>
      <c r="AC144" s="376"/>
      <c r="AD144" s="376"/>
      <c r="AE144" s="376"/>
      <c r="AF144" s="376"/>
      <c r="AG144" s="376"/>
      <c r="AH144" s="376"/>
      <c r="AI144" s="376"/>
      <c r="AJ144" s="376"/>
      <c r="AK144" s="376"/>
      <c r="AL144" s="376"/>
      <c r="AM144" s="376"/>
      <c r="AN144" s="376"/>
      <c r="AO144" s="376"/>
      <c r="AP144" s="376"/>
      <c r="AQ144" s="376"/>
      <c r="AR144" s="376"/>
      <c r="AS144" s="376"/>
      <c r="AT144" s="376"/>
      <c r="AU144" s="376"/>
      <c r="AV144" s="376"/>
      <c r="AW144" s="376"/>
      <c r="AX144" s="376"/>
      <c r="AY144" s="376"/>
      <c r="AZ144" s="376"/>
      <c r="BA144" s="376"/>
      <c r="BB144" s="376"/>
      <c r="BC144" s="376"/>
      <c r="BD144" s="376"/>
      <c r="BE144" s="376"/>
      <c r="BF144" s="376"/>
      <c r="BG144" s="376"/>
      <c r="BH144" s="376"/>
      <c r="BI144" s="376"/>
      <c r="BJ144" s="376"/>
      <c r="BK144" s="376"/>
      <c r="BL144" s="376"/>
      <c r="BM144" s="376"/>
      <c r="BN144" s="376"/>
      <c r="BO144" s="376"/>
      <c r="BP144" s="376"/>
      <c r="BQ144" s="376"/>
      <c r="BR144" s="376"/>
      <c r="BS144" s="376"/>
      <c r="BT144" s="376"/>
      <c r="BU144" s="376"/>
      <c r="BV144" s="376"/>
      <c r="BW144" s="376"/>
      <c r="BX144" s="376"/>
      <c r="BY144" s="376"/>
      <c r="BZ144" s="376"/>
      <c r="CA144" s="376"/>
      <c r="CB144" s="376"/>
      <c r="CC144" s="376"/>
      <c r="CD144" s="376"/>
      <c r="CE144" s="376"/>
      <c r="CF144" s="376"/>
      <c r="CG144" s="376"/>
      <c r="CH144" s="376"/>
      <c r="CI144" s="376"/>
      <c r="CJ144" s="376"/>
      <c r="CK144" s="376"/>
      <c r="CL144" s="376"/>
      <c r="CM144" s="376"/>
      <c r="CN144" s="376"/>
      <c r="CO144" s="376"/>
      <c r="CP144" s="376"/>
      <c r="CQ144" s="376"/>
      <c r="CR144" s="376"/>
      <c r="CS144" s="376"/>
      <c r="CT144" s="376"/>
      <c r="CU144" s="376"/>
      <c r="CV144" s="376"/>
      <c r="CW144" s="376"/>
      <c r="CX144" s="376"/>
      <c r="CY144" s="376"/>
      <c r="CZ144" s="376"/>
      <c r="DA144" s="376"/>
      <c r="DB144" s="376"/>
      <c r="DC144" s="376"/>
      <c r="DD144" s="376"/>
      <c r="DE144" s="376"/>
      <c r="DF144" s="376"/>
      <c r="DG144" s="376"/>
      <c r="DH144" s="376"/>
      <c r="DI144" s="376"/>
      <c r="DJ144" s="376"/>
      <c r="DK144" s="376"/>
      <c r="DL144" s="376"/>
      <c r="DM144" s="376"/>
      <c r="DN144" s="376"/>
      <c r="DO144" s="376"/>
      <c r="DP144" s="376"/>
      <c r="DQ144" s="376"/>
      <c r="DR144" s="376"/>
      <c r="DS144" s="376"/>
      <c r="DT144" s="376"/>
      <c r="DU144" s="376"/>
      <c r="DV144" s="376"/>
      <c r="DW144" s="376"/>
      <c r="DX144" s="376"/>
      <c r="DY144" s="376"/>
      <c r="DZ144" s="376"/>
      <c r="EA144" s="376"/>
      <c r="EB144" s="376"/>
      <c r="EC144" s="376"/>
      <c r="ED144" s="376"/>
      <c r="EE144" s="376"/>
      <c r="EF144" s="376"/>
      <c r="EG144" s="376"/>
      <c r="EH144" s="376"/>
      <c r="EI144" s="376"/>
      <c r="EJ144" s="376"/>
      <c r="EK144" s="376"/>
      <c r="EL144" s="376"/>
      <c r="EM144" s="376"/>
      <c r="EN144" s="376"/>
      <c r="EO144" s="376"/>
      <c r="EP144" s="376"/>
      <c r="EQ144" s="376"/>
      <c r="ER144" s="376"/>
    </row>
    <row r="145" spans="1:148">
      <c r="A145" s="376"/>
      <c r="B145" s="376"/>
      <c r="C145" s="376"/>
      <c r="D145" s="376"/>
      <c r="E145" s="376"/>
      <c r="F145" s="376"/>
      <c r="G145" s="376"/>
      <c r="H145" s="376"/>
      <c r="I145" s="376"/>
      <c r="J145" s="376"/>
      <c r="K145" s="376"/>
      <c r="L145" s="376"/>
      <c r="M145" s="376"/>
      <c r="N145" s="376"/>
      <c r="O145" s="376"/>
      <c r="P145" s="376"/>
      <c r="Q145" s="376"/>
      <c r="R145" s="376"/>
      <c r="S145" s="376"/>
      <c r="T145" s="376"/>
      <c r="U145" s="376"/>
      <c r="V145" s="376"/>
      <c r="W145" s="376"/>
      <c r="X145" s="376"/>
      <c r="Y145" s="376"/>
      <c r="Z145" s="376"/>
      <c r="AA145" s="376"/>
      <c r="AB145" s="376"/>
      <c r="AC145" s="376"/>
      <c r="AD145" s="376"/>
      <c r="AE145" s="376"/>
      <c r="AF145" s="376"/>
      <c r="AG145" s="376"/>
      <c r="AH145" s="376"/>
      <c r="AI145" s="376"/>
      <c r="AJ145" s="376"/>
      <c r="AK145" s="376"/>
      <c r="AL145" s="376"/>
      <c r="AM145" s="376"/>
      <c r="AN145" s="376"/>
      <c r="AO145" s="376"/>
      <c r="AP145" s="376"/>
      <c r="AQ145" s="376"/>
      <c r="AR145" s="376"/>
      <c r="AS145" s="376"/>
      <c r="AT145" s="376"/>
      <c r="AU145" s="376"/>
      <c r="AV145" s="376"/>
      <c r="AW145" s="376"/>
      <c r="AX145" s="376"/>
      <c r="AY145" s="376"/>
      <c r="AZ145" s="376"/>
      <c r="BA145" s="376"/>
      <c r="BB145" s="376"/>
      <c r="BC145" s="376"/>
      <c r="BD145" s="376"/>
      <c r="BE145" s="376"/>
      <c r="BF145" s="376"/>
      <c r="BG145" s="376"/>
      <c r="BH145" s="376"/>
      <c r="BI145" s="376"/>
      <c r="BJ145" s="376"/>
      <c r="BK145" s="376"/>
      <c r="BL145" s="376"/>
      <c r="BM145" s="376"/>
      <c r="BN145" s="376"/>
      <c r="BO145" s="376"/>
      <c r="BP145" s="376"/>
      <c r="BQ145" s="376"/>
      <c r="BR145" s="376"/>
      <c r="BS145" s="376"/>
      <c r="BT145" s="376"/>
      <c r="BU145" s="376"/>
      <c r="BV145" s="376"/>
      <c r="BW145" s="376"/>
      <c r="BX145" s="376"/>
      <c r="BY145" s="376"/>
      <c r="BZ145" s="376"/>
      <c r="CA145" s="376"/>
      <c r="CB145" s="376"/>
      <c r="CC145" s="376"/>
      <c r="CD145" s="376"/>
      <c r="CE145" s="376"/>
      <c r="CF145" s="376"/>
      <c r="CG145" s="376"/>
      <c r="CH145" s="376"/>
      <c r="CI145" s="376"/>
      <c r="CJ145" s="376"/>
      <c r="CK145" s="376"/>
      <c r="CL145" s="376"/>
      <c r="CM145" s="376"/>
      <c r="CN145" s="376"/>
      <c r="CO145" s="376"/>
      <c r="CP145" s="376"/>
      <c r="CQ145" s="376"/>
      <c r="CR145" s="376"/>
      <c r="CS145" s="376"/>
      <c r="CT145" s="376"/>
      <c r="CU145" s="376"/>
      <c r="CV145" s="376"/>
      <c r="CW145" s="376"/>
      <c r="CX145" s="376"/>
      <c r="CY145" s="376"/>
      <c r="CZ145" s="376"/>
      <c r="DA145" s="376"/>
      <c r="DB145" s="376"/>
      <c r="DC145" s="376"/>
      <c r="DD145" s="376"/>
      <c r="DE145" s="376"/>
      <c r="DF145" s="376"/>
      <c r="DG145" s="376"/>
      <c r="DH145" s="376"/>
      <c r="DI145" s="376"/>
      <c r="DJ145" s="376"/>
      <c r="DK145" s="376"/>
      <c r="DL145" s="376"/>
      <c r="DM145" s="376"/>
      <c r="DN145" s="376"/>
      <c r="DO145" s="376"/>
      <c r="DP145" s="376"/>
      <c r="DQ145" s="376"/>
      <c r="DR145" s="376"/>
      <c r="DS145" s="376"/>
      <c r="DT145" s="376"/>
      <c r="DU145" s="376"/>
      <c r="DV145" s="376"/>
      <c r="DW145" s="376"/>
      <c r="DX145" s="376"/>
      <c r="DY145" s="376"/>
      <c r="DZ145" s="376"/>
      <c r="EA145" s="376"/>
      <c r="EB145" s="376"/>
      <c r="EC145" s="376"/>
      <c r="ED145" s="376"/>
      <c r="EE145" s="376"/>
      <c r="EF145" s="376"/>
      <c r="EG145" s="376"/>
      <c r="EH145" s="376"/>
      <c r="EI145" s="376"/>
      <c r="EJ145" s="376"/>
      <c r="EK145" s="376"/>
      <c r="EL145" s="376"/>
      <c r="EM145" s="376"/>
      <c r="EN145" s="376"/>
      <c r="EO145" s="376"/>
      <c r="EP145" s="376"/>
      <c r="EQ145" s="376"/>
      <c r="ER145" s="376"/>
    </row>
    <row r="146" spans="1:148">
      <c r="A146" s="376"/>
      <c r="B146" s="376"/>
      <c r="C146" s="376"/>
      <c r="D146" s="376"/>
      <c r="E146" s="376"/>
      <c r="F146" s="376"/>
      <c r="G146" s="376"/>
      <c r="H146" s="376"/>
      <c r="I146" s="376"/>
      <c r="J146" s="376"/>
      <c r="K146" s="376"/>
      <c r="L146" s="376"/>
      <c r="M146" s="376"/>
      <c r="N146" s="376"/>
      <c r="O146" s="376"/>
      <c r="P146" s="376"/>
      <c r="Q146" s="376"/>
      <c r="R146" s="376"/>
      <c r="S146" s="376"/>
      <c r="T146" s="376"/>
      <c r="U146" s="376"/>
      <c r="V146" s="376"/>
      <c r="W146" s="376"/>
      <c r="X146" s="376"/>
      <c r="Y146" s="376"/>
      <c r="Z146" s="376"/>
      <c r="AA146" s="376"/>
      <c r="AB146" s="376"/>
      <c r="AC146" s="376"/>
      <c r="AD146" s="376"/>
      <c r="AE146" s="376"/>
      <c r="AF146" s="376"/>
      <c r="AG146" s="376"/>
      <c r="AH146" s="376"/>
      <c r="AI146" s="376"/>
      <c r="AJ146" s="376"/>
      <c r="AK146" s="376"/>
      <c r="AL146" s="376"/>
      <c r="AM146" s="376"/>
      <c r="AN146" s="376"/>
      <c r="AO146" s="376"/>
      <c r="AP146" s="376"/>
      <c r="AQ146" s="376"/>
      <c r="AR146" s="376"/>
      <c r="AS146" s="376"/>
      <c r="AT146" s="376"/>
      <c r="AU146" s="376"/>
      <c r="AV146" s="376"/>
      <c r="AW146" s="376"/>
      <c r="AX146" s="376"/>
      <c r="AY146" s="376"/>
      <c r="AZ146" s="376"/>
      <c r="BA146" s="376"/>
      <c r="BB146" s="376"/>
      <c r="BC146" s="376"/>
      <c r="BD146" s="376"/>
      <c r="BE146" s="376"/>
      <c r="BF146" s="376"/>
      <c r="BG146" s="376"/>
      <c r="BH146" s="376"/>
      <c r="BI146" s="376"/>
      <c r="BJ146" s="376"/>
      <c r="BK146" s="376"/>
      <c r="BL146" s="376"/>
      <c r="BM146" s="376"/>
      <c r="BN146" s="376"/>
      <c r="BO146" s="376"/>
      <c r="BP146" s="376"/>
      <c r="BQ146" s="376"/>
      <c r="BR146" s="376"/>
      <c r="BS146" s="376"/>
      <c r="BT146" s="376"/>
      <c r="BU146" s="376"/>
      <c r="BV146" s="376"/>
      <c r="BW146" s="376"/>
      <c r="BX146" s="376"/>
      <c r="BY146" s="376"/>
      <c r="BZ146" s="376"/>
      <c r="CA146" s="376"/>
      <c r="CB146" s="376"/>
      <c r="CC146" s="376"/>
      <c r="CD146" s="376"/>
      <c r="CE146" s="376"/>
      <c r="CF146" s="376"/>
      <c r="CG146" s="376"/>
      <c r="CH146" s="376"/>
      <c r="CI146" s="376"/>
      <c r="CJ146" s="376"/>
      <c r="CK146" s="376"/>
      <c r="CL146" s="376"/>
      <c r="CM146" s="376"/>
      <c r="CN146" s="376"/>
      <c r="CO146" s="376"/>
      <c r="CP146" s="376"/>
      <c r="CQ146" s="376"/>
      <c r="CR146" s="376"/>
      <c r="CS146" s="376"/>
      <c r="CT146" s="376"/>
      <c r="CU146" s="376"/>
      <c r="CV146" s="376"/>
      <c r="CW146" s="376"/>
      <c r="CX146" s="376"/>
      <c r="CY146" s="376"/>
      <c r="CZ146" s="376"/>
      <c r="DA146" s="376"/>
      <c r="DB146" s="376"/>
      <c r="DC146" s="376"/>
      <c r="DD146" s="376"/>
      <c r="DE146" s="376"/>
      <c r="DF146" s="376"/>
      <c r="DG146" s="376"/>
      <c r="DH146" s="376"/>
      <c r="DI146" s="376"/>
      <c r="DJ146" s="376"/>
      <c r="DK146" s="376"/>
      <c r="DL146" s="376"/>
      <c r="DM146" s="376"/>
      <c r="DN146" s="376"/>
      <c r="DO146" s="376"/>
      <c r="DP146" s="376"/>
      <c r="DQ146" s="376"/>
      <c r="DR146" s="376"/>
      <c r="DS146" s="376"/>
      <c r="DT146" s="376"/>
      <c r="DU146" s="376"/>
      <c r="DV146" s="376"/>
      <c r="DW146" s="376"/>
      <c r="DX146" s="376"/>
      <c r="DY146" s="376"/>
      <c r="DZ146" s="376"/>
      <c r="EA146" s="376"/>
      <c r="EB146" s="376"/>
      <c r="EC146" s="376"/>
      <c r="ED146" s="376"/>
      <c r="EE146" s="376"/>
      <c r="EF146" s="376"/>
      <c r="EG146" s="376"/>
      <c r="EH146" s="376"/>
      <c r="EI146" s="376"/>
      <c r="EJ146" s="376"/>
      <c r="EK146" s="376"/>
      <c r="EL146" s="376"/>
      <c r="EM146" s="376"/>
      <c r="EN146" s="376"/>
      <c r="EO146" s="376"/>
      <c r="EP146" s="376"/>
      <c r="EQ146" s="376"/>
      <c r="ER146" s="376"/>
    </row>
    <row r="147" spans="1:148">
      <c r="A147" s="376"/>
      <c r="B147" s="376"/>
      <c r="C147" s="376"/>
      <c r="D147" s="376"/>
      <c r="E147" s="376"/>
      <c r="F147" s="376"/>
      <c r="G147" s="376"/>
      <c r="H147" s="376"/>
      <c r="I147" s="376"/>
      <c r="J147" s="376"/>
      <c r="K147" s="376"/>
      <c r="L147" s="376"/>
      <c r="M147" s="376"/>
      <c r="N147" s="376"/>
      <c r="O147" s="376"/>
      <c r="P147" s="376"/>
      <c r="Q147" s="376"/>
      <c r="R147" s="376"/>
      <c r="S147" s="376"/>
      <c r="T147" s="376"/>
      <c r="U147" s="376"/>
      <c r="V147" s="376"/>
      <c r="W147" s="376"/>
      <c r="X147" s="376"/>
      <c r="Y147" s="376"/>
      <c r="Z147" s="376"/>
      <c r="AA147" s="376"/>
      <c r="AB147" s="376"/>
      <c r="AC147" s="376"/>
      <c r="AD147" s="376"/>
      <c r="AE147" s="376"/>
      <c r="AF147" s="376"/>
      <c r="AG147" s="376"/>
      <c r="AH147" s="376"/>
      <c r="AI147" s="376"/>
      <c r="AJ147" s="376"/>
      <c r="AK147" s="376"/>
      <c r="AL147" s="376"/>
      <c r="AM147" s="376"/>
      <c r="AN147" s="376"/>
      <c r="AO147" s="376"/>
      <c r="AP147" s="376"/>
      <c r="AQ147" s="376"/>
      <c r="AR147" s="376"/>
      <c r="AS147" s="376"/>
      <c r="AT147" s="376"/>
      <c r="AU147" s="376"/>
      <c r="AV147" s="376"/>
      <c r="AW147" s="376"/>
      <c r="AX147" s="376"/>
      <c r="AY147" s="376"/>
      <c r="AZ147" s="376"/>
      <c r="BA147" s="376"/>
      <c r="BB147" s="376"/>
      <c r="BC147" s="376"/>
      <c r="BD147" s="376"/>
      <c r="BE147" s="376"/>
      <c r="BF147" s="376"/>
      <c r="BG147" s="376"/>
      <c r="BH147" s="376"/>
      <c r="BI147" s="376"/>
      <c r="BJ147" s="376"/>
      <c r="BK147" s="376"/>
      <c r="BL147" s="376"/>
      <c r="BM147" s="376"/>
      <c r="BN147" s="376"/>
      <c r="BO147" s="376"/>
      <c r="BP147" s="376"/>
      <c r="BQ147" s="376"/>
      <c r="BR147" s="376"/>
      <c r="BS147" s="376"/>
      <c r="BT147" s="376"/>
      <c r="BU147" s="376"/>
      <c r="BV147" s="376"/>
      <c r="BW147" s="376"/>
      <c r="BX147" s="376"/>
      <c r="BY147" s="376"/>
      <c r="BZ147" s="376"/>
      <c r="CA147" s="376"/>
      <c r="CB147" s="376"/>
      <c r="CC147" s="376"/>
      <c r="CD147" s="376"/>
      <c r="CE147" s="376"/>
      <c r="CF147" s="376"/>
      <c r="CG147" s="376"/>
      <c r="CH147" s="376"/>
      <c r="CI147" s="376"/>
      <c r="CJ147" s="376"/>
      <c r="CK147" s="376"/>
      <c r="CL147" s="376"/>
      <c r="CM147" s="376"/>
      <c r="CN147" s="376"/>
      <c r="CO147" s="376"/>
      <c r="CP147" s="376"/>
      <c r="CQ147" s="376"/>
      <c r="CR147" s="376"/>
      <c r="CS147" s="376"/>
      <c r="CT147" s="376"/>
      <c r="CU147" s="376"/>
      <c r="CV147" s="376"/>
      <c r="CW147" s="376"/>
      <c r="CX147" s="376"/>
      <c r="CY147" s="376"/>
      <c r="CZ147" s="376"/>
      <c r="DA147" s="376"/>
      <c r="DB147" s="376"/>
      <c r="DC147" s="376"/>
      <c r="DD147" s="376"/>
      <c r="DE147" s="376"/>
      <c r="DF147" s="376"/>
      <c r="DG147" s="376"/>
      <c r="DH147" s="376"/>
      <c r="DI147" s="376"/>
      <c r="DJ147" s="376"/>
      <c r="DK147" s="376"/>
      <c r="DL147" s="376"/>
      <c r="DM147" s="376"/>
      <c r="DN147" s="376"/>
      <c r="DO147" s="376"/>
      <c r="DP147" s="376"/>
      <c r="DQ147" s="376"/>
      <c r="DR147" s="376"/>
      <c r="DS147" s="376"/>
      <c r="DT147" s="376"/>
      <c r="DU147" s="376"/>
      <c r="DV147" s="376"/>
      <c r="DW147" s="376"/>
      <c r="DX147" s="376"/>
      <c r="DY147" s="376"/>
      <c r="DZ147" s="376"/>
      <c r="EA147" s="376"/>
      <c r="EB147" s="376"/>
      <c r="EC147" s="376"/>
      <c r="ED147" s="376"/>
      <c r="EE147" s="376"/>
      <c r="EF147" s="376"/>
      <c r="EG147" s="376"/>
      <c r="EH147" s="376"/>
      <c r="EI147" s="376"/>
      <c r="EJ147" s="376"/>
      <c r="EK147" s="376"/>
      <c r="EL147" s="376"/>
      <c r="EM147" s="376"/>
      <c r="EN147" s="376"/>
      <c r="EO147" s="376"/>
      <c r="EP147" s="376"/>
      <c r="EQ147" s="376"/>
      <c r="ER147" s="376"/>
    </row>
    <row r="148" spans="1:148">
      <c r="A148" s="376"/>
      <c r="B148" s="376"/>
      <c r="C148" s="376"/>
      <c r="D148" s="376"/>
      <c r="E148" s="376"/>
      <c r="F148" s="376"/>
      <c r="G148" s="376"/>
      <c r="H148" s="376"/>
      <c r="I148" s="376"/>
      <c r="J148" s="376"/>
      <c r="K148" s="376"/>
      <c r="L148" s="376"/>
      <c r="M148" s="376"/>
      <c r="N148" s="376"/>
      <c r="O148" s="376"/>
      <c r="P148" s="376"/>
      <c r="Q148" s="376"/>
      <c r="R148" s="376"/>
      <c r="S148" s="376"/>
      <c r="T148" s="376"/>
      <c r="U148" s="376"/>
      <c r="V148" s="376"/>
      <c r="W148" s="376"/>
      <c r="X148" s="376"/>
      <c r="Y148" s="376"/>
      <c r="Z148" s="376"/>
      <c r="AA148" s="376"/>
      <c r="AB148" s="376"/>
      <c r="AC148" s="376"/>
      <c r="AD148" s="376"/>
      <c r="AE148" s="376"/>
      <c r="AF148" s="376"/>
      <c r="AG148" s="376"/>
      <c r="AH148" s="376"/>
      <c r="AI148" s="376"/>
      <c r="AJ148" s="376"/>
      <c r="AK148" s="376"/>
      <c r="AL148" s="376"/>
      <c r="AM148" s="376"/>
      <c r="AN148" s="376"/>
      <c r="AO148" s="376"/>
      <c r="AP148" s="376"/>
      <c r="AQ148" s="376"/>
      <c r="AR148" s="376"/>
      <c r="AS148" s="376"/>
      <c r="AT148" s="376"/>
      <c r="AU148" s="376"/>
      <c r="AV148" s="376"/>
      <c r="AW148" s="376"/>
      <c r="AX148" s="376"/>
      <c r="AY148" s="376"/>
      <c r="AZ148" s="376"/>
      <c r="BA148" s="376"/>
      <c r="BB148" s="376"/>
      <c r="BC148" s="376"/>
      <c r="BD148" s="376"/>
      <c r="BE148" s="376"/>
      <c r="BF148" s="376"/>
      <c r="BG148" s="376"/>
      <c r="BH148" s="376"/>
      <c r="BI148" s="376"/>
      <c r="BJ148" s="376"/>
      <c r="BK148" s="376"/>
      <c r="BL148" s="376"/>
      <c r="BM148" s="376"/>
      <c r="BN148" s="376"/>
      <c r="BO148" s="376"/>
      <c r="BP148" s="376"/>
      <c r="BQ148" s="376"/>
      <c r="BR148" s="376"/>
      <c r="BS148" s="376"/>
      <c r="BT148" s="376"/>
      <c r="BU148" s="376"/>
      <c r="BV148" s="376"/>
      <c r="BW148" s="376"/>
      <c r="BX148" s="376"/>
      <c r="BY148" s="376"/>
      <c r="BZ148" s="376"/>
      <c r="CA148" s="376"/>
      <c r="CB148" s="376"/>
      <c r="CC148" s="376"/>
      <c r="CD148" s="376"/>
      <c r="CE148" s="376"/>
      <c r="CF148" s="376"/>
      <c r="CG148" s="376"/>
      <c r="CH148" s="376"/>
      <c r="CI148" s="376"/>
      <c r="CJ148" s="376"/>
      <c r="CK148" s="376"/>
      <c r="CL148" s="376"/>
      <c r="CM148" s="376"/>
      <c r="CN148" s="376"/>
      <c r="CO148" s="376"/>
      <c r="CP148" s="376"/>
      <c r="CQ148" s="376"/>
      <c r="CR148" s="376"/>
      <c r="CS148" s="376"/>
      <c r="CT148" s="376"/>
      <c r="CU148" s="376"/>
      <c r="CV148" s="376"/>
      <c r="CW148" s="376"/>
      <c r="CX148" s="376"/>
      <c r="CY148" s="376"/>
      <c r="CZ148" s="376"/>
      <c r="DA148" s="376"/>
      <c r="DB148" s="376"/>
      <c r="DC148" s="376"/>
      <c r="DD148" s="376"/>
      <c r="DE148" s="376"/>
      <c r="DF148" s="376"/>
      <c r="DG148" s="376"/>
      <c r="DH148" s="376"/>
      <c r="DI148" s="376"/>
      <c r="DJ148" s="376"/>
      <c r="DK148" s="376"/>
      <c r="DL148" s="376"/>
      <c r="DM148" s="376"/>
      <c r="DN148" s="376"/>
      <c r="DO148" s="376"/>
      <c r="DP148" s="376"/>
      <c r="DQ148" s="376"/>
      <c r="DR148" s="376"/>
      <c r="DS148" s="376"/>
      <c r="DT148" s="376"/>
      <c r="DU148" s="376"/>
      <c r="DV148" s="376"/>
      <c r="DW148" s="376"/>
      <c r="DX148" s="376"/>
      <c r="DY148" s="376"/>
      <c r="DZ148" s="376"/>
      <c r="EA148" s="376"/>
      <c r="EB148" s="376"/>
      <c r="EC148" s="376"/>
      <c r="ED148" s="376"/>
      <c r="EE148" s="376"/>
      <c r="EF148" s="376"/>
      <c r="EG148" s="376"/>
      <c r="EH148" s="376"/>
      <c r="EI148" s="376"/>
      <c r="EJ148" s="376"/>
      <c r="EK148" s="376"/>
      <c r="EL148" s="376"/>
      <c r="EM148" s="376"/>
      <c r="EN148" s="376"/>
      <c r="EO148" s="376"/>
      <c r="EP148" s="376"/>
      <c r="EQ148" s="376"/>
      <c r="ER148" s="376"/>
    </row>
    <row r="149" spans="1:148">
      <c r="A149" s="376"/>
      <c r="B149" s="376"/>
      <c r="C149" s="376"/>
      <c r="D149" s="376"/>
      <c r="E149" s="376"/>
      <c r="F149" s="376"/>
      <c r="G149" s="376"/>
      <c r="H149" s="376"/>
      <c r="I149" s="376"/>
      <c r="J149" s="376"/>
      <c r="K149" s="376"/>
      <c r="L149" s="376"/>
      <c r="M149" s="376"/>
      <c r="N149" s="376"/>
      <c r="O149" s="376"/>
      <c r="P149" s="376"/>
      <c r="Q149" s="376"/>
      <c r="R149" s="376"/>
      <c r="S149" s="376"/>
      <c r="T149" s="376"/>
      <c r="U149" s="376"/>
      <c r="V149" s="376"/>
      <c r="W149" s="376"/>
      <c r="X149" s="376"/>
      <c r="Y149" s="376"/>
      <c r="Z149" s="376"/>
      <c r="AA149" s="376"/>
      <c r="AB149" s="376"/>
      <c r="AC149" s="376"/>
      <c r="AD149" s="376"/>
      <c r="AE149" s="376"/>
      <c r="AF149" s="376"/>
      <c r="AG149" s="376"/>
      <c r="AH149" s="376"/>
      <c r="AI149" s="376"/>
      <c r="AJ149" s="376"/>
      <c r="AK149" s="376"/>
      <c r="AL149" s="376"/>
      <c r="AM149" s="376"/>
      <c r="AN149" s="376"/>
      <c r="AO149" s="376"/>
      <c r="AP149" s="376"/>
      <c r="AQ149" s="376"/>
      <c r="AR149" s="376"/>
      <c r="AS149" s="376"/>
      <c r="AT149" s="376"/>
      <c r="AU149" s="376"/>
      <c r="AV149" s="376"/>
      <c r="AW149" s="376"/>
      <c r="AX149" s="376"/>
      <c r="AY149" s="376"/>
      <c r="AZ149" s="376"/>
      <c r="BA149" s="376"/>
      <c r="BB149" s="376"/>
      <c r="BC149" s="376"/>
      <c r="BD149" s="376"/>
      <c r="BE149" s="376"/>
      <c r="BF149" s="376"/>
      <c r="BG149" s="376"/>
      <c r="BH149" s="376"/>
      <c r="BI149" s="376"/>
      <c r="BJ149" s="376"/>
      <c r="BK149" s="376"/>
      <c r="BL149" s="376"/>
      <c r="BM149" s="376"/>
      <c r="BN149" s="376"/>
      <c r="BO149" s="376"/>
      <c r="BP149" s="376"/>
      <c r="BQ149" s="376"/>
      <c r="BR149" s="376"/>
      <c r="BS149" s="376"/>
      <c r="BT149" s="376"/>
      <c r="BU149" s="376"/>
      <c r="BV149" s="376"/>
      <c r="BW149" s="376"/>
      <c r="BX149" s="376"/>
      <c r="BY149" s="376"/>
      <c r="BZ149" s="376"/>
      <c r="CA149" s="376"/>
      <c r="CB149" s="376"/>
      <c r="CC149" s="376"/>
      <c r="CD149" s="376"/>
      <c r="CE149" s="376"/>
      <c r="CF149" s="376"/>
      <c r="CG149" s="376"/>
      <c r="CH149" s="376"/>
      <c r="CI149" s="376"/>
      <c r="CJ149" s="376"/>
      <c r="CK149" s="376"/>
      <c r="CL149" s="376"/>
      <c r="CM149" s="376"/>
      <c r="CN149" s="376"/>
      <c r="CO149" s="376"/>
      <c r="CP149" s="376"/>
      <c r="CQ149" s="376"/>
      <c r="CR149" s="376"/>
      <c r="CS149" s="376"/>
      <c r="CT149" s="376"/>
      <c r="CU149" s="376"/>
      <c r="CV149" s="376"/>
      <c r="CW149" s="376"/>
      <c r="CX149" s="376"/>
      <c r="CY149" s="376"/>
      <c r="CZ149" s="376"/>
      <c r="DA149" s="376"/>
      <c r="DB149" s="376"/>
      <c r="DC149" s="376"/>
      <c r="DD149" s="376"/>
      <c r="DE149" s="376"/>
      <c r="DF149" s="376"/>
      <c r="DG149" s="376"/>
      <c r="DH149" s="376"/>
      <c r="DI149" s="376"/>
      <c r="DJ149" s="376"/>
      <c r="DK149" s="376"/>
      <c r="DL149" s="376"/>
      <c r="DM149" s="376"/>
      <c r="DN149" s="376"/>
      <c r="DO149" s="376"/>
      <c r="DP149" s="376"/>
      <c r="DQ149" s="376"/>
      <c r="DR149" s="376"/>
      <c r="DS149" s="376"/>
      <c r="DT149" s="376"/>
      <c r="DU149" s="376"/>
      <c r="DV149" s="376"/>
      <c r="DW149" s="376"/>
      <c r="DX149" s="376"/>
      <c r="DY149" s="376"/>
      <c r="DZ149" s="376"/>
      <c r="EA149" s="376"/>
      <c r="EB149" s="376"/>
      <c r="EC149" s="376"/>
      <c r="ED149" s="376"/>
      <c r="EE149" s="376"/>
      <c r="EF149" s="376"/>
      <c r="EG149" s="376"/>
      <c r="EH149" s="376"/>
      <c r="EI149" s="376"/>
      <c r="EJ149" s="376"/>
      <c r="EK149" s="376"/>
      <c r="EL149" s="376"/>
      <c r="EM149" s="376"/>
      <c r="EN149" s="376"/>
      <c r="EO149" s="376"/>
      <c r="EP149" s="376"/>
      <c r="EQ149" s="376"/>
      <c r="ER149" s="376"/>
    </row>
    <row r="150" spans="1:148">
      <c r="A150" s="376"/>
      <c r="B150" s="376"/>
      <c r="C150" s="376"/>
      <c r="D150" s="376"/>
      <c r="E150" s="376"/>
      <c r="F150" s="376"/>
      <c r="G150" s="376"/>
      <c r="H150" s="376"/>
      <c r="I150" s="376"/>
      <c r="J150" s="376"/>
      <c r="K150" s="376"/>
      <c r="L150" s="376"/>
      <c r="M150" s="376"/>
      <c r="N150" s="376"/>
      <c r="O150" s="376"/>
      <c r="P150" s="376"/>
      <c r="Q150" s="376"/>
      <c r="R150" s="376"/>
      <c r="S150" s="376"/>
      <c r="T150" s="376"/>
      <c r="U150" s="376"/>
      <c r="V150" s="376"/>
      <c r="W150" s="376"/>
      <c r="X150" s="376"/>
      <c r="Y150" s="376"/>
      <c r="Z150" s="376"/>
      <c r="AA150" s="376"/>
      <c r="AB150" s="376"/>
      <c r="AC150" s="376"/>
      <c r="AD150" s="376"/>
      <c r="AE150" s="376"/>
      <c r="AF150" s="376"/>
      <c r="AG150" s="376"/>
      <c r="AH150" s="376"/>
      <c r="AI150" s="376"/>
      <c r="AJ150" s="376"/>
      <c r="AK150" s="376"/>
      <c r="AL150" s="376"/>
      <c r="AM150" s="376"/>
      <c r="AN150" s="376"/>
      <c r="AO150" s="376"/>
      <c r="AP150" s="376"/>
      <c r="AQ150" s="376"/>
      <c r="AR150" s="376"/>
      <c r="AS150" s="376"/>
      <c r="AT150" s="376"/>
      <c r="AU150" s="376"/>
      <c r="AV150" s="376"/>
      <c r="AW150" s="376"/>
      <c r="AX150" s="376"/>
      <c r="AY150" s="376"/>
      <c r="AZ150" s="376"/>
      <c r="BA150" s="376"/>
      <c r="BB150" s="376"/>
      <c r="BC150" s="376"/>
      <c r="BD150" s="376"/>
      <c r="BE150" s="376"/>
      <c r="BF150" s="376"/>
      <c r="BG150" s="376"/>
      <c r="BH150" s="376"/>
      <c r="BI150" s="376"/>
      <c r="BJ150" s="376"/>
      <c r="BK150" s="376"/>
      <c r="BL150" s="376"/>
      <c r="BM150" s="376"/>
      <c r="BN150" s="376"/>
      <c r="BO150" s="376"/>
      <c r="BP150" s="376"/>
      <c r="BQ150" s="376"/>
      <c r="BR150" s="376"/>
      <c r="BS150" s="376"/>
      <c r="BT150" s="376"/>
      <c r="BU150" s="376"/>
      <c r="BV150" s="376"/>
      <c r="BW150" s="376"/>
      <c r="BX150" s="376"/>
      <c r="BY150" s="376"/>
      <c r="BZ150" s="376"/>
      <c r="CA150" s="376"/>
      <c r="CB150" s="376"/>
      <c r="CC150" s="376"/>
      <c r="CD150" s="376"/>
      <c r="CE150" s="376"/>
      <c r="CF150" s="376"/>
      <c r="CG150" s="376"/>
      <c r="CH150" s="376"/>
      <c r="CI150" s="376"/>
      <c r="CJ150" s="376"/>
      <c r="CK150" s="376"/>
      <c r="CL150" s="376"/>
      <c r="CM150" s="376"/>
      <c r="CN150" s="376"/>
      <c r="CO150" s="376"/>
      <c r="CP150" s="376"/>
      <c r="CQ150" s="376"/>
      <c r="CR150" s="376"/>
      <c r="CS150" s="376"/>
      <c r="CT150" s="376"/>
      <c r="CU150" s="376"/>
      <c r="CV150" s="376"/>
      <c r="CW150" s="376"/>
      <c r="CX150" s="376"/>
      <c r="CY150" s="376"/>
      <c r="CZ150" s="376"/>
      <c r="DA150" s="376"/>
      <c r="DB150" s="376"/>
      <c r="DC150" s="376"/>
      <c r="DD150" s="376"/>
      <c r="DE150" s="376"/>
      <c r="DF150" s="376"/>
      <c r="DG150" s="376"/>
      <c r="DH150" s="376"/>
      <c r="DI150" s="376"/>
      <c r="DJ150" s="376"/>
      <c r="DK150" s="376"/>
      <c r="DL150" s="376"/>
      <c r="DM150" s="376"/>
      <c r="DN150" s="376"/>
      <c r="DO150" s="376"/>
      <c r="DP150" s="376"/>
      <c r="DQ150" s="376"/>
      <c r="DR150" s="376"/>
      <c r="DS150" s="376"/>
      <c r="DT150" s="376"/>
      <c r="DU150" s="376"/>
      <c r="DV150" s="376"/>
      <c r="DW150" s="376"/>
      <c r="DX150" s="376"/>
      <c r="DY150" s="376"/>
      <c r="DZ150" s="376"/>
      <c r="EA150" s="376"/>
      <c r="EB150" s="376"/>
      <c r="EC150" s="376"/>
      <c r="ED150" s="376"/>
      <c r="EE150" s="376"/>
      <c r="EF150" s="376"/>
      <c r="EG150" s="376"/>
      <c r="EH150" s="376"/>
      <c r="EI150" s="376"/>
      <c r="EJ150" s="376"/>
      <c r="EK150" s="376"/>
      <c r="EL150" s="376"/>
      <c r="EM150" s="376"/>
      <c r="EN150" s="376"/>
      <c r="EO150" s="376"/>
      <c r="EP150" s="376"/>
      <c r="EQ150" s="376"/>
      <c r="ER150" s="376"/>
    </row>
    <row r="151" spans="1:148">
      <c r="A151" s="376"/>
      <c r="B151" s="376"/>
      <c r="C151" s="376"/>
      <c r="D151" s="376"/>
      <c r="E151" s="376"/>
      <c r="F151" s="376"/>
      <c r="G151" s="376"/>
      <c r="H151" s="376"/>
      <c r="I151" s="376"/>
      <c r="J151" s="376"/>
      <c r="K151" s="376"/>
      <c r="L151" s="376"/>
      <c r="M151" s="376"/>
      <c r="N151" s="376"/>
      <c r="O151" s="376"/>
      <c r="P151" s="376"/>
      <c r="Q151" s="376"/>
      <c r="R151" s="376"/>
      <c r="S151" s="376"/>
      <c r="T151" s="376"/>
      <c r="U151" s="376"/>
      <c r="V151" s="376"/>
      <c r="W151" s="376"/>
      <c r="X151" s="376"/>
      <c r="Y151" s="376"/>
      <c r="Z151" s="376"/>
      <c r="AA151" s="376"/>
      <c r="AB151" s="376"/>
      <c r="AC151" s="376"/>
      <c r="AD151" s="376"/>
      <c r="AE151" s="376"/>
      <c r="AF151" s="376"/>
      <c r="AG151" s="376"/>
      <c r="AH151" s="376"/>
      <c r="AI151" s="376"/>
      <c r="AJ151" s="376"/>
      <c r="AK151" s="376"/>
      <c r="AL151" s="376"/>
      <c r="AM151" s="376"/>
      <c r="AN151" s="376"/>
      <c r="AO151" s="376"/>
      <c r="AP151" s="376"/>
      <c r="AQ151" s="376"/>
      <c r="AR151" s="376"/>
      <c r="AS151" s="376"/>
      <c r="AT151" s="376"/>
      <c r="AU151" s="376"/>
      <c r="AV151" s="376"/>
      <c r="AW151" s="376"/>
      <c r="AX151" s="376"/>
      <c r="AY151" s="376"/>
      <c r="AZ151" s="376"/>
      <c r="BA151" s="376"/>
      <c r="BB151" s="376"/>
      <c r="BC151" s="376"/>
      <c r="BD151" s="376"/>
      <c r="BE151" s="376"/>
      <c r="BF151" s="376"/>
      <c r="BG151" s="376"/>
      <c r="BH151" s="376"/>
      <c r="BI151" s="376"/>
      <c r="BJ151" s="376"/>
      <c r="BK151" s="376"/>
      <c r="BL151" s="376"/>
      <c r="BM151" s="376"/>
      <c r="BN151" s="376"/>
      <c r="BO151" s="376"/>
      <c r="BP151" s="376"/>
      <c r="BQ151" s="376"/>
      <c r="BR151" s="376"/>
      <c r="BS151" s="376"/>
      <c r="BT151" s="376"/>
      <c r="BU151" s="376"/>
      <c r="BV151" s="376"/>
      <c r="BW151" s="376"/>
      <c r="BX151" s="376"/>
      <c r="BY151" s="376"/>
      <c r="BZ151" s="376"/>
      <c r="CA151" s="376"/>
      <c r="CB151" s="376"/>
      <c r="CC151" s="376"/>
      <c r="CD151" s="376"/>
      <c r="CE151" s="376"/>
      <c r="CF151" s="376"/>
      <c r="CG151" s="376"/>
      <c r="CH151" s="376"/>
      <c r="CI151" s="376"/>
      <c r="CJ151" s="376"/>
      <c r="CK151" s="376"/>
      <c r="CL151" s="376"/>
      <c r="CM151" s="376"/>
      <c r="CN151" s="376"/>
      <c r="CO151" s="376"/>
      <c r="CP151" s="376"/>
      <c r="CQ151" s="376"/>
      <c r="CR151" s="376"/>
      <c r="CS151" s="376"/>
      <c r="CT151" s="376"/>
      <c r="CU151" s="376"/>
      <c r="CV151" s="376"/>
      <c r="CW151" s="376"/>
      <c r="CX151" s="376"/>
      <c r="CY151" s="376"/>
      <c r="CZ151" s="376"/>
      <c r="DA151" s="376"/>
      <c r="DB151" s="376"/>
      <c r="DC151" s="376"/>
      <c r="DD151" s="376"/>
      <c r="DE151" s="376"/>
      <c r="DF151" s="376"/>
      <c r="DG151" s="376"/>
      <c r="DH151" s="376"/>
      <c r="DI151" s="376"/>
      <c r="DJ151" s="376"/>
      <c r="DK151" s="376"/>
      <c r="DL151" s="376"/>
      <c r="DM151" s="376"/>
      <c r="DN151" s="376"/>
      <c r="DO151" s="376"/>
      <c r="DP151" s="376"/>
      <c r="DQ151" s="376"/>
      <c r="DR151" s="376"/>
      <c r="DS151" s="376"/>
      <c r="DT151" s="376"/>
      <c r="DU151" s="376"/>
      <c r="DV151" s="376"/>
      <c r="DW151" s="376"/>
      <c r="DX151" s="376"/>
      <c r="DY151" s="376"/>
      <c r="DZ151" s="376"/>
      <c r="EA151" s="376"/>
      <c r="EB151" s="376"/>
      <c r="EC151" s="376"/>
      <c r="ED151" s="376"/>
      <c r="EE151" s="376"/>
      <c r="EF151" s="376"/>
      <c r="EG151" s="376"/>
      <c r="EH151" s="376"/>
      <c r="EI151" s="376"/>
      <c r="EJ151" s="376"/>
      <c r="EK151" s="376"/>
      <c r="EL151" s="376"/>
      <c r="EM151" s="376"/>
      <c r="EN151" s="376"/>
      <c r="EO151" s="376"/>
      <c r="EP151" s="376"/>
      <c r="EQ151" s="376"/>
      <c r="ER151" s="376"/>
    </row>
    <row r="152" spans="1:148">
      <c r="A152" s="376"/>
      <c r="B152" s="376"/>
      <c r="C152" s="376"/>
      <c r="D152" s="376"/>
      <c r="E152" s="376"/>
      <c r="F152" s="376"/>
      <c r="G152" s="376"/>
      <c r="H152" s="376"/>
      <c r="I152" s="376"/>
      <c r="J152" s="376"/>
      <c r="K152" s="376"/>
      <c r="L152" s="376"/>
      <c r="M152" s="376"/>
      <c r="N152" s="376"/>
      <c r="O152" s="376"/>
      <c r="P152" s="376"/>
      <c r="Q152" s="376"/>
      <c r="R152" s="376"/>
      <c r="S152" s="376"/>
      <c r="T152" s="376"/>
      <c r="U152" s="376"/>
      <c r="V152" s="376"/>
      <c r="W152" s="376"/>
      <c r="X152" s="376"/>
      <c r="Y152" s="376"/>
      <c r="Z152" s="376"/>
      <c r="AA152" s="376"/>
      <c r="AB152" s="376"/>
      <c r="AC152" s="376"/>
      <c r="AD152" s="376"/>
      <c r="AE152" s="376"/>
      <c r="AF152" s="376"/>
      <c r="AG152" s="376"/>
      <c r="AH152" s="376"/>
      <c r="AI152" s="376"/>
      <c r="AJ152" s="376"/>
      <c r="AK152" s="376"/>
      <c r="AL152" s="376"/>
      <c r="AM152" s="376"/>
      <c r="AN152" s="376"/>
      <c r="AO152" s="376"/>
      <c r="AP152" s="376"/>
      <c r="AQ152" s="376"/>
      <c r="AR152" s="376"/>
      <c r="AS152" s="376"/>
      <c r="AT152" s="376"/>
      <c r="AU152" s="376"/>
      <c r="AV152" s="376"/>
      <c r="AW152" s="376"/>
      <c r="AX152" s="376"/>
      <c r="AY152" s="376"/>
      <c r="AZ152" s="376"/>
      <c r="BA152" s="376"/>
      <c r="BB152" s="376"/>
      <c r="BC152" s="376"/>
      <c r="BD152" s="376"/>
      <c r="BE152" s="376"/>
      <c r="BF152" s="376"/>
      <c r="BG152" s="376"/>
      <c r="BH152" s="376"/>
      <c r="BI152" s="376"/>
      <c r="BJ152" s="376"/>
      <c r="BK152" s="376"/>
      <c r="BL152" s="376"/>
      <c r="BM152" s="376"/>
      <c r="BN152" s="376"/>
      <c r="BO152" s="376"/>
      <c r="BP152" s="376"/>
      <c r="BQ152" s="376"/>
      <c r="BR152" s="376"/>
      <c r="BS152" s="376"/>
      <c r="BT152" s="376"/>
      <c r="BU152" s="376"/>
      <c r="BV152" s="376"/>
      <c r="BW152" s="376"/>
      <c r="BX152" s="376"/>
      <c r="BY152" s="376"/>
      <c r="BZ152" s="376"/>
      <c r="CA152" s="376"/>
      <c r="CB152" s="376"/>
      <c r="CC152" s="376"/>
      <c r="CD152" s="376"/>
      <c r="CE152" s="376"/>
      <c r="CF152" s="376"/>
      <c r="CG152" s="376"/>
      <c r="CH152" s="376"/>
      <c r="CI152" s="376"/>
      <c r="CJ152" s="376"/>
      <c r="CK152" s="376"/>
      <c r="CL152" s="376"/>
      <c r="CM152" s="376"/>
      <c r="CN152" s="376"/>
      <c r="CO152" s="376"/>
      <c r="CP152" s="376"/>
      <c r="CQ152" s="376"/>
      <c r="CR152" s="376"/>
      <c r="CS152" s="376"/>
      <c r="CT152" s="376"/>
      <c r="CU152" s="376"/>
      <c r="CV152" s="376"/>
      <c r="CW152" s="376"/>
      <c r="CX152" s="376"/>
      <c r="CY152" s="376"/>
      <c r="CZ152" s="376"/>
      <c r="DA152" s="376"/>
      <c r="DB152" s="376"/>
      <c r="DC152" s="376"/>
      <c r="DD152" s="376"/>
      <c r="DE152" s="376"/>
      <c r="DF152" s="376"/>
      <c r="DG152" s="376"/>
      <c r="DH152" s="376"/>
      <c r="DI152" s="376"/>
      <c r="DJ152" s="376"/>
      <c r="DK152" s="376"/>
      <c r="DL152" s="376"/>
      <c r="DM152" s="376"/>
      <c r="DN152" s="376"/>
      <c r="DO152" s="376"/>
      <c r="DP152" s="376"/>
      <c r="DQ152" s="376"/>
      <c r="DR152" s="376"/>
      <c r="DS152" s="376"/>
      <c r="DT152" s="376"/>
      <c r="DU152" s="376"/>
      <c r="DV152" s="376"/>
      <c r="DW152" s="376"/>
      <c r="DX152" s="376"/>
      <c r="DY152" s="376"/>
      <c r="DZ152" s="376"/>
      <c r="EA152" s="376"/>
      <c r="EB152" s="376"/>
      <c r="EC152" s="376"/>
      <c r="ED152" s="376"/>
      <c r="EE152" s="376"/>
      <c r="EF152" s="376"/>
      <c r="EG152" s="376"/>
      <c r="EH152" s="376"/>
      <c r="EI152" s="376"/>
      <c r="EJ152" s="376"/>
      <c r="EK152" s="376"/>
      <c r="EL152" s="376"/>
      <c r="EM152" s="376"/>
      <c r="EN152" s="376"/>
      <c r="EO152" s="376"/>
      <c r="EP152" s="376"/>
      <c r="EQ152" s="376"/>
      <c r="ER152" s="376"/>
    </row>
    <row r="153" spans="1:148">
      <c r="A153" s="376"/>
      <c r="B153" s="376"/>
      <c r="C153" s="376"/>
      <c r="D153" s="376"/>
      <c r="E153" s="376"/>
      <c r="F153" s="376"/>
      <c r="G153" s="376"/>
      <c r="H153" s="376"/>
      <c r="I153" s="376"/>
      <c r="J153" s="376"/>
      <c r="K153" s="376"/>
      <c r="L153" s="376"/>
      <c r="M153" s="376"/>
      <c r="N153" s="376"/>
      <c r="O153" s="376"/>
      <c r="P153" s="376"/>
      <c r="Q153" s="376"/>
      <c r="R153" s="376"/>
      <c r="S153" s="376"/>
      <c r="T153" s="376"/>
      <c r="U153" s="376"/>
      <c r="V153" s="376"/>
      <c r="W153" s="376"/>
      <c r="X153" s="376"/>
      <c r="Y153" s="376"/>
      <c r="Z153" s="376"/>
      <c r="AA153" s="376"/>
      <c r="AB153" s="376"/>
      <c r="AC153" s="376"/>
      <c r="AD153" s="376"/>
      <c r="AE153" s="376"/>
      <c r="AF153" s="376"/>
      <c r="AG153" s="376"/>
      <c r="AH153" s="376"/>
      <c r="AI153" s="376"/>
      <c r="AJ153" s="376"/>
      <c r="AK153" s="376"/>
      <c r="AL153" s="376"/>
      <c r="AM153" s="376"/>
      <c r="AN153" s="376"/>
      <c r="AO153" s="376"/>
      <c r="AP153" s="376"/>
      <c r="AQ153" s="376"/>
      <c r="AR153" s="376"/>
      <c r="AS153" s="376"/>
      <c r="AT153" s="376"/>
      <c r="AU153" s="376"/>
      <c r="AV153" s="376"/>
      <c r="AW153" s="376"/>
      <c r="AX153" s="376"/>
      <c r="AY153" s="376"/>
      <c r="AZ153" s="376"/>
      <c r="BA153" s="376"/>
      <c r="BB153" s="376"/>
      <c r="BC153" s="376"/>
      <c r="BD153" s="376"/>
      <c r="BE153" s="376"/>
      <c r="BF153" s="376"/>
      <c r="BG153" s="376"/>
      <c r="BH153" s="376"/>
      <c r="BI153" s="376"/>
      <c r="BJ153" s="376"/>
      <c r="BK153" s="376"/>
      <c r="BL153" s="376"/>
      <c r="BM153" s="376"/>
      <c r="BN153" s="376"/>
      <c r="BO153" s="376"/>
      <c r="BP153" s="376"/>
      <c r="BQ153" s="376"/>
      <c r="BR153" s="376"/>
      <c r="BS153" s="376"/>
      <c r="BT153" s="376"/>
      <c r="BU153" s="376"/>
      <c r="BV153" s="376"/>
      <c r="BW153" s="376"/>
      <c r="BX153" s="376"/>
      <c r="BY153" s="376"/>
      <c r="BZ153" s="376"/>
      <c r="CA153" s="376"/>
      <c r="CB153" s="376"/>
      <c r="CC153" s="376"/>
      <c r="CD153" s="376"/>
      <c r="CE153" s="376"/>
      <c r="CF153" s="376"/>
      <c r="CG153" s="376"/>
      <c r="CH153" s="376"/>
      <c r="CI153" s="376"/>
      <c r="CJ153" s="376"/>
      <c r="CK153" s="376"/>
      <c r="CL153" s="376"/>
      <c r="CM153" s="376"/>
      <c r="CN153" s="376"/>
      <c r="CO153" s="376"/>
      <c r="CP153" s="376"/>
      <c r="CQ153" s="376"/>
      <c r="CR153" s="376"/>
      <c r="CS153" s="376"/>
      <c r="CT153" s="376"/>
      <c r="CU153" s="376"/>
      <c r="CV153" s="376"/>
      <c r="CW153" s="376"/>
      <c r="CX153" s="376"/>
      <c r="CY153" s="376"/>
      <c r="CZ153" s="376"/>
      <c r="DA153" s="376"/>
      <c r="DB153" s="376"/>
      <c r="DC153" s="376"/>
      <c r="DD153" s="376"/>
      <c r="DE153" s="376"/>
      <c r="DF153" s="376"/>
      <c r="DG153" s="376"/>
      <c r="DH153" s="376"/>
      <c r="DI153" s="376"/>
      <c r="DJ153" s="376"/>
      <c r="DK153" s="376"/>
      <c r="DL153" s="376"/>
      <c r="DM153" s="376"/>
      <c r="DN153" s="376"/>
      <c r="DO153" s="376"/>
      <c r="DP153" s="376"/>
      <c r="DQ153" s="376"/>
      <c r="DR153" s="376"/>
      <c r="DS153" s="376"/>
      <c r="DT153" s="376"/>
      <c r="DU153" s="376"/>
      <c r="DV153" s="376"/>
      <c r="DW153" s="376"/>
      <c r="DX153" s="376"/>
      <c r="DY153" s="376"/>
      <c r="DZ153" s="376"/>
      <c r="EA153" s="376"/>
      <c r="EB153" s="376"/>
      <c r="EC153" s="376"/>
      <c r="ED153" s="376"/>
      <c r="EE153" s="376"/>
      <c r="EF153" s="376"/>
      <c r="EG153" s="376"/>
      <c r="EH153" s="376"/>
      <c r="EI153" s="376"/>
      <c r="EJ153" s="376"/>
      <c r="EK153" s="376"/>
      <c r="EL153" s="376"/>
      <c r="EM153" s="376"/>
      <c r="EN153" s="376"/>
      <c r="EO153" s="376"/>
      <c r="EP153" s="376"/>
      <c r="EQ153" s="376"/>
      <c r="ER153" s="376"/>
    </row>
    <row r="154" spans="1:148">
      <c r="A154" s="376"/>
      <c r="B154" s="376"/>
      <c r="C154" s="376"/>
      <c r="D154" s="376"/>
      <c r="E154" s="376"/>
      <c r="F154" s="376"/>
      <c r="G154" s="376"/>
      <c r="H154" s="376"/>
      <c r="I154" s="376"/>
      <c r="J154" s="376"/>
      <c r="K154" s="376"/>
      <c r="L154" s="376"/>
      <c r="M154" s="376"/>
      <c r="N154" s="376"/>
      <c r="O154" s="376"/>
      <c r="P154" s="376"/>
      <c r="Q154" s="376"/>
      <c r="R154" s="376"/>
      <c r="S154" s="376"/>
      <c r="T154" s="376"/>
      <c r="U154" s="376"/>
      <c r="V154" s="376"/>
      <c r="W154" s="376"/>
      <c r="X154" s="376"/>
      <c r="Y154" s="376"/>
      <c r="Z154" s="376"/>
      <c r="AA154" s="376"/>
      <c r="AB154" s="376"/>
      <c r="AC154" s="376"/>
      <c r="AD154" s="376"/>
      <c r="AE154" s="376"/>
      <c r="AF154" s="376"/>
      <c r="AG154" s="376"/>
      <c r="AH154" s="376"/>
      <c r="AI154" s="376"/>
      <c r="AJ154" s="376"/>
      <c r="AK154" s="376"/>
      <c r="AL154" s="376"/>
      <c r="AM154" s="376"/>
      <c r="AN154" s="376"/>
      <c r="AO154" s="376"/>
      <c r="AP154" s="376"/>
      <c r="AQ154" s="376"/>
      <c r="AR154" s="376"/>
      <c r="AS154" s="376"/>
      <c r="AT154" s="376"/>
      <c r="AU154" s="376"/>
      <c r="AV154" s="376"/>
      <c r="AW154" s="376"/>
      <c r="AX154" s="376"/>
      <c r="AY154" s="376"/>
      <c r="AZ154" s="376"/>
      <c r="BA154" s="376"/>
      <c r="BB154" s="376"/>
      <c r="BC154" s="376"/>
      <c r="BD154" s="376"/>
      <c r="BE154" s="376"/>
      <c r="BF154" s="376"/>
      <c r="BG154" s="376"/>
      <c r="BH154" s="376"/>
      <c r="BI154" s="376"/>
      <c r="BJ154" s="376"/>
      <c r="BK154" s="376"/>
      <c r="BL154" s="376"/>
      <c r="BM154" s="376"/>
      <c r="BN154" s="376"/>
      <c r="BO154" s="376"/>
      <c r="BP154" s="376"/>
      <c r="BQ154" s="376"/>
      <c r="BR154" s="376"/>
      <c r="BS154" s="376"/>
      <c r="BT154" s="376"/>
      <c r="BU154" s="376"/>
      <c r="BV154" s="376"/>
      <c r="BW154" s="376"/>
      <c r="BX154" s="376"/>
      <c r="BY154" s="376"/>
      <c r="BZ154" s="376"/>
      <c r="CA154" s="376"/>
      <c r="CB154" s="376"/>
      <c r="CC154" s="376"/>
      <c r="CD154" s="376"/>
      <c r="CE154" s="376"/>
      <c r="CF154" s="376"/>
      <c r="CG154" s="376"/>
      <c r="CH154" s="376"/>
      <c r="CI154" s="376"/>
      <c r="CJ154" s="376"/>
      <c r="CK154" s="376"/>
      <c r="CL154" s="376"/>
      <c r="CM154" s="376"/>
      <c r="CN154" s="376"/>
      <c r="CO154" s="376"/>
      <c r="CP154" s="376"/>
      <c r="CQ154" s="376"/>
      <c r="CR154" s="376"/>
      <c r="CS154" s="376"/>
      <c r="CT154" s="376"/>
      <c r="CU154" s="376"/>
      <c r="CV154" s="376"/>
      <c r="CW154" s="376"/>
      <c r="CX154" s="376"/>
      <c r="CY154" s="376"/>
      <c r="CZ154" s="376"/>
      <c r="DA154" s="376"/>
      <c r="DB154" s="376"/>
      <c r="DC154" s="376"/>
      <c r="DD154" s="376"/>
      <c r="DE154" s="376"/>
      <c r="DF154" s="376"/>
      <c r="DG154" s="376"/>
      <c r="DH154" s="376"/>
      <c r="DI154" s="376"/>
      <c r="DJ154" s="376"/>
      <c r="DK154" s="376"/>
      <c r="DL154" s="376"/>
      <c r="DM154" s="376"/>
      <c r="DN154" s="376"/>
      <c r="DO154" s="376"/>
      <c r="DP154" s="376"/>
      <c r="DQ154" s="376"/>
      <c r="DR154" s="376"/>
      <c r="DS154" s="376"/>
      <c r="DT154" s="376"/>
      <c r="DU154" s="376"/>
      <c r="DV154" s="376"/>
      <c r="DW154" s="376"/>
      <c r="DX154" s="376"/>
      <c r="DY154" s="376"/>
      <c r="DZ154" s="376"/>
      <c r="EA154" s="376"/>
      <c r="EB154" s="376"/>
      <c r="EC154" s="376"/>
      <c r="ED154" s="376"/>
      <c r="EE154" s="376"/>
      <c r="EF154" s="376"/>
      <c r="EG154" s="376"/>
      <c r="EH154" s="376"/>
      <c r="EI154" s="376"/>
      <c r="EJ154" s="376"/>
      <c r="EK154" s="376"/>
      <c r="EL154" s="376"/>
      <c r="EM154" s="376"/>
      <c r="EN154" s="376"/>
      <c r="EO154" s="376"/>
      <c r="EP154" s="376"/>
      <c r="EQ154" s="376"/>
      <c r="ER154" s="376"/>
    </row>
    <row r="155" spans="1:148">
      <c r="A155" s="376"/>
      <c r="B155" s="376"/>
      <c r="C155" s="376"/>
      <c r="D155" s="376"/>
      <c r="E155" s="376"/>
      <c r="F155" s="376"/>
      <c r="G155" s="376"/>
      <c r="H155" s="376"/>
      <c r="I155" s="376"/>
      <c r="J155" s="376"/>
      <c r="K155" s="376"/>
      <c r="L155" s="376"/>
      <c r="M155" s="376"/>
      <c r="N155" s="376"/>
      <c r="O155" s="376"/>
      <c r="P155" s="376"/>
      <c r="Q155" s="376"/>
      <c r="R155" s="376"/>
      <c r="S155" s="376"/>
      <c r="T155" s="376"/>
      <c r="U155" s="376"/>
      <c r="V155" s="376"/>
      <c r="W155" s="376"/>
      <c r="X155" s="376"/>
      <c r="Y155" s="376"/>
      <c r="Z155" s="376"/>
      <c r="AA155" s="376"/>
      <c r="AB155" s="376"/>
      <c r="AC155" s="376"/>
      <c r="AD155" s="376"/>
      <c r="AE155" s="376"/>
      <c r="AF155" s="376"/>
      <c r="AG155" s="376"/>
      <c r="AH155" s="376"/>
      <c r="AI155" s="376"/>
      <c r="AJ155" s="376"/>
      <c r="AK155" s="376"/>
      <c r="AL155" s="376"/>
      <c r="AM155" s="376"/>
      <c r="AN155" s="376"/>
      <c r="AO155" s="376"/>
      <c r="AP155" s="376"/>
      <c r="AQ155" s="376"/>
      <c r="AR155" s="376"/>
      <c r="AS155" s="376"/>
      <c r="AT155" s="376"/>
      <c r="AU155" s="376"/>
      <c r="AV155" s="376"/>
      <c r="AW155" s="376"/>
      <c r="AX155" s="376"/>
      <c r="AY155" s="376"/>
      <c r="AZ155" s="376"/>
      <c r="BA155" s="376"/>
      <c r="BB155" s="376"/>
      <c r="BC155" s="376"/>
      <c r="BD155" s="376"/>
      <c r="BE155" s="376"/>
      <c r="BF155" s="376"/>
      <c r="BG155" s="376"/>
      <c r="BH155" s="376"/>
      <c r="BI155" s="376"/>
      <c r="BJ155" s="376"/>
      <c r="BK155" s="376"/>
      <c r="BL155" s="376"/>
      <c r="BM155" s="376"/>
      <c r="BN155" s="376"/>
      <c r="BO155" s="376"/>
      <c r="BP155" s="376"/>
      <c r="BQ155" s="376"/>
      <c r="BR155" s="376"/>
      <c r="BS155" s="376"/>
      <c r="BT155" s="376"/>
      <c r="BU155" s="376"/>
      <c r="BV155" s="376"/>
      <c r="BW155" s="376"/>
      <c r="BX155" s="376"/>
      <c r="BY155" s="376"/>
      <c r="BZ155" s="376"/>
      <c r="CA155" s="376"/>
      <c r="CB155" s="376"/>
      <c r="CC155" s="376"/>
      <c r="CD155" s="376"/>
      <c r="CE155" s="376"/>
      <c r="CF155" s="376"/>
      <c r="CG155" s="376"/>
      <c r="CH155" s="376"/>
      <c r="CI155" s="376"/>
      <c r="CJ155" s="376"/>
      <c r="CK155" s="376"/>
      <c r="CL155" s="376"/>
      <c r="CM155" s="376"/>
      <c r="CN155" s="376"/>
      <c r="CO155" s="376"/>
      <c r="CP155" s="376"/>
      <c r="CQ155" s="376"/>
      <c r="CR155" s="376"/>
      <c r="CS155" s="376"/>
      <c r="CT155" s="376"/>
      <c r="CU155" s="376"/>
      <c r="CV155" s="376"/>
      <c r="CW155" s="376"/>
      <c r="CX155" s="376"/>
      <c r="CY155" s="376"/>
      <c r="CZ155" s="376"/>
      <c r="DA155" s="376"/>
      <c r="DB155" s="376"/>
      <c r="DC155" s="376"/>
      <c r="DD155" s="376"/>
      <c r="DE155" s="376"/>
      <c r="DF155" s="376"/>
      <c r="DG155" s="376"/>
      <c r="DH155" s="376"/>
      <c r="DI155" s="376"/>
      <c r="DJ155" s="376"/>
      <c r="DK155" s="376"/>
      <c r="DL155" s="376"/>
      <c r="DM155" s="376"/>
      <c r="DN155" s="376"/>
      <c r="DO155" s="376"/>
      <c r="DP155" s="376"/>
      <c r="DQ155" s="376"/>
      <c r="DR155" s="376"/>
      <c r="DS155" s="376"/>
      <c r="DT155" s="376"/>
      <c r="DU155" s="376"/>
      <c r="DV155" s="376"/>
      <c r="DW155" s="376"/>
      <c r="DX155" s="376"/>
      <c r="DY155" s="376"/>
      <c r="DZ155" s="376"/>
      <c r="EA155" s="376"/>
      <c r="EB155" s="376"/>
      <c r="EC155" s="376"/>
      <c r="ED155" s="376"/>
      <c r="EE155" s="376"/>
      <c r="EF155" s="376"/>
      <c r="EG155" s="376"/>
      <c r="EH155" s="376"/>
      <c r="EI155" s="376"/>
      <c r="EJ155" s="376"/>
      <c r="EK155" s="376"/>
      <c r="EL155" s="376"/>
      <c r="EM155" s="376"/>
      <c r="EN155" s="376"/>
      <c r="EO155" s="376"/>
      <c r="EP155" s="376"/>
      <c r="EQ155" s="376"/>
      <c r="ER155" s="376"/>
    </row>
    <row r="156" spans="1:148">
      <c r="A156" s="376"/>
      <c r="B156" s="376"/>
      <c r="C156" s="376"/>
      <c r="D156" s="376"/>
      <c r="E156" s="376"/>
      <c r="F156" s="376"/>
      <c r="G156" s="376"/>
      <c r="H156" s="376"/>
      <c r="I156" s="376"/>
      <c r="J156" s="376"/>
      <c r="K156" s="376"/>
      <c r="L156" s="376"/>
      <c r="M156" s="376"/>
      <c r="N156" s="376"/>
      <c r="O156" s="376"/>
      <c r="P156" s="376"/>
      <c r="Q156" s="376"/>
      <c r="R156" s="376"/>
      <c r="S156" s="376"/>
      <c r="T156" s="376"/>
      <c r="U156" s="376"/>
      <c r="V156" s="376"/>
      <c r="W156" s="376"/>
      <c r="X156" s="376"/>
      <c r="Y156" s="376"/>
      <c r="Z156" s="376"/>
      <c r="AA156" s="376"/>
      <c r="AB156" s="376"/>
      <c r="AC156" s="376"/>
      <c r="AD156" s="376"/>
      <c r="AE156" s="376"/>
      <c r="AF156" s="376"/>
      <c r="AG156" s="376"/>
      <c r="AH156" s="376"/>
      <c r="AI156" s="376"/>
      <c r="AJ156" s="376"/>
      <c r="AK156" s="376"/>
      <c r="AL156" s="376"/>
      <c r="AM156" s="376"/>
      <c r="AN156" s="376"/>
      <c r="AO156" s="376"/>
      <c r="AP156" s="376"/>
      <c r="AQ156" s="376"/>
      <c r="AR156" s="376"/>
      <c r="AS156" s="376"/>
      <c r="AT156" s="376"/>
      <c r="AU156" s="376"/>
      <c r="AV156" s="376"/>
      <c r="AW156" s="376"/>
      <c r="AX156" s="376"/>
      <c r="AY156" s="376"/>
      <c r="AZ156" s="376"/>
      <c r="BA156" s="376"/>
      <c r="BB156" s="376"/>
      <c r="BC156" s="376"/>
      <c r="BD156" s="376"/>
      <c r="BE156" s="376"/>
      <c r="BF156" s="376"/>
      <c r="BG156" s="376"/>
      <c r="BH156" s="376"/>
      <c r="BI156" s="376"/>
      <c r="BJ156" s="376"/>
      <c r="BK156" s="376"/>
      <c r="BL156" s="376"/>
      <c r="BM156" s="376"/>
      <c r="BN156" s="376"/>
      <c r="BO156" s="376"/>
      <c r="BP156" s="376"/>
      <c r="BQ156" s="376"/>
      <c r="BR156" s="376"/>
      <c r="BS156" s="376"/>
      <c r="BT156" s="376"/>
      <c r="BU156" s="376"/>
      <c r="BV156" s="376"/>
      <c r="BW156" s="376"/>
      <c r="BX156" s="376"/>
      <c r="BY156" s="376"/>
      <c r="BZ156" s="376"/>
      <c r="CA156" s="376"/>
      <c r="CB156" s="376"/>
      <c r="CC156" s="376"/>
      <c r="CD156" s="376"/>
      <c r="CE156" s="376"/>
      <c r="CF156" s="376"/>
      <c r="CG156" s="376"/>
      <c r="CH156" s="376"/>
      <c r="CI156" s="376"/>
      <c r="CJ156" s="376"/>
      <c r="CK156" s="376"/>
      <c r="CL156" s="376"/>
      <c r="CM156" s="376"/>
      <c r="CN156" s="376"/>
      <c r="CO156" s="376"/>
      <c r="CP156" s="376"/>
      <c r="CQ156" s="376"/>
      <c r="CR156" s="376"/>
      <c r="CS156" s="376"/>
      <c r="CT156" s="376"/>
      <c r="CU156" s="376"/>
      <c r="CV156" s="376"/>
      <c r="CW156" s="376"/>
      <c r="CX156" s="376"/>
      <c r="CY156" s="376"/>
      <c r="CZ156" s="376"/>
      <c r="DA156" s="376"/>
      <c r="DB156" s="376"/>
      <c r="DC156" s="376"/>
      <c r="DD156" s="376"/>
      <c r="DE156" s="376"/>
      <c r="DF156" s="376"/>
      <c r="DG156" s="376"/>
      <c r="DH156" s="376"/>
      <c r="DI156" s="376"/>
      <c r="DJ156" s="376"/>
      <c r="DK156" s="376"/>
      <c r="DL156" s="376"/>
      <c r="DM156" s="376"/>
      <c r="DN156" s="376"/>
      <c r="DO156" s="376"/>
      <c r="DP156" s="376"/>
      <c r="DQ156" s="376"/>
      <c r="DR156" s="376"/>
      <c r="DS156" s="376"/>
      <c r="DT156" s="376"/>
      <c r="DU156" s="376"/>
      <c r="DV156" s="376"/>
      <c r="DW156" s="376"/>
      <c r="DX156" s="376"/>
      <c r="DY156" s="376"/>
      <c r="DZ156" s="376"/>
      <c r="EA156" s="376"/>
      <c r="EB156" s="376"/>
      <c r="EC156" s="376"/>
      <c r="ED156" s="376"/>
      <c r="EE156" s="376"/>
      <c r="EF156" s="376"/>
      <c r="EG156" s="376"/>
      <c r="EH156" s="376"/>
      <c r="EI156" s="376"/>
      <c r="EJ156" s="376"/>
      <c r="EK156" s="376"/>
      <c r="EL156" s="376"/>
      <c r="EM156" s="376"/>
      <c r="EN156" s="376"/>
      <c r="EO156" s="376"/>
      <c r="EP156" s="376"/>
      <c r="EQ156" s="376"/>
      <c r="ER156" s="376"/>
    </row>
    <row r="157" spans="1:148">
      <c r="A157" s="376"/>
      <c r="B157" s="376"/>
      <c r="C157" s="376"/>
      <c r="D157" s="376"/>
      <c r="E157" s="376"/>
      <c r="F157" s="376"/>
      <c r="G157" s="376"/>
      <c r="H157" s="376"/>
      <c r="I157" s="376"/>
      <c r="J157" s="376"/>
      <c r="K157" s="376"/>
      <c r="L157" s="376"/>
      <c r="M157" s="376"/>
      <c r="N157" s="376"/>
      <c r="O157" s="376"/>
      <c r="P157" s="376"/>
      <c r="Q157" s="376"/>
      <c r="R157" s="376"/>
      <c r="S157" s="376"/>
      <c r="T157" s="376"/>
      <c r="U157" s="376"/>
      <c r="V157" s="376"/>
      <c r="W157" s="376"/>
      <c r="X157" s="376"/>
      <c r="Y157" s="376"/>
      <c r="Z157" s="376"/>
      <c r="AA157" s="376"/>
      <c r="AB157" s="376"/>
      <c r="AC157" s="376"/>
      <c r="AD157" s="376"/>
      <c r="AE157" s="376"/>
      <c r="AF157" s="376"/>
      <c r="AG157" s="376"/>
      <c r="AH157" s="376"/>
      <c r="AI157" s="376"/>
      <c r="AJ157" s="376"/>
      <c r="AK157" s="376"/>
      <c r="AL157" s="376"/>
      <c r="AM157" s="376"/>
      <c r="AN157" s="376"/>
      <c r="AO157" s="376"/>
      <c r="AP157" s="376"/>
      <c r="AQ157" s="376"/>
      <c r="AR157" s="376"/>
      <c r="AS157" s="376"/>
      <c r="AT157" s="376"/>
      <c r="AU157" s="376"/>
      <c r="AV157" s="376"/>
      <c r="AW157" s="376"/>
      <c r="AX157" s="376"/>
      <c r="AY157" s="376"/>
      <c r="AZ157" s="376"/>
      <c r="BA157" s="376"/>
      <c r="BB157" s="376"/>
      <c r="BC157" s="376"/>
      <c r="BD157" s="376"/>
      <c r="BE157" s="376"/>
      <c r="BF157" s="376"/>
      <c r="BG157" s="376"/>
      <c r="BH157" s="376"/>
      <c r="BI157" s="376"/>
      <c r="BJ157" s="376"/>
      <c r="BK157" s="376"/>
      <c r="BL157" s="376"/>
      <c r="BM157" s="376"/>
      <c r="BN157" s="376"/>
      <c r="BO157" s="376"/>
      <c r="BP157" s="376"/>
      <c r="BQ157" s="376"/>
      <c r="BR157" s="376"/>
      <c r="BS157" s="376"/>
      <c r="BT157" s="376"/>
      <c r="BU157" s="376"/>
      <c r="BV157" s="376"/>
      <c r="BW157" s="376"/>
      <c r="BX157" s="376"/>
      <c r="BY157" s="376"/>
      <c r="BZ157" s="376"/>
      <c r="CA157" s="376"/>
      <c r="CB157" s="376"/>
      <c r="CC157" s="376"/>
      <c r="CD157" s="376"/>
      <c r="CE157" s="376"/>
      <c r="CF157" s="376"/>
      <c r="CG157" s="376"/>
      <c r="CH157" s="376"/>
      <c r="CI157" s="376"/>
      <c r="CJ157" s="376"/>
      <c r="CK157" s="376"/>
      <c r="CL157" s="376"/>
      <c r="CM157" s="376"/>
      <c r="CN157" s="376"/>
      <c r="CO157" s="376"/>
      <c r="CP157" s="376"/>
      <c r="CQ157" s="376"/>
      <c r="CR157" s="376"/>
      <c r="CS157" s="376"/>
      <c r="CT157" s="376"/>
      <c r="CU157" s="376"/>
      <c r="CV157" s="376"/>
      <c r="CW157" s="376"/>
      <c r="CX157" s="376"/>
      <c r="CY157" s="376"/>
      <c r="CZ157" s="376"/>
      <c r="DA157" s="376"/>
      <c r="DB157" s="376"/>
      <c r="DC157" s="376"/>
      <c r="DD157" s="376"/>
      <c r="DE157" s="376"/>
      <c r="DF157" s="376"/>
      <c r="DG157" s="376"/>
      <c r="DH157" s="376"/>
      <c r="DI157" s="376"/>
      <c r="DJ157" s="376"/>
      <c r="DK157" s="376"/>
      <c r="DL157" s="376"/>
      <c r="DM157" s="376"/>
      <c r="DN157" s="376"/>
      <c r="DO157" s="376"/>
      <c r="DP157" s="376"/>
      <c r="DQ157" s="376"/>
      <c r="DR157" s="376"/>
      <c r="DS157" s="376"/>
      <c r="DT157" s="376"/>
      <c r="DU157" s="376"/>
      <c r="DV157" s="376"/>
      <c r="DW157" s="376"/>
      <c r="DX157" s="376"/>
      <c r="DY157" s="376"/>
      <c r="DZ157" s="376"/>
      <c r="EA157" s="376"/>
      <c r="EB157" s="376"/>
      <c r="EC157" s="376"/>
      <c r="ED157" s="376"/>
      <c r="EE157" s="376"/>
      <c r="EF157" s="376"/>
      <c r="EG157" s="376"/>
      <c r="EH157" s="376"/>
      <c r="EI157" s="376"/>
      <c r="EJ157" s="376"/>
      <c r="EK157" s="376"/>
      <c r="EL157" s="376"/>
      <c r="EM157" s="376"/>
      <c r="EN157" s="376"/>
      <c r="EO157" s="376"/>
      <c r="EP157" s="376"/>
      <c r="EQ157" s="376"/>
      <c r="ER157" s="376"/>
    </row>
    <row r="158" spans="1:148">
      <c r="A158" s="376"/>
      <c r="B158" s="376"/>
      <c r="C158" s="376"/>
      <c r="D158" s="376"/>
      <c r="E158" s="376"/>
      <c r="F158" s="376"/>
      <c r="G158" s="376"/>
      <c r="H158" s="376"/>
      <c r="I158" s="376"/>
      <c r="J158" s="376"/>
      <c r="K158" s="376"/>
      <c r="L158" s="376"/>
      <c r="M158" s="376"/>
      <c r="N158" s="376"/>
      <c r="O158" s="376"/>
      <c r="P158" s="376"/>
      <c r="Q158" s="376"/>
      <c r="R158" s="376"/>
      <c r="S158" s="376"/>
      <c r="T158" s="376"/>
      <c r="U158" s="376"/>
      <c r="V158" s="376"/>
      <c r="W158" s="376"/>
      <c r="X158" s="376"/>
      <c r="Y158" s="376"/>
      <c r="Z158" s="376"/>
      <c r="AA158" s="376"/>
      <c r="AB158" s="376"/>
      <c r="AC158" s="376"/>
      <c r="AD158" s="376"/>
      <c r="AE158" s="376"/>
      <c r="AF158" s="376"/>
      <c r="AG158" s="376"/>
      <c r="AH158" s="376"/>
      <c r="AI158" s="376"/>
      <c r="AJ158" s="376"/>
      <c r="AK158" s="376"/>
      <c r="AL158" s="376"/>
      <c r="AM158" s="376"/>
      <c r="AN158" s="376"/>
      <c r="AO158" s="376"/>
      <c r="AP158" s="376"/>
      <c r="AQ158" s="376"/>
      <c r="AR158" s="376"/>
      <c r="AS158" s="376"/>
      <c r="AT158" s="376"/>
      <c r="AU158" s="376"/>
      <c r="AV158" s="376"/>
      <c r="AW158" s="376"/>
      <c r="AX158" s="376"/>
      <c r="AY158" s="376"/>
      <c r="AZ158" s="376"/>
      <c r="BA158" s="376"/>
      <c r="BB158" s="376"/>
      <c r="BC158" s="376"/>
      <c r="BD158" s="376"/>
      <c r="BE158" s="376"/>
      <c r="BF158" s="376"/>
      <c r="BG158" s="376"/>
      <c r="BH158" s="376"/>
      <c r="BI158" s="376"/>
      <c r="BJ158" s="376"/>
      <c r="BK158" s="376"/>
      <c r="BL158" s="376"/>
      <c r="BM158" s="376"/>
      <c r="BN158" s="376"/>
      <c r="BO158" s="376"/>
      <c r="BP158" s="376"/>
      <c r="BQ158" s="376"/>
      <c r="BR158" s="376"/>
      <c r="BS158" s="376"/>
      <c r="BT158" s="376"/>
      <c r="BU158" s="376"/>
      <c r="BV158" s="376"/>
      <c r="BW158" s="376"/>
      <c r="BX158" s="376"/>
      <c r="BY158" s="376"/>
      <c r="BZ158" s="376"/>
      <c r="CA158" s="376"/>
      <c r="CB158" s="376"/>
      <c r="CC158" s="376"/>
      <c r="CD158" s="376"/>
      <c r="CE158" s="376"/>
      <c r="CF158" s="376"/>
      <c r="CG158" s="376"/>
      <c r="CH158" s="376"/>
      <c r="CI158" s="376"/>
      <c r="CJ158" s="376"/>
      <c r="CK158" s="376"/>
      <c r="CL158" s="376"/>
      <c r="CM158" s="376"/>
      <c r="CN158" s="376"/>
      <c r="CO158" s="376"/>
      <c r="CP158" s="376"/>
      <c r="CQ158" s="376"/>
      <c r="CR158" s="376"/>
      <c r="CS158" s="376"/>
      <c r="CT158" s="376"/>
      <c r="CU158" s="376"/>
      <c r="CV158" s="376"/>
      <c r="CW158" s="376"/>
      <c r="CX158" s="376"/>
      <c r="CY158" s="376"/>
      <c r="CZ158" s="376"/>
      <c r="DA158" s="376"/>
      <c r="DB158" s="376"/>
      <c r="DC158" s="376"/>
      <c r="DD158" s="376"/>
      <c r="DE158" s="376"/>
      <c r="DF158" s="376"/>
      <c r="DG158" s="376"/>
      <c r="DH158" s="376"/>
      <c r="DI158" s="376"/>
      <c r="DJ158" s="376"/>
      <c r="DK158" s="376"/>
      <c r="DL158" s="376"/>
      <c r="DM158" s="376"/>
      <c r="DN158" s="376"/>
      <c r="DO158" s="376"/>
      <c r="DP158" s="376"/>
      <c r="DQ158" s="376"/>
      <c r="DR158" s="376"/>
      <c r="DS158" s="376"/>
      <c r="DT158" s="376"/>
      <c r="DU158" s="376"/>
      <c r="DV158" s="376"/>
      <c r="DW158" s="376"/>
      <c r="DX158" s="376"/>
      <c r="DY158" s="376"/>
      <c r="DZ158" s="376"/>
      <c r="EA158" s="376"/>
      <c r="EB158" s="376"/>
      <c r="EC158" s="376"/>
      <c r="ED158" s="376"/>
      <c r="EE158" s="376"/>
      <c r="EF158" s="376"/>
      <c r="EG158" s="376"/>
      <c r="EH158" s="376"/>
      <c r="EI158" s="376"/>
      <c r="EJ158" s="376"/>
      <c r="EK158" s="376"/>
      <c r="EL158" s="376"/>
      <c r="EM158" s="376"/>
      <c r="EN158" s="376"/>
      <c r="EO158" s="376"/>
      <c r="EP158" s="376"/>
      <c r="EQ158" s="376"/>
      <c r="ER158" s="376"/>
    </row>
    <row r="159" spans="1:148">
      <c r="A159" s="376"/>
      <c r="B159" s="376"/>
      <c r="C159" s="376"/>
      <c r="D159" s="376"/>
      <c r="E159" s="376"/>
      <c r="F159" s="376"/>
      <c r="G159" s="376"/>
      <c r="H159" s="376"/>
      <c r="I159" s="376"/>
      <c r="J159" s="376"/>
      <c r="K159" s="376"/>
      <c r="L159" s="376"/>
      <c r="M159" s="376"/>
      <c r="N159" s="376"/>
      <c r="O159" s="376"/>
      <c r="P159" s="376"/>
      <c r="Q159" s="376"/>
      <c r="R159" s="376"/>
      <c r="S159" s="376"/>
      <c r="T159" s="376"/>
      <c r="U159" s="376"/>
      <c r="V159" s="376"/>
      <c r="W159" s="376"/>
      <c r="X159" s="376"/>
      <c r="Y159" s="376"/>
      <c r="Z159" s="376"/>
      <c r="AA159" s="376"/>
      <c r="AB159" s="376"/>
      <c r="AC159" s="376"/>
      <c r="AD159" s="376"/>
      <c r="AE159" s="376"/>
      <c r="AF159" s="376"/>
      <c r="AG159" s="376"/>
      <c r="AH159" s="376"/>
      <c r="AI159" s="376"/>
      <c r="AJ159" s="376"/>
      <c r="AK159" s="376"/>
      <c r="AL159" s="376"/>
      <c r="AM159" s="376"/>
      <c r="AN159" s="376"/>
      <c r="AO159" s="376"/>
      <c r="AP159" s="376"/>
      <c r="AQ159" s="376"/>
      <c r="AR159" s="376"/>
      <c r="AS159" s="376"/>
      <c r="AT159" s="376"/>
      <c r="AU159" s="376"/>
      <c r="AV159" s="376"/>
      <c r="AW159" s="376"/>
      <c r="AX159" s="376"/>
      <c r="AY159" s="376"/>
      <c r="AZ159" s="376"/>
      <c r="BA159" s="376"/>
      <c r="BB159" s="376"/>
      <c r="BC159" s="376"/>
      <c r="BD159" s="376"/>
      <c r="BE159" s="376"/>
      <c r="BF159" s="376"/>
      <c r="BG159" s="376"/>
      <c r="BH159" s="376"/>
      <c r="BI159" s="376"/>
      <c r="BJ159" s="376"/>
      <c r="BK159" s="376"/>
      <c r="BL159" s="376"/>
      <c r="BM159" s="376"/>
      <c r="BN159" s="376"/>
      <c r="BO159" s="376"/>
      <c r="BP159" s="376"/>
      <c r="BQ159" s="376"/>
      <c r="BR159" s="376"/>
      <c r="BS159" s="376"/>
      <c r="BT159" s="376"/>
      <c r="BU159" s="376"/>
      <c r="BV159" s="376"/>
      <c r="BW159" s="376"/>
      <c r="BX159" s="376"/>
      <c r="BY159" s="376"/>
      <c r="BZ159" s="376"/>
      <c r="CA159" s="376"/>
      <c r="CB159" s="376"/>
      <c r="CC159" s="376"/>
      <c r="CD159" s="376"/>
      <c r="CE159" s="376"/>
      <c r="CF159" s="376"/>
      <c r="CG159" s="376"/>
      <c r="CH159" s="376"/>
      <c r="CI159" s="376"/>
      <c r="CJ159" s="376"/>
      <c r="CK159" s="376"/>
      <c r="CL159" s="376"/>
      <c r="CM159" s="376"/>
      <c r="CN159" s="376"/>
      <c r="CO159" s="376"/>
      <c r="CP159" s="376"/>
      <c r="CQ159" s="376"/>
      <c r="CR159" s="376"/>
      <c r="CS159" s="376"/>
      <c r="CT159" s="376"/>
      <c r="CU159" s="376"/>
      <c r="CV159" s="376"/>
      <c r="CW159" s="376"/>
      <c r="CX159" s="376"/>
      <c r="CY159" s="376"/>
      <c r="CZ159" s="376"/>
      <c r="DA159" s="376"/>
      <c r="DB159" s="376"/>
      <c r="DC159" s="376"/>
      <c r="DD159" s="376"/>
      <c r="DE159" s="376"/>
      <c r="DF159" s="376"/>
      <c r="DG159" s="376"/>
      <c r="DH159" s="376"/>
      <c r="DI159" s="376"/>
      <c r="DJ159" s="376"/>
      <c r="DK159" s="376"/>
      <c r="DL159" s="376"/>
      <c r="DM159" s="376"/>
      <c r="DN159" s="376"/>
      <c r="DO159" s="376"/>
      <c r="DP159" s="376"/>
      <c r="DQ159" s="376"/>
      <c r="DR159" s="376"/>
      <c r="DS159" s="376"/>
      <c r="DT159" s="376"/>
      <c r="DU159" s="376"/>
      <c r="DV159" s="376"/>
      <c r="DW159" s="376"/>
      <c r="DX159" s="376"/>
      <c r="DY159" s="376"/>
      <c r="DZ159" s="376"/>
      <c r="EA159" s="376"/>
      <c r="EB159" s="376"/>
      <c r="EC159" s="376"/>
      <c r="ED159" s="376"/>
      <c r="EE159" s="376"/>
      <c r="EF159" s="376"/>
      <c r="EG159" s="376"/>
      <c r="EH159" s="376"/>
      <c r="EI159" s="376"/>
      <c r="EJ159" s="376"/>
      <c r="EK159" s="376"/>
      <c r="EL159" s="376"/>
      <c r="EM159" s="376"/>
      <c r="EN159" s="376"/>
      <c r="EO159" s="376"/>
      <c r="EP159" s="376"/>
      <c r="EQ159" s="376"/>
      <c r="ER159" s="376"/>
    </row>
    <row r="160" spans="1:148">
      <c r="A160" s="376"/>
      <c r="B160" s="376"/>
      <c r="C160" s="376"/>
      <c r="D160" s="376"/>
      <c r="E160" s="376"/>
      <c r="F160" s="376"/>
      <c r="G160" s="376"/>
      <c r="H160" s="376"/>
      <c r="I160" s="376"/>
      <c r="J160" s="376"/>
      <c r="K160" s="376"/>
      <c r="L160" s="376"/>
      <c r="M160" s="376"/>
      <c r="N160" s="376"/>
      <c r="O160" s="376"/>
      <c r="P160" s="376"/>
      <c r="Q160" s="376"/>
      <c r="R160" s="376"/>
      <c r="S160" s="376"/>
      <c r="T160" s="376"/>
      <c r="U160" s="376"/>
      <c r="V160" s="376"/>
      <c r="W160" s="376"/>
      <c r="X160" s="376"/>
      <c r="Y160" s="376"/>
      <c r="Z160" s="376"/>
      <c r="AA160" s="376"/>
      <c r="AB160" s="376"/>
      <c r="AC160" s="376"/>
      <c r="AD160" s="376"/>
      <c r="AE160" s="376"/>
      <c r="AF160" s="376"/>
      <c r="AG160" s="376"/>
      <c r="AH160" s="376"/>
      <c r="AI160" s="376"/>
      <c r="AJ160" s="376"/>
      <c r="AK160" s="376"/>
      <c r="AL160" s="376"/>
      <c r="AM160" s="376"/>
      <c r="AN160" s="376"/>
      <c r="AO160" s="376"/>
      <c r="AP160" s="376"/>
      <c r="AQ160" s="376"/>
      <c r="AR160" s="376"/>
      <c r="AS160" s="376"/>
      <c r="AT160" s="376"/>
      <c r="AU160" s="376"/>
      <c r="AV160" s="376"/>
      <c r="AW160" s="376"/>
      <c r="AX160" s="376"/>
      <c r="AY160" s="376"/>
      <c r="AZ160" s="376"/>
      <c r="BA160" s="376"/>
      <c r="BB160" s="376"/>
      <c r="BC160" s="376"/>
      <c r="BD160" s="376"/>
      <c r="BE160" s="376"/>
      <c r="BF160" s="376"/>
      <c r="BG160" s="376"/>
      <c r="BH160" s="376"/>
      <c r="BI160" s="376"/>
      <c r="BJ160" s="376"/>
      <c r="BK160" s="376"/>
      <c r="BL160" s="376"/>
      <c r="BM160" s="376"/>
      <c r="BN160" s="376"/>
      <c r="BO160" s="376"/>
      <c r="BP160" s="376"/>
      <c r="BQ160" s="376"/>
      <c r="BR160" s="376"/>
      <c r="BS160" s="376"/>
      <c r="BT160" s="376"/>
      <c r="BU160" s="376"/>
      <c r="BV160" s="376"/>
      <c r="BW160" s="376"/>
      <c r="BX160" s="376"/>
      <c r="BY160" s="376"/>
      <c r="BZ160" s="376"/>
      <c r="CA160" s="376"/>
      <c r="CB160" s="376"/>
      <c r="CC160" s="376"/>
      <c r="CD160" s="376"/>
      <c r="CE160" s="376"/>
      <c r="CF160" s="376"/>
      <c r="CG160" s="376"/>
      <c r="CH160" s="376"/>
      <c r="CI160" s="376"/>
      <c r="CJ160" s="376"/>
      <c r="CK160" s="376"/>
      <c r="CL160" s="376"/>
      <c r="CM160" s="376"/>
      <c r="CN160" s="376"/>
      <c r="CO160" s="376"/>
      <c r="CP160" s="376"/>
      <c r="CQ160" s="376"/>
      <c r="CR160" s="376"/>
      <c r="CS160" s="376"/>
      <c r="CT160" s="376"/>
      <c r="CU160" s="376"/>
      <c r="CV160" s="376"/>
      <c r="CW160" s="376"/>
      <c r="CX160" s="376"/>
      <c r="CY160" s="376"/>
      <c r="CZ160" s="376"/>
      <c r="DA160" s="376"/>
      <c r="DB160" s="376"/>
      <c r="DC160" s="376"/>
      <c r="DD160" s="376"/>
      <c r="DE160" s="376"/>
      <c r="DF160" s="376"/>
      <c r="DG160" s="376"/>
      <c r="DH160" s="376"/>
      <c r="DI160" s="376"/>
      <c r="DJ160" s="376"/>
      <c r="DK160" s="376"/>
      <c r="DL160" s="376"/>
      <c r="DM160" s="376"/>
      <c r="DN160" s="376"/>
      <c r="DO160" s="376"/>
      <c r="DP160" s="376"/>
      <c r="DQ160" s="376"/>
      <c r="DR160" s="376"/>
      <c r="DS160" s="376"/>
      <c r="DT160" s="376"/>
      <c r="DU160" s="376"/>
      <c r="DV160" s="376"/>
      <c r="DW160" s="376"/>
      <c r="DX160" s="376"/>
      <c r="DY160" s="376"/>
      <c r="DZ160" s="376"/>
      <c r="EA160" s="376"/>
      <c r="EB160" s="376"/>
      <c r="EC160" s="376"/>
      <c r="ED160" s="376"/>
      <c r="EE160" s="376"/>
      <c r="EF160" s="376"/>
      <c r="EG160" s="376"/>
      <c r="EH160" s="376"/>
      <c r="EI160" s="376"/>
      <c r="EJ160" s="376"/>
      <c r="EK160" s="376"/>
      <c r="EL160" s="376"/>
      <c r="EM160" s="376"/>
      <c r="EN160" s="376"/>
      <c r="EO160" s="376"/>
      <c r="EP160" s="376"/>
      <c r="EQ160" s="376"/>
      <c r="ER160" s="376"/>
    </row>
    <row r="161" spans="1:148">
      <c r="A161" s="376"/>
      <c r="B161" s="376"/>
      <c r="C161" s="376"/>
      <c r="D161" s="376"/>
      <c r="E161" s="376"/>
      <c r="F161" s="376"/>
      <c r="G161" s="376"/>
      <c r="H161" s="376"/>
      <c r="I161" s="376"/>
      <c r="J161" s="376"/>
      <c r="K161" s="376"/>
      <c r="L161" s="376"/>
      <c r="M161" s="376"/>
      <c r="N161" s="376"/>
      <c r="O161" s="376"/>
      <c r="P161" s="376"/>
      <c r="Q161" s="376"/>
      <c r="R161" s="376"/>
      <c r="S161" s="376"/>
      <c r="T161" s="376"/>
      <c r="U161" s="376"/>
      <c r="V161" s="376"/>
      <c r="W161" s="376"/>
      <c r="X161" s="376"/>
      <c r="Y161" s="376"/>
      <c r="Z161" s="376"/>
      <c r="AA161" s="376"/>
      <c r="AB161" s="376"/>
      <c r="AC161" s="376"/>
      <c r="AD161" s="376"/>
      <c r="AE161" s="376"/>
      <c r="AF161" s="376"/>
      <c r="AG161" s="376"/>
      <c r="AH161" s="376"/>
      <c r="AI161" s="376"/>
      <c r="AJ161" s="376"/>
      <c r="AK161" s="376"/>
      <c r="AL161" s="376"/>
      <c r="AM161" s="376"/>
      <c r="AN161" s="376"/>
      <c r="AO161" s="376"/>
      <c r="AP161" s="376"/>
      <c r="AQ161" s="376"/>
      <c r="AR161" s="376"/>
      <c r="AS161" s="376"/>
      <c r="AT161" s="376"/>
      <c r="AU161" s="376"/>
      <c r="AV161" s="376"/>
      <c r="AW161" s="376"/>
      <c r="AX161" s="376"/>
      <c r="AY161" s="376"/>
      <c r="AZ161" s="376"/>
      <c r="BA161" s="376"/>
      <c r="BB161" s="376"/>
      <c r="BC161" s="376"/>
      <c r="BD161" s="376"/>
      <c r="BE161" s="376"/>
      <c r="BF161" s="376"/>
      <c r="BG161" s="376"/>
      <c r="BH161" s="376"/>
      <c r="BI161" s="376"/>
      <c r="BJ161" s="376"/>
      <c r="BK161" s="376"/>
      <c r="BL161" s="376"/>
      <c r="BM161" s="376"/>
      <c r="BN161" s="376"/>
      <c r="BO161" s="376"/>
      <c r="BP161" s="376"/>
      <c r="BQ161" s="376"/>
      <c r="BR161" s="376"/>
      <c r="BS161" s="376"/>
      <c r="BT161" s="376"/>
      <c r="BU161" s="376"/>
      <c r="BV161" s="376"/>
      <c r="BW161" s="376"/>
      <c r="BX161" s="376"/>
      <c r="BY161" s="376"/>
      <c r="BZ161" s="376"/>
      <c r="CA161" s="376"/>
      <c r="CB161" s="376"/>
      <c r="CC161" s="376"/>
      <c r="CD161" s="376"/>
      <c r="CE161" s="376"/>
      <c r="CF161" s="376"/>
      <c r="CG161" s="376"/>
      <c r="CH161" s="376"/>
      <c r="CI161" s="376"/>
      <c r="CJ161" s="376"/>
      <c r="CK161" s="376"/>
      <c r="CL161" s="376"/>
      <c r="CM161" s="376"/>
      <c r="CN161" s="376"/>
      <c r="CO161" s="376"/>
      <c r="CP161" s="376"/>
      <c r="CQ161" s="376"/>
      <c r="CR161" s="376"/>
      <c r="CS161" s="376"/>
      <c r="CT161" s="376"/>
      <c r="CU161" s="376"/>
      <c r="CV161" s="376"/>
      <c r="CW161" s="376"/>
      <c r="CX161" s="376"/>
      <c r="CY161" s="376"/>
      <c r="CZ161" s="376"/>
      <c r="DA161" s="376"/>
      <c r="DB161" s="376"/>
      <c r="DC161" s="376"/>
      <c r="DD161" s="376"/>
      <c r="DE161" s="376"/>
      <c r="DF161" s="376"/>
      <c r="DG161" s="376"/>
      <c r="DH161" s="376"/>
      <c r="DI161" s="376"/>
      <c r="DJ161" s="376"/>
      <c r="DK161" s="376"/>
      <c r="DL161" s="376"/>
      <c r="DM161" s="376"/>
      <c r="DN161" s="376"/>
      <c r="DO161" s="376"/>
      <c r="DP161" s="376"/>
      <c r="DQ161" s="376"/>
      <c r="DR161" s="376"/>
      <c r="DS161" s="376"/>
      <c r="DT161" s="376"/>
      <c r="DU161" s="376"/>
      <c r="DV161" s="376"/>
      <c r="DW161" s="376"/>
      <c r="DX161" s="376"/>
      <c r="DY161" s="376"/>
      <c r="DZ161" s="376"/>
      <c r="EA161" s="376"/>
      <c r="EB161" s="376"/>
      <c r="EC161" s="376"/>
      <c r="ED161" s="376"/>
      <c r="EE161" s="376"/>
      <c r="EF161" s="376"/>
      <c r="EG161" s="376"/>
      <c r="EH161" s="376"/>
      <c r="EI161" s="376"/>
      <c r="EJ161" s="376"/>
      <c r="EK161" s="376"/>
      <c r="EL161" s="376"/>
      <c r="EM161" s="376"/>
      <c r="EN161" s="376"/>
      <c r="EO161" s="376"/>
      <c r="EP161" s="376"/>
      <c r="EQ161" s="376"/>
      <c r="ER161" s="376"/>
    </row>
    <row r="162" spans="1:148">
      <c r="A162" s="376"/>
      <c r="B162" s="376"/>
      <c r="C162" s="376"/>
      <c r="D162" s="376"/>
      <c r="E162" s="376"/>
      <c r="F162" s="376"/>
      <c r="G162" s="376"/>
      <c r="H162" s="376"/>
      <c r="I162" s="376"/>
      <c r="J162" s="376"/>
      <c r="K162" s="376"/>
      <c r="L162" s="376"/>
      <c r="M162" s="376"/>
      <c r="N162" s="376"/>
      <c r="O162" s="376"/>
      <c r="P162" s="376"/>
      <c r="Q162" s="376"/>
      <c r="R162" s="376"/>
      <c r="S162" s="376"/>
      <c r="T162" s="376"/>
      <c r="U162" s="376"/>
      <c r="V162" s="376"/>
      <c r="W162" s="376"/>
      <c r="X162" s="376"/>
      <c r="Y162" s="376"/>
      <c r="Z162" s="376"/>
      <c r="AA162" s="376"/>
      <c r="AB162" s="376"/>
      <c r="AC162" s="376"/>
      <c r="AD162" s="376"/>
      <c r="AE162" s="376"/>
      <c r="AF162" s="376"/>
      <c r="AG162" s="376"/>
      <c r="AH162" s="376"/>
      <c r="AI162" s="376"/>
      <c r="AJ162" s="376"/>
      <c r="AK162" s="376"/>
      <c r="AL162" s="376"/>
      <c r="AM162" s="376"/>
      <c r="AN162" s="376"/>
      <c r="AO162" s="376"/>
      <c r="AP162" s="376"/>
      <c r="AQ162" s="376"/>
      <c r="AR162" s="376"/>
      <c r="AS162" s="376"/>
      <c r="AT162" s="376"/>
      <c r="AU162" s="376"/>
      <c r="AV162" s="376"/>
      <c r="AW162" s="376"/>
      <c r="AX162" s="376"/>
      <c r="AY162" s="376"/>
      <c r="AZ162" s="376"/>
      <c r="BA162" s="376"/>
      <c r="BB162" s="376"/>
      <c r="BC162" s="376"/>
      <c r="BD162" s="376"/>
      <c r="BE162" s="376"/>
      <c r="BF162" s="376"/>
      <c r="BG162" s="376"/>
      <c r="BH162" s="376"/>
      <c r="BI162" s="376"/>
      <c r="BJ162" s="376"/>
      <c r="BK162" s="376"/>
      <c r="BL162" s="376"/>
      <c r="BM162" s="376"/>
      <c r="BN162" s="376"/>
      <c r="BO162" s="376"/>
      <c r="BP162" s="376"/>
      <c r="BQ162" s="376"/>
      <c r="BR162" s="376"/>
      <c r="BS162" s="376"/>
      <c r="BT162" s="376"/>
      <c r="BU162" s="376"/>
      <c r="BV162" s="376"/>
      <c r="BW162" s="376"/>
      <c r="BX162" s="376"/>
      <c r="BY162" s="376"/>
      <c r="BZ162" s="376"/>
      <c r="CA162" s="376"/>
      <c r="CB162" s="376"/>
      <c r="CC162" s="376"/>
      <c r="CD162" s="376"/>
      <c r="CE162" s="376"/>
      <c r="CF162" s="376"/>
      <c r="CG162" s="376"/>
      <c r="CH162" s="376"/>
      <c r="CI162" s="376"/>
      <c r="CJ162" s="376"/>
      <c r="CK162" s="376"/>
      <c r="CL162" s="376"/>
      <c r="CM162" s="376"/>
      <c r="CN162" s="376"/>
      <c r="CO162" s="376"/>
      <c r="CP162" s="376"/>
      <c r="CQ162" s="376"/>
      <c r="CR162" s="376"/>
      <c r="CS162" s="376"/>
      <c r="CT162" s="376"/>
      <c r="CU162" s="376"/>
      <c r="CV162" s="376"/>
      <c r="CW162" s="376"/>
      <c r="CX162" s="376"/>
      <c r="CY162" s="376"/>
      <c r="CZ162" s="376"/>
      <c r="DA162" s="376"/>
      <c r="DB162" s="376"/>
      <c r="DC162" s="376"/>
      <c r="DD162" s="376"/>
      <c r="DE162" s="376"/>
      <c r="DF162" s="376"/>
      <c r="DG162" s="376"/>
      <c r="DH162" s="376"/>
      <c r="DI162" s="376"/>
      <c r="DJ162" s="376"/>
      <c r="DK162" s="376"/>
      <c r="DL162" s="376"/>
      <c r="DM162" s="376"/>
      <c r="DN162" s="376"/>
      <c r="DO162" s="376"/>
      <c r="DP162" s="376"/>
      <c r="DQ162" s="376"/>
      <c r="DR162" s="376"/>
      <c r="DS162" s="376"/>
      <c r="DT162" s="376"/>
      <c r="DU162" s="376"/>
      <c r="DV162" s="376"/>
      <c r="DW162" s="376"/>
      <c r="DX162" s="376"/>
      <c r="DY162" s="376"/>
      <c r="DZ162" s="376"/>
      <c r="EA162" s="376"/>
      <c r="EB162" s="376"/>
      <c r="EC162" s="376"/>
      <c r="ED162" s="376"/>
      <c r="EE162" s="376"/>
      <c r="EF162" s="376"/>
      <c r="EG162" s="376"/>
      <c r="EH162" s="376"/>
      <c r="EI162" s="376"/>
      <c r="EJ162" s="376"/>
      <c r="EK162" s="376"/>
      <c r="EL162" s="376"/>
      <c r="EM162" s="376"/>
      <c r="EN162" s="376"/>
      <c r="EO162" s="376"/>
      <c r="EP162" s="376"/>
      <c r="EQ162" s="376"/>
      <c r="ER162" s="376"/>
    </row>
    <row r="163" spans="1:148">
      <c r="A163" s="376"/>
      <c r="B163" s="376"/>
      <c r="C163" s="376"/>
      <c r="D163" s="376"/>
      <c r="E163" s="376"/>
      <c r="F163" s="376"/>
      <c r="G163" s="376"/>
      <c r="H163" s="376"/>
      <c r="I163" s="376"/>
      <c r="J163" s="376"/>
      <c r="K163" s="376"/>
      <c r="L163" s="376"/>
      <c r="M163" s="376"/>
      <c r="N163" s="376"/>
      <c r="O163" s="376"/>
      <c r="P163" s="376"/>
      <c r="Q163" s="376"/>
      <c r="R163" s="376"/>
      <c r="S163" s="376"/>
      <c r="T163" s="376"/>
      <c r="U163" s="376"/>
      <c r="V163" s="376"/>
      <c r="W163" s="376"/>
      <c r="X163" s="376"/>
      <c r="Y163" s="376"/>
      <c r="Z163" s="376"/>
      <c r="AA163" s="376"/>
      <c r="AB163" s="376"/>
      <c r="AC163" s="376"/>
      <c r="AD163" s="376"/>
      <c r="AE163" s="376"/>
      <c r="AF163" s="376"/>
      <c r="AG163" s="376"/>
      <c r="AH163" s="376"/>
      <c r="AI163" s="376"/>
      <c r="AJ163" s="376"/>
      <c r="AK163" s="376"/>
      <c r="AL163" s="376"/>
      <c r="AM163" s="376"/>
      <c r="AN163" s="376"/>
      <c r="AO163" s="376"/>
      <c r="AP163" s="376"/>
      <c r="AQ163" s="376"/>
      <c r="AR163" s="376"/>
      <c r="AS163" s="376"/>
      <c r="AT163" s="376"/>
      <c r="AU163" s="376"/>
      <c r="AV163" s="376"/>
      <c r="AW163" s="376"/>
      <c r="AX163" s="376"/>
      <c r="AY163" s="376"/>
      <c r="AZ163" s="376"/>
      <c r="BA163" s="376"/>
      <c r="BB163" s="376"/>
      <c r="BC163" s="376"/>
      <c r="BD163" s="376"/>
      <c r="BE163" s="376"/>
      <c r="BF163" s="376"/>
      <c r="BG163" s="376"/>
      <c r="BH163" s="376"/>
      <c r="BI163" s="376"/>
      <c r="BJ163" s="376"/>
      <c r="BK163" s="376"/>
      <c r="BL163" s="376"/>
      <c r="BM163" s="376"/>
      <c r="BN163" s="376"/>
      <c r="BO163" s="376"/>
      <c r="BP163" s="376"/>
      <c r="BQ163" s="376"/>
      <c r="BR163" s="376"/>
      <c r="BS163" s="376"/>
      <c r="BT163" s="376"/>
      <c r="BU163" s="376"/>
      <c r="BV163" s="376"/>
      <c r="BW163" s="376"/>
      <c r="BX163" s="376"/>
      <c r="BY163" s="376"/>
      <c r="BZ163" s="376"/>
      <c r="CA163" s="376"/>
      <c r="CB163" s="376"/>
      <c r="CC163" s="376"/>
      <c r="CD163" s="376"/>
      <c r="CE163" s="376"/>
      <c r="CF163" s="376"/>
      <c r="CG163" s="376"/>
      <c r="CH163" s="376"/>
      <c r="CI163" s="376"/>
      <c r="CJ163" s="376"/>
      <c r="CK163" s="376"/>
      <c r="CL163" s="376"/>
      <c r="CM163" s="376"/>
      <c r="CN163" s="376"/>
      <c r="CO163" s="376"/>
      <c r="CP163" s="376"/>
      <c r="CQ163" s="376"/>
      <c r="CR163" s="376"/>
      <c r="CS163" s="376"/>
      <c r="CT163" s="376"/>
      <c r="CU163" s="376"/>
      <c r="CV163" s="376"/>
      <c r="CW163" s="376"/>
      <c r="CX163" s="376"/>
      <c r="CY163" s="376"/>
      <c r="CZ163" s="376"/>
      <c r="DA163" s="376"/>
      <c r="DB163" s="376"/>
      <c r="DC163" s="376"/>
      <c r="DD163" s="376"/>
      <c r="DE163" s="376"/>
      <c r="DF163" s="376"/>
      <c r="DG163" s="376"/>
      <c r="DH163" s="376"/>
      <c r="DI163" s="376"/>
      <c r="DJ163" s="376"/>
      <c r="DK163" s="376"/>
      <c r="DL163" s="376"/>
      <c r="DM163" s="376"/>
      <c r="DN163" s="376"/>
      <c r="DO163" s="376"/>
      <c r="DP163" s="376"/>
      <c r="DQ163" s="376"/>
      <c r="DR163" s="376"/>
      <c r="DS163" s="376"/>
      <c r="DT163" s="376"/>
      <c r="DU163" s="376"/>
      <c r="DV163" s="376"/>
      <c r="DW163" s="376"/>
      <c r="DX163" s="376"/>
      <c r="DY163" s="376"/>
      <c r="DZ163" s="376"/>
      <c r="EA163" s="376"/>
      <c r="EB163" s="376"/>
      <c r="EC163" s="376"/>
      <c r="ED163" s="376"/>
      <c r="EE163" s="376"/>
      <c r="EF163" s="376"/>
      <c r="EG163" s="376"/>
      <c r="EH163" s="376"/>
      <c r="EI163" s="376"/>
      <c r="EJ163" s="376"/>
      <c r="EK163" s="376"/>
      <c r="EL163" s="376"/>
      <c r="EM163" s="376"/>
      <c r="EN163" s="376"/>
      <c r="EO163" s="376"/>
      <c r="EP163" s="376"/>
      <c r="EQ163" s="376"/>
      <c r="ER163" s="376"/>
    </row>
    <row r="164" spans="1:148">
      <c r="A164" s="376"/>
      <c r="B164" s="376"/>
      <c r="C164" s="376"/>
      <c r="D164" s="376"/>
      <c r="E164" s="376"/>
      <c r="F164" s="376"/>
      <c r="G164" s="376"/>
      <c r="H164" s="376"/>
      <c r="I164" s="376"/>
      <c r="J164" s="376"/>
      <c r="K164" s="376"/>
      <c r="L164" s="376"/>
      <c r="M164" s="376"/>
      <c r="N164" s="376"/>
      <c r="O164" s="376"/>
      <c r="P164" s="376"/>
      <c r="Q164" s="376"/>
      <c r="R164" s="376"/>
      <c r="S164" s="376"/>
      <c r="T164" s="376"/>
      <c r="U164" s="376"/>
      <c r="V164" s="376"/>
      <c r="W164" s="376"/>
      <c r="X164" s="376"/>
      <c r="Y164" s="376"/>
      <c r="Z164" s="376"/>
      <c r="AA164" s="376"/>
      <c r="AB164" s="376"/>
      <c r="AC164" s="376"/>
      <c r="AD164" s="376"/>
      <c r="AE164" s="376"/>
      <c r="AF164" s="376"/>
      <c r="AG164" s="376"/>
      <c r="AH164" s="376"/>
      <c r="AI164" s="376"/>
      <c r="AJ164" s="376"/>
      <c r="AK164" s="376"/>
      <c r="AL164" s="376"/>
      <c r="AM164" s="376"/>
      <c r="AN164" s="376"/>
      <c r="AO164" s="376"/>
      <c r="AP164" s="376"/>
      <c r="AQ164" s="376"/>
      <c r="AR164" s="376"/>
      <c r="AS164" s="376"/>
      <c r="AT164" s="376"/>
      <c r="AU164" s="376"/>
      <c r="AV164" s="376"/>
      <c r="AW164" s="376"/>
      <c r="AX164" s="376"/>
      <c r="AY164" s="376"/>
      <c r="AZ164" s="376"/>
      <c r="BA164" s="376"/>
      <c r="BB164" s="376"/>
      <c r="BC164" s="376"/>
      <c r="BD164" s="376"/>
      <c r="BE164" s="376"/>
      <c r="BF164" s="376"/>
      <c r="BG164" s="376"/>
      <c r="BH164" s="376"/>
      <c r="BI164" s="376"/>
      <c r="BJ164" s="376"/>
      <c r="BK164" s="376"/>
      <c r="BL164" s="376"/>
      <c r="BM164" s="376"/>
      <c r="BN164" s="376"/>
      <c r="BO164" s="376"/>
      <c r="BP164" s="376"/>
      <c r="BQ164" s="376"/>
      <c r="BR164" s="376"/>
      <c r="BS164" s="376"/>
      <c r="BT164" s="376"/>
      <c r="BU164" s="376"/>
      <c r="BV164" s="376"/>
      <c r="BW164" s="376"/>
      <c r="BX164" s="376"/>
      <c r="BY164" s="376"/>
      <c r="BZ164" s="376"/>
      <c r="CA164" s="376"/>
      <c r="CB164" s="376"/>
      <c r="CC164" s="376"/>
      <c r="CD164" s="376"/>
      <c r="CE164" s="376"/>
      <c r="CF164" s="376"/>
      <c r="CG164" s="376"/>
      <c r="CH164" s="376"/>
      <c r="CI164" s="376"/>
      <c r="CJ164" s="376"/>
      <c r="CK164" s="376"/>
      <c r="CL164" s="376"/>
      <c r="CM164" s="376"/>
      <c r="CN164" s="376"/>
      <c r="CO164" s="376"/>
      <c r="CP164" s="376"/>
      <c r="CQ164" s="376"/>
      <c r="CR164" s="376"/>
      <c r="CS164" s="376"/>
      <c r="CT164" s="376"/>
      <c r="CU164" s="376"/>
      <c r="CV164" s="376"/>
      <c r="CW164" s="376"/>
      <c r="CX164" s="376"/>
      <c r="CY164" s="376"/>
      <c r="CZ164" s="376"/>
      <c r="DA164" s="376"/>
      <c r="DB164" s="376"/>
      <c r="DC164" s="376"/>
      <c r="DD164" s="376"/>
      <c r="DE164" s="376"/>
      <c r="DF164" s="376"/>
      <c r="DG164" s="376"/>
      <c r="DH164" s="376"/>
      <c r="DI164" s="376"/>
      <c r="DJ164" s="376"/>
      <c r="DK164" s="376"/>
      <c r="DL164" s="376"/>
      <c r="DM164" s="376"/>
      <c r="DN164" s="376"/>
      <c r="DO164" s="376"/>
      <c r="DP164" s="376"/>
      <c r="DQ164" s="376"/>
      <c r="DR164" s="376"/>
      <c r="DS164" s="376"/>
      <c r="DT164" s="376"/>
      <c r="DU164" s="376"/>
      <c r="DV164" s="376"/>
      <c r="DW164" s="376"/>
      <c r="DX164" s="376"/>
      <c r="DY164" s="376"/>
      <c r="DZ164" s="376"/>
      <c r="EA164" s="376"/>
      <c r="EB164" s="376"/>
      <c r="EC164" s="376"/>
      <c r="ED164" s="376"/>
      <c r="EE164" s="376"/>
      <c r="EF164" s="376"/>
      <c r="EG164" s="376"/>
      <c r="EH164" s="376"/>
      <c r="EI164" s="376"/>
      <c r="EJ164" s="376"/>
      <c r="EK164" s="376"/>
      <c r="EL164" s="376"/>
      <c r="EM164" s="376"/>
      <c r="EN164" s="376"/>
      <c r="EO164" s="376"/>
      <c r="EP164" s="376"/>
      <c r="EQ164" s="376"/>
      <c r="ER164" s="376"/>
    </row>
    <row r="165" spans="1:148">
      <c r="A165" s="376"/>
      <c r="B165" s="376"/>
      <c r="C165" s="376"/>
      <c r="D165" s="376"/>
      <c r="E165" s="376"/>
      <c r="F165" s="376"/>
      <c r="G165" s="376"/>
      <c r="H165" s="376"/>
      <c r="I165" s="376"/>
      <c r="J165" s="376"/>
      <c r="K165" s="376"/>
      <c r="L165" s="376"/>
      <c r="M165" s="376"/>
      <c r="N165" s="376"/>
      <c r="O165" s="376"/>
      <c r="P165" s="376"/>
      <c r="Q165" s="376"/>
      <c r="R165" s="376"/>
      <c r="S165" s="376"/>
      <c r="T165" s="376"/>
      <c r="U165" s="376"/>
      <c r="V165" s="376"/>
      <c r="W165" s="376"/>
      <c r="X165" s="376"/>
      <c r="Y165" s="376"/>
      <c r="Z165" s="376"/>
      <c r="AA165" s="376"/>
      <c r="AB165" s="376"/>
      <c r="AC165" s="376"/>
      <c r="AD165" s="376"/>
      <c r="AE165" s="376"/>
      <c r="AF165" s="376"/>
      <c r="AG165" s="376"/>
      <c r="AH165" s="376"/>
      <c r="AI165" s="376"/>
      <c r="AJ165" s="376"/>
      <c r="AK165" s="376"/>
      <c r="AL165" s="376"/>
      <c r="AM165" s="376"/>
      <c r="AN165" s="376"/>
      <c r="AO165" s="376"/>
      <c r="AP165" s="376"/>
      <c r="AQ165" s="376"/>
      <c r="AR165" s="376"/>
      <c r="AS165" s="376"/>
      <c r="AT165" s="376"/>
      <c r="AU165" s="376"/>
      <c r="AV165" s="376"/>
      <c r="AW165" s="376"/>
      <c r="AX165" s="376"/>
      <c r="AY165" s="376"/>
      <c r="AZ165" s="376"/>
      <c r="BA165" s="376"/>
      <c r="BB165" s="376"/>
      <c r="BC165" s="376"/>
      <c r="BD165" s="376"/>
      <c r="BE165" s="376"/>
      <c r="BF165" s="376"/>
      <c r="BG165" s="376"/>
      <c r="BH165" s="376"/>
      <c r="BI165" s="376"/>
      <c r="BJ165" s="376"/>
      <c r="BK165" s="376"/>
      <c r="BL165" s="376"/>
      <c r="BM165" s="376"/>
      <c r="BN165" s="376"/>
      <c r="BO165" s="376"/>
      <c r="BP165" s="376"/>
      <c r="BQ165" s="376"/>
      <c r="BR165" s="376"/>
      <c r="BS165" s="376"/>
      <c r="BT165" s="376"/>
      <c r="BU165" s="376"/>
      <c r="BV165" s="376"/>
      <c r="BW165" s="376"/>
      <c r="BX165" s="376"/>
      <c r="BY165" s="376"/>
      <c r="BZ165" s="376"/>
      <c r="CA165" s="376"/>
      <c r="CB165" s="376"/>
      <c r="CC165" s="376"/>
      <c r="CD165" s="376"/>
      <c r="CE165" s="376"/>
      <c r="CF165" s="376"/>
      <c r="CG165" s="376"/>
      <c r="CH165" s="376"/>
      <c r="CI165" s="376"/>
      <c r="CJ165" s="376"/>
      <c r="CK165" s="376"/>
      <c r="CL165" s="376"/>
      <c r="CM165" s="376"/>
      <c r="CN165" s="376"/>
      <c r="CO165" s="376"/>
      <c r="CP165" s="376"/>
      <c r="CQ165" s="376"/>
      <c r="CR165" s="376"/>
      <c r="CS165" s="376"/>
      <c r="CT165" s="376"/>
      <c r="CU165" s="376"/>
      <c r="CV165" s="376"/>
      <c r="CW165" s="376"/>
      <c r="CX165" s="376"/>
      <c r="CY165" s="376"/>
      <c r="CZ165" s="376"/>
      <c r="DA165" s="376"/>
      <c r="DB165" s="376"/>
      <c r="DC165" s="376"/>
      <c r="DD165" s="376"/>
      <c r="DE165" s="376"/>
      <c r="DF165" s="376"/>
      <c r="DG165" s="376"/>
      <c r="DH165" s="376"/>
      <c r="DI165" s="376"/>
      <c r="DJ165" s="376"/>
      <c r="DK165" s="376"/>
      <c r="DL165" s="376"/>
      <c r="DM165" s="376"/>
      <c r="DN165" s="376"/>
      <c r="DO165" s="376"/>
      <c r="DP165" s="376"/>
      <c r="DQ165" s="376"/>
      <c r="DR165" s="376"/>
      <c r="DS165" s="376"/>
      <c r="DT165" s="376"/>
      <c r="DU165" s="376"/>
      <c r="DV165" s="376"/>
      <c r="DW165" s="376"/>
      <c r="DX165" s="376"/>
      <c r="DY165" s="376"/>
      <c r="DZ165" s="376"/>
      <c r="EA165" s="376"/>
      <c r="EB165" s="376"/>
      <c r="EC165" s="376"/>
      <c r="ED165" s="376"/>
      <c r="EE165" s="376"/>
      <c r="EF165" s="376"/>
      <c r="EG165" s="376"/>
      <c r="EH165" s="376"/>
      <c r="EI165" s="376"/>
      <c r="EJ165" s="376"/>
      <c r="EK165" s="376"/>
      <c r="EL165" s="376"/>
      <c r="EM165" s="376"/>
      <c r="EN165" s="376"/>
      <c r="EO165" s="376"/>
      <c r="EP165" s="376"/>
      <c r="EQ165" s="376"/>
      <c r="ER165" s="376"/>
    </row>
    <row r="166" spans="1:148">
      <c r="A166" s="376"/>
      <c r="B166" s="376"/>
      <c r="C166" s="376"/>
      <c r="D166" s="376"/>
      <c r="E166" s="376"/>
      <c r="F166" s="376"/>
      <c r="G166" s="376"/>
      <c r="H166" s="376"/>
      <c r="I166" s="376"/>
      <c r="J166" s="376"/>
      <c r="K166" s="376"/>
      <c r="L166" s="376"/>
      <c r="M166" s="376"/>
      <c r="N166" s="376"/>
      <c r="O166" s="376"/>
      <c r="P166" s="376"/>
      <c r="Q166" s="376"/>
      <c r="R166" s="376"/>
      <c r="S166" s="376"/>
      <c r="T166" s="376"/>
      <c r="U166" s="376"/>
      <c r="V166" s="376"/>
      <c r="W166" s="376"/>
      <c r="X166" s="376"/>
      <c r="Y166" s="376"/>
      <c r="Z166" s="376"/>
      <c r="AA166" s="376"/>
      <c r="AB166" s="376"/>
      <c r="AC166" s="376"/>
      <c r="AD166" s="376"/>
      <c r="AE166" s="376"/>
      <c r="AF166" s="376"/>
      <c r="AG166" s="376"/>
      <c r="AH166" s="376"/>
      <c r="AI166" s="376"/>
      <c r="AJ166" s="376"/>
      <c r="AK166" s="376"/>
      <c r="AL166" s="376"/>
      <c r="AM166" s="376"/>
      <c r="AN166" s="376"/>
      <c r="AO166" s="376"/>
      <c r="AP166" s="376"/>
      <c r="AQ166" s="376"/>
      <c r="AR166" s="376"/>
      <c r="AS166" s="376"/>
      <c r="AT166" s="376"/>
      <c r="AU166" s="376"/>
      <c r="AV166" s="376"/>
      <c r="AW166" s="376"/>
      <c r="AX166" s="376"/>
      <c r="AY166" s="376"/>
      <c r="AZ166" s="376"/>
      <c r="BA166" s="376"/>
      <c r="BB166" s="376"/>
      <c r="BC166" s="376"/>
      <c r="BD166" s="376"/>
      <c r="BE166" s="376"/>
      <c r="BF166" s="376"/>
      <c r="BG166" s="376"/>
      <c r="BH166" s="376"/>
      <c r="BI166" s="376"/>
      <c r="BJ166" s="376"/>
      <c r="BK166" s="376"/>
      <c r="BL166" s="376"/>
      <c r="BM166" s="376"/>
      <c r="BN166" s="376"/>
      <c r="BO166" s="376"/>
      <c r="BP166" s="376"/>
      <c r="BQ166" s="376"/>
      <c r="BR166" s="376"/>
      <c r="BS166" s="376"/>
      <c r="BT166" s="376"/>
      <c r="BU166" s="376"/>
      <c r="BV166" s="376"/>
      <c r="BW166" s="376"/>
      <c r="BX166" s="376"/>
      <c r="BY166" s="376"/>
      <c r="BZ166" s="376"/>
      <c r="CA166" s="376"/>
      <c r="CB166" s="376"/>
      <c r="CC166" s="376"/>
      <c r="CD166" s="376"/>
      <c r="CE166" s="376"/>
      <c r="CF166" s="376"/>
      <c r="CG166" s="376"/>
      <c r="CH166" s="376"/>
      <c r="CI166" s="376"/>
      <c r="CJ166" s="376"/>
      <c r="CK166" s="376"/>
      <c r="CL166" s="376"/>
      <c r="CM166" s="376"/>
      <c r="CN166" s="376"/>
      <c r="CO166" s="376"/>
      <c r="CP166" s="376"/>
      <c r="CQ166" s="376"/>
      <c r="CR166" s="376"/>
      <c r="CS166" s="376"/>
      <c r="CT166" s="376"/>
      <c r="CU166" s="376"/>
      <c r="CV166" s="376"/>
      <c r="CW166" s="376"/>
      <c r="CX166" s="376"/>
      <c r="CY166" s="376"/>
      <c r="CZ166" s="376"/>
      <c r="DA166" s="376"/>
      <c r="DB166" s="376"/>
      <c r="DC166" s="376"/>
      <c r="DD166" s="376"/>
      <c r="DE166" s="376"/>
      <c r="DF166" s="376"/>
      <c r="DG166" s="376"/>
      <c r="DH166" s="376"/>
      <c r="DI166" s="376"/>
      <c r="DJ166" s="376"/>
      <c r="DK166" s="376"/>
      <c r="DL166" s="376"/>
      <c r="DM166" s="376"/>
      <c r="DN166" s="376"/>
      <c r="DO166" s="376"/>
      <c r="DP166" s="376"/>
      <c r="DQ166" s="376"/>
      <c r="DR166" s="376"/>
      <c r="DS166" s="376"/>
      <c r="DT166" s="376"/>
      <c r="DU166" s="376"/>
      <c r="DV166" s="376"/>
      <c r="DW166" s="376"/>
      <c r="DX166" s="376"/>
      <c r="DY166" s="376"/>
      <c r="DZ166" s="376"/>
      <c r="EA166" s="376"/>
      <c r="EB166" s="376"/>
      <c r="EC166" s="376"/>
      <c r="ED166" s="376"/>
      <c r="EE166" s="376"/>
      <c r="EF166" s="376"/>
      <c r="EG166" s="376"/>
      <c r="EH166" s="376"/>
      <c r="EI166" s="376"/>
      <c r="EJ166" s="376"/>
      <c r="EK166" s="376"/>
      <c r="EL166" s="376"/>
      <c r="EM166" s="376"/>
      <c r="EN166" s="376"/>
      <c r="EO166" s="376"/>
      <c r="EP166" s="376"/>
      <c r="EQ166" s="376"/>
      <c r="ER166" s="376"/>
    </row>
    <row r="167" spans="1:148">
      <c r="A167" s="376"/>
      <c r="B167" s="376"/>
      <c r="C167" s="376"/>
      <c r="D167" s="376"/>
      <c r="E167" s="376"/>
      <c r="F167" s="376"/>
      <c r="G167" s="376"/>
      <c r="H167" s="376"/>
      <c r="I167" s="376"/>
      <c r="J167" s="376"/>
      <c r="K167" s="376"/>
      <c r="L167" s="376"/>
      <c r="M167" s="376"/>
      <c r="N167" s="376"/>
      <c r="O167" s="376"/>
      <c r="P167" s="376"/>
      <c r="Q167" s="376"/>
      <c r="R167" s="376"/>
      <c r="S167" s="376"/>
      <c r="T167" s="376"/>
      <c r="U167" s="376"/>
      <c r="V167" s="376"/>
      <c r="W167" s="376"/>
      <c r="X167" s="376"/>
      <c r="Y167" s="376"/>
      <c r="Z167" s="376"/>
      <c r="AA167" s="376"/>
      <c r="AB167" s="376"/>
      <c r="AC167" s="376"/>
      <c r="AD167" s="376"/>
      <c r="AE167" s="376"/>
      <c r="AF167" s="376"/>
      <c r="AG167" s="376"/>
      <c r="AH167" s="376"/>
      <c r="AI167" s="376"/>
      <c r="AJ167" s="376"/>
      <c r="AK167" s="376"/>
      <c r="AL167" s="376"/>
      <c r="AM167" s="376"/>
      <c r="AN167" s="376"/>
      <c r="AO167" s="376"/>
      <c r="AP167" s="376"/>
      <c r="AQ167" s="376"/>
      <c r="AR167" s="376"/>
      <c r="AS167" s="376"/>
      <c r="AT167" s="376"/>
      <c r="AU167" s="376"/>
      <c r="AV167" s="376"/>
      <c r="AW167" s="376"/>
      <c r="AX167" s="376"/>
      <c r="AY167" s="376"/>
      <c r="AZ167" s="376"/>
      <c r="BA167" s="376"/>
      <c r="BB167" s="376"/>
      <c r="BC167" s="376"/>
      <c r="BD167" s="376"/>
      <c r="BE167" s="376"/>
      <c r="BF167" s="376"/>
      <c r="BG167" s="376"/>
      <c r="BH167" s="376"/>
      <c r="BI167" s="376"/>
      <c r="BJ167" s="376"/>
      <c r="BK167" s="376"/>
      <c r="BL167" s="376"/>
      <c r="BM167" s="376"/>
      <c r="BN167" s="376"/>
      <c r="BO167" s="376"/>
      <c r="BP167" s="376"/>
      <c r="BQ167" s="376"/>
      <c r="BR167" s="376"/>
      <c r="BS167" s="376"/>
      <c r="BT167" s="376"/>
      <c r="BU167" s="376"/>
      <c r="BV167" s="376"/>
      <c r="BW167" s="376"/>
      <c r="BX167" s="376"/>
      <c r="BY167" s="376"/>
      <c r="BZ167" s="376"/>
      <c r="CA167" s="376"/>
      <c r="CB167" s="376"/>
      <c r="CC167" s="376"/>
      <c r="CD167" s="376"/>
      <c r="CE167" s="376"/>
      <c r="CF167" s="376"/>
      <c r="CG167" s="376"/>
      <c r="CH167" s="376"/>
      <c r="CI167" s="376"/>
      <c r="CJ167" s="376"/>
      <c r="CK167" s="376"/>
      <c r="CL167" s="376"/>
      <c r="CM167" s="376"/>
      <c r="CN167" s="376"/>
      <c r="CO167" s="376"/>
      <c r="CP167" s="376"/>
      <c r="CQ167" s="376"/>
      <c r="CR167" s="376"/>
      <c r="CS167" s="376"/>
      <c r="CT167" s="376"/>
      <c r="CU167" s="376"/>
      <c r="CV167" s="376"/>
      <c r="CW167" s="376"/>
      <c r="CX167" s="376"/>
      <c r="CY167" s="376"/>
      <c r="CZ167" s="376"/>
      <c r="DA167" s="376"/>
      <c r="DB167" s="376"/>
      <c r="DC167" s="376"/>
      <c r="DD167" s="376"/>
      <c r="DE167" s="376"/>
      <c r="DF167" s="376"/>
      <c r="DG167" s="376"/>
      <c r="DH167" s="376"/>
      <c r="DI167" s="376"/>
      <c r="DJ167" s="376"/>
      <c r="DK167" s="376"/>
      <c r="DL167" s="376"/>
      <c r="DM167" s="376"/>
      <c r="DN167" s="376"/>
      <c r="DO167" s="376"/>
      <c r="DP167" s="376"/>
      <c r="DQ167" s="376"/>
      <c r="DR167" s="376"/>
      <c r="DS167" s="376"/>
      <c r="DT167" s="376"/>
      <c r="DU167" s="376"/>
      <c r="DV167" s="376"/>
      <c r="DW167" s="376"/>
      <c r="DX167" s="376"/>
      <c r="DY167" s="376"/>
      <c r="DZ167" s="376"/>
      <c r="EA167" s="376"/>
      <c r="EB167" s="376"/>
      <c r="EC167" s="376"/>
      <c r="ED167" s="376"/>
      <c r="EE167" s="376"/>
      <c r="EF167" s="376"/>
      <c r="EG167" s="376"/>
      <c r="EH167" s="376"/>
      <c r="EI167" s="376"/>
      <c r="EJ167" s="376"/>
      <c r="EK167" s="376"/>
      <c r="EL167" s="376"/>
      <c r="EM167" s="376"/>
      <c r="EN167" s="376"/>
      <c r="EO167" s="376"/>
      <c r="EP167" s="376"/>
      <c r="EQ167" s="376"/>
      <c r="ER167" s="376"/>
    </row>
    <row r="168" spans="1:148">
      <c r="A168" s="376"/>
      <c r="B168" s="376"/>
      <c r="C168" s="376"/>
      <c r="D168" s="376"/>
      <c r="E168" s="376"/>
      <c r="F168" s="376"/>
      <c r="G168" s="376"/>
      <c r="H168" s="376"/>
      <c r="I168" s="376"/>
      <c r="J168" s="376"/>
      <c r="K168" s="376"/>
      <c r="L168" s="376"/>
      <c r="M168" s="376"/>
      <c r="N168" s="376"/>
      <c r="O168" s="376"/>
      <c r="P168" s="376"/>
      <c r="Q168" s="376"/>
      <c r="R168" s="376"/>
      <c r="S168" s="376"/>
      <c r="T168" s="376"/>
      <c r="U168" s="376"/>
      <c r="V168" s="376"/>
      <c r="W168" s="376"/>
      <c r="X168" s="376"/>
      <c r="Y168" s="376"/>
      <c r="Z168" s="376"/>
      <c r="AA168" s="376"/>
      <c r="AB168" s="376"/>
      <c r="AC168" s="376"/>
      <c r="AD168" s="376"/>
      <c r="AE168" s="376"/>
      <c r="AF168" s="376"/>
      <c r="AG168" s="376"/>
      <c r="AH168" s="376"/>
      <c r="AI168" s="376"/>
      <c r="AJ168" s="376"/>
      <c r="AK168" s="376"/>
      <c r="AL168" s="376"/>
      <c r="AM168" s="376"/>
      <c r="AN168" s="376"/>
      <c r="AO168" s="376"/>
      <c r="AP168" s="376"/>
      <c r="AQ168" s="376"/>
      <c r="AR168" s="376"/>
      <c r="AS168" s="376"/>
      <c r="AT168" s="376"/>
      <c r="AU168" s="376"/>
      <c r="AV168" s="376"/>
      <c r="AW168" s="376"/>
      <c r="AX168" s="376"/>
      <c r="AY168" s="376"/>
      <c r="AZ168" s="376"/>
      <c r="BA168" s="376"/>
      <c r="BB168" s="376"/>
      <c r="BC168" s="376"/>
      <c r="BD168" s="376"/>
      <c r="BE168" s="376"/>
      <c r="BF168" s="376"/>
      <c r="BG168" s="376"/>
      <c r="BH168" s="376"/>
      <c r="BI168" s="376"/>
      <c r="BJ168" s="376"/>
      <c r="BK168" s="376"/>
      <c r="BL168" s="376"/>
      <c r="BM168" s="376"/>
      <c r="BN168" s="376"/>
      <c r="BO168" s="376"/>
      <c r="BP168" s="376"/>
      <c r="BQ168" s="376"/>
      <c r="BR168" s="376"/>
      <c r="BS168" s="376"/>
      <c r="BT168" s="376"/>
      <c r="BU168" s="376"/>
      <c r="BV168" s="376"/>
      <c r="BW168" s="376"/>
      <c r="BX168" s="376"/>
      <c r="BY168" s="376"/>
      <c r="BZ168" s="376"/>
      <c r="CA168" s="376"/>
      <c r="CB168" s="376"/>
      <c r="CC168" s="376"/>
      <c r="CD168" s="376"/>
      <c r="CE168" s="376"/>
      <c r="CF168" s="376"/>
      <c r="CG168" s="376"/>
      <c r="CH168" s="376"/>
      <c r="CI168" s="376"/>
      <c r="CJ168" s="376"/>
      <c r="CK168" s="376"/>
      <c r="CL168" s="376"/>
      <c r="CM168" s="376"/>
      <c r="CN168" s="376"/>
      <c r="CO168" s="376"/>
      <c r="CP168" s="376"/>
      <c r="CQ168" s="376"/>
      <c r="CR168" s="376"/>
      <c r="CS168" s="376"/>
      <c r="CT168" s="376"/>
      <c r="CU168" s="376"/>
      <c r="CV168" s="376"/>
      <c r="CW168" s="376"/>
      <c r="CX168" s="376"/>
      <c r="CY168" s="376"/>
      <c r="CZ168" s="376"/>
      <c r="DA168" s="376"/>
      <c r="DB168" s="376"/>
      <c r="DC168" s="376"/>
      <c r="DD168" s="376"/>
      <c r="DE168" s="376"/>
      <c r="DF168" s="376"/>
      <c r="DG168" s="376"/>
      <c r="DH168" s="376"/>
      <c r="DI168" s="376"/>
      <c r="DJ168" s="376"/>
      <c r="DK168" s="376"/>
      <c r="DL168" s="376"/>
      <c r="DM168" s="376"/>
      <c r="DN168" s="376"/>
      <c r="DO168" s="376"/>
      <c r="DP168" s="376"/>
      <c r="DQ168" s="376"/>
      <c r="DR168" s="376"/>
      <c r="DS168" s="376"/>
      <c r="DT168" s="376"/>
      <c r="DU168" s="376"/>
      <c r="DV168" s="376"/>
      <c r="DW168" s="376"/>
      <c r="DX168" s="376"/>
      <c r="DY168" s="376"/>
      <c r="DZ168" s="376"/>
      <c r="EA168" s="376"/>
      <c r="EB168" s="376"/>
      <c r="EC168" s="376"/>
      <c r="ED168" s="376"/>
      <c r="EE168" s="376"/>
      <c r="EF168" s="376"/>
      <c r="EG168" s="376"/>
      <c r="EH168" s="376"/>
      <c r="EI168" s="376"/>
      <c r="EJ168" s="376"/>
      <c r="EK168" s="376"/>
      <c r="EL168" s="376"/>
      <c r="EM168" s="376"/>
      <c r="EN168" s="376"/>
      <c r="EO168" s="376"/>
      <c r="EP168" s="376"/>
      <c r="EQ168" s="376"/>
      <c r="ER168" s="376"/>
    </row>
    <row r="169" spans="1:148">
      <c r="A169" s="376"/>
      <c r="B169" s="376"/>
      <c r="C169" s="376"/>
      <c r="D169" s="376"/>
      <c r="E169" s="376"/>
      <c r="F169" s="376"/>
      <c r="G169" s="376"/>
      <c r="H169" s="376"/>
      <c r="I169" s="376"/>
      <c r="J169" s="376"/>
      <c r="K169" s="376"/>
      <c r="L169" s="376"/>
      <c r="M169" s="376"/>
      <c r="N169" s="376"/>
      <c r="O169" s="376"/>
      <c r="P169" s="376"/>
      <c r="Q169" s="376"/>
      <c r="R169" s="376"/>
      <c r="S169" s="376"/>
      <c r="T169" s="376"/>
      <c r="U169" s="376"/>
      <c r="V169" s="376"/>
      <c r="W169" s="376"/>
      <c r="X169" s="376"/>
      <c r="Y169" s="376"/>
      <c r="Z169" s="376"/>
      <c r="AA169" s="376"/>
      <c r="AB169" s="376"/>
      <c r="AC169" s="376"/>
      <c r="AD169" s="376"/>
      <c r="AE169" s="376"/>
      <c r="AF169" s="376"/>
      <c r="AG169" s="376"/>
      <c r="AH169" s="376"/>
      <c r="AI169" s="376"/>
      <c r="AJ169" s="376"/>
      <c r="AK169" s="376"/>
      <c r="AL169" s="376"/>
      <c r="AM169" s="376"/>
      <c r="AN169" s="376"/>
      <c r="AO169" s="376"/>
      <c r="AP169" s="376"/>
      <c r="AQ169" s="376"/>
      <c r="AR169" s="376"/>
      <c r="AS169" s="376"/>
      <c r="AT169" s="376"/>
      <c r="AU169" s="376"/>
      <c r="AV169" s="376"/>
      <c r="AW169" s="376"/>
      <c r="AX169" s="376"/>
      <c r="AY169" s="376"/>
      <c r="AZ169" s="376"/>
      <c r="BA169" s="376"/>
      <c r="BB169" s="376"/>
      <c r="BC169" s="376"/>
      <c r="BD169" s="376"/>
      <c r="BE169" s="376"/>
      <c r="BF169" s="376"/>
      <c r="BG169" s="376"/>
      <c r="BH169" s="376"/>
      <c r="BI169" s="376"/>
      <c r="BJ169" s="376"/>
      <c r="BK169" s="376"/>
      <c r="BL169" s="376"/>
      <c r="BM169" s="376"/>
      <c r="BN169" s="376"/>
      <c r="BO169" s="376"/>
      <c r="BP169" s="376"/>
      <c r="BQ169" s="376"/>
      <c r="BR169" s="376"/>
      <c r="BS169" s="376"/>
      <c r="BT169" s="376"/>
      <c r="BU169" s="376"/>
      <c r="BV169" s="376"/>
      <c r="BW169" s="376"/>
      <c r="BX169" s="376"/>
      <c r="BY169" s="376"/>
      <c r="BZ169" s="376"/>
      <c r="CA169" s="376"/>
      <c r="CB169" s="376"/>
      <c r="CC169" s="376"/>
      <c r="CD169" s="376"/>
      <c r="CE169" s="376"/>
      <c r="CF169" s="376"/>
      <c r="CG169" s="376"/>
      <c r="CH169" s="376"/>
      <c r="CI169" s="376"/>
      <c r="CJ169" s="376"/>
      <c r="CK169" s="376"/>
      <c r="CL169" s="376"/>
      <c r="CM169" s="376"/>
      <c r="CN169" s="376"/>
      <c r="CO169" s="376"/>
      <c r="CP169" s="376"/>
      <c r="CQ169" s="376"/>
      <c r="CR169" s="376"/>
      <c r="CS169" s="376"/>
      <c r="CT169" s="376"/>
      <c r="CU169" s="376"/>
      <c r="CV169" s="376"/>
      <c r="CW169" s="376"/>
      <c r="CX169" s="376"/>
      <c r="CY169" s="376"/>
      <c r="CZ169" s="376"/>
      <c r="DA169" s="376"/>
      <c r="DB169" s="376"/>
      <c r="DC169" s="376"/>
      <c r="DD169" s="376"/>
      <c r="DE169" s="376"/>
      <c r="DF169" s="376"/>
      <c r="DG169" s="376"/>
      <c r="DH169" s="376"/>
      <c r="DI169" s="376"/>
      <c r="DJ169" s="376"/>
      <c r="DK169" s="376"/>
      <c r="DL169" s="376"/>
      <c r="DM169" s="376"/>
      <c r="DN169" s="376"/>
      <c r="DO169" s="376"/>
      <c r="DP169" s="376"/>
      <c r="DQ169" s="376"/>
      <c r="DR169" s="376"/>
      <c r="DS169" s="376"/>
      <c r="DT169" s="376"/>
      <c r="DU169" s="376"/>
      <c r="DV169" s="376"/>
      <c r="DW169" s="376"/>
      <c r="DX169" s="376"/>
      <c r="DY169" s="376"/>
      <c r="DZ169" s="376"/>
      <c r="EA169" s="376"/>
      <c r="EB169" s="376"/>
      <c r="EC169" s="376"/>
      <c r="ED169" s="376"/>
      <c r="EE169" s="376"/>
      <c r="EF169" s="376"/>
      <c r="EG169" s="376"/>
      <c r="EH169" s="376"/>
      <c r="EI169" s="376"/>
      <c r="EJ169" s="376"/>
      <c r="EK169" s="376"/>
      <c r="EL169" s="376"/>
      <c r="EM169" s="376"/>
      <c r="EN169" s="376"/>
      <c r="EO169" s="376"/>
      <c r="EP169" s="376"/>
      <c r="EQ169" s="376"/>
      <c r="ER169" s="376"/>
    </row>
    <row r="170" spans="1:148">
      <c r="A170" s="376"/>
      <c r="B170" s="376"/>
      <c r="C170" s="376"/>
      <c r="D170" s="376"/>
      <c r="E170" s="376"/>
      <c r="F170" s="376"/>
      <c r="G170" s="376"/>
      <c r="H170" s="376"/>
      <c r="I170" s="376"/>
      <c r="J170" s="376"/>
      <c r="K170" s="376"/>
      <c r="L170" s="376"/>
      <c r="M170" s="376"/>
      <c r="N170" s="376"/>
      <c r="O170" s="376"/>
      <c r="P170" s="376"/>
      <c r="Q170" s="376"/>
      <c r="R170" s="376"/>
      <c r="S170" s="376"/>
      <c r="T170" s="376"/>
      <c r="U170" s="376"/>
      <c r="V170" s="376"/>
      <c r="W170" s="376"/>
      <c r="X170" s="376"/>
      <c r="Y170" s="376"/>
      <c r="Z170" s="376"/>
      <c r="AA170" s="376"/>
      <c r="AB170" s="376"/>
      <c r="AC170" s="376"/>
      <c r="AD170" s="376"/>
      <c r="AE170" s="376"/>
      <c r="AF170" s="376"/>
      <c r="AG170" s="376"/>
      <c r="AH170" s="376"/>
      <c r="AI170" s="376"/>
      <c r="AJ170" s="376"/>
      <c r="AK170" s="376"/>
      <c r="AL170" s="376"/>
      <c r="AM170" s="376"/>
      <c r="AN170" s="376"/>
      <c r="AO170" s="376"/>
      <c r="AP170" s="376"/>
      <c r="AQ170" s="376"/>
      <c r="AR170" s="376"/>
      <c r="AS170" s="376"/>
      <c r="AT170" s="376"/>
      <c r="AU170" s="376"/>
      <c r="AV170" s="376"/>
      <c r="AW170" s="376"/>
      <c r="AX170" s="376"/>
      <c r="AY170" s="376"/>
      <c r="AZ170" s="376"/>
      <c r="BA170" s="376"/>
      <c r="BB170" s="376"/>
      <c r="BC170" s="376"/>
      <c r="BD170" s="376"/>
      <c r="BE170" s="376"/>
      <c r="BF170" s="376"/>
      <c r="BG170" s="376"/>
      <c r="BH170" s="376"/>
      <c r="BI170" s="376"/>
      <c r="BJ170" s="376"/>
      <c r="BK170" s="376"/>
      <c r="BL170" s="376"/>
      <c r="BM170" s="376"/>
      <c r="BN170" s="376"/>
      <c r="BO170" s="376"/>
      <c r="BP170" s="376"/>
      <c r="BQ170" s="376"/>
      <c r="BR170" s="376"/>
      <c r="BS170" s="376"/>
      <c r="BT170" s="376"/>
      <c r="BU170" s="376"/>
      <c r="BV170" s="376"/>
      <c r="BW170" s="376"/>
      <c r="BX170" s="376"/>
      <c r="BY170" s="376"/>
      <c r="BZ170" s="376"/>
      <c r="CA170" s="376"/>
      <c r="CB170" s="376"/>
      <c r="CC170" s="376"/>
      <c r="CD170" s="376"/>
      <c r="CE170" s="376"/>
      <c r="CF170" s="376"/>
      <c r="CG170" s="376"/>
      <c r="CH170" s="376"/>
      <c r="CI170" s="376"/>
      <c r="CJ170" s="376"/>
      <c r="CK170" s="376"/>
      <c r="CL170" s="376"/>
      <c r="CM170" s="376"/>
      <c r="CN170" s="376"/>
      <c r="CO170" s="376"/>
      <c r="CP170" s="376"/>
      <c r="CQ170" s="376"/>
      <c r="CR170" s="376"/>
      <c r="CS170" s="376"/>
      <c r="CT170" s="376"/>
      <c r="CU170" s="376"/>
      <c r="CV170" s="376"/>
      <c r="CW170" s="376"/>
      <c r="CX170" s="376"/>
      <c r="CY170" s="376"/>
      <c r="CZ170" s="376"/>
      <c r="DA170" s="376"/>
      <c r="DB170" s="376"/>
      <c r="DC170" s="376"/>
      <c r="DD170" s="376"/>
      <c r="DE170" s="376"/>
      <c r="DF170" s="376"/>
      <c r="DG170" s="376"/>
      <c r="DH170" s="376"/>
      <c r="DI170" s="376"/>
      <c r="DJ170" s="376"/>
      <c r="DK170" s="376"/>
      <c r="DL170" s="376"/>
      <c r="DM170" s="376"/>
      <c r="DN170" s="376"/>
      <c r="DO170" s="376"/>
      <c r="DP170" s="376"/>
      <c r="DQ170" s="376"/>
      <c r="DR170" s="376"/>
      <c r="DS170" s="376"/>
      <c r="DT170" s="376"/>
      <c r="DU170" s="376"/>
      <c r="DV170" s="376"/>
      <c r="DW170" s="376"/>
      <c r="DX170" s="376"/>
      <c r="DY170" s="376"/>
      <c r="DZ170" s="376"/>
      <c r="EA170" s="376"/>
      <c r="EB170" s="376"/>
      <c r="EC170" s="376"/>
      <c r="ED170" s="376"/>
      <c r="EE170" s="376"/>
      <c r="EF170" s="376"/>
      <c r="EG170" s="376"/>
      <c r="EH170" s="376"/>
      <c r="EI170" s="376"/>
      <c r="EJ170" s="376"/>
      <c r="EK170" s="376"/>
      <c r="EL170" s="376"/>
      <c r="EM170" s="376"/>
      <c r="EN170" s="376"/>
      <c r="EO170" s="376"/>
      <c r="EP170" s="376"/>
      <c r="EQ170" s="376"/>
      <c r="ER170" s="376"/>
    </row>
    <row r="171" spans="1:148">
      <c r="A171" s="376"/>
      <c r="B171" s="376"/>
      <c r="C171" s="376"/>
      <c r="D171" s="376"/>
      <c r="E171" s="376"/>
      <c r="F171" s="376"/>
      <c r="G171" s="376"/>
      <c r="H171" s="376"/>
      <c r="I171" s="376"/>
      <c r="J171" s="376"/>
      <c r="K171" s="376"/>
      <c r="L171" s="376"/>
      <c r="M171" s="376"/>
      <c r="N171" s="376"/>
      <c r="O171" s="376"/>
      <c r="P171" s="376"/>
      <c r="Q171" s="376"/>
      <c r="R171" s="376"/>
      <c r="S171" s="376"/>
      <c r="T171" s="376"/>
      <c r="U171" s="376"/>
      <c r="V171" s="376"/>
      <c r="W171" s="376"/>
      <c r="X171" s="376"/>
      <c r="Y171" s="376"/>
      <c r="Z171" s="376"/>
      <c r="AA171" s="376"/>
      <c r="AB171" s="376"/>
      <c r="AC171" s="376"/>
      <c r="AD171" s="376"/>
      <c r="AE171" s="376"/>
      <c r="AF171" s="376"/>
      <c r="AG171" s="376"/>
      <c r="AH171" s="376"/>
      <c r="AI171" s="376"/>
      <c r="AJ171" s="376"/>
      <c r="AK171" s="376"/>
      <c r="AL171" s="376"/>
      <c r="AM171" s="376"/>
      <c r="AN171" s="376"/>
      <c r="AO171" s="376"/>
      <c r="AP171" s="376"/>
      <c r="AQ171" s="376"/>
      <c r="AR171" s="376"/>
      <c r="AS171" s="376"/>
      <c r="AT171" s="376"/>
      <c r="AU171" s="376"/>
      <c r="AV171" s="376"/>
      <c r="AW171" s="376"/>
      <c r="AX171" s="376"/>
      <c r="AY171" s="376"/>
      <c r="AZ171" s="376"/>
      <c r="BA171" s="376"/>
      <c r="BB171" s="376"/>
      <c r="BC171" s="376"/>
      <c r="BD171" s="376"/>
      <c r="BE171" s="376"/>
      <c r="BF171" s="376"/>
      <c r="BG171" s="376"/>
      <c r="BH171" s="376"/>
      <c r="BI171" s="376"/>
      <c r="BJ171" s="376"/>
      <c r="BK171" s="376"/>
      <c r="BL171" s="376"/>
      <c r="BM171" s="376"/>
      <c r="BN171" s="376"/>
      <c r="BO171" s="376"/>
      <c r="BP171" s="376"/>
      <c r="BQ171" s="376"/>
      <c r="BR171" s="376"/>
      <c r="BS171" s="376"/>
      <c r="BT171" s="376"/>
      <c r="BU171" s="376"/>
      <c r="BV171" s="376"/>
      <c r="BW171" s="376"/>
      <c r="BX171" s="376"/>
      <c r="BY171" s="376"/>
      <c r="BZ171" s="376"/>
      <c r="CA171" s="376"/>
      <c r="CB171" s="376"/>
      <c r="CC171" s="376"/>
      <c r="CD171" s="376"/>
      <c r="CE171" s="376"/>
      <c r="CF171" s="376"/>
      <c r="CG171" s="376"/>
      <c r="CH171" s="376"/>
      <c r="CI171" s="376"/>
      <c r="CJ171" s="376"/>
      <c r="CK171" s="376"/>
      <c r="CL171" s="376"/>
      <c r="CM171" s="376"/>
      <c r="CN171" s="376"/>
      <c r="CO171" s="376"/>
      <c r="CP171" s="376"/>
      <c r="CQ171" s="376"/>
      <c r="CR171" s="376"/>
      <c r="CS171" s="376"/>
      <c r="CT171" s="376"/>
      <c r="CU171" s="376"/>
      <c r="CV171" s="376"/>
      <c r="CW171" s="376"/>
      <c r="CX171" s="376"/>
      <c r="CY171" s="376"/>
      <c r="CZ171" s="376"/>
      <c r="DA171" s="376"/>
      <c r="DB171" s="376"/>
      <c r="DC171" s="376"/>
      <c r="DD171" s="376"/>
      <c r="DE171" s="376"/>
      <c r="DF171" s="376"/>
      <c r="DG171" s="376"/>
      <c r="DH171" s="376"/>
      <c r="DI171" s="376"/>
      <c r="DJ171" s="376"/>
      <c r="DK171" s="376"/>
      <c r="DL171" s="376"/>
      <c r="DM171" s="376"/>
      <c r="DN171" s="376"/>
      <c r="DO171" s="376"/>
      <c r="DP171" s="376"/>
      <c r="DQ171" s="376"/>
      <c r="DR171" s="376"/>
      <c r="DS171" s="376"/>
      <c r="DT171" s="376"/>
      <c r="DU171" s="376"/>
      <c r="DV171" s="376"/>
      <c r="DW171" s="376"/>
      <c r="DX171" s="376"/>
      <c r="DY171" s="376"/>
      <c r="DZ171" s="376"/>
      <c r="EA171" s="376"/>
      <c r="EB171" s="376"/>
      <c r="EC171" s="376"/>
      <c r="ED171" s="376"/>
      <c r="EE171" s="376"/>
      <c r="EF171" s="376"/>
      <c r="EG171" s="376"/>
      <c r="EH171" s="376"/>
      <c r="EI171" s="376"/>
      <c r="EJ171" s="376"/>
      <c r="EK171" s="376"/>
      <c r="EL171" s="376"/>
      <c r="EM171" s="376"/>
      <c r="EN171" s="376"/>
      <c r="EO171" s="376"/>
      <c r="EP171" s="376"/>
      <c r="EQ171" s="376"/>
      <c r="ER171" s="376"/>
    </row>
    <row r="172" spans="1:148">
      <c r="A172" s="376"/>
      <c r="B172" s="376"/>
      <c r="C172" s="376"/>
      <c r="D172" s="376"/>
      <c r="E172" s="376"/>
      <c r="F172" s="376"/>
      <c r="G172" s="376"/>
      <c r="H172" s="376"/>
      <c r="I172" s="376"/>
      <c r="J172" s="376"/>
      <c r="K172" s="376"/>
      <c r="L172" s="376"/>
      <c r="M172" s="376"/>
      <c r="N172" s="376"/>
      <c r="O172" s="376"/>
      <c r="P172" s="376"/>
      <c r="Q172" s="376"/>
      <c r="R172" s="376"/>
      <c r="S172" s="376"/>
      <c r="T172" s="376"/>
      <c r="U172" s="376"/>
      <c r="V172" s="376"/>
      <c r="W172" s="376"/>
      <c r="X172" s="376"/>
      <c r="Y172" s="376"/>
      <c r="Z172" s="376"/>
      <c r="AA172" s="376"/>
      <c r="AB172" s="376"/>
      <c r="AC172" s="376"/>
      <c r="AD172" s="376"/>
      <c r="AE172" s="376"/>
      <c r="AF172" s="376"/>
      <c r="AG172" s="376"/>
      <c r="AH172" s="376"/>
      <c r="AI172" s="376"/>
      <c r="AJ172" s="376"/>
      <c r="AK172" s="376"/>
      <c r="AL172" s="376"/>
      <c r="AM172" s="376"/>
      <c r="AN172" s="376"/>
      <c r="AO172" s="376"/>
      <c r="AP172" s="376"/>
      <c r="AQ172" s="376"/>
      <c r="AR172" s="376"/>
      <c r="AS172" s="376"/>
      <c r="AT172" s="376"/>
      <c r="AU172" s="376"/>
      <c r="AV172" s="376"/>
      <c r="AW172" s="376"/>
      <c r="AX172" s="376"/>
      <c r="AY172" s="376"/>
      <c r="AZ172" s="376"/>
      <c r="BA172" s="376"/>
      <c r="BB172" s="376"/>
      <c r="BC172" s="376"/>
      <c r="BD172" s="376"/>
      <c r="BE172" s="376"/>
      <c r="BF172" s="376"/>
      <c r="BG172" s="376"/>
      <c r="BH172" s="376"/>
      <c r="BI172" s="376"/>
      <c r="BJ172" s="376"/>
      <c r="BK172" s="376"/>
      <c r="BL172" s="376"/>
      <c r="BM172" s="376"/>
      <c r="BN172" s="376"/>
      <c r="BO172" s="376"/>
      <c r="BP172" s="376"/>
      <c r="BQ172" s="376"/>
      <c r="BR172" s="376"/>
      <c r="BS172" s="376"/>
      <c r="BT172" s="376"/>
      <c r="BU172" s="376"/>
      <c r="BV172" s="376"/>
      <c r="BW172" s="376"/>
      <c r="BX172" s="376"/>
      <c r="BY172" s="376"/>
      <c r="BZ172" s="376"/>
      <c r="CA172" s="376"/>
      <c r="CB172" s="376"/>
      <c r="CC172" s="376"/>
      <c r="CD172" s="376"/>
      <c r="CE172" s="376"/>
      <c r="CF172" s="376"/>
      <c r="CG172" s="376"/>
      <c r="CH172" s="376"/>
      <c r="CI172" s="376"/>
      <c r="CJ172" s="376"/>
      <c r="CK172" s="376"/>
      <c r="CL172" s="376"/>
      <c r="CM172" s="376"/>
      <c r="CN172" s="376"/>
      <c r="CO172" s="376"/>
      <c r="CP172" s="376"/>
      <c r="CQ172" s="376"/>
      <c r="CR172" s="376"/>
      <c r="CS172" s="376"/>
      <c r="CT172" s="376"/>
      <c r="CU172" s="376"/>
      <c r="CV172" s="376"/>
      <c r="CW172" s="376"/>
      <c r="CX172" s="376"/>
      <c r="CY172" s="376"/>
      <c r="CZ172" s="376"/>
      <c r="DA172" s="376"/>
      <c r="DB172" s="376"/>
      <c r="DC172" s="376"/>
      <c r="DD172" s="376"/>
      <c r="DE172" s="376"/>
      <c r="DF172" s="376"/>
      <c r="DG172" s="376"/>
      <c r="DH172" s="376"/>
      <c r="DI172" s="376"/>
      <c r="DJ172" s="376"/>
      <c r="DK172" s="376"/>
      <c r="DL172" s="376"/>
      <c r="DM172" s="376"/>
      <c r="DN172" s="376"/>
      <c r="DO172" s="376"/>
      <c r="DP172" s="376"/>
      <c r="DQ172" s="376"/>
      <c r="DR172" s="376"/>
      <c r="DS172" s="376"/>
      <c r="DT172" s="376"/>
      <c r="DU172" s="376"/>
      <c r="DV172" s="376"/>
      <c r="DW172" s="376"/>
      <c r="DX172" s="376"/>
      <c r="DY172" s="376"/>
      <c r="DZ172" s="376"/>
      <c r="EA172" s="376"/>
      <c r="EB172" s="376"/>
      <c r="EC172" s="376"/>
      <c r="ED172" s="376"/>
      <c r="EE172" s="376"/>
      <c r="EF172" s="376"/>
      <c r="EG172" s="376"/>
      <c r="EH172" s="376"/>
      <c r="EI172" s="376"/>
      <c r="EJ172" s="376"/>
      <c r="EK172" s="376"/>
      <c r="EL172" s="376"/>
      <c r="EM172" s="376"/>
      <c r="EN172" s="376"/>
      <c r="EO172" s="376"/>
      <c r="EP172" s="376"/>
      <c r="EQ172" s="376"/>
      <c r="ER172" s="376"/>
    </row>
    <row r="173" spans="1:148">
      <c r="A173" s="376"/>
      <c r="B173" s="376"/>
      <c r="C173" s="376"/>
      <c r="D173" s="376"/>
      <c r="E173" s="376"/>
      <c r="F173" s="376"/>
      <c r="G173" s="376"/>
      <c r="H173" s="376"/>
      <c r="I173" s="376"/>
      <c r="J173" s="376"/>
      <c r="K173" s="376"/>
      <c r="L173" s="376"/>
      <c r="M173" s="376"/>
      <c r="N173" s="376"/>
      <c r="O173" s="376"/>
      <c r="P173" s="376"/>
      <c r="Q173" s="376"/>
      <c r="R173" s="376"/>
      <c r="S173" s="376"/>
      <c r="T173" s="376"/>
      <c r="U173" s="376"/>
      <c r="V173" s="376"/>
      <c r="W173" s="376"/>
      <c r="X173" s="376"/>
      <c r="Y173" s="376"/>
      <c r="Z173" s="376"/>
      <c r="AA173" s="376"/>
      <c r="AB173" s="376"/>
      <c r="AC173" s="376"/>
      <c r="AD173" s="376"/>
      <c r="AE173" s="376"/>
      <c r="AF173" s="376"/>
      <c r="AG173" s="376"/>
      <c r="AH173" s="376"/>
      <c r="AI173" s="376"/>
      <c r="AJ173" s="376"/>
      <c r="AK173" s="376"/>
      <c r="AL173" s="376"/>
      <c r="AM173" s="376"/>
      <c r="AN173" s="376"/>
      <c r="AO173" s="376"/>
      <c r="AP173" s="376"/>
      <c r="AQ173" s="376"/>
      <c r="AR173" s="376"/>
      <c r="AS173" s="376"/>
      <c r="AT173" s="376"/>
      <c r="AU173" s="376"/>
      <c r="AV173" s="376"/>
      <c r="AW173" s="376"/>
      <c r="AX173" s="376"/>
      <c r="AY173" s="376"/>
      <c r="AZ173" s="376"/>
      <c r="BA173" s="376"/>
      <c r="BB173" s="376"/>
      <c r="BC173" s="376"/>
      <c r="BD173" s="376"/>
      <c r="BE173" s="376"/>
      <c r="BF173" s="376"/>
      <c r="BG173" s="376"/>
      <c r="BH173" s="376"/>
      <c r="BI173" s="376"/>
      <c r="BJ173" s="376"/>
      <c r="BK173" s="376"/>
      <c r="BL173" s="376"/>
      <c r="BM173" s="376"/>
      <c r="BN173" s="376"/>
      <c r="BO173" s="376"/>
      <c r="BP173" s="376"/>
      <c r="BQ173" s="376"/>
      <c r="BR173" s="376"/>
      <c r="BS173" s="376"/>
      <c r="BT173" s="376"/>
      <c r="BU173" s="376"/>
      <c r="BV173" s="376"/>
      <c r="BW173" s="376"/>
      <c r="BX173" s="376"/>
      <c r="BY173" s="376"/>
      <c r="BZ173" s="376"/>
      <c r="CA173" s="376"/>
      <c r="CB173" s="376"/>
      <c r="CC173" s="376"/>
      <c r="CD173" s="376"/>
      <c r="CE173" s="376"/>
      <c r="CF173" s="376"/>
      <c r="CG173" s="376"/>
      <c r="CH173" s="376"/>
      <c r="CI173" s="376"/>
      <c r="CJ173" s="376"/>
      <c r="CK173" s="376"/>
      <c r="CL173" s="376"/>
      <c r="CM173" s="376"/>
      <c r="CN173" s="376"/>
      <c r="CO173" s="376"/>
      <c r="CP173" s="376"/>
      <c r="CQ173" s="376"/>
      <c r="CR173" s="376"/>
      <c r="CS173" s="376"/>
      <c r="CT173" s="376"/>
      <c r="CU173" s="376"/>
      <c r="CV173" s="376"/>
      <c r="CW173" s="376"/>
      <c r="CX173" s="376"/>
      <c r="CY173" s="376"/>
      <c r="CZ173" s="376"/>
      <c r="DA173" s="376"/>
      <c r="DB173" s="376"/>
      <c r="DC173" s="376"/>
      <c r="DD173" s="376"/>
      <c r="DE173" s="376"/>
      <c r="DF173" s="376"/>
      <c r="DG173" s="376"/>
      <c r="DH173" s="376"/>
      <c r="DI173" s="376"/>
      <c r="DJ173" s="376"/>
      <c r="DK173" s="376"/>
      <c r="DL173" s="376"/>
      <c r="DM173" s="376"/>
      <c r="DN173" s="376"/>
      <c r="DO173" s="376"/>
      <c r="DP173" s="376"/>
      <c r="DQ173" s="376"/>
      <c r="DR173" s="376"/>
      <c r="DS173" s="376"/>
      <c r="DT173" s="376"/>
      <c r="DU173" s="376"/>
      <c r="DV173" s="376"/>
      <c r="DW173" s="376"/>
      <c r="DX173" s="376"/>
      <c r="DY173" s="376"/>
      <c r="DZ173" s="376"/>
      <c r="EA173" s="376"/>
      <c r="EB173" s="376"/>
      <c r="EC173" s="376"/>
      <c r="ED173" s="376"/>
      <c r="EE173" s="376"/>
      <c r="EF173" s="376"/>
      <c r="EG173" s="376"/>
      <c r="EH173" s="376"/>
      <c r="EI173" s="376"/>
      <c r="EJ173" s="376"/>
      <c r="EK173" s="376"/>
      <c r="EL173" s="376"/>
      <c r="EM173" s="376"/>
      <c r="EN173" s="376"/>
      <c r="EO173" s="376"/>
      <c r="EP173" s="376"/>
      <c r="EQ173" s="376"/>
      <c r="ER173" s="376"/>
    </row>
    <row r="174" spans="1:148">
      <c r="A174" s="376"/>
      <c r="B174" s="376"/>
      <c r="C174" s="376"/>
      <c r="D174" s="376"/>
      <c r="E174" s="376"/>
      <c r="F174" s="376"/>
      <c r="G174" s="376"/>
      <c r="H174" s="376"/>
      <c r="I174" s="376"/>
      <c r="J174" s="376"/>
      <c r="K174" s="376"/>
      <c r="L174" s="376"/>
      <c r="M174" s="376"/>
      <c r="N174" s="376"/>
      <c r="O174" s="376"/>
      <c r="P174" s="376"/>
      <c r="Q174" s="376"/>
      <c r="R174" s="376"/>
      <c r="S174" s="376"/>
      <c r="T174" s="376"/>
      <c r="U174" s="376"/>
      <c r="V174" s="376"/>
      <c r="W174" s="376"/>
      <c r="X174" s="376"/>
      <c r="Y174" s="376"/>
      <c r="Z174" s="376"/>
      <c r="AA174" s="376"/>
      <c r="AB174" s="376"/>
      <c r="AC174" s="376"/>
      <c r="AD174" s="376"/>
      <c r="AE174" s="376"/>
      <c r="AF174" s="376"/>
      <c r="AG174" s="376"/>
      <c r="AH174" s="376"/>
      <c r="AI174" s="376"/>
      <c r="AJ174" s="376"/>
      <c r="AK174" s="376"/>
      <c r="AL174" s="376"/>
      <c r="AM174" s="376"/>
      <c r="AN174" s="376"/>
      <c r="AO174" s="376"/>
      <c r="AP174" s="376"/>
      <c r="AQ174" s="376"/>
      <c r="AR174" s="376"/>
      <c r="AS174" s="376"/>
      <c r="AT174" s="376"/>
      <c r="AU174" s="376"/>
      <c r="AV174" s="376"/>
      <c r="AW174" s="376"/>
      <c r="AX174" s="376"/>
      <c r="AY174" s="376"/>
      <c r="AZ174" s="376"/>
      <c r="BA174" s="376"/>
      <c r="BB174" s="376"/>
      <c r="BC174" s="376"/>
      <c r="BD174" s="376"/>
      <c r="BE174" s="376"/>
      <c r="BF174" s="376"/>
      <c r="BG174" s="376"/>
      <c r="BH174" s="376"/>
      <c r="BI174" s="376"/>
      <c r="BJ174" s="376"/>
      <c r="BK174" s="376"/>
      <c r="BL174" s="376"/>
      <c r="BM174" s="376"/>
      <c r="BN174" s="376"/>
      <c r="BO174" s="376"/>
      <c r="BP174" s="376"/>
      <c r="BQ174" s="376"/>
      <c r="BR174" s="376"/>
      <c r="BS174" s="376"/>
      <c r="BT174" s="376"/>
      <c r="BU174" s="376"/>
      <c r="BV174" s="376"/>
      <c r="BW174" s="376"/>
      <c r="BX174" s="376"/>
      <c r="BY174" s="376"/>
      <c r="BZ174" s="376"/>
      <c r="CA174" s="376"/>
      <c r="CB174" s="376"/>
      <c r="CC174" s="376"/>
      <c r="CD174" s="376"/>
      <c r="CE174" s="376"/>
      <c r="CF174" s="376"/>
      <c r="CG174" s="376"/>
      <c r="CH174" s="376"/>
      <c r="CI174" s="376"/>
      <c r="CJ174" s="376"/>
      <c r="CK174" s="376"/>
      <c r="CL174" s="376"/>
      <c r="CM174" s="376"/>
      <c r="CN174" s="376"/>
      <c r="CO174" s="376"/>
      <c r="CP174" s="376"/>
      <c r="CQ174" s="376"/>
      <c r="CR174" s="376"/>
      <c r="CS174" s="376"/>
      <c r="CT174" s="376"/>
      <c r="CU174" s="376"/>
      <c r="CV174" s="376"/>
      <c r="CW174" s="376"/>
      <c r="CX174" s="376"/>
      <c r="CY174" s="376"/>
      <c r="CZ174" s="376"/>
      <c r="DA174" s="376"/>
      <c r="DB174" s="376"/>
      <c r="DC174" s="376"/>
      <c r="DD174" s="376"/>
      <c r="DE174" s="376"/>
      <c r="DF174" s="376"/>
      <c r="DG174" s="376"/>
      <c r="DH174" s="376"/>
      <c r="DI174" s="376"/>
      <c r="DJ174" s="376"/>
      <c r="DK174" s="376"/>
      <c r="DL174" s="376"/>
      <c r="DM174" s="376"/>
      <c r="DN174" s="376"/>
      <c r="DO174" s="376"/>
      <c r="DP174" s="376"/>
      <c r="DQ174" s="376"/>
      <c r="DR174" s="376"/>
      <c r="DS174" s="376"/>
      <c r="DT174" s="376"/>
      <c r="DU174" s="376"/>
      <c r="DV174" s="376"/>
      <c r="DW174" s="376"/>
      <c r="DX174" s="376"/>
      <c r="DY174" s="376"/>
      <c r="DZ174" s="376"/>
      <c r="EA174" s="376"/>
      <c r="EB174" s="376"/>
      <c r="EC174" s="376"/>
      <c r="ED174" s="376"/>
      <c r="EE174" s="376"/>
      <c r="EF174" s="376"/>
      <c r="EG174" s="376"/>
      <c r="EH174" s="376"/>
      <c r="EI174" s="376"/>
      <c r="EJ174" s="376"/>
      <c r="EK174" s="376"/>
      <c r="EL174" s="376"/>
      <c r="EM174" s="376"/>
      <c r="EN174" s="376"/>
      <c r="EO174" s="376"/>
      <c r="EP174" s="376"/>
      <c r="EQ174" s="376"/>
      <c r="ER174" s="376"/>
    </row>
    <row r="175" spans="1:148">
      <c r="A175" s="376"/>
      <c r="B175" s="376"/>
      <c r="C175" s="376"/>
      <c r="D175" s="376"/>
      <c r="E175" s="376"/>
      <c r="F175" s="376"/>
      <c r="G175" s="376"/>
      <c r="H175" s="376"/>
      <c r="I175" s="376"/>
      <c r="J175" s="376"/>
      <c r="K175" s="376"/>
      <c r="L175" s="376"/>
      <c r="M175" s="376"/>
      <c r="N175" s="376"/>
      <c r="O175" s="376"/>
      <c r="P175" s="376"/>
      <c r="Q175" s="376"/>
      <c r="R175" s="376"/>
      <c r="S175" s="376"/>
      <c r="T175" s="376"/>
      <c r="U175" s="376"/>
      <c r="V175" s="376"/>
      <c r="W175" s="376"/>
      <c r="X175" s="376"/>
      <c r="Y175" s="376"/>
      <c r="Z175" s="376"/>
      <c r="AA175" s="376"/>
      <c r="AB175" s="376"/>
      <c r="AC175" s="376"/>
      <c r="AD175" s="376"/>
      <c r="AE175" s="376"/>
      <c r="AF175" s="376"/>
      <c r="AG175" s="376"/>
      <c r="AH175" s="376"/>
      <c r="AI175" s="376"/>
      <c r="AJ175" s="376"/>
      <c r="AK175" s="376"/>
      <c r="AL175" s="376"/>
      <c r="AM175" s="376"/>
      <c r="AN175" s="376"/>
      <c r="AO175" s="376"/>
      <c r="AP175" s="376"/>
      <c r="AQ175" s="376"/>
      <c r="AR175" s="376"/>
      <c r="AS175" s="376"/>
      <c r="AT175" s="376"/>
      <c r="AU175" s="376"/>
      <c r="AV175" s="376"/>
      <c r="AW175" s="376"/>
      <c r="AX175" s="376"/>
      <c r="AY175" s="376"/>
      <c r="AZ175" s="376"/>
      <c r="BA175" s="376"/>
      <c r="BB175" s="376"/>
      <c r="BC175" s="376"/>
      <c r="BD175" s="376"/>
      <c r="BE175" s="376"/>
      <c r="BF175" s="376"/>
      <c r="BG175" s="376"/>
      <c r="BH175" s="376"/>
      <c r="BI175" s="376"/>
      <c r="BJ175" s="376"/>
      <c r="BK175" s="376"/>
      <c r="BL175" s="376"/>
      <c r="BM175" s="376"/>
      <c r="BN175" s="376"/>
      <c r="BO175" s="376"/>
      <c r="BP175" s="376"/>
      <c r="BQ175" s="376"/>
      <c r="BR175" s="376"/>
      <c r="BS175" s="376"/>
      <c r="BT175" s="376"/>
      <c r="BU175" s="376"/>
      <c r="BV175" s="376"/>
      <c r="BW175" s="376"/>
      <c r="BX175" s="376"/>
      <c r="BY175" s="376"/>
      <c r="BZ175" s="376"/>
      <c r="CA175" s="376"/>
      <c r="CB175" s="376"/>
      <c r="CC175" s="376"/>
      <c r="CD175" s="376"/>
      <c r="CE175" s="376"/>
      <c r="CF175" s="376"/>
      <c r="CG175" s="376"/>
      <c r="CH175" s="376"/>
      <c r="CI175" s="376"/>
      <c r="CJ175" s="376"/>
      <c r="CK175" s="376"/>
      <c r="CL175" s="376"/>
      <c r="CM175" s="376"/>
      <c r="CN175" s="376"/>
      <c r="CO175" s="376"/>
      <c r="CP175" s="376"/>
      <c r="CQ175" s="376"/>
      <c r="CR175" s="376"/>
      <c r="CS175" s="376"/>
      <c r="CT175" s="376"/>
      <c r="CU175" s="376"/>
      <c r="CV175" s="376"/>
      <c r="CW175" s="376"/>
      <c r="CX175" s="376"/>
      <c r="CY175" s="376"/>
      <c r="CZ175" s="376"/>
      <c r="DA175" s="376"/>
      <c r="DB175" s="376"/>
      <c r="DC175" s="376"/>
      <c r="DD175" s="376"/>
      <c r="DE175" s="376"/>
      <c r="DF175" s="376"/>
      <c r="DG175" s="376"/>
      <c r="DH175" s="376"/>
      <c r="DI175" s="376"/>
      <c r="DJ175" s="376"/>
      <c r="DK175" s="376"/>
      <c r="DL175" s="376"/>
      <c r="DM175" s="376"/>
      <c r="DN175" s="376"/>
      <c r="DO175" s="376"/>
      <c r="DP175" s="376"/>
      <c r="DQ175" s="376"/>
      <c r="DR175" s="376"/>
      <c r="DS175" s="376"/>
      <c r="DT175" s="376"/>
      <c r="DU175" s="376"/>
      <c r="DV175" s="376"/>
      <c r="DW175" s="376"/>
      <c r="DX175" s="376"/>
      <c r="DY175" s="376"/>
      <c r="DZ175" s="376"/>
      <c r="EA175" s="376"/>
      <c r="EB175" s="376"/>
      <c r="EC175" s="376"/>
      <c r="ED175" s="376"/>
      <c r="EE175" s="376"/>
      <c r="EF175" s="376"/>
      <c r="EG175" s="376"/>
      <c r="EH175" s="376"/>
      <c r="EI175" s="376"/>
      <c r="EJ175" s="376"/>
      <c r="EK175" s="376"/>
      <c r="EL175" s="376"/>
      <c r="EM175" s="376"/>
      <c r="EN175" s="376"/>
      <c r="EO175" s="376"/>
      <c r="EP175" s="376"/>
      <c r="EQ175" s="376"/>
      <c r="ER175" s="376"/>
    </row>
    <row r="176" spans="1:148">
      <c r="A176" s="376"/>
      <c r="B176" s="376"/>
      <c r="C176" s="376"/>
      <c r="D176" s="376"/>
      <c r="E176" s="376"/>
      <c r="F176" s="376"/>
      <c r="G176" s="376"/>
      <c r="H176" s="376"/>
      <c r="I176" s="376"/>
      <c r="J176" s="376"/>
      <c r="K176" s="376"/>
      <c r="L176" s="376"/>
      <c r="M176" s="376"/>
      <c r="N176" s="376"/>
      <c r="O176" s="376"/>
      <c r="P176" s="376"/>
      <c r="Q176" s="376"/>
      <c r="R176" s="376"/>
      <c r="S176" s="376"/>
      <c r="T176" s="376"/>
      <c r="U176" s="376"/>
      <c r="V176" s="376"/>
      <c r="W176" s="376"/>
      <c r="X176" s="376"/>
      <c r="Y176" s="376"/>
      <c r="Z176" s="376"/>
      <c r="AA176" s="376"/>
      <c r="AB176" s="376"/>
      <c r="AC176" s="376"/>
      <c r="AD176" s="376"/>
      <c r="AE176" s="376"/>
      <c r="AF176" s="376"/>
      <c r="AG176" s="376"/>
      <c r="AH176" s="376"/>
      <c r="AI176" s="376"/>
      <c r="AJ176" s="376"/>
      <c r="AK176" s="376"/>
      <c r="AL176" s="376"/>
      <c r="AM176" s="376"/>
      <c r="AN176" s="376"/>
      <c r="AO176" s="376"/>
      <c r="AP176" s="376"/>
      <c r="AQ176" s="376"/>
      <c r="AR176" s="376"/>
      <c r="AS176" s="376"/>
      <c r="AT176" s="376"/>
      <c r="AU176" s="376"/>
      <c r="AV176" s="376"/>
      <c r="AW176" s="376"/>
      <c r="AX176" s="376"/>
      <c r="AY176" s="376"/>
      <c r="AZ176" s="376"/>
      <c r="BA176" s="376"/>
      <c r="BB176" s="376"/>
      <c r="BC176" s="376"/>
      <c r="BD176" s="376"/>
      <c r="BE176" s="376"/>
      <c r="BF176" s="376"/>
      <c r="BG176" s="376"/>
      <c r="BH176" s="376"/>
      <c r="BI176" s="376"/>
      <c r="BJ176" s="376"/>
      <c r="BK176" s="376"/>
      <c r="BL176" s="376"/>
      <c r="BM176" s="376"/>
      <c r="BN176" s="376"/>
      <c r="BO176" s="376"/>
      <c r="BP176" s="376"/>
      <c r="BQ176" s="376"/>
      <c r="BR176" s="376"/>
      <c r="BS176" s="376"/>
      <c r="BT176" s="376"/>
      <c r="BU176" s="376"/>
      <c r="BV176" s="376"/>
      <c r="BW176" s="376"/>
      <c r="BX176" s="376"/>
      <c r="BY176" s="376"/>
      <c r="BZ176" s="376"/>
      <c r="CA176" s="376"/>
      <c r="CB176" s="376"/>
      <c r="CC176" s="376"/>
      <c r="CD176" s="376"/>
      <c r="CE176" s="376"/>
      <c r="CF176" s="376"/>
      <c r="CG176" s="376"/>
      <c r="CH176" s="376"/>
      <c r="CI176" s="376"/>
      <c r="CJ176" s="376"/>
      <c r="CK176" s="376"/>
      <c r="CL176" s="376"/>
      <c r="CM176" s="376"/>
      <c r="CN176" s="376"/>
      <c r="CO176" s="376"/>
      <c r="CP176" s="376"/>
      <c r="CQ176" s="376"/>
      <c r="CR176" s="376"/>
      <c r="CS176" s="376"/>
      <c r="CT176" s="376"/>
      <c r="CU176" s="376"/>
      <c r="CV176" s="376"/>
      <c r="CW176" s="376"/>
      <c r="CX176" s="376"/>
      <c r="CY176" s="376"/>
      <c r="CZ176" s="376"/>
      <c r="DA176" s="376"/>
      <c r="DB176" s="376"/>
      <c r="DC176" s="376"/>
      <c r="DD176" s="376"/>
      <c r="DE176" s="376"/>
      <c r="DF176" s="376"/>
      <c r="DG176" s="376"/>
      <c r="DH176" s="376"/>
      <c r="DI176" s="376"/>
      <c r="DJ176" s="376"/>
      <c r="DK176" s="376"/>
      <c r="DL176" s="376"/>
      <c r="DM176" s="376"/>
      <c r="DN176" s="376"/>
      <c r="DO176" s="376"/>
      <c r="DP176" s="376"/>
      <c r="DQ176" s="376"/>
      <c r="DR176" s="376"/>
      <c r="DS176" s="376"/>
      <c r="DT176" s="376"/>
      <c r="DU176" s="376"/>
      <c r="DV176" s="376"/>
      <c r="DW176" s="376"/>
      <c r="DX176" s="376"/>
      <c r="DY176" s="376"/>
      <c r="DZ176" s="376"/>
      <c r="EA176" s="376"/>
      <c r="EB176" s="376"/>
      <c r="EC176" s="376"/>
      <c r="ED176" s="376"/>
      <c r="EE176" s="376"/>
      <c r="EF176" s="376"/>
      <c r="EG176" s="376"/>
      <c r="EH176" s="376"/>
      <c r="EI176" s="376"/>
      <c r="EJ176" s="376"/>
      <c r="EK176" s="376"/>
      <c r="EL176" s="376"/>
      <c r="EM176" s="376"/>
      <c r="EN176" s="376"/>
      <c r="EO176" s="376"/>
      <c r="EP176" s="376"/>
      <c r="EQ176" s="376"/>
      <c r="ER176" s="376"/>
    </row>
    <row r="177" spans="1:148">
      <c r="A177" s="376"/>
      <c r="B177" s="376"/>
      <c r="C177" s="376"/>
      <c r="D177" s="376"/>
      <c r="E177" s="376"/>
      <c r="F177" s="376"/>
      <c r="G177" s="376"/>
      <c r="H177" s="376"/>
      <c r="I177" s="376"/>
      <c r="J177" s="376"/>
      <c r="K177" s="376"/>
      <c r="L177" s="376"/>
      <c r="M177" s="376"/>
      <c r="N177" s="376"/>
      <c r="O177" s="376"/>
      <c r="P177" s="376"/>
      <c r="Q177" s="376"/>
      <c r="R177" s="376"/>
      <c r="S177" s="376"/>
      <c r="T177" s="376"/>
      <c r="U177" s="376"/>
      <c r="V177" s="376"/>
      <c r="W177" s="376"/>
      <c r="X177" s="376"/>
      <c r="Y177" s="376"/>
      <c r="Z177" s="376"/>
      <c r="AA177" s="376"/>
      <c r="AB177" s="376"/>
      <c r="AC177" s="376"/>
      <c r="AD177" s="376"/>
      <c r="AE177" s="376"/>
      <c r="AF177" s="376"/>
      <c r="AG177" s="376"/>
      <c r="AH177" s="376"/>
      <c r="AI177" s="376"/>
      <c r="AJ177" s="376"/>
      <c r="AK177" s="376"/>
      <c r="AL177" s="376"/>
      <c r="AM177" s="376"/>
      <c r="AN177" s="376"/>
      <c r="AO177" s="376"/>
      <c r="AP177" s="376"/>
      <c r="AQ177" s="376"/>
      <c r="AR177" s="376"/>
      <c r="AS177" s="376"/>
      <c r="AT177" s="376"/>
      <c r="AU177" s="376"/>
      <c r="AV177" s="376"/>
      <c r="AW177" s="376"/>
      <c r="AX177" s="376"/>
      <c r="AY177" s="376"/>
      <c r="AZ177" s="376"/>
      <c r="BA177" s="376"/>
      <c r="BB177" s="376"/>
      <c r="BC177" s="376"/>
      <c r="BD177" s="376"/>
      <c r="BE177" s="376"/>
      <c r="BF177" s="376"/>
      <c r="BG177" s="376"/>
      <c r="BH177" s="376"/>
      <c r="BI177" s="376"/>
      <c r="BJ177" s="376"/>
      <c r="BK177" s="376"/>
      <c r="BL177" s="376"/>
      <c r="BM177" s="376"/>
      <c r="BN177" s="376"/>
      <c r="BO177" s="376"/>
      <c r="BP177" s="376"/>
      <c r="BQ177" s="376"/>
      <c r="BR177" s="376"/>
      <c r="BS177" s="376"/>
      <c r="BT177" s="376"/>
      <c r="BU177" s="376"/>
      <c r="BV177" s="376"/>
      <c r="BW177" s="376"/>
      <c r="BX177" s="376"/>
      <c r="BY177" s="376"/>
      <c r="BZ177" s="376"/>
      <c r="CA177" s="376"/>
      <c r="CB177" s="376"/>
      <c r="CC177" s="376"/>
      <c r="CD177" s="376"/>
      <c r="CE177" s="376"/>
      <c r="CF177" s="376"/>
      <c r="CG177" s="376"/>
      <c r="CH177" s="376"/>
      <c r="CI177" s="376"/>
      <c r="CJ177" s="376"/>
      <c r="CK177" s="376"/>
      <c r="CL177" s="376"/>
      <c r="CM177" s="376"/>
      <c r="CN177" s="376"/>
      <c r="CO177" s="376"/>
      <c r="CP177" s="376"/>
      <c r="CQ177" s="376"/>
      <c r="CR177" s="376"/>
      <c r="CS177" s="376"/>
      <c r="CT177" s="376"/>
      <c r="CU177" s="376"/>
      <c r="CV177" s="376"/>
      <c r="CW177" s="376"/>
      <c r="CX177" s="376"/>
      <c r="CY177" s="376"/>
      <c r="CZ177" s="376"/>
      <c r="DA177" s="376"/>
      <c r="DB177" s="376"/>
      <c r="DC177" s="376"/>
      <c r="DD177" s="376"/>
      <c r="DE177" s="376"/>
      <c r="DF177" s="376"/>
      <c r="DG177" s="376"/>
      <c r="DH177" s="376"/>
      <c r="DI177" s="376"/>
      <c r="DJ177" s="376"/>
      <c r="DK177" s="376"/>
      <c r="DL177" s="376"/>
      <c r="DM177" s="376"/>
      <c r="DN177" s="376"/>
      <c r="DO177" s="376"/>
      <c r="DP177" s="376"/>
      <c r="DQ177" s="376"/>
      <c r="DR177" s="376"/>
      <c r="DS177" s="376"/>
      <c r="DT177" s="376"/>
      <c r="DU177" s="376"/>
      <c r="DV177" s="376"/>
      <c r="DW177" s="376"/>
      <c r="DX177" s="376"/>
      <c r="DY177" s="376"/>
      <c r="DZ177" s="376"/>
      <c r="EA177" s="376"/>
      <c r="EB177" s="376"/>
      <c r="EC177" s="376"/>
      <c r="ED177" s="376"/>
      <c r="EE177" s="376"/>
      <c r="EF177" s="376"/>
      <c r="EG177" s="376"/>
      <c r="EH177" s="376"/>
      <c r="EI177" s="376"/>
      <c r="EJ177" s="376"/>
      <c r="EK177" s="376"/>
      <c r="EL177" s="376"/>
      <c r="EM177" s="376"/>
      <c r="EN177" s="376"/>
      <c r="EO177" s="376"/>
      <c r="EP177" s="376"/>
      <c r="EQ177" s="376"/>
      <c r="ER177" s="376"/>
    </row>
    <row r="178" spans="1:148">
      <c r="A178" s="376"/>
      <c r="B178" s="376"/>
      <c r="C178" s="376"/>
      <c r="D178" s="376"/>
      <c r="E178" s="376"/>
      <c r="F178" s="376"/>
      <c r="G178" s="376"/>
      <c r="H178" s="376"/>
      <c r="I178" s="376"/>
      <c r="J178" s="376"/>
      <c r="K178" s="376"/>
      <c r="L178" s="376"/>
      <c r="M178" s="376"/>
      <c r="N178" s="376"/>
      <c r="O178" s="376"/>
      <c r="P178" s="376"/>
      <c r="Q178" s="376"/>
      <c r="R178" s="376"/>
      <c r="S178" s="376"/>
      <c r="T178" s="376"/>
      <c r="U178" s="376"/>
      <c r="V178" s="376"/>
      <c r="W178" s="376"/>
      <c r="X178" s="376"/>
      <c r="Y178" s="376"/>
      <c r="Z178" s="376"/>
      <c r="AA178" s="376"/>
      <c r="AB178" s="376"/>
      <c r="AC178" s="376"/>
      <c r="AD178" s="376"/>
      <c r="AE178" s="376"/>
      <c r="AF178" s="376"/>
      <c r="AG178" s="376"/>
      <c r="AH178" s="376"/>
      <c r="AI178" s="376"/>
      <c r="AJ178" s="376"/>
      <c r="AK178" s="376"/>
      <c r="AL178" s="376"/>
      <c r="AM178" s="376"/>
      <c r="AN178" s="376"/>
      <c r="AO178" s="376"/>
      <c r="AP178" s="376"/>
      <c r="AQ178" s="376"/>
      <c r="AR178" s="376"/>
      <c r="AS178" s="376"/>
      <c r="AT178" s="376"/>
      <c r="AU178" s="376"/>
      <c r="AV178" s="376"/>
      <c r="AW178" s="376"/>
      <c r="AX178" s="376"/>
      <c r="AY178" s="376"/>
      <c r="AZ178" s="376"/>
      <c r="BA178" s="376"/>
      <c r="BB178" s="376"/>
      <c r="BC178" s="376"/>
      <c r="BD178" s="376"/>
      <c r="BE178" s="376"/>
      <c r="BF178" s="376"/>
      <c r="BG178" s="376"/>
      <c r="BH178" s="376"/>
      <c r="BI178" s="376"/>
      <c r="BJ178" s="376"/>
      <c r="BK178" s="376"/>
      <c r="BL178" s="376"/>
      <c r="BM178" s="376"/>
      <c r="BN178" s="376"/>
      <c r="BO178" s="376"/>
      <c r="BP178" s="376"/>
      <c r="BQ178" s="376"/>
      <c r="BR178" s="376"/>
      <c r="BS178" s="376"/>
      <c r="BT178" s="376"/>
      <c r="BU178" s="376"/>
      <c r="BV178" s="376"/>
      <c r="BW178" s="376"/>
      <c r="BX178" s="376"/>
      <c r="BY178" s="376"/>
      <c r="BZ178" s="376"/>
      <c r="CA178" s="376"/>
      <c r="CB178" s="376"/>
      <c r="CC178" s="376"/>
      <c r="CD178" s="376"/>
      <c r="CE178" s="376"/>
      <c r="CF178" s="376"/>
      <c r="CG178" s="376"/>
      <c r="CH178" s="376"/>
      <c r="CI178" s="376"/>
      <c r="CJ178" s="376"/>
      <c r="CK178" s="376"/>
      <c r="CL178" s="376"/>
      <c r="CM178" s="376"/>
      <c r="CN178" s="376"/>
      <c r="CO178" s="376"/>
      <c r="CP178" s="376"/>
      <c r="CQ178" s="376"/>
      <c r="CR178" s="376"/>
      <c r="CS178" s="376"/>
      <c r="CT178" s="376"/>
      <c r="CU178" s="376"/>
      <c r="CV178" s="376"/>
      <c r="CW178" s="376"/>
      <c r="CX178" s="376"/>
      <c r="CY178" s="376"/>
      <c r="CZ178" s="376"/>
      <c r="DA178" s="376"/>
      <c r="DB178" s="376"/>
      <c r="DC178" s="376"/>
      <c r="DD178" s="376"/>
      <c r="DE178" s="376"/>
      <c r="DF178" s="376"/>
      <c r="DG178" s="376"/>
      <c r="DH178" s="376"/>
      <c r="DI178" s="376"/>
      <c r="DJ178" s="376"/>
      <c r="DK178" s="376"/>
      <c r="DL178" s="376"/>
      <c r="DM178" s="376"/>
      <c r="DN178" s="376"/>
      <c r="DO178" s="376"/>
      <c r="DP178" s="376"/>
      <c r="DQ178" s="376"/>
      <c r="DR178" s="376"/>
      <c r="DS178" s="376"/>
      <c r="DT178" s="376"/>
      <c r="DU178" s="376"/>
      <c r="DV178" s="376"/>
      <c r="DW178" s="376"/>
      <c r="DX178" s="376"/>
      <c r="DY178" s="376"/>
      <c r="DZ178" s="376"/>
      <c r="EA178" s="376"/>
      <c r="EB178" s="376"/>
      <c r="EC178" s="376"/>
      <c r="ED178" s="376"/>
      <c r="EE178" s="376"/>
      <c r="EF178" s="376"/>
      <c r="EG178" s="376"/>
      <c r="EH178" s="376"/>
      <c r="EI178" s="376"/>
      <c r="EJ178" s="376"/>
      <c r="EK178" s="376"/>
      <c r="EL178" s="376"/>
      <c r="EM178" s="376"/>
      <c r="EN178" s="376"/>
      <c r="EO178" s="376"/>
      <c r="EP178" s="376"/>
      <c r="EQ178" s="376"/>
      <c r="ER178" s="376"/>
    </row>
    <row r="179" spans="1:148">
      <c r="A179" s="376"/>
      <c r="B179" s="376"/>
      <c r="C179" s="376"/>
      <c r="D179" s="376"/>
      <c r="E179" s="376"/>
      <c r="F179" s="376"/>
      <c r="G179" s="376"/>
      <c r="H179" s="376"/>
      <c r="I179" s="376"/>
      <c r="J179" s="376"/>
      <c r="K179" s="376"/>
      <c r="L179" s="376"/>
      <c r="M179" s="376"/>
      <c r="N179" s="376"/>
      <c r="O179" s="376"/>
      <c r="P179" s="376"/>
      <c r="Q179" s="376"/>
      <c r="R179" s="376"/>
      <c r="S179" s="376"/>
      <c r="T179" s="376"/>
      <c r="U179" s="376"/>
      <c r="V179" s="376"/>
      <c r="W179" s="376"/>
      <c r="X179" s="376"/>
      <c r="Y179" s="376"/>
      <c r="Z179" s="376"/>
      <c r="AA179" s="376"/>
      <c r="AB179" s="376"/>
      <c r="AC179" s="376"/>
      <c r="AD179" s="376"/>
      <c r="AE179" s="376"/>
      <c r="AF179" s="376"/>
      <c r="AG179" s="376"/>
      <c r="AH179" s="376"/>
      <c r="AI179" s="376"/>
      <c r="AJ179" s="376"/>
      <c r="AK179" s="376"/>
      <c r="AL179" s="376"/>
      <c r="AM179" s="376"/>
      <c r="AN179" s="376"/>
      <c r="AO179" s="376"/>
      <c r="AP179" s="376"/>
      <c r="AQ179" s="376"/>
      <c r="AR179" s="376"/>
      <c r="AS179" s="376"/>
      <c r="AT179" s="376"/>
      <c r="AU179" s="376"/>
      <c r="AV179" s="376"/>
      <c r="AW179" s="376"/>
      <c r="AX179" s="376"/>
      <c r="AY179" s="376"/>
      <c r="AZ179" s="376"/>
      <c r="BA179" s="376"/>
      <c r="BB179" s="376"/>
      <c r="BC179" s="376"/>
      <c r="BD179" s="376"/>
      <c r="BE179" s="376"/>
      <c r="BF179" s="376"/>
      <c r="BG179" s="376"/>
      <c r="BH179" s="376"/>
      <c r="BI179" s="376"/>
      <c r="BJ179" s="376"/>
      <c r="BK179" s="376"/>
      <c r="BL179" s="376"/>
      <c r="BM179" s="376"/>
      <c r="BN179" s="376"/>
      <c r="BO179" s="376"/>
      <c r="BP179" s="376"/>
      <c r="BQ179" s="376"/>
      <c r="BR179" s="376"/>
      <c r="BS179" s="376"/>
      <c r="BT179" s="376"/>
      <c r="BU179" s="376"/>
      <c r="BV179" s="376"/>
      <c r="BW179" s="376"/>
      <c r="BX179" s="376"/>
      <c r="BY179" s="376"/>
      <c r="BZ179" s="376"/>
      <c r="CA179" s="376"/>
      <c r="CB179" s="376"/>
      <c r="CC179" s="376"/>
      <c r="CD179" s="376"/>
      <c r="CE179" s="376"/>
      <c r="CF179" s="376"/>
      <c r="CG179" s="376"/>
      <c r="CH179" s="376"/>
      <c r="CI179" s="376"/>
      <c r="CJ179" s="376"/>
      <c r="CK179" s="376"/>
      <c r="CL179" s="376"/>
      <c r="CM179" s="376"/>
      <c r="CN179" s="376"/>
      <c r="CO179" s="376"/>
      <c r="CP179" s="376"/>
      <c r="CQ179" s="376"/>
      <c r="CR179" s="376"/>
      <c r="CS179" s="376"/>
      <c r="CT179" s="376"/>
      <c r="CU179" s="376"/>
      <c r="CV179" s="376"/>
      <c r="CW179" s="376"/>
      <c r="CX179" s="376"/>
      <c r="CY179" s="376"/>
      <c r="CZ179" s="376"/>
      <c r="DA179" s="376"/>
      <c r="DB179" s="376"/>
      <c r="DC179" s="376"/>
      <c r="DD179" s="376"/>
      <c r="DE179" s="376"/>
      <c r="DF179" s="376"/>
      <c r="DG179" s="376"/>
      <c r="DH179" s="376"/>
      <c r="DI179" s="376"/>
      <c r="DJ179" s="376"/>
      <c r="DK179" s="376"/>
      <c r="DL179" s="376"/>
      <c r="DM179" s="376"/>
      <c r="DN179" s="376"/>
      <c r="DO179" s="376"/>
      <c r="DP179" s="376"/>
      <c r="DQ179" s="376"/>
      <c r="DR179" s="376"/>
      <c r="DS179" s="376"/>
      <c r="DT179" s="376"/>
      <c r="DU179" s="376"/>
      <c r="DV179" s="376"/>
      <c r="DW179" s="376"/>
      <c r="DX179" s="376"/>
      <c r="DY179" s="376"/>
      <c r="DZ179" s="376"/>
      <c r="EA179" s="376"/>
      <c r="EB179" s="376"/>
      <c r="EC179" s="376"/>
      <c r="ED179" s="376"/>
      <c r="EE179" s="376"/>
      <c r="EF179" s="376"/>
      <c r="EG179" s="376"/>
      <c r="EH179" s="376"/>
      <c r="EI179" s="376"/>
      <c r="EJ179" s="376"/>
      <c r="EK179" s="376"/>
      <c r="EL179" s="376"/>
      <c r="EM179" s="376"/>
      <c r="EN179" s="376"/>
      <c r="EO179" s="376"/>
      <c r="EP179" s="376"/>
      <c r="EQ179" s="376"/>
      <c r="ER179" s="376"/>
    </row>
    <row r="180" spans="1:148">
      <c r="A180" s="376"/>
      <c r="B180" s="376"/>
      <c r="C180" s="376"/>
      <c r="D180" s="376"/>
      <c r="E180" s="376"/>
      <c r="F180" s="376"/>
      <c r="G180" s="376"/>
      <c r="H180" s="376"/>
      <c r="I180" s="376"/>
      <c r="J180" s="376"/>
      <c r="K180" s="376"/>
      <c r="L180" s="376"/>
      <c r="M180" s="376"/>
      <c r="N180" s="376"/>
      <c r="O180" s="376"/>
      <c r="P180" s="376"/>
      <c r="Q180" s="376"/>
      <c r="R180" s="376"/>
      <c r="S180" s="376"/>
      <c r="T180" s="376"/>
      <c r="U180" s="376"/>
      <c r="V180" s="376"/>
      <c r="W180" s="376"/>
      <c r="X180" s="376"/>
      <c r="Y180" s="376"/>
      <c r="Z180" s="376"/>
      <c r="AA180" s="376"/>
      <c r="AB180" s="376"/>
      <c r="AC180" s="376"/>
      <c r="AD180" s="376"/>
      <c r="AE180" s="376"/>
      <c r="AF180" s="376"/>
      <c r="AG180" s="376"/>
      <c r="AH180" s="376"/>
      <c r="AI180" s="376"/>
      <c r="AJ180" s="376"/>
      <c r="AK180" s="376"/>
      <c r="AL180" s="376"/>
      <c r="AM180" s="376"/>
      <c r="AN180" s="376"/>
      <c r="AO180" s="376"/>
      <c r="AP180" s="376"/>
      <c r="AQ180" s="376"/>
      <c r="AR180" s="376"/>
      <c r="AS180" s="376"/>
      <c r="AT180" s="376"/>
      <c r="AU180" s="376"/>
      <c r="AV180" s="376"/>
      <c r="AW180" s="376"/>
      <c r="AX180" s="376"/>
      <c r="AY180" s="376"/>
      <c r="AZ180" s="376"/>
      <c r="BA180" s="376"/>
      <c r="BB180" s="376"/>
      <c r="BC180" s="376"/>
      <c r="BD180" s="376"/>
      <c r="BE180" s="376"/>
      <c r="BF180" s="376"/>
      <c r="BG180" s="376"/>
      <c r="BH180" s="376"/>
      <c r="BI180" s="376"/>
      <c r="BJ180" s="376"/>
      <c r="BK180" s="376"/>
      <c r="BL180" s="376"/>
      <c r="BM180" s="376"/>
      <c r="BN180" s="376"/>
      <c r="BO180" s="376"/>
      <c r="BP180" s="376"/>
      <c r="BQ180" s="376"/>
      <c r="BR180" s="376"/>
      <c r="BS180" s="376"/>
      <c r="BT180" s="376"/>
      <c r="BU180" s="376"/>
      <c r="BV180" s="376"/>
      <c r="BW180" s="376"/>
      <c r="BX180" s="376"/>
      <c r="BY180" s="376"/>
      <c r="BZ180" s="376"/>
      <c r="CA180" s="376"/>
      <c r="CB180" s="376"/>
      <c r="CC180" s="376"/>
      <c r="CD180" s="376"/>
      <c r="CE180" s="376"/>
      <c r="CF180" s="376"/>
      <c r="CG180" s="376"/>
      <c r="CH180" s="376"/>
      <c r="CI180" s="376"/>
      <c r="CJ180" s="376"/>
      <c r="CK180" s="376"/>
      <c r="CL180" s="376"/>
      <c r="CM180" s="376"/>
      <c r="CN180" s="376"/>
      <c r="CO180" s="376"/>
      <c r="CP180" s="376"/>
      <c r="CQ180" s="376"/>
      <c r="CR180" s="376"/>
      <c r="CS180" s="376"/>
      <c r="CT180" s="376"/>
      <c r="CU180" s="376"/>
      <c r="CV180" s="376"/>
      <c r="CW180" s="376"/>
      <c r="CX180" s="376"/>
      <c r="CY180" s="376"/>
      <c r="CZ180" s="376"/>
      <c r="DA180" s="376"/>
      <c r="DB180" s="376"/>
      <c r="DC180" s="376"/>
      <c r="DD180" s="376"/>
      <c r="DE180" s="376"/>
      <c r="DF180" s="376"/>
      <c r="DG180" s="376"/>
      <c r="DH180" s="376"/>
      <c r="DI180" s="376"/>
      <c r="DJ180" s="376"/>
      <c r="DK180" s="376"/>
      <c r="DL180" s="376"/>
      <c r="DM180" s="376"/>
      <c r="DN180" s="376"/>
      <c r="DO180" s="376"/>
      <c r="DP180" s="376"/>
      <c r="DQ180" s="376"/>
      <c r="DR180" s="376"/>
      <c r="DS180" s="376"/>
      <c r="DT180" s="376"/>
      <c r="DU180" s="376"/>
      <c r="DV180" s="376"/>
      <c r="DW180" s="376"/>
      <c r="DX180" s="376"/>
      <c r="DY180" s="376"/>
      <c r="DZ180" s="376"/>
      <c r="EA180" s="376"/>
      <c r="EB180" s="376"/>
      <c r="EC180" s="376"/>
      <c r="ED180" s="376"/>
      <c r="EE180" s="376"/>
      <c r="EF180" s="376"/>
      <c r="EG180" s="376"/>
      <c r="EH180" s="376"/>
      <c r="EI180" s="376"/>
      <c r="EJ180" s="376"/>
      <c r="EK180" s="376"/>
      <c r="EL180" s="376"/>
      <c r="EM180" s="376"/>
      <c r="EN180" s="376"/>
      <c r="EO180" s="376"/>
      <c r="EP180" s="376"/>
      <c r="EQ180" s="376"/>
      <c r="ER180" s="376"/>
    </row>
    <row r="181" spans="1:148">
      <c r="A181" s="376"/>
      <c r="B181" s="376"/>
      <c r="C181" s="376"/>
      <c r="D181" s="376"/>
      <c r="E181" s="376"/>
      <c r="F181" s="376"/>
      <c r="G181" s="376"/>
      <c r="H181" s="376"/>
      <c r="I181" s="376"/>
      <c r="J181" s="376"/>
      <c r="K181" s="376"/>
      <c r="L181" s="376"/>
      <c r="M181" s="376"/>
      <c r="N181" s="376"/>
      <c r="O181" s="376"/>
      <c r="P181" s="376"/>
      <c r="Q181" s="376"/>
      <c r="R181" s="376"/>
      <c r="S181" s="376"/>
      <c r="T181" s="376"/>
      <c r="U181" s="376"/>
      <c r="V181" s="376"/>
      <c r="W181" s="376"/>
      <c r="X181" s="376"/>
      <c r="Y181" s="376"/>
      <c r="Z181" s="376"/>
      <c r="AA181" s="376"/>
      <c r="AB181" s="376"/>
      <c r="AC181" s="376"/>
      <c r="AD181" s="376"/>
      <c r="AE181" s="376"/>
      <c r="AF181" s="376"/>
      <c r="AG181" s="376"/>
      <c r="AH181" s="376"/>
      <c r="AI181" s="376"/>
      <c r="AJ181" s="376"/>
      <c r="AK181" s="376"/>
      <c r="AL181" s="376"/>
      <c r="AM181" s="376"/>
      <c r="AN181" s="376"/>
      <c r="AO181" s="376"/>
      <c r="AP181" s="376"/>
      <c r="AQ181" s="376"/>
      <c r="AR181" s="376"/>
      <c r="AS181" s="376"/>
      <c r="AT181" s="376"/>
      <c r="AU181" s="376"/>
      <c r="AV181" s="376"/>
      <c r="AW181" s="376"/>
      <c r="AX181" s="376"/>
      <c r="AY181" s="376"/>
      <c r="AZ181" s="376"/>
      <c r="BA181" s="376"/>
      <c r="BB181" s="376"/>
      <c r="BC181" s="376"/>
      <c r="BD181" s="376"/>
      <c r="BE181" s="376"/>
      <c r="BF181" s="376"/>
      <c r="BG181" s="376"/>
      <c r="BH181" s="376"/>
      <c r="BI181" s="376"/>
      <c r="BJ181" s="376"/>
      <c r="BK181" s="376"/>
      <c r="BL181" s="376"/>
      <c r="BM181" s="376"/>
      <c r="BN181" s="376"/>
      <c r="BO181" s="376"/>
      <c r="BP181" s="376"/>
      <c r="BQ181" s="376"/>
      <c r="BR181" s="376"/>
      <c r="BS181" s="376"/>
      <c r="BT181" s="376"/>
      <c r="BU181" s="376"/>
      <c r="BV181" s="376"/>
      <c r="BW181" s="376"/>
      <c r="BX181" s="376"/>
      <c r="BY181" s="376"/>
      <c r="BZ181" s="376"/>
      <c r="CA181" s="376"/>
      <c r="CB181" s="376"/>
      <c r="CC181" s="376"/>
      <c r="CD181" s="376"/>
      <c r="CE181" s="376"/>
      <c r="CF181" s="376"/>
      <c r="CG181" s="376"/>
      <c r="CH181" s="376"/>
      <c r="CI181" s="376"/>
      <c r="CJ181" s="376"/>
      <c r="CK181" s="376"/>
      <c r="CL181" s="376"/>
      <c r="CM181" s="376"/>
      <c r="CN181" s="376"/>
      <c r="CO181" s="376"/>
      <c r="CP181" s="376"/>
      <c r="CQ181" s="376"/>
      <c r="CR181" s="376"/>
      <c r="CS181" s="376"/>
      <c r="CT181" s="376"/>
      <c r="CU181" s="376"/>
      <c r="CV181" s="376"/>
      <c r="CW181" s="376"/>
      <c r="CX181" s="376"/>
      <c r="CY181" s="376"/>
      <c r="CZ181" s="376"/>
      <c r="DA181" s="376"/>
      <c r="DB181" s="376"/>
      <c r="DC181" s="376"/>
      <c r="DD181" s="376"/>
      <c r="DE181" s="376"/>
      <c r="DF181" s="376"/>
      <c r="DG181" s="376"/>
      <c r="DH181" s="376"/>
      <c r="DI181" s="376"/>
      <c r="DJ181" s="376"/>
      <c r="DK181" s="376"/>
      <c r="DL181" s="376"/>
      <c r="DM181" s="376"/>
      <c r="DN181" s="376"/>
      <c r="DO181" s="376"/>
      <c r="DP181" s="376"/>
      <c r="DQ181" s="376"/>
      <c r="DR181" s="376"/>
      <c r="DS181" s="376"/>
      <c r="DT181" s="376"/>
      <c r="DU181" s="376"/>
      <c r="DV181" s="376"/>
      <c r="DW181" s="376"/>
      <c r="DX181" s="376"/>
      <c r="DY181" s="376"/>
      <c r="DZ181" s="376"/>
      <c r="EA181" s="376"/>
      <c r="EB181" s="376"/>
      <c r="EC181" s="376"/>
      <c r="ED181" s="376"/>
      <c r="EE181" s="376"/>
      <c r="EF181" s="376"/>
      <c r="EG181" s="376"/>
      <c r="EH181" s="376"/>
      <c r="EI181" s="376"/>
      <c r="EJ181" s="376"/>
      <c r="EK181" s="376"/>
      <c r="EL181" s="376"/>
      <c r="EM181" s="376"/>
      <c r="EN181" s="376"/>
      <c r="EO181" s="376"/>
      <c r="EP181" s="376"/>
      <c r="EQ181" s="376"/>
      <c r="ER181" s="376"/>
    </row>
    <row r="182" spans="1:148">
      <c r="A182" s="376"/>
      <c r="B182" s="376"/>
      <c r="C182" s="376"/>
      <c r="D182" s="376"/>
      <c r="E182" s="376"/>
      <c r="F182" s="376"/>
      <c r="G182" s="376"/>
      <c r="H182" s="376"/>
      <c r="I182" s="376"/>
      <c r="J182" s="376"/>
      <c r="K182" s="376"/>
      <c r="L182" s="376"/>
      <c r="M182" s="376"/>
      <c r="N182" s="376"/>
      <c r="O182" s="376"/>
      <c r="P182" s="376"/>
      <c r="Q182" s="376"/>
      <c r="R182" s="376"/>
      <c r="S182" s="376"/>
      <c r="T182" s="376"/>
      <c r="U182" s="376"/>
      <c r="V182" s="376"/>
      <c r="W182" s="376"/>
      <c r="X182" s="376"/>
      <c r="Y182" s="376"/>
      <c r="Z182" s="376"/>
      <c r="AA182" s="376"/>
      <c r="AB182" s="376"/>
      <c r="AC182" s="376"/>
      <c r="AD182" s="376"/>
      <c r="AE182" s="376"/>
      <c r="AF182" s="376"/>
      <c r="AG182" s="376"/>
      <c r="AH182" s="376"/>
      <c r="AI182" s="376"/>
      <c r="AJ182" s="376"/>
      <c r="AK182" s="376"/>
      <c r="AL182" s="376"/>
      <c r="AM182" s="376"/>
      <c r="AN182" s="376"/>
      <c r="AO182" s="376"/>
      <c r="AP182" s="376"/>
      <c r="AQ182" s="376"/>
      <c r="AR182" s="376"/>
      <c r="AS182" s="376"/>
      <c r="AT182" s="376"/>
      <c r="AU182" s="376"/>
      <c r="AV182" s="376"/>
      <c r="AW182" s="376"/>
      <c r="AX182" s="376"/>
      <c r="AY182" s="376"/>
      <c r="AZ182" s="376"/>
      <c r="BA182" s="376"/>
      <c r="BB182" s="376"/>
      <c r="BC182" s="376"/>
      <c r="BD182" s="376"/>
      <c r="BE182" s="376"/>
      <c r="BF182" s="376"/>
      <c r="BG182" s="376"/>
      <c r="BH182" s="376"/>
      <c r="BI182" s="376"/>
      <c r="BJ182" s="376"/>
      <c r="BK182" s="376"/>
      <c r="BL182" s="376"/>
      <c r="BM182" s="376"/>
      <c r="BN182" s="376"/>
      <c r="BO182" s="376"/>
      <c r="BP182" s="376"/>
      <c r="BQ182" s="376"/>
      <c r="BR182" s="376"/>
      <c r="BS182" s="376"/>
      <c r="BT182" s="376"/>
      <c r="BU182" s="376"/>
      <c r="BV182" s="376"/>
      <c r="BW182" s="376"/>
      <c r="BX182" s="376"/>
      <c r="BY182" s="376"/>
      <c r="BZ182" s="376"/>
      <c r="CA182" s="376"/>
      <c r="CB182" s="376"/>
      <c r="CC182" s="376"/>
      <c r="CD182" s="376"/>
      <c r="CE182" s="376"/>
      <c r="CF182" s="376"/>
      <c r="CG182" s="376"/>
      <c r="CH182" s="376"/>
      <c r="CI182" s="376"/>
      <c r="CJ182" s="376"/>
      <c r="CK182" s="376"/>
      <c r="CL182" s="376"/>
      <c r="CM182" s="376"/>
      <c r="CN182" s="376"/>
      <c r="CO182" s="376"/>
      <c r="CP182" s="376"/>
      <c r="CQ182" s="376"/>
      <c r="CR182" s="376"/>
      <c r="CS182" s="376"/>
      <c r="CT182" s="376"/>
      <c r="CU182" s="376"/>
      <c r="CV182" s="376"/>
      <c r="CW182" s="376"/>
      <c r="CX182" s="376"/>
      <c r="CY182" s="376"/>
      <c r="CZ182" s="376"/>
      <c r="DA182" s="376"/>
      <c r="DB182" s="376"/>
      <c r="DC182" s="376"/>
      <c r="DD182" s="376"/>
      <c r="DE182" s="376"/>
      <c r="DF182" s="376"/>
      <c r="DG182" s="376"/>
      <c r="DH182" s="376"/>
      <c r="DI182" s="376"/>
      <c r="DJ182" s="376"/>
      <c r="DK182" s="376"/>
      <c r="DL182" s="376"/>
      <c r="DM182" s="376"/>
      <c r="DN182" s="376"/>
      <c r="DO182" s="376"/>
      <c r="DP182" s="376"/>
      <c r="DQ182" s="376"/>
      <c r="DR182" s="376"/>
      <c r="DS182" s="376"/>
      <c r="DT182" s="376"/>
      <c r="DU182" s="376"/>
      <c r="DV182" s="376"/>
      <c r="DW182" s="376"/>
      <c r="DX182" s="376"/>
      <c r="DY182" s="376"/>
      <c r="DZ182" s="376"/>
      <c r="EA182" s="376"/>
      <c r="EB182" s="376"/>
      <c r="EC182" s="376"/>
      <c r="ED182" s="376"/>
      <c r="EE182" s="376"/>
      <c r="EF182" s="376"/>
      <c r="EG182" s="376"/>
      <c r="EH182" s="376"/>
      <c r="EI182" s="376"/>
      <c r="EJ182" s="376"/>
      <c r="EK182" s="376"/>
      <c r="EL182" s="376"/>
      <c r="EM182" s="376"/>
      <c r="EN182" s="376"/>
      <c r="EO182" s="376"/>
      <c r="EP182" s="376"/>
      <c r="EQ182" s="376"/>
      <c r="ER182" s="376"/>
    </row>
    <row r="183" spans="1:148">
      <c r="A183" s="376"/>
      <c r="B183" s="376"/>
      <c r="C183" s="376"/>
      <c r="D183" s="376"/>
      <c r="E183" s="376"/>
      <c r="F183" s="376"/>
      <c r="G183" s="376"/>
      <c r="H183" s="376"/>
      <c r="I183" s="376"/>
      <c r="J183" s="376"/>
      <c r="K183" s="376"/>
      <c r="L183" s="376"/>
      <c r="M183" s="376"/>
      <c r="N183" s="376"/>
      <c r="O183" s="376"/>
      <c r="P183" s="376"/>
      <c r="Q183" s="376"/>
      <c r="R183" s="376"/>
      <c r="S183" s="376"/>
      <c r="T183" s="376"/>
      <c r="U183" s="376"/>
      <c r="V183" s="376"/>
      <c r="W183" s="376"/>
      <c r="X183" s="376"/>
      <c r="Y183" s="376"/>
      <c r="Z183" s="376"/>
      <c r="AA183" s="376"/>
      <c r="AB183" s="376"/>
      <c r="AC183" s="376"/>
      <c r="AD183" s="376"/>
      <c r="AE183" s="376"/>
      <c r="AF183" s="376"/>
      <c r="AG183" s="376"/>
      <c r="AH183" s="376"/>
      <c r="AI183" s="376"/>
      <c r="AJ183" s="376"/>
      <c r="AK183" s="376"/>
      <c r="AL183" s="376"/>
      <c r="AM183" s="376"/>
      <c r="AN183" s="376"/>
      <c r="AO183" s="376"/>
      <c r="AP183" s="376"/>
      <c r="AQ183" s="376"/>
      <c r="AR183" s="376"/>
      <c r="AS183" s="376"/>
      <c r="AT183" s="376"/>
      <c r="AU183" s="376"/>
      <c r="AV183" s="376"/>
      <c r="AW183" s="376"/>
      <c r="AX183" s="376"/>
      <c r="AY183" s="376"/>
      <c r="AZ183" s="376"/>
      <c r="BA183" s="376"/>
      <c r="BB183" s="376"/>
      <c r="BC183" s="376"/>
      <c r="BD183" s="376"/>
      <c r="BE183" s="376"/>
      <c r="BF183" s="376"/>
      <c r="BG183" s="376"/>
      <c r="BH183" s="376"/>
      <c r="BI183" s="376"/>
      <c r="BJ183" s="376"/>
      <c r="BK183" s="376"/>
      <c r="BL183" s="376"/>
      <c r="BM183" s="376"/>
      <c r="BN183" s="376"/>
      <c r="BO183" s="376"/>
      <c r="BP183" s="376"/>
      <c r="BQ183" s="376"/>
      <c r="BR183" s="376"/>
      <c r="BS183" s="376"/>
      <c r="BT183" s="376"/>
      <c r="BU183" s="376"/>
      <c r="BV183" s="376"/>
      <c r="BW183" s="376"/>
      <c r="BX183" s="376"/>
      <c r="BY183" s="376"/>
      <c r="BZ183" s="376"/>
      <c r="CA183" s="376"/>
      <c r="CB183" s="376"/>
      <c r="CC183" s="376"/>
      <c r="CD183" s="376"/>
      <c r="CE183" s="376"/>
      <c r="CF183" s="376"/>
      <c r="CG183" s="376"/>
      <c r="CH183" s="376"/>
      <c r="CI183" s="376"/>
      <c r="CJ183" s="376"/>
      <c r="CK183" s="376"/>
      <c r="CL183" s="376"/>
      <c r="CM183" s="376"/>
      <c r="CN183" s="376"/>
      <c r="CO183" s="376"/>
      <c r="CP183" s="376"/>
      <c r="CQ183" s="376"/>
      <c r="CR183" s="376"/>
      <c r="CS183" s="376"/>
      <c r="CT183" s="376"/>
      <c r="CU183" s="376"/>
      <c r="CV183" s="376"/>
      <c r="CW183" s="376"/>
      <c r="CX183" s="376"/>
      <c r="CY183" s="376"/>
      <c r="CZ183" s="376"/>
      <c r="DA183" s="376"/>
      <c r="DB183" s="376"/>
      <c r="DC183" s="376"/>
      <c r="DD183" s="376"/>
      <c r="DE183" s="376"/>
      <c r="DF183" s="376"/>
      <c r="DG183" s="376"/>
      <c r="DH183" s="376"/>
      <c r="DI183" s="376"/>
      <c r="DJ183" s="376"/>
      <c r="DK183" s="376"/>
      <c r="DL183" s="376"/>
      <c r="DM183" s="376"/>
      <c r="DN183" s="376"/>
      <c r="DO183" s="376"/>
      <c r="DP183" s="376"/>
      <c r="DQ183" s="376"/>
      <c r="DR183" s="376"/>
      <c r="DS183" s="376"/>
      <c r="DT183" s="376"/>
      <c r="DU183" s="376"/>
      <c r="DV183" s="376"/>
      <c r="DW183" s="376"/>
      <c r="DX183" s="376"/>
      <c r="DY183" s="376"/>
      <c r="DZ183" s="376"/>
      <c r="EA183" s="376"/>
      <c r="EB183" s="376"/>
      <c r="EC183" s="376"/>
      <c r="ED183" s="376"/>
      <c r="EE183" s="376"/>
      <c r="EF183" s="376"/>
      <c r="EG183" s="376"/>
      <c r="EH183" s="376"/>
      <c r="EI183" s="376"/>
      <c r="EJ183" s="376"/>
      <c r="EK183" s="376"/>
      <c r="EL183" s="376"/>
      <c r="EM183" s="376"/>
      <c r="EN183" s="376"/>
      <c r="EO183" s="376"/>
      <c r="EP183" s="376"/>
      <c r="EQ183" s="376"/>
      <c r="ER183" s="376"/>
    </row>
    <row r="184" spans="1:148">
      <c r="A184" s="376"/>
      <c r="B184" s="376"/>
      <c r="C184" s="376"/>
      <c r="D184" s="376"/>
      <c r="E184" s="376"/>
      <c r="F184" s="376"/>
      <c r="G184" s="376"/>
      <c r="H184" s="376"/>
      <c r="I184" s="376"/>
      <c r="J184" s="376"/>
      <c r="K184" s="376"/>
      <c r="L184" s="376"/>
      <c r="M184" s="376"/>
      <c r="N184" s="376"/>
      <c r="O184" s="376"/>
      <c r="P184" s="376"/>
      <c r="Q184" s="376"/>
      <c r="R184" s="376"/>
      <c r="S184" s="376"/>
      <c r="T184" s="376"/>
      <c r="U184" s="376"/>
      <c r="V184" s="376"/>
      <c r="W184" s="376"/>
      <c r="X184" s="376"/>
      <c r="Y184" s="376"/>
      <c r="Z184" s="376"/>
      <c r="AA184" s="376"/>
      <c r="AB184" s="376"/>
      <c r="AC184" s="376"/>
      <c r="AD184" s="376"/>
      <c r="AE184" s="376"/>
      <c r="AF184" s="376"/>
      <c r="AG184" s="376"/>
      <c r="AH184" s="376"/>
      <c r="AI184" s="376"/>
      <c r="AJ184" s="376"/>
      <c r="AK184" s="376"/>
      <c r="AL184" s="376"/>
      <c r="AM184" s="376"/>
      <c r="AN184" s="376"/>
      <c r="AO184" s="376"/>
      <c r="AP184" s="376"/>
      <c r="AQ184" s="376"/>
      <c r="AR184" s="376"/>
      <c r="AS184" s="376"/>
      <c r="AT184" s="376"/>
      <c r="AU184" s="376"/>
      <c r="AV184" s="376"/>
      <c r="AW184" s="376"/>
      <c r="AX184" s="376"/>
      <c r="AY184" s="376"/>
      <c r="AZ184" s="376"/>
      <c r="BA184" s="376"/>
      <c r="BB184" s="376"/>
      <c r="BC184" s="376"/>
      <c r="BD184" s="376"/>
      <c r="BE184" s="376"/>
      <c r="BF184" s="376"/>
      <c r="BG184" s="376"/>
      <c r="BH184" s="376"/>
      <c r="BI184" s="376"/>
      <c r="BJ184" s="376"/>
      <c r="BK184" s="376"/>
      <c r="BL184" s="376"/>
      <c r="BM184" s="376"/>
      <c r="BN184" s="376"/>
      <c r="BO184" s="376"/>
      <c r="BP184" s="376"/>
      <c r="BQ184" s="376"/>
      <c r="BR184" s="376"/>
      <c r="BS184" s="376"/>
      <c r="BT184" s="376"/>
      <c r="BU184" s="376"/>
      <c r="BV184" s="376"/>
      <c r="BW184" s="376"/>
      <c r="BX184" s="376"/>
      <c r="BY184" s="376"/>
      <c r="BZ184" s="376"/>
      <c r="CA184" s="376"/>
      <c r="CB184" s="376"/>
      <c r="CC184" s="376"/>
      <c r="CD184" s="376"/>
      <c r="CE184" s="376"/>
      <c r="CF184" s="376"/>
      <c r="CG184" s="376"/>
      <c r="CH184" s="376"/>
      <c r="CI184" s="376"/>
      <c r="CJ184" s="376"/>
      <c r="CK184" s="376"/>
      <c r="CL184" s="376"/>
      <c r="CM184" s="376"/>
      <c r="CN184" s="376"/>
      <c r="CO184" s="376"/>
      <c r="CP184" s="376"/>
      <c r="CQ184" s="376"/>
      <c r="CR184" s="376"/>
      <c r="CS184" s="376"/>
      <c r="CT184" s="376"/>
      <c r="CU184" s="376"/>
      <c r="CV184" s="376"/>
      <c r="CW184" s="376"/>
      <c r="CX184" s="376"/>
      <c r="CY184" s="376"/>
      <c r="CZ184" s="376"/>
      <c r="DA184" s="376"/>
      <c r="DB184" s="376"/>
      <c r="DC184" s="376"/>
      <c r="DD184" s="376"/>
      <c r="DE184" s="376"/>
      <c r="DF184" s="376"/>
      <c r="DG184" s="376"/>
      <c r="DH184" s="376"/>
      <c r="DI184" s="376"/>
      <c r="DJ184" s="376"/>
      <c r="DK184" s="376"/>
      <c r="DL184" s="376"/>
      <c r="DM184" s="376"/>
      <c r="DN184" s="376"/>
      <c r="DO184" s="376"/>
      <c r="DP184" s="376"/>
      <c r="DQ184" s="376"/>
      <c r="DR184" s="376"/>
      <c r="DS184" s="376"/>
      <c r="DT184" s="376"/>
      <c r="DU184" s="376"/>
      <c r="DV184" s="376"/>
      <c r="DW184" s="376"/>
      <c r="DX184" s="376"/>
      <c r="DY184" s="376"/>
      <c r="DZ184" s="376"/>
      <c r="EA184" s="376"/>
      <c r="EB184" s="376"/>
      <c r="EC184" s="376"/>
      <c r="ED184" s="376"/>
      <c r="EE184" s="376"/>
      <c r="EF184" s="376"/>
      <c r="EG184" s="376"/>
      <c r="EH184" s="376"/>
      <c r="EI184" s="376"/>
      <c r="EJ184" s="376"/>
      <c r="EK184" s="376"/>
      <c r="EL184" s="376"/>
      <c r="EM184" s="376"/>
      <c r="EN184" s="376"/>
      <c r="EO184" s="376"/>
      <c r="EP184" s="376"/>
      <c r="EQ184" s="376"/>
      <c r="ER184" s="376"/>
    </row>
    <row r="185" spans="1:148">
      <c r="A185" s="376"/>
      <c r="B185" s="376"/>
      <c r="C185" s="376"/>
      <c r="D185" s="376"/>
      <c r="E185" s="376"/>
      <c r="F185" s="376"/>
      <c r="G185" s="376"/>
      <c r="H185" s="376"/>
      <c r="I185" s="376"/>
      <c r="J185" s="376"/>
      <c r="K185" s="376"/>
      <c r="L185" s="376"/>
      <c r="M185" s="376"/>
      <c r="N185" s="376"/>
      <c r="O185" s="376"/>
      <c r="P185" s="376"/>
      <c r="Q185" s="376"/>
      <c r="R185" s="376"/>
      <c r="S185" s="376"/>
      <c r="T185" s="376"/>
      <c r="U185" s="376"/>
      <c r="V185" s="376"/>
      <c r="W185" s="376"/>
      <c r="X185" s="376"/>
      <c r="Y185" s="376"/>
      <c r="Z185" s="376"/>
      <c r="AA185" s="376"/>
      <c r="AB185" s="376"/>
      <c r="AC185" s="376"/>
      <c r="AD185" s="376"/>
      <c r="AE185" s="376"/>
      <c r="AF185" s="376"/>
      <c r="AG185" s="376"/>
      <c r="AH185" s="376"/>
      <c r="AI185" s="376"/>
      <c r="AJ185" s="376"/>
      <c r="AK185" s="376"/>
      <c r="AL185" s="376"/>
      <c r="AM185" s="376"/>
      <c r="AN185" s="376"/>
      <c r="AO185" s="376"/>
      <c r="AP185" s="376"/>
      <c r="AQ185" s="376"/>
      <c r="AR185" s="376"/>
      <c r="AS185" s="376"/>
      <c r="AT185" s="376"/>
      <c r="AU185" s="376"/>
      <c r="AV185" s="376"/>
      <c r="AW185" s="376"/>
      <c r="AX185" s="376"/>
      <c r="AY185" s="376"/>
      <c r="AZ185" s="376"/>
      <c r="BA185" s="376"/>
      <c r="BB185" s="376"/>
      <c r="BC185" s="376"/>
      <c r="BD185" s="376"/>
      <c r="BE185" s="376"/>
      <c r="BF185" s="376"/>
      <c r="BG185" s="376"/>
      <c r="BH185" s="376"/>
      <c r="BI185" s="376"/>
      <c r="BJ185" s="376"/>
      <c r="BK185" s="376"/>
      <c r="BL185" s="376"/>
      <c r="BM185" s="376"/>
      <c r="BN185" s="376"/>
      <c r="BO185" s="376"/>
      <c r="BP185" s="376"/>
      <c r="BQ185" s="376"/>
      <c r="BR185" s="376"/>
      <c r="BS185" s="376"/>
      <c r="BT185" s="376"/>
      <c r="BU185" s="376"/>
      <c r="BV185" s="376"/>
      <c r="BW185" s="376"/>
      <c r="BX185" s="376"/>
      <c r="BY185" s="376"/>
      <c r="BZ185" s="376"/>
      <c r="CA185" s="376"/>
      <c r="CB185" s="376"/>
      <c r="CC185" s="376"/>
      <c r="CD185" s="376"/>
      <c r="CE185" s="376"/>
      <c r="CF185" s="376"/>
      <c r="CG185" s="376"/>
      <c r="CH185" s="376"/>
      <c r="CI185" s="376"/>
      <c r="CJ185" s="376"/>
      <c r="CK185" s="376"/>
      <c r="CL185" s="376"/>
      <c r="CM185" s="376"/>
      <c r="CN185" s="376"/>
      <c r="CO185" s="376"/>
      <c r="CP185" s="376"/>
      <c r="CQ185" s="376"/>
      <c r="CR185" s="376"/>
      <c r="CS185" s="376"/>
      <c r="CT185" s="376"/>
      <c r="CU185" s="376"/>
      <c r="CV185" s="376"/>
      <c r="CW185" s="376"/>
      <c r="CX185" s="376"/>
      <c r="CY185" s="376"/>
      <c r="CZ185" s="376"/>
      <c r="DA185" s="376"/>
      <c r="DB185" s="376"/>
      <c r="DC185" s="376"/>
      <c r="DD185" s="376"/>
      <c r="DE185" s="376"/>
      <c r="DF185" s="376"/>
      <c r="DG185" s="376"/>
      <c r="DH185" s="376"/>
      <c r="DI185" s="376"/>
      <c r="DJ185" s="376"/>
      <c r="DK185" s="376"/>
      <c r="DL185" s="376"/>
      <c r="DM185" s="376"/>
      <c r="DN185" s="376"/>
      <c r="DO185" s="376"/>
      <c r="DP185" s="376"/>
      <c r="DQ185" s="376"/>
      <c r="DR185" s="376"/>
      <c r="DS185" s="376"/>
      <c r="DT185" s="376"/>
      <c r="DU185" s="376"/>
      <c r="DV185" s="376"/>
      <c r="DW185" s="376"/>
      <c r="DX185" s="376"/>
      <c r="DY185" s="376"/>
      <c r="DZ185" s="376"/>
      <c r="EA185" s="376"/>
      <c r="EB185" s="376"/>
      <c r="EC185" s="376"/>
      <c r="ED185" s="376"/>
      <c r="EE185" s="376"/>
      <c r="EF185" s="376"/>
      <c r="EG185" s="376"/>
      <c r="EH185" s="376"/>
      <c r="EI185" s="376"/>
      <c r="EJ185" s="376"/>
      <c r="EK185" s="376"/>
      <c r="EL185" s="376"/>
      <c r="EM185" s="376"/>
      <c r="EN185" s="376"/>
      <c r="EO185" s="376"/>
      <c r="EP185" s="376"/>
      <c r="EQ185" s="376"/>
      <c r="ER185" s="376"/>
    </row>
    <row r="186" spans="1:148">
      <c r="A186" s="376"/>
      <c r="B186" s="376"/>
      <c r="C186" s="376"/>
      <c r="D186" s="376"/>
      <c r="E186" s="376"/>
      <c r="F186" s="376"/>
      <c r="G186" s="376"/>
      <c r="H186" s="376"/>
      <c r="I186" s="376"/>
      <c r="J186" s="376"/>
      <c r="K186" s="376"/>
      <c r="L186" s="376"/>
      <c r="M186" s="376"/>
      <c r="N186" s="376"/>
      <c r="O186" s="376"/>
      <c r="P186" s="376"/>
      <c r="Q186" s="376"/>
      <c r="R186" s="376"/>
      <c r="S186" s="376"/>
      <c r="T186" s="376"/>
      <c r="U186" s="376"/>
      <c r="V186" s="376"/>
      <c r="W186" s="376"/>
      <c r="X186" s="376"/>
      <c r="Y186" s="376"/>
      <c r="Z186" s="376"/>
      <c r="AA186" s="376"/>
      <c r="AB186" s="376"/>
      <c r="AC186" s="376"/>
      <c r="AD186" s="376"/>
      <c r="AE186" s="376"/>
      <c r="AF186" s="376"/>
      <c r="AG186" s="376"/>
      <c r="AH186" s="376"/>
      <c r="AI186" s="376"/>
      <c r="AJ186" s="376"/>
      <c r="AK186" s="376"/>
      <c r="AL186" s="376"/>
      <c r="AM186" s="376"/>
      <c r="AN186" s="376"/>
      <c r="AO186" s="376"/>
      <c r="AP186" s="376"/>
      <c r="AQ186" s="376"/>
      <c r="AR186" s="376"/>
      <c r="AS186" s="376"/>
      <c r="AT186" s="376"/>
      <c r="AU186" s="376"/>
      <c r="AV186" s="376"/>
      <c r="AW186" s="376"/>
      <c r="AX186" s="376"/>
      <c r="AY186" s="376"/>
      <c r="AZ186" s="376"/>
      <c r="BA186" s="376"/>
      <c r="BB186" s="376"/>
      <c r="BC186" s="376"/>
      <c r="BD186" s="376"/>
      <c r="BE186" s="376"/>
      <c r="BF186" s="376"/>
      <c r="BG186" s="376"/>
      <c r="BH186" s="376"/>
      <c r="BI186" s="376"/>
      <c r="BJ186" s="376"/>
      <c r="BK186" s="376"/>
      <c r="BL186" s="376"/>
      <c r="BM186" s="376"/>
      <c r="BN186" s="376"/>
      <c r="BO186" s="376"/>
      <c r="BP186" s="376"/>
      <c r="BQ186" s="376"/>
      <c r="BR186" s="376"/>
      <c r="BS186" s="376"/>
      <c r="BT186" s="376"/>
      <c r="BU186" s="376"/>
      <c r="BV186" s="376"/>
      <c r="BW186" s="376"/>
      <c r="BX186" s="376"/>
      <c r="BY186" s="376"/>
      <c r="BZ186" s="376"/>
      <c r="CA186" s="376"/>
      <c r="CB186" s="376"/>
      <c r="CC186" s="376"/>
      <c r="CD186" s="376"/>
      <c r="CE186" s="376"/>
      <c r="CF186" s="376"/>
      <c r="CG186" s="376"/>
      <c r="CH186" s="376"/>
      <c r="CI186" s="376"/>
      <c r="CJ186" s="376"/>
      <c r="CK186" s="376"/>
      <c r="CL186" s="376"/>
      <c r="CM186" s="376"/>
      <c r="CN186" s="376"/>
      <c r="CO186" s="376"/>
      <c r="CP186" s="376"/>
      <c r="CQ186" s="376"/>
      <c r="CR186" s="376"/>
      <c r="CS186" s="376"/>
      <c r="CT186" s="376"/>
      <c r="CU186" s="376"/>
      <c r="CV186" s="376"/>
      <c r="CW186" s="376"/>
      <c r="CX186" s="376"/>
      <c r="CY186" s="376"/>
      <c r="CZ186" s="376"/>
      <c r="DA186" s="376"/>
      <c r="DB186" s="376"/>
      <c r="DC186" s="376"/>
      <c r="DD186" s="376"/>
      <c r="DE186" s="376"/>
      <c r="DF186" s="376"/>
      <c r="DG186" s="376"/>
      <c r="DH186" s="376"/>
      <c r="DI186" s="376"/>
      <c r="DJ186" s="376"/>
      <c r="DK186" s="376"/>
      <c r="DL186" s="376"/>
      <c r="DM186" s="376"/>
      <c r="DN186" s="376"/>
      <c r="DO186" s="376"/>
      <c r="DP186" s="376"/>
      <c r="DQ186" s="376"/>
      <c r="DR186" s="376"/>
      <c r="DS186" s="376"/>
      <c r="DT186" s="376"/>
      <c r="DU186" s="376"/>
      <c r="DV186" s="376"/>
      <c r="DW186" s="376"/>
      <c r="DX186" s="376"/>
      <c r="DY186" s="376"/>
      <c r="DZ186" s="376"/>
      <c r="EA186" s="376"/>
      <c r="EB186" s="376"/>
      <c r="EC186" s="376"/>
      <c r="ED186" s="376"/>
      <c r="EE186" s="376"/>
      <c r="EF186" s="376"/>
      <c r="EG186" s="376"/>
      <c r="EH186" s="376"/>
      <c r="EI186" s="376"/>
      <c r="EJ186" s="376"/>
      <c r="EK186" s="376"/>
      <c r="EL186" s="376"/>
      <c r="EM186" s="376"/>
      <c r="EN186" s="376"/>
      <c r="EO186" s="376"/>
      <c r="EP186" s="376"/>
      <c r="EQ186" s="376"/>
      <c r="ER186" s="376"/>
    </row>
    <row r="187" spans="1:148">
      <c r="A187" s="376"/>
      <c r="B187" s="376"/>
      <c r="C187" s="376"/>
      <c r="D187" s="376"/>
      <c r="E187" s="376"/>
      <c r="F187" s="376"/>
      <c r="G187" s="376"/>
      <c r="H187" s="376"/>
      <c r="I187" s="376"/>
      <c r="J187" s="376"/>
      <c r="K187" s="376"/>
      <c r="L187" s="376"/>
      <c r="M187" s="376"/>
      <c r="N187" s="376"/>
      <c r="O187" s="376"/>
      <c r="P187" s="376"/>
      <c r="Q187" s="376"/>
      <c r="R187" s="376"/>
      <c r="S187" s="376"/>
      <c r="T187" s="376"/>
      <c r="U187" s="376"/>
      <c r="V187" s="376"/>
      <c r="W187" s="376"/>
      <c r="X187" s="376"/>
      <c r="Y187" s="376"/>
      <c r="Z187" s="376"/>
      <c r="AA187" s="376"/>
      <c r="AB187" s="376"/>
      <c r="AC187" s="376"/>
      <c r="AD187" s="376"/>
      <c r="AE187" s="376"/>
      <c r="AF187" s="376"/>
      <c r="AG187" s="376"/>
      <c r="AH187" s="376"/>
      <c r="AI187" s="376"/>
      <c r="AJ187" s="376"/>
      <c r="AK187" s="376"/>
      <c r="AL187" s="376"/>
      <c r="AM187" s="376"/>
      <c r="AN187" s="376"/>
      <c r="AO187" s="376"/>
      <c r="AP187" s="376"/>
      <c r="AQ187" s="376"/>
      <c r="AR187" s="376"/>
      <c r="AS187" s="376"/>
      <c r="AT187" s="376"/>
      <c r="AU187" s="376"/>
      <c r="AV187" s="376"/>
      <c r="AW187" s="376"/>
      <c r="AX187" s="376"/>
      <c r="AY187" s="376"/>
      <c r="AZ187" s="376"/>
      <c r="BA187" s="376"/>
      <c r="BB187" s="376"/>
      <c r="BC187" s="376"/>
      <c r="BD187" s="376"/>
      <c r="BE187" s="376"/>
      <c r="BF187" s="376"/>
      <c r="BG187" s="376"/>
      <c r="BH187" s="376"/>
      <c r="BI187" s="376"/>
      <c r="BJ187" s="376"/>
      <c r="BK187" s="376"/>
      <c r="BL187" s="376"/>
      <c r="BM187" s="376"/>
      <c r="BN187" s="376"/>
      <c r="BO187" s="376"/>
      <c r="BP187" s="376"/>
      <c r="BQ187" s="376"/>
      <c r="BR187" s="376"/>
      <c r="BS187" s="376"/>
      <c r="BT187" s="376"/>
      <c r="BU187" s="376"/>
      <c r="BV187" s="376"/>
      <c r="BW187" s="376"/>
      <c r="BX187" s="376"/>
      <c r="BY187" s="376"/>
      <c r="BZ187" s="376"/>
      <c r="CA187" s="376"/>
      <c r="CB187" s="376"/>
      <c r="CC187" s="376"/>
      <c r="CD187" s="376"/>
      <c r="CE187" s="376"/>
      <c r="CF187" s="376"/>
      <c r="CG187" s="376"/>
      <c r="CH187" s="376"/>
      <c r="CI187" s="376"/>
      <c r="CJ187" s="376"/>
      <c r="CK187" s="376"/>
      <c r="CL187" s="376"/>
      <c r="CM187" s="376"/>
      <c r="CN187" s="376"/>
      <c r="CO187" s="376"/>
      <c r="CP187" s="376"/>
      <c r="CQ187" s="376"/>
      <c r="CR187" s="376"/>
      <c r="CS187" s="376"/>
      <c r="CT187" s="376"/>
      <c r="CU187" s="376"/>
      <c r="CV187" s="376"/>
      <c r="CW187" s="376"/>
      <c r="CX187" s="376"/>
      <c r="CY187" s="376"/>
      <c r="CZ187" s="376"/>
      <c r="DA187" s="376"/>
      <c r="DB187" s="376"/>
      <c r="DC187" s="376"/>
      <c r="DD187" s="376"/>
      <c r="DE187" s="376"/>
      <c r="DF187" s="376"/>
      <c r="DG187" s="376"/>
      <c r="DH187" s="376"/>
      <c r="DI187" s="376"/>
      <c r="DJ187" s="376"/>
      <c r="DK187" s="376"/>
      <c r="DL187" s="376"/>
      <c r="DM187" s="376"/>
      <c r="DN187" s="376"/>
      <c r="DO187" s="376"/>
      <c r="DP187" s="376"/>
      <c r="DQ187" s="376"/>
      <c r="DR187" s="376"/>
      <c r="DS187" s="376"/>
      <c r="DT187" s="376"/>
      <c r="DU187" s="376"/>
      <c r="DV187" s="376"/>
      <c r="DW187" s="376"/>
      <c r="DX187" s="376"/>
      <c r="DY187" s="376"/>
      <c r="DZ187" s="376"/>
      <c r="EA187" s="376"/>
      <c r="EB187" s="376"/>
      <c r="EC187" s="376"/>
      <c r="ED187" s="376"/>
      <c r="EE187" s="376"/>
      <c r="EF187" s="376"/>
      <c r="EG187" s="376"/>
      <c r="EH187" s="376"/>
      <c r="EI187" s="376"/>
      <c r="EJ187" s="376"/>
      <c r="EK187" s="376"/>
      <c r="EL187" s="376"/>
      <c r="EM187" s="376"/>
      <c r="EN187" s="376"/>
      <c r="EO187" s="376"/>
      <c r="EP187" s="376"/>
      <c r="EQ187" s="376"/>
      <c r="ER187" s="376"/>
    </row>
    <row r="188" spans="1:148">
      <c r="A188" s="376"/>
      <c r="B188" s="376"/>
      <c r="C188" s="376"/>
      <c r="D188" s="376"/>
      <c r="E188" s="376"/>
      <c r="F188" s="376"/>
      <c r="G188" s="376"/>
      <c r="H188" s="376"/>
      <c r="I188" s="376"/>
      <c r="J188" s="376"/>
      <c r="K188" s="376"/>
      <c r="L188" s="376"/>
      <c r="M188" s="376"/>
      <c r="N188" s="376"/>
      <c r="O188" s="376"/>
      <c r="P188" s="376"/>
      <c r="Q188" s="376"/>
      <c r="R188" s="376"/>
      <c r="S188" s="376"/>
      <c r="T188" s="376"/>
      <c r="U188" s="376"/>
      <c r="V188" s="376"/>
      <c r="W188" s="376"/>
      <c r="X188" s="376"/>
      <c r="Y188" s="376"/>
      <c r="Z188" s="376"/>
      <c r="AA188" s="376"/>
      <c r="AB188" s="376"/>
      <c r="AC188" s="376"/>
      <c r="AD188" s="376"/>
      <c r="AE188" s="376"/>
      <c r="AF188" s="376"/>
      <c r="AG188" s="376"/>
      <c r="AH188" s="376"/>
      <c r="AI188" s="376"/>
      <c r="AJ188" s="376"/>
      <c r="AK188" s="376"/>
      <c r="AL188" s="376"/>
      <c r="AM188" s="376"/>
      <c r="AN188" s="376"/>
      <c r="AO188" s="376"/>
      <c r="AP188" s="376"/>
      <c r="AQ188" s="376"/>
      <c r="AR188" s="376"/>
      <c r="AS188" s="376"/>
      <c r="AT188" s="376"/>
      <c r="AU188" s="376"/>
      <c r="AV188" s="376"/>
      <c r="AW188" s="376"/>
      <c r="AX188" s="376"/>
      <c r="AY188" s="376"/>
      <c r="AZ188" s="376"/>
      <c r="BA188" s="376"/>
      <c r="BB188" s="376"/>
      <c r="BC188" s="376"/>
      <c r="BD188" s="376"/>
      <c r="BE188" s="376"/>
      <c r="BF188" s="376"/>
      <c r="BG188" s="376"/>
      <c r="BH188" s="376"/>
      <c r="BI188" s="376"/>
      <c r="BJ188" s="376"/>
      <c r="BK188" s="376"/>
      <c r="BL188" s="376"/>
      <c r="BM188" s="376"/>
      <c r="BN188" s="376"/>
      <c r="BO188" s="376"/>
      <c r="BP188" s="376"/>
      <c r="BQ188" s="376"/>
      <c r="BR188" s="376"/>
      <c r="BS188" s="376"/>
      <c r="BT188" s="376"/>
      <c r="BU188" s="376"/>
      <c r="BV188" s="376"/>
      <c r="BW188" s="376"/>
      <c r="BX188" s="376"/>
      <c r="BY188" s="376"/>
      <c r="BZ188" s="376"/>
      <c r="CA188" s="376"/>
      <c r="CB188" s="376"/>
      <c r="CC188" s="376"/>
      <c r="CD188" s="376"/>
      <c r="CE188" s="376"/>
      <c r="CF188" s="376"/>
      <c r="CG188" s="376"/>
      <c r="CH188" s="376"/>
      <c r="CI188" s="376"/>
      <c r="CJ188" s="376"/>
      <c r="CK188" s="376"/>
      <c r="CL188" s="376"/>
      <c r="CM188" s="376"/>
      <c r="CN188" s="376"/>
      <c r="CO188" s="376"/>
      <c r="CP188" s="376"/>
      <c r="CQ188" s="376"/>
      <c r="CR188" s="376"/>
      <c r="CS188" s="376"/>
      <c r="CT188" s="376"/>
      <c r="CU188" s="376"/>
      <c r="CV188" s="376"/>
      <c r="CW188" s="376"/>
      <c r="CX188" s="376"/>
      <c r="CY188" s="376"/>
      <c r="CZ188" s="376"/>
      <c r="DA188" s="376"/>
      <c r="DB188" s="376"/>
      <c r="DC188" s="376"/>
      <c r="DD188" s="376"/>
      <c r="DE188" s="376"/>
      <c r="DF188" s="376"/>
      <c r="DG188" s="376"/>
      <c r="DH188" s="376"/>
      <c r="DI188" s="376"/>
      <c r="DJ188" s="376"/>
      <c r="DK188" s="376"/>
      <c r="DL188" s="376"/>
      <c r="DM188" s="376"/>
      <c r="DN188" s="376"/>
      <c r="DO188" s="376"/>
      <c r="DP188" s="376"/>
      <c r="DQ188" s="376"/>
      <c r="DR188" s="376"/>
      <c r="DS188" s="376"/>
      <c r="DT188" s="376"/>
      <c r="DU188" s="376"/>
      <c r="DV188" s="376"/>
      <c r="DW188" s="376"/>
      <c r="DX188" s="376"/>
      <c r="DY188" s="376"/>
      <c r="DZ188" s="376"/>
      <c r="EA188" s="376"/>
      <c r="EB188" s="376"/>
      <c r="EC188" s="376"/>
      <c r="ED188" s="376"/>
      <c r="EE188" s="376"/>
      <c r="EF188" s="376"/>
      <c r="EG188" s="376"/>
      <c r="EH188" s="376"/>
      <c r="EI188" s="376"/>
      <c r="EJ188" s="376"/>
      <c r="EK188" s="376"/>
      <c r="EL188" s="376"/>
      <c r="EM188" s="376"/>
      <c r="EN188" s="376"/>
      <c r="EO188" s="376"/>
      <c r="EP188" s="376"/>
      <c r="EQ188" s="376"/>
      <c r="ER188" s="376"/>
    </row>
    <row r="189" spans="1:148">
      <c r="A189" s="376"/>
      <c r="B189" s="376"/>
      <c r="C189" s="376"/>
      <c r="D189" s="376"/>
      <c r="E189" s="376"/>
      <c r="F189" s="376"/>
      <c r="G189" s="376"/>
      <c r="H189" s="376"/>
      <c r="I189" s="376"/>
      <c r="J189" s="376"/>
      <c r="K189" s="376"/>
      <c r="L189" s="376"/>
      <c r="M189" s="376"/>
      <c r="N189" s="376"/>
      <c r="O189" s="376"/>
      <c r="P189" s="376"/>
      <c r="Q189" s="376"/>
      <c r="R189" s="376"/>
      <c r="S189" s="376"/>
      <c r="T189" s="376"/>
      <c r="U189" s="376"/>
      <c r="V189" s="376"/>
      <c r="W189" s="376"/>
      <c r="X189" s="376"/>
      <c r="Y189" s="376"/>
      <c r="Z189" s="376"/>
      <c r="AA189" s="376"/>
      <c r="AB189" s="376"/>
      <c r="AC189" s="376"/>
      <c r="AD189" s="376"/>
      <c r="AE189" s="376"/>
      <c r="AF189" s="376"/>
      <c r="AG189" s="376"/>
      <c r="AH189" s="376"/>
      <c r="AI189" s="376"/>
      <c r="AJ189" s="376"/>
      <c r="AK189" s="376"/>
      <c r="AL189" s="376"/>
      <c r="AM189" s="376"/>
      <c r="AN189" s="376"/>
      <c r="AO189" s="376"/>
      <c r="AP189" s="376"/>
      <c r="AQ189" s="376"/>
      <c r="AR189" s="376"/>
      <c r="AS189" s="376"/>
      <c r="AT189" s="376"/>
      <c r="AU189" s="376"/>
      <c r="AV189" s="376"/>
      <c r="AW189" s="376"/>
      <c r="AX189" s="376"/>
      <c r="AY189" s="376"/>
      <c r="AZ189" s="376"/>
      <c r="BA189" s="376"/>
      <c r="BB189" s="376"/>
      <c r="BC189" s="376"/>
      <c r="BD189" s="376"/>
      <c r="BE189" s="376"/>
      <c r="BF189" s="376"/>
      <c r="BG189" s="376"/>
      <c r="BH189" s="376"/>
      <c r="BI189" s="376"/>
      <c r="BJ189" s="376"/>
      <c r="BK189" s="376"/>
      <c r="BL189" s="376"/>
      <c r="BM189" s="376"/>
      <c r="BN189" s="376"/>
      <c r="BO189" s="376"/>
      <c r="BP189" s="376"/>
      <c r="BQ189" s="376"/>
      <c r="BR189" s="376"/>
      <c r="BS189" s="376"/>
      <c r="BT189" s="376"/>
      <c r="BU189" s="376"/>
      <c r="BV189" s="376"/>
      <c r="BW189" s="376"/>
      <c r="BX189" s="376"/>
      <c r="BY189" s="376"/>
      <c r="BZ189" s="376"/>
      <c r="CA189" s="376"/>
      <c r="CB189" s="376"/>
      <c r="CC189" s="376"/>
      <c r="CD189" s="376"/>
      <c r="CE189" s="376"/>
      <c r="CF189" s="376"/>
      <c r="CG189" s="376"/>
      <c r="CH189" s="376"/>
      <c r="CI189" s="376"/>
      <c r="CJ189" s="376"/>
      <c r="CK189" s="376"/>
      <c r="CL189" s="376"/>
      <c r="CM189" s="376"/>
      <c r="CN189" s="376"/>
      <c r="CO189" s="376"/>
      <c r="CP189" s="376"/>
      <c r="CQ189" s="376"/>
      <c r="CR189" s="376"/>
      <c r="CS189" s="376"/>
      <c r="CT189" s="376"/>
      <c r="CU189" s="376"/>
      <c r="CV189" s="376"/>
      <c r="CW189" s="376"/>
      <c r="CX189" s="376"/>
      <c r="CY189" s="376"/>
      <c r="CZ189" s="376"/>
      <c r="DA189" s="376"/>
      <c r="DB189" s="376"/>
      <c r="DC189" s="376"/>
      <c r="DD189" s="376"/>
      <c r="DE189" s="376"/>
      <c r="DF189" s="376"/>
      <c r="DG189" s="376"/>
      <c r="DH189" s="376"/>
      <c r="DI189" s="376"/>
      <c r="DJ189" s="376"/>
      <c r="DK189" s="376"/>
      <c r="DL189" s="376"/>
      <c r="DM189" s="376"/>
      <c r="DN189" s="376"/>
      <c r="DO189" s="376"/>
      <c r="DP189" s="376"/>
      <c r="DQ189" s="376"/>
      <c r="DR189" s="376"/>
      <c r="DS189" s="376"/>
      <c r="DT189" s="376"/>
      <c r="DU189" s="376"/>
      <c r="DV189" s="376"/>
      <c r="DW189" s="376"/>
      <c r="DX189" s="376"/>
      <c r="DY189" s="376"/>
      <c r="DZ189" s="376"/>
      <c r="EA189" s="376"/>
      <c r="EB189" s="376"/>
      <c r="EC189" s="376"/>
      <c r="ED189" s="376"/>
      <c r="EE189" s="376"/>
      <c r="EF189" s="376"/>
      <c r="EG189" s="376"/>
      <c r="EH189" s="376"/>
      <c r="EI189" s="376"/>
      <c r="EJ189" s="376"/>
      <c r="EK189" s="376"/>
      <c r="EL189" s="376"/>
      <c r="EM189" s="376"/>
      <c r="EN189" s="376"/>
      <c r="EO189" s="376"/>
      <c r="EP189" s="376"/>
      <c r="EQ189" s="376"/>
      <c r="ER189" s="376"/>
    </row>
    <row r="190" spans="1:148">
      <c r="A190" s="376"/>
      <c r="B190" s="376"/>
      <c r="C190" s="376"/>
      <c r="D190" s="376"/>
      <c r="E190" s="376"/>
      <c r="F190" s="376"/>
      <c r="G190" s="376"/>
      <c r="H190" s="376"/>
      <c r="I190" s="376"/>
      <c r="J190" s="376"/>
      <c r="K190" s="376"/>
      <c r="L190" s="376"/>
      <c r="M190" s="376"/>
      <c r="N190" s="376"/>
      <c r="O190" s="376"/>
      <c r="P190" s="376"/>
      <c r="Q190" s="376"/>
      <c r="R190" s="376"/>
      <c r="S190" s="376"/>
      <c r="T190" s="376"/>
      <c r="U190" s="376"/>
      <c r="V190" s="376"/>
      <c r="W190" s="376"/>
      <c r="X190" s="376"/>
      <c r="Y190" s="376"/>
      <c r="Z190" s="376"/>
      <c r="AA190" s="376"/>
      <c r="AB190" s="376"/>
      <c r="AC190" s="376"/>
      <c r="AD190" s="376"/>
      <c r="AE190" s="376"/>
      <c r="AF190" s="376"/>
      <c r="AG190" s="376"/>
      <c r="AH190" s="376"/>
      <c r="AI190" s="376"/>
      <c r="AJ190" s="376"/>
      <c r="AK190" s="376"/>
      <c r="AL190" s="376"/>
      <c r="AM190" s="376"/>
      <c r="AN190" s="376"/>
      <c r="AO190" s="376"/>
      <c r="AP190" s="376"/>
      <c r="AQ190" s="376"/>
      <c r="AR190" s="376"/>
      <c r="AS190" s="376"/>
      <c r="AT190" s="376"/>
      <c r="AU190" s="376"/>
      <c r="AV190" s="376"/>
      <c r="AW190" s="376"/>
      <c r="AX190" s="376"/>
      <c r="AY190" s="376"/>
      <c r="AZ190" s="376"/>
      <c r="BA190" s="376"/>
      <c r="BB190" s="376"/>
      <c r="BC190" s="376"/>
      <c r="BD190" s="376"/>
      <c r="BE190" s="376"/>
      <c r="BF190" s="376"/>
      <c r="BG190" s="376"/>
      <c r="BH190" s="376"/>
      <c r="BI190" s="376"/>
      <c r="BJ190" s="376"/>
      <c r="BK190" s="376"/>
      <c r="BL190" s="376"/>
      <c r="BM190" s="376"/>
      <c r="BN190" s="376"/>
      <c r="BO190" s="376"/>
      <c r="BP190" s="376"/>
      <c r="BQ190" s="376"/>
      <c r="BR190" s="376"/>
      <c r="BS190" s="376"/>
      <c r="BT190" s="376"/>
      <c r="BU190" s="376"/>
      <c r="BV190" s="376"/>
      <c r="BW190" s="376"/>
      <c r="BX190" s="376"/>
      <c r="BY190" s="376"/>
      <c r="BZ190" s="376"/>
      <c r="CA190" s="376"/>
      <c r="CB190" s="376"/>
      <c r="CC190" s="376"/>
      <c r="CD190" s="376"/>
      <c r="CE190" s="376"/>
      <c r="CF190" s="376"/>
      <c r="CG190" s="376"/>
      <c r="CH190" s="376"/>
      <c r="CI190" s="376"/>
      <c r="CJ190" s="376"/>
      <c r="CK190" s="376"/>
      <c r="CL190" s="376"/>
      <c r="CM190" s="376"/>
      <c r="CN190" s="376"/>
      <c r="CO190" s="376"/>
      <c r="CP190" s="376"/>
      <c r="CQ190" s="376"/>
      <c r="CR190" s="376"/>
      <c r="CS190" s="376"/>
      <c r="CT190" s="376"/>
      <c r="CU190" s="376"/>
      <c r="CV190" s="376"/>
      <c r="CW190" s="376"/>
      <c r="CX190" s="376"/>
      <c r="CY190" s="376"/>
      <c r="CZ190" s="376"/>
      <c r="DA190" s="376"/>
      <c r="DB190" s="376"/>
      <c r="DC190" s="376"/>
      <c r="DD190" s="376"/>
      <c r="DE190" s="376"/>
      <c r="DF190" s="376"/>
      <c r="DG190" s="376"/>
      <c r="DH190" s="376"/>
      <c r="DI190" s="376"/>
      <c r="DJ190" s="376"/>
      <c r="DK190" s="376"/>
      <c r="DL190" s="376"/>
      <c r="DM190" s="376"/>
      <c r="DN190" s="376"/>
      <c r="DO190" s="376"/>
      <c r="DP190" s="376"/>
      <c r="DQ190" s="376"/>
      <c r="DR190" s="376"/>
      <c r="DS190" s="376"/>
      <c r="DT190" s="376"/>
      <c r="DU190" s="376"/>
      <c r="DV190" s="376"/>
      <c r="DW190" s="376"/>
      <c r="DX190" s="376"/>
      <c r="DY190" s="376"/>
      <c r="DZ190" s="376"/>
      <c r="EA190" s="376"/>
      <c r="EB190" s="376"/>
      <c r="EC190" s="376"/>
      <c r="ED190" s="376"/>
      <c r="EE190" s="376"/>
      <c r="EF190" s="376"/>
      <c r="EG190" s="376"/>
      <c r="EH190" s="376"/>
      <c r="EI190" s="376"/>
      <c r="EJ190" s="376"/>
      <c r="EK190" s="376"/>
      <c r="EL190" s="376"/>
      <c r="EM190" s="376"/>
      <c r="EN190" s="376"/>
      <c r="EO190" s="376"/>
      <c r="EP190" s="376"/>
      <c r="EQ190" s="376"/>
      <c r="ER190" s="376"/>
    </row>
    <row r="191" spans="1:148">
      <c r="A191" s="376"/>
      <c r="B191" s="376"/>
      <c r="C191" s="376"/>
      <c r="D191" s="376"/>
      <c r="E191" s="376"/>
      <c r="F191" s="376"/>
      <c r="G191" s="376"/>
      <c r="H191" s="376"/>
      <c r="I191" s="376"/>
      <c r="J191" s="376"/>
      <c r="K191" s="376"/>
      <c r="L191" s="376"/>
      <c r="M191" s="376"/>
      <c r="N191" s="376"/>
      <c r="O191" s="376"/>
      <c r="P191" s="376"/>
      <c r="Q191" s="376"/>
      <c r="R191" s="376"/>
      <c r="S191" s="376"/>
      <c r="T191" s="376"/>
      <c r="U191" s="376"/>
      <c r="V191" s="376"/>
      <c r="W191" s="376"/>
      <c r="X191" s="376"/>
      <c r="Y191" s="376"/>
      <c r="Z191" s="376"/>
      <c r="AA191" s="376"/>
      <c r="AB191" s="376"/>
      <c r="AC191" s="376"/>
      <c r="AD191" s="376"/>
      <c r="AE191" s="376"/>
      <c r="AF191" s="376"/>
      <c r="AG191" s="376"/>
      <c r="AH191" s="376"/>
      <c r="AI191" s="376"/>
      <c r="AJ191" s="376"/>
      <c r="AK191" s="376"/>
      <c r="AL191" s="376"/>
      <c r="AM191" s="376"/>
      <c r="AN191" s="376"/>
      <c r="AO191" s="376"/>
      <c r="AP191" s="376"/>
      <c r="AQ191" s="376"/>
      <c r="AR191" s="376"/>
      <c r="AS191" s="376"/>
      <c r="AT191" s="376"/>
      <c r="AU191" s="376"/>
      <c r="AV191" s="376"/>
      <c r="AW191" s="376"/>
      <c r="AX191" s="376"/>
      <c r="AY191" s="376"/>
      <c r="AZ191" s="376"/>
      <c r="BA191" s="376"/>
      <c r="BB191" s="376"/>
      <c r="BC191" s="376"/>
      <c r="BD191" s="376"/>
      <c r="BE191" s="376"/>
      <c r="BF191" s="376"/>
      <c r="BG191" s="376"/>
      <c r="BH191" s="376"/>
      <c r="BI191" s="376"/>
      <c r="BJ191" s="376"/>
      <c r="BK191" s="376"/>
      <c r="BL191" s="376"/>
      <c r="BM191" s="376"/>
      <c r="BN191" s="376"/>
      <c r="BO191" s="376"/>
      <c r="BP191" s="376"/>
      <c r="BQ191" s="376"/>
      <c r="BR191" s="376"/>
      <c r="BS191" s="376"/>
      <c r="BT191" s="376"/>
      <c r="BU191" s="376"/>
      <c r="BV191" s="376"/>
      <c r="BW191" s="376"/>
      <c r="BX191" s="376"/>
      <c r="BY191" s="376"/>
      <c r="BZ191" s="376"/>
      <c r="CA191" s="376"/>
      <c r="CB191" s="376"/>
      <c r="CC191" s="376"/>
      <c r="CD191" s="376"/>
      <c r="CE191" s="376"/>
      <c r="CF191" s="376"/>
      <c r="CG191" s="376"/>
      <c r="CH191" s="376"/>
      <c r="CI191" s="376"/>
      <c r="CJ191" s="376"/>
      <c r="CK191" s="376"/>
      <c r="CL191" s="376"/>
      <c r="CM191" s="376"/>
      <c r="CN191" s="376"/>
      <c r="CO191" s="376"/>
      <c r="CP191" s="376"/>
      <c r="CQ191" s="376"/>
      <c r="CR191" s="376"/>
      <c r="CS191" s="376"/>
      <c r="CT191" s="376"/>
      <c r="CU191" s="376"/>
      <c r="CV191" s="376"/>
      <c r="CW191" s="376"/>
      <c r="CX191" s="376"/>
      <c r="CY191" s="376"/>
      <c r="CZ191" s="376"/>
      <c r="DA191" s="376"/>
      <c r="DB191" s="376"/>
      <c r="DC191" s="376"/>
      <c r="DD191" s="376"/>
      <c r="DE191" s="376"/>
      <c r="DF191" s="376"/>
      <c r="DG191" s="376"/>
      <c r="DH191" s="376"/>
      <c r="DI191" s="376"/>
      <c r="DJ191" s="376"/>
      <c r="DK191" s="376"/>
      <c r="DL191" s="376"/>
      <c r="DM191" s="376"/>
      <c r="DN191" s="376"/>
      <c r="DO191" s="376"/>
      <c r="DP191" s="376"/>
      <c r="DQ191" s="376"/>
      <c r="DR191" s="376"/>
      <c r="DS191" s="376"/>
      <c r="DT191" s="376"/>
      <c r="DU191" s="376"/>
      <c r="DV191" s="376"/>
      <c r="DW191" s="376"/>
      <c r="DX191" s="376"/>
      <c r="DY191" s="376"/>
      <c r="DZ191" s="376"/>
      <c r="EA191" s="376"/>
      <c r="EB191" s="376"/>
      <c r="EC191" s="376"/>
      <c r="ED191" s="376"/>
      <c r="EE191" s="376"/>
      <c r="EF191" s="376"/>
      <c r="EG191" s="376"/>
      <c r="EH191" s="376"/>
      <c r="EI191" s="376"/>
      <c r="EJ191" s="376"/>
      <c r="EK191" s="376"/>
      <c r="EL191" s="376"/>
      <c r="EM191" s="376"/>
      <c r="EN191" s="376"/>
      <c r="EO191" s="376"/>
      <c r="EP191" s="376"/>
      <c r="EQ191" s="376"/>
      <c r="ER191" s="376"/>
    </row>
    <row r="192" spans="1:148">
      <c r="A192" s="376"/>
      <c r="B192" s="376"/>
      <c r="C192" s="376"/>
      <c r="D192" s="376"/>
      <c r="E192" s="376"/>
      <c r="F192" s="376"/>
      <c r="G192" s="376"/>
      <c r="H192" s="376"/>
      <c r="I192" s="376"/>
      <c r="J192" s="376"/>
      <c r="K192" s="376"/>
      <c r="L192" s="376"/>
      <c r="M192" s="376"/>
      <c r="N192" s="376"/>
      <c r="O192" s="376"/>
      <c r="P192" s="376"/>
      <c r="Q192" s="376"/>
      <c r="R192" s="376"/>
      <c r="S192" s="376"/>
      <c r="T192" s="376"/>
      <c r="U192" s="376"/>
      <c r="V192" s="376"/>
      <c r="W192" s="376"/>
      <c r="X192" s="376"/>
      <c r="Y192" s="376"/>
      <c r="Z192" s="376"/>
      <c r="AA192" s="376"/>
      <c r="AB192" s="376"/>
      <c r="AC192" s="376"/>
      <c r="AD192" s="376"/>
      <c r="AE192" s="376"/>
      <c r="AF192" s="376"/>
      <c r="AG192" s="376"/>
      <c r="AH192" s="376"/>
      <c r="AI192" s="376"/>
      <c r="AJ192" s="376"/>
      <c r="AK192" s="376"/>
      <c r="AL192" s="376"/>
      <c r="AM192" s="376"/>
      <c r="AN192" s="376"/>
      <c r="AO192" s="376"/>
      <c r="AP192" s="376"/>
      <c r="AQ192" s="376"/>
      <c r="AR192" s="376"/>
      <c r="AS192" s="376"/>
      <c r="AT192" s="376"/>
      <c r="AU192" s="376"/>
      <c r="AV192" s="376"/>
      <c r="AW192" s="376"/>
      <c r="AX192" s="376"/>
      <c r="AY192" s="376"/>
      <c r="AZ192" s="376"/>
      <c r="BA192" s="376"/>
      <c r="BB192" s="376"/>
      <c r="BC192" s="376"/>
      <c r="BD192" s="376"/>
      <c r="BE192" s="376"/>
      <c r="BF192" s="376"/>
      <c r="BG192" s="376"/>
      <c r="BH192" s="376"/>
      <c r="BI192" s="376"/>
      <c r="BJ192" s="376"/>
      <c r="BK192" s="376"/>
      <c r="BL192" s="376"/>
      <c r="BM192" s="376"/>
      <c r="BN192" s="376"/>
      <c r="BO192" s="376"/>
      <c r="BP192" s="376"/>
      <c r="BQ192" s="376"/>
      <c r="BR192" s="376"/>
      <c r="BS192" s="376"/>
      <c r="BT192" s="376"/>
      <c r="BU192" s="376"/>
      <c r="BV192" s="376"/>
      <c r="BW192" s="376"/>
      <c r="BX192" s="376"/>
      <c r="BY192" s="376"/>
      <c r="BZ192" s="376"/>
      <c r="CA192" s="376"/>
      <c r="CB192" s="376"/>
      <c r="CC192" s="376"/>
      <c r="CD192" s="376"/>
      <c r="CE192" s="376"/>
      <c r="CF192" s="376"/>
      <c r="CG192" s="376"/>
      <c r="CH192" s="376"/>
      <c r="CI192" s="376"/>
      <c r="CJ192" s="376"/>
      <c r="CK192" s="376"/>
      <c r="CL192" s="376"/>
      <c r="CM192" s="376"/>
      <c r="CN192" s="376"/>
      <c r="CO192" s="376"/>
      <c r="CP192" s="376"/>
      <c r="CQ192" s="376"/>
      <c r="CR192" s="376"/>
      <c r="CS192" s="376"/>
      <c r="CT192" s="376"/>
      <c r="CU192" s="376"/>
      <c r="CV192" s="376"/>
      <c r="CW192" s="376"/>
      <c r="CX192" s="376"/>
      <c r="CY192" s="376"/>
      <c r="CZ192" s="376"/>
      <c r="DA192" s="376"/>
      <c r="DB192" s="376"/>
      <c r="DC192" s="376"/>
      <c r="DD192" s="376"/>
      <c r="DE192" s="376"/>
      <c r="DF192" s="376"/>
      <c r="DG192" s="376"/>
      <c r="DH192" s="376"/>
      <c r="DI192" s="376"/>
      <c r="DJ192" s="376"/>
      <c r="DK192" s="376"/>
      <c r="DL192" s="376"/>
      <c r="DM192" s="376"/>
      <c r="DN192" s="376"/>
      <c r="DO192" s="376"/>
      <c r="DP192" s="376"/>
      <c r="DQ192" s="376"/>
      <c r="DR192" s="376"/>
      <c r="DS192" s="376"/>
      <c r="DT192" s="376"/>
      <c r="DU192" s="376"/>
      <c r="DV192" s="376"/>
      <c r="DW192" s="376"/>
      <c r="DX192" s="376"/>
      <c r="DY192" s="376"/>
      <c r="DZ192" s="376"/>
      <c r="EA192" s="376"/>
      <c r="EB192" s="376"/>
      <c r="EC192" s="376"/>
      <c r="ED192" s="376"/>
      <c r="EE192" s="376"/>
      <c r="EF192" s="376"/>
      <c r="EG192" s="376"/>
      <c r="EH192" s="376"/>
      <c r="EI192" s="376"/>
      <c r="EJ192" s="376"/>
      <c r="EK192" s="376"/>
      <c r="EL192" s="376"/>
      <c r="EM192" s="376"/>
      <c r="EN192" s="376"/>
      <c r="EO192" s="376"/>
      <c r="EP192" s="376"/>
      <c r="EQ192" s="376"/>
      <c r="ER192" s="376"/>
    </row>
    <row r="193" spans="1:148">
      <c r="A193" s="376"/>
      <c r="B193" s="376"/>
      <c r="C193" s="376"/>
      <c r="D193" s="376"/>
      <c r="E193" s="376"/>
      <c r="F193" s="376"/>
      <c r="G193" s="376"/>
      <c r="H193" s="376"/>
      <c r="I193" s="376"/>
      <c r="J193" s="376"/>
      <c r="K193" s="376"/>
      <c r="L193" s="376"/>
      <c r="M193" s="376"/>
      <c r="N193" s="376"/>
      <c r="O193" s="376"/>
      <c r="P193" s="376"/>
      <c r="Q193" s="376"/>
      <c r="R193" s="376"/>
      <c r="S193" s="376"/>
      <c r="T193" s="376"/>
      <c r="U193" s="376"/>
      <c r="V193" s="376"/>
      <c r="W193" s="376"/>
      <c r="X193" s="376"/>
      <c r="Y193" s="376"/>
      <c r="Z193" s="376"/>
      <c r="AA193" s="376"/>
      <c r="AB193" s="376"/>
      <c r="AC193" s="376"/>
      <c r="AD193" s="376"/>
      <c r="AE193" s="376"/>
      <c r="AF193" s="376"/>
      <c r="AG193" s="376"/>
      <c r="AH193" s="376"/>
      <c r="AI193" s="376"/>
      <c r="AJ193" s="376"/>
      <c r="AK193" s="376"/>
      <c r="AL193" s="376"/>
      <c r="AM193" s="376"/>
      <c r="AN193" s="376"/>
      <c r="AO193" s="376"/>
      <c r="AP193" s="376"/>
      <c r="AQ193" s="376"/>
      <c r="AR193" s="376"/>
      <c r="AS193" s="376"/>
      <c r="AT193" s="376"/>
      <c r="AU193" s="376"/>
      <c r="AV193" s="376"/>
      <c r="AW193" s="376"/>
      <c r="AX193" s="376"/>
      <c r="AY193" s="376"/>
      <c r="AZ193" s="376"/>
      <c r="BA193" s="376"/>
      <c r="BB193" s="376"/>
      <c r="BC193" s="376"/>
      <c r="BD193" s="376"/>
      <c r="BE193" s="376"/>
      <c r="BF193" s="376"/>
      <c r="BG193" s="376"/>
      <c r="BH193" s="376"/>
      <c r="BI193" s="376"/>
      <c r="BJ193" s="376"/>
      <c r="BK193" s="376"/>
      <c r="BL193" s="376"/>
      <c r="BM193" s="376"/>
      <c r="BN193" s="376"/>
      <c r="BO193" s="376"/>
      <c r="BP193" s="376"/>
      <c r="BQ193" s="376"/>
      <c r="BR193" s="376"/>
      <c r="BS193" s="376"/>
      <c r="BT193" s="376"/>
      <c r="BU193" s="376"/>
      <c r="BV193" s="376"/>
      <c r="BW193" s="376"/>
      <c r="BX193" s="376"/>
      <c r="BY193" s="376"/>
      <c r="BZ193" s="376"/>
      <c r="CA193" s="376"/>
      <c r="CB193" s="376"/>
      <c r="CC193" s="376"/>
      <c r="CD193" s="376"/>
      <c r="CE193" s="376"/>
      <c r="CF193" s="376"/>
      <c r="CG193" s="376"/>
      <c r="CH193" s="376"/>
      <c r="CI193" s="376"/>
      <c r="CJ193" s="376"/>
      <c r="CK193" s="376"/>
      <c r="CL193" s="376"/>
      <c r="CM193" s="376"/>
      <c r="CN193" s="376"/>
      <c r="CO193" s="376"/>
      <c r="CP193" s="376"/>
      <c r="CQ193" s="376"/>
      <c r="CR193" s="376"/>
      <c r="CS193" s="376"/>
      <c r="CT193" s="376"/>
      <c r="CU193" s="376"/>
      <c r="CV193" s="376"/>
      <c r="CW193" s="376"/>
      <c r="CX193" s="376"/>
      <c r="CY193" s="376"/>
      <c r="CZ193" s="376"/>
      <c r="DA193" s="376"/>
      <c r="DB193" s="376"/>
      <c r="DC193" s="376"/>
      <c r="DD193" s="376"/>
      <c r="DE193" s="376"/>
      <c r="DF193" s="376"/>
      <c r="DG193" s="376"/>
      <c r="DH193" s="376"/>
      <c r="DI193" s="376"/>
      <c r="DJ193" s="376"/>
      <c r="DK193" s="376"/>
      <c r="DL193" s="376"/>
      <c r="DM193" s="376"/>
      <c r="DN193" s="376"/>
      <c r="DO193" s="376"/>
      <c r="DP193" s="376"/>
      <c r="DQ193" s="376"/>
      <c r="DR193" s="376"/>
      <c r="DS193" s="376"/>
      <c r="DT193" s="376"/>
      <c r="DU193" s="376"/>
      <c r="DV193" s="376"/>
      <c r="DW193" s="376"/>
      <c r="DX193" s="376"/>
      <c r="DY193" s="376"/>
      <c r="DZ193" s="376"/>
      <c r="EA193" s="376"/>
      <c r="EB193" s="376"/>
      <c r="EC193" s="376"/>
      <c r="ED193" s="376"/>
      <c r="EE193" s="376"/>
      <c r="EF193" s="376"/>
      <c r="EG193" s="376"/>
      <c r="EH193" s="376"/>
      <c r="EI193" s="376"/>
      <c r="EJ193" s="376"/>
      <c r="EK193" s="376"/>
      <c r="EL193" s="376"/>
      <c r="EM193" s="376"/>
      <c r="EN193" s="376"/>
      <c r="EO193" s="376"/>
      <c r="EP193" s="376"/>
      <c r="EQ193" s="376"/>
      <c r="ER193" s="376"/>
    </row>
    <row r="194" spans="1:148">
      <c r="A194" s="376"/>
      <c r="B194" s="376"/>
      <c r="C194" s="376"/>
      <c r="D194" s="376"/>
      <c r="E194" s="376"/>
      <c r="F194" s="376"/>
      <c r="G194" s="376"/>
      <c r="H194" s="376"/>
      <c r="I194" s="376"/>
      <c r="J194" s="376"/>
      <c r="K194" s="376"/>
      <c r="L194" s="376"/>
      <c r="M194" s="376"/>
      <c r="N194" s="376"/>
      <c r="O194" s="376"/>
      <c r="P194" s="376"/>
      <c r="Q194" s="376"/>
      <c r="R194" s="376"/>
      <c r="S194" s="376"/>
      <c r="T194" s="376"/>
      <c r="U194" s="376"/>
      <c r="V194" s="376"/>
      <c r="W194" s="376"/>
      <c r="X194" s="376"/>
      <c r="Y194" s="376"/>
      <c r="Z194" s="376"/>
      <c r="AA194" s="376"/>
      <c r="AB194" s="376"/>
      <c r="AC194" s="376"/>
      <c r="AD194" s="376"/>
      <c r="AE194" s="376"/>
      <c r="AF194" s="376"/>
      <c r="AG194" s="376"/>
      <c r="AH194" s="376"/>
      <c r="AI194" s="376"/>
      <c r="AJ194" s="376"/>
      <c r="AK194" s="376"/>
      <c r="AL194" s="376"/>
      <c r="AM194" s="376"/>
      <c r="AN194" s="376"/>
      <c r="AO194" s="376"/>
      <c r="AP194" s="376"/>
      <c r="AQ194" s="376"/>
      <c r="AR194" s="376"/>
      <c r="AS194" s="376"/>
      <c r="AT194" s="376"/>
      <c r="AU194" s="376"/>
      <c r="AV194" s="376"/>
      <c r="AW194" s="376"/>
      <c r="AX194" s="376"/>
      <c r="AY194" s="376"/>
      <c r="AZ194" s="376"/>
      <c r="BA194" s="376"/>
      <c r="BB194" s="376"/>
      <c r="BC194" s="376"/>
      <c r="BD194" s="376"/>
      <c r="BE194" s="376"/>
      <c r="BF194" s="376"/>
      <c r="BG194" s="376"/>
      <c r="BH194" s="376"/>
      <c r="BI194" s="376"/>
      <c r="BJ194" s="376"/>
      <c r="BK194" s="376"/>
      <c r="BL194" s="376"/>
      <c r="BM194" s="376"/>
      <c r="BN194" s="376"/>
      <c r="BO194" s="376"/>
      <c r="BP194" s="376"/>
      <c r="BQ194" s="376"/>
      <c r="BR194" s="376"/>
      <c r="BS194" s="376"/>
      <c r="BT194" s="376"/>
      <c r="BU194" s="376"/>
      <c r="BV194" s="376"/>
      <c r="BW194" s="376"/>
      <c r="BX194" s="376"/>
      <c r="BY194" s="376"/>
      <c r="BZ194" s="376"/>
      <c r="CA194" s="376"/>
      <c r="CB194" s="376"/>
      <c r="CC194" s="376"/>
      <c r="CD194" s="376"/>
      <c r="CE194" s="376"/>
      <c r="CF194" s="376"/>
      <c r="CG194" s="376"/>
      <c r="CH194" s="376"/>
      <c r="CI194" s="376"/>
      <c r="CJ194" s="376"/>
      <c r="CK194" s="376"/>
      <c r="CL194" s="376"/>
      <c r="CM194" s="376"/>
      <c r="CN194" s="376"/>
      <c r="CO194" s="376"/>
      <c r="CP194" s="376"/>
      <c r="CQ194" s="376"/>
      <c r="CR194" s="376"/>
      <c r="CS194" s="376"/>
      <c r="CT194" s="376"/>
      <c r="CU194" s="376"/>
      <c r="CV194" s="376"/>
      <c r="CW194" s="376"/>
      <c r="CX194" s="376"/>
      <c r="CY194" s="376"/>
      <c r="CZ194" s="376"/>
      <c r="DA194" s="376"/>
      <c r="DB194" s="376"/>
      <c r="DC194" s="376"/>
      <c r="DD194" s="376"/>
      <c r="DE194" s="376"/>
      <c r="DF194" s="376"/>
      <c r="DG194" s="376"/>
      <c r="DH194" s="376"/>
      <c r="DI194" s="376"/>
      <c r="DJ194" s="376"/>
      <c r="DK194" s="376"/>
      <c r="DL194" s="376"/>
      <c r="DM194" s="376"/>
      <c r="DN194" s="376"/>
      <c r="DO194" s="376"/>
      <c r="DP194" s="376"/>
      <c r="DQ194" s="376"/>
      <c r="DR194" s="376"/>
      <c r="DS194" s="376"/>
      <c r="DT194" s="376"/>
      <c r="DU194" s="376"/>
      <c r="DV194" s="376"/>
      <c r="DW194" s="376"/>
      <c r="DX194" s="376"/>
      <c r="DY194" s="376"/>
      <c r="DZ194" s="376"/>
      <c r="EA194" s="376"/>
      <c r="EB194" s="376"/>
      <c r="EC194" s="376"/>
      <c r="ED194" s="376"/>
      <c r="EE194" s="376"/>
      <c r="EF194" s="376"/>
      <c r="EG194" s="376"/>
      <c r="EH194" s="376"/>
      <c r="EI194" s="376"/>
      <c r="EJ194" s="376"/>
      <c r="EK194" s="376"/>
      <c r="EL194" s="376"/>
      <c r="EM194" s="376"/>
      <c r="EN194" s="376"/>
      <c r="EO194" s="376"/>
      <c r="EP194" s="376"/>
      <c r="EQ194" s="376"/>
      <c r="ER194" s="376"/>
    </row>
    <row r="195" spans="1:148">
      <c r="A195" s="376"/>
      <c r="B195" s="376"/>
      <c r="C195" s="376"/>
      <c r="D195" s="376"/>
      <c r="E195" s="376"/>
      <c r="F195" s="376"/>
      <c r="G195" s="376"/>
      <c r="H195" s="376"/>
      <c r="I195" s="376"/>
      <c r="J195" s="376"/>
      <c r="K195" s="376"/>
      <c r="L195" s="376"/>
      <c r="M195" s="376"/>
      <c r="N195" s="376"/>
      <c r="O195" s="376"/>
      <c r="P195" s="376"/>
      <c r="Q195" s="376"/>
      <c r="R195" s="376"/>
      <c r="S195" s="376"/>
      <c r="T195" s="376"/>
      <c r="U195" s="376"/>
      <c r="V195" s="376"/>
      <c r="W195" s="376"/>
      <c r="X195" s="376"/>
      <c r="Y195" s="376"/>
      <c r="Z195" s="376"/>
      <c r="AA195" s="376"/>
      <c r="AB195" s="376"/>
      <c r="AC195" s="376"/>
      <c r="AD195" s="376"/>
      <c r="AE195" s="376"/>
      <c r="AF195" s="376"/>
      <c r="AG195" s="376"/>
      <c r="AH195" s="376"/>
      <c r="AI195" s="376"/>
      <c r="AJ195" s="376"/>
      <c r="AK195" s="376"/>
      <c r="AL195" s="376"/>
      <c r="AM195" s="376"/>
      <c r="AN195" s="376"/>
      <c r="AO195" s="376"/>
      <c r="AP195" s="376"/>
      <c r="AQ195" s="376"/>
      <c r="AR195" s="376"/>
      <c r="AS195" s="376"/>
      <c r="AT195" s="376"/>
      <c r="AU195" s="376"/>
      <c r="AV195" s="376"/>
      <c r="AW195" s="376"/>
      <c r="AX195" s="376"/>
      <c r="AY195" s="376"/>
      <c r="AZ195" s="376"/>
      <c r="BA195" s="376"/>
      <c r="BB195" s="376"/>
      <c r="BC195" s="376"/>
      <c r="BD195" s="376"/>
      <c r="BE195" s="376"/>
      <c r="BF195" s="376"/>
      <c r="BG195" s="376"/>
      <c r="BH195" s="376"/>
      <c r="BI195" s="376"/>
      <c r="BJ195" s="376"/>
      <c r="BK195" s="376"/>
      <c r="BL195" s="376"/>
      <c r="BM195" s="376"/>
      <c r="BN195" s="376"/>
      <c r="BO195" s="376"/>
      <c r="BP195" s="376"/>
      <c r="BQ195" s="376"/>
      <c r="BR195" s="376"/>
      <c r="BS195" s="376"/>
      <c r="BT195" s="376"/>
      <c r="BU195" s="376"/>
      <c r="BV195" s="376"/>
      <c r="BW195" s="376"/>
      <c r="BX195" s="376"/>
      <c r="BY195" s="376"/>
      <c r="BZ195" s="376"/>
      <c r="CA195" s="376"/>
      <c r="CB195" s="376"/>
      <c r="CC195" s="376"/>
      <c r="CD195" s="376"/>
      <c r="CE195" s="376"/>
      <c r="CF195" s="376"/>
      <c r="CG195" s="376"/>
      <c r="CH195" s="376"/>
      <c r="CI195" s="376"/>
      <c r="CJ195" s="376"/>
      <c r="CK195" s="376"/>
      <c r="CL195" s="376"/>
      <c r="CM195" s="376"/>
      <c r="CN195" s="376"/>
      <c r="CO195" s="376"/>
      <c r="CP195" s="376"/>
      <c r="CQ195" s="376"/>
      <c r="CR195" s="376"/>
      <c r="CS195" s="376"/>
      <c r="CT195" s="376"/>
      <c r="CU195" s="376"/>
      <c r="CV195" s="376"/>
      <c r="CW195" s="376"/>
      <c r="CX195" s="376"/>
      <c r="CY195" s="376"/>
      <c r="CZ195" s="376"/>
      <c r="DA195" s="376"/>
      <c r="DB195" s="376"/>
      <c r="DC195" s="376"/>
      <c r="DD195" s="376"/>
      <c r="DE195" s="376"/>
      <c r="DF195" s="376"/>
      <c r="DG195" s="376"/>
      <c r="DH195" s="376"/>
      <c r="DI195" s="376"/>
      <c r="DJ195" s="376"/>
      <c r="DK195" s="376"/>
      <c r="DL195" s="376"/>
      <c r="DM195" s="376"/>
      <c r="DN195" s="376"/>
      <c r="DO195" s="376"/>
      <c r="DP195" s="376"/>
      <c r="DQ195" s="376"/>
      <c r="DR195" s="376"/>
      <c r="DS195" s="376"/>
      <c r="DT195" s="376"/>
      <c r="DU195" s="376"/>
      <c r="DV195" s="376"/>
      <c r="DW195" s="376"/>
      <c r="DX195" s="376"/>
      <c r="DY195" s="376"/>
      <c r="DZ195" s="376"/>
      <c r="EA195" s="376"/>
      <c r="EB195" s="376"/>
      <c r="EC195" s="376"/>
      <c r="ED195" s="376"/>
      <c r="EE195" s="376"/>
      <c r="EF195" s="376"/>
      <c r="EG195" s="376"/>
      <c r="EH195" s="376"/>
      <c r="EI195" s="376"/>
      <c r="EJ195" s="376"/>
      <c r="EK195" s="376"/>
      <c r="EL195" s="376"/>
      <c r="EM195" s="376"/>
      <c r="EN195" s="376"/>
      <c r="EO195" s="376"/>
      <c r="EP195" s="376"/>
      <c r="EQ195" s="376"/>
      <c r="ER195" s="376"/>
    </row>
    <row r="196" spans="1:148">
      <c r="A196" s="376"/>
      <c r="B196" s="376"/>
      <c r="C196" s="376"/>
      <c r="D196" s="376"/>
      <c r="E196" s="376"/>
      <c r="F196" s="376"/>
      <c r="G196" s="376"/>
      <c r="H196" s="376"/>
      <c r="I196" s="376"/>
      <c r="J196" s="376"/>
      <c r="K196" s="376"/>
      <c r="L196" s="376"/>
      <c r="M196" s="376"/>
      <c r="N196" s="376"/>
      <c r="O196" s="376"/>
      <c r="P196" s="376"/>
      <c r="Q196" s="376"/>
      <c r="R196" s="376"/>
      <c r="S196" s="376"/>
      <c r="T196" s="376"/>
      <c r="U196" s="376"/>
      <c r="V196" s="376"/>
      <c r="W196" s="376"/>
      <c r="X196" s="376"/>
      <c r="Y196" s="376"/>
      <c r="Z196" s="376"/>
      <c r="AA196" s="376"/>
      <c r="AB196" s="376"/>
      <c r="AC196" s="376"/>
      <c r="AD196" s="376"/>
      <c r="AE196" s="376"/>
      <c r="AF196" s="376"/>
      <c r="AG196" s="376"/>
      <c r="AH196" s="376"/>
      <c r="AI196" s="376"/>
      <c r="AJ196" s="376"/>
      <c r="AK196" s="376"/>
      <c r="AL196" s="376"/>
      <c r="AM196" s="376"/>
      <c r="AN196" s="376"/>
      <c r="AO196" s="376"/>
      <c r="AP196" s="376"/>
      <c r="AQ196" s="376"/>
      <c r="AR196" s="376"/>
      <c r="AS196" s="376"/>
      <c r="AT196" s="376"/>
      <c r="AU196" s="376"/>
      <c r="AV196" s="376"/>
      <c r="AW196" s="376"/>
      <c r="AX196" s="376"/>
      <c r="AY196" s="376"/>
      <c r="AZ196" s="376"/>
      <c r="BA196" s="376"/>
      <c r="BB196" s="376"/>
      <c r="BC196" s="376"/>
      <c r="BD196" s="376"/>
      <c r="BE196" s="376"/>
      <c r="BF196" s="376"/>
      <c r="BG196" s="376"/>
      <c r="BH196" s="376"/>
      <c r="BI196" s="376"/>
      <c r="BJ196" s="376"/>
      <c r="BK196" s="376"/>
      <c r="BL196" s="376"/>
      <c r="BM196" s="376"/>
      <c r="BN196" s="376"/>
      <c r="BO196" s="376"/>
      <c r="BP196" s="376"/>
      <c r="BQ196" s="376"/>
      <c r="BR196" s="376"/>
      <c r="BS196" s="376"/>
      <c r="BT196" s="376"/>
      <c r="BU196" s="376"/>
      <c r="BV196" s="376"/>
      <c r="BW196" s="376"/>
      <c r="BX196" s="376"/>
      <c r="BY196" s="376"/>
      <c r="BZ196" s="376"/>
      <c r="CA196" s="376"/>
      <c r="CB196" s="376"/>
      <c r="CC196" s="376"/>
      <c r="CD196" s="376"/>
      <c r="CE196" s="376"/>
      <c r="CF196" s="376"/>
      <c r="CG196" s="376"/>
      <c r="CH196" s="376"/>
      <c r="CI196" s="376"/>
      <c r="CJ196" s="376"/>
      <c r="CK196" s="376"/>
      <c r="CL196" s="376"/>
      <c r="CM196" s="376"/>
      <c r="CN196" s="376"/>
      <c r="CO196" s="376"/>
      <c r="CP196" s="376"/>
      <c r="CQ196" s="376"/>
      <c r="CR196" s="376"/>
      <c r="CS196" s="376"/>
      <c r="CT196" s="376"/>
      <c r="CU196" s="376"/>
      <c r="CV196" s="376"/>
      <c r="CW196" s="376"/>
      <c r="CX196" s="376"/>
      <c r="CY196" s="376"/>
      <c r="CZ196" s="376"/>
      <c r="DA196" s="376"/>
      <c r="DB196" s="376"/>
      <c r="DC196" s="376"/>
      <c r="DD196" s="376"/>
      <c r="DE196" s="376"/>
      <c r="DF196" s="376"/>
      <c r="DG196" s="376"/>
      <c r="DH196" s="376"/>
      <c r="DI196" s="376"/>
      <c r="DJ196" s="376"/>
      <c r="DK196" s="376"/>
      <c r="DL196" s="376"/>
      <c r="DM196" s="376"/>
      <c r="DN196" s="376"/>
      <c r="DO196" s="376"/>
      <c r="DP196" s="376"/>
      <c r="DQ196" s="376"/>
      <c r="DR196" s="376"/>
      <c r="DS196" s="376"/>
      <c r="DT196" s="376"/>
      <c r="DU196" s="376"/>
      <c r="DV196" s="376"/>
      <c r="DW196" s="376"/>
      <c r="DX196" s="376"/>
      <c r="DY196" s="376"/>
      <c r="DZ196" s="376"/>
      <c r="EA196" s="376"/>
      <c r="EB196" s="376"/>
      <c r="EC196" s="376"/>
      <c r="ED196" s="376"/>
      <c r="EE196" s="376"/>
      <c r="EF196" s="376"/>
      <c r="EG196" s="376"/>
      <c r="EH196" s="376"/>
      <c r="EI196" s="376"/>
      <c r="EJ196" s="376"/>
      <c r="EK196" s="376"/>
      <c r="EL196" s="376"/>
      <c r="EM196" s="376"/>
      <c r="EN196" s="376"/>
      <c r="EO196" s="376"/>
      <c r="EP196" s="376"/>
      <c r="EQ196" s="376"/>
      <c r="ER196" s="376"/>
    </row>
    <row r="197" spans="1:148">
      <c r="A197" s="376"/>
      <c r="B197" s="376"/>
      <c r="C197" s="376"/>
      <c r="D197" s="376"/>
      <c r="E197" s="376"/>
      <c r="F197" s="376"/>
      <c r="G197" s="376"/>
      <c r="H197" s="376"/>
      <c r="I197" s="376"/>
      <c r="J197" s="376"/>
      <c r="K197" s="376"/>
      <c r="L197" s="376"/>
      <c r="M197" s="376"/>
      <c r="N197" s="376"/>
      <c r="O197" s="376"/>
      <c r="P197" s="376"/>
      <c r="Q197" s="376"/>
      <c r="R197" s="376"/>
      <c r="S197" s="376"/>
      <c r="T197" s="376"/>
      <c r="U197" s="376"/>
      <c r="V197" s="376"/>
      <c r="W197" s="376"/>
      <c r="X197" s="376"/>
      <c r="Y197" s="376"/>
      <c r="Z197" s="376"/>
      <c r="AA197" s="376"/>
      <c r="AB197" s="376"/>
      <c r="AC197" s="376"/>
      <c r="AD197" s="376"/>
      <c r="AE197" s="376"/>
      <c r="AF197" s="376"/>
      <c r="AG197" s="376"/>
      <c r="AH197" s="376"/>
      <c r="AI197" s="376"/>
      <c r="AJ197" s="376"/>
      <c r="AK197" s="376"/>
      <c r="AL197" s="376"/>
      <c r="AM197" s="376"/>
      <c r="AN197" s="376"/>
      <c r="AO197" s="376"/>
      <c r="AP197" s="376"/>
      <c r="AQ197" s="376"/>
      <c r="AR197" s="376"/>
      <c r="AS197" s="376"/>
      <c r="AT197" s="376"/>
      <c r="AU197" s="376"/>
      <c r="AV197" s="376"/>
      <c r="AW197" s="376"/>
      <c r="AX197" s="376"/>
      <c r="AY197" s="376"/>
      <c r="AZ197" s="376"/>
      <c r="BA197" s="376"/>
      <c r="BB197" s="376"/>
      <c r="BC197" s="376"/>
      <c r="BD197" s="376"/>
      <c r="BE197" s="376"/>
      <c r="BF197" s="376"/>
      <c r="BG197" s="376"/>
      <c r="BH197" s="376"/>
      <c r="BI197" s="376"/>
      <c r="BJ197" s="376"/>
      <c r="BK197" s="376"/>
      <c r="BL197" s="376"/>
      <c r="BM197" s="376"/>
      <c r="BN197" s="376"/>
      <c r="BO197" s="376"/>
      <c r="BP197" s="376"/>
      <c r="BQ197" s="376"/>
      <c r="BR197" s="376"/>
      <c r="BS197" s="376"/>
      <c r="BT197" s="376"/>
      <c r="BU197" s="376"/>
      <c r="BV197" s="376"/>
      <c r="BW197" s="376"/>
      <c r="BX197" s="376"/>
      <c r="BY197" s="376"/>
      <c r="BZ197" s="376"/>
      <c r="CA197" s="376"/>
      <c r="CB197" s="376"/>
      <c r="CC197" s="376"/>
      <c r="CD197" s="376"/>
      <c r="CE197" s="376"/>
      <c r="CF197" s="376"/>
      <c r="CG197" s="376"/>
      <c r="CH197" s="376"/>
      <c r="CI197" s="376"/>
      <c r="CJ197" s="376"/>
      <c r="CK197" s="376"/>
      <c r="CL197" s="376"/>
      <c r="CM197" s="376"/>
      <c r="CN197" s="376"/>
      <c r="CO197" s="376"/>
      <c r="CP197" s="376"/>
      <c r="CQ197" s="376"/>
      <c r="CR197" s="376"/>
      <c r="CS197" s="376"/>
      <c r="CT197" s="376"/>
      <c r="CU197" s="376"/>
      <c r="CV197" s="376"/>
      <c r="CW197" s="376"/>
      <c r="CX197" s="376"/>
      <c r="CY197" s="376"/>
      <c r="CZ197" s="376"/>
      <c r="DA197" s="376"/>
      <c r="DB197" s="376"/>
      <c r="DC197" s="376"/>
      <c r="DD197" s="376"/>
      <c r="DE197" s="376"/>
      <c r="DF197" s="376"/>
      <c r="DG197" s="376"/>
      <c r="DH197" s="376"/>
      <c r="DI197" s="376"/>
      <c r="DJ197" s="376"/>
      <c r="DK197" s="376"/>
      <c r="DL197" s="376"/>
      <c r="DM197" s="376"/>
      <c r="DN197" s="376"/>
      <c r="DO197" s="376"/>
      <c r="DP197" s="376"/>
      <c r="DQ197" s="376"/>
      <c r="DR197" s="376"/>
      <c r="DS197" s="376"/>
      <c r="DT197" s="376"/>
      <c r="DU197" s="376"/>
      <c r="DV197" s="376"/>
      <c r="DW197" s="376"/>
      <c r="DX197" s="376"/>
      <c r="DY197" s="376"/>
      <c r="DZ197" s="376"/>
      <c r="EA197" s="376"/>
      <c r="EB197" s="376"/>
      <c r="EC197" s="376"/>
      <c r="ED197" s="376"/>
      <c r="EE197" s="376"/>
      <c r="EF197" s="376"/>
      <c r="EG197" s="376"/>
      <c r="EH197" s="376"/>
      <c r="EI197" s="376"/>
      <c r="EJ197" s="376"/>
      <c r="EK197" s="376"/>
      <c r="EL197" s="376"/>
      <c r="EM197" s="376"/>
      <c r="EN197" s="376"/>
      <c r="EO197" s="376"/>
      <c r="EP197" s="376"/>
      <c r="EQ197" s="376"/>
      <c r="ER197" s="376"/>
    </row>
    <row r="198" spans="1:148">
      <c r="A198" s="376"/>
      <c r="B198" s="376"/>
      <c r="C198" s="376"/>
      <c r="D198" s="376"/>
      <c r="E198" s="376"/>
      <c r="F198" s="376"/>
      <c r="G198" s="376"/>
      <c r="H198" s="376"/>
      <c r="I198" s="376"/>
      <c r="J198" s="376"/>
      <c r="K198" s="376"/>
      <c r="L198" s="376"/>
      <c r="M198" s="376"/>
      <c r="N198" s="376"/>
      <c r="O198" s="376"/>
      <c r="P198" s="376"/>
      <c r="Q198" s="376"/>
      <c r="R198" s="376"/>
      <c r="S198" s="376"/>
      <c r="T198" s="376"/>
      <c r="U198" s="376"/>
      <c r="V198" s="376"/>
      <c r="W198" s="376"/>
      <c r="X198" s="376"/>
      <c r="Y198" s="376"/>
      <c r="Z198" s="376"/>
      <c r="AA198" s="376"/>
      <c r="AB198" s="376"/>
      <c r="AC198" s="376"/>
      <c r="AD198" s="376"/>
      <c r="AE198" s="376"/>
      <c r="AF198" s="376"/>
      <c r="AG198" s="376"/>
      <c r="AH198" s="376"/>
      <c r="AI198" s="376"/>
      <c r="AJ198" s="376"/>
      <c r="AK198" s="376"/>
      <c r="AL198" s="376"/>
      <c r="AM198" s="376"/>
      <c r="AN198" s="376"/>
      <c r="AO198" s="376"/>
      <c r="AP198" s="376"/>
      <c r="AQ198" s="376"/>
      <c r="AR198" s="376"/>
      <c r="AS198" s="376"/>
      <c r="AT198" s="376"/>
      <c r="AU198" s="376"/>
      <c r="AV198" s="376"/>
      <c r="AW198" s="376"/>
      <c r="AX198" s="376"/>
      <c r="AY198" s="376"/>
      <c r="AZ198" s="376"/>
      <c r="BA198" s="376"/>
      <c r="BB198" s="376"/>
      <c r="BC198" s="376"/>
      <c r="BD198" s="376"/>
      <c r="BE198" s="376"/>
      <c r="BF198" s="376"/>
      <c r="BG198" s="376"/>
      <c r="BH198" s="376"/>
      <c r="BI198" s="376"/>
      <c r="BJ198" s="376"/>
      <c r="BK198" s="376"/>
      <c r="BL198" s="376"/>
      <c r="BM198" s="376"/>
      <c r="BN198" s="376"/>
      <c r="BO198" s="376"/>
      <c r="BP198" s="376"/>
      <c r="BQ198" s="376"/>
      <c r="BR198" s="376"/>
      <c r="BS198" s="376"/>
      <c r="BT198" s="376"/>
      <c r="BU198" s="376"/>
      <c r="BV198" s="376"/>
      <c r="BW198" s="376"/>
      <c r="BX198" s="376"/>
      <c r="BY198" s="376"/>
      <c r="BZ198" s="376"/>
      <c r="CA198" s="376"/>
      <c r="CB198" s="376"/>
      <c r="CC198" s="376"/>
      <c r="CD198" s="376"/>
      <c r="CE198" s="376"/>
      <c r="CF198" s="376"/>
      <c r="CG198" s="376"/>
      <c r="CH198" s="376"/>
      <c r="CI198" s="376"/>
      <c r="CJ198" s="376"/>
      <c r="CK198" s="376"/>
      <c r="CL198" s="376"/>
      <c r="CM198" s="376"/>
      <c r="CN198" s="376"/>
      <c r="CO198" s="376"/>
      <c r="CP198" s="376"/>
      <c r="CQ198" s="376"/>
      <c r="CR198" s="376"/>
      <c r="CS198" s="376"/>
      <c r="CT198" s="376"/>
      <c r="CU198" s="376"/>
      <c r="CV198" s="376"/>
      <c r="CW198" s="376"/>
      <c r="CX198" s="376"/>
      <c r="CY198" s="376"/>
      <c r="CZ198" s="376"/>
      <c r="DA198" s="376"/>
      <c r="DB198" s="376"/>
      <c r="DC198" s="376"/>
      <c r="DD198" s="376"/>
      <c r="DE198" s="376"/>
      <c r="DF198" s="376"/>
      <c r="DG198" s="376"/>
      <c r="DH198" s="376"/>
      <c r="DI198" s="376"/>
      <c r="DJ198" s="376"/>
      <c r="DK198" s="376"/>
      <c r="DL198" s="376"/>
      <c r="DM198" s="376"/>
      <c r="DN198" s="376"/>
      <c r="DO198" s="376"/>
      <c r="DP198" s="376"/>
      <c r="DQ198" s="376"/>
      <c r="DR198" s="376"/>
      <c r="DS198" s="376"/>
      <c r="DT198" s="376"/>
      <c r="DU198" s="376"/>
      <c r="DV198" s="376"/>
      <c r="DW198" s="376"/>
      <c r="DX198" s="376"/>
      <c r="DY198" s="376"/>
      <c r="DZ198" s="376"/>
      <c r="EA198" s="376"/>
      <c r="EB198" s="376"/>
      <c r="EC198" s="376"/>
      <c r="ED198" s="376"/>
      <c r="EE198" s="376"/>
      <c r="EF198" s="376"/>
      <c r="EG198" s="376"/>
      <c r="EH198" s="376"/>
      <c r="EI198" s="376"/>
      <c r="EJ198" s="376"/>
      <c r="EK198" s="376"/>
      <c r="EL198" s="376"/>
      <c r="EM198" s="376"/>
      <c r="EN198" s="376"/>
      <c r="EO198" s="376"/>
      <c r="EP198" s="376"/>
      <c r="EQ198" s="376"/>
      <c r="ER198" s="376"/>
    </row>
    <row r="199" spans="1:148">
      <c r="A199" s="376"/>
      <c r="B199" s="376"/>
      <c r="C199" s="376"/>
      <c r="D199" s="376"/>
      <c r="E199" s="376"/>
      <c r="F199" s="376"/>
      <c r="G199" s="376"/>
      <c r="H199" s="376"/>
      <c r="I199" s="376"/>
      <c r="J199" s="376"/>
      <c r="K199" s="376"/>
      <c r="L199" s="376"/>
      <c r="M199" s="376"/>
      <c r="N199" s="376"/>
      <c r="O199" s="376"/>
      <c r="P199" s="376"/>
      <c r="Q199" s="376"/>
      <c r="R199" s="376"/>
      <c r="S199" s="376"/>
      <c r="T199" s="376"/>
      <c r="U199" s="376"/>
      <c r="V199" s="376"/>
      <c r="W199" s="376"/>
      <c r="X199" s="376"/>
      <c r="Y199" s="376"/>
      <c r="Z199" s="376"/>
      <c r="AA199" s="376"/>
      <c r="AB199" s="376"/>
      <c r="AC199" s="376"/>
      <c r="AD199" s="376"/>
      <c r="AE199" s="376"/>
      <c r="AF199" s="376"/>
      <c r="AG199" s="376"/>
      <c r="AH199" s="376"/>
      <c r="AI199" s="376"/>
      <c r="AJ199" s="376"/>
      <c r="AK199" s="376"/>
      <c r="AL199" s="376"/>
      <c r="AM199" s="376"/>
      <c r="AN199" s="376"/>
      <c r="AO199" s="376"/>
      <c r="AP199" s="376"/>
      <c r="AQ199" s="376"/>
      <c r="AR199" s="376"/>
      <c r="AS199" s="376"/>
      <c r="AT199" s="376"/>
      <c r="AU199" s="376"/>
      <c r="AV199" s="376"/>
      <c r="AW199" s="376"/>
      <c r="AX199" s="376"/>
      <c r="AY199" s="376"/>
      <c r="AZ199" s="376"/>
      <c r="BA199" s="376"/>
      <c r="BB199" s="376"/>
      <c r="BC199" s="376"/>
      <c r="BD199" s="376"/>
      <c r="BE199" s="376"/>
      <c r="BF199" s="376"/>
      <c r="BG199" s="376"/>
      <c r="BH199" s="376"/>
      <c r="BI199" s="376"/>
      <c r="BJ199" s="376"/>
      <c r="BK199" s="376"/>
      <c r="BL199" s="376"/>
      <c r="BM199" s="376"/>
      <c r="BN199" s="376"/>
      <c r="BO199" s="376"/>
      <c r="BP199" s="376"/>
      <c r="BQ199" s="376"/>
      <c r="BR199" s="376"/>
      <c r="BS199" s="376"/>
      <c r="BT199" s="376"/>
      <c r="BU199" s="376"/>
      <c r="BV199" s="376"/>
      <c r="BW199" s="376"/>
      <c r="BX199" s="376"/>
      <c r="BY199" s="376"/>
      <c r="BZ199" s="376"/>
      <c r="CA199" s="376"/>
      <c r="CB199" s="376"/>
      <c r="CC199" s="376"/>
      <c r="CD199" s="376"/>
      <c r="CE199" s="376"/>
      <c r="CF199" s="376"/>
      <c r="CG199" s="376"/>
      <c r="CH199" s="376"/>
      <c r="CI199" s="376"/>
      <c r="CJ199" s="376"/>
      <c r="CK199" s="376"/>
      <c r="CL199" s="376"/>
      <c r="CM199" s="376"/>
      <c r="CN199" s="376"/>
      <c r="CO199" s="376"/>
      <c r="CP199" s="376"/>
      <c r="CQ199" s="376"/>
      <c r="CR199" s="376"/>
      <c r="CS199" s="376"/>
      <c r="CT199" s="376"/>
      <c r="CU199" s="376"/>
      <c r="CV199" s="376"/>
      <c r="CW199" s="376"/>
      <c r="CX199" s="376"/>
      <c r="CY199" s="376"/>
      <c r="CZ199" s="376"/>
      <c r="DA199" s="376"/>
      <c r="DB199" s="376"/>
      <c r="DC199" s="376"/>
      <c r="DD199" s="376"/>
      <c r="DE199" s="376"/>
      <c r="DF199" s="376"/>
      <c r="DG199" s="376"/>
      <c r="DH199" s="376"/>
      <c r="DI199" s="376"/>
      <c r="DJ199" s="376"/>
      <c r="DK199" s="376"/>
      <c r="DL199" s="376"/>
      <c r="DM199" s="376"/>
      <c r="DN199" s="376"/>
      <c r="DO199" s="376"/>
      <c r="DP199" s="376"/>
      <c r="DQ199" s="376"/>
      <c r="DR199" s="376"/>
      <c r="DS199" s="376"/>
      <c r="DT199" s="376"/>
      <c r="DU199" s="376"/>
      <c r="DV199" s="376"/>
      <c r="DW199" s="376"/>
      <c r="DX199" s="376"/>
      <c r="DY199" s="376"/>
      <c r="DZ199" s="376"/>
      <c r="EA199" s="376"/>
      <c r="EB199" s="376"/>
      <c r="EC199" s="376"/>
      <c r="ED199" s="376"/>
      <c r="EE199" s="376"/>
      <c r="EF199" s="376"/>
      <c r="EG199" s="376"/>
      <c r="EH199" s="376"/>
      <c r="EI199" s="376"/>
      <c r="EJ199" s="376"/>
      <c r="EK199" s="376"/>
      <c r="EL199" s="376"/>
      <c r="EM199" s="376"/>
      <c r="EN199" s="376"/>
      <c r="EO199" s="376"/>
      <c r="EP199" s="376"/>
      <c r="EQ199" s="376"/>
      <c r="ER199" s="376"/>
    </row>
    <row r="200" spans="1:148">
      <c r="A200" s="376"/>
      <c r="B200" s="376"/>
      <c r="C200" s="376"/>
      <c r="D200" s="376"/>
      <c r="E200" s="376"/>
      <c r="F200" s="376"/>
      <c r="G200" s="376"/>
      <c r="H200" s="376"/>
      <c r="I200" s="376"/>
      <c r="J200" s="376"/>
      <c r="K200" s="376"/>
      <c r="L200" s="376"/>
      <c r="M200" s="376"/>
      <c r="N200" s="376"/>
      <c r="O200" s="376"/>
      <c r="P200" s="376"/>
      <c r="Q200" s="376"/>
      <c r="R200" s="376"/>
      <c r="S200" s="376"/>
      <c r="T200" s="376"/>
      <c r="U200" s="376"/>
      <c r="V200" s="376"/>
      <c r="W200" s="376"/>
      <c r="X200" s="376"/>
      <c r="Y200" s="376"/>
      <c r="Z200" s="376"/>
      <c r="AA200" s="376"/>
      <c r="AB200" s="376"/>
      <c r="AC200" s="376"/>
      <c r="AD200" s="376"/>
      <c r="AE200" s="376"/>
      <c r="AF200" s="376"/>
      <c r="AG200" s="376"/>
      <c r="AH200" s="376"/>
      <c r="AI200" s="376"/>
      <c r="AJ200" s="376"/>
      <c r="AK200" s="376"/>
      <c r="AL200" s="376"/>
      <c r="AM200" s="376"/>
      <c r="AN200" s="376"/>
      <c r="AO200" s="376"/>
      <c r="AP200" s="376"/>
      <c r="AQ200" s="376"/>
      <c r="AR200" s="376"/>
      <c r="AS200" s="376"/>
      <c r="AT200" s="376"/>
      <c r="AU200" s="376"/>
      <c r="AV200" s="376"/>
      <c r="AW200" s="376"/>
      <c r="AX200" s="376"/>
      <c r="AY200" s="376"/>
      <c r="AZ200" s="376"/>
      <c r="BA200" s="376"/>
      <c r="BB200" s="376"/>
      <c r="BC200" s="376"/>
      <c r="BD200" s="376"/>
      <c r="BE200" s="376"/>
      <c r="BF200" s="376"/>
      <c r="BG200" s="376"/>
      <c r="BH200" s="376"/>
      <c r="BI200" s="376"/>
      <c r="BJ200" s="376"/>
      <c r="BK200" s="376"/>
      <c r="BL200" s="376"/>
      <c r="BM200" s="376"/>
      <c r="BN200" s="376"/>
      <c r="BO200" s="376"/>
      <c r="BP200" s="376"/>
      <c r="BQ200" s="376"/>
      <c r="BR200" s="376"/>
      <c r="BS200" s="376"/>
      <c r="BT200" s="376"/>
      <c r="BU200" s="376"/>
      <c r="BV200" s="376"/>
      <c r="BW200" s="376"/>
      <c r="BX200" s="376"/>
      <c r="BY200" s="376"/>
      <c r="BZ200" s="376"/>
      <c r="CA200" s="376"/>
      <c r="CB200" s="376"/>
      <c r="CC200" s="376"/>
      <c r="CD200" s="376"/>
      <c r="CE200" s="376"/>
      <c r="CF200" s="376"/>
      <c r="CG200" s="376"/>
      <c r="CH200" s="376"/>
      <c r="CI200" s="376"/>
      <c r="CJ200" s="376"/>
      <c r="CK200" s="376"/>
      <c r="CL200" s="376"/>
      <c r="CM200" s="376"/>
      <c r="CN200" s="376"/>
      <c r="CO200" s="376"/>
      <c r="CP200" s="376"/>
      <c r="CQ200" s="376"/>
      <c r="CR200" s="376"/>
      <c r="CS200" s="376"/>
      <c r="CT200" s="376"/>
      <c r="CU200" s="376"/>
      <c r="CV200" s="376"/>
      <c r="CW200" s="376"/>
      <c r="CX200" s="376"/>
      <c r="CY200" s="376"/>
      <c r="CZ200" s="376"/>
      <c r="DA200" s="376"/>
      <c r="DB200" s="376"/>
      <c r="DC200" s="376"/>
      <c r="DD200" s="376"/>
      <c r="DE200" s="376"/>
      <c r="DF200" s="376"/>
      <c r="DG200" s="376"/>
      <c r="DH200" s="376"/>
      <c r="DI200" s="376"/>
      <c r="DJ200" s="376"/>
      <c r="DK200" s="376"/>
      <c r="DL200" s="376"/>
      <c r="DM200" s="376"/>
      <c r="DN200" s="376"/>
      <c r="DO200" s="376"/>
      <c r="DP200" s="376"/>
      <c r="DQ200" s="376"/>
      <c r="DR200" s="376"/>
      <c r="DS200" s="376"/>
      <c r="DT200" s="376"/>
      <c r="DU200" s="376"/>
      <c r="DV200" s="376"/>
      <c r="DW200" s="376"/>
      <c r="DX200" s="376"/>
      <c r="DY200" s="376"/>
      <c r="DZ200" s="376"/>
      <c r="EA200" s="376"/>
      <c r="EB200" s="376"/>
      <c r="EC200" s="376"/>
      <c r="ED200" s="376"/>
      <c r="EE200" s="376"/>
      <c r="EF200" s="376"/>
      <c r="EG200" s="376"/>
      <c r="EH200" s="376"/>
      <c r="EI200" s="376"/>
      <c r="EJ200" s="376"/>
      <c r="EK200" s="376"/>
      <c r="EL200" s="376"/>
      <c r="EM200" s="376"/>
      <c r="EN200" s="376"/>
      <c r="EO200" s="376"/>
      <c r="EP200" s="376"/>
      <c r="EQ200" s="376"/>
      <c r="ER200" s="376"/>
    </row>
    <row r="201" spans="1:148">
      <c r="A201" s="376"/>
      <c r="B201" s="376"/>
      <c r="C201" s="376"/>
      <c r="D201" s="376"/>
      <c r="E201" s="376"/>
      <c r="F201" s="376"/>
      <c r="G201" s="376"/>
      <c r="H201" s="376"/>
      <c r="I201" s="376"/>
      <c r="J201" s="376"/>
      <c r="K201" s="376"/>
      <c r="L201" s="376"/>
      <c r="M201" s="376"/>
      <c r="N201" s="376"/>
      <c r="O201" s="376"/>
      <c r="P201" s="376"/>
      <c r="Q201" s="376"/>
      <c r="R201" s="376"/>
      <c r="S201" s="376"/>
      <c r="T201" s="376"/>
      <c r="U201" s="376"/>
      <c r="V201" s="376"/>
      <c r="W201" s="376"/>
      <c r="X201" s="376"/>
      <c r="Y201" s="376"/>
      <c r="Z201" s="376"/>
      <c r="AA201" s="376"/>
      <c r="AB201" s="376"/>
      <c r="AC201" s="376"/>
      <c r="AD201" s="376"/>
      <c r="AE201" s="376"/>
      <c r="AF201" s="376"/>
      <c r="AG201" s="376"/>
      <c r="AH201" s="376"/>
      <c r="AI201" s="376"/>
      <c r="AJ201" s="376"/>
      <c r="AK201" s="376"/>
      <c r="AL201" s="376"/>
      <c r="AM201" s="376"/>
      <c r="AN201" s="376"/>
      <c r="AO201" s="376"/>
      <c r="AP201" s="376"/>
      <c r="AQ201" s="376"/>
      <c r="AR201" s="376"/>
      <c r="AS201" s="376"/>
      <c r="AT201" s="376"/>
      <c r="AU201" s="376"/>
      <c r="AV201" s="376"/>
      <c r="AW201" s="376"/>
      <c r="AX201" s="376"/>
      <c r="AY201" s="376"/>
      <c r="AZ201" s="376"/>
      <c r="BA201" s="376"/>
      <c r="BB201" s="376"/>
      <c r="BC201" s="376"/>
      <c r="BD201" s="376"/>
      <c r="BE201" s="376"/>
      <c r="BF201" s="376"/>
      <c r="BG201" s="376"/>
      <c r="BH201" s="376"/>
      <c r="BI201" s="376"/>
      <c r="BJ201" s="376"/>
      <c r="BK201" s="376"/>
      <c r="BL201" s="376"/>
      <c r="BM201" s="376"/>
      <c r="BN201" s="376"/>
      <c r="BO201" s="376"/>
      <c r="BP201" s="376"/>
      <c r="BQ201" s="376"/>
      <c r="BR201" s="376"/>
      <c r="BS201" s="376"/>
      <c r="BT201" s="376"/>
      <c r="BU201" s="376"/>
      <c r="BV201" s="376"/>
      <c r="BW201" s="376"/>
      <c r="BX201" s="376"/>
      <c r="BY201" s="376"/>
      <c r="BZ201" s="376"/>
      <c r="CA201" s="376"/>
      <c r="CB201" s="376"/>
      <c r="CC201" s="376"/>
      <c r="CD201" s="376"/>
      <c r="CE201" s="376"/>
      <c r="CF201" s="376"/>
      <c r="CG201" s="376"/>
      <c r="CH201" s="376"/>
      <c r="CI201" s="376"/>
      <c r="CJ201" s="376"/>
      <c r="CK201" s="376"/>
      <c r="CL201" s="376"/>
      <c r="CM201" s="376"/>
      <c r="CN201" s="376"/>
      <c r="CO201" s="376"/>
      <c r="CP201" s="376"/>
      <c r="CQ201" s="376"/>
      <c r="CR201" s="376"/>
      <c r="CS201" s="376"/>
      <c r="CT201" s="376"/>
      <c r="CU201" s="376"/>
      <c r="CV201" s="376"/>
      <c r="CW201" s="376"/>
      <c r="CX201" s="376"/>
      <c r="CY201" s="376"/>
      <c r="CZ201" s="376"/>
      <c r="DA201" s="376"/>
      <c r="DB201" s="376"/>
      <c r="DC201" s="376"/>
      <c r="DD201" s="376"/>
      <c r="DE201" s="376"/>
      <c r="DF201" s="376"/>
      <c r="DG201" s="376"/>
      <c r="DH201" s="376"/>
      <c r="DI201" s="376"/>
      <c r="DJ201" s="376"/>
      <c r="DK201" s="376"/>
      <c r="DL201" s="376"/>
      <c r="DM201" s="376"/>
      <c r="DN201" s="376"/>
      <c r="DO201" s="376"/>
      <c r="DP201" s="376"/>
      <c r="DQ201" s="376"/>
      <c r="DR201" s="376"/>
      <c r="DS201" s="376"/>
      <c r="DT201" s="376"/>
      <c r="DU201" s="376"/>
      <c r="DV201" s="376"/>
      <c r="DW201" s="376"/>
      <c r="DX201" s="376"/>
      <c r="DY201" s="376"/>
      <c r="DZ201" s="376"/>
      <c r="EA201" s="376"/>
      <c r="EB201" s="376"/>
      <c r="EC201" s="376"/>
      <c r="ED201" s="376"/>
      <c r="EE201" s="376"/>
      <c r="EF201" s="376"/>
      <c r="EG201" s="376"/>
      <c r="EH201" s="376"/>
      <c r="EI201" s="376"/>
      <c r="EJ201" s="376"/>
      <c r="EK201" s="376"/>
      <c r="EL201" s="376"/>
      <c r="EM201" s="376"/>
      <c r="EN201" s="376"/>
      <c r="EO201" s="376"/>
      <c r="EP201" s="376"/>
      <c r="EQ201" s="376"/>
      <c r="ER201" s="376"/>
    </row>
    <row r="202" spans="1:148">
      <c r="A202" s="376"/>
      <c r="B202" s="376"/>
      <c r="C202" s="376"/>
      <c r="D202" s="376"/>
      <c r="E202" s="376"/>
      <c r="F202" s="376"/>
      <c r="G202" s="376"/>
      <c r="H202" s="376"/>
      <c r="I202" s="376"/>
      <c r="J202" s="376"/>
      <c r="K202" s="376"/>
      <c r="L202" s="376"/>
      <c r="M202" s="376"/>
      <c r="N202" s="376"/>
      <c r="O202" s="376"/>
      <c r="P202" s="376"/>
      <c r="Q202" s="376"/>
      <c r="R202" s="376"/>
      <c r="S202" s="376"/>
      <c r="T202" s="376"/>
      <c r="U202" s="376"/>
      <c r="V202" s="376"/>
      <c r="W202" s="376"/>
      <c r="X202" s="376"/>
      <c r="Y202" s="376"/>
      <c r="Z202" s="376"/>
      <c r="AA202" s="376"/>
      <c r="AB202" s="376"/>
      <c r="AC202" s="376"/>
      <c r="AD202" s="376"/>
      <c r="AE202" s="376"/>
      <c r="AF202" s="376"/>
      <c r="AG202" s="376"/>
      <c r="AH202" s="376"/>
      <c r="AI202" s="376"/>
      <c r="AJ202" s="376"/>
      <c r="AK202" s="376"/>
      <c r="AL202" s="376"/>
      <c r="AM202" s="376"/>
      <c r="AN202" s="376"/>
      <c r="AO202" s="376"/>
      <c r="AP202" s="376"/>
      <c r="AQ202" s="376"/>
      <c r="AR202" s="376"/>
      <c r="AS202" s="376"/>
      <c r="AT202" s="376"/>
      <c r="AU202" s="376"/>
      <c r="AV202" s="376"/>
      <c r="AW202" s="376"/>
      <c r="AX202" s="376"/>
      <c r="AY202" s="376"/>
      <c r="AZ202" s="376"/>
      <c r="BA202" s="376"/>
      <c r="BB202" s="376"/>
      <c r="BC202" s="376"/>
      <c r="BD202" s="376"/>
      <c r="BE202" s="376"/>
      <c r="BF202" s="376"/>
      <c r="BG202" s="376"/>
      <c r="BH202" s="376"/>
      <c r="BI202" s="376"/>
      <c r="BJ202" s="376"/>
      <c r="BK202" s="376"/>
      <c r="BL202" s="376"/>
      <c r="BM202" s="376"/>
      <c r="BN202" s="376"/>
      <c r="BO202" s="376"/>
      <c r="BP202" s="376"/>
      <c r="BQ202" s="376"/>
      <c r="BR202" s="376"/>
      <c r="BS202" s="376"/>
      <c r="BT202" s="376"/>
      <c r="BU202" s="376"/>
      <c r="BV202" s="376"/>
      <c r="BW202" s="376"/>
      <c r="BX202" s="376"/>
      <c r="BY202" s="376"/>
      <c r="BZ202" s="376"/>
      <c r="CA202" s="376"/>
      <c r="CB202" s="376"/>
      <c r="CC202" s="376"/>
      <c r="CD202" s="376"/>
      <c r="CE202" s="376"/>
      <c r="CF202" s="376"/>
      <c r="CG202" s="376"/>
      <c r="CH202" s="376"/>
      <c r="CI202" s="376"/>
      <c r="CJ202" s="376"/>
      <c r="CK202" s="376"/>
      <c r="CL202" s="376"/>
      <c r="CM202" s="376"/>
      <c r="CN202" s="376"/>
      <c r="CO202" s="376"/>
      <c r="CP202" s="376"/>
      <c r="CQ202" s="376"/>
      <c r="CR202" s="376"/>
      <c r="CS202" s="376"/>
      <c r="CT202" s="376"/>
      <c r="CU202" s="376"/>
      <c r="CV202" s="376"/>
      <c r="CW202" s="376"/>
      <c r="CX202" s="376"/>
      <c r="CY202" s="376"/>
      <c r="CZ202" s="376"/>
      <c r="DA202" s="376"/>
      <c r="DB202" s="376"/>
      <c r="DC202" s="376"/>
      <c r="DD202" s="376"/>
      <c r="DE202" s="376"/>
      <c r="DF202" s="376"/>
      <c r="DG202" s="376"/>
      <c r="DH202" s="376"/>
      <c r="DI202" s="376"/>
      <c r="DJ202" s="376"/>
      <c r="DK202" s="376"/>
      <c r="DL202" s="376"/>
      <c r="DM202" s="376"/>
      <c r="DN202" s="376"/>
      <c r="DO202" s="376"/>
      <c r="DP202" s="376"/>
      <c r="DQ202" s="376"/>
      <c r="DR202" s="376"/>
      <c r="DS202" s="376"/>
      <c r="DT202" s="376"/>
      <c r="DU202" s="376"/>
      <c r="DV202" s="376"/>
      <c r="DW202" s="376"/>
      <c r="DX202" s="376"/>
      <c r="DY202" s="376"/>
      <c r="DZ202" s="376"/>
      <c r="EA202" s="376"/>
      <c r="EB202" s="376"/>
      <c r="EC202" s="376"/>
      <c r="ED202" s="376"/>
      <c r="EE202" s="376"/>
      <c r="EF202" s="376"/>
      <c r="EG202" s="376"/>
      <c r="EH202" s="376"/>
      <c r="EI202" s="376"/>
      <c r="EJ202" s="376"/>
      <c r="EK202" s="376"/>
      <c r="EL202" s="376"/>
      <c r="EM202" s="376"/>
      <c r="EN202" s="376"/>
      <c r="EO202" s="376"/>
      <c r="EP202" s="376"/>
      <c r="EQ202" s="376"/>
      <c r="ER202" s="376"/>
    </row>
    <row r="203" spans="1:148">
      <c r="A203" s="376"/>
      <c r="B203" s="376"/>
      <c r="C203" s="376"/>
      <c r="D203" s="376"/>
      <c r="E203" s="376"/>
      <c r="F203" s="376"/>
      <c r="G203" s="376"/>
      <c r="H203" s="376"/>
      <c r="I203" s="376"/>
      <c r="J203" s="376"/>
      <c r="K203" s="376"/>
      <c r="L203" s="376"/>
      <c r="M203" s="376"/>
      <c r="N203" s="376"/>
      <c r="O203" s="376"/>
      <c r="P203" s="376"/>
      <c r="Q203" s="376"/>
      <c r="R203" s="376"/>
      <c r="S203" s="376"/>
      <c r="T203" s="376"/>
      <c r="U203" s="376"/>
      <c r="V203" s="376"/>
      <c r="W203" s="376"/>
      <c r="X203" s="376"/>
      <c r="Y203" s="376"/>
      <c r="Z203" s="376"/>
      <c r="AA203" s="376"/>
      <c r="AB203" s="376"/>
      <c r="AC203" s="376"/>
      <c r="AD203" s="376"/>
      <c r="AE203" s="376"/>
      <c r="AF203" s="376"/>
      <c r="AG203" s="376"/>
      <c r="AH203" s="376"/>
      <c r="AI203" s="376"/>
      <c r="AJ203" s="376"/>
      <c r="AK203" s="376"/>
      <c r="AL203" s="376"/>
      <c r="AM203" s="376"/>
      <c r="AN203" s="376"/>
      <c r="AO203" s="376"/>
      <c r="AP203" s="376"/>
      <c r="AQ203" s="376"/>
      <c r="AR203" s="376"/>
      <c r="AS203" s="376"/>
      <c r="AT203" s="376"/>
      <c r="AU203" s="376"/>
      <c r="AV203" s="376"/>
      <c r="AW203" s="376"/>
      <c r="AX203" s="376"/>
      <c r="AY203" s="376"/>
      <c r="AZ203" s="376"/>
      <c r="BA203" s="376"/>
      <c r="BB203" s="376"/>
      <c r="BC203" s="376"/>
      <c r="BD203" s="376"/>
      <c r="BE203" s="376"/>
      <c r="BF203" s="376"/>
      <c r="BG203" s="376"/>
      <c r="BH203" s="376"/>
      <c r="BI203" s="376"/>
      <c r="BJ203" s="376"/>
      <c r="BK203" s="376"/>
      <c r="BL203" s="376"/>
      <c r="BM203" s="376"/>
      <c r="BN203" s="376"/>
      <c r="BO203" s="376"/>
      <c r="BP203" s="376"/>
      <c r="BQ203" s="376"/>
      <c r="BR203" s="376"/>
      <c r="BS203" s="376"/>
      <c r="BT203" s="376"/>
      <c r="BU203" s="376"/>
      <c r="BV203" s="376"/>
      <c r="BW203" s="376"/>
      <c r="BX203" s="376"/>
      <c r="BY203" s="376"/>
      <c r="BZ203" s="376"/>
      <c r="CA203" s="376"/>
      <c r="CB203" s="376"/>
      <c r="CC203" s="376"/>
      <c r="CD203" s="376"/>
      <c r="CE203" s="376"/>
      <c r="CF203" s="376"/>
      <c r="CG203" s="376"/>
      <c r="CH203" s="376"/>
      <c r="CI203" s="376"/>
      <c r="CJ203" s="376"/>
      <c r="CK203" s="376"/>
      <c r="CL203" s="376"/>
      <c r="CM203" s="376"/>
      <c r="CN203" s="376"/>
      <c r="CO203" s="376"/>
      <c r="CP203" s="376"/>
      <c r="CQ203" s="376"/>
      <c r="CR203" s="376"/>
      <c r="CS203" s="376"/>
      <c r="CT203" s="376"/>
      <c r="CU203" s="376"/>
      <c r="CV203" s="376"/>
      <c r="CW203" s="376"/>
      <c r="CX203" s="376"/>
      <c r="CY203" s="376"/>
      <c r="CZ203" s="376"/>
      <c r="DA203" s="376"/>
      <c r="DB203" s="376"/>
      <c r="DC203" s="376"/>
      <c r="DD203" s="376"/>
      <c r="DE203" s="376"/>
      <c r="DF203" s="376"/>
      <c r="DG203" s="376"/>
      <c r="DH203" s="376"/>
      <c r="DI203" s="376"/>
      <c r="DJ203" s="376"/>
      <c r="DK203" s="376"/>
      <c r="DL203" s="376"/>
      <c r="DM203" s="376"/>
      <c r="DN203" s="376"/>
      <c r="DO203" s="376"/>
      <c r="DP203" s="376"/>
      <c r="DQ203" s="376"/>
      <c r="DR203" s="376"/>
      <c r="DS203" s="376"/>
      <c r="DT203" s="376"/>
      <c r="DU203" s="376"/>
      <c r="DV203" s="376"/>
      <c r="DW203" s="376"/>
      <c r="DX203" s="376"/>
      <c r="DY203" s="376"/>
      <c r="DZ203" s="376"/>
      <c r="EA203" s="376"/>
      <c r="EB203" s="376"/>
      <c r="EC203" s="376"/>
      <c r="ED203" s="376"/>
      <c r="EE203" s="376"/>
      <c r="EF203" s="376"/>
      <c r="EG203" s="376"/>
      <c r="EH203" s="376"/>
      <c r="EI203" s="376"/>
      <c r="EJ203" s="376"/>
      <c r="EK203" s="376"/>
      <c r="EL203" s="376"/>
      <c r="EM203" s="376"/>
      <c r="EN203" s="376"/>
      <c r="EO203" s="376"/>
      <c r="EP203" s="376"/>
      <c r="EQ203" s="376"/>
      <c r="ER203" s="376"/>
    </row>
    <row r="204" spans="1:148">
      <c r="A204" s="376"/>
      <c r="B204" s="376"/>
      <c r="C204" s="376"/>
      <c r="D204" s="376"/>
      <c r="E204" s="376"/>
      <c r="F204" s="376"/>
      <c r="G204" s="376"/>
      <c r="H204" s="376"/>
      <c r="I204" s="376"/>
      <c r="J204" s="376"/>
      <c r="K204" s="376"/>
      <c r="L204" s="376"/>
      <c r="M204" s="376"/>
      <c r="N204" s="376"/>
      <c r="O204" s="376"/>
      <c r="P204" s="376"/>
      <c r="Q204" s="376"/>
      <c r="R204" s="376"/>
      <c r="S204" s="376"/>
      <c r="T204" s="376"/>
      <c r="U204" s="376"/>
      <c r="V204" s="376"/>
      <c r="W204" s="376"/>
      <c r="X204" s="376"/>
      <c r="Y204" s="376"/>
      <c r="Z204" s="376"/>
      <c r="AA204" s="376"/>
      <c r="AB204" s="376"/>
      <c r="AC204" s="376"/>
      <c r="AD204" s="376"/>
      <c r="AE204" s="376"/>
      <c r="AF204" s="376"/>
      <c r="AG204" s="376"/>
      <c r="AH204" s="376"/>
      <c r="AI204" s="376"/>
      <c r="AJ204" s="376"/>
      <c r="AK204" s="376"/>
      <c r="AL204" s="376"/>
      <c r="AM204" s="376"/>
      <c r="AN204" s="376"/>
      <c r="AO204" s="376"/>
      <c r="AP204" s="376"/>
      <c r="AQ204" s="376"/>
      <c r="AR204" s="376"/>
      <c r="AS204" s="376"/>
      <c r="AT204" s="376"/>
      <c r="AU204" s="376"/>
      <c r="AV204" s="376"/>
      <c r="AW204" s="376"/>
      <c r="AX204" s="376"/>
      <c r="AY204" s="376"/>
      <c r="AZ204" s="376"/>
      <c r="BA204" s="376"/>
      <c r="BB204" s="376"/>
      <c r="BC204" s="376"/>
      <c r="BD204" s="376"/>
      <c r="BE204" s="376"/>
      <c r="BF204" s="376"/>
      <c r="BG204" s="376"/>
      <c r="BH204" s="376"/>
      <c r="BI204" s="376"/>
      <c r="BJ204" s="376"/>
      <c r="BK204" s="376"/>
      <c r="BL204" s="376"/>
      <c r="BM204" s="376"/>
      <c r="BN204" s="376"/>
      <c r="BO204" s="376"/>
      <c r="BP204" s="376"/>
      <c r="BQ204" s="376"/>
      <c r="BR204" s="376"/>
      <c r="BS204" s="376"/>
      <c r="BT204" s="376"/>
      <c r="BU204" s="376"/>
      <c r="BV204" s="376"/>
      <c r="BW204" s="376"/>
      <c r="BX204" s="376"/>
      <c r="BY204" s="376"/>
      <c r="BZ204" s="376"/>
      <c r="CA204" s="376"/>
      <c r="CB204" s="376"/>
      <c r="CC204" s="376"/>
      <c r="CD204" s="376"/>
      <c r="CE204" s="376"/>
      <c r="CF204" s="376"/>
      <c r="CG204" s="376"/>
      <c r="CH204" s="376"/>
      <c r="CI204" s="376"/>
      <c r="CJ204" s="376"/>
      <c r="CK204" s="376"/>
      <c r="CL204" s="376"/>
      <c r="CM204" s="376"/>
      <c r="CN204" s="376"/>
      <c r="CO204" s="376"/>
      <c r="CP204" s="376"/>
      <c r="CQ204" s="376"/>
      <c r="CR204" s="376"/>
      <c r="CS204" s="376"/>
      <c r="CT204" s="376"/>
      <c r="CU204" s="376"/>
      <c r="CV204" s="376"/>
      <c r="CW204" s="376"/>
      <c r="CX204" s="376"/>
      <c r="CY204" s="376"/>
      <c r="CZ204" s="376"/>
      <c r="DA204" s="376"/>
      <c r="DB204" s="376"/>
      <c r="DC204" s="376"/>
      <c r="DD204" s="376"/>
      <c r="DE204" s="376"/>
      <c r="DF204" s="376"/>
      <c r="DG204" s="376"/>
      <c r="DH204" s="376"/>
      <c r="DI204" s="376"/>
      <c r="DJ204" s="376"/>
      <c r="DK204" s="376"/>
      <c r="DL204" s="376"/>
      <c r="DM204" s="376"/>
      <c r="DN204" s="376"/>
      <c r="DO204" s="376"/>
      <c r="DP204" s="376"/>
      <c r="DQ204" s="376"/>
      <c r="DR204" s="376"/>
      <c r="DS204" s="376"/>
      <c r="DT204" s="376"/>
      <c r="DU204" s="376"/>
      <c r="DV204" s="376"/>
      <c r="DW204" s="376"/>
      <c r="DX204" s="376"/>
      <c r="DY204" s="376"/>
      <c r="DZ204" s="376"/>
      <c r="EA204" s="376"/>
      <c r="EB204" s="376"/>
      <c r="EC204" s="376"/>
      <c r="ED204" s="376"/>
      <c r="EE204" s="376"/>
      <c r="EF204" s="376"/>
      <c r="EG204" s="376"/>
      <c r="EH204" s="376"/>
      <c r="EI204" s="376"/>
      <c r="EJ204" s="376"/>
      <c r="EK204" s="376"/>
      <c r="EL204" s="376"/>
      <c r="EM204" s="376"/>
      <c r="EN204" s="376"/>
      <c r="EO204" s="376"/>
      <c r="EP204" s="376"/>
      <c r="EQ204" s="376"/>
      <c r="ER204" s="376"/>
    </row>
    <row r="205" spans="1:148">
      <c r="A205" s="376"/>
      <c r="B205" s="376"/>
      <c r="C205" s="376"/>
      <c r="D205" s="376"/>
      <c r="E205" s="376"/>
      <c r="F205" s="376"/>
      <c r="G205" s="376"/>
      <c r="H205" s="376"/>
      <c r="I205" s="376"/>
      <c r="J205" s="376"/>
      <c r="K205" s="376"/>
      <c r="L205" s="376"/>
      <c r="M205" s="376"/>
      <c r="N205" s="376"/>
      <c r="O205" s="376"/>
      <c r="P205" s="376"/>
      <c r="Q205" s="376"/>
      <c r="R205" s="376"/>
      <c r="S205" s="376"/>
      <c r="T205" s="376"/>
      <c r="U205" s="376"/>
      <c r="V205" s="376"/>
      <c r="W205" s="376"/>
      <c r="X205" s="376"/>
      <c r="Y205" s="376"/>
      <c r="Z205" s="376"/>
      <c r="AA205" s="376"/>
      <c r="AB205" s="376"/>
      <c r="AC205" s="376"/>
      <c r="AD205" s="376"/>
      <c r="AE205" s="376"/>
      <c r="AF205" s="376"/>
      <c r="AG205" s="376"/>
      <c r="AH205" s="376"/>
      <c r="AI205" s="376"/>
      <c r="AJ205" s="376"/>
      <c r="AK205" s="376"/>
      <c r="AL205" s="376"/>
      <c r="AM205" s="376"/>
      <c r="AN205" s="376"/>
      <c r="AO205" s="376"/>
      <c r="AP205" s="376"/>
      <c r="AQ205" s="376"/>
      <c r="AR205" s="376"/>
      <c r="AS205" s="376"/>
      <c r="AT205" s="376"/>
      <c r="AU205" s="376"/>
      <c r="AV205" s="376"/>
      <c r="AW205" s="376"/>
      <c r="AX205" s="376"/>
      <c r="AY205" s="376"/>
      <c r="AZ205" s="376"/>
      <c r="BA205" s="376"/>
      <c r="BB205" s="376"/>
      <c r="BC205" s="376"/>
      <c r="BD205" s="376"/>
      <c r="BE205" s="376"/>
      <c r="BF205" s="376"/>
      <c r="BG205" s="376"/>
      <c r="BH205" s="376"/>
      <c r="BI205" s="376"/>
      <c r="BJ205" s="376"/>
      <c r="BK205" s="376"/>
      <c r="BL205" s="376"/>
      <c r="BM205" s="376"/>
      <c r="BN205" s="376"/>
      <c r="BO205" s="376"/>
      <c r="BP205" s="376"/>
      <c r="BQ205" s="376"/>
      <c r="BR205" s="376"/>
      <c r="BS205" s="376"/>
      <c r="BT205" s="376"/>
      <c r="BU205" s="376"/>
      <c r="BV205" s="376"/>
      <c r="BW205" s="376"/>
      <c r="BX205" s="376"/>
      <c r="BY205" s="376"/>
      <c r="BZ205" s="376"/>
      <c r="CA205" s="376"/>
      <c r="CB205" s="376"/>
      <c r="CC205" s="376"/>
      <c r="CD205" s="376"/>
      <c r="CE205" s="376"/>
      <c r="CF205" s="376"/>
      <c r="CG205" s="376"/>
      <c r="CH205" s="376"/>
      <c r="CI205" s="376"/>
      <c r="CJ205" s="376"/>
      <c r="CK205" s="376"/>
      <c r="CL205" s="376"/>
      <c r="CM205" s="376"/>
      <c r="CN205" s="376"/>
      <c r="CO205" s="376"/>
      <c r="CP205" s="376"/>
      <c r="CQ205" s="376"/>
      <c r="CR205" s="376"/>
      <c r="CS205" s="376"/>
      <c r="CT205" s="376"/>
      <c r="CU205" s="376"/>
      <c r="CV205" s="376"/>
      <c r="CW205" s="376"/>
      <c r="CX205" s="376"/>
      <c r="CY205" s="376"/>
      <c r="CZ205" s="376"/>
      <c r="DA205" s="376"/>
      <c r="DB205" s="376"/>
      <c r="DC205" s="376"/>
      <c r="DD205" s="376"/>
      <c r="DE205" s="376"/>
      <c r="DF205" s="376"/>
      <c r="DG205" s="376"/>
      <c r="DH205" s="376"/>
      <c r="DI205" s="376"/>
      <c r="DJ205" s="376"/>
      <c r="DK205" s="376"/>
      <c r="DL205" s="376"/>
      <c r="DM205" s="376"/>
      <c r="DN205" s="376"/>
      <c r="DO205" s="376"/>
      <c r="DP205" s="376"/>
      <c r="DQ205" s="376"/>
      <c r="DR205" s="376"/>
      <c r="DS205" s="376"/>
      <c r="DT205" s="376"/>
      <c r="DU205" s="376"/>
      <c r="DV205" s="376"/>
      <c r="DW205" s="376"/>
      <c r="DX205" s="376"/>
      <c r="DY205" s="376"/>
      <c r="DZ205" s="376"/>
      <c r="EA205" s="376"/>
      <c r="EB205" s="376"/>
      <c r="EC205" s="376"/>
      <c r="ED205" s="376"/>
      <c r="EE205" s="376"/>
      <c r="EF205" s="376"/>
      <c r="EG205" s="376"/>
      <c r="EH205" s="376"/>
      <c r="EI205" s="376"/>
      <c r="EJ205" s="376"/>
      <c r="EK205" s="376"/>
      <c r="EL205" s="376"/>
      <c r="EM205" s="376"/>
      <c r="EN205" s="376"/>
      <c r="EO205" s="376"/>
      <c r="EP205" s="376"/>
      <c r="EQ205" s="376"/>
      <c r="ER205" s="376"/>
    </row>
    <row r="206" spans="1:148">
      <c r="A206" s="376"/>
      <c r="B206" s="376"/>
      <c r="C206" s="376"/>
      <c r="D206" s="376"/>
      <c r="E206" s="376"/>
      <c r="F206" s="376"/>
      <c r="G206" s="376"/>
      <c r="H206" s="376"/>
      <c r="I206" s="376"/>
      <c r="J206" s="376"/>
      <c r="K206" s="376"/>
      <c r="L206" s="376"/>
      <c r="M206" s="376"/>
      <c r="N206" s="376"/>
      <c r="O206" s="376"/>
      <c r="P206" s="376"/>
      <c r="Q206" s="376"/>
      <c r="R206" s="376"/>
      <c r="S206" s="376"/>
      <c r="T206" s="376"/>
      <c r="U206" s="376"/>
      <c r="V206" s="376"/>
      <c r="W206" s="376"/>
      <c r="X206" s="376"/>
      <c r="Y206" s="376"/>
      <c r="Z206" s="376"/>
      <c r="AA206" s="376"/>
      <c r="AB206" s="376"/>
      <c r="AC206" s="376"/>
      <c r="AD206" s="376"/>
      <c r="AE206" s="376"/>
      <c r="AF206" s="376"/>
      <c r="AG206" s="376"/>
      <c r="AH206" s="376"/>
      <c r="AI206" s="376"/>
      <c r="AJ206" s="376"/>
      <c r="AK206" s="376"/>
      <c r="AL206" s="376"/>
      <c r="AM206" s="376"/>
      <c r="AN206" s="376"/>
      <c r="AO206" s="376"/>
      <c r="AP206" s="376"/>
      <c r="AQ206" s="376"/>
      <c r="AR206" s="376"/>
      <c r="AS206" s="376"/>
      <c r="AT206" s="376"/>
      <c r="AU206" s="376"/>
      <c r="AV206" s="376"/>
      <c r="AW206" s="376"/>
      <c r="AX206" s="376"/>
      <c r="AY206" s="376"/>
      <c r="AZ206" s="376"/>
      <c r="BA206" s="376"/>
      <c r="BB206" s="376"/>
      <c r="BC206" s="376"/>
      <c r="BD206" s="376"/>
      <c r="BE206" s="376"/>
      <c r="BF206" s="376"/>
      <c r="BG206" s="376"/>
      <c r="BH206" s="376"/>
      <c r="BI206" s="376"/>
      <c r="BJ206" s="376"/>
      <c r="BK206" s="376"/>
      <c r="BL206" s="376"/>
      <c r="BM206" s="376"/>
      <c r="BN206" s="376"/>
      <c r="BO206" s="376"/>
      <c r="BP206" s="376"/>
      <c r="BQ206" s="376"/>
      <c r="BR206" s="376"/>
      <c r="BS206" s="376"/>
      <c r="BT206" s="376"/>
      <c r="BU206" s="376"/>
      <c r="BV206" s="376"/>
      <c r="BW206" s="376"/>
      <c r="BX206" s="376"/>
      <c r="BY206" s="376"/>
      <c r="BZ206" s="376"/>
      <c r="CA206" s="376"/>
      <c r="CB206" s="376"/>
      <c r="CC206" s="376"/>
      <c r="CD206" s="376"/>
      <c r="CE206" s="376"/>
      <c r="CF206" s="376"/>
      <c r="CG206" s="376"/>
      <c r="CH206" s="376"/>
      <c r="CI206" s="376"/>
      <c r="CJ206" s="376"/>
      <c r="CK206" s="376"/>
      <c r="CL206" s="376"/>
      <c r="CM206" s="376"/>
      <c r="CN206" s="376"/>
      <c r="CO206" s="376"/>
      <c r="CP206" s="376"/>
      <c r="CQ206" s="376"/>
      <c r="CR206" s="376"/>
      <c r="CS206" s="376"/>
      <c r="CT206" s="376"/>
      <c r="CU206" s="376"/>
      <c r="CV206" s="376"/>
      <c r="CW206" s="376"/>
      <c r="CX206" s="376"/>
      <c r="CY206" s="376"/>
      <c r="CZ206" s="376"/>
      <c r="DA206" s="376"/>
      <c r="DB206" s="376"/>
      <c r="DC206" s="376"/>
      <c r="DD206" s="376"/>
      <c r="DE206" s="376"/>
      <c r="DF206" s="376"/>
      <c r="DG206" s="376"/>
      <c r="DH206" s="376"/>
      <c r="DI206" s="376"/>
      <c r="DJ206" s="376"/>
      <c r="DK206" s="376"/>
      <c r="DL206" s="376"/>
      <c r="DM206" s="376"/>
      <c r="DN206" s="376"/>
      <c r="DO206" s="376"/>
      <c r="DP206" s="376"/>
      <c r="DQ206" s="376"/>
      <c r="DR206" s="376"/>
      <c r="DS206" s="376"/>
      <c r="DT206" s="376"/>
      <c r="DU206" s="376"/>
      <c r="DV206" s="376"/>
      <c r="DW206" s="376"/>
      <c r="DX206" s="376"/>
      <c r="DY206" s="376"/>
      <c r="DZ206" s="376"/>
      <c r="EA206" s="376"/>
      <c r="EB206" s="376"/>
      <c r="EC206" s="376"/>
      <c r="ED206" s="376"/>
      <c r="EE206" s="376"/>
      <c r="EF206" s="376"/>
      <c r="EG206" s="376"/>
      <c r="EH206" s="376"/>
      <c r="EI206" s="376"/>
      <c r="EJ206" s="376"/>
      <c r="EK206" s="376"/>
      <c r="EL206" s="376"/>
      <c r="EM206" s="376"/>
      <c r="EN206" s="376"/>
      <c r="EO206" s="376"/>
      <c r="EP206" s="376"/>
      <c r="EQ206" s="376"/>
      <c r="ER206" s="376"/>
    </row>
    <row r="207" spans="1:148">
      <c r="A207" s="376"/>
      <c r="B207" s="376"/>
      <c r="C207" s="376"/>
      <c r="D207" s="376"/>
      <c r="E207" s="376"/>
      <c r="F207" s="376"/>
      <c r="G207" s="376"/>
      <c r="H207" s="376"/>
      <c r="I207" s="376"/>
      <c r="J207" s="376"/>
      <c r="K207" s="376"/>
      <c r="L207" s="376"/>
      <c r="M207" s="376"/>
      <c r="N207" s="376"/>
      <c r="O207" s="376"/>
      <c r="P207" s="376"/>
      <c r="Q207" s="376"/>
      <c r="R207" s="376"/>
      <c r="S207" s="376"/>
      <c r="T207" s="376"/>
      <c r="U207" s="376"/>
      <c r="V207" s="376"/>
      <c r="W207" s="376"/>
      <c r="X207" s="376"/>
      <c r="Y207" s="376"/>
      <c r="Z207" s="376"/>
      <c r="AA207" s="376"/>
      <c r="AB207" s="376"/>
      <c r="AC207" s="376"/>
      <c r="AD207" s="376"/>
      <c r="AE207" s="376"/>
      <c r="AF207" s="376"/>
      <c r="AG207" s="376"/>
      <c r="AH207" s="376"/>
      <c r="AI207" s="376"/>
      <c r="AJ207" s="376"/>
      <c r="AK207" s="376"/>
      <c r="AL207" s="376"/>
      <c r="AM207" s="376"/>
      <c r="AN207" s="376"/>
      <c r="AO207" s="376"/>
      <c r="AP207" s="376"/>
      <c r="AQ207" s="376"/>
      <c r="AR207" s="376"/>
      <c r="AS207" s="376"/>
      <c r="AT207" s="376"/>
      <c r="AU207" s="376"/>
      <c r="AV207" s="376"/>
      <c r="AW207" s="376"/>
      <c r="AX207" s="376"/>
      <c r="AY207" s="376"/>
      <c r="AZ207" s="376"/>
      <c r="BA207" s="376"/>
      <c r="BB207" s="376"/>
      <c r="BC207" s="376"/>
      <c r="BD207" s="376"/>
      <c r="BE207" s="376"/>
      <c r="BF207" s="376"/>
      <c r="BG207" s="376"/>
      <c r="BH207" s="376"/>
      <c r="BI207" s="376"/>
      <c r="BJ207" s="376"/>
      <c r="BK207" s="376"/>
      <c r="BL207" s="376"/>
      <c r="BM207" s="376"/>
      <c r="BN207" s="376"/>
      <c r="BO207" s="376"/>
      <c r="BP207" s="376"/>
      <c r="BQ207" s="376"/>
      <c r="BR207" s="376"/>
      <c r="BS207" s="376"/>
      <c r="BT207" s="376"/>
      <c r="BU207" s="376"/>
      <c r="BV207" s="376"/>
      <c r="BW207" s="376"/>
      <c r="BX207" s="376"/>
      <c r="BY207" s="376"/>
      <c r="BZ207" s="376"/>
      <c r="CA207" s="376"/>
      <c r="CB207" s="376"/>
      <c r="CC207" s="376"/>
      <c r="CD207" s="376"/>
      <c r="CE207" s="376"/>
      <c r="CF207" s="376"/>
      <c r="CG207" s="376"/>
      <c r="CH207" s="376"/>
      <c r="CI207" s="376"/>
      <c r="CJ207" s="376"/>
      <c r="CK207" s="376"/>
      <c r="CL207" s="376"/>
      <c r="CM207" s="376"/>
      <c r="CN207" s="376"/>
      <c r="CO207" s="376"/>
      <c r="CP207" s="376"/>
      <c r="CQ207" s="376"/>
      <c r="CR207" s="376"/>
      <c r="CS207" s="376"/>
      <c r="CT207" s="376"/>
      <c r="CU207" s="376"/>
      <c r="CV207" s="376"/>
      <c r="CW207" s="376"/>
      <c r="CX207" s="376"/>
      <c r="CY207" s="376"/>
      <c r="CZ207" s="376"/>
      <c r="DA207" s="376"/>
      <c r="DB207" s="376"/>
      <c r="DC207" s="376"/>
      <c r="DD207" s="376"/>
      <c r="DE207" s="376"/>
      <c r="DF207" s="376"/>
      <c r="DG207" s="376"/>
      <c r="DH207" s="376"/>
      <c r="DI207" s="376"/>
      <c r="DJ207" s="376"/>
      <c r="DK207" s="376"/>
      <c r="DL207" s="376"/>
      <c r="DM207" s="376"/>
      <c r="DN207" s="376"/>
      <c r="DO207" s="376"/>
      <c r="DP207" s="376"/>
      <c r="DQ207" s="376"/>
      <c r="DR207" s="376"/>
      <c r="DS207" s="376"/>
      <c r="DT207" s="376"/>
      <c r="DU207" s="376"/>
      <c r="DV207" s="376"/>
      <c r="DW207" s="376"/>
      <c r="DX207" s="376"/>
      <c r="DY207" s="376"/>
      <c r="DZ207" s="376"/>
      <c r="EA207" s="376"/>
      <c r="EB207" s="376"/>
      <c r="EC207" s="376"/>
      <c r="ED207" s="376"/>
      <c r="EE207" s="376"/>
      <c r="EF207" s="376"/>
      <c r="EG207" s="376"/>
      <c r="EH207" s="376"/>
      <c r="EI207" s="376"/>
      <c r="EJ207" s="376"/>
      <c r="EK207" s="376"/>
      <c r="EL207" s="376"/>
      <c r="EM207" s="376"/>
      <c r="EN207" s="376"/>
      <c r="EO207" s="376"/>
      <c r="EP207" s="376"/>
      <c r="EQ207" s="376"/>
      <c r="ER207" s="376"/>
    </row>
    <row r="208" spans="1:148">
      <c r="A208" s="376"/>
      <c r="B208" s="376"/>
      <c r="C208" s="376"/>
      <c r="D208" s="376"/>
      <c r="E208" s="376"/>
      <c r="F208" s="376"/>
      <c r="G208" s="376"/>
      <c r="H208" s="376"/>
      <c r="I208" s="376"/>
      <c r="J208" s="376"/>
      <c r="K208" s="376"/>
      <c r="L208" s="376"/>
      <c r="M208" s="376"/>
      <c r="N208" s="376"/>
      <c r="O208" s="376"/>
      <c r="P208" s="376"/>
      <c r="Q208" s="376"/>
      <c r="R208" s="376"/>
      <c r="S208" s="376"/>
      <c r="T208" s="376"/>
      <c r="U208" s="376"/>
      <c r="V208" s="376"/>
      <c r="W208" s="376"/>
      <c r="X208" s="376"/>
      <c r="Y208" s="376"/>
      <c r="Z208" s="376"/>
      <c r="AA208" s="376"/>
      <c r="AB208" s="376"/>
      <c r="AC208" s="376"/>
      <c r="AD208" s="376"/>
      <c r="AE208" s="376"/>
      <c r="AF208" s="376"/>
      <c r="AG208" s="376"/>
      <c r="AH208" s="376"/>
      <c r="AI208" s="376"/>
      <c r="AJ208" s="376"/>
      <c r="AK208" s="376"/>
      <c r="AL208" s="376"/>
      <c r="AM208" s="376"/>
      <c r="AN208" s="376"/>
      <c r="AO208" s="376"/>
      <c r="AP208" s="376"/>
      <c r="AQ208" s="376"/>
      <c r="AR208" s="376"/>
      <c r="AS208" s="376"/>
      <c r="AT208" s="376"/>
      <c r="AU208" s="376"/>
      <c r="AV208" s="376"/>
      <c r="AW208" s="376"/>
      <c r="AX208" s="376"/>
      <c r="AY208" s="376"/>
      <c r="AZ208" s="376"/>
      <c r="BA208" s="376"/>
      <c r="BB208" s="376"/>
      <c r="BC208" s="376"/>
      <c r="BD208" s="376"/>
      <c r="BE208" s="376"/>
      <c r="BF208" s="376"/>
      <c r="BG208" s="376"/>
      <c r="BH208" s="376"/>
      <c r="BI208" s="376"/>
      <c r="BJ208" s="376"/>
      <c r="BK208" s="376"/>
      <c r="BL208" s="376"/>
      <c r="BM208" s="376"/>
      <c r="BN208" s="376"/>
      <c r="BO208" s="376"/>
      <c r="BP208" s="376"/>
      <c r="BQ208" s="376"/>
      <c r="BR208" s="376"/>
      <c r="BS208" s="376"/>
      <c r="BT208" s="376"/>
      <c r="BU208" s="376"/>
      <c r="BV208" s="376"/>
      <c r="BW208" s="376"/>
      <c r="BX208" s="376"/>
      <c r="BY208" s="376"/>
      <c r="BZ208" s="376"/>
      <c r="CA208" s="376"/>
      <c r="CB208" s="376"/>
      <c r="CC208" s="376"/>
      <c r="CD208" s="376"/>
      <c r="CE208" s="376"/>
      <c r="CF208" s="376"/>
      <c r="CG208" s="376"/>
      <c r="CH208" s="376"/>
      <c r="CI208" s="376"/>
      <c r="CJ208" s="376"/>
      <c r="CK208" s="376"/>
      <c r="CL208" s="376"/>
      <c r="CM208" s="376"/>
      <c r="CN208" s="376"/>
      <c r="CO208" s="376"/>
      <c r="CP208" s="376"/>
      <c r="CQ208" s="376"/>
      <c r="CR208" s="376"/>
      <c r="CS208" s="376"/>
      <c r="CT208" s="376"/>
      <c r="CU208" s="376"/>
      <c r="CV208" s="376"/>
      <c r="CW208" s="376"/>
      <c r="CX208" s="376"/>
      <c r="CY208" s="376"/>
      <c r="CZ208" s="376"/>
      <c r="DA208" s="376"/>
      <c r="DB208" s="376"/>
      <c r="DC208" s="376"/>
      <c r="DD208" s="376"/>
      <c r="DE208" s="376"/>
      <c r="DF208" s="376"/>
      <c r="DG208" s="376"/>
      <c r="DH208" s="376"/>
      <c r="DI208" s="376"/>
      <c r="DJ208" s="376"/>
      <c r="DK208" s="376"/>
      <c r="DL208" s="376"/>
      <c r="DM208" s="376"/>
      <c r="DN208" s="376"/>
      <c r="DO208" s="376"/>
      <c r="DP208" s="376"/>
      <c r="DQ208" s="376"/>
      <c r="DR208" s="376"/>
      <c r="DS208" s="376"/>
      <c r="DT208" s="376"/>
      <c r="DU208" s="376"/>
      <c r="DV208" s="376"/>
      <c r="DW208" s="376"/>
      <c r="DX208" s="376"/>
      <c r="DY208" s="376"/>
      <c r="DZ208" s="376"/>
      <c r="EA208" s="376"/>
      <c r="EB208" s="376"/>
      <c r="EC208" s="376"/>
      <c r="ED208" s="376"/>
      <c r="EE208" s="376"/>
      <c r="EF208" s="376"/>
      <c r="EG208" s="376"/>
      <c r="EH208" s="376"/>
      <c r="EI208" s="376"/>
      <c r="EJ208" s="376"/>
      <c r="EK208" s="376"/>
      <c r="EL208" s="376"/>
      <c r="EM208" s="376"/>
      <c r="EN208" s="376"/>
      <c r="EO208" s="376"/>
      <c r="EP208" s="376"/>
      <c r="EQ208" s="376"/>
      <c r="ER208" s="376"/>
    </row>
    <row r="209" spans="1:148">
      <c r="A209" s="376"/>
      <c r="B209" s="376"/>
      <c r="C209" s="376"/>
      <c r="D209" s="376"/>
      <c r="E209" s="376"/>
      <c r="F209" s="376"/>
      <c r="G209" s="376"/>
      <c r="H209" s="376"/>
      <c r="I209" s="376"/>
      <c r="J209" s="376"/>
      <c r="K209" s="376"/>
      <c r="L209" s="376"/>
      <c r="M209" s="376"/>
      <c r="N209" s="376"/>
      <c r="O209" s="376"/>
      <c r="P209" s="376"/>
      <c r="Q209" s="376"/>
      <c r="R209" s="376"/>
      <c r="S209" s="376"/>
      <c r="T209" s="376"/>
      <c r="U209" s="376"/>
      <c r="V209" s="376"/>
      <c r="W209" s="376"/>
      <c r="X209" s="376"/>
      <c r="Y209" s="376"/>
      <c r="Z209" s="376"/>
      <c r="AA209" s="376"/>
      <c r="AB209" s="376"/>
      <c r="AC209" s="376"/>
      <c r="AD209" s="376"/>
      <c r="AE209" s="376"/>
      <c r="AF209" s="376"/>
      <c r="AG209" s="376"/>
      <c r="AH209" s="376"/>
      <c r="AI209" s="376"/>
      <c r="AJ209" s="376"/>
      <c r="AK209" s="376"/>
      <c r="AL209" s="376"/>
      <c r="AM209" s="376"/>
      <c r="AN209" s="376"/>
      <c r="AO209" s="376"/>
      <c r="AP209" s="376"/>
      <c r="AQ209" s="376"/>
      <c r="AR209" s="376"/>
      <c r="AS209" s="376"/>
      <c r="AT209" s="376"/>
      <c r="AU209" s="376"/>
      <c r="AV209" s="376"/>
      <c r="AW209" s="376"/>
      <c r="AX209" s="376"/>
      <c r="AY209" s="376"/>
      <c r="AZ209" s="376"/>
      <c r="BA209" s="376"/>
      <c r="BB209" s="376"/>
      <c r="BC209" s="376"/>
      <c r="BD209" s="376"/>
      <c r="BE209" s="376"/>
      <c r="BF209" s="376"/>
      <c r="BG209" s="376"/>
      <c r="BH209" s="376"/>
      <c r="BI209" s="376"/>
      <c r="BJ209" s="376"/>
      <c r="BK209" s="376"/>
      <c r="BL209" s="376"/>
      <c r="BM209" s="376"/>
      <c r="BN209" s="376"/>
      <c r="BO209" s="376"/>
      <c r="BP209" s="376"/>
      <c r="BQ209" s="376"/>
      <c r="BR209" s="376"/>
      <c r="BS209" s="376"/>
      <c r="BT209" s="376"/>
      <c r="BU209" s="376"/>
      <c r="BV209" s="376"/>
      <c r="BW209" s="376"/>
      <c r="BX209" s="376"/>
      <c r="BY209" s="376"/>
      <c r="BZ209" s="376"/>
      <c r="CA209" s="376"/>
      <c r="CB209" s="376"/>
      <c r="CC209" s="376"/>
      <c r="CD209" s="376"/>
      <c r="CE209" s="376"/>
      <c r="CF209" s="376"/>
      <c r="CG209" s="376"/>
      <c r="CH209" s="376"/>
      <c r="CI209" s="376"/>
      <c r="CJ209" s="376"/>
      <c r="CK209" s="376"/>
      <c r="CL209" s="376"/>
      <c r="CM209" s="376"/>
      <c r="CN209" s="376"/>
      <c r="CO209" s="376"/>
      <c r="CP209" s="376"/>
      <c r="CQ209" s="376"/>
      <c r="CR209" s="376"/>
      <c r="CS209" s="376"/>
      <c r="CT209" s="376"/>
      <c r="CU209" s="376"/>
      <c r="CV209" s="376"/>
      <c r="CW209" s="376"/>
      <c r="CX209" s="376"/>
      <c r="CY209" s="376"/>
      <c r="CZ209" s="376"/>
      <c r="DA209" s="376"/>
      <c r="DB209" s="376"/>
      <c r="DC209" s="376"/>
      <c r="DD209" s="376"/>
      <c r="DE209" s="376"/>
      <c r="DF209" s="376"/>
      <c r="DG209" s="376"/>
      <c r="DH209" s="376"/>
      <c r="DI209" s="376"/>
      <c r="DJ209" s="376"/>
      <c r="DK209" s="376"/>
      <c r="DL209" s="376"/>
      <c r="DM209" s="376"/>
      <c r="DN209" s="376"/>
      <c r="DO209" s="376"/>
      <c r="DP209" s="376"/>
      <c r="DQ209" s="376"/>
      <c r="DR209" s="376"/>
      <c r="DS209" s="376"/>
      <c r="DT209" s="376"/>
      <c r="DU209" s="376"/>
      <c r="DV209" s="376"/>
      <c r="DW209" s="376"/>
      <c r="DX209" s="376"/>
      <c r="DY209" s="376"/>
      <c r="DZ209" s="376"/>
      <c r="EA209" s="376"/>
      <c r="EB209" s="376"/>
      <c r="EC209" s="376"/>
      <c r="ED209" s="376"/>
      <c r="EE209" s="376"/>
      <c r="EF209" s="376"/>
      <c r="EG209" s="376"/>
      <c r="EH209" s="376"/>
      <c r="EI209" s="376"/>
      <c r="EJ209" s="376"/>
      <c r="EK209" s="376"/>
      <c r="EL209" s="376"/>
      <c r="EM209" s="376"/>
      <c r="EN209" s="376"/>
      <c r="EO209" s="376"/>
      <c r="EP209" s="376"/>
      <c r="EQ209" s="376"/>
      <c r="ER209" s="376"/>
    </row>
    <row r="210" spans="1:148">
      <c r="A210" s="376"/>
      <c r="B210" s="376"/>
      <c r="C210" s="376"/>
      <c r="D210" s="376"/>
      <c r="E210" s="376"/>
      <c r="F210" s="376"/>
      <c r="G210" s="376"/>
      <c r="H210" s="376"/>
      <c r="I210" s="376"/>
      <c r="J210" s="376"/>
      <c r="K210" s="376"/>
      <c r="L210" s="376"/>
      <c r="M210" s="376"/>
      <c r="N210" s="376"/>
      <c r="O210" s="376"/>
      <c r="P210" s="376"/>
      <c r="Q210" s="376"/>
      <c r="R210" s="376"/>
      <c r="S210" s="376"/>
      <c r="T210" s="376"/>
      <c r="U210" s="376"/>
      <c r="V210" s="376"/>
      <c r="W210" s="376"/>
      <c r="X210" s="376"/>
      <c r="Y210" s="376"/>
      <c r="Z210" s="376"/>
      <c r="AA210" s="376"/>
      <c r="AB210" s="376"/>
      <c r="AC210" s="376"/>
      <c r="AD210" s="376"/>
      <c r="AE210" s="376"/>
      <c r="AF210" s="376"/>
      <c r="AG210" s="376"/>
      <c r="AH210" s="376"/>
      <c r="AI210" s="376"/>
      <c r="AJ210" s="376"/>
      <c r="AK210" s="376"/>
      <c r="AL210" s="376"/>
      <c r="AM210" s="376"/>
      <c r="AN210" s="376"/>
      <c r="AO210" s="376"/>
      <c r="AP210" s="376"/>
      <c r="AQ210" s="376"/>
      <c r="AR210" s="376"/>
      <c r="AS210" s="376"/>
      <c r="AT210" s="376"/>
      <c r="AU210" s="376"/>
      <c r="AV210" s="376"/>
      <c r="AW210" s="376"/>
      <c r="AX210" s="376"/>
      <c r="AY210" s="376"/>
      <c r="AZ210" s="376"/>
      <c r="BA210" s="376"/>
      <c r="BB210" s="376"/>
      <c r="BC210" s="376"/>
      <c r="BD210" s="376"/>
      <c r="BE210" s="376"/>
      <c r="BF210" s="376"/>
      <c r="BG210" s="376"/>
      <c r="BH210" s="376"/>
      <c r="BI210" s="376"/>
      <c r="BJ210" s="376"/>
      <c r="BK210" s="376"/>
      <c r="BL210" s="376"/>
      <c r="BM210" s="376"/>
      <c r="BN210" s="376"/>
      <c r="BO210" s="376"/>
      <c r="BP210" s="376"/>
      <c r="BQ210" s="376"/>
      <c r="BR210" s="376"/>
      <c r="BS210" s="376"/>
      <c r="BT210" s="376"/>
      <c r="BU210" s="376"/>
      <c r="BV210" s="376"/>
      <c r="BW210" s="376"/>
      <c r="BX210" s="376"/>
      <c r="BY210" s="376"/>
      <c r="BZ210" s="376"/>
      <c r="CA210" s="376"/>
      <c r="CB210" s="376"/>
      <c r="CC210" s="376"/>
      <c r="CD210" s="376"/>
      <c r="CE210" s="376"/>
      <c r="CF210" s="376"/>
      <c r="CG210" s="376"/>
      <c r="CH210" s="376"/>
      <c r="CI210" s="376"/>
      <c r="CJ210" s="376"/>
      <c r="CK210" s="376"/>
      <c r="CL210" s="376"/>
      <c r="CM210" s="376"/>
      <c r="CN210" s="376"/>
      <c r="CO210" s="376"/>
      <c r="CP210" s="376"/>
      <c r="CQ210" s="376"/>
      <c r="CR210" s="376"/>
      <c r="CS210" s="376"/>
      <c r="CT210" s="376"/>
      <c r="CU210" s="376"/>
      <c r="CV210" s="376"/>
      <c r="CW210" s="376"/>
      <c r="CX210" s="376"/>
      <c r="CY210" s="376"/>
      <c r="CZ210" s="376"/>
      <c r="DA210" s="376"/>
      <c r="DB210" s="376"/>
      <c r="DC210" s="376"/>
      <c r="DD210" s="376"/>
      <c r="DE210" s="376"/>
      <c r="DF210" s="376"/>
      <c r="DG210" s="376"/>
      <c r="DH210" s="376"/>
      <c r="DI210" s="376"/>
      <c r="DJ210" s="376"/>
      <c r="DK210" s="376"/>
      <c r="DL210" s="376"/>
      <c r="DM210" s="376"/>
      <c r="DN210" s="376"/>
      <c r="DO210" s="376"/>
      <c r="DP210" s="376"/>
      <c r="DQ210" s="376"/>
      <c r="DR210" s="376"/>
      <c r="DS210" s="376"/>
      <c r="DT210" s="376"/>
      <c r="DU210" s="376"/>
      <c r="DV210" s="376"/>
      <c r="DW210" s="376"/>
      <c r="DX210" s="376"/>
      <c r="DY210" s="376"/>
      <c r="DZ210" s="376"/>
      <c r="EA210" s="376"/>
      <c r="EB210" s="376"/>
      <c r="EC210" s="376"/>
      <c r="ED210" s="376"/>
      <c r="EE210" s="376"/>
      <c r="EF210" s="376"/>
      <c r="EG210" s="376"/>
      <c r="EH210" s="376"/>
      <c r="EI210" s="376"/>
      <c r="EJ210" s="376"/>
      <c r="EK210" s="376"/>
      <c r="EL210" s="376"/>
      <c r="EM210" s="376"/>
      <c r="EN210" s="376"/>
      <c r="EO210" s="376"/>
      <c r="EP210" s="376"/>
      <c r="EQ210" s="376"/>
      <c r="ER210" s="376"/>
    </row>
    <row r="211" spans="1:148">
      <c r="A211" s="376"/>
      <c r="B211" s="376"/>
      <c r="C211" s="376"/>
      <c r="D211" s="376"/>
      <c r="E211" s="376"/>
      <c r="F211" s="376"/>
      <c r="G211" s="376"/>
      <c r="H211" s="376"/>
      <c r="I211" s="376"/>
      <c r="J211" s="376"/>
      <c r="K211" s="376"/>
      <c r="L211" s="376"/>
      <c r="M211" s="376"/>
      <c r="N211" s="376"/>
      <c r="O211" s="376"/>
      <c r="P211" s="376"/>
      <c r="Q211" s="376"/>
      <c r="R211" s="376"/>
      <c r="S211" s="376"/>
      <c r="T211" s="376"/>
      <c r="U211" s="376"/>
      <c r="V211" s="376"/>
      <c r="W211" s="376"/>
      <c r="X211" s="376"/>
      <c r="Y211" s="376"/>
      <c r="Z211" s="376"/>
      <c r="AA211" s="376"/>
      <c r="AB211" s="376"/>
      <c r="AC211" s="376"/>
      <c r="AD211" s="376"/>
      <c r="AE211" s="376"/>
      <c r="AF211" s="376"/>
      <c r="AG211" s="376"/>
      <c r="AH211" s="376"/>
      <c r="AI211" s="376"/>
      <c r="AJ211" s="376"/>
      <c r="AK211" s="376"/>
      <c r="AL211" s="376"/>
      <c r="AM211" s="376"/>
      <c r="AN211" s="376"/>
      <c r="AO211" s="376"/>
      <c r="AP211" s="376"/>
      <c r="AQ211" s="376"/>
      <c r="AR211" s="376"/>
      <c r="AS211" s="376"/>
      <c r="AT211" s="376"/>
      <c r="AU211" s="376"/>
      <c r="AV211" s="376"/>
      <c r="AW211" s="376"/>
      <c r="AX211" s="376"/>
      <c r="AY211" s="376"/>
      <c r="AZ211" s="376"/>
      <c r="BA211" s="376"/>
      <c r="BB211" s="376"/>
      <c r="BC211" s="376"/>
      <c r="BD211" s="376"/>
      <c r="BE211" s="376"/>
      <c r="BF211" s="376"/>
      <c r="BG211" s="376"/>
      <c r="BH211" s="376"/>
      <c r="BI211" s="376"/>
      <c r="BJ211" s="376"/>
      <c r="BK211" s="376"/>
      <c r="BL211" s="376"/>
      <c r="BM211" s="376"/>
      <c r="BN211" s="376"/>
      <c r="BO211" s="376"/>
      <c r="BP211" s="376"/>
      <c r="BQ211" s="376"/>
      <c r="BR211" s="376"/>
      <c r="BS211" s="376"/>
      <c r="BT211" s="376"/>
      <c r="BU211" s="376"/>
      <c r="BV211" s="376"/>
      <c r="BW211" s="376"/>
      <c r="BX211" s="376"/>
      <c r="BY211" s="376"/>
      <c r="BZ211" s="376"/>
      <c r="CA211" s="376"/>
      <c r="CB211" s="376"/>
      <c r="CC211" s="376"/>
      <c r="CD211" s="376"/>
      <c r="CE211" s="376"/>
      <c r="CF211" s="376"/>
      <c r="CG211" s="376"/>
      <c r="CH211" s="376"/>
      <c r="CI211" s="376"/>
      <c r="CJ211" s="376"/>
      <c r="CK211" s="376"/>
      <c r="CL211" s="376"/>
      <c r="CM211" s="376"/>
      <c r="CN211" s="376"/>
      <c r="CO211" s="376"/>
      <c r="CP211" s="376"/>
      <c r="CQ211" s="376"/>
      <c r="CR211" s="376"/>
      <c r="CS211" s="376"/>
      <c r="CT211" s="376"/>
      <c r="CU211" s="376"/>
      <c r="CV211" s="376"/>
      <c r="CW211" s="376"/>
      <c r="CX211" s="376"/>
      <c r="CY211" s="376"/>
      <c r="CZ211" s="376"/>
      <c r="DA211" s="376"/>
      <c r="DB211" s="376"/>
      <c r="DC211" s="376"/>
      <c r="DD211" s="376"/>
      <c r="DE211" s="376"/>
      <c r="DF211" s="376"/>
      <c r="DG211" s="376"/>
      <c r="DH211" s="376"/>
      <c r="DI211" s="376"/>
      <c r="DJ211" s="376"/>
      <c r="DK211" s="376"/>
      <c r="DL211" s="376"/>
      <c r="DM211" s="376"/>
      <c r="DN211" s="376"/>
      <c r="DO211" s="376"/>
      <c r="DP211" s="376"/>
      <c r="DQ211" s="376"/>
      <c r="DR211" s="376"/>
      <c r="DS211" s="376"/>
      <c r="DT211" s="376"/>
      <c r="DU211" s="376"/>
      <c r="DV211" s="376"/>
      <c r="DW211" s="376"/>
      <c r="DX211" s="376"/>
      <c r="DY211" s="376"/>
      <c r="DZ211" s="376"/>
      <c r="EA211" s="376"/>
      <c r="EB211" s="376"/>
      <c r="EC211" s="376"/>
      <c r="ED211" s="376"/>
      <c r="EE211" s="376"/>
      <c r="EF211" s="376"/>
      <c r="EG211" s="376"/>
      <c r="EH211" s="376"/>
      <c r="EI211" s="376"/>
      <c r="EJ211" s="376"/>
      <c r="EK211" s="376"/>
      <c r="EL211" s="376"/>
      <c r="EM211" s="376"/>
      <c r="EN211" s="376"/>
      <c r="EO211" s="376"/>
      <c r="EP211" s="376"/>
      <c r="EQ211" s="376"/>
      <c r="ER211" s="376"/>
    </row>
    <row r="212" spans="1:148">
      <c r="A212" s="376"/>
      <c r="B212" s="376"/>
      <c r="C212" s="376"/>
      <c r="D212" s="376"/>
      <c r="E212" s="376"/>
      <c r="F212" s="376"/>
      <c r="G212" s="376"/>
      <c r="H212" s="376"/>
      <c r="I212" s="376"/>
      <c r="J212" s="376"/>
      <c r="K212" s="376"/>
      <c r="L212" s="376"/>
      <c r="M212" s="376"/>
      <c r="N212" s="376"/>
      <c r="O212" s="376"/>
      <c r="P212" s="376"/>
      <c r="Q212" s="376"/>
      <c r="R212" s="376"/>
      <c r="S212" s="376"/>
      <c r="T212" s="376"/>
      <c r="U212" s="376"/>
      <c r="V212" s="376"/>
      <c r="W212" s="376"/>
      <c r="X212" s="376"/>
      <c r="Y212" s="376"/>
      <c r="Z212" s="376"/>
      <c r="AA212" s="376"/>
      <c r="AB212" s="376"/>
      <c r="AC212" s="376"/>
      <c r="AD212" s="376"/>
      <c r="AE212" s="376"/>
      <c r="AF212" s="376"/>
      <c r="AG212" s="376"/>
      <c r="AH212" s="376"/>
      <c r="AI212" s="376"/>
      <c r="AJ212" s="376"/>
      <c r="AK212" s="376"/>
      <c r="AL212" s="376"/>
      <c r="AM212" s="376"/>
      <c r="AN212" s="376"/>
      <c r="AO212" s="376"/>
      <c r="AP212" s="376"/>
      <c r="AQ212" s="376"/>
      <c r="AR212" s="376"/>
      <c r="AS212" s="376"/>
      <c r="AT212" s="376"/>
      <c r="AU212" s="376"/>
      <c r="AV212" s="376"/>
      <c r="AW212" s="376"/>
      <c r="AX212" s="376"/>
      <c r="AY212" s="376"/>
      <c r="AZ212" s="376"/>
      <c r="BA212" s="376"/>
      <c r="BB212" s="376"/>
      <c r="BC212" s="376"/>
      <c r="BD212" s="376"/>
      <c r="BE212" s="376"/>
      <c r="BF212" s="376"/>
      <c r="BG212" s="376"/>
      <c r="BH212" s="376"/>
      <c r="BI212" s="376"/>
      <c r="BJ212" s="376"/>
      <c r="BK212" s="376"/>
      <c r="BL212" s="376"/>
      <c r="BM212" s="376"/>
      <c r="BN212" s="376"/>
      <c r="BO212" s="376"/>
      <c r="BP212" s="376"/>
      <c r="BQ212" s="376"/>
      <c r="BR212" s="376"/>
      <c r="BS212" s="376"/>
      <c r="BT212" s="376"/>
      <c r="BU212" s="376"/>
      <c r="BV212" s="376"/>
      <c r="BW212" s="376"/>
      <c r="BX212" s="376"/>
      <c r="BY212" s="376"/>
      <c r="BZ212" s="376"/>
      <c r="CA212" s="376"/>
      <c r="CB212" s="376"/>
      <c r="CC212" s="376"/>
      <c r="CD212" s="376"/>
      <c r="CE212" s="376"/>
      <c r="CF212" s="376"/>
      <c r="CG212" s="376"/>
      <c r="CH212" s="376"/>
      <c r="CI212" s="376"/>
      <c r="CJ212" s="376"/>
      <c r="CK212" s="376"/>
      <c r="CL212" s="376"/>
      <c r="CM212" s="376"/>
      <c r="CN212" s="376"/>
      <c r="CO212" s="376"/>
      <c r="CP212" s="376"/>
      <c r="CQ212" s="376"/>
      <c r="CR212" s="376"/>
      <c r="CS212" s="376"/>
      <c r="CT212" s="376"/>
      <c r="CU212" s="376"/>
      <c r="CV212" s="376"/>
      <c r="CW212" s="376"/>
      <c r="CX212" s="376"/>
      <c r="CY212" s="376"/>
      <c r="CZ212" s="376"/>
      <c r="DA212" s="376"/>
      <c r="DB212" s="376"/>
      <c r="DC212" s="376"/>
      <c r="DD212" s="376"/>
      <c r="DE212" s="376"/>
      <c r="DF212" s="376"/>
      <c r="DG212" s="376"/>
      <c r="DH212" s="376"/>
      <c r="DI212" s="376"/>
      <c r="DJ212" s="376"/>
      <c r="DK212" s="376"/>
      <c r="DL212" s="376"/>
      <c r="DM212" s="376"/>
      <c r="DN212" s="376"/>
      <c r="DO212" s="376"/>
      <c r="DP212" s="376"/>
      <c r="DQ212" s="376"/>
      <c r="DR212" s="376"/>
      <c r="DS212" s="376"/>
      <c r="DT212" s="376"/>
      <c r="DU212" s="376"/>
      <c r="DV212" s="376"/>
      <c r="DW212" s="376"/>
      <c r="DX212" s="376"/>
      <c r="DY212" s="376"/>
      <c r="DZ212" s="376"/>
      <c r="EA212" s="376"/>
      <c r="EB212" s="376"/>
      <c r="EC212" s="376"/>
      <c r="ED212" s="376"/>
      <c r="EE212" s="376"/>
      <c r="EF212" s="376"/>
      <c r="EG212" s="376"/>
      <c r="EH212" s="376"/>
      <c r="EI212" s="376"/>
      <c r="EJ212" s="376"/>
      <c r="EK212" s="376"/>
      <c r="EL212" s="376"/>
      <c r="EM212" s="376"/>
      <c r="EN212" s="376"/>
      <c r="EO212" s="376"/>
      <c r="EP212" s="376"/>
      <c r="EQ212" s="376"/>
      <c r="ER212" s="376"/>
    </row>
    <row r="213" spans="1:148">
      <c r="A213" s="376"/>
      <c r="B213" s="376"/>
      <c r="C213" s="376"/>
      <c r="D213" s="376"/>
      <c r="E213" s="376"/>
      <c r="F213" s="376"/>
      <c r="G213" s="376"/>
      <c r="H213" s="376"/>
      <c r="I213" s="376"/>
      <c r="J213" s="376"/>
      <c r="K213" s="376"/>
      <c r="L213" s="376"/>
      <c r="M213" s="376"/>
      <c r="N213" s="376"/>
      <c r="O213" s="376"/>
      <c r="P213" s="376"/>
      <c r="Q213" s="376"/>
      <c r="R213" s="376"/>
      <c r="S213" s="376"/>
      <c r="T213" s="376"/>
      <c r="U213" s="376"/>
      <c r="V213" s="376"/>
      <c r="W213" s="376"/>
      <c r="X213" s="376"/>
      <c r="Y213" s="376"/>
      <c r="Z213" s="376"/>
      <c r="AA213" s="376"/>
      <c r="AB213" s="376"/>
      <c r="AC213" s="376"/>
      <c r="AD213" s="376"/>
      <c r="AE213" s="376"/>
      <c r="AF213" s="376"/>
      <c r="AG213" s="376"/>
      <c r="AH213" s="376"/>
      <c r="AI213" s="376"/>
      <c r="AJ213" s="376"/>
      <c r="AK213" s="376"/>
      <c r="AL213" s="376"/>
      <c r="AM213" s="376"/>
      <c r="AN213" s="376"/>
      <c r="AO213" s="376"/>
      <c r="AP213" s="376"/>
      <c r="AQ213" s="376"/>
      <c r="AR213" s="376"/>
      <c r="AS213" s="376"/>
      <c r="AT213" s="376"/>
      <c r="AU213" s="376"/>
      <c r="AV213" s="376"/>
      <c r="AW213" s="376"/>
      <c r="AX213" s="376"/>
      <c r="AY213" s="376"/>
      <c r="AZ213" s="376"/>
      <c r="BA213" s="376"/>
      <c r="BB213" s="376"/>
      <c r="BC213" s="376"/>
      <c r="BD213" s="376"/>
      <c r="BE213" s="376"/>
      <c r="BF213" s="376"/>
      <c r="BG213" s="376"/>
      <c r="BH213" s="376"/>
      <c r="BI213" s="376"/>
      <c r="BJ213" s="376"/>
      <c r="BK213" s="376"/>
      <c r="BL213" s="376"/>
      <c r="BM213" s="376"/>
      <c r="BN213" s="376"/>
      <c r="BO213" s="376"/>
      <c r="BP213" s="376"/>
      <c r="BQ213" s="376"/>
      <c r="BR213" s="376"/>
      <c r="BS213" s="376"/>
      <c r="BT213" s="376"/>
      <c r="BU213" s="376"/>
      <c r="BV213" s="376"/>
      <c r="BW213" s="376"/>
      <c r="BX213" s="376"/>
      <c r="BY213" s="376"/>
      <c r="BZ213" s="376"/>
      <c r="CA213" s="376"/>
      <c r="CB213" s="376"/>
      <c r="CC213" s="376"/>
      <c r="CD213" s="376"/>
      <c r="CE213" s="376"/>
      <c r="CF213" s="376"/>
      <c r="CG213" s="376"/>
      <c r="CH213" s="376"/>
      <c r="CI213" s="376"/>
      <c r="CJ213" s="376"/>
      <c r="CK213" s="376"/>
      <c r="CL213" s="376"/>
      <c r="CM213" s="376"/>
      <c r="CN213" s="376"/>
      <c r="CO213" s="376"/>
      <c r="CP213" s="376"/>
      <c r="CQ213" s="376"/>
      <c r="CR213" s="376"/>
      <c r="CS213" s="376"/>
      <c r="CT213" s="376"/>
      <c r="CU213" s="376"/>
      <c r="CV213" s="376"/>
      <c r="CW213" s="376"/>
      <c r="CX213" s="376"/>
      <c r="CY213" s="376"/>
      <c r="CZ213" s="376"/>
      <c r="DA213" s="376"/>
      <c r="DB213" s="376"/>
      <c r="DC213" s="376"/>
      <c r="DD213" s="376"/>
      <c r="DE213" s="376"/>
      <c r="DF213" s="376"/>
      <c r="DG213" s="376"/>
      <c r="DH213" s="376"/>
      <c r="DI213" s="376"/>
      <c r="DJ213" s="376"/>
      <c r="DK213" s="376"/>
      <c r="DL213" s="376"/>
      <c r="DM213" s="376"/>
      <c r="DN213" s="376"/>
      <c r="DO213" s="376"/>
      <c r="DP213" s="376"/>
      <c r="DQ213" s="376"/>
      <c r="DR213" s="376"/>
      <c r="DS213" s="376"/>
      <c r="DT213" s="376"/>
      <c r="DU213" s="376"/>
      <c r="DV213" s="376"/>
      <c r="DW213" s="376"/>
      <c r="DX213" s="376"/>
      <c r="DY213" s="376"/>
      <c r="DZ213" s="376"/>
      <c r="EA213" s="376"/>
      <c r="EB213" s="376"/>
      <c r="EC213" s="376"/>
      <c r="ED213" s="376"/>
      <c r="EE213" s="376"/>
      <c r="EF213" s="376"/>
      <c r="EG213" s="376"/>
      <c r="EH213" s="376"/>
      <c r="EI213" s="376"/>
      <c r="EJ213" s="376"/>
      <c r="EK213" s="376"/>
      <c r="EL213" s="376"/>
      <c r="EM213" s="376"/>
      <c r="EN213" s="376"/>
      <c r="EO213" s="376"/>
      <c r="EP213" s="376"/>
      <c r="EQ213" s="376"/>
      <c r="ER213" s="376"/>
    </row>
    <row r="214" spans="1:148">
      <c r="A214" s="376"/>
      <c r="B214" s="376"/>
      <c r="C214" s="376"/>
      <c r="D214" s="376"/>
      <c r="E214" s="376"/>
      <c r="F214" s="376"/>
      <c r="G214" s="376"/>
      <c r="H214" s="376"/>
      <c r="I214" s="376"/>
      <c r="J214" s="376"/>
      <c r="K214" s="376"/>
      <c r="L214" s="376"/>
      <c r="M214" s="376"/>
      <c r="N214" s="376"/>
      <c r="O214" s="376"/>
      <c r="P214" s="376"/>
      <c r="Q214" s="376"/>
      <c r="R214" s="376"/>
      <c r="S214" s="376"/>
      <c r="T214" s="376"/>
      <c r="U214" s="376"/>
      <c r="V214" s="376"/>
      <c r="W214" s="376"/>
      <c r="X214" s="376"/>
      <c r="Y214" s="376"/>
      <c r="Z214" s="376"/>
      <c r="AA214" s="376"/>
      <c r="AB214" s="376"/>
      <c r="AC214" s="376"/>
      <c r="AD214" s="376"/>
      <c r="AE214" s="376"/>
      <c r="AF214" s="376"/>
      <c r="AG214" s="376"/>
      <c r="AH214" s="376"/>
      <c r="AI214" s="376"/>
      <c r="AJ214" s="376"/>
      <c r="AK214" s="376"/>
      <c r="AL214" s="376"/>
      <c r="AM214" s="376"/>
      <c r="AN214" s="376"/>
      <c r="AO214" s="376"/>
      <c r="AP214" s="376"/>
      <c r="AQ214" s="376"/>
      <c r="AR214" s="376"/>
      <c r="AS214" s="376"/>
      <c r="AT214" s="376"/>
      <c r="AU214" s="376"/>
      <c r="AV214" s="376"/>
      <c r="AW214" s="376"/>
      <c r="AX214" s="376"/>
      <c r="AY214" s="376"/>
      <c r="AZ214" s="376"/>
      <c r="BA214" s="376"/>
      <c r="BB214" s="376"/>
      <c r="BC214" s="376"/>
      <c r="BD214" s="376"/>
      <c r="BE214" s="376"/>
      <c r="BF214" s="376"/>
      <c r="BG214" s="376"/>
      <c r="BH214" s="376"/>
      <c r="BI214" s="376"/>
      <c r="BJ214" s="376"/>
      <c r="BK214" s="376"/>
      <c r="BL214" s="376"/>
      <c r="BM214" s="376"/>
      <c r="BN214" s="376"/>
      <c r="BO214" s="376"/>
      <c r="BP214" s="376"/>
      <c r="BQ214" s="376"/>
      <c r="BR214" s="376"/>
      <c r="BS214" s="376"/>
      <c r="BT214" s="376"/>
      <c r="BU214" s="376"/>
      <c r="BV214" s="376"/>
      <c r="BW214" s="376"/>
      <c r="BX214" s="376"/>
      <c r="BY214" s="376"/>
      <c r="BZ214" s="376"/>
      <c r="CA214" s="376"/>
      <c r="CB214" s="376"/>
      <c r="CC214" s="376"/>
      <c r="CD214" s="376"/>
      <c r="CE214" s="376"/>
      <c r="CF214" s="376"/>
      <c r="CG214" s="376"/>
      <c r="CH214" s="376"/>
      <c r="CI214" s="376"/>
      <c r="CJ214" s="376"/>
      <c r="CK214" s="376"/>
      <c r="CL214" s="376"/>
      <c r="CM214" s="376"/>
      <c r="CN214" s="376"/>
      <c r="CO214" s="376"/>
      <c r="CP214" s="376"/>
      <c r="CQ214" s="376"/>
      <c r="CR214" s="376"/>
      <c r="CS214" s="376"/>
      <c r="CT214" s="376"/>
      <c r="CU214" s="376"/>
      <c r="CV214" s="376"/>
      <c r="CW214" s="376"/>
      <c r="CX214" s="376"/>
      <c r="CY214" s="376"/>
      <c r="CZ214" s="376"/>
      <c r="DA214" s="376"/>
      <c r="DB214" s="376"/>
      <c r="DC214" s="376"/>
      <c r="DD214" s="376"/>
      <c r="DE214" s="376"/>
      <c r="DF214" s="376"/>
      <c r="DG214" s="376"/>
      <c r="DH214" s="376"/>
      <c r="DI214" s="376"/>
      <c r="DJ214" s="376"/>
      <c r="DK214" s="376"/>
      <c r="DL214" s="376"/>
      <c r="DM214" s="376"/>
      <c r="DN214" s="376"/>
      <c r="DO214" s="376"/>
      <c r="DP214" s="376"/>
      <c r="DQ214" s="376"/>
      <c r="DR214" s="376"/>
      <c r="DS214" s="376"/>
      <c r="DT214" s="376"/>
      <c r="DU214" s="376"/>
      <c r="DV214" s="376"/>
      <c r="DW214" s="376"/>
      <c r="DX214" s="376"/>
      <c r="DY214" s="376"/>
      <c r="DZ214" s="376"/>
      <c r="EA214" s="376"/>
      <c r="EB214" s="376"/>
      <c r="EC214" s="376"/>
      <c r="ED214" s="376"/>
      <c r="EE214" s="376"/>
      <c r="EF214" s="376"/>
      <c r="EG214" s="376"/>
      <c r="EH214" s="376"/>
      <c r="EI214" s="376"/>
      <c r="EJ214" s="376"/>
      <c r="EK214" s="376"/>
      <c r="EL214" s="376"/>
      <c r="EM214" s="376"/>
      <c r="EN214" s="376"/>
      <c r="EO214" s="376"/>
      <c r="EP214" s="376"/>
      <c r="EQ214" s="376"/>
      <c r="ER214" s="376"/>
    </row>
    <row r="215" spans="1:148">
      <c r="A215" s="376"/>
      <c r="B215" s="376"/>
      <c r="C215" s="376"/>
      <c r="D215" s="376"/>
      <c r="E215" s="376"/>
      <c r="F215" s="376"/>
      <c r="G215" s="376"/>
      <c r="H215" s="376"/>
      <c r="I215" s="376"/>
      <c r="J215" s="376"/>
      <c r="K215" s="376"/>
      <c r="L215" s="376"/>
      <c r="M215" s="376"/>
      <c r="N215" s="376"/>
      <c r="O215" s="376"/>
      <c r="P215" s="376"/>
      <c r="Q215" s="376"/>
      <c r="R215" s="376"/>
      <c r="S215" s="376"/>
      <c r="T215" s="376"/>
      <c r="U215" s="376"/>
      <c r="V215" s="376"/>
      <c r="W215" s="376"/>
      <c r="X215" s="376"/>
      <c r="Y215" s="376"/>
      <c r="Z215" s="376"/>
      <c r="AA215" s="376"/>
      <c r="AB215" s="376"/>
      <c r="AC215" s="376"/>
      <c r="AD215" s="376"/>
      <c r="AE215" s="376"/>
      <c r="AF215" s="376"/>
      <c r="AG215" s="376"/>
      <c r="AH215" s="376"/>
      <c r="AI215" s="376"/>
      <c r="AJ215" s="376"/>
      <c r="AK215" s="376"/>
      <c r="AL215" s="376"/>
      <c r="AM215" s="376"/>
      <c r="AN215" s="376"/>
      <c r="AO215" s="376"/>
      <c r="AP215" s="376"/>
      <c r="AQ215" s="376"/>
      <c r="AR215" s="376"/>
      <c r="AS215" s="376"/>
      <c r="AT215" s="376"/>
      <c r="AU215" s="376"/>
      <c r="AV215" s="376"/>
      <c r="AW215" s="376"/>
      <c r="AX215" s="376"/>
      <c r="AY215" s="376"/>
      <c r="AZ215" s="376"/>
      <c r="BA215" s="376"/>
      <c r="BB215" s="376"/>
      <c r="BC215" s="376"/>
      <c r="BD215" s="376"/>
      <c r="BE215" s="376"/>
      <c r="BF215" s="376"/>
      <c r="BG215" s="376"/>
      <c r="BH215" s="376"/>
      <c r="BI215" s="376"/>
      <c r="BJ215" s="376"/>
      <c r="BK215" s="376"/>
      <c r="BL215" s="376"/>
      <c r="BM215" s="376"/>
      <c r="BN215" s="376"/>
      <c r="BO215" s="376"/>
      <c r="BP215" s="376"/>
      <c r="BQ215" s="376"/>
      <c r="BR215" s="376"/>
      <c r="BS215" s="376"/>
      <c r="BT215" s="376"/>
      <c r="BU215" s="376"/>
      <c r="BV215" s="376"/>
      <c r="BW215" s="376"/>
      <c r="BX215" s="376"/>
      <c r="BY215" s="376"/>
      <c r="BZ215" s="376"/>
      <c r="CA215" s="376"/>
      <c r="CB215" s="376"/>
      <c r="CC215" s="376"/>
      <c r="CD215" s="376"/>
      <c r="CE215" s="376"/>
      <c r="CF215" s="376"/>
      <c r="CG215" s="376"/>
      <c r="CH215" s="376"/>
      <c r="CI215" s="376"/>
      <c r="CJ215" s="376"/>
      <c r="CK215" s="376"/>
      <c r="CL215" s="376"/>
      <c r="CM215" s="376"/>
      <c r="CN215" s="376"/>
      <c r="CO215" s="376"/>
      <c r="CP215" s="376"/>
      <c r="CQ215" s="376"/>
      <c r="CR215" s="376"/>
      <c r="CS215" s="376"/>
      <c r="CT215" s="376"/>
      <c r="CU215" s="376"/>
      <c r="CV215" s="376"/>
      <c r="CW215" s="376"/>
      <c r="CX215" s="376"/>
      <c r="CY215" s="376"/>
      <c r="CZ215" s="376"/>
      <c r="DA215" s="376"/>
      <c r="DB215" s="376"/>
      <c r="DC215" s="376"/>
      <c r="DD215" s="376"/>
      <c r="DE215" s="376"/>
      <c r="DF215" s="376"/>
      <c r="DG215" s="376"/>
      <c r="DH215" s="376"/>
      <c r="DI215" s="376"/>
      <c r="DJ215" s="376"/>
      <c r="DK215" s="376"/>
      <c r="DL215" s="376"/>
      <c r="DM215" s="376"/>
      <c r="DN215" s="376"/>
      <c r="DO215" s="376"/>
      <c r="DP215" s="376"/>
      <c r="DQ215" s="376"/>
      <c r="DR215" s="376"/>
      <c r="DS215" s="376"/>
      <c r="DT215" s="376"/>
      <c r="DU215" s="376"/>
      <c r="DV215" s="376"/>
      <c r="DW215" s="376"/>
      <c r="DX215" s="376"/>
      <c r="DY215" s="376"/>
      <c r="DZ215" s="376"/>
      <c r="EA215" s="376"/>
      <c r="EB215" s="376"/>
      <c r="EC215" s="376"/>
      <c r="ED215" s="376"/>
      <c r="EE215" s="376"/>
      <c r="EF215" s="376"/>
      <c r="EG215" s="376"/>
      <c r="EH215" s="376"/>
      <c r="EI215" s="376"/>
      <c r="EJ215" s="376"/>
      <c r="EK215" s="376"/>
      <c r="EL215" s="376"/>
      <c r="EM215" s="376"/>
      <c r="EN215" s="376"/>
      <c r="EO215" s="376"/>
      <c r="EP215" s="376"/>
      <c r="EQ215" s="376"/>
      <c r="ER215" s="376"/>
    </row>
    <row r="216" spans="1:148">
      <c r="A216" s="376"/>
      <c r="B216" s="376"/>
      <c r="C216" s="376"/>
      <c r="D216" s="376"/>
      <c r="E216" s="376"/>
      <c r="F216" s="376"/>
      <c r="G216" s="376"/>
      <c r="H216" s="376"/>
      <c r="I216" s="376"/>
      <c r="J216" s="376"/>
      <c r="K216" s="376"/>
      <c r="L216" s="376"/>
      <c r="M216" s="376"/>
      <c r="N216" s="376"/>
      <c r="O216" s="376"/>
      <c r="P216" s="376"/>
      <c r="Q216" s="376"/>
      <c r="R216" s="376"/>
      <c r="S216" s="376"/>
      <c r="T216" s="376"/>
      <c r="U216" s="376"/>
      <c r="V216" s="376"/>
      <c r="W216" s="376"/>
      <c r="X216" s="376"/>
      <c r="Y216" s="376"/>
      <c r="Z216" s="376"/>
      <c r="AA216" s="376"/>
      <c r="AB216" s="376"/>
      <c r="AC216" s="376"/>
      <c r="AD216" s="376"/>
      <c r="AE216" s="376"/>
      <c r="AF216" s="376"/>
      <c r="AG216" s="376"/>
      <c r="AH216" s="376"/>
      <c r="AI216" s="376"/>
      <c r="AJ216" s="376"/>
      <c r="AK216" s="376"/>
      <c r="AL216" s="376"/>
      <c r="AM216" s="376"/>
      <c r="AN216" s="376"/>
      <c r="AO216" s="376"/>
      <c r="AP216" s="376"/>
      <c r="AQ216" s="376"/>
      <c r="AR216" s="376"/>
      <c r="AS216" s="376"/>
      <c r="AT216" s="376"/>
      <c r="AU216" s="376"/>
      <c r="AV216" s="376"/>
      <c r="AW216" s="376"/>
      <c r="AX216" s="376"/>
      <c r="AY216" s="376"/>
      <c r="AZ216" s="376"/>
      <c r="BA216" s="376"/>
      <c r="BB216" s="376"/>
      <c r="BC216" s="376"/>
      <c r="BD216" s="376"/>
      <c r="BE216" s="376"/>
      <c r="BF216" s="376"/>
      <c r="BG216" s="376"/>
      <c r="BH216" s="376"/>
      <c r="BI216" s="376"/>
      <c r="BJ216" s="376"/>
      <c r="BK216" s="376"/>
      <c r="BL216" s="376"/>
      <c r="BM216" s="376"/>
      <c r="BN216" s="376"/>
      <c r="BO216" s="376"/>
      <c r="BP216" s="376"/>
      <c r="BQ216" s="376"/>
      <c r="BR216" s="376"/>
      <c r="BS216" s="376"/>
      <c r="BT216" s="376"/>
      <c r="BU216" s="376"/>
      <c r="BV216" s="376"/>
      <c r="BW216" s="376"/>
      <c r="BX216" s="376"/>
      <c r="BY216" s="376"/>
      <c r="BZ216" s="376"/>
      <c r="CA216" s="376"/>
      <c r="CB216" s="376"/>
      <c r="CC216" s="376"/>
      <c r="CD216" s="376"/>
      <c r="CE216" s="376"/>
      <c r="CF216" s="376"/>
      <c r="CG216" s="376"/>
      <c r="CH216" s="376"/>
      <c r="CI216" s="376"/>
      <c r="CJ216" s="376"/>
      <c r="CK216" s="376"/>
      <c r="CL216" s="376"/>
      <c r="CM216" s="376"/>
      <c r="CN216" s="376"/>
      <c r="CO216" s="376"/>
      <c r="CP216" s="376"/>
      <c r="CQ216" s="376"/>
      <c r="CR216" s="376"/>
      <c r="CS216" s="376"/>
      <c r="CT216" s="376"/>
      <c r="CU216" s="376"/>
      <c r="CV216" s="376"/>
      <c r="CW216" s="376"/>
      <c r="CX216" s="376"/>
      <c r="CY216" s="376"/>
      <c r="CZ216" s="376"/>
      <c r="DA216" s="376"/>
      <c r="DB216" s="376"/>
      <c r="DC216" s="376"/>
      <c r="DD216" s="376"/>
      <c r="DE216" s="376"/>
      <c r="DF216" s="376"/>
      <c r="DG216" s="376"/>
      <c r="DH216" s="376"/>
      <c r="DI216" s="376"/>
      <c r="DJ216" s="376"/>
      <c r="DK216" s="376"/>
      <c r="DL216" s="376"/>
      <c r="DM216" s="376"/>
      <c r="DN216" s="376"/>
      <c r="DO216" s="376"/>
      <c r="DP216" s="376"/>
      <c r="DQ216" s="376"/>
      <c r="DR216" s="376"/>
      <c r="DS216" s="376"/>
      <c r="DT216" s="376"/>
      <c r="DU216" s="376"/>
      <c r="DV216" s="376"/>
      <c r="DW216" s="376"/>
      <c r="DX216" s="376"/>
      <c r="DY216" s="376"/>
      <c r="DZ216" s="376"/>
      <c r="EA216" s="376"/>
      <c r="EB216" s="376"/>
      <c r="EC216" s="376"/>
      <c r="ED216" s="376"/>
      <c r="EE216" s="376"/>
      <c r="EF216" s="376"/>
      <c r="EG216" s="376"/>
      <c r="EH216" s="376"/>
      <c r="EI216" s="376"/>
      <c r="EJ216" s="376"/>
      <c r="EK216" s="376"/>
      <c r="EL216" s="376"/>
      <c r="EM216" s="376"/>
      <c r="EN216" s="376"/>
      <c r="EO216" s="376"/>
      <c r="EP216" s="376"/>
      <c r="EQ216" s="376"/>
      <c r="ER216" s="376"/>
    </row>
    <row r="217" spans="1:148">
      <c r="A217" s="376"/>
      <c r="B217" s="376"/>
      <c r="C217" s="376"/>
      <c r="D217" s="376"/>
      <c r="E217" s="376"/>
      <c r="F217" s="376"/>
      <c r="G217" s="376"/>
      <c r="H217" s="376"/>
      <c r="I217" s="376"/>
      <c r="J217" s="376"/>
      <c r="K217" s="376"/>
      <c r="L217" s="376"/>
      <c r="M217" s="376"/>
      <c r="N217" s="376"/>
      <c r="O217" s="376"/>
      <c r="P217" s="376"/>
      <c r="Q217" s="376"/>
      <c r="R217" s="376"/>
      <c r="S217" s="376"/>
      <c r="T217" s="376"/>
      <c r="U217" s="376"/>
      <c r="V217" s="376"/>
      <c r="W217" s="376"/>
      <c r="X217" s="376"/>
      <c r="Y217" s="376"/>
      <c r="Z217" s="376"/>
      <c r="AA217" s="376"/>
      <c r="AB217" s="376"/>
      <c r="AC217" s="376"/>
      <c r="AD217" s="376"/>
      <c r="AE217" s="376"/>
      <c r="AF217" s="376"/>
      <c r="AG217" s="376"/>
      <c r="AH217" s="376"/>
      <c r="AI217" s="376"/>
      <c r="AJ217" s="376"/>
      <c r="AK217" s="376"/>
      <c r="AL217" s="376"/>
      <c r="AM217" s="376"/>
      <c r="AN217" s="376"/>
      <c r="AO217" s="376"/>
      <c r="AP217" s="376"/>
      <c r="AQ217" s="376"/>
      <c r="AR217" s="376"/>
      <c r="AS217" s="376"/>
      <c r="AT217" s="376"/>
      <c r="AU217" s="376"/>
      <c r="AV217" s="376"/>
      <c r="AW217" s="376"/>
      <c r="AX217" s="376"/>
      <c r="AY217" s="376"/>
      <c r="AZ217" s="376"/>
      <c r="BA217" s="376"/>
      <c r="BB217" s="376"/>
      <c r="BC217" s="376"/>
      <c r="BD217" s="376"/>
      <c r="BE217" s="376"/>
      <c r="BF217" s="376"/>
      <c r="BG217" s="376"/>
      <c r="BH217" s="376"/>
      <c r="BI217" s="376"/>
      <c r="BJ217" s="376"/>
      <c r="BK217" s="376"/>
      <c r="BL217" s="376"/>
      <c r="BM217" s="376"/>
      <c r="BN217" s="376"/>
      <c r="BO217" s="376"/>
      <c r="BP217" s="376"/>
      <c r="BQ217" s="376"/>
      <c r="BR217" s="376"/>
      <c r="BS217" s="376"/>
      <c r="BT217" s="376"/>
      <c r="BU217" s="376"/>
      <c r="BV217" s="376"/>
      <c r="BW217" s="376"/>
      <c r="BX217" s="376"/>
      <c r="BY217" s="376"/>
      <c r="BZ217" s="376"/>
      <c r="CA217" s="376"/>
      <c r="CB217" s="376"/>
      <c r="CC217" s="376"/>
      <c r="CD217" s="376"/>
      <c r="CE217" s="376"/>
      <c r="CF217" s="376"/>
      <c r="CG217" s="376"/>
      <c r="CH217" s="376"/>
      <c r="CI217" s="376"/>
      <c r="CJ217" s="376"/>
      <c r="CK217" s="376"/>
      <c r="CL217" s="376"/>
      <c r="CM217" s="376"/>
      <c r="CN217" s="376"/>
      <c r="CO217" s="376"/>
      <c r="CP217" s="376"/>
      <c r="CQ217" s="376"/>
      <c r="CR217" s="376"/>
      <c r="CS217" s="376"/>
      <c r="CT217" s="376"/>
      <c r="CU217" s="376"/>
      <c r="CV217" s="376"/>
      <c r="CW217" s="376"/>
      <c r="CX217" s="376"/>
      <c r="CY217" s="376"/>
      <c r="CZ217" s="376"/>
      <c r="DA217" s="376"/>
      <c r="DB217" s="376"/>
      <c r="DC217" s="376"/>
      <c r="DD217" s="376"/>
      <c r="DE217" s="376"/>
      <c r="DF217" s="376"/>
      <c r="DG217" s="376"/>
      <c r="DH217" s="376"/>
      <c r="DI217" s="376"/>
      <c r="DJ217" s="376"/>
      <c r="DK217" s="376"/>
      <c r="DL217" s="376"/>
      <c r="DM217" s="376"/>
      <c r="DN217" s="376"/>
      <c r="DO217" s="376"/>
      <c r="DP217" s="376"/>
      <c r="DQ217" s="376"/>
      <c r="DR217" s="376"/>
      <c r="DS217" s="376"/>
      <c r="DT217" s="376"/>
      <c r="DU217" s="376"/>
      <c r="DV217" s="376"/>
      <c r="DW217" s="376"/>
      <c r="DX217" s="376"/>
      <c r="DY217" s="376"/>
      <c r="DZ217" s="376"/>
      <c r="EA217" s="376"/>
      <c r="EB217" s="376"/>
      <c r="EC217" s="376"/>
      <c r="ED217" s="376"/>
      <c r="EE217" s="376"/>
      <c r="EF217" s="376"/>
      <c r="EG217" s="376"/>
      <c r="EH217" s="376"/>
      <c r="EI217" s="376"/>
      <c r="EJ217" s="376"/>
      <c r="EK217" s="376"/>
      <c r="EL217" s="376"/>
      <c r="EM217" s="376"/>
      <c r="EN217" s="376"/>
      <c r="EO217" s="376"/>
      <c r="EP217" s="376"/>
      <c r="EQ217" s="376"/>
      <c r="ER217" s="376"/>
    </row>
    <row r="218" spans="1:148">
      <c r="A218" s="376"/>
      <c r="B218" s="376"/>
      <c r="C218" s="376"/>
      <c r="D218" s="376"/>
      <c r="E218" s="376"/>
      <c r="F218" s="376"/>
      <c r="G218" s="376"/>
      <c r="H218" s="376"/>
      <c r="I218" s="376"/>
      <c r="J218" s="376"/>
      <c r="K218" s="376"/>
      <c r="L218" s="376"/>
      <c r="M218" s="376"/>
      <c r="N218" s="376"/>
      <c r="O218" s="376"/>
      <c r="P218" s="376"/>
      <c r="Q218" s="376"/>
      <c r="R218" s="376"/>
      <c r="S218" s="376"/>
      <c r="T218" s="376"/>
      <c r="U218" s="376"/>
      <c r="V218" s="376"/>
      <c r="W218" s="376"/>
      <c r="X218" s="376"/>
      <c r="Y218" s="376"/>
      <c r="Z218" s="376"/>
      <c r="AA218" s="376"/>
      <c r="AB218" s="376"/>
      <c r="AC218" s="376"/>
      <c r="AD218" s="376"/>
      <c r="AE218" s="376"/>
      <c r="AF218" s="376"/>
      <c r="AG218" s="376"/>
      <c r="AH218" s="376"/>
      <c r="AI218" s="376"/>
      <c r="AJ218" s="376"/>
      <c r="AK218" s="376"/>
      <c r="AL218" s="376"/>
      <c r="AM218" s="376"/>
      <c r="AN218" s="376"/>
      <c r="AO218" s="376"/>
      <c r="AP218" s="376"/>
      <c r="AQ218" s="376"/>
      <c r="AR218" s="376"/>
      <c r="AS218" s="376"/>
      <c r="AT218" s="376"/>
      <c r="AU218" s="376"/>
      <c r="AV218" s="376"/>
      <c r="AW218" s="376"/>
      <c r="AX218" s="376"/>
      <c r="AY218" s="376"/>
      <c r="AZ218" s="376"/>
      <c r="BA218" s="376"/>
      <c r="BB218" s="376"/>
      <c r="BC218" s="376"/>
      <c r="BD218" s="376"/>
      <c r="BE218" s="376"/>
      <c r="BF218" s="376"/>
      <c r="BG218" s="376"/>
      <c r="BH218" s="376"/>
      <c r="BI218" s="376"/>
      <c r="BJ218" s="376"/>
      <c r="BK218" s="376"/>
      <c r="BL218" s="376"/>
      <c r="BM218" s="376"/>
      <c r="BN218" s="376"/>
      <c r="BO218" s="376"/>
      <c r="BP218" s="376"/>
      <c r="BQ218" s="376"/>
      <c r="BR218" s="376"/>
      <c r="BS218" s="376"/>
      <c r="BT218" s="376"/>
      <c r="BU218" s="376"/>
      <c r="BV218" s="376"/>
      <c r="BW218" s="376"/>
      <c r="BX218" s="376"/>
      <c r="BY218" s="376"/>
      <c r="BZ218" s="376"/>
      <c r="CA218" s="376"/>
      <c r="CB218" s="376"/>
      <c r="CC218" s="376"/>
      <c r="CD218" s="376"/>
      <c r="CE218" s="376"/>
      <c r="CF218" s="376"/>
      <c r="CG218" s="376"/>
      <c r="CH218" s="376"/>
      <c r="CI218" s="376"/>
      <c r="CJ218" s="376"/>
      <c r="CK218" s="376"/>
      <c r="CL218" s="376"/>
      <c r="CM218" s="376"/>
      <c r="CN218" s="376"/>
      <c r="CO218" s="376"/>
      <c r="CP218" s="376"/>
      <c r="CQ218" s="376"/>
      <c r="CR218" s="376"/>
      <c r="CS218" s="376"/>
      <c r="CT218" s="376"/>
      <c r="CU218" s="376"/>
      <c r="CV218" s="376"/>
      <c r="CW218" s="376"/>
      <c r="CX218" s="376"/>
      <c r="CY218" s="376"/>
      <c r="CZ218" s="376"/>
      <c r="DA218" s="376"/>
      <c r="DB218" s="376"/>
      <c r="DC218" s="376"/>
      <c r="DD218" s="376"/>
      <c r="DE218" s="376"/>
      <c r="DF218" s="376"/>
      <c r="DG218" s="376"/>
      <c r="DH218" s="376"/>
      <c r="DI218" s="376"/>
      <c r="DJ218" s="376"/>
      <c r="DK218" s="376"/>
      <c r="DL218" s="376"/>
      <c r="DM218" s="376"/>
      <c r="DN218" s="376"/>
      <c r="DO218" s="376"/>
      <c r="DP218" s="376"/>
      <c r="DQ218" s="376"/>
      <c r="DR218" s="376"/>
      <c r="DS218" s="376"/>
      <c r="DT218" s="376"/>
      <c r="DU218" s="376"/>
      <c r="DV218" s="376"/>
      <c r="DW218" s="376"/>
      <c r="DX218" s="376"/>
      <c r="DY218" s="376"/>
      <c r="DZ218" s="376"/>
      <c r="EA218" s="376"/>
      <c r="EB218" s="376"/>
      <c r="EC218" s="376"/>
      <c r="ED218" s="376"/>
      <c r="EE218" s="376"/>
      <c r="EF218" s="376"/>
      <c r="EG218" s="376"/>
      <c r="EH218" s="376"/>
      <c r="EI218" s="376"/>
      <c r="EJ218" s="376"/>
      <c r="EK218" s="376"/>
      <c r="EL218" s="376"/>
      <c r="EM218" s="376"/>
      <c r="EN218" s="376"/>
      <c r="EO218" s="376"/>
      <c r="EP218" s="376"/>
      <c r="EQ218" s="376"/>
      <c r="ER218" s="376"/>
    </row>
    <row r="219" spans="1:148">
      <c r="A219" s="376"/>
      <c r="B219" s="376"/>
      <c r="C219" s="376"/>
      <c r="D219" s="376"/>
      <c r="E219" s="376"/>
      <c r="F219" s="376"/>
      <c r="G219" s="376"/>
      <c r="H219" s="376"/>
      <c r="I219" s="376"/>
      <c r="J219" s="376"/>
      <c r="K219" s="376"/>
      <c r="L219" s="376"/>
      <c r="M219" s="376"/>
      <c r="N219" s="376"/>
      <c r="O219" s="376"/>
      <c r="P219" s="376"/>
      <c r="Q219" s="376"/>
      <c r="R219" s="376"/>
      <c r="S219" s="376"/>
      <c r="T219" s="376"/>
      <c r="U219" s="376"/>
      <c r="V219" s="376"/>
      <c r="W219" s="376"/>
      <c r="X219" s="376"/>
      <c r="Y219" s="376"/>
      <c r="Z219" s="376"/>
      <c r="AA219" s="376"/>
      <c r="AB219" s="376"/>
      <c r="AC219" s="376"/>
      <c r="AD219" s="376"/>
      <c r="AE219" s="376"/>
      <c r="AF219" s="376"/>
      <c r="AG219" s="376"/>
      <c r="AH219" s="376"/>
      <c r="AI219" s="376"/>
      <c r="AJ219" s="376"/>
      <c r="AK219" s="376"/>
      <c r="AL219" s="376"/>
      <c r="AM219" s="376"/>
      <c r="AN219" s="376"/>
      <c r="AO219" s="376"/>
      <c r="AP219" s="376"/>
      <c r="AQ219" s="376"/>
      <c r="AR219" s="376"/>
      <c r="AS219" s="376"/>
      <c r="AT219" s="376"/>
      <c r="AU219" s="376"/>
      <c r="AV219" s="376"/>
      <c r="AW219" s="376"/>
      <c r="AX219" s="376"/>
      <c r="AY219" s="376"/>
      <c r="AZ219" s="376"/>
      <c r="BA219" s="376"/>
      <c r="BB219" s="376"/>
      <c r="BC219" s="376"/>
      <c r="BD219" s="376"/>
      <c r="BE219" s="376"/>
      <c r="BF219" s="376"/>
      <c r="BG219" s="376"/>
      <c r="BH219" s="376"/>
      <c r="BI219" s="376"/>
      <c r="BJ219" s="376"/>
      <c r="BK219" s="376"/>
      <c r="BL219" s="376"/>
      <c r="BM219" s="376"/>
      <c r="BN219" s="376"/>
      <c r="BO219" s="376"/>
      <c r="BP219" s="376"/>
      <c r="BQ219" s="376"/>
      <c r="BR219" s="376"/>
      <c r="BS219" s="376"/>
      <c r="BT219" s="376"/>
      <c r="BU219" s="376"/>
      <c r="BV219" s="376"/>
      <c r="BW219" s="376"/>
      <c r="BX219" s="376"/>
      <c r="BY219" s="376"/>
      <c r="BZ219" s="376"/>
      <c r="CA219" s="376"/>
      <c r="CB219" s="376"/>
      <c r="CC219" s="376"/>
      <c r="CD219" s="376"/>
      <c r="CE219" s="376"/>
      <c r="CF219" s="376"/>
      <c r="CG219" s="376"/>
      <c r="CH219" s="376"/>
      <c r="CI219" s="376"/>
      <c r="CJ219" s="376"/>
      <c r="CK219" s="376"/>
      <c r="CL219" s="376"/>
      <c r="CM219" s="376"/>
      <c r="CN219" s="376"/>
      <c r="CO219" s="376"/>
      <c r="CP219" s="376"/>
      <c r="CQ219" s="376"/>
      <c r="CR219" s="376"/>
      <c r="CS219" s="376"/>
      <c r="CT219" s="376"/>
      <c r="CU219" s="376"/>
      <c r="CV219" s="376"/>
      <c r="CW219" s="376"/>
      <c r="CX219" s="376"/>
      <c r="CY219" s="376"/>
      <c r="CZ219" s="376"/>
      <c r="DA219" s="376"/>
      <c r="DB219" s="376"/>
      <c r="DC219" s="376"/>
      <c r="DD219" s="376"/>
      <c r="DE219" s="376"/>
      <c r="DF219" s="376"/>
      <c r="DG219" s="376"/>
      <c r="DH219" s="376"/>
      <c r="DI219" s="376"/>
      <c r="DJ219" s="376"/>
      <c r="DK219" s="376"/>
      <c r="DL219" s="376"/>
      <c r="DM219" s="376"/>
      <c r="DN219" s="376"/>
      <c r="DO219" s="376"/>
      <c r="DP219" s="376"/>
      <c r="DQ219" s="376"/>
      <c r="DR219" s="376"/>
      <c r="DS219" s="376"/>
      <c r="DT219" s="376"/>
      <c r="DU219" s="376"/>
      <c r="DV219" s="376"/>
      <c r="DW219" s="376"/>
      <c r="DX219" s="376"/>
      <c r="DY219" s="376"/>
      <c r="DZ219" s="376"/>
      <c r="EA219" s="376"/>
      <c r="EB219" s="376"/>
      <c r="EC219" s="376"/>
      <c r="ED219" s="376"/>
      <c r="EE219" s="376"/>
      <c r="EF219" s="376"/>
      <c r="EG219" s="376"/>
      <c r="EH219" s="376"/>
      <c r="EI219" s="376"/>
      <c r="EJ219" s="376"/>
      <c r="EK219" s="376"/>
      <c r="EL219" s="376"/>
      <c r="EM219" s="376"/>
      <c r="EN219" s="376"/>
      <c r="EO219" s="376"/>
      <c r="EP219" s="376"/>
      <c r="EQ219" s="376"/>
      <c r="ER219" s="376"/>
    </row>
    <row r="220" spans="1:148">
      <c r="A220" s="376"/>
      <c r="B220" s="376"/>
      <c r="C220" s="376"/>
      <c r="D220" s="376"/>
      <c r="E220" s="376"/>
      <c r="F220" s="376"/>
      <c r="G220" s="376"/>
      <c r="H220" s="376"/>
      <c r="I220" s="376"/>
      <c r="J220" s="376"/>
      <c r="K220" s="376"/>
      <c r="L220" s="376"/>
      <c r="M220" s="376"/>
      <c r="N220" s="376"/>
      <c r="O220" s="376"/>
      <c r="P220" s="376"/>
      <c r="Q220" s="376"/>
      <c r="R220" s="376"/>
      <c r="S220" s="376"/>
      <c r="T220" s="376"/>
      <c r="U220" s="376"/>
      <c r="V220" s="376"/>
      <c r="W220" s="376"/>
      <c r="X220" s="376"/>
      <c r="Y220" s="376"/>
      <c r="Z220" s="376"/>
      <c r="AA220" s="376"/>
      <c r="AB220" s="376"/>
      <c r="AC220" s="376"/>
      <c r="AD220" s="376"/>
      <c r="AE220" s="376"/>
      <c r="AF220" s="376"/>
      <c r="AG220" s="376"/>
      <c r="AH220" s="376"/>
      <c r="AI220" s="376"/>
      <c r="AJ220" s="376"/>
      <c r="AK220" s="376"/>
      <c r="AL220" s="376"/>
      <c r="AM220" s="376"/>
      <c r="AN220" s="376"/>
      <c r="AO220" s="376"/>
      <c r="AP220" s="376"/>
      <c r="AQ220" s="376"/>
      <c r="AR220" s="376"/>
      <c r="AS220" s="376"/>
      <c r="AT220" s="376"/>
      <c r="AU220" s="376"/>
      <c r="AV220" s="376"/>
      <c r="AW220" s="376"/>
      <c r="AX220" s="376"/>
      <c r="AY220" s="376"/>
      <c r="AZ220" s="376"/>
      <c r="BA220" s="376"/>
      <c r="BB220" s="376"/>
      <c r="BC220" s="376"/>
      <c r="BD220" s="376"/>
      <c r="BE220" s="376"/>
      <c r="BF220" s="376"/>
      <c r="BG220" s="376"/>
      <c r="BH220" s="376"/>
      <c r="BI220" s="376"/>
      <c r="BJ220" s="376"/>
      <c r="BK220" s="376"/>
      <c r="BL220" s="376"/>
      <c r="BM220" s="376"/>
      <c r="BN220" s="376"/>
      <c r="BO220" s="376"/>
      <c r="BP220" s="376"/>
      <c r="BQ220" s="376"/>
      <c r="BR220" s="376"/>
      <c r="BS220" s="376"/>
      <c r="BT220" s="376"/>
      <c r="BU220" s="376"/>
      <c r="BV220" s="376"/>
      <c r="BW220" s="376"/>
      <c r="BX220" s="376"/>
      <c r="BY220" s="376"/>
      <c r="BZ220" s="376"/>
      <c r="CA220" s="376"/>
      <c r="CB220" s="376"/>
      <c r="CC220" s="376"/>
      <c r="CD220" s="376"/>
      <c r="CE220" s="376"/>
      <c r="CF220" s="376"/>
      <c r="CG220" s="376"/>
      <c r="CH220" s="376"/>
      <c r="CI220" s="376"/>
      <c r="CJ220" s="376"/>
      <c r="CK220" s="376"/>
      <c r="CL220" s="376"/>
      <c r="CM220" s="376"/>
      <c r="CN220" s="376"/>
      <c r="CO220" s="376"/>
      <c r="CP220" s="376"/>
      <c r="CQ220" s="376"/>
      <c r="CR220" s="376"/>
      <c r="CS220" s="376"/>
      <c r="CT220" s="376"/>
      <c r="CU220" s="376"/>
      <c r="CV220" s="376"/>
      <c r="CW220" s="376"/>
      <c r="CX220" s="376"/>
      <c r="CY220" s="376"/>
      <c r="CZ220" s="376"/>
      <c r="DA220" s="376"/>
      <c r="DB220" s="376"/>
      <c r="DC220" s="376"/>
      <c r="DD220" s="376"/>
      <c r="DE220" s="376"/>
      <c r="DF220" s="376"/>
      <c r="DG220" s="376"/>
      <c r="DH220" s="376"/>
      <c r="DI220" s="376"/>
      <c r="DJ220" s="376"/>
      <c r="DK220" s="376"/>
      <c r="DL220" s="376"/>
      <c r="DM220" s="376"/>
      <c r="DN220" s="376"/>
      <c r="DO220" s="376"/>
      <c r="DP220" s="376"/>
      <c r="DQ220" s="376"/>
      <c r="DR220" s="376"/>
      <c r="DS220" s="376"/>
      <c r="DT220" s="376"/>
      <c r="DU220" s="376"/>
      <c r="DV220" s="376"/>
      <c r="DW220" s="376"/>
      <c r="DX220" s="376"/>
      <c r="DY220" s="376"/>
      <c r="DZ220" s="376"/>
      <c r="EA220" s="376"/>
      <c r="EB220" s="376"/>
      <c r="EC220" s="376"/>
      <c r="ED220" s="376"/>
      <c r="EE220" s="376"/>
      <c r="EF220" s="376"/>
      <c r="EG220" s="376"/>
      <c r="EH220" s="376"/>
      <c r="EI220" s="376"/>
      <c r="EJ220" s="376"/>
      <c r="EK220" s="376"/>
      <c r="EL220" s="376"/>
      <c r="EM220" s="376"/>
      <c r="EN220" s="376"/>
      <c r="EO220" s="376"/>
      <c r="EP220" s="376"/>
      <c r="EQ220" s="376"/>
      <c r="ER220" s="376"/>
    </row>
    <row r="221" spans="1:148">
      <c r="A221" s="376"/>
      <c r="B221" s="376"/>
      <c r="C221" s="376"/>
      <c r="D221" s="376"/>
      <c r="E221" s="376"/>
      <c r="F221" s="376"/>
      <c r="G221" s="376"/>
      <c r="H221" s="376"/>
      <c r="I221" s="376"/>
      <c r="J221" s="376"/>
      <c r="K221" s="376"/>
      <c r="L221" s="376"/>
      <c r="M221" s="376"/>
      <c r="N221" s="376"/>
      <c r="O221" s="376"/>
      <c r="P221" s="376"/>
      <c r="Q221" s="376"/>
      <c r="R221" s="376"/>
      <c r="S221" s="376"/>
      <c r="T221" s="376"/>
      <c r="U221" s="376"/>
      <c r="V221" s="376"/>
      <c r="W221" s="376"/>
      <c r="X221" s="376"/>
      <c r="Y221" s="376"/>
      <c r="Z221" s="376"/>
      <c r="AA221" s="376"/>
      <c r="AB221" s="376"/>
      <c r="AC221" s="376"/>
      <c r="AD221" s="376"/>
      <c r="AE221" s="376"/>
      <c r="AF221" s="376"/>
      <c r="AG221" s="376"/>
      <c r="AH221" s="376"/>
      <c r="AI221" s="376"/>
      <c r="AJ221" s="376"/>
      <c r="AK221" s="376"/>
      <c r="AL221" s="376"/>
      <c r="AM221" s="376"/>
      <c r="AN221" s="376"/>
      <c r="AO221" s="376"/>
      <c r="AP221" s="376"/>
      <c r="AQ221" s="376"/>
      <c r="AR221" s="376"/>
      <c r="AS221" s="376"/>
      <c r="AT221" s="376"/>
      <c r="AU221" s="376"/>
      <c r="AV221" s="376"/>
      <c r="AW221" s="376"/>
      <c r="AX221" s="376"/>
      <c r="AY221" s="376"/>
      <c r="AZ221" s="376"/>
      <c r="BA221" s="376"/>
      <c r="BB221" s="376"/>
      <c r="BC221" s="376"/>
      <c r="BD221" s="376"/>
      <c r="BE221" s="376"/>
      <c r="BF221" s="376"/>
      <c r="BG221" s="376"/>
      <c r="BH221" s="376"/>
      <c r="BI221" s="376"/>
      <c r="BJ221" s="376"/>
      <c r="BK221" s="376"/>
      <c r="BL221" s="376"/>
      <c r="BM221" s="376"/>
      <c r="BN221" s="376"/>
      <c r="BO221" s="376"/>
      <c r="BP221" s="376"/>
      <c r="BQ221" s="376"/>
      <c r="BR221" s="376"/>
      <c r="BS221" s="376"/>
      <c r="BT221" s="376"/>
      <c r="BU221" s="376"/>
      <c r="BV221" s="376"/>
      <c r="BW221" s="376"/>
      <c r="BX221" s="376"/>
      <c r="BY221" s="376"/>
      <c r="BZ221" s="376"/>
      <c r="CA221" s="376"/>
      <c r="CB221" s="376"/>
      <c r="CC221" s="376"/>
      <c r="CD221" s="376"/>
      <c r="CE221" s="376"/>
      <c r="CF221" s="376"/>
      <c r="CG221" s="376"/>
      <c r="CH221" s="376"/>
      <c r="CI221" s="376"/>
      <c r="CJ221" s="376"/>
      <c r="CK221" s="376"/>
      <c r="CL221" s="376"/>
      <c r="CM221" s="376"/>
      <c r="CN221" s="376"/>
      <c r="CO221" s="376"/>
      <c r="CP221" s="376"/>
      <c r="CQ221" s="376"/>
      <c r="CR221" s="376"/>
      <c r="CS221" s="376"/>
      <c r="CT221" s="376"/>
      <c r="CU221" s="376"/>
      <c r="CV221" s="376"/>
      <c r="CW221" s="376"/>
      <c r="CX221" s="376"/>
      <c r="CY221" s="376"/>
      <c r="CZ221" s="376"/>
      <c r="DA221" s="376"/>
      <c r="DB221" s="376"/>
      <c r="DC221" s="376"/>
      <c r="DD221" s="376"/>
      <c r="DE221" s="376"/>
      <c r="DF221" s="376"/>
      <c r="DG221" s="376"/>
      <c r="DH221" s="376"/>
      <c r="DI221" s="376"/>
      <c r="DJ221" s="376"/>
      <c r="DK221" s="376"/>
      <c r="DL221" s="376"/>
      <c r="DM221" s="376"/>
      <c r="DN221" s="376"/>
      <c r="DO221" s="376"/>
      <c r="DP221" s="376"/>
      <c r="DQ221" s="376"/>
      <c r="DR221" s="376"/>
      <c r="DS221" s="376"/>
      <c r="DT221" s="376"/>
      <c r="DU221" s="376"/>
      <c r="DV221" s="376"/>
      <c r="DW221" s="376"/>
      <c r="DX221" s="376"/>
      <c r="DY221" s="376"/>
      <c r="DZ221" s="376"/>
      <c r="EA221" s="376"/>
      <c r="EB221" s="376"/>
      <c r="EC221" s="376"/>
      <c r="ED221" s="376"/>
      <c r="EE221" s="376"/>
      <c r="EF221" s="376"/>
      <c r="EG221" s="376"/>
      <c r="EH221" s="376"/>
      <c r="EI221" s="376"/>
      <c r="EJ221" s="376"/>
      <c r="EK221" s="376"/>
      <c r="EL221" s="376"/>
      <c r="EM221" s="376"/>
      <c r="EN221" s="376"/>
      <c r="EO221" s="376"/>
      <c r="EP221" s="376"/>
      <c r="EQ221" s="376"/>
      <c r="ER221" s="376"/>
    </row>
    <row r="222" spans="1:148">
      <c r="A222" s="376"/>
      <c r="B222" s="376"/>
      <c r="C222" s="376"/>
      <c r="D222" s="376"/>
      <c r="E222" s="376"/>
      <c r="F222" s="376"/>
      <c r="G222" s="376"/>
      <c r="H222" s="376"/>
      <c r="I222" s="376"/>
      <c r="J222" s="376"/>
      <c r="K222" s="376"/>
      <c r="L222" s="376"/>
      <c r="M222" s="376"/>
      <c r="N222" s="376"/>
      <c r="O222" s="376"/>
      <c r="P222" s="376"/>
      <c r="Q222" s="376"/>
      <c r="R222" s="376"/>
      <c r="S222" s="376"/>
      <c r="T222" s="376"/>
      <c r="U222" s="376"/>
      <c r="V222" s="376"/>
      <c r="W222" s="376"/>
      <c r="X222" s="376"/>
      <c r="Y222" s="376"/>
      <c r="Z222" s="376"/>
      <c r="AA222" s="376"/>
      <c r="AB222" s="376"/>
      <c r="AC222" s="376"/>
      <c r="AD222" s="376"/>
      <c r="AE222" s="376"/>
      <c r="AF222" s="376"/>
      <c r="AG222" s="376"/>
      <c r="AH222" s="376"/>
      <c r="AI222" s="376"/>
      <c r="AJ222" s="376"/>
      <c r="AK222" s="376"/>
      <c r="AL222" s="376"/>
      <c r="AM222" s="376"/>
      <c r="AN222" s="376"/>
      <c r="AO222" s="376"/>
      <c r="AP222" s="376"/>
      <c r="AQ222" s="376"/>
      <c r="AR222" s="376"/>
      <c r="AS222" s="376"/>
      <c r="AT222" s="376"/>
      <c r="AU222" s="376"/>
      <c r="AV222" s="376"/>
      <c r="AW222" s="376"/>
      <c r="AX222" s="376"/>
      <c r="AY222" s="376"/>
      <c r="AZ222" s="376"/>
      <c r="BA222" s="376"/>
      <c r="BB222" s="376"/>
      <c r="BC222" s="376"/>
      <c r="BD222" s="376"/>
      <c r="BE222" s="376"/>
      <c r="BF222" s="376"/>
      <c r="BG222" s="376"/>
      <c r="BH222" s="376"/>
      <c r="BI222" s="376"/>
      <c r="BJ222" s="376"/>
      <c r="BK222" s="376"/>
      <c r="BL222" s="376"/>
      <c r="BM222" s="376"/>
      <c r="BN222" s="376"/>
      <c r="BO222" s="376"/>
      <c r="BP222" s="376"/>
      <c r="BQ222" s="376"/>
      <c r="BR222" s="376"/>
      <c r="BS222" s="376"/>
      <c r="BT222" s="376"/>
      <c r="BU222" s="376"/>
      <c r="BV222" s="376"/>
      <c r="BW222" s="376"/>
      <c r="BX222" s="376"/>
      <c r="BY222" s="376"/>
      <c r="BZ222" s="376"/>
      <c r="CA222" s="376"/>
      <c r="CB222" s="376"/>
      <c r="CC222" s="376"/>
      <c r="CD222" s="376"/>
      <c r="CE222" s="376"/>
      <c r="CF222" s="376"/>
      <c r="CG222" s="376"/>
      <c r="CH222" s="376"/>
      <c r="CI222" s="376"/>
      <c r="CJ222" s="376"/>
      <c r="CK222" s="376"/>
      <c r="CL222" s="376"/>
      <c r="CM222" s="376"/>
      <c r="CN222" s="376"/>
      <c r="CO222" s="376"/>
      <c r="CP222" s="376"/>
      <c r="CQ222" s="376"/>
      <c r="CR222" s="376"/>
      <c r="CS222" s="376"/>
      <c r="CT222" s="376"/>
      <c r="CU222" s="376"/>
      <c r="CV222" s="376"/>
      <c r="CW222" s="376"/>
      <c r="CX222" s="376"/>
      <c r="CY222" s="376"/>
      <c r="CZ222" s="376"/>
      <c r="DA222" s="376"/>
      <c r="DB222" s="376"/>
      <c r="DC222" s="376"/>
      <c r="DD222" s="376"/>
      <c r="DE222" s="376"/>
      <c r="DF222" s="376"/>
      <c r="DG222" s="376"/>
      <c r="DH222" s="376"/>
      <c r="DI222" s="376"/>
      <c r="DJ222" s="376"/>
      <c r="DK222" s="376"/>
      <c r="DL222" s="376"/>
      <c r="DM222" s="376"/>
      <c r="DN222" s="376"/>
      <c r="DO222" s="376"/>
      <c r="DP222" s="376"/>
      <c r="DQ222" s="376"/>
      <c r="DR222" s="376"/>
      <c r="DS222" s="376"/>
      <c r="DT222" s="376"/>
      <c r="DU222" s="376"/>
      <c r="DV222" s="376"/>
      <c r="DW222" s="376"/>
      <c r="DX222" s="376"/>
      <c r="DY222" s="376"/>
      <c r="DZ222" s="376"/>
      <c r="EA222" s="376"/>
      <c r="EB222" s="376"/>
      <c r="EC222" s="376"/>
      <c r="ED222" s="376"/>
      <c r="EE222" s="376"/>
      <c r="EF222" s="376"/>
      <c r="EG222" s="376"/>
      <c r="EH222" s="376"/>
      <c r="EI222" s="376"/>
      <c r="EJ222" s="376"/>
      <c r="EK222" s="376"/>
      <c r="EL222" s="376"/>
      <c r="EM222" s="376"/>
      <c r="EN222" s="376"/>
      <c r="EO222" s="376"/>
      <c r="EP222" s="376"/>
      <c r="EQ222" s="376"/>
      <c r="ER222" s="376"/>
    </row>
    <row r="223" spans="1:148">
      <c r="A223" s="376"/>
      <c r="B223" s="376"/>
      <c r="C223" s="376"/>
      <c r="D223" s="376"/>
      <c r="E223" s="376"/>
      <c r="F223" s="376"/>
      <c r="G223" s="376"/>
      <c r="H223" s="376"/>
      <c r="I223" s="376"/>
      <c r="J223" s="376"/>
      <c r="K223" s="376"/>
      <c r="L223" s="376"/>
      <c r="M223" s="376"/>
      <c r="N223" s="376"/>
      <c r="O223" s="376"/>
      <c r="P223" s="376"/>
      <c r="Q223" s="376"/>
      <c r="R223" s="376"/>
      <c r="S223" s="376"/>
      <c r="T223" s="376"/>
      <c r="U223" s="376"/>
      <c r="V223" s="376"/>
      <c r="W223" s="376"/>
      <c r="X223" s="376"/>
      <c r="Y223" s="376"/>
      <c r="Z223" s="376"/>
      <c r="AA223" s="376"/>
      <c r="AB223" s="376"/>
      <c r="AC223" s="376"/>
      <c r="AD223" s="376"/>
      <c r="AE223" s="376"/>
      <c r="AF223" s="376"/>
      <c r="AG223" s="376"/>
      <c r="AH223" s="376"/>
      <c r="AI223" s="376"/>
      <c r="AJ223" s="376"/>
      <c r="AK223" s="376"/>
      <c r="AL223" s="376"/>
      <c r="AM223" s="376"/>
      <c r="AN223" s="376"/>
      <c r="AO223" s="376"/>
      <c r="AP223" s="376"/>
      <c r="AQ223" s="376"/>
      <c r="AR223" s="376"/>
      <c r="AS223" s="376"/>
      <c r="AT223" s="376"/>
      <c r="AU223" s="376"/>
      <c r="AV223" s="376"/>
      <c r="AW223" s="376"/>
      <c r="AX223" s="376"/>
      <c r="AY223" s="376"/>
      <c r="AZ223" s="376"/>
      <c r="BA223" s="376"/>
      <c r="BB223" s="376"/>
      <c r="BC223" s="376"/>
      <c r="BD223" s="376"/>
      <c r="BE223" s="376"/>
      <c r="BF223" s="376"/>
      <c r="BG223" s="376"/>
      <c r="BH223" s="376"/>
      <c r="BI223" s="376"/>
      <c r="BJ223" s="376"/>
      <c r="BK223" s="376"/>
      <c r="BL223" s="376"/>
      <c r="BM223" s="376"/>
      <c r="BN223" s="376"/>
      <c r="BO223" s="376"/>
      <c r="BP223" s="376"/>
      <c r="BQ223" s="376"/>
      <c r="BR223" s="376"/>
      <c r="BS223" s="376"/>
      <c r="BT223" s="376"/>
      <c r="BU223" s="376"/>
      <c r="BV223" s="376"/>
      <c r="BW223" s="376"/>
      <c r="BX223" s="376"/>
      <c r="BY223" s="376"/>
      <c r="BZ223" s="376"/>
      <c r="CA223" s="376"/>
      <c r="CB223" s="376"/>
      <c r="CC223" s="376"/>
      <c r="CD223" s="376"/>
      <c r="CE223" s="376"/>
      <c r="CF223" s="376"/>
      <c r="CG223" s="376"/>
      <c r="CH223" s="376"/>
      <c r="CI223" s="376"/>
      <c r="CJ223" s="376"/>
      <c r="CK223" s="376"/>
      <c r="CL223" s="376"/>
      <c r="CM223" s="376"/>
      <c r="CN223" s="376"/>
      <c r="CO223" s="376"/>
      <c r="CP223" s="376"/>
      <c r="CQ223" s="376"/>
      <c r="CR223" s="376"/>
      <c r="CS223" s="376"/>
      <c r="CT223" s="376"/>
      <c r="CU223" s="376"/>
      <c r="CV223" s="376"/>
      <c r="CW223" s="376"/>
      <c r="CX223" s="376"/>
      <c r="CY223" s="376"/>
      <c r="CZ223" s="376"/>
      <c r="DA223" s="376"/>
      <c r="DB223" s="376"/>
      <c r="DC223" s="376"/>
      <c r="DD223" s="376"/>
      <c r="DE223" s="376"/>
      <c r="DF223" s="376"/>
      <c r="DG223" s="376"/>
      <c r="DH223" s="376"/>
      <c r="DI223" s="376"/>
      <c r="DJ223" s="376"/>
      <c r="DK223" s="376"/>
      <c r="DL223" s="376"/>
      <c r="DM223" s="376"/>
      <c r="DN223" s="376"/>
      <c r="DO223" s="376"/>
      <c r="DP223" s="376"/>
      <c r="DQ223" s="376"/>
      <c r="DR223" s="376"/>
      <c r="DS223" s="376"/>
      <c r="DT223" s="376"/>
      <c r="DU223" s="376"/>
      <c r="DV223" s="376"/>
      <c r="DW223" s="376"/>
      <c r="DX223" s="376"/>
      <c r="DY223" s="376"/>
      <c r="DZ223" s="376"/>
      <c r="EA223" s="376"/>
      <c r="EB223" s="376"/>
      <c r="EC223" s="376"/>
      <c r="ED223" s="376"/>
      <c r="EE223" s="376"/>
      <c r="EF223" s="376"/>
      <c r="EG223" s="376"/>
      <c r="EH223" s="376"/>
      <c r="EI223" s="376"/>
      <c r="EJ223" s="376"/>
      <c r="EK223" s="376"/>
      <c r="EL223" s="376"/>
      <c r="EM223" s="376"/>
      <c r="EN223" s="376"/>
      <c r="EO223" s="376"/>
      <c r="EP223" s="376"/>
      <c r="EQ223" s="376"/>
      <c r="ER223" s="376"/>
    </row>
    <row r="224" spans="1:148">
      <c r="A224" s="376"/>
      <c r="B224" s="376"/>
      <c r="C224" s="376"/>
      <c r="D224" s="376"/>
      <c r="E224" s="376"/>
      <c r="F224" s="376"/>
      <c r="G224" s="376"/>
      <c r="H224" s="376"/>
      <c r="I224" s="376"/>
      <c r="J224" s="376"/>
      <c r="K224" s="376"/>
      <c r="L224" s="376"/>
      <c r="M224" s="376"/>
      <c r="N224" s="376"/>
      <c r="O224" s="376"/>
      <c r="P224" s="376"/>
      <c r="Q224" s="376"/>
      <c r="R224" s="376"/>
      <c r="S224" s="376"/>
      <c r="T224" s="376"/>
      <c r="U224" s="376"/>
      <c r="V224" s="376"/>
      <c r="W224" s="376"/>
      <c r="X224" s="376"/>
      <c r="Y224" s="376"/>
      <c r="Z224" s="376"/>
      <c r="AA224" s="376"/>
      <c r="AB224" s="376"/>
      <c r="AC224" s="376"/>
      <c r="AD224" s="376"/>
      <c r="AE224" s="376"/>
      <c r="AF224" s="376"/>
      <c r="AG224" s="376"/>
      <c r="AH224" s="376"/>
      <c r="AI224" s="376"/>
      <c r="AJ224" s="376"/>
      <c r="AK224" s="376"/>
      <c r="AL224" s="376"/>
      <c r="AM224" s="376"/>
      <c r="AN224" s="376"/>
      <c r="AO224" s="376"/>
      <c r="AP224" s="376"/>
      <c r="AQ224" s="376"/>
      <c r="AR224" s="376"/>
      <c r="AS224" s="376"/>
      <c r="AT224" s="376"/>
      <c r="AU224" s="376"/>
      <c r="AV224" s="376"/>
      <c r="AW224" s="376"/>
      <c r="AX224" s="376"/>
      <c r="AY224" s="376"/>
      <c r="AZ224" s="376"/>
      <c r="BA224" s="376"/>
      <c r="BB224" s="376"/>
      <c r="BC224" s="376"/>
      <c r="BD224" s="376"/>
      <c r="BE224" s="376"/>
      <c r="BF224" s="376"/>
      <c r="BG224" s="376"/>
      <c r="BH224" s="376"/>
      <c r="BI224" s="376"/>
      <c r="BJ224" s="376"/>
      <c r="BK224" s="376"/>
      <c r="BL224" s="376"/>
      <c r="BM224" s="376"/>
      <c r="BN224" s="376"/>
      <c r="BO224" s="376"/>
      <c r="BP224" s="376"/>
      <c r="BQ224" s="376"/>
      <c r="BR224" s="376"/>
      <c r="BS224" s="376"/>
      <c r="BT224" s="376"/>
      <c r="BU224" s="376"/>
      <c r="BV224" s="376"/>
      <c r="BW224" s="376"/>
      <c r="BX224" s="376"/>
      <c r="BY224" s="376"/>
      <c r="BZ224" s="376"/>
      <c r="CA224" s="376"/>
      <c r="CB224" s="376"/>
      <c r="CC224" s="376"/>
      <c r="CD224" s="376"/>
      <c r="CE224" s="376"/>
      <c r="CF224" s="376"/>
      <c r="CG224" s="376"/>
      <c r="CH224" s="376"/>
      <c r="CI224" s="376"/>
      <c r="CJ224" s="376"/>
      <c r="CK224" s="376"/>
      <c r="CL224" s="376"/>
      <c r="CM224" s="376"/>
      <c r="CN224" s="376"/>
      <c r="CO224" s="376"/>
      <c r="CP224" s="376"/>
      <c r="CQ224" s="376"/>
      <c r="CR224" s="376"/>
      <c r="CS224" s="376"/>
      <c r="CT224" s="376"/>
      <c r="CU224" s="376"/>
      <c r="CV224" s="376"/>
      <c r="CW224" s="376"/>
      <c r="CX224" s="376"/>
      <c r="CY224" s="376"/>
      <c r="CZ224" s="376"/>
      <c r="DA224" s="376"/>
      <c r="DB224" s="376"/>
      <c r="DC224" s="376"/>
      <c r="DD224" s="376"/>
      <c r="DE224" s="376"/>
      <c r="DF224" s="376"/>
      <c r="DG224" s="376"/>
      <c r="DH224" s="376"/>
      <c r="DI224" s="376"/>
      <c r="DJ224" s="376"/>
      <c r="DK224" s="376"/>
      <c r="DL224" s="376"/>
      <c r="DM224" s="376"/>
      <c r="DN224" s="376"/>
      <c r="DO224" s="376"/>
      <c r="DP224" s="376"/>
      <c r="DQ224" s="376"/>
      <c r="DR224" s="376"/>
      <c r="DS224" s="376"/>
      <c r="DT224" s="376"/>
      <c r="DU224" s="376"/>
      <c r="DV224" s="376"/>
      <c r="DW224" s="376"/>
      <c r="DX224" s="376"/>
      <c r="DY224" s="376"/>
      <c r="DZ224" s="376"/>
      <c r="EA224" s="376"/>
      <c r="EB224" s="376"/>
      <c r="EC224" s="376"/>
      <c r="ED224" s="376"/>
      <c r="EE224" s="376"/>
      <c r="EF224" s="376"/>
      <c r="EG224" s="376"/>
      <c r="EH224" s="376"/>
      <c r="EI224" s="376"/>
      <c r="EJ224" s="376"/>
      <c r="EK224" s="376"/>
      <c r="EL224" s="376"/>
      <c r="EM224" s="376"/>
      <c r="EN224" s="376"/>
      <c r="EO224" s="376"/>
      <c r="EP224" s="376"/>
      <c r="EQ224" s="376"/>
      <c r="ER224" s="376"/>
    </row>
    <row r="225" spans="1:148">
      <c r="A225" s="376"/>
      <c r="B225" s="376"/>
      <c r="C225" s="376"/>
      <c r="D225" s="376"/>
      <c r="E225" s="376"/>
      <c r="F225" s="376"/>
      <c r="G225" s="376"/>
      <c r="H225" s="376"/>
      <c r="I225" s="376"/>
      <c r="J225" s="376"/>
      <c r="K225" s="376"/>
      <c r="L225" s="376"/>
      <c r="M225" s="376"/>
      <c r="N225" s="376"/>
      <c r="O225" s="376"/>
      <c r="P225" s="376"/>
      <c r="Q225" s="376"/>
      <c r="R225" s="376"/>
      <c r="S225" s="376"/>
      <c r="T225" s="376"/>
      <c r="U225" s="376"/>
      <c r="V225" s="376"/>
      <c r="W225" s="376"/>
      <c r="X225" s="376"/>
      <c r="Y225" s="376"/>
      <c r="Z225" s="376"/>
      <c r="AA225" s="376"/>
      <c r="AB225" s="376"/>
      <c r="AC225" s="376"/>
      <c r="AD225" s="376"/>
      <c r="AE225" s="376"/>
      <c r="AF225" s="376"/>
      <c r="AG225" s="376"/>
      <c r="AH225" s="376"/>
      <c r="AI225" s="376"/>
      <c r="AJ225" s="376"/>
      <c r="AK225" s="376"/>
      <c r="AL225" s="376"/>
      <c r="AM225" s="376"/>
      <c r="AN225" s="376"/>
      <c r="AO225" s="376"/>
      <c r="AP225" s="376"/>
      <c r="AQ225" s="376"/>
      <c r="AR225" s="376"/>
      <c r="AS225" s="376"/>
      <c r="AT225" s="376"/>
      <c r="AU225" s="376"/>
      <c r="AV225" s="376"/>
      <c r="AW225" s="376"/>
      <c r="AX225" s="376"/>
      <c r="AY225" s="376"/>
      <c r="AZ225" s="376"/>
      <c r="BA225" s="376"/>
      <c r="BB225" s="376"/>
      <c r="BC225" s="376"/>
      <c r="BD225" s="376"/>
      <c r="BE225" s="376"/>
      <c r="BF225" s="376"/>
      <c r="BG225" s="376"/>
      <c r="BH225" s="376"/>
      <c r="BI225" s="376"/>
      <c r="BJ225" s="376"/>
      <c r="BK225" s="376"/>
      <c r="BL225" s="376"/>
      <c r="BM225" s="376"/>
      <c r="BN225" s="376"/>
      <c r="BO225" s="376"/>
      <c r="BP225" s="376"/>
      <c r="BQ225" s="376"/>
      <c r="BR225" s="376"/>
      <c r="BS225" s="376"/>
      <c r="BT225" s="376"/>
      <c r="BU225" s="376"/>
      <c r="BV225" s="376"/>
      <c r="BW225" s="376"/>
      <c r="BX225" s="376"/>
      <c r="BY225" s="376"/>
      <c r="BZ225" s="376"/>
      <c r="CA225" s="376"/>
      <c r="CB225" s="376"/>
      <c r="CC225" s="376"/>
      <c r="CD225" s="376"/>
      <c r="CE225" s="376"/>
      <c r="CF225" s="376"/>
      <c r="CG225" s="376"/>
      <c r="CH225" s="376"/>
      <c r="CI225" s="376"/>
      <c r="CJ225" s="376"/>
      <c r="CK225" s="376"/>
      <c r="CL225" s="376"/>
      <c r="CM225" s="376"/>
      <c r="CN225" s="376"/>
      <c r="CO225" s="376"/>
      <c r="CP225" s="376"/>
      <c r="CQ225" s="376"/>
      <c r="CR225" s="376"/>
      <c r="CS225" s="376"/>
      <c r="CT225" s="376"/>
      <c r="CU225" s="376"/>
      <c r="CV225" s="376"/>
      <c r="CW225" s="376"/>
      <c r="CX225" s="376"/>
      <c r="CY225" s="376"/>
      <c r="CZ225" s="376"/>
      <c r="DA225" s="376"/>
      <c r="DB225" s="376"/>
      <c r="DC225" s="376"/>
      <c r="DD225" s="376"/>
      <c r="DE225" s="376"/>
      <c r="DF225" s="376"/>
      <c r="DG225" s="376"/>
      <c r="DH225" s="376"/>
      <c r="DI225" s="376"/>
      <c r="DJ225" s="376"/>
      <c r="DK225" s="376"/>
      <c r="DL225" s="376"/>
      <c r="DM225" s="376"/>
      <c r="DN225" s="376"/>
      <c r="DO225" s="376"/>
      <c r="DP225" s="376"/>
      <c r="DQ225" s="376"/>
      <c r="DR225" s="376"/>
      <c r="DS225" s="376"/>
      <c r="DT225" s="376"/>
      <c r="DU225" s="376"/>
      <c r="DV225" s="376"/>
      <c r="DW225" s="376"/>
      <c r="DX225" s="376"/>
      <c r="DY225" s="376"/>
      <c r="DZ225" s="376"/>
      <c r="EA225" s="376"/>
      <c r="EB225" s="376"/>
      <c r="EC225" s="376"/>
      <c r="ED225" s="376"/>
      <c r="EE225" s="376"/>
      <c r="EF225" s="376"/>
      <c r="EG225" s="376"/>
      <c r="EH225" s="376"/>
      <c r="EI225" s="376"/>
      <c r="EJ225" s="376"/>
      <c r="EK225" s="376"/>
      <c r="EL225" s="376"/>
      <c r="EM225" s="376"/>
      <c r="EN225" s="376"/>
      <c r="EO225" s="376"/>
      <c r="EP225" s="376"/>
      <c r="EQ225" s="376"/>
      <c r="ER225" s="376"/>
    </row>
    <row r="226" spans="1:148">
      <c r="A226" s="376"/>
      <c r="B226" s="376"/>
      <c r="C226" s="376"/>
      <c r="D226" s="376"/>
      <c r="E226" s="376"/>
      <c r="F226" s="376"/>
      <c r="G226" s="376"/>
      <c r="H226" s="376"/>
      <c r="I226" s="376"/>
      <c r="J226" s="376"/>
      <c r="K226" s="376"/>
      <c r="L226" s="376"/>
      <c r="M226" s="376"/>
      <c r="N226" s="376"/>
      <c r="O226" s="376"/>
      <c r="P226" s="376"/>
      <c r="Q226" s="376"/>
      <c r="R226" s="376"/>
      <c r="S226" s="376"/>
      <c r="T226" s="376"/>
      <c r="U226" s="376"/>
      <c r="V226" s="376"/>
      <c r="W226" s="376"/>
      <c r="X226" s="376"/>
      <c r="Y226" s="376"/>
      <c r="Z226" s="376"/>
      <c r="AA226" s="376"/>
      <c r="AB226" s="376"/>
      <c r="AC226" s="376"/>
      <c r="AD226" s="376"/>
      <c r="AE226" s="376"/>
      <c r="AF226" s="376"/>
      <c r="AG226" s="376"/>
      <c r="AH226" s="376"/>
      <c r="AI226" s="376"/>
      <c r="AJ226" s="376"/>
      <c r="AK226" s="376"/>
      <c r="AL226" s="376"/>
      <c r="AM226" s="376"/>
      <c r="AN226" s="376"/>
      <c r="AO226" s="376"/>
      <c r="AP226" s="376"/>
      <c r="AQ226" s="376"/>
      <c r="AR226" s="376"/>
      <c r="AS226" s="376"/>
      <c r="AT226" s="376"/>
      <c r="AU226" s="376"/>
      <c r="AV226" s="376"/>
      <c r="AW226" s="376"/>
      <c r="AX226" s="376"/>
      <c r="AY226" s="376"/>
      <c r="AZ226" s="376"/>
      <c r="BA226" s="376"/>
      <c r="BB226" s="376"/>
      <c r="BC226" s="376"/>
      <c r="BD226" s="376"/>
      <c r="BE226" s="376"/>
      <c r="BF226" s="376"/>
      <c r="BG226" s="376"/>
      <c r="BH226" s="376"/>
      <c r="BI226" s="376"/>
      <c r="BJ226" s="376"/>
      <c r="BK226" s="376"/>
      <c r="BL226" s="376"/>
      <c r="BM226" s="376"/>
      <c r="BN226" s="376"/>
      <c r="BO226" s="376"/>
      <c r="BP226" s="376"/>
      <c r="BQ226" s="376"/>
      <c r="BR226" s="376"/>
      <c r="BS226" s="376"/>
      <c r="BT226" s="376"/>
      <c r="BU226" s="376"/>
      <c r="BV226" s="376"/>
      <c r="BW226" s="376"/>
      <c r="BX226" s="376"/>
      <c r="BY226" s="376"/>
      <c r="BZ226" s="376"/>
      <c r="CA226" s="376"/>
      <c r="CB226" s="376"/>
      <c r="CC226" s="376"/>
      <c r="CD226" s="376"/>
      <c r="CE226" s="376"/>
      <c r="CF226" s="376"/>
      <c r="CG226" s="376"/>
      <c r="CH226" s="376"/>
      <c r="CI226" s="376"/>
      <c r="CJ226" s="376"/>
      <c r="CK226" s="376"/>
      <c r="CL226" s="376"/>
      <c r="CM226" s="376"/>
      <c r="CN226" s="376"/>
      <c r="CO226" s="376"/>
      <c r="CP226" s="376"/>
      <c r="CQ226" s="376"/>
      <c r="CR226" s="376"/>
      <c r="CS226" s="376"/>
      <c r="CT226" s="376"/>
      <c r="CU226" s="376"/>
      <c r="CV226" s="376"/>
      <c r="CW226" s="376"/>
      <c r="CX226" s="376"/>
      <c r="CY226" s="376"/>
      <c r="CZ226" s="376"/>
      <c r="DA226" s="376"/>
      <c r="DB226" s="376"/>
      <c r="DC226" s="376"/>
      <c r="DD226" s="376"/>
      <c r="DE226" s="376"/>
      <c r="DF226" s="376"/>
      <c r="DG226" s="376"/>
      <c r="DH226" s="376"/>
      <c r="DI226" s="376"/>
      <c r="DJ226" s="376"/>
      <c r="DK226" s="376"/>
      <c r="DL226" s="376"/>
      <c r="DM226" s="376"/>
      <c r="DN226" s="376"/>
      <c r="DO226" s="376"/>
      <c r="DP226" s="376"/>
      <c r="DQ226" s="376"/>
      <c r="DR226" s="376"/>
      <c r="DS226" s="376"/>
      <c r="DT226" s="376"/>
      <c r="DU226" s="376"/>
      <c r="DV226" s="376"/>
      <c r="DW226" s="376"/>
      <c r="DX226" s="376"/>
      <c r="DY226" s="376"/>
      <c r="DZ226" s="376"/>
      <c r="EA226" s="376"/>
      <c r="EB226" s="376"/>
      <c r="EC226" s="376"/>
      <c r="ED226" s="376"/>
      <c r="EE226" s="376"/>
      <c r="EF226" s="376"/>
      <c r="EG226" s="376"/>
      <c r="EH226" s="376"/>
      <c r="EI226" s="376"/>
      <c r="EJ226" s="376"/>
      <c r="EK226" s="376"/>
      <c r="EL226" s="376"/>
      <c r="EM226" s="376"/>
      <c r="EN226" s="376"/>
      <c r="EO226" s="376"/>
      <c r="EP226" s="376"/>
      <c r="EQ226" s="376"/>
      <c r="ER226" s="376"/>
    </row>
    <row r="227" spans="1:148">
      <c r="A227" s="376"/>
      <c r="B227" s="376"/>
      <c r="C227" s="376"/>
      <c r="D227" s="376"/>
      <c r="E227" s="376"/>
      <c r="F227" s="376"/>
      <c r="G227" s="376"/>
      <c r="H227" s="376"/>
      <c r="I227" s="376"/>
      <c r="J227" s="376"/>
      <c r="K227" s="376"/>
      <c r="L227" s="376"/>
      <c r="M227" s="376"/>
      <c r="N227" s="376"/>
      <c r="O227" s="376"/>
      <c r="P227" s="376"/>
      <c r="Q227" s="376"/>
      <c r="R227" s="376"/>
      <c r="S227" s="376"/>
      <c r="T227" s="376"/>
      <c r="U227" s="376"/>
      <c r="V227" s="376"/>
      <c r="W227" s="376"/>
      <c r="X227" s="376"/>
      <c r="Y227" s="376"/>
      <c r="Z227" s="376"/>
      <c r="AA227" s="376"/>
      <c r="AB227" s="376"/>
      <c r="AC227" s="376"/>
      <c r="AD227" s="376"/>
      <c r="AE227" s="376"/>
      <c r="AF227" s="376"/>
      <c r="AG227" s="376"/>
      <c r="AH227" s="376"/>
      <c r="AI227" s="376"/>
      <c r="AJ227" s="376"/>
      <c r="AK227" s="376"/>
      <c r="AL227" s="376"/>
      <c r="AM227" s="376"/>
      <c r="AN227" s="376"/>
      <c r="AO227" s="376"/>
      <c r="AP227" s="376"/>
      <c r="AQ227" s="376"/>
      <c r="AR227" s="376"/>
      <c r="AS227" s="376"/>
      <c r="AT227" s="376"/>
      <c r="AU227" s="376"/>
      <c r="AV227" s="376"/>
      <c r="AW227" s="376"/>
      <c r="AX227" s="376"/>
      <c r="AY227" s="376"/>
      <c r="AZ227" s="376"/>
      <c r="BA227" s="376"/>
      <c r="BB227" s="376"/>
      <c r="BC227" s="376"/>
      <c r="BD227" s="376"/>
      <c r="BE227" s="376"/>
      <c r="BF227" s="376"/>
      <c r="BG227" s="376"/>
      <c r="BH227" s="376"/>
      <c r="BI227" s="376"/>
      <c r="BJ227" s="376"/>
      <c r="BK227" s="376"/>
      <c r="BL227" s="376"/>
      <c r="BM227" s="376"/>
      <c r="BN227" s="376"/>
      <c r="BO227" s="376"/>
      <c r="BP227" s="376"/>
      <c r="BQ227" s="376"/>
      <c r="BR227" s="376"/>
      <c r="BS227" s="376"/>
      <c r="BT227" s="376"/>
      <c r="BU227" s="376"/>
      <c r="BV227" s="376"/>
      <c r="BW227" s="376"/>
      <c r="BX227" s="376"/>
      <c r="BY227" s="376"/>
      <c r="BZ227" s="376"/>
      <c r="CA227" s="376"/>
      <c r="CB227" s="376"/>
      <c r="CC227" s="376"/>
      <c r="CD227" s="376"/>
      <c r="CE227" s="376"/>
      <c r="CF227" s="376"/>
      <c r="CG227" s="376"/>
      <c r="CH227" s="376"/>
      <c r="CI227" s="376"/>
      <c r="CJ227" s="376"/>
      <c r="CK227" s="376"/>
      <c r="CL227" s="376"/>
      <c r="CM227" s="376"/>
      <c r="CN227" s="376"/>
      <c r="CO227" s="376"/>
      <c r="CP227" s="376"/>
      <c r="CQ227" s="376"/>
      <c r="CR227" s="376"/>
      <c r="CS227" s="376"/>
      <c r="CT227" s="376"/>
      <c r="CU227" s="376"/>
      <c r="CV227" s="376"/>
      <c r="CW227" s="376"/>
      <c r="CX227" s="376"/>
      <c r="CY227" s="376"/>
      <c r="CZ227" s="376"/>
      <c r="DA227" s="376"/>
      <c r="DB227" s="376"/>
      <c r="DC227" s="376"/>
      <c r="DD227" s="376"/>
      <c r="DE227" s="376"/>
      <c r="DF227" s="376"/>
      <c r="DG227" s="376"/>
      <c r="DH227" s="376"/>
      <c r="DI227" s="376"/>
      <c r="DJ227" s="376"/>
      <c r="DK227" s="376"/>
      <c r="DL227" s="376"/>
      <c r="DM227" s="376"/>
      <c r="DN227" s="376"/>
      <c r="DO227" s="376"/>
      <c r="DP227" s="376"/>
      <c r="DQ227" s="376"/>
      <c r="DR227" s="376"/>
      <c r="DS227" s="376"/>
      <c r="DT227" s="376"/>
      <c r="DU227" s="376"/>
      <c r="DV227" s="376"/>
      <c r="DW227" s="376"/>
      <c r="DX227" s="376"/>
      <c r="DY227" s="376"/>
      <c r="DZ227" s="376"/>
      <c r="EA227" s="376"/>
      <c r="EB227" s="376"/>
      <c r="EC227" s="376"/>
      <c r="ED227" s="376"/>
      <c r="EE227" s="376"/>
      <c r="EF227" s="376"/>
      <c r="EG227" s="376"/>
      <c r="EH227" s="376"/>
      <c r="EI227" s="376"/>
      <c r="EJ227" s="376"/>
      <c r="EK227" s="376"/>
      <c r="EL227" s="376"/>
      <c r="EM227" s="376"/>
      <c r="EN227" s="376"/>
      <c r="EO227" s="376"/>
      <c r="EP227" s="376"/>
      <c r="EQ227" s="376"/>
      <c r="ER227" s="376"/>
    </row>
    <row r="228" spans="1:148">
      <c r="A228" s="376"/>
      <c r="B228" s="376"/>
      <c r="C228" s="376"/>
      <c r="D228" s="376"/>
      <c r="E228" s="376"/>
      <c r="F228" s="376"/>
      <c r="G228" s="376"/>
      <c r="H228" s="376"/>
      <c r="I228" s="376"/>
      <c r="J228" s="376"/>
      <c r="K228" s="376"/>
      <c r="L228" s="376"/>
      <c r="M228" s="376"/>
      <c r="N228" s="376"/>
      <c r="O228" s="376"/>
      <c r="P228" s="376"/>
      <c r="Q228" s="376"/>
      <c r="R228" s="376"/>
      <c r="S228" s="376"/>
      <c r="T228" s="376"/>
      <c r="U228" s="376"/>
      <c r="V228" s="376"/>
      <c r="W228" s="376"/>
      <c r="X228" s="376"/>
      <c r="Y228" s="376"/>
      <c r="Z228" s="376"/>
      <c r="AA228" s="376"/>
      <c r="AB228" s="376"/>
      <c r="AC228" s="376"/>
      <c r="AD228" s="376"/>
      <c r="AE228" s="376"/>
      <c r="AF228" s="376"/>
      <c r="AG228" s="376"/>
      <c r="AH228" s="376"/>
      <c r="AI228" s="376"/>
      <c r="AJ228" s="376"/>
      <c r="AK228" s="376"/>
      <c r="AL228" s="376"/>
      <c r="AM228" s="376"/>
      <c r="AN228" s="376"/>
      <c r="AO228" s="376"/>
      <c r="AP228" s="376"/>
      <c r="AQ228" s="376"/>
      <c r="AR228" s="376"/>
      <c r="AS228" s="376"/>
      <c r="AT228" s="376"/>
      <c r="AU228" s="376"/>
      <c r="AV228" s="376"/>
      <c r="AW228" s="376"/>
      <c r="AX228" s="376"/>
      <c r="AY228" s="376"/>
      <c r="AZ228" s="376"/>
      <c r="BA228" s="376"/>
      <c r="BB228" s="376"/>
      <c r="BC228" s="376"/>
      <c r="BD228" s="376"/>
      <c r="BE228" s="376"/>
      <c r="BF228" s="376"/>
      <c r="BG228" s="376"/>
      <c r="BH228" s="376"/>
      <c r="BI228" s="376"/>
      <c r="BJ228" s="376"/>
      <c r="BK228" s="376"/>
      <c r="BL228" s="376"/>
      <c r="BM228" s="376"/>
      <c r="BN228" s="376"/>
      <c r="BO228" s="376"/>
      <c r="BP228" s="376"/>
      <c r="BQ228" s="376"/>
      <c r="BR228" s="376"/>
      <c r="BS228" s="376"/>
      <c r="BT228" s="376"/>
      <c r="BU228" s="376"/>
      <c r="BV228" s="376"/>
      <c r="BW228" s="376"/>
      <c r="BX228" s="376"/>
      <c r="BY228" s="376"/>
      <c r="BZ228" s="376"/>
      <c r="CA228" s="376"/>
      <c r="CB228" s="376"/>
      <c r="CC228" s="376"/>
      <c r="CD228" s="376"/>
      <c r="CE228" s="376"/>
      <c r="CF228" s="376"/>
      <c r="CG228" s="376"/>
      <c r="CH228" s="376"/>
      <c r="CI228" s="376"/>
      <c r="CJ228" s="376"/>
      <c r="CK228" s="376"/>
      <c r="CL228" s="376"/>
      <c r="CM228" s="376"/>
      <c r="CN228" s="376"/>
      <c r="CO228" s="376"/>
      <c r="CP228" s="376"/>
      <c r="CQ228" s="376"/>
      <c r="CR228" s="376"/>
      <c r="CS228" s="376"/>
      <c r="CT228" s="376"/>
      <c r="CU228" s="376"/>
      <c r="CV228" s="376"/>
      <c r="CW228" s="376"/>
      <c r="CX228" s="376"/>
      <c r="CY228" s="376"/>
      <c r="CZ228" s="376"/>
      <c r="DA228" s="376"/>
      <c r="DB228" s="376"/>
      <c r="DC228" s="376"/>
      <c r="DD228" s="376"/>
      <c r="DE228" s="376"/>
      <c r="DF228" s="376"/>
      <c r="DG228" s="376"/>
      <c r="DH228" s="376"/>
      <c r="DI228" s="376"/>
      <c r="DJ228" s="376"/>
      <c r="DK228" s="376"/>
      <c r="DL228" s="376"/>
      <c r="DM228" s="376"/>
      <c r="DN228" s="376"/>
      <c r="DO228" s="376"/>
      <c r="DP228" s="376"/>
      <c r="DQ228" s="376"/>
      <c r="DR228" s="376"/>
      <c r="DS228" s="376"/>
      <c r="DT228" s="376"/>
      <c r="DU228" s="376"/>
      <c r="DV228" s="376"/>
      <c r="DW228" s="376"/>
      <c r="DX228" s="376"/>
      <c r="DY228" s="376"/>
      <c r="DZ228" s="376"/>
      <c r="EA228" s="376"/>
      <c r="EB228" s="376"/>
      <c r="EC228" s="376"/>
      <c r="ED228" s="376"/>
      <c r="EE228" s="376"/>
      <c r="EF228" s="376"/>
      <c r="EG228" s="376"/>
      <c r="EH228" s="376"/>
      <c r="EI228" s="376"/>
      <c r="EJ228" s="376"/>
      <c r="EK228" s="376"/>
      <c r="EL228" s="376"/>
      <c r="EM228" s="376"/>
      <c r="EN228" s="376"/>
      <c r="EO228" s="376"/>
      <c r="EP228" s="376"/>
      <c r="EQ228" s="376"/>
      <c r="ER228" s="376"/>
    </row>
    <row r="229" spans="1:148">
      <c r="A229" s="376"/>
      <c r="B229" s="376"/>
      <c r="C229" s="376"/>
      <c r="D229" s="376"/>
      <c r="E229" s="376"/>
      <c r="F229" s="376"/>
      <c r="G229" s="376"/>
      <c r="H229" s="376"/>
      <c r="I229" s="376"/>
      <c r="J229" s="376"/>
      <c r="K229" s="376"/>
      <c r="L229" s="376"/>
      <c r="M229" s="376"/>
      <c r="N229" s="376"/>
      <c r="O229" s="376"/>
      <c r="P229" s="376"/>
      <c r="Q229" s="376"/>
      <c r="R229" s="376"/>
      <c r="S229" s="376"/>
      <c r="T229" s="376"/>
      <c r="U229" s="376"/>
      <c r="V229" s="376"/>
      <c r="W229" s="376"/>
      <c r="X229" s="376"/>
      <c r="Y229" s="376"/>
      <c r="Z229" s="376"/>
      <c r="AA229" s="376"/>
      <c r="AB229" s="376"/>
      <c r="AC229" s="376"/>
      <c r="AD229" s="376"/>
      <c r="AE229" s="376"/>
      <c r="AF229" s="376"/>
      <c r="AG229" s="376"/>
      <c r="AH229" s="376"/>
      <c r="AI229" s="376"/>
      <c r="AJ229" s="376"/>
      <c r="AK229" s="376"/>
      <c r="AL229" s="376"/>
      <c r="AM229" s="376"/>
      <c r="AN229" s="376"/>
      <c r="AO229" s="376"/>
      <c r="AP229" s="376"/>
      <c r="AQ229" s="376"/>
      <c r="AR229" s="376"/>
      <c r="AS229" s="376"/>
      <c r="AT229" s="376"/>
      <c r="AU229" s="376"/>
      <c r="AV229" s="376"/>
      <c r="AW229" s="376"/>
      <c r="AX229" s="376"/>
      <c r="AY229" s="376"/>
      <c r="AZ229" s="376"/>
      <c r="BA229" s="376"/>
      <c r="BB229" s="376"/>
      <c r="BC229" s="376"/>
      <c r="BD229" s="376"/>
      <c r="BE229" s="376"/>
      <c r="BF229" s="376"/>
      <c r="BG229" s="376"/>
      <c r="BH229" s="376"/>
      <c r="BI229" s="376"/>
      <c r="BJ229" s="376"/>
      <c r="BK229" s="376"/>
      <c r="BL229" s="376"/>
      <c r="BM229" s="376"/>
      <c r="BN229" s="376"/>
      <c r="BO229" s="376"/>
      <c r="BP229" s="376"/>
      <c r="BQ229" s="376"/>
      <c r="BR229" s="376"/>
      <c r="BS229" s="376"/>
      <c r="BT229" s="376"/>
      <c r="BU229" s="376"/>
      <c r="BV229" s="376"/>
      <c r="BW229" s="376"/>
      <c r="BX229" s="376"/>
      <c r="BY229" s="376"/>
      <c r="BZ229" s="376"/>
      <c r="CA229" s="376"/>
      <c r="CB229" s="376"/>
      <c r="CC229" s="376"/>
      <c r="CD229" s="376"/>
      <c r="CE229" s="376"/>
      <c r="CF229" s="376"/>
      <c r="CG229" s="376"/>
      <c r="CH229" s="376"/>
      <c r="CI229" s="376"/>
      <c r="CJ229" s="376"/>
      <c r="CK229" s="376"/>
      <c r="CL229" s="376"/>
      <c r="CM229" s="376"/>
      <c r="CN229" s="376"/>
      <c r="CO229" s="376"/>
      <c r="CP229" s="376"/>
      <c r="CQ229" s="376"/>
      <c r="CR229" s="376"/>
      <c r="CS229" s="376"/>
      <c r="CT229" s="376"/>
      <c r="CU229" s="376"/>
      <c r="CV229" s="376"/>
      <c r="CW229" s="376"/>
      <c r="CX229" s="376"/>
      <c r="CY229" s="376"/>
      <c r="CZ229" s="376"/>
      <c r="DA229" s="376"/>
      <c r="DB229" s="376"/>
      <c r="DC229" s="376"/>
      <c r="DD229" s="376"/>
      <c r="DE229" s="376"/>
      <c r="DF229" s="376"/>
      <c r="DG229" s="376"/>
      <c r="DH229" s="376"/>
      <c r="DI229" s="376"/>
      <c r="DJ229" s="376"/>
      <c r="DK229" s="376"/>
      <c r="DL229" s="376"/>
      <c r="DM229" s="376"/>
      <c r="DN229" s="376"/>
      <c r="DO229" s="376"/>
      <c r="DP229" s="376"/>
      <c r="DQ229" s="376"/>
      <c r="DR229" s="376"/>
      <c r="DS229" s="376"/>
      <c r="DT229" s="376"/>
      <c r="DU229" s="376"/>
      <c r="DV229" s="376"/>
      <c r="DW229" s="376"/>
      <c r="DX229" s="376"/>
      <c r="DY229" s="376"/>
      <c r="DZ229" s="376"/>
      <c r="EA229" s="376"/>
      <c r="EB229" s="376"/>
      <c r="EC229" s="376"/>
      <c r="ED229" s="376"/>
      <c r="EE229" s="376"/>
      <c r="EF229" s="376"/>
      <c r="EG229" s="376"/>
      <c r="EH229" s="376"/>
      <c r="EI229" s="376"/>
      <c r="EJ229" s="376"/>
      <c r="EK229" s="376"/>
      <c r="EL229" s="376"/>
      <c r="EM229" s="376"/>
      <c r="EN229" s="376"/>
      <c r="EO229" s="376"/>
      <c r="EP229" s="376"/>
      <c r="EQ229" s="376"/>
      <c r="ER229" s="376"/>
    </row>
    <row r="230" spans="1:148">
      <c r="A230" s="376"/>
      <c r="B230" s="376"/>
      <c r="C230" s="376"/>
      <c r="D230" s="376"/>
      <c r="E230" s="376"/>
      <c r="F230" s="376"/>
      <c r="G230" s="376"/>
      <c r="H230" s="376"/>
      <c r="I230" s="376"/>
      <c r="J230" s="376"/>
      <c r="K230" s="376"/>
      <c r="L230" s="376"/>
      <c r="M230" s="376"/>
      <c r="N230" s="376"/>
      <c r="O230" s="376"/>
      <c r="P230" s="376"/>
      <c r="Q230" s="376"/>
      <c r="R230" s="376"/>
      <c r="S230" s="376"/>
      <c r="T230" s="376"/>
      <c r="U230" s="376"/>
      <c r="V230" s="376"/>
      <c r="W230" s="376"/>
      <c r="X230" s="376"/>
      <c r="Y230" s="376"/>
      <c r="Z230" s="376"/>
      <c r="AA230" s="376"/>
      <c r="AB230" s="376"/>
      <c r="AC230" s="376"/>
      <c r="AD230" s="376"/>
      <c r="AE230" s="376"/>
      <c r="AF230" s="376"/>
      <c r="AG230" s="376"/>
      <c r="AH230" s="376"/>
      <c r="AI230" s="376"/>
      <c r="AJ230" s="376"/>
      <c r="AK230" s="376"/>
      <c r="AL230" s="376"/>
      <c r="AM230" s="376"/>
      <c r="AN230" s="376"/>
      <c r="AO230" s="376"/>
      <c r="AP230" s="376"/>
      <c r="AQ230" s="376"/>
      <c r="AR230" s="376"/>
      <c r="AS230" s="376"/>
      <c r="AT230" s="376"/>
      <c r="AU230" s="376"/>
      <c r="AV230" s="376"/>
      <c r="AW230" s="376"/>
      <c r="AX230" s="376"/>
      <c r="AY230" s="376"/>
      <c r="AZ230" s="376"/>
      <c r="BA230" s="376"/>
      <c r="BB230" s="376"/>
      <c r="BC230" s="376"/>
      <c r="BD230" s="376"/>
      <c r="BE230" s="376"/>
      <c r="BF230" s="376"/>
      <c r="BG230" s="376"/>
      <c r="BH230" s="376"/>
      <c r="BI230" s="376"/>
      <c r="BJ230" s="376"/>
      <c r="BK230" s="376"/>
      <c r="BL230" s="376"/>
      <c r="BM230" s="376"/>
      <c r="BN230" s="376"/>
      <c r="BO230" s="376"/>
      <c r="BP230" s="376"/>
      <c r="BQ230" s="376"/>
      <c r="BR230" s="376"/>
      <c r="BS230" s="376"/>
      <c r="BT230" s="376"/>
      <c r="BU230" s="376"/>
      <c r="BV230" s="376"/>
      <c r="BW230" s="376"/>
      <c r="BX230" s="376"/>
      <c r="BY230" s="376"/>
      <c r="BZ230" s="376"/>
      <c r="CA230" s="376"/>
      <c r="CB230" s="376"/>
      <c r="CC230" s="376"/>
      <c r="CD230" s="376"/>
      <c r="CE230" s="376"/>
      <c r="CF230" s="376"/>
      <c r="CG230" s="376"/>
      <c r="CH230" s="376"/>
      <c r="CI230" s="376"/>
      <c r="CJ230" s="376"/>
      <c r="CK230" s="376"/>
      <c r="CL230" s="376"/>
      <c r="CM230" s="376"/>
      <c r="CN230" s="376"/>
      <c r="CO230" s="376"/>
      <c r="CP230" s="376"/>
      <c r="CQ230" s="376"/>
      <c r="CR230" s="376"/>
      <c r="CS230" s="376"/>
      <c r="CT230" s="376"/>
      <c r="CU230" s="376"/>
      <c r="CV230" s="376"/>
      <c r="CW230" s="376"/>
      <c r="CX230" s="376"/>
      <c r="CY230" s="376"/>
      <c r="CZ230" s="376"/>
      <c r="DA230" s="376"/>
      <c r="DB230" s="376"/>
      <c r="DC230" s="376"/>
      <c r="DD230" s="376"/>
      <c r="DE230" s="376"/>
      <c r="DF230" s="376"/>
      <c r="DG230" s="376"/>
      <c r="DH230" s="376"/>
      <c r="DI230" s="376"/>
      <c r="DJ230" s="376"/>
      <c r="DK230" s="376"/>
      <c r="DL230" s="376"/>
      <c r="DM230" s="376"/>
      <c r="DN230" s="376"/>
      <c r="DO230" s="376"/>
      <c r="DP230" s="376"/>
      <c r="DQ230" s="376"/>
      <c r="DR230" s="376"/>
      <c r="DS230" s="376"/>
      <c r="DT230" s="376"/>
      <c r="DU230" s="376"/>
      <c r="DV230" s="376"/>
      <c r="DW230" s="376"/>
      <c r="DX230" s="376"/>
      <c r="DY230" s="376"/>
      <c r="DZ230" s="376"/>
      <c r="EA230" s="376"/>
      <c r="EB230" s="376"/>
      <c r="EC230" s="376"/>
      <c r="ED230" s="376"/>
      <c r="EE230" s="376"/>
      <c r="EF230" s="376"/>
      <c r="EG230" s="376"/>
      <c r="EH230" s="376"/>
      <c r="EI230" s="376"/>
      <c r="EJ230" s="376"/>
      <c r="EK230" s="376"/>
      <c r="EL230" s="376"/>
      <c r="EM230" s="376"/>
      <c r="EN230" s="376"/>
      <c r="EO230" s="376"/>
      <c r="EP230" s="376"/>
      <c r="EQ230" s="376"/>
      <c r="ER230" s="376"/>
    </row>
    <row r="231" spans="1:148">
      <c r="A231" s="376"/>
      <c r="B231" s="376"/>
      <c r="C231" s="376"/>
      <c r="D231" s="376"/>
      <c r="E231" s="376"/>
      <c r="F231" s="376"/>
      <c r="G231" s="376"/>
      <c r="H231" s="376"/>
      <c r="I231" s="376"/>
      <c r="J231" s="376"/>
      <c r="K231" s="376"/>
      <c r="L231" s="376"/>
      <c r="M231" s="376"/>
      <c r="N231" s="376"/>
      <c r="O231" s="376"/>
      <c r="P231" s="376"/>
      <c r="Q231" s="376"/>
      <c r="R231" s="376"/>
      <c r="S231" s="376"/>
      <c r="T231" s="376"/>
      <c r="U231" s="376"/>
      <c r="V231" s="376"/>
      <c r="W231" s="376"/>
      <c r="X231" s="376"/>
      <c r="Y231" s="376"/>
      <c r="Z231" s="376"/>
      <c r="AA231" s="376"/>
      <c r="AB231" s="376"/>
      <c r="AC231" s="376"/>
      <c r="AD231" s="376"/>
      <c r="AE231" s="376"/>
      <c r="AF231" s="376"/>
      <c r="AG231" s="376"/>
      <c r="AH231" s="376"/>
      <c r="AI231" s="376"/>
      <c r="AJ231" s="376"/>
      <c r="AK231" s="376"/>
      <c r="AL231" s="376"/>
      <c r="AM231" s="376"/>
      <c r="AN231" s="376"/>
      <c r="AO231" s="376"/>
      <c r="AP231" s="376"/>
      <c r="AQ231" s="376"/>
      <c r="AR231" s="376"/>
      <c r="AS231" s="376"/>
      <c r="AT231" s="376"/>
      <c r="AU231" s="376"/>
      <c r="AV231" s="376"/>
      <c r="AW231" s="376"/>
      <c r="AX231" s="376"/>
      <c r="AY231" s="376"/>
      <c r="AZ231" s="376"/>
      <c r="BA231" s="376"/>
      <c r="BB231" s="376"/>
      <c r="BC231" s="376"/>
      <c r="BD231" s="376"/>
      <c r="BE231" s="376"/>
      <c r="BF231" s="376"/>
      <c r="BG231" s="376"/>
      <c r="BH231" s="376"/>
      <c r="BI231" s="376"/>
      <c r="BJ231" s="376"/>
      <c r="BK231" s="376"/>
      <c r="BL231" s="376"/>
      <c r="BM231" s="376"/>
      <c r="BN231" s="376"/>
      <c r="BO231" s="376"/>
      <c r="BP231" s="376"/>
      <c r="BQ231" s="376"/>
      <c r="BR231" s="376"/>
      <c r="BS231" s="376"/>
      <c r="BT231" s="376"/>
      <c r="BU231" s="376"/>
      <c r="BV231" s="376"/>
      <c r="BW231" s="376"/>
      <c r="BX231" s="376"/>
      <c r="BY231" s="376"/>
      <c r="BZ231" s="376"/>
      <c r="CA231" s="376"/>
      <c r="CB231" s="376"/>
      <c r="CC231" s="376"/>
      <c r="CD231" s="376"/>
      <c r="CE231" s="376"/>
      <c r="CF231" s="376"/>
      <c r="CG231" s="376"/>
      <c r="CH231" s="376"/>
      <c r="CI231" s="376"/>
      <c r="CJ231" s="376"/>
      <c r="CK231" s="376"/>
      <c r="CL231" s="376"/>
      <c r="CM231" s="376"/>
      <c r="CN231" s="376"/>
      <c r="CO231" s="376"/>
      <c r="CP231" s="376"/>
      <c r="CQ231" s="376"/>
      <c r="CR231" s="376"/>
      <c r="CS231" s="376"/>
      <c r="CT231" s="376"/>
      <c r="CU231" s="376"/>
      <c r="CV231" s="376"/>
      <c r="CW231" s="376"/>
      <c r="CX231" s="376"/>
      <c r="CY231" s="376"/>
      <c r="CZ231" s="376"/>
      <c r="DA231" s="376"/>
      <c r="DB231" s="376"/>
      <c r="DC231" s="376"/>
      <c r="DD231" s="376"/>
      <c r="DE231" s="376"/>
      <c r="DF231" s="376"/>
      <c r="DG231" s="376"/>
      <c r="DH231" s="376"/>
      <c r="DI231" s="376"/>
      <c r="DJ231" s="376"/>
      <c r="DK231" s="376"/>
      <c r="DL231" s="376"/>
      <c r="DM231" s="376"/>
      <c r="DN231" s="376"/>
      <c r="DO231" s="376"/>
      <c r="DP231" s="376"/>
      <c r="DQ231" s="376"/>
      <c r="DR231" s="376"/>
      <c r="DS231" s="376"/>
      <c r="DT231" s="376"/>
      <c r="DU231" s="376"/>
      <c r="DV231" s="376"/>
      <c r="DW231" s="376"/>
      <c r="DX231" s="376"/>
      <c r="DY231" s="376"/>
      <c r="DZ231" s="376"/>
      <c r="EA231" s="376"/>
      <c r="EB231" s="376"/>
      <c r="EC231" s="376"/>
      <c r="ED231" s="376"/>
      <c r="EE231" s="376"/>
      <c r="EF231" s="376"/>
      <c r="EG231" s="376"/>
      <c r="EH231" s="376"/>
      <c r="EI231" s="376"/>
      <c r="EJ231" s="376"/>
      <c r="EK231" s="376"/>
      <c r="EL231" s="376"/>
      <c r="EM231" s="376"/>
      <c r="EN231" s="376"/>
      <c r="EO231" s="376"/>
      <c r="EP231" s="376"/>
      <c r="EQ231" s="376"/>
      <c r="ER231" s="376"/>
    </row>
    <row r="232" spans="1:148">
      <c r="A232" s="376"/>
      <c r="B232" s="376"/>
      <c r="C232" s="376"/>
      <c r="D232" s="376"/>
      <c r="E232" s="376"/>
      <c r="F232" s="376"/>
      <c r="G232" s="376"/>
      <c r="H232" s="376"/>
      <c r="I232" s="376"/>
      <c r="J232" s="376"/>
      <c r="K232" s="376"/>
      <c r="L232" s="376"/>
      <c r="M232" s="376"/>
      <c r="N232" s="376"/>
      <c r="O232" s="376"/>
      <c r="P232" s="376"/>
      <c r="Q232" s="376"/>
      <c r="R232" s="376"/>
      <c r="S232" s="376"/>
      <c r="T232" s="376"/>
      <c r="U232" s="376"/>
      <c r="V232" s="376"/>
      <c r="W232" s="376"/>
      <c r="X232" s="376"/>
      <c r="Y232" s="376"/>
      <c r="Z232" s="376"/>
      <c r="AA232" s="376"/>
      <c r="AB232" s="376"/>
      <c r="AC232" s="376"/>
      <c r="AD232" s="376"/>
      <c r="AE232" s="376"/>
      <c r="AF232" s="376"/>
      <c r="AG232" s="376"/>
      <c r="AH232" s="376"/>
      <c r="AI232" s="376"/>
      <c r="AJ232" s="376"/>
      <c r="AK232" s="376"/>
      <c r="AL232" s="376"/>
      <c r="AM232" s="376"/>
      <c r="AN232" s="376"/>
      <c r="AO232" s="376"/>
      <c r="AP232" s="376"/>
      <c r="AQ232" s="376"/>
      <c r="AR232" s="376"/>
      <c r="AS232" s="376"/>
      <c r="AT232" s="376"/>
      <c r="AU232" s="376"/>
      <c r="AV232" s="376"/>
      <c r="AW232" s="376"/>
      <c r="AX232" s="376"/>
      <c r="AY232" s="376"/>
      <c r="AZ232" s="376"/>
      <c r="BA232" s="376"/>
      <c r="BB232" s="376"/>
      <c r="BC232" s="376"/>
      <c r="BD232" s="376"/>
      <c r="BE232" s="376"/>
      <c r="BF232" s="376"/>
      <c r="BG232" s="376"/>
      <c r="BH232" s="376"/>
      <c r="BI232" s="376"/>
      <c r="BJ232" s="376"/>
      <c r="BK232" s="376"/>
      <c r="BL232" s="376"/>
      <c r="BM232" s="376"/>
      <c r="BN232" s="376"/>
      <c r="BO232" s="376"/>
      <c r="BP232" s="376"/>
      <c r="BQ232" s="376"/>
      <c r="BR232" s="376"/>
      <c r="BS232" s="376"/>
      <c r="BT232" s="376"/>
      <c r="BU232" s="376"/>
      <c r="BV232" s="376"/>
      <c r="BW232" s="376"/>
      <c r="BX232" s="376"/>
      <c r="BY232" s="376"/>
      <c r="BZ232" s="376"/>
      <c r="CA232" s="376"/>
      <c r="CB232" s="376"/>
      <c r="CC232" s="376"/>
      <c r="CD232" s="376"/>
      <c r="CE232" s="376"/>
      <c r="CF232" s="376"/>
      <c r="CG232" s="376"/>
      <c r="CH232" s="376"/>
      <c r="CI232" s="376"/>
      <c r="CJ232" s="376"/>
      <c r="CK232" s="376"/>
      <c r="CL232" s="376"/>
      <c r="CM232" s="376"/>
      <c r="CN232" s="376"/>
      <c r="CO232" s="376"/>
      <c r="CP232" s="376"/>
      <c r="CQ232" s="376"/>
      <c r="CR232" s="376"/>
      <c r="CS232" s="376"/>
      <c r="CT232" s="376"/>
      <c r="CU232" s="376"/>
      <c r="CV232" s="376"/>
      <c r="CW232" s="376"/>
      <c r="CX232" s="376"/>
      <c r="CY232" s="376"/>
      <c r="CZ232" s="376"/>
      <c r="DA232" s="376"/>
      <c r="DB232" s="376"/>
      <c r="DC232" s="376"/>
      <c r="DD232" s="376"/>
      <c r="DE232" s="376"/>
      <c r="DF232" s="376"/>
      <c r="DG232" s="376"/>
      <c r="DH232" s="376"/>
      <c r="DI232" s="376"/>
      <c r="DJ232" s="376"/>
      <c r="DK232" s="376"/>
      <c r="DL232" s="376"/>
      <c r="DM232" s="376"/>
      <c r="DN232" s="376"/>
      <c r="DO232" s="376"/>
      <c r="DP232" s="376"/>
      <c r="DQ232" s="376"/>
      <c r="DR232" s="376"/>
      <c r="DS232" s="376"/>
      <c r="DT232" s="376"/>
      <c r="DU232" s="376"/>
      <c r="DV232" s="376"/>
      <c r="DW232" s="376"/>
      <c r="DX232" s="376"/>
      <c r="DY232" s="376"/>
      <c r="DZ232" s="376"/>
      <c r="EA232" s="376"/>
      <c r="EB232" s="376"/>
      <c r="EC232" s="376"/>
      <c r="ED232" s="376"/>
      <c r="EE232" s="376"/>
      <c r="EF232" s="376"/>
      <c r="EG232" s="376"/>
      <c r="EH232" s="376"/>
      <c r="EI232" s="376"/>
      <c r="EJ232" s="376"/>
      <c r="EK232" s="376"/>
      <c r="EL232" s="376"/>
      <c r="EM232" s="376"/>
      <c r="EN232" s="376"/>
      <c r="EO232" s="376"/>
      <c r="EP232" s="376"/>
      <c r="EQ232" s="376"/>
      <c r="ER232" s="376"/>
    </row>
    <row r="233" spans="1:148">
      <c r="A233" s="376"/>
      <c r="B233" s="376"/>
      <c r="C233" s="376"/>
      <c r="D233" s="376"/>
      <c r="E233" s="376"/>
      <c r="F233" s="376"/>
      <c r="G233" s="376"/>
      <c r="H233" s="376"/>
      <c r="I233" s="376"/>
      <c r="J233" s="376"/>
      <c r="K233" s="376"/>
      <c r="L233" s="376"/>
      <c r="M233" s="376"/>
      <c r="N233" s="376"/>
      <c r="O233" s="376"/>
      <c r="P233" s="376"/>
      <c r="Q233" s="376"/>
      <c r="R233" s="376"/>
      <c r="S233" s="376"/>
      <c r="T233" s="376"/>
      <c r="U233" s="376"/>
      <c r="V233" s="376"/>
      <c r="W233" s="376"/>
      <c r="X233" s="376"/>
      <c r="Y233" s="376"/>
      <c r="Z233" s="376"/>
      <c r="AA233" s="376"/>
      <c r="AB233" s="376"/>
      <c r="AC233" s="376"/>
      <c r="AD233" s="376"/>
      <c r="AE233" s="376"/>
      <c r="AF233" s="376"/>
      <c r="AG233" s="376"/>
      <c r="AH233" s="376"/>
      <c r="AI233" s="376"/>
      <c r="AJ233" s="376"/>
      <c r="AK233" s="376"/>
      <c r="AL233" s="376"/>
      <c r="AM233" s="376"/>
      <c r="AN233" s="376"/>
      <c r="AO233" s="376"/>
      <c r="AP233" s="376"/>
      <c r="AQ233" s="376"/>
      <c r="AR233" s="376"/>
      <c r="AS233" s="376"/>
      <c r="AT233" s="376"/>
      <c r="AU233" s="376"/>
      <c r="AV233" s="376"/>
      <c r="AW233" s="376"/>
      <c r="AX233" s="376"/>
      <c r="AY233" s="376"/>
      <c r="AZ233" s="376"/>
      <c r="BA233" s="376"/>
      <c r="BB233" s="376"/>
      <c r="BC233" s="376"/>
      <c r="BD233" s="376"/>
      <c r="BE233" s="376"/>
      <c r="BF233" s="376"/>
      <c r="BG233" s="376"/>
      <c r="BH233" s="376"/>
      <c r="BI233" s="376"/>
      <c r="BJ233" s="376"/>
      <c r="BK233" s="376"/>
      <c r="BL233" s="376"/>
      <c r="BM233" s="376"/>
      <c r="BN233" s="376"/>
      <c r="BO233" s="376"/>
      <c r="BP233" s="376"/>
      <c r="BQ233" s="376"/>
      <c r="BR233" s="376"/>
      <c r="BS233" s="376"/>
      <c r="BT233" s="376"/>
      <c r="BU233" s="376"/>
      <c r="BV233" s="376"/>
      <c r="BW233" s="376"/>
      <c r="BX233" s="376"/>
      <c r="BY233" s="376"/>
      <c r="BZ233" s="376"/>
      <c r="CA233" s="376"/>
      <c r="CB233" s="376"/>
      <c r="CC233" s="376"/>
      <c r="CD233" s="376"/>
      <c r="CE233" s="376"/>
      <c r="CF233" s="376"/>
      <c r="CG233" s="376"/>
      <c r="CH233" s="376"/>
      <c r="CI233" s="376"/>
      <c r="CJ233" s="376"/>
      <c r="CK233" s="376"/>
      <c r="CL233" s="376"/>
      <c r="CM233" s="376"/>
      <c r="CN233" s="376"/>
      <c r="CO233" s="376"/>
      <c r="CP233" s="376"/>
      <c r="CQ233" s="376"/>
      <c r="CR233" s="376"/>
      <c r="CS233" s="376"/>
      <c r="CT233" s="376"/>
      <c r="CU233" s="376"/>
      <c r="CV233" s="376"/>
      <c r="CW233" s="376"/>
      <c r="CX233" s="376"/>
      <c r="CY233" s="376"/>
      <c r="CZ233" s="376"/>
      <c r="DA233" s="376"/>
      <c r="DB233" s="376"/>
      <c r="DC233" s="376"/>
      <c r="DD233" s="376"/>
      <c r="DE233" s="376"/>
      <c r="DF233" s="376"/>
      <c r="DG233" s="376"/>
      <c r="DH233" s="376"/>
      <c r="DI233" s="376"/>
      <c r="DJ233" s="376"/>
      <c r="DK233" s="376"/>
      <c r="DL233" s="376"/>
      <c r="DM233" s="376"/>
      <c r="DN233" s="376"/>
      <c r="DO233" s="376"/>
      <c r="DP233" s="376"/>
      <c r="DQ233" s="376"/>
      <c r="DR233" s="376"/>
      <c r="DS233" s="376"/>
      <c r="DT233" s="376"/>
      <c r="DU233" s="376"/>
      <c r="DV233" s="376"/>
      <c r="DW233" s="376"/>
      <c r="DX233" s="376"/>
      <c r="DY233" s="376"/>
      <c r="DZ233" s="376"/>
      <c r="EA233" s="376"/>
      <c r="EB233" s="376"/>
      <c r="EC233" s="376"/>
      <c r="ED233" s="376"/>
      <c r="EE233" s="376"/>
      <c r="EF233" s="376"/>
      <c r="EG233" s="376"/>
      <c r="EH233" s="376"/>
      <c r="EI233" s="376"/>
      <c r="EJ233" s="376"/>
      <c r="EK233" s="376"/>
      <c r="EL233" s="376"/>
      <c r="EM233" s="376"/>
      <c r="EN233" s="376"/>
      <c r="EO233" s="376"/>
      <c r="EP233" s="376"/>
      <c r="EQ233" s="376"/>
      <c r="ER233" s="376"/>
    </row>
    <row r="234" spans="1:148">
      <c r="A234" s="376"/>
      <c r="B234" s="376"/>
      <c r="C234" s="376"/>
      <c r="D234" s="376"/>
      <c r="E234" s="376"/>
      <c r="F234" s="376"/>
      <c r="G234" s="376"/>
      <c r="H234" s="376"/>
      <c r="I234" s="376"/>
      <c r="J234" s="376"/>
      <c r="K234" s="376"/>
      <c r="L234" s="376"/>
      <c r="M234" s="376"/>
      <c r="N234" s="376"/>
      <c r="O234" s="376"/>
      <c r="P234" s="376"/>
      <c r="Q234" s="376"/>
      <c r="R234" s="376"/>
      <c r="S234" s="376"/>
      <c r="T234" s="376"/>
      <c r="U234" s="376"/>
      <c r="V234" s="376"/>
      <c r="W234" s="376"/>
      <c r="X234" s="376"/>
      <c r="Y234" s="376"/>
      <c r="Z234" s="376"/>
      <c r="AA234" s="376"/>
      <c r="AB234" s="376"/>
      <c r="AC234" s="376"/>
      <c r="AD234" s="376"/>
      <c r="AE234" s="376"/>
      <c r="AF234" s="376"/>
      <c r="AG234" s="376"/>
      <c r="AH234" s="376"/>
      <c r="AI234" s="376"/>
      <c r="AJ234" s="376"/>
      <c r="AK234" s="376"/>
      <c r="AL234" s="376"/>
      <c r="AM234" s="376"/>
      <c r="AN234" s="376"/>
      <c r="AO234" s="376"/>
      <c r="AP234" s="376"/>
      <c r="AQ234" s="376"/>
      <c r="AR234" s="376"/>
      <c r="AS234" s="376"/>
      <c r="AT234" s="376"/>
      <c r="AU234" s="376"/>
      <c r="AV234" s="376"/>
      <c r="AW234" s="376"/>
      <c r="AX234" s="376"/>
      <c r="AY234" s="376"/>
      <c r="AZ234" s="376"/>
      <c r="BA234" s="376"/>
      <c r="BB234" s="376"/>
      <c r="BC234" s="376"/>
      <c r="BD234" s="376"/>
      <c r="BE234" s="376"/>
      <c r="BF234" s="376"/>
      <c r="BG234" s="376"/>
      <c r="BH234" s="376"/>
      <c r="BI234" s="376"/>
      <c r="BJ234" s="376"/>
      <c r="BK234" s="376"/>
      <c r="BL234" s="376"/>
      <c r="BM234" s="376"/>
      <c r="BN234" s="376"/>
      <c r="BO234" s="376"/>
      <c r="BP234" s="376"/>
      <c r="BQ234" s="376"/>
      <c r="BR234" s="376"/>
      <c r="BS234" s="376"/>
      <c r="BT234" s="376"/>
      <c r="BU234" s="376"/>
      <c r="BV234" s="376"/>
      <c r="BW234" s="376"/>
      <c r="BX234" s="376"/>
      <c r="BY234" s="376"/>
      <c r="BZ234" s="376"/>
      <c r="CA234" s="376"/>
      <c r="CB234" s="376"/>
      <c r="CC234" s="376"/>
      <c r="CD234" s="376"/>
      <c r="CE234" s="376"/>
      <c r="CF234" s="376"/>
      <c r="CG234" s="376"/>
      <c r="CH234" s="376"/>
      <c r="CI234" s="376"/>
      <c r="CJ234" s="376"/>
      <c r="CK234" s="376"/>
      <c r="CL234" s="376"/>
      <c r="CM234" s="376"/>
      <c r="CN234" s="376"/>
      <c r="CO234" s="376"/>
      <c r="CP234" s="376"/>
      <c r="CQ234" s="376"/>
      <c r="CR234" s="376"/>
      <c r="CS234" s="376"/>
      <c r="CT234" s="376"/>
      <c r="CU234" s="376"/>
      <c r="CV234" s="376"/>
      <c r="CW234" s="376"/>
      <c r="CX234" s="376"/>
      <c r="CY234" s="376"/>
      <c r="CZ234" s="376"/>
      <c r="DA234" s="376"/>
      <c r="DB234" s="376"/>
      <c r="DC234" s="376"/>
      <c r="DD234" s="376"/>
      <c r="DE234" s="376"/>
      <c r="DF234" s="376"/>
      <c r="DG234" s="376"/>
      <c r="DH234" s="376"/>
      <c r="DI234" s="376"/>
      <c r="DJ234" s="376"/>
      <c r="DK234" s="376"/>
      <c r="DL234" s="376"/>
      <c r="DM234" s="376"/>
      <c r="DN234" s="376"/>
      <c r="DO234" s="376"/>
      <c r="DP234" s="376"/>
      <c r="DQ234" s="376"/>
      <c r="DR234" s="376"/>
      <c r="DS234" s="376"/>
      <c r="DT234" s="376"/>
      <c r="DU234" s="376"/>
      <c r="DV234" s="376"/>
      <c r="DW234" s="376"/>
      <c r="DX234" s="376"/>
      <c r="DY234" s="376"/>
      <c r="DZ234" s="376"/>
      <c r="EA234" s="376"/>
      <c r="EB234" s="376"/>
      <c r="EC234" s="376"/>
      <c r="ED234" s="376"/>
      <c r="EE234" s="376"/>
      <c r="EF234" s="376"/>
      <c r="EG234" s="376"/>
      <c r="EH234" s="376"/>
      <c r="EI234" s="376"/>
      <c r="EJ234" s="376"/>
      <c r="EK234" s="376"/>
      <c r="EL234" s="376"/>
      <c r="EM234" s="376"/>
      <c r="EN234" s="376"/>
      <c r="EO234" s="376"/>
      <c r="EP234" s="376"/>
      <c r="EQ234" s="376"/>
      <c r="ER234" s="376"/>
    </row>
    <row r="235" spans="1:148">
      <c r="A235" s="376"/>
      <c r="B235" s="376"/>
      <c r="C235" s="376"/>
      <c r="D235" s="376"/>
      <c r="E235" s="376"/>
      <c r="F235" s="376"/>
      <c r="G235" s="376"/>
      <c r="H235" s="376"/>
      <c r="I235" s="376"/>
      <c r="J235" s="376"/>
      <c r="K235" s="376"/>
      <c r="L235" s="376"/>
      <c r="M235" s="376"/>
      <c r="N235" s="376"/>
      <c r="O235" s="376"/>
      <c r="P235" s="376"/>
      <c r="Q235" s="376"/>
      <c r="R235" s="376"/>
      <c r="S235" s="376"/>
      <c r="T235" s="376"/>
      <c r="U235" s="376"/>
      <c r="V235" s="376"/>
      <c r="W235" s="376"/>
      <c r="X235" s="376"/>
      <c r="Y235" s="376"/>
      <c r="Z235" s="376"/>
      <c r="AA235" s="376"/>
      <c r="AB235" s="376"/>
      <c r="AC235" s="376"/>
      <c r="AD235" s="376"/>
      <c r="AE235" s="376"/>
      <c r="AF235" s="376"/>
      <c r="AG235" s="376"/>
      <c r="AH235" s="376"/>
      <c r="AI235" s="376"/>
      <c r="AJ235" s="376"/>
      <c r="AK235" s="376"/>
      <c r="AL235" s="376"/>
      <c r="AM235" s="376"/>
      <c r="AN235" s="376"/>
      <c r="AO235" s="376"/>
      <c r="AP235" s="376"/>
      <c r="AQ235" s="376"/>
      <c r="AR235" s="376"/>
      <c r="AS235" s="376"/>
      <c r="AT235" s="376"/>
      <c r="AU235" s="376"/>
      <c r="AV235" s="376"/>
      <c r="AW235" s="376"/>
      <c r="AX235" s="376"/>
      <c r="AY235" s="376"/>
      <c r="AZ235" s="376"/>
      <c r="BA235" s="376"/>
      <c r="BB235" s="376"/>
      <c r="BC235" s="376"/>
      <c r="BD235" s="376"/>
      <c r="BE235" s="376"/>
      <c r="BF235" s="376"/>
      <c r="BG235" s="376"/>
      <c r="BH235" s="376"/>
      <c r="BI235" s="376"/>
      <c r="BJ235" s="376"/>
      <c r="BK235" s="376"/>
      <c r="BL235" s="376"/>
      <c r="BM235" s="376"/>
      <c r="BN235" s="376"/>
      <c r="BO235" s="376"/>
      <c r="BP235" s="376"/>
      <c r="BQ235" s="376"/>
      <c r="BR235" s="376"/>
      <c r="BS235" s="376"/>
      <c r="BT235" s="376"/>
      <c r="BU235" s="376"/>
      <c r="BV235" s="376"/>
      <c r="BW235" s="376"/>
      <c r="BX235" s="376"/>
      <c r="BY235" s="376"/>
      <c r="BZ235" s="376"/>
      <c r="CA235" s="376"/>
      <c r="CB235" s="376"/>
      <c r="CC235" s="376"/>
      <c r="CD235" s="376"/>
      <c r="CE235" s="376"/>
      <c r="CF235" s="376"/>
      <c r="CG235" s="376"/>
      <c r="CH235" s="376"/>
      <c r="CI235" s="376"/>
      <c r="CJ235" s="376"/>
      <c r="CK235" s="376"/>
      <c r="CL235" s="376"/>
      <c r="CM235" s="376"/>
      <c r="CN235" s="376"/>
      <c r="CO235" s="376"/>
      <c r="CP235" s="376"/>
      <c r="CQ235" s="376"/>
      <c r="CR235" s="376"/>
      <c r="CS235" s="376"/>
      <c r="CT235" s="376"/>
      <c r="CU235" s="376"/>
      <c r="CV235" s="376"/>
      <c r="CW235" s="376"/>
      <c r="CX235" s="376"/>
      <c r="CY235" s="376"/>
      <c r="CZ235" s="376"/>
      <c r="DA235" s="376"/>
      <c r="DB235" s="376"/>
      <c r="DC235" s="376"/>
      <c r="DD235" s="376"/>
      <c r="DE235" s="376"/>
      <c r="DF235" s="376"/>
      <c r="DG235" s="376"/>
      <c r="DH235" s="376"/>
      <c r="DI235" s="376"/>
      <c r="DJ235" s="376"/>
      <c r="DK235" s="376"/>
      <c r="DL235" s="376"/>
      <c r="DM235" s="376"/>
      <c r="DN235" s="376"/>
      <c r="DO235" s="376"/>
      <c r="DP235" s="376"/>
      <c r="DQ235" s="376"/>
      <c r="DR235" s="376"/>
      <c r="DS235" s="376"/>
      <c r="DT235" s="376"/>
      <c r="DU235" s="376"/>
      <c r="DV235" s="376"/>
      <c r="DW235" s="376"/>
      <c r="DX235" s="376"/>
      <c r="DY235" s="376"/>
      <c r="DZ235" s="376"/>
      <c r="EA235" s="376"/>
      <c r="EB235" s="376"/>
      <c r="EC235" s="376"/>
      <c r="ED235" s="376"/>
      <c r="EE235" s="376"/>
      <c r="EF235" s="376"/>
      <c r="EG235" s="376"/>
      <c r="EH235" s="376"/>
      <c r="EI235" s="376"/>
      <c r="EJ235" s="376"/>
      <c r="EK235" s="376"/>
      <c r="EL235" s="376"/>
      <c r="EM235" s="376"/>
      <c r="EN235" s="376"/>
      <c r="EO235" s="376"/>
      <c r="EP235" s="376"/>
      <c r="EQ235" s="376"/>
      <c r="ER235" s="376"/>
    </row>
    <row r="236" spans="1:148">
      <c r="A236" s="376"/>
      <c r="B236" s="376"/>
      <c r="C236" s="376"/>
      <c r="D236" s="376"/>
      <c r="E236" s="376"/>
      <c r="F236" s="376"/>
      <c r="G236" s="376"/>
      <c r="H236" s="376"/>
      <c r="I236" s="376"/>
      <c r="J236" s="376"/>
      <c r="K236" s="376"/>
      <c r="L236" s="376"/>
      <c r="M236" s="376"/>
      <c r="N236" s="376"/>
      <c r="O236" s="376"/>
      <c r="P236" s="376"/>
      <c r="Q236" s="376"/>
      <c r="R236" s="376"/>
      <c r="S236" s="376"/>
      <c r="T236" s="376"/>
      <c r="U236" s="376"/>
      <c r="V236" s="376"/>
      <c r="W236" s="376"/>
      <c r="X236" s="376"/>
      <c r="Y236" s="376"/>
      <c r="Z236" s="376"/>
      <c r="AA236" s="376"/>
      <c r="AB236" s="376"/>
      <c r="AC236" s="376"/>
      <c r="AD236" s="376"/>
      <c r="AE236" s="376"/>
      <c r="AF236" s="376"/>
      <c r="AG236" s="376"/>
      <c r="AH236" s="376"/>
      <c r="AI236" s="376"/>
      <c r="AJ236" s="376"/>
      <c r="AK236" s="376"/>
      <c r="AL236" s="376"/>
      <c r="AM236" s="376"/>
      <c r="AN236" s="376"/>
      <c r="AO236" s="376"/>
      <c r="AP236" s="376"/>
      <c r="AQ236" s="376"/>
      <c r="AR236" s="376"/>
      <c r="AS236" s="376"/>
      <c r="AT236" s="376"/>
      <c r="AU236" s="376"/>
      <c r="AV236" s="376"/>
      <c r="AW236" s="376"/>
      <c r="AX236" s="376"/>
      <c r="AY236" s="376"/>
      <c r="AZ236" s="376"/>
      <c r="BA236" s="376"/>
      <c r="BB236" s="376"/>
      <c r="BC236" s="376"/>
      <c r="BD236" s="376"/>
      <c r="BE236" s="376"/>
      <c r="BF236" s="376"/>
      <c r="BG236" s="376"/>
      <c r="BH236" s="376"/>
      <c r="BI236" s="376"/>
      <c r="BJ236" s="376"/>
      <c r="BK236" s="376"/>
      <c r="BL236" s="376"/>
      <c r="BM236" s="376"/>
      <c r="BN236" s="376"/>
      <c r="BO236" s="376"/>
      <c r="BP236" s="376"/>
      <c r="BQ236" s="376"/>
      <c r="BR236" s="376"/>
      <c r="BS236" s="376"/>
      <c r="BT236" s="376"/>
      <c r="BU236" s="376"/>
      <c r="BV236" s="376"/>
      <c r="BW236" s="376"/>
      <c r="BX236" s="376"/>
      <c r="BY236" s="376"/>
      <c r="BZ236" s="376"/>
      <c r="CA236" s="376"/>
      <c r="CB236" s="376"/>
      <c r="CC236" s="376"/>
      <c r="CD236" s="376"/>
      <c r="CE236" s="376"/>
      <c r="CF236" s="376"/>
      <c r="CG236" s="376"/>
      <c r="CH236" s="376"/>
      <c r="CI236" s="376"/>
      <c r="CJ236" s="376"/>
      <c r="CK236" s="376"/>
      <c r="CL236" s="376"/>
      <c r="CM236" s="376"/>
      <c r="CN236" s="376"/>
      <c r="CO236" s="376"/>
      <c r="CP236" s="376"/>
      <c r="CQ236" s="376"/>
      <c r="CR236" s="376"/>
      <c r="CS236" s="376"/>
      <c r="CT236" s="376"/>
      <c r="CU236" s="376"/>
      <c r="CV236" s="376"/>
      <c r="CW236" s="376"/>
      <c r="CX236" s="376"/>
      <c r="CY236" s="376"/>
      <c r="CZ236" s="376"/>
      <c r="DA236" s="376"/>
      <c r="DB236" s="376"/>
      <c r="DC236" s="376"/>
      <c r="DD236" s="376"/>
      <c r="DE236" s="376"/>
      <c r="DF236" s="376"/>
      <c r="DG236" s="376"/>
      <c r="DH236" s="376"/>
      <c r="DI236" s="376"/>
      <c r="DJ236" s="376"/>
      <c r="DK236" s="376"/>
      <c r="DL236" s="376"/>
      <c r="DM236" s="376"/>
      <c r="DN236" s="376"/>
      <c r="DO236" s="376"/>
      <c r="DP236" s="376"/>
      <c r="DQ236" s="376"/>
      <c r="DR236" s="376"/>
      <c r="DS236" s="376"/>
      <c r="DT236" s="376"/>
      <c r="DU236" s="376"/>
      <c r="DV236" s="376"/>
      <c r="DW236" s="376"/>
      <c r="DX236" s="376"/>
      <c r="DY236" s="376"/>
      <c r="DZ236" s="376"/>
      <c r="EA236" s="376"/>
      <c r="EB236" s="376"/>
      <c r="EC236" s="376"/>
      <c r="ED236" s="376"/>
      <c r="EE236" s="376"/>
      <c r="EF236" s="376"/>
      <c r="EG236" s="376"/>
      <c r="EH236" s="376"/>
      <c r="EI236" s="376"/>
      <c r="EJ236" s="376"/>
      <c r="EK236" s="376"/>
      <c r="EL236" s="376"/>
      <c r="EM236" s="376"/>
      <c r="EN236" s="376"/>
      <c r="EO236" s="376"/>
      <c r="EP236" s="376"/>
      <c r="EQ236" s="376"/>
      <c r="ER236" s="376"/>
    </row>
    <row r="237" spans="1:148">
      <c r="A237" s="376"/>
      <c r="B237" s="376"/>
      <c r="C237" s="376"/>
      <c r="D237" s="376"/>
      <c r="E237" s="376"/>
      <c r="F237" s="376"/>
      <c r="G237" s="376"/>
      <c r="H237" s="376"/>
      <c r="I237" s="376"/>
      <c r="J237" s="376"/>
      <c r="K237" s="376"/>
      <c r="L237" s="376"/>
      <c r="M237" s="376"/>
      <c r="N237" s="376"/>
      <c r="O237" s="376"/>
      <c r="P237" s="376"/>
      <c r="Q237" s="376"/>
      <c r="R237" s="376"/>
      <c r="S237" s="376"/>
      <c r="T237" s="376"/>
      <c r="U237" s="376"/>
      <c r="V237" s="376"/>
      <c r="W237" s="376"/>
      <c r="X237" s="376"/>
      <c r="Y237" s="376"/>
      <c r="Z237" s="376"/>
      <c r="AA237" s="376"/>
      <c r="AB237" s="376"/>
      <c r="AC237" s="376"/>
      <c r="AD237" s="376"/>
      <c r="AE237" s="376"/>
      <c r="AF237" s="376"/>
      <c r="AG237" s="376"/>
      <c r="AH237" s="376"/>
      <c r="AI237" s="376"/>
      <c r="AJ237" s="376"/>
      <c r="AK237" s="376"/>
      <c r="AL237" s="376"/>
      <c r="AM237" s="376"/>
      <c r="AN237" s="376"/>
      <c r="AO237" s="376"/>
      <c r="AP237" s="376"/>
      <c r="AQ237" s="376"/>
      <c r="AR237" s="376"/>
      <c r="AS237" s="376"/>
      <c r="AT237" s="376"/>
      <c r="AU237" s="376"/>
      <c r="AV237" s="376"/>
      <c r="AW237" s="376"/>
      <c r="AX237" s="376"/>
      <c r="AY237" s="376"/>
      <c r="AZ237" s="376"/>
      <c r="BA237" s="376"/>
      <c r="BB237" s="376"/>
      <c r="BC237" s="376"/>
      <c r="BD237" s="376"/>
      <c r="BE237" s="376"/>
      <c r="BF237" s="376"/>
      <c r="BG237" s="376"/>
      <c r="BH237" s="376"/>
      <c r="BI237" s="376"/>
      <c r="BJ237" s="376"/>
      <c r="BK237" s="376"/>
      <c r="BL237" s="376"/>
      <c r="BM237" s="376"/>
      <c r="BN237" s="376"/>
      <c r="BO237" s="376"/>
      <c r="BP237" s="376"/>
      <c r="BQ237" s="376"/>
      <c r="BR237" s="376"/>
      <c r="BS237" s="376"/>
      <c r="BT237" s="376"/>
      <c r="BU237" s="376"/>
      <c r="BV237" s="376"/>
      <c r="BW237" s="376"/>
      <c r="BX237" s="376"/>
      <c r="BY237" s="376"/>
      <c r="BZ237" s="376"/>
      <c r="CA237" s="376"/>
      <c r="CB237" s="376"/>
      <c r="CC237" s="376"/>
      <c r="CD237" s="376"/>
      <c r="CE237" s="376"/>
      <c r="CF237" s="376"/>
      <c r="CG237" s="376"/>
      <c r="CH237" s="376"/>
      <c r="CI237" s="376"/>
      <c r="CJ237" s="376"/>
      <c r="CK237" s="376"/>
      <c r="CL237" s="376"/>
      <c r="CM237" s="376"/>
      <c r="CN237" s="376"/>
      <c r="CO237" s="376"/>
      <c r="CP237" s="376"/>
      <c r="CQ237" s="376"/>
      <c r="CR237" s="376"/>
      <c r="CS237" s="376"/>
      <c r="CT237" s="376"/>
      <c r="CU237" s="376"/>
      <c r="CV237" s="376"/>
      <c r="CW237" s="376"/>
      <c r="CX237" s="376"/>
      <c r="CY237" s="376"/>
      <c r="CZ237" s="376"/>
      <c r="DA237" s="376"/>
      <c r="DB237" s="376"/>
      <c r="DC237" s="376"/>
      <c r="DD237" s="376"/>
      <c r="DE237" s="376"/>
      <c r="DF237" s="376"/>
      <c r="DG237" s="376"/>
      <c r="DH237" s="376"/>
      <c r="DI237" s="376"/>
      <c r="DJ237" s="376"/>
      <c r="DK237" s="376"/>
      <c r="DL237" s="376"/>
      <c r="DM237" s="376"/>
      <c r="DN237" s="376"/>
      <c r="DO237" s="376"/>
      <c r="DP237" s="376"/>
      <c r="DQ237" s="376"/>
      <c r="DR237" s="376"/>
      <c r="DS237" s="376"/>
      <c r="DT237" s="376"/>
      <c r="DU237" s="376"/>
      <c r="DV237" s="376"/>
      <c r="DW237" s="376"/>
      <c r="DX237" s="376"/>
      <c r="DY237" s="376"/>
      <c r="DZ237" s="376"/>
      <c r="EA237" s="376"/>
      <c r="EB237" s="376"/>
      <c r="EC237" s="376"/>
      <c r="ED237" s="376"/>
      <c r="EE237" s="376"/>
      <c r="EF237" s="376"/>
      <c r="EG237" s="376"/>
      <c r="EH237" s="376"/>
      <c r="EI237" s="376"/>
      <c r="EJ237" s="376"/>
      <c r="EK237" s="376"/>
      <c r="EL237" s="376"/>
      <c r="EM237" s="376"/>
      <c r="EN237" s="376"/>
      <c r="EO237" s="376"/>
      <c r="EP237" s="376"/>
      <c r="EQ237" s="376"/>
      <c r="ER237" s="376"/>
    </row>
    <row r="238" spans="1:148">
      <c r="A238" s="376"/>
      <c r="B238" s="376"/>
      <c r="C238" s="376"/>
      <c r="D238" s="376"/>
      <c r="E238" s="376"/>
      <c r="F238" s="376"/>
      <c r="G238" s="376"/>
      <c r="H238" s="376"/>
      <c r="I238" s="376"/>
      <c r="J238" s="376"/>
      <c r="K238" s="376"/>
      <c r="L238" s="376"/>
      <c r="M238" s="376"/>
      <c r="N238" s="376"/>
      <c r="O238" s="376"/>
      <c r="P238" s="376"/>
      <c r="Q238" s="376"/>
      <c r="R238" s="376"/>
      <c r="S238" s="376"/>
      <c r="T238" s="376"/>
      <c r="U238" s="376"/>
      <c r="V238" s="376"/>
      <c r="W238" s="376"/>
      <c r="X238" s="376"/>
      <c r="Y238" s="376"/>
      <c r="Z238" s="376"/>
      <c r="AA238" s="376"/>
      <c r="AB238" s="376"/>
      <c r="AC238" s="376"/>
      <c r="AD238" s="376"/>
      <c r="AE238" s="376"/>
      <c r="AF238" s="376"/>
      <c r="AG238" s="376"/>
      <c r="AH238" s="376"/>
      <c r="AI238" s="376"/>
      <c r="AJ238" s="376"/>
      <c r="AK238" s="376"/>
      <c r="AL238" s="376"/>
      <c r="AM238" s="376"/>
      <c r="AN238" s="376"/>
      <c r="AO238" s="376"/>
      <c r="AP238" s="376"/>
      <c r="AQ238" s="376"/>
      <c r="AR238" s="376"/>
      <c r="AS238" s="376"/>
      <c r="AT238" s="376"/>
      <c r="AU238" s="376"/>
      <c r="AV238" s="376"/>
      <c r="AW238" s="376"/>
      <c r="AX238" s="376"/>
      <c r="AY238" s="376"/>
      <c r="AZ238" s="376"/>
      <c r="BA238" s="376"/>
      <c r="BB238" s="376"/>
      <c r="BC238" s="376"/>
      <c r="BD238" s="376"/>
      <c r="BE238" s="376"/>
      <c r="BF238" s="376"/>
      <c r="BG238" s="376"/>
      <c r="BH238" s="376"/>
      <c r="BI238" s="376"/>
      <c r="BJ238" s="376"/>
      <c r="BK238" s="376"/>
      <c r="BL238" s="376"/>
      <c r="BM238" s="376"/>
      <c r="BN238" s="376"/>
      <c r="BO238" s="376"/>
      <c r="BP238" s="376"/>
      <c r="BQ238" s="376"/>
      <c r="BR238" s="376"/>
      <c r="BS238" s="376"/>
      <c r="BT238" s="376"/>
      <c r="BU238" s="376"/>
      <c r="BV238" s="376"/>
      <c r="BW238" s="376"/>
      <c r="BX238" s="376"/>
      <c r="BY238" s="376"/>
      <c r="BZ238" s="376"/>
      <c r="CA238" s="376"/>
      <c r="CB238" s="376"/>
      <c r="CC238" s="376"/>
      <c r="CD238" s="376"/>
      <c r="CE238" s="376"/>
      <c r="CF238" s="376"/>
      <c r="CG238" s="376"/>
      <c r="CH238" s="376"/>
      <c r="CI238" s="376"/>
      <c r="CJ238" s="376"/>
      <c r="CK238" s="376"/>
      <c r="CL238" s="376"/>
      <c r="CM238" s="376"/>
      <c r="CN238" s="376"/>
      <c r="CO238" s="376"/>
      <c r="CP238" s="376"/>
      <c r="CQ238" s="376"/>
      <c r="CR238" s="376"/>
      <c r="CS238" s="376"/>
      <c r="CT238" s="376"/>
      <c r="CU238" s="376"/>
      <c r="CV238" s="376"/>
      <c r="CW238" s="376"/>
      <c r="CX238" s="376"/>
      <c r="CY238" s="376"/>
      <c r="CZ238" s="376"/>
      <c r="DA238" s="376"/>
      <c r="DB238" s="376"/>
      <c r="DC238" s="376"/>
      <c r="DD238" s="376"/>
      <c r="DE238" s="376"/>
      <c r="DF238" s="376"/>
      <c r="DG238" s="376"/>
      <c r="DH238" s="376"/>
      <c r="DI238" s="376"/>
      <c r="DJ238" s="376"/>
      <c r="DK238" s="376"/>
      <c r="DL238" s="376"/>
      <c r="DM238" s="376"/>
      <c r="DN238" s="376"/>
      <c r="DO238" s="376"/>
      <c r="DP238" s="376"/>
      <c r="DQ238" s="376"/>
      <c r="DR238" s="376"/>
      <c r="DS238" s="376"/>
      <c r="DT238" s="376"/>
      <c r="DU238" s="376"/>
      <c r="DV238" s="376"/>
      <c r="DW238" s="376"/>
      <c r="DX238" s="376"/>
      <c r="DY238" s="376"/>
      <c r="DZ238" s="376"/>
      <c r="EA238" s="376"/>
      <c r="EB238" s="376"/>
      <c r="EC238" s="376"/>
      <c r="ED238" s="376"/>
      <c r="EE238" s="376"/>
      <c r="EF238" s="376"/>
      <c r="EG238" s="376"/>
      <c r="EH238" s="376"/>
      <c r="EI238" s="376"/>
      <c r="EJ238" s="376"/>
      <c r="EK238" s="376"/>
      <c r="EL238" s="376"/>
      <c r="EM238" s="376"/>
      <c r="EN238" s="376"/>
      <c r="EO238" s="376"/>
      <c r="EP238" s="376"/>
      <c r="EQ238" s="376"/>
      <c r="ER238" s="376"/>
    </row>
    <row r="239" spans="1:148">
      <c r="A239" s="376"/>
      <c r="B239" s="376"/>
      <c r="C239" s="376"/>
      <c r="D239" s="376"/>
      <c r="E239" s="376"/>
      <c r="F239" s="376"/>
      <c r="G239" s="376"/>
      <c r="H239" s="376"/>
      <c r="I239" s="376"/>
      <c r="J239" s="376"/>
      <c r="K239" s="376"/>
      <c r="L239" s="376"/>
      <c r="M239" s="376"/>
      <c r="N239" s="376"/>
      <c r="O239" s="376"/>
      <c r="P239" s="376"/>
      <c r="Q239" s="376"/>
      <c r="R239" s="376"/>
      <c r="S239" s="376"/>
      <c r="T239" s="376"/>
      <c r="U239" s="376"/>
      <c r="V239" s="376"/>
      <c r="W239" s="376"/>
      <c r="X239" s="376"/>
      <c r="Y239" s="376"/>
      <c r="Z239" s="376"/>
      <c r="AA239" s="376"/>
      <c r="AB239" s="376"/>
      <c r="AC239" s="376"/>
      <c r="AD239" s="376"/>
      <c r="AE239" s="376"/>
      <c r="AF239" s="376"/>
      <c r="AG239" s="376"/>
      <c r="AH239" s="376"/>
      <c r="AI239" s="376"/>
      <c r="AJ239" s="376"/>
      <c r="AK239" s="376"/>
      <c r="AL239" s="376"/>
      <c r="AM239" s="376"/>
      <c r="AN239" s="376"/>
      <c r="AO239" s="376"/>
      <c r="AP239" s="376"/>
      <c r="AQ239" s="376"/>
      <c r="AR239" s="376"/>
      <c r="AS239" s="376"/>
      <c r="AT239" s="376"/>
      <c r="AU239" s="376"/>
      <c r="AV239" s="376"/>
      <c r="AW239" s="376"/>
      <c r="AX239" s="376"/>
      <c r="AY239" s="376"/>
      <c r="AZ239" s="376"/>
      <c r="BA239" s="376"/>
      <c r="BB239" s="376"/>
      <c r="BC239" s="376"/>
      <c r="BD239" s="376"/>
      <c r="BE239" s="376"/>
      <c r="BF239" s="376"/>
      <c r="BG239" s="376"/>
      <c r="BH239" s="376"/>
      <c r="BI239" s="376"/>
      <c r="BJ239" s="376"/>
      <c r="BK239" s="376"/>
      <c r="BL239" s="376"/>
      <c r="BM239" s="376"/>
      <c r="BN239" s="376"/>
      <c r="BO239" s="376"/>
      <c r="BP239" s="376"/>
      <c r="BQ239" s="376"/>
      <c r="BR239" s="376"/>
      <c r="BS239" s="376"/>
      <c r="BT239" s="376"/>
      <c r="BU239" s="376"/>
      <c r="BV239" s="376"/>
      <c r="BW239" s="376"/>
      <c r="BX239" s="376"/>
      <c r="BY239" s="376"/>
      <c r="BZ239" s="376"/>
      <c r="CA239" s="376"/>
      <c r="CB239" s="376"/>
      <c r="CC239" s="376"/>
      <c r="CD239" s="376"/>
      <c r="CE239" s="376"/>
      <c r="CF239" s="376"/>
      <c r="CG239" s="376"/>
      <c r="CH239" s="376"/>
      <c r="CI239" s="376"/>
      <c r="CJ239" s="376"/>
      <c r="CK239" s="376"/>
      <c r="CL239" s="376"/>
      <c r="CM239" s="376"/>
      <c r="CN239" s="376"/>
      <c r="CO239" s="376"/>
      <c r="CP239" s="376"/>
      <c r="CQ239" s="376"/>
      <c r="CR239" s="376"/>
      <c r="CS239" s="376"/>
      <c r="CT239" s="376"/>
      <c r="CU239" s="376"/>
      <c r="CV239" s="376"/>
      <c r="CW239" s="376"/>
      <c r="CX239" s="376"/>
      <c r="CY239" s="376"/>
      <c r="CZ239" s="376"/>
      <c r="DA239" s="376"/>
      <c r="DB239" s="376"/>
      <c r="DC239" s="376"/>
      <c r="DD239" s="376"/>
      <c r="DE239" s="376"/>
      <c r="DF239" s="376"/>
      <c r="DG239" s="376"/>
      <c r="DH239" s="376"/>
      <c r="DI239" s="376"/>
      <c r="DJ239" s="376"/>
      <c r="DK239" s="376"/>
      <c r="DL239" s="376"/>
      <c r="DM239" s="376"/>
      <c r="DN239" s="376"/>
      <c r="DO239" s="376"/>
      <c r="DP239" s="376"/>
      <c r="DQ239" s="376"/>
      <c r="DR239" s="376"/>
      <c r="DS239" s="376"/>
      <c r="DT239" s="376"/>
      <c r="DU239" s="376"/>
      <c r="DV239" s="376"/>
      <c r="DW239" s="376"/>
      <c r="DX239" s="376"/>
      <c r="DY239" s="376"/>
      <c r="DZ239" s="376"/>
      <c r="EA239" s="376"/>
      <c r="EB239" s="376"/>
      <c r="EC239" s="376"/>
      <c r="ED239" s="376"/>
      <c r="EE239" s="376"/>
      <c r="EF239" s="376"/>
      <c r="EG239" s="376"/>
      <c r="EH239" s="376"/>
      <c r="EI239" s="376"/>
      <c r="EJ239" s="376"/>
      <c r="EK239" s="376"/>
      <c r="EL239" s="376"/>
      <c r="EM239" s="376"/>
      <c r="EN239" s="376"/>
      <c r="EO239" s="376"/>
      <c r="EP239" s="376"/>
      <c r="EQ239" s="376"/>
      <c r="ER239" s="376"/>
    </row>
    <row r="240" spans="1:148">
      <c r="A240" s="376"/>
      <c r="B240" s="376"/>
      <c r="C240" s="376"/>
      <c r="D240" s="376"/>
      <c r="E240" s="376"/>
      <c r="F240" s="376"/>
      <c r="G240" s="376"/>
      <c r="H240" s="376"/>
      <c r="I240" s="376"/>
      <c r="J240" s="376"/>
      <c r="K240" s="376"/>
      <c r="L240" s="376"/>
      <c r="M240" s="376"/>
      <c r="N240" s="376"/>
      <c r="O240" s="376"/>
      <c r="P240" s="376"/>
      <c r="Q240" s="376"/>
      <c r="R240" s="376"/>
      <c r="S240" s="376"/>
      <c r="T240" s="376"/>
      <c r="U240" s="376"/>
      <c r="V240" s="376"/>
      <c r="W240" s="376"/>
      <c r="X240" s="376"/>
      <c r="Y240" s="376"/>
      <c r="Z240" s="376"/>
      <c r="AA240" s="376"/>
      <c r="AB240" s="376"/>
      <c r="AC240" s="376"/>
      <c r="AD240" s="376"/>
      <c r="AE240" s="376"/>
      <c r="AF240" s="376"/>
      <c r="AG240" s="376"/>
      <c r="AH240" s="376"/>
      <c r="AI240" s="376"/>
      <c r="AJ240" s="376"/>
      <c r="AK240" s="376"/>
      <c r="AL240" s="376"/>
      <c r="AM240" s="376"/>
      <c r="AN240" s="376"/>
      <c r="AO240" s="376"/>
      <c r="AP240" s="376"/>
      <c r="AQ240" s="376"/>
      <c r="AR240" s="376"/>
      <c r="AS240" s="376"/>
      <c r="AT240" s="376"/>
      <c r="AU240" s="376"/>
      <c r="AV240" s="376"/>
      <c r="AW240" s="376"/>
      <c r="AX240" s="376"/>
      <c r="AY240" s="376"/>
      <c r="AZ240" s="376"/>
      <c r="BA240" s="376"/>
      <c r="BB240" s="376"/>
      <c r="BC240" s="376"/>
      <c r="BD240" s="376"/>
      <c r="BE240" s="376"/>
      <c r="BF240" s="376"/>
      <c r="BG240" s="376"/>
      <c r="BH240" s="376"/>
      <c r="BI240" s="376"/>
      <c r="BJ240" s="376"/>
      <c r="BK240" s="376"/>
      <c r="BL240" s="376"/>
      <c r="BM240" s="376"/>
      <c r="BN240" s="376"/>
      <c r="BO240" s="376"/>
      <c r="BP240" s="376"/>
      <c r="BQ240" s="376"/>
      <c r="BR240" s="376"/>
      <c r="BS240" s="376"/>
      <c r="BT240" s="376"/>
      <c r="BU240" s="376"/>
      <c r="BV240" s="376"/>
      <c r="BW240" s="376"/>
      <c r="BX240" s="376"/>
      <c r="BY240" s="376"/>
      <c r="BZ240" s="376"/>
      <c r="CA240" s="376"/>
      <c r="CB240" s="376"/>
      <c r="CC240" s="376"/>
      <c r="CD240" s="376"/>
      <c r="CE240" s="376"/>
      <c r="CF240" s="376"/>
      <c r="CG240" s="376"/>
      <c r="CH240" s="376"/>
      <c r="CI240" s="376"/>
      <c r="CJ240" s="376"/>
      <c r="CK240" s="376"/>
      <c r="CL240" s="376"/>
      <c r="CM240" s="376"/>
      <c r="CN240" s="376"/>
      <c r="CO240" s="376"/>
      <c r="CP240" s="376"/>
      <c r="CQ240" s="376"/>
      <c r="CR240" s="376"/>
      <c r="CS240" s="376"/>
      <c r="CT240" s="376"/>
      <c r="CU240" s="376"/>
      <c r="CV240" s="376"/>
      <c r="CW240" s="376"/>
      <c r="CX240" s="376"/>
      <c r="CY240" s="376"/>
      <c r="CZ240" s="376"/>
      <c r="DA240" s="376"/>
      <c r="DB240" s="376"/>
      <c r="DC240" s="376"/>
      <c r="DD240" s="376"/>
      <c r="DE240" s="376"/>
      <c r="DF240" s="376"/>
      <c r="DG240" s="376"/>
      <c r="DH240" s="376"/>
      <c r="DI240" s="376"/>
      <c r="DJ240" s="376"/>
      <c r="DK240" s="376"/>
      <c r="DL240" s="376"/>
      <c r="DM240" s="376"/>
      <c r="DN240" s="376"/>
      <c r="DO240" s="376"/>
      <c r="DP240" s="376"/>
      <c r="DQ240" s="376"/>
      <c r="DR240" s="376"/>
      <c r="DS240" s="376"/>
      <c r="DT240" s="376"/>
      <c r="DU240" s="376"/>
      <c r="DV240" s="376"/>
      <c r="DW240" s="376"/>
      <c r="DX240" s="376"/>
      <c r="DY240" s="376"/>
      <c r="DZ240" s="376"/>
      <c r="EA240" s="376"/>
      <c r="EB240" s="376"/>
      <c r="EC240" s="376"/>
      <c r="ED240" s="376"/>
      <c r="EE240" s="376"/>
      <c r="EF240" s="376"/>
      <c r="EG240" s="376"/>
      <c r="EH240" s="376"/>
      <c r="EI240" s="376"/>
      <c r="EJ240" s="376"/>
      <c r="EK240" s="376"/>
      <c r="EL240" s="376"/>
      <c r="EM240" s="376"/>
      <c r="EN240" s="376"/>
      <c r="EO240" s="376"/>
      <c r="EP240" s="376"/>
      <c r="EQ240" s="376"/>
      <c r="ER240" s="376"/>
    </row>
    <row r="241" spans="1:148">
      <c r="A241" s="376"/>
      <c r="B241" s="376"/>
      <c r="C241" s="376"/>
      <c r="D241" s="376"/>
      <c r="E241" s="376"/>
      <c r="F241" s="376"/>
      <c r="G241" s="376"/>
      <c r="H241" s="376"/>
      <c r="I241" s="376"/>
      <c r="J241" s="376"/>
      <c r="K241" s="376"/>
      <c r="L241" s="376"/>
      <c r="M241" s="376"/>
      <c r="N241" s="376"/>
      <c r="O241" s="376"/>
      <c r="P241" s="376"/>
      <c r="Q241" s="376"/>
      <c r="R241" s="376"/>
      <c r="S241" s="376"/>
      <c r="T241" s="376"/>
      <c r="U241" s="376"/>
      <c r="V241" s="376"/>
      <c r="W241" s="376"/>
      <c r="X241" s="376"/>
      <c r="Y241" s="376"/>
      <c r="Z241" s="376"/>
      <c r="AA241" s="376"/>
      <c r="AB241" s="376"/>
      <c r="AC241" s="376"/>
      <c r="AD241" s="376"/>
      <c r="AE241" s="376"/>
      <c r="AF241" s="376"/>
      <c r="AG241" s="376"/>
      <c r="AH241" s="376"/>
      <c r="AI241" s="376"/>
      <c r="AJ241" s="376"/>
      <c r="AK241" s="376"/>
      <c r="AL241" s="376"/>
      <c r="AM241" s="376"/>
      <c r="AN241" s="376"/>
      <c r="AO241" s="376"/>
      <c r="AP241" s="376"/>
      <c r="AQ241" s="376"/>
      <c r="AR241" s="376"/>
      <c r="AS241" s="376"/>
      <c r="AT241" s="376"/>
      <c r="AU241" s="376"/>
      <c r="AV241" s="376"/>
      <c r="AW241" s="376"/>
      <c r="AX241" s="376"/>
      <c r="AY241" s="376"/>
      <c r="AZ241" s="376"/>
      <c r="BA241" s="376"/>
      <c r="BB241" s="376"/>
      <c r="BC241" s="376"/>
      <c r="BD241" s="376"/>
      <c r="BE241" s="376"/>
      <c r="BF241" s="376"/>
      <c r="BG241" s="376"/>
      <c r="BH241" s="376"/>
      <c r="BI241" s="376"/>
      <c r="BJ241" s="376"/>
      <c r="BK241" s="376"/>
      <c r="BL241" s="376"/>
      <c r="BM241" s="376"/>
      <c r="BN241" s="376"/>
      <c r="BO241" s="376"/>
      <c r="BP241" s="376"/>
      <c r="BQ241" s="376"/>
      <c r="BR241" s="376"/>
      <c r="BS241" s="376"/>
      <c r="BT241" s="376"/>
      <c r="BU241" s="376"/>
      <c r="BV241" s="376"/>
      <c r="BW241" s="376"/>
      <c r="BX241" s="376"/>
      <c r="BY241" s="376"/>
      <c r="BZ241" s="376"/>
      <c r="CA241" s="376"/>
      <c r="CB241" s="376"/>
      <c r="CC241" s="376"/>
      <c r="CD241" s="376"/>
      <c r="CE241" s="376"/>
      <c r="CF241" s="376"/>
      <c r="CG241" s="376"/>
      <c r="CH241" s="376"/>
      <c r="CI241" s="376"/>
      <c r="CJ241" s="376"/>
      <c r="CK241" s="376"/>
      <c r="CL241" s="376"/>
      <c r="CM241" s="376"/>
      <c r="CN241" s="376"/>
      <c r="CO241" s="376"/>
      <c r="CP241" s="376"/>
      <c r="CQ241" s="376"/>
      <c r="CR241" s="376"/>
      <c r="CS241" s="376"/>
      <c r="CT241" s="376"/>
      <c r="CU241" s="376"/>
      <c r="CV241" s="376"/>
      <c r="CW241" s="376"/>
      <c r="CX241" s="376"/>
      <c r="CY241" s="376"/>
      <c r="CZ241" s="376"/>
      <c r="DA241" s="376"/>
      <c r="DB241" s="376"/>
      <c r="DC241" s="376"/>
      <c r="DD241" s="376"/>
      <c r="DE241" s="376"/>
      <c r="DF241" s="376"/>
      <c r="DG241" s="376"/>
      <c r="DH241" s="376"/>
      <c r="DI241" s="376"/>
      <c r="DJ241" s="376"/>
      <c r="DK241" s="376"/>
      <c r="DL241" s="376"/>
      <c r="DM241" s="376"/>
      <c r="DN241" s="376"/>
      <c r="DO241" s="376"/>
      <c r="DP241" s="376"/>
      <c r="DQ241" s="376"/>
      <c r="DR241" s="376"/>
      <c r="DS241" s="376"/>
      <c r="DT241" s="376"/>
      <c r="DU241" s="376"/>
      <c r="DV241" s="376"/>
      <c r="DW241" s="376"/>
      <c r="DX241" s="376"/>
      <c r="DY241" s="376"/>
      <c r="DZ241" s="376"/>
      <c r="EA241" s="376"/>
      <c r="EB241" s="376"/>
      <c r="EC241" s="376"/>
      <c r="ED241" s="376"/>
      <c r="EE241" s="376"/>
      <c r="EF241" s="376"/>
      <c r="EG241" s="376"/>
      <c r="EH241" s="376"/>
      <c r="EI241" s="376"/>
      <c r="EJ241" s="376"/>
      <c r="EK241" s="376"/>
      <c r="EL241" s="376"/>
      <c r="EM241" s="376"/>
      <c r="EN241" s="376"/>
      <c r="EO241" s="376"/>
      <c r="EP241" s="376"/>
      <c r="EQ241" s="376"/>
      <c r="ER241" s="376"/>
    </row>
    <row r="242" spans="1:148">
      <c r="A242" s="376"/>
      <c r="B242" s="376"/>
      <c r="C242" s="376"/>
      <c r="D242" s="376"/>
      <c r="E242" s="376"/>
      <c r="F242" s="376"/>
      <c r="G242" s="376"/>
      <c r="H242" s="376"/>
      <c r="I242" s="376"/>
      <c r="J242" s="376"/>
      <c r="K242" s="376"/>
      <c r="L242" s="376"/>
      <c r="M242" s="376"/>
      <c r="N242" s="376"/>
      <c r="O242" s="376"/>
      <c r="P242" s="376"/>
      <c r="Q242" s="376"/>
      <c r="R242" s="376"/>
      <c r="S242" s="376"/>
      <c r="T242" s="376"/>
      <c r="U242" s="376"/>
      <c r="V242" s="376"/>
      <c r="W242" s="376"/>
      <c r="X242" s="376"/>
      <c r="Y242" s="376"/>
      <c r="Z242" s="376"/>
      <c r="AA242" s="376"/>
      <c r="AB242" s="376"/>
      <c r="AC242" s="376"/>
      <c r="AD242" s="376"/>
      <c r="AE242" s="376"/>
      <c r="AF242" s="376"/>
      <c r="AG242" s="376"/>
      <c r="AH242" s="376"/>
      <c r="AI242" s="376"/>
      <c r="AJ242" s="376"/>
      <c r="AK242" s="376"/>
      <c r="AL242" s="376"/>
      <c r="AM242" s="376"/>
      <c r="AN242" s="376"/>
      <c r="AO242" s="376"/>
      <c r="AP242" s="376"/>
      <c r="AQ242" s="376"/>
      <c r="AR242" s="376"/>
      <c r="AS242" s="376"/>
      <c r="AT242" s="376"/>
      <c r="AU242" s="376"/>
      <c r="AV242" s="376"/>
      <c r="AW242" s="376"/>
      <c r="AX242" s="376"/>
      <c r="AY242" s="376"/>
      <c r="AZ242" s="376"/>
      <c r="BA242" s="376"/>
      <c r="BB242" s="376"/>
      <c r="BC242" s="376"/>
      <c r="BD242" s="376"/>
      <c r="BE242" s="376"/>
      <c r="BF242" s="376"/>
      <c r="BG242" s="376"/>
      <c r="BH242" s="376"/>
      <c r="BI242" s="376"/>
      <c r="BJ242" s="376"/>
      <c r="BK242" s="376"/>
      <c r="BL242" s="376"/>
      <c r="BM242" s="376"/>
      <c r="BN242" s="376"/>
      <c r="BO242" s="376"/>
      <c r="BP242" s="376"/>
      <c r="BQ242" s="376"/>
      <c r="BR242" s="376"/>
      <c r="BS242" s="376"/>
      <c r="BT242" s="376"/>
      <c r="BU242" s="376"/>
      <c r="BV242" s="376"/>
      <c r="BW242" s="376"/>
      <c r="BX242" s="376"/>
      <c r="BY242" s="376"/>
      <c r="BZ242" s="376"/>
      <c r="CA242" s="376"/>
      <c r="CB242" s="376"/>
      <c r="CC242" s="376"/>
      <c r="CD242" s="376"/>
      <c r="CE242" s="376"/>
      <c r="CF242" s="376"/>
      <c r="CG242" s="376"/>
      <c r="CH242" s="376"/>
      <c r="CI242" s="376"/>
      <c r="CJ242" s="376"/>
      <c r="CK242" s="376"/>
      <c r="CL242" s="376"/>
      <c r="CM242" s="376"/>
      <c r="CN242" s="376"/>
      <c r="CO242" s="376"/>
      <c r="CP242" s="376"/>
      <c r="CQ242" s="376"/>
      <c r="CR242" s="376"/>
      <c r="CS242" s="376"/>
      <c r="CT242" s="376"/>
      <c r="CU242" s="376"/>
      <c r="CV242" s="376"/>
      <c r="CW242" s="376"/>
      <c r="CX242" s="376"/>
      <c r="CY242" s="376"/>
      <c r="CZ242" s="376"/>
      <c r="DA242" s="376"/>
      <c r="DB242" s="376"/>
      <c r="DC242" s="376"/>
      <c r="DD242" s="376"/>
      <c r="DE242" s="376"/>
      <c r="DF242" s="376"/>
      <c r="DG242" s="376"/>
      <c r="DH242" s="376"/>
      <c r="DI242" s="376"/>
      <c r="DJ242" s="376"/>
      <c r="DK242" s="376"/>
      <c r="DL242" s="376"/>
      <c r="DM242" s="376"/>
      <c r="DN242" s="376"/>
      <c r="DO242" s="376"/>
      <c r="DP242" s="376"/>
      <c r="DQ242" s="376"/>
      <c r="DR242" s="376"/>
      <c r="DS242" s="376"/>
      <c r="DT242" s="376"/>
      <c r="DU242" s="376"/>
      <c r="DV242" s="376"/>
      <c r="DW242" s="376"/>
      <c r="DX242" s="376"/>
      <c r="DY242" s="376"/>
      <c r="DZ242" s="376"/>
      <c r="EA242" s="376"/>
      <c r="EB242" s="376"/>
      <c r="EC242" s="376"/>
      <c r="ED242" s="376"/>
      <c r="EE242" s="376"/>
      <c r="EF242" s="376"/>
      <c r="EG242" s="376"/>
      <c r="EH242" s="376"/>
      <c r="EI242" s="376"/>
      <c r="EJ242" s="376"/>
      <c r="EK242" s="376"/>
      <c r="EL242" s="376"/>
      <c r="EM242" s="376"/>
      <c r="EN242" s="376"/>
      <c r="EO242" s="376"/>
      <c r="EP242" s="376"/>
      <c r="EQ242" s="376"/>
      <c r="ER242" s="376"/>
    </row>
    <row r="243" spans="1:148">
      <c r="A243" s="376"/>
      <c r="B243" s="376"/>
      <c r="C243" s="376"/>
      <c r="D243" s="376"/>
      <c r="E243" s="376"/>
      <c r="F243" s="376"/>
      <c r="G243" s="376"/>
      <c r="H243" s="376"/>
      <c r="I243" s="376"/>
      <c r="J243" s="376"/>
      <c r="K243" s="376"/>
      <c r="L243" s="376"/>
      <c r="M243" s="376"/>
      <c r="N243" s="376"/>
      <c r="O243" s="376"/>
      <c r="P243" s="376"/>
      <c r="Q243" s="376"/>
      <c r="R243" s="376"/>
      <c r="S243" s="376"/>
      <c r="T243" s="376"/>
      <c r="U243" s="376"/>
      <c r="V243" s="376"/>
      <c r="W243" s="376"/>
      <c r="X243" s="376"/>
      <c r="Y243" s="376"/>
      <c r="Z243" s="376"/>
      <c r="AA243" s="376"/>
      <c r="AB243" s="376"/>
      <c r="AC243" s="376"/>
      <c r="AD243" s="376"/>
      <c r="AE243" s="376"/>
      <c r="AF243" s="376"/>
      <c r="AG243" s="376"/>
      <c r="AH243" s="376"/>
      <c r="AI243" s="376"/>
      <c r="AJ243" s="376"/>
      <c r="AK243" s="376"/>
      <c r="AL243" s="376"/>
      <c r="AM243" s="376"/>
      <c r="AN243" s="376"/>
      <c r="AO243" s="376"/>
      <c r="AP243" s="376"/>
      <c r="AQ243" s="376"/>
      <c r="AR243" s="376"/>
      <c r="AS243" s="376"/>
      <c r="AT243" s="376"/>
      <c r="AU243" s="376"/>
      <c r="AV243" s="376"/>
      <c r="AW243" s="376"/>
      <c r="AX243" s="376"/>
      <c r="AY243" s="376"/>
      <c r="AZ243" s="376"/>
      <c r="BA243" s="376"/>
      <c r="BB243" s="376"/>
      <c r="BC243" s="376"/>
      <c r="BD243" s="376"/>
      <c r="BE243" s="376"/>
      <c r="BF243" s="376"/>
      <c r="BG243" s="376"/>
      <c r="BH243" s="376"/>
      <c r="BI243" s="376"/>
      <c r="BJ243" s="376"/>
      <c r="BK243" s="376"/>
      <c r="BL243" s="376"/>
      <c r="BM243" s="376"/>
      <c r="BN243" s="376"/>
      <c r="BO243" s="376"/>
      <c r="BP243" s="376"/>
      <c r="BQ243" s="376"/>
      <c r="BR243" s="376"/>
      <c r="BS243" s="376"/>
      <c r="BT243" s="376"/>
      <c r="BU243" s="376"/>
      <c r="BV243" s="376"/>
      <c r="BW243" s="376"/>
      <c r="BX243" s="376"/>
      <c r="BY243" s="376"/>
      <c r="BZ243" s="376"/>
      <c r="CA243" s="376"/>
      <c r="CB243" s="376"/>
      <c r="CC243" s="376"/>
      <c r="CD243" s="376"/>
      <c r="CE243" s="376"/>
      <c r="CF243" s="376"/>
      <c r="CG243" s="376"/>
      <c r="CH243" s="376"/>
      <c r="CI243" s="376"/>
      <c r="CJ243" s="376"/>
      <c r="CK243" s="376"/>
      <c r="CL243" s="376"/>
      <c r="CM243" s="376"/>
      <c r="CN243" s="376"/>
      <c r="CO243" s="376"/>
      <c r="CP243" s="376"/>
      <c r="CQ243" s="376"/>
      <c r="CR243" s="376"/>
      <c r="CS243" s="376"/>
      <c r="CT243" s="376"/>
      <c r="CU243" s="376"/>
      <c r="CV243" s="376"/>
      <c r="CW243" s="376"/>
      <c r="CX243" s="376"/>
      <c r="CY243" s="376"/>
      <c r="CZ243" s="376"/>
      <c r="DA243" s="376"/>
      <c r="DB243" s="376"/>
      <c r="DC243" s="376"/>
      <c r="DD243" s="376"/>
      <c r="DE243" s="376"/>
      <c r="DF243" s="376"/>
      <c r="DG243" s="376"/>
      <c r="DH243" s="376"/>
      <c r="DI243" s="376"/>
      <c r="DJ243" s="376"/>
      <c r="DK243" s="376"/>
      <c r="DL243" s="376"/>
      <c r="DM243" s="376"/>
      <c r="DN243" s="376"/>
      <c r="DO243" s="376"/>
      <c r="DP243" s="376"/>
      <c r="DQ243" s="376"/>
      <c r="DR243" s="376"/>
      <c r="DS243" s="376"/>
      <c r="DT243" s="376"/>
      <c r="DU243" s="376"/>
      <c r="DV243" s="376"/>
      <c r="DW243" s="376"/>
      <c r="DX243" s="376"/>
      <c r="DY243" s="376"/>
      <c r="DZ243" s="376"/>
      <c r="EA243" s="376"/>
      <c r="EB243" s="376"/>
      <c r="EC243" s="376"/>
      <c r="ED243" s="376"/>
      <c r="EE243" s="376"/>
      <c r="EF243" s="376"/>
      <c r="EG243" s="376"/>
      <c r="EH243" s="376"/>
      <c r="EI243" s="376"/>
      <c r="EJ243" s="376"/>
      <c r="EK243" s="376"/>
      <c r="EL243" s="376"/>
      <c r="EM243" s="376"/>
      <c r="EN243" s="376"/>
      <c r="EO243" s="376"/>
      <c r="EP243" s="376"/>
      <c r="EQ243" s="376"/>
      <c r="ER243" s="376"/>
    </row>
    <row r="244" spans="1:148">
      <c r="A244" s="376"/>
      <c r="B244" s="376"/>
      <c r="C244" s="376"/>
      <c r="D244" s="376"/>
      <c r="E244" s="376"/>
      <c r="F244" s="376"/>
      <c r="G244" s="376"/>
      <c r="H244" s="376"/>
      <c r="I244" s="376"/>
      <c r="J244" s="376"/>
      <c r="K244" s="376"/>
      <c r="L244" s="376"/>
      <c r="M244" s="376"/>
      <c r="N244" s="376"/>
      <c r="O244" s="376"/>
      <c r="P244" s="376"/>
      <c r="Q244" s="376"/>
      <c r="R244" s="376"/>
      <c r="S244" s="376"/>
      <c r="T244" s="376"/>
      <c r="U244" s="376"/>
      <c r="V244" s="376"/>
      <c r="W244" s="376"/>
      <c r="X244" s="376"/>
      <c r="Y244" s="376"/>
      <c r="Z244" s="376"/>
      <c r="AA244" s="376"/>
      <c r="AB244" s="376"/>
      <c r="AC244" s="376"/>
      <c r="AD244" s="376"/>
      <c r="AE244" s="376"/>
      <c r="AF244" s="376"/>
      <c r="AG244" s="376"/>
      <c r="AH244" s="376"/>
      <c r="AI244" s="376"/>
      <c r="AJ244" s="376"/>
      <c r="AK244" s="376"/>
      <c r="AL244" s="376"/>
      <c r="AM244" s="376"/>
      <c r="AN244" s="376"/>
      <c r="AO244" s="376"/>
      <c r="AP244" s="376"/>
      <c r="AQ244" s="376"/>
      <c r="AR244" s="376"/>
      <c r="AS244" s="376"/>
      <c r="AT244" s="376"/>
      <c r="AU244" s="376"/>
      <c r="AV244" s="376"/>
      <c r="AW244" s="376"/>
      <c r="AX244" s="376"/>
      <c r="AY244" s="376"/>
      <c r="AZ244" s="376"/>
      <c r="BA244" s="376"/>
      <c r="BB244" s="376"/>
      <c r="BC244" s="376"/>
      <c r="BD244" s="376"/>
      <c r="BE244" s="376"/>
      <c r="BF244" s="376"/>
      <c r="BG244" s="376"/>
      <c r="BH244" s="376"/>
      <c r="BI244" s="376"/>
      <c r="BJ244" s="376"/>
      <c r="BK244" s="376"/>
      <c r="BL244" s="376"/>
      <c r="BM244" s="376"/>
      <c r="BN244" s="376"/>
      <c r="BO244" s="376"/>
      <c r="BP244" s="376"/>
      <c r="BQ244" s="376"/>
      <c r="BR244" s="376"/>
      <c r="BS244" s="376"/>
      <c r="BT244" s="376"/>
      <c r="BU244" s="376"/>
      <c r="BV244" s="376"/>
      <c r="BW244" s="376"/>
      <c r="BX244" s="376"/>
      <c r="BY244" s="376"/>
      <c r="BZ244" s="376"/>
      <c r="CA244" s="376"/>
      <c r="CB244" s="376"/>
      <c r="CC244" s="376"/>
      <c r="CD244" s="376"/>
      <c r="CE244" s="376"/>
      <c r="CF244" s="376"/>
      <c r="CG244" s="376"/>
      <c r="CH244" s="376"/>
      <c r="CI244" s="376"/>
      <c r="CJ244" s="376"/>
      <c r="CK244" s="376"/>
      <c r="CL244" s="376"/>
      <c r="CM244" s="376"/>
      <c r="CN244" s="376"/>
      <c r="CO244" s="376"/>
      <c r="CP244" s="376"/>
      <c r="CQ244" s="376"/>
      <c r="CR244" s="376"/>
      <c r="CS244" s="376"/>
      <c r="CT244" s="376"/>
      <c r="CU244" s="376"/>
      <c r="CV244" s="376"/>
      <c r="CW244" s="376"/>
      <c r="CX244" s="376"/>
      <c r="CY244" s="376"/>
      <c r="CZ244" s="376"/>
      <c r="DA244" s="376"/>
      <c r="DB244" s="376"/>
      <c r="DC244" s="376"/>
      <c r="DD244" s="376"/>
      <c r="DE244" s="376"/>
      <c r="DF244" s="376"/>
      <c r="DG244" s="376"/>
      <c r="DH244" s="376"/>
      <c r="DI244" s="376"/>
      <c r="DJ244" s="376"/>
      <c r="DK244" s="376"/>
      <c r="DL244" s="376"/>
      <c r="DM244" s="376"/>
      <c r="DN244" s="376"/>
      <c r="DO244" s="376"/>
      <c r="DP244" s="376"/>
      <c r="DQ244" s="376"/>
      <c r="DR244" s="376"/>
      <c r="DS244" s="376"/>
      <c r="DT244" s="376"/>
      <c r="DU244" s="376"/>
      <c r="DV244" s="376"/>
      <c r="DW244" s="376"/>
      <c r="DX244" s="376"/>
      <c r="DY244" s="376"/>
      <c r="DZ244" s="376"/>
      <c r="EA244" s="376"/>
      <c r="EB244" s="376"/>
      <c r="EC244" s="376"/>
      <c r="ED244" s="376"/>
      <c r="EE244" s="376"/>
      <c r="EF244" s="376"/>
      <c r="EG244" s="376"/>
      <c r="EH244" s="376"/>
      <c r="EI244" s="376"/>
      <c r="EJ244" s="376"/>
      <c r="EK244" s="376"/>
      <c r="EL244" s="376"/>
      <c r="EM244" s="376"/>
      <c r="EN244" s="376"/>
      <c r="EO244" s="376"/>
      <c r="EP244" s="376"/>
      <c r="EQ244" s="376"/>
      <c r="ER244" s="376"/>
    </row>
    <row r="245" spans="1:148">
      <c r="A245" s="376"/>
      <c r="B245" s="376"/>
      <c r="C245" s="376"/>
      <c r="D245" s="376"/>
      <c r="E245" s="376"/>
      <c r="F245" s="376"/>
      <c r="G245" s="376"/>
      <c r="H245" s="376"/>
      <c r="I245" s="376"/>
      <c r="J245" s="376"/>
      <c r="K245" s="376"/>
      <c r="L245" s="376"/>
      <c r="M245" s="376"/>
      <c r="N245" s="376"/>
      <c r="O245" s="376"/>
      <c r="P245" s="376"/>
      <c r="Q245" s="376"/>
      <c r="R245" s="376"/>
      <c r="S245" s="376"/>
      <c r="T245" s="376"/>
      <c r="U245" s="376"/>
      <c r="V245" s="376"/>
      <c r="W245" s="376"/>
      <c r="X245" s="376"/>
      <c r="Y245" s="376"/>
      <c r="Z245" s="376"/>
      <c r="AA245" s="376"/>
      <c r="AB245" s="376"/>
      <c r="AC245" s="376"/>
      <c r="AD245" s="376"/>
      <c r="AE245" s="376"/>
      <c r="AF245" s="376"/>
      <c r="AG245" s="376"/>
      <c r="AH245" s="376"/>
      <c r="AI245" s="376"/>
      <c r="AJ245" s="376"/>
      <c r="AK245" s="376"/>
      <c r="AL245" s="376"/>
      <c r="AM245" s="376"/>
      <c r="AN245" s="376"/>
      <c r="AO245" s="376"/>
      <c r="AP245" s="376"/>
      <c r="AQ245" s="376"/>
      <c r="AR245" s="376"/>
      <c r="AS245" s="376"/>
      <c r="AT245" s="376"/>
      <c r="AU245" s="376"/>
      <c r="AV245" s="376"/>
      <c r="AW245" s="376"/>
      <c r="AX245" s="376"/>
      <c r="AY245" s="376"/>
      <c r="AZ245" s="376"/>
      <c r="BA245" s="376"/>
      <c r="BB245" s="376"/>
      <c r="BC245" s="376"/>
      <c r="BD245" s="376"/>
      <c r="BE245" s="376"/>
      <c r="BF245" s="376"/>
      <c r="BG245" s="376"/>
      <c r="BH245" s="376"/>
      <c r="BI245" s="376"/>
      <c r="BJ245" s="376"/>
      <c r="BK245" s="376"/>
      <c r="BL245" s="376"/>
      <c r="BM245" s="376"/>
      <c r="BN245" s="376"/>
      <c r="BO245" s="376"/>
      <c r="BP245" s="376"/>
      <c r="BQ245" s="376"/>
      <c r="BR245" s="376"/>
      <c r="BS245" s="376"/>
      <c r="BT245" s="376"/>
      <c r="BU245" s="376"/>
      <c r="BV245" s="376"/>
      <c r="BW245" s="376"/>
      <c r="BX245" s="376"/>
      <c r="BY245" s="376"/>
      <c r="BZ245" s="376"/>
      <c r="CA245" s="376"/>
      <c r="CB245" s="376"/>
      <c r="CC245" s="376"/>
      <c r="CD245" s="376"/>
      <c r="CE245" s="376"/>
      <c r="CF245" s="376"/>
      <c r="CG245" s="376"/>
      <c r="CH245" s="376"/>
      <c r="CI245" s="376"/>
      <c r="CJ245" s="376"/>
      <c r="CK245" s="376"/>
      <c r="CL245" s="376"/>
      <c r="CM245" s="376"/>
      <c r="CN245" s="376"/>
      <c r="CO245" s="376"/>
      <c r="CP245" s="376"/>
      <c r="CQ245" s="376"/>
      <c r="CR245" s="376"/>
      <c r="CS245" s="376"/>
      <c r="CT245" s="376"/>
      <c r="CU245" s="376"/>
      <c r="CV245" s="376"/>
      <c r="CW245" s="376"/>
      <c r="CX245" s="376"/>
      <c r="CY245" s="376"/>
      <c r="CZ245" s="376"/>
      <c r="DA245" s="376"/>
      <c r="DB245" s="376"/>
      <c r="DC245" s="376"/>
      <c r="DD245" s="376"/>
      <c r="DE245" s="376"/>
      <c r="DF245" s="376"/>
      <c r="DG245" s="376"/>
      <c r="DH245" s="376"/>
      <c r="DI245" s="376"/>
      <c r="DJ245" s="376"/>
      <c r="DK245" s="376"/>
      <c r="DL245" s="376"/>
      <c r="DM245" s="376"/>
      <c r="DN245" s="376"/>
      <c r="DO245" s="376"/>
      <c r="DP245" s="376"/>
      <c r="DQ245" s="376"/>
      <c r="DR245" s="376"/>
      <c r="DS245" s="376"/>
      <c r="DT245" s="376"/>
      <c r="DU245" s="376"/>
      <c r="DV245" s="376"/>
      <c r="DW245" s="376"/>
      <c r="DX245" s="376"/>
      <c r="DY245" s="376"/>
      <c r="DZ245" s="376"/>
      <c r="EA245" s="376"/>
      <c r="EB245" s="376"/>
      <c r="EC245" s="376"/>
      <c r="ED245" s="376"/>
      <c r="EE245" s="376"/>
      <c r="EF245" s="376"/>
      <c r="EG245" s="376"/>
      <c r="EH245" s="376"/>
      <c r="EI245" s="376"/>
      <c r="EJ245" s="376"/>
      <c r="EK245" s="376"/>
      <c r="EL245" s="376"/>
      <c r="EM245" s="376"/>
      <c r="EN245" s="376"/>
      <c r="EO245" s="376"/>
      <c r="EP245" s="376"/>
      <c r="EQ245" s="376"/>
      <c r="ER245" s="376"/>
    </row>
  </sheetData>
  <phoneticPr fontId="5"/>
  <printOptions horizontalCentered="1" verticalCentered="1"/>
  <pageMargins left="0.78740157480314965" right="0.78740157480314965" top="0.98425196850393704" bottom="0.98425196850393704" header="0.51181102362204722" footer="0.51181102362204722"/>
  <pageSetup paperSize="8" scale="83" fitToWidth="8" fitToHeight="2" orientation="landscape" r:id="rId1"/>
  <headerFooter alignWithMargins="0"/>
  <rowBreaks count="1" manualBreakCount="1">
    <brk id="57" max="147" man="1"/>
  </rowBreaks>
  <colBreaks count="7" manualBreakCount="7">
    <brk id="22" min="1" max="107" man="1"/>
    <brk id="40" min="1" max="107" man="1"/>
    <brk id="58" min="1" max="107" man="1"/>
    <brk id="76" min="1" max="107" man="1"/>
    <brk id="94" min="1" max="107" man="1"/>
    <brk id="112" min="1" max="107" man="1"/>
    <brk id="130" min="1" max="107" man="1"/>
  </colBreaks>
</worksheet>
</file>

<file path=xl/worksheets/sheet8.xml><?xml version="1.0" encoding="utf-8"?>
<worksheet xmlns="http://schemas.openxmlformats.org/spreadsheetml/2006/main" xmlns:r="http://schemas.openxmlformats.org/officeDocument/2006/relationships">
  <sheetPr>
    <tabColor rgb="FFFF0000"/>
    <pageSetUpPr fitToPage="1"/>
  </sheetPr>
  <dimension ref="B2:Q43"/>
  <sheetViews>
    <sheetView topLeftCell="A13" zoomScaleSheetLayoutView="69" workbookViewId="0">
      <selection activeCell="G13" sqref="G13"/>
    </sheetView>
  </sheetViews>
  <sheetFormatPr defaultRowHeight="18" customHeight="1"/>
  <cols>
    <col min="1" max="1" width="3.75" style="31" customWidth="1"/>
    <col min="2" max="2" width="15.5" style="31" customWidth="1"/>
    <col min="3" max="5" width="13.625" style="31" customWidth="1"/>
    <col min="6" max="6" width="14.25" style="31" customWidth="1"/>
    <col min="7" max="7" width="13.625" style="31" customWidth="1"/>
    <col min="8" max="8" width="14.25" style="31" customWidth="1"/>
    <col min="9" max="16" width="13.625" style="31" customWidth="1"/>
    <col min="17" max="17" width="12.625" style="31" customWidth="1"/>
    <col min="18" max="16384" width="9" style="31"/>
  </cols>
  <sheetData>
    <row r="2" spans="2:17" s="46" customFormat="1" ht="22.5" customHeight="1">
      <c r="B2" s="778" t="s">
        <v>1476</v>
      </c>
      <c r="D2" s="48"/>
      <c r="E2" s="48"/>
      <c r="F2" s="48"/>
      <c r="H2" s="89"/>
      <c r="I2" s="47"/>
    </row>
    <row r="3" spans="2:17" s="46" customFormat="1" ht="18" customHeight="1">
      <c r="B3" s="49"/>
      <c r="D3" s="48"/>
      <c r="E3" s="48"/>
      <c r="F3" s="48"/>
      <c r="H3" s="47"/>
      <c r="I3" s="47"/>
    </row>
    <row r="4" spans="2:17" s="32" customFormat="1" ht="18" customHeight="1" thickBot="1">
      <c r="B4" s="45" t="s">
        <v>333</v>
      </c>
    </row>
    <row r="5" spans="2:17" s="30" customFormat="1" ht="54.75" customHeight="1" thickBot="1">
      <c r="B5" s="44" t="s">
        <v>342</v>
      </c>
      <c r="C5" s="43" t="s">
        <v>345</v>
      </c>
      <c r="D5" s="42" t="s">
        <v>344</v>
      </c>
      <c r="E5" s="42" t="s">
        <v>368</v>
      </c>
      <c r="F5" s="43" t="s">
        <v>339</v>
      </c>
      <c r="G5" s="42" t="s">
        <v>338</v>
      </c>
      <c r="H5" s="803" t="s">
        <v>1044</v>
      </c>
      <c r="I5" s="873" t="s">
        <v>337</v>
      </c>
      <c r="J5" s="803" t="s">
        <v>1151</v>
      </c>
      <c r="K5" s="878" t="s">
        <v>1152</v>
      </c>
    </row>
    <row r="6" spans="2:17" s="32" customFormat="1" ht="18" customHeight="1">
      <c r="B6" s="40"/>
      <c r="C6" s="39"/>
      <c r="D6" s="39"/>
      <c r="E6" s="825"/>
      <c r="F6" s="39"/>
      <c r="G6" s="825"/>
      <c r="H6" s="869">
        <v>0</v>
      </c>
      <c r="I6" s="874">
        <f>+H6-G6</f>
        <v>0</v>
      </c>
      <c r="J6" s="869"/>
      <c r="K6" s="879">
        <f>+H6-J6</f>
        <v>0</v>
      </c>
    </row>
    <row r="7" spans="2:17" s="32" customFormat="1" ht="18" customHeight="1">
      <c r="B7" s="1500" t="s">
        <v>1301</v>
      </c>
      <c r="C7" s="37"/>
      <c r="D7" s="1753">
        <f>[2]売却可能資産!$AQ$992</f>
        <v>8065251.8200000003</v>
      </c>
      <c r="E7" s="826"/>
      <c r="F7" s="37"/>
      <c r="G7" s="826"/>
      <c r="H7" s="870">
        <f>ROUND(D7*E7/1000,0)</f>
        <v>0</v>
      </c>
      <c r="I7" s="875">
        <f>+H7-G7</f>
        <v>0</v>
      </c>
      <c r="J7" s="870"/>
      <c r="K7" s="880">
        <f>+H7-J7</f>
        <v>0</v>
      </c>
    </row>
    <row r="8" spans="2:17" s="32" customFormat="1" ht="18" customHeight="1">
      <c r="B8" s="38"/>
      <c r="C8" s="37"/>
      <c r="D8" s="37"/>
      <c r="E8" s="826"/>
      <c r="F8" s="37"/>
      <c r="G8" s="826"/>
      <c r="H8" s="870">
        <f>ROUND(D8*E8/1000,0)</f>
        <v>0</v>
      </c>
      <c r="I8" s="875">
        <f>+H8-G8</f>
        <v>0</v>
      </c>
      <c r="J8" s="870"/>
      <c r="K8" s="880">
        <f>+H8-J8</f>
        <v>0</v>
      </c>
    </row>
    <row r="9" spans="2:17" s="32" customFormat="1" ht="18" customHeight="1">
      <c r="B9" s="38"/>
      <c r="C9" s="37"/>
      <c r="D9" s="37"/>
      <c r="E9" s="826"/>
      <c r="F9" s="37"/>
      <c r="G9" s="826"/>
      <c r="H9" s="870">
        <f>ROUND(D9*E9/1000,0)</f>
        <v>0</v>
      </c>
      <c r="I9" s="875">
        <f>+H9-G9</f>
        <v>0</v>
      </c>
      <c r="J9" s="870"/>
      <c r="K9" s="880">
        <f>+H9-J9</f>
        <v>0</v>
      </c>
    </row>
    <row r="10" spans="2:17" s="32" customFormat="1" ht="18" customHeight="1">
      <c r="B10" s="36"/>
      <c r="C10" s="35"/>
      <c r="D10" s="35"/>
      <c r="E10" s="827"/>
      <c r="F10" s="35"/>
      <c r="G10" s="827"/>
      <c r="H10" s="871">
        <f>ROUND(D10*E10/1000,0)</f>
        <v>0</v>
      </c>
      <c r="I10" s="876">
        <f>+H10-G10</f>
        <v>0</v>
      </c>
      <c r="J10" s="871"/>
      <c r="K10" s="881">
        <f>+H10-J10</f>
        <v>0</v>
      </c>
    </row>
    <row r="11" spans="2:17" s="32" customFormat="1" ht="18" customHeight="1" thickBot="1">
      <c r="B11" s="34" t="s">
        <v>336</v>
      </c>
      <c r="C11" s="33" t="s">
        <v>335</v>
      </c>
      <c r="D11" s="810">
        <f>SUM(D6:D10)</f>
        <v>8065251.8200000003</v>
      </c>
      <c r="E11" s="830" t="s">
        <v>335</v>
      </c>
      <c r="F11" s="33" t="s">
        <v>335</v>
      </c>
      <c r="G11" s="828">
        <f>SUM(G6:G10)</f>
        <v>0</v>
      </c>
      <c r="H11" s="872">
        <f>[2]売却可能資産!$CZ$993</f>
        <v>490592</v>
      </c>
      <c r="I11" s="877">
        <f>SUM(I6:I10)</f>
        <v>0</v>
      </c>
      <c r="J11" s="872">
        <v>490592</v>
      </c>
      <c r="K11" s="882">
        <f>SUM(K6:K10)</f>
        <v>0</v>
      </c>
    </row>
    <row r="12" spans="2:17" s="32" customFormat="1" ht="18" customHeight="1">
      <c r="H12" s="684" t="s">
        <v>388</v>
      </c>
    </row>
    <row r="13" spans="2:17" s="32" customFormat="1" ht="18" customHeight="1"/>
    <row r="14" spans="2:17" s="32" customFormat="1" ht="18" customHeight="1" thickBot="1">
      <c r="B14" s="45" t="s">
        <v>1064</v>
      </c>
    </row>
    <row r="15" spans="2:17" s="32" customFormat="1" ht="54.75" customHeight="1" thickBot="1">
      <c r="B15" s="133" t="s">
        <v>343</v>
      </c>
      <c r="C15" s="42" t="s">
        <v>342</v>
      </c>
      <c r="D15" s="42" t="s">
        <v>382</v>
      </c>
      <c r="E15" s="42" t="s">
        <v>341</v>
      </c>
      <c r="F15" s="42" t="s">
        <v>340</v>
      </c>
      <c r="G15" s="42" t="s">
        <v>339</v>
      </c>
      <c r="H15" s="42" t="s">
        <v>1111</v>
      </c>
      <c r="I15" s="42" t="s">
        <v>1045</v>
      </c>
      <c r="J15" s="803" t="s">
        <v>381</v>
      </c>
      <c r="K15" s="42" t="s">
        <v>385</v>
      </c>
      <c r="L15" s="803" t="s">
        <v>1129</v>
      </c>
      <c r="M15" s="42" t="s">
        <v>1044</v>
      </c>
      <c r="N15" s="42" t="s">
        <v>1041</v>
      </c>
      <c r="O15" s="803" t="s">
        <v>1151</v>
      </c>
      <c r="P15" s="803" t="s">
        <v>1152</v>
      </c>
      <c r="Q15" s="41" t="s">
        <v>383</v>
      </c>
    </row>
    <row r="16" spans="2:17" s="32" customFormat="1" ht="18" customHeight="1">
      <c r="B16" s="40"/>
      <c r="C16" s="39"/>
      <c r="D16" s="39"/>
      <c r="E16" s="39"/>
      <c r="F16" s="39"/>
      <c r="G16" s="39"/>
      <c r="H16" s="825"/>
      <c r="I16" s="127"/>
      <c r="J16" s="127"/>
      <c r="K16" s="130"/>
      <c r="L16" s="823"/>
      <c r="M16" s="804">
        <f>IF($J16&gt;=$I16,0,$H16*$K16-$H16*1/$I16*$J16*$K16)</f>
        <v>0</v>
      </c>
      <c r="N16" s="823">
        <f>M16-L16</f>
        <v>0</v>
      </c>
      <c r="O16" s="869"/>
      <c r="P16" s="869">
        <f>+M16-O16</f>
        <v>0</v>
      </c>
      <c r="Q16" s="121"/>
    </row>
    <row r="17" spans="2:17" s="32" customFormat="1" ht="18" customHeight="1">
      <c r="B17" s="38"/>
      <c r="C17" s="37"/>
      <c r="D17" s="37"/>
      <c r="E17" s="37"/>
      <c r="F17" s="37"/>
      <c r="G17" s="37"/>
      <c r="H17" s="826"/>
      <c r="I17" s="128"/>
      <c r="J17" s="128"/>
      <c r="K17" s="132"/>
      <c r="L17" s="823"/>
      <c r="M17" s="804">
        <f>IF($J17&gt;=$I17,0,$H17*$K17-$H17*1/$I17*$J17*$K17)</f>
        <v>0</v>
      </c>
      <c r="N17" s="823">
        <f>M17-L17</f>
        <v>0</v>
      </c>
      <c r="O17" s="870"/>
      <c r="P17" s="870">
        <f>+M17-O17</f>
        <v>0</v>
      </c>
      <c r="Q17" s="122"/>
    </row>
    <row r="18" spans="2:17" s="32" customFormat="1" ht="18" customHeight="1">
      <c r="B18" s="38"/>
      <c r="C18" s="37"/>
      <c r="D18" s="37"/>
      <c r="E18" s="37"/>
      <c r="F18" s="37"/>
      <c r="G18" s="37"/>
      <c r="H18" s="826"/>
      <c r="I18" s="128"/>
      <c r="J18" s="128"/>
      <c r="K18" s="132"/>
      <c r="L18" s="823"/>
      <c r="M18" s="804">
        <f>IF($J18&gt;=$I18,0,$H18*$K18-$H18*1/$I18*$J18*$K18)</f>
        <v>0</v>
      </c>
      <c r="N18" s="823">
        <f>M18-L18</f>
        <v>0</v>
      </c>
      <c r="O18" s="870"/>
      <c r="P18" s="870">
        <f>+M18-O18</f>
        <v>0</v>
      </c>
      <c r="Q18" s="122"/>
    </row>
    <row r="19" spans="2:17" s="32" customFormat="1" ht="18" customHeight="1">
      <c r="B19" s="38"/>
      <c r="C19" s="37"/>
      <c r="D19" s="37"/>
      <c r="E19" s="37"/>
      <c r="F19" s="37"/>
      <c r="G19" s="37"/>
      <c r="H19" s="826"/>
      <c r="I19" s="128"/>
      <c r="J19" s="128"/>
      <c r="K19" s="132"/>
      <c r="L19" s="823"/>
      <c r="M19" s="804">
        <f>IF($J19&gt;=$I19,0,$H19*$K19-$H19*1/$I19*$J19*$K19)</f>
        <v>0</v>
      </c>
      <c r="N19" s="823">
        <f>M19-L19</f>
        <v>0</v>
      </c>
      <c r="O19" s="870"/>
      <c r="P19" s="870">
        <f>+M19-O19</f>
        <v>0</v>
      </c>
      <c r="Q19" s="122"/>
    </row>
    <row r="20" spans="2:17" s="32" customFormat="1" ht="18" customHeight="1">
      <c r="B20" s="36"/>
      <c r="C20" s="35"/>
      <c r="D20" s="35"/>
      <c r="E20" s="35"/>
      <c r="F20" s="35"/>
      <c r="G20" s="35"/>
      <c r="H20" s="827"/>
      <c r="I20" s="129"/>
      <c r="J20" s="129"/>
      <c r="K20" s="131"/>
      <c r="L20" s="823"/>
      <c r="M20" s="804">
        <f>IF($J20&gt;=$I20,0,$H20*$K20-$H20*1/$I20*$J20*$K20)</f>
        <v>0</v>
      </c>
      <c r="N20" s="823">
        <f>M20-L20</f>
        <v>0</v>
      </c>
      <c r="O20" s="871"/>
      <c r="P20" s="885">
        <f>+M20-O20</f>
        <v>0</v>
      </c>
      <c r="Q20" s="123"/>
    </row>
    <row r="21" spans="2:17" s="32" customFormat="1" ht="18" customHeight="1" thickBot="1">
      <c r="B21" s="34" t="s">
        <v>336</v>
      </c>
      <c r="C21" s="802" t="s">
        <v>1130</v>
      </c>
      <c r="D21" s="810">
        <f>SUM(D16:D20)</f>
        <v>0</v>
      </c>
      <c r="E21" s="802" t="s">
        <v>1130</v>
      </c>
      <c r="F21" s="802" t="s">
        <v>1130</v>
      </c>
      <c r="G21" s="802" t="s">
        <v>1130</v>
      </c>
      <c r="H21" s="828">
        <f>SUM(H16:H20)</f>
        <v>0</v>
      </c>
      <c r="I21" s="802" t="s">
        <v>1130</v>
      </c>
      <c r="J21" s="802" t="s">
        <v>1130</v>
      </c>
      <c r="K21" s="831" t="s">
        <v>335</v>
      </c>
      <c r="L21" s="883">
        <f t="shared" ref="L21:Q21" si="0">SUM(L16:L20)</f>
        <v>0</v>
      </c>
      <c r="M21" s="126">
        <f t="shared" si="0"/>
        <v>0</v>
      </c>
      <c r="N21" s="124">
        <f t="shared" si="0"/>
        <v>0</v>
      </c>
      <c r="O21" s="872">
        <f t="shared" si="0"/>
        <v>0</v>
      </c>
      <c r="P21" s="872">
        <f t="shared" si="0"/>
        <v>0</v>
      </c>
      <c r="Q21" s="125">
        <f t="shared" si="0"/>
        <v>0</v>
      </c>
    </row>
    <row r="22" spans="2:17" s="32" customFormat="1" ht="18" customHeight="1">
      <c r="L22" s="684" t="s">
        <v>388</v>
      </c>
      <c r="N22" s="684"/>
    </row>
    <row r="23" spans="2:17" s="32" customFormat="1" ht="18" customHeight="1"/>
    <row r="24" spans="2:17" s="32" customFormat="1" ht="18" customHeight="1" thickBot="1">
      <c r="B24" s="45" t="s">
        <v>387</v>
      </c>
    </row>
    <row r="25" spans="2:17" s="32" customFormat="1" ht="54.75" customHeight="1" thickBot="1">
      <c r="B25" s="133" t="s">
        <v>343</v>
      </c>
      <c r="C25" s="42" t="s">
        <v>342</v>
      </c>
      <c r="D25" s="42" t="s">
        <v>382</v>
      </c>
      <c r="E25" s="42" t="s">
        <v>341</v>
      </c>
      <c r="F25" s="42" t="s">
        <v>340</v>
      </c>
      <c r="G25" s="42" t="s">
        <v>339</v>
      </c>
      <c r="H25" s="803" t="s">
        <v>338</v>
      </c>
      <c r="I25" s="803" t="s">
        <v>384</v>
      </c>
      <c r="J25" s="803" t="s">
        <v>1112</v>
      </c>
      <c r="K25" s="42" t="s">
        <v>381</v>
      </c>
      <c r="L25" s="805" t="s">
        <v>386</v>
      </c>
      <c r="M25" s="803" t="s">
        <v>1129</v>
      </c>
      <c r="N25" s="42" t="s">
        <v>1044</v>
      </c>
      <c r="O25" s="873" t="s">
        <v>1041</v>
      </c>
      <c r="P25" s="803" t="s">
        <v>1151</v>
      </c>
      <c r="Q25" s="878" t="s">
        <v>1152</v>
      </c>
    </row>
    <row r="26" spans="2:17" s="32" customFormat="1" ht="18" customHeight="1">
      <c r="B26" s="40"/>
      <c r="C26" s="39"/>
      <c r="D26" s="39"/>
      <c r="E26" s="39"/>
      <c r="F26" s="39"/>
      <c r="G26" s="39"/>
      <c r="H26" s="806"/>
      <c r="I26" s="806"/>
      <c r="J26" s="39"/>
      <c r="K26" s="127"/>
      <c r="L26" s="829"/>
      <c r="M26" s="823"/>
      <c r="N26" s="807">
        <f>IF(K26&gt;=J26,0,D26*ROUND(L26/1000,0)*(1-1/J26*K26))</f>
        <v>0</v>
      </c>
      <c r="O26" s="884">
        <f>N26-M26</f>
        <v>0</v>
      </c>
      <c r="P26" s="869"/>
      <c r="Q26" s="879">
        <f>+N26-P26</f>
        <v>0</v>
      </c>
    </row>
    <row r="27" spans="2:17" s="32" customFormat="1" ht="18" customHeight="1">
      <c r="B27" s="38"/>
      <c r="C27" s="37"/>
      <c r="D27" s="37"/>
      <c r="E27" s="37"/>
      <c r="F27" s="37"/>
      <c r="G27" s="37"/>
      <c r="H27" s="808"/>
      <c r="I27" s="808"/>
      <c r="J27" s="37"/>
      <c r="K27" s="128"/>
      <c r="L27" s="826"/>
      <c r="M27" s="823"/>
      <c r="N27" s="807">
        <f>IF(K27&gt;=J27,0,D27*ROUND(L27/1000,0)*(1-1/J27*K27))</f>
        <v>0</v>
      </c>
      <c r="O27" s="884">
        <f>N27-M27</f>
        <v>0</v>
      </c>
      <c r="P27" s="870"/>
      <c r="Q27" s="880">
        <f>+N27-P27</f>
        <v>0</v>
      </c>
    </row>
    <row r="28" spans="2:17" s="32" customFormat="1" ht="18" customHeight="1">
      <c r="B28" s="38"/>
      <c r="C28" s="37"/>
      <c r="D28" s="37"/>
      <c r="E28" s="37"/>
      <c r="F28" s="37"/>
      <c r="G28" s="37"/>
      <c r="H28" s="808"/>
      <c r="I28" s="808"/>
      <c r="J28" s="37"/>
      <c r="K28" s="128"/>
      <c r="L28" s="826"/>
      <c r="M28" s="823"/>
      <c r="N28" s="807">
        <f>IF(K28&gt;=J28,0,D28*ROUND(L28/1000,0)*(1-1/J28*K28))</f>
        <v>0</v>
      </c>
      <c r="O28" s="884">
        <f>N28-M28</f>
        <v>0</v>
      </c>
      <c r="P28" s="870"/>
      <c r="Q28" s="880">
        <f>+N28-P28</f>
        <v>0</v>
      </c>
    </row>
    <row r="29" spans="2:17" s="32" customFormat="1" ht="18" customHeight="1">
      <c r="B29" s="38"/>
      <c r="C29" s="37"/>
      <c r="D29" s="37"/>
      <c r="E29" s="37"/>
      <c r="F29" s="37"/>
      <c r="G29" s="37"/>
      <c r="H29" s="808"/>
      <c r="I29" s="808"/>
      <c r="J29" s="37"/>
      <c r="K29" s="128"/>
      <c r="L29" s="826"/>
      <c r="M29" s="823"/>
      <c r="N29" s="807">
        <f>IF(K29&gt;=J29,0,D29*ROUND(L29/1000,0)*(1-1/J29*K29))</f>
        <v>0</v>
      </c>
      <c r="O29" s="884">
        <f>N29-M29</f>
        <v>0</v>
      </c>
      <c r="P29" s="870"/>
      <c r="Q29" s="880">
        <f>+N29-P29</f>
        <v>0</v>
      </c>
    </row>
    <row r="30" spans="2:17" s="32" customFormat="1" ht="18" customHeight="1">
      <c r="B30" s="36"/>
      <c r="C30" s="35"/>
      <c r="D30" s="35"/>
      <c r="E30" s="35"/>
      <c r="F30" s="35"/>
      <c r="G30" s="35"/>
      <c r="H30" s="809"/>
      <c r="I30" s="809"/>
      <c r="J30" s="35"/>
      <c r="K30" s="129"/>
      <c r="L30" s="832"/>
      <c r="M30" s="823"/>
      <c r="N30" s="807">
        <f>IF(K30&gt;=J30,0,D30*ROUND(L30/1000,0)*(1-1/J30*K30))</f>
        <v>0</v>
      </c>
      <c r="O30" s="884">
        <f>N30-M30</f>
        <v>0</v>
      </c>
      <c r="P30" s="871"/>
      <c r="Q30" s="881">
        <f>+N30-P30</f>
        <v>0</v>
      </c>
    </row>
    <row r="31" spans="2:17" s="32" customFormat="1" ht="18" customHeight="1" thickBot="1">
      <c r="B31" s="34" t="s">
        <v>336</v>
      </c>
      <c r="C31" s="802" t="s">
        <v>1130</v>
      </c>
      <c r="D31" s="810">
        <f>SUM(D26:D30)</f>
        <v>0</v>
      </c>
      <c r="E31" s="802" t="s">
        <v>1130</v>
      </c>
      <c r="F31" s="802" t="s">
        <v>1130</v>
      </c>
      <c r="G31" s="802" t="s">
        <v>1130</v>
      </c>
      <c r="H31" s="810">
        <f>SUM(H26:H30)</f>
        <v>0</v>
      </c>
      <c r="I31" s="810"/>
      <c r="J31" s="802" t="s">
        <v>1130</v>
      </c>
      <c r="K31" s="802" t="s">
        <v>1130</v>
      </c>
      <c r="L31" s="831" t="s">
        <v>335</v>
      </c>
      <c r="M31" s="824">
        <f>SUM(M26:M30)</f>
        <v>0</v>
      </c>
      <c r="N31" s="137">
        <f>SUM(N26:N30)</f>
        <v>0</v>
      </c>
      <c r="O31" s="124">
        <f>SUM(O26:O30)</f>
        <v>0</v>
      </c>
      <c r="P31" s="872">
        <f>SUM(P26:P30)</f>
        <v>0</v>
      </c>
      <c r="Q31" s="882">
        <f>SUM(Q26:Q30)</f>
        <v>0</v>
      </c>
    </row>
    <row r="32" spans="2:17" s="32" customFormat="1" ht="18" customHeight="1">
      <c r="M32" s="684" t="s">
        <v>1113</v>
      </c>
    </row>
    <row r="33" spans="2:13" s="32" customFormat="1" ht="18" customHeight="1">
      <c r="M33" s="684"/>
    </row>
    <row r="34" spans="2:13" s="32" customFormat="1" ht="18" customHeight="1" thickBot="1">
      <c r="B34" s="45" t="s">
        <v>1042</v>
      </c>
    </row>
    <row r="35" spans="2:13" s="32" customFormat="1" ht="40.5" customHeight="1" thickBot="1">
      <c r="B35" s="133" t="s">
        <v>343</v>
      </c>
      <c r="C35" s="42" t="s">
        <v>342</v>
      </c>
      <c r="D35" s="42" t="s">
        <v>1043</v>
      </c>
      <c r="E35" s="42" t="s">
        <v>339</v>
      </c>
      <c r="F35" s="42" t="s">
        <v>332</v>
      </c>
      <c r="G35" s="42" t="s">
        <v>1044</v>
      </c>
      <c r="H35" s="41" t="s">
        <v>1041</v>
      </c>
    </row>
    <row r="36" spans="2:13" s="32" customFormat="1" ht="18" customHeight="1">
      <c r="B36" s="40"/>
      <c r="C36" s="39"/>
      <c r="D36" s="39"/>
      <c r="E36" s="39"/>
      <c r="F36" s="825"/>
      <c r="G36" s="134"/>
      <c r="H36" s="833">
        <f>G36-F36</f>
        <v>0</v>
      </c>
    </row>
    <row r="37" spans="2:13" s="32" customFormat="1" ht="18" customHeight="1">
      <c r="B37" s="38"/>
      <c r="C37" s="37"/>
      <c r="D37" s="37"/>
      <c r="E37" s="37"/>
      <c r="F37" s="826"/>
      <c r="G37" s="135"/>
      <c r="H37" s="833">
        <f>G37-F37</f>
        <v>0</v>
      </c>
    </row>
    <row r="38" spans="2:13" s="32" customFormat="1" ht="18" customHeight="1">
      <c r="B38" s="38"/>
      <c r="C38" s="37"/>
      <c r="D38" s="37"/>
      <c r="E38" s="37"/>
      <c r="F38" s="826"/>
      <c r="G38" s="135"/>
      <c r="H38" s="833">
        <f>G38-F38</f>
        <v>0</v>
      </c>
    </row>
    <row r="39" spans="2:13" s="32" customFormat="1" ht="18" customHeight="1">
      <c r="B39" s="38"/>
      <c r="C39" s="37"/>
      <c r="D39" s="37"/>
      <c r="E39" s="37"/>
      <c r="F39" s="826"/>
      <c r="G39" s="135"/>
      <c r="H39" s="833">
        <f>G39-F39</f>
        <v>0</v>
      </c>
    </row>
    <row r="40" spans="2:13" s="32" customFormat="1" ht="18" customHeight="1">
      <c r="B40" s="36"/>
      <c r="C40" s="35"/>
      <c r="D40" s="35"/>
      <c r="E40" s="35"/>
      <c r="F40" s="827"/>
      <c r="G40" s="136"/>
      <c r="H40" s="833">
        <f>G40-F40</f>
        <v>0</v>
      </c>
    </row>
    <row r="41" spans="2:13" s="32" customFormat="1" ht="18" customHeight="1" thickBot="1">
      <c r="B41" s="34" t="s">
        <v>336</v>
      </c>
      <c r="C41" s="802" t="s">
        <v>1114</v>
      </c>
      <c r="D41" s="802" t="s">
        <v>1114</v>
      </c>
      <c r="E41" s="802" t="s">
        <v>1114</v>
      </c>
      <c r="F41" s="828">
        <f>SUM(F36:F40)</f>
        <v>0</v>
      </c>
      <c r="G41" s="137">
        <f>SUM(G36:G40)</f>
        <v>0</v>
      </c>
      <c r="H41" s="125">
        <f>SUM(H36:H40)</f>
        <v>0</v>
      </c>
    </row>
    <row r="42" spans="2:13" s="32" customFormat="1" ht="18" customHeight="1">
      <c r="G42" s="684" t="s">
        <v>1113</v>
      </c>
      <c r="M42" s="684"/>
    </row>
    <row r="43" spans="2:13" ht="18" customHeight="1">
      <c r="B43" s="31" t="s">
        <v>334</v>
      </c>
    </row>
  </sheetData>
  <phoneticPr fontId="5"/>
  <printOptions gridLinesSet="0"/>
  <pageMargins left="0.82677165354330717" right="0.74803149606299213" top="1.1417322834645669" bottom="0.78740157480314965" header="0.74803149606299213" footer="0.39370078740157483"/>
  <pageSetup paperSize="9" scale="55" orientation="landscape" cellComments="asDisplayed" r:id="rId1"/>
  <headerFooter alignWithMargins="0"/>
  <drawing r:id="rId2"/>
</worksheet>
</file>

<file path=xl/worksheets/sheet9.xml><?xml version="1.0" encoding="utf-8"?>
<worksheet xmlns="http://schemas.openxmlformats.org/spreadsheetml/2006/main" xmlns:r="http://schemas.openxmlformats.org/officeDocument/2006/relationships">
  <sheetPr>
    <tabColor rgb="FFFFFF00"/>
    <pageSetUpPr fitToPage="1"/>
  </sheetPr>
  <dimension ref="A1:N34"/>
  <sheetViews>
    <sheetView topLeftCell="B1" zoomScale="85" zoomScaleNormal="85" zoomScaleSheetLayoutView="90" workbookViewId="0">
      <selection activeCell="C29" sqref="C29"/>
    </sheetView>
  </sheetViews>
  <sheetFormatPr defaultRowHeight="18" customHeight="1"/>
  <cols>
    <col min="1" max="1" width="4.5" style="31" customWidth="1"/>
    <col min="2" max="2" width="23.75" style="31" customWidth="1"/>
    <col min="3" max="12" width="16" style="31" customWidth="1"/>
    <col min="13" max="13" width="13.625" style="31" customWidth="1"/>
    <col min="14" max="16384" width="9" style="31"/>
  </cols>
  <sheetData>
    <row r="1" spans="1:14" s="46" customFormat="1" ht="34.5" customHeight="1">
      <c r="B1" s="778" t="s">
        <v>1485</v>
      </c>
      <c r="D1" s="48"/>
      <c r="H1" s="47"/>
      <c r="I1" s="47"/>
      <c r="J1" s="47"/>
      <c r="K1" s="47"/>
      <c r="L1" s="47"/>
    </row>
    <row r="2" spans="1:14" s="46" customFormat="1" ht="18" customHeight="1">
      <c r="B2" s="49"/>
      <c r="D2" s="48"/>
      <c r="H2" s="47"/>
      <c r="I2" s="47"/>
      <c r="J2" s="47"/>
      <c r="K2" s="47"/>
      <c r="L2" s="47"/>
    </row>
    <row r="3" spans="1:14" s="32" customFormat="1" ht="18" customHeight="1" thickBot="1">
      <c r="A3" s="69"/>
      <c r="B3" s="68" t="s">
        <v>389</v>
      </c>
      <c r="C3" s="67"/>
      <c r="D3" s="67"/>
      <c r="E3" s="67"/>
      <c r="F3" s="67"/>
      <c r="G3" s="67"/>
      <c r="H3" s="800"/>
      <c r="I3" s="800"/>
      <c r="J3" s="800"/>
      <c r="K3" s="800"/>
      <c r="L3" s="801" t="s">
        <v>1103</v>
      </c>
      <c r="M3" s="66"/>
      <c r="N3" s="67"/>
    </row>
    <row r="4" spans="1:14" s="57" customFormat="1" ht="40.5" customHeight="1">
      <c r="B4" s="1966" t="s">
        <v>359</v>
      </c>
      <c r="C4" s="73" t="s">
        <v>358</v>
      </c>
      <c r="D4" s="63" t="s">
        <v>357</v>
      </c>
      <c r="E4" s="797" t="s">
        <v>1104</v>
      </c>
      <c r="F4" s="62" t="s">
        <v>369</v>
      </c>
      <c r="G4" s="798" t="s">
        <v>332</v>
      </c>
      <c r="H4" s="798" t="s">
        <v>1106</v>
      </c>
      <c r="I4" s="798" t="s">
        <v>1107</v>
      </c>
      <c r="J4" s="798" t="s">
        <v>1158</v>
      </c>
      <c r="K4" s="798" t="s">
        <v>1154</v>
      </c>
      <c r="L4" s="1964" t="s">
        <v>351</v>
      </c>
      <c r="M4" s="66"/>
      <c r="N4" s="67"/>
    </row>
    <row r="5" spans="1:14" s="57" customFormat="1" ht="54.75" customHeight="1" thickBot="1">
      <c r="B5" s="1967"/>
      <c r="C5" s="72" t="s">
        <v>350</v>
      </c>
      <c r="D5" s="59" t="s">
        <v>349</v>
      </c>
      <c r="E5" s="59" t="s">
        <v>371</v>
      </c>
      <c r="F5" s="58" t="s">
        <v>372</v>
      </c>
      <c r="G5" s="58" t="s">
        <v>370</v>
      </c>
      <c r="H5" s="799" t="s">
        <v>1108</v>
      </c>
      <c r="I5" s="799" t="s">
        <v>1105</v>
      </c>
      <c r="J5" s="799" t="s">
        <v>1159</v>
      </c>
      <c r="K5" s="799" t="s">
        <v>1160</v>
      </c>
      <c r="L5" s="1965"/>
      <c r="M5" s="66"/>
      <c r="N5" s="67"/>
    </row>
    <row r="6" spans="1:14" s="32" customFormat="1" ht="18" customHeight="1">
      <c r="B6" s="56"/>
      <c r="C6" s="889"/>
      <c r="D6" s="890"/>
      <c r="E6" s="890">
        <f>ROUND(C6*D6/1000,0)</f>
        <v>0</v>
      </c>
      <c r="F6" s="891"/>
      <c r="G6" s="891">
        <f>ROUND(F6*C6/1000,0)</f>
        <v>0</v>
      </c>
      <c r="H6" s="892">
        <f>IF(G6*0.7&lt;E6,E6-G6,0)</f>
        <v>0</v>
      </c>
      <c r="I6" s="893">
        <f>IF(G6*0.7&lt;E6,0,G6-E6)</f>
        <v>0</v>
      </c>
      <c r="J6" s="906"/>
      <c r="K6" s="906">
        <f>IF(G6*0.7&lt;E6,E6-J6,G6-J6)</f>
        <v>0</v>
      </c>
      <c r="L6" s="894"/>
      <c r="M6" s="66"/>
      <c r="N6" s="71"/>
    </row>
    <row r="7" spans="1:14" s="32" customFormat="1" ht="18" customHeight="1">
      <c r="B7" s="53" t="s">
        <v>1184</v>
      </c>
      <c r="C7" s="895">
        <f>52808+331</f>
        <v>53139</v>
      </c>
      <c r="D7" s="1752">
        <v>523</v>
      </c>
      <c r="E7" s="890">
        <f>ROUND(C7*D7/1000,0)</f>
        <v>27792</v>
      </c>
      <c r="F7" s="891">
        <v>50</v>
      </c>
      <c r="G7" s="891">
        <f>ROUND(F7*C7/1000,0)</f>
        <v>2657</v>
      </c>
      <c r="H7" s="896">
        <f>IF(G7*0.7&lt;E7,E7-G7,0)</f>
        <v>25135</v>
      </c>
      <c r="I7" s="897">
        <f>IF(G7*0.7&lt;E7,0,G7-E7)</f>
        <v>0</v>
      </c>
      <c r="J7" s="907">
        <v>22212</v>
      </c>
      <c r="K7" s="907">
        <f>IF(G7*0.7&lt;E7,E7-J7,G7-J7)</f>
        <v>5580</v>
      </c>
      <c r="L7" s="898">
        <v>2640</v>
      </c>
      <c r="M7" s="66"/>
      <c r="N7" s="67"/>
    </row>
    <row r="8" spans="1:14" s="32" customFormat="1" ht="18" customHeight="1">
      <c r="B8" s="70"/>
      <c r="C8" s="899"/>
      <c r="D8" s="900"/>
      <c r="E8" s="901">
        <f>ROUND(C8*D8/1000,0)</f>
        <v>0</v>
      </c>
      <c r="F8" s="902"/>
      <c r="G8" s="891">
        <f>ROUND(F8*C8/1000,0)</f>
        <v>0</v>
      </c>
      <c r="H8" s="903">
        <f>IF(G8*0.7&lt;E8,E8-G8,0)</f>
        <v>0</v>
      </c>
      <c r="I8" s="904">
        <f>IF(G8*0.7&lt;E8,0,G8-E8)</f>
        <v>0</v>
      </c>
      <c r="J8" s="908"/>
      <c r="K8" s="903">
        <f>IF(G8*0.7&lt;E8,E8-J8,G8-J8)</f>
        <v>0</v>
      </c>
      <c r="L8" s="905"/>
      <c r="M8" s="66"/>
      <c r="N8" s="67"/>
    </row>
    <row r="9" spans="1:14" s="32" customFormat="1" ht="18" customHeight="1" thickBot="1">
      <c r="B9" s="1175" t="s">
        <v>336</v>
      </c>
      <c r="C9" s="1176" t="s">
        <v>335</v>
      </c>
      <c r="D9" s="1177" t="s">
        <v>335</v>
      </c>
      <c r="E9" s="1178">
        <f>SUM(E6:E8)</f>
        <v>27792</v>
      </c>
      <c r="F9" s="1179" t="s">
        <v>335</v>
      </c>
      <c r="G9" s="1178">
        <f t="shared" ref="G9:L9" si="0">SUM(G6:G8)</f>
        <v>2657</v>
      </c>
      <c r="H9" s="1180">
        <f t="shared" si="0"/>
        <v>25135</v>
      </c>
      <c r="I9" s="1178">
        <f t="shared" si="0"/>
        <v>0</v>
      </c>
      <c r="J9" s="1178">
        <f t="shared" si="0"/>
        <v>22212</v>
      </c>
      <c r="K9" s="1178">
        <f t="shared" si="0"/>
        <v>5580</v>
      </c>
      <c r="L9" s="1181">
        <f t="shared" si="0"/>
        <v>2640</v>
      </c>
      <c r="M9" s="66"/>
      <c r="N9" s="67"/>
    </row>
    <row r="10" spans="1:14" s="32" customFormat="1" ht="18" customHeight="1">
      <c r="B10" s="67"/>
      <c r="C10" s="67"/>
      <c r="D10" s="67"/>
      <c r="E10" s="67"/>
      <c r="F10" s="67"/>
      <c r="G10" s="67"/>
      <c r="H10" s="67"/>
      <c r="I10" s="67"/>
      <c r="J10" s="67"/>
      <c r="K10" s="67"/>
      <c r="L10" s="66"/>
      <c r="M10" s="67"/>
    </row>
    <row r="11" spans="1:14" s="32" customFormat="1" ht="18" customHeight="1" thickBot="1">
      <c r="A11" s="69"/>
      <c r="B11" s="68" t="s">
        <v>390</v>
      </c>
      <c r="C11" s="67"/>
      <c r="D11" s="67"/>
      <c r="E11" s="67"/>
      <c r="F11" s="800"/>
      <c r="G11" s="800"/>
      <c r="H11" s="801" t="s">
        <v>1103</v>
      </c>
      <c r="I11" s="67"/>
      <c r="J11" s="67"/>
      <c r="K11" s="67"/>
      <c r="L11" s="66"/>
    </row>
    <row r="12" spans="1:14" s="57" customFormat="1" ht="30" customHeight="1">
      <c r="B12" s="1966" t="s">
        <v>355</v>
      </c>
      <c r="C12" s="64" t="s">
        <v>354</v>
      </c>
      <c r="D12" s="63" t="s">
        <v>353</v>
      </c>
      <c r="E12" s="63" t="s">
        <v>352</v>
      </c>
      <c r="F12" s="63" t="s">
        <v>1057</v>
      </c>
      <c r="G12" s="798" t="s">
        <v>1109</v>
      </c>
      <c r="H12" s="1964" t="s">
        <v>351</v>
      </c>
      <c r="M12" s="1194" t="s">
        <v>1192</v>
      </c>
    </row>
    <row r="13" spans="1:14" s="57" customFormat="1" ht="18" customHeight="1" thickBot="1">
      <c r="B13" s="1967"/>
      <c r="C13" s="61" t="s">
        <v>350</v>
      </c>
      <c r="D13" s="59" t="s">
        <v>349</v>
      </c>
      <c r="E13" s="60" t="s">
        <v>348</v>
      </c>
      <c r="F13" s="59" t="s">
        <v>347</v>
      </c>
      <c r="G13" s="58" t="s">
        <v>346</v>
      </c>
      <c r="H13" s="1968"/>
    </row>
    <row r="14" spans="1:14" s="32" customFormat="1" ht="18" customHeight="1">
      <c r="B14" s="56" t="s">
        <v>1297</v>
      </c>
      <c r="C14" s="1878">
        <v>2000</v>
      </c>
      <c r="D14" s="1879">
        <v>0.14285999999999999</v>
      </c>
      <c r="E14" s="1880">
        <v>24036</v>
      </c>
      <c r="F14" s="890">
        <f>IF(D14*E14&gt;0,D14*E14,0)</f>
        <v>3433.7829599999995</v>
      </c>
      <c r="G14" s="621">
        <f>IF(C14*0.7&lt;F14,0,C14-F14)</f>
        <v>0</v>
      </c>
      <c r="H14" s="54">
        <v>2000</v>
      </c>
    </row>
    <row r="15" spans="1:14" s="32" customFormat="1" ht="18" customHeight="1">
      <c r="B15" s="53" t="s">
        <v>1484</v>
      </c>
      <c r="C15" s="52">
        <v>1233184</v>
      </c>
      <c r="D15" s="1480">
        <v>1</v>
      </c>
      <c r="E15" s="1881">
        <f>1048187+3330836</f>
        <v>4379023</v>
      </c>
      <c r="F15" s="55">
        <f t="shared" ref="F15:F16" si="1">IF(D15*E15&gt;0,D15*E15,0)</f>
        <v>4379023</v>
      </c>
      <c r="G15" s="621">
        <f>IF(C15*0.7&lt;F15,0,C15-F15)</f>
        <v>0</v>
      </c>
      <c r="H15" s="1477" t="s">
        <v>1299</v>
      </c>
    </row>
    <row r="16" spans="1:14" s="32" customFormat="1" ht="18" customHeight="1">
      <c r="B16" s="90" t="s">
        <v>1486</v>
      </c>
      <c r="C16" s="91">
        <v>50310</v>
      </c>
      <c r="D16" s="1475"/>
      <c r="E16" s="1476"/>
      <c r="F16" s="55">
        <f t="shared" si="1"/>
        <v>0</v>
      </c>
      <c r="G16" s="621">
        <f>IF(C16*0.7&lt;F16,0,C16-F16)</f>
        <v>50310</v>
      </c>
      <c r="H16" s="93">
        <v>50310</v>
      </c>
    </row>
    <row r="17" spans="1:12" s="32" customFormat="1" ht="18" customHeight="1" thickBot="1">
      <c r="B17" s="1182" t="s">
        <v>336</v>
      </c>
      <c r="C17" s="1183">
        <f>SUM(C14:C16)</f>
        <v>1285494</v>
      </c>
      <c r="D17" s="1184" t="s">
        <v>335</v>
      </c>
      <c r="E17" s="1184" t="s">
        <v>335</v>
      </c>
      <c r="F17" s="1185">
        <f>SUM(F14:F16)</f>
        <v>4382456.7829600004</v>
      </c>
      <c r="G17" s="1186">
        <f>SUM(G14:G16)</f>
        <v>50310</v>
      </c>
      <c r="H17" s="1187">
        <f>SUM(H14:H16)</f>
        <v>52310</v>
      </c>
    </row>
    <row r="19" spans="1:12" s="32" customFormat="1" ht="18" customHeight="1" thickBot="1">
      <c r="A19" s="69"/>
      <c r="B19" s="68" t="s">
        <v>391</v>
      </c>
      <c r="C19" s="67"/>
      <c r="D19" s="67"/>
      <c r="E19" s="67"/>
      <c r="F19" s="1192"/>
      <c r="G19" s="1192"/>
      <c r="H19" s="1193" t="s">
        <v>1103</v>
      </c>
      <c r="I19" s="67"/>
      <c r="J19" s="67"/>
      <c r="K19" s="67"/>
      <c r="L19" s="66"/>
    </row>
    <row r="20" spans="1:12" s="57" customFormat="1" ht="30" customHeight="1">
      <c r="B20" s="1966" t="s">
        <v>355</v>
      </c>
      <c r="C20" s="64" t="s">
        <v>354</v>
      </c>
      <c r="D20" s="63" t="s">
        <v>353</v>
      </c>
      <c r="E20" s="63" t="s">
        <v>352</v>
      </c>
      <c r="F20" s="797" t="s">
        <v>1057</v>
      </c>
      <c r="G20" s="798" t="s">
        <v>1110</v>
      </c>
      <c r="H20" s="1964" t="s">
        <v>351</v>
      </c>
    </row>
    <row r="21" spans="1:12" s="57" customFormat="1" ht="18" customHeight="1" thickBot="1">
      <c r="B21" s="1967"/>
      <c r="C21" s="61" t="s">
        <v>350</v>
      </c>
      <c r="D21" s="59" t="s">
        <v>349</v>
      </c>
      <c r="E21" s="60" t="s">
        <v>348</v>
      </c>
      <c r="F21" s="59" t="s">
        <v>347</v>
      </c>
      <c r="G21" s="58" t="s">
        <v>346</v>
      </c>
      <c r="H21" s="1968"/>
    </row>
    <row r="22" spans="1:12" s="32" customFormat="1" ht="18" customHeight="1">
      <c r="B22" s="56" t="s">
        <v>1183</v>
      </c>
      <c r="C22" s="689">
        <v>5000</v>
      </c>
      <c r="D22" s="1467">
        <v>7.0999999999999994E-2</v>
      </c>
      <c r="E22" s="690">
        <v>-59526</v>
      </c>
      <c r="F22" s="622">
        <f t="shared" ref="F22:F28" si="2">IF(D22*E22&gt;0,D22*E22,0)</f>
        <v>0</v>
      </c>
      <c r="G22" s="621">
        <f t="shared" ref="G22:G28" si="3">IF(C22*0.7&lt;F22,0,C22-F22)</f>
        <v>5000</v>
      </c>
      <c r="H22" s="54">
        <v>5000</v>
      </c>
      <c r="I22" s="1743" t="s">
        <v>1191</v>
      </c>
      <c r="J22" s="32" t="s">
        <v>1318</v>
      </c>
    </row>
    <row r="23" spans="1:12" s="32" customFormat="1" ht="18" customHeight="1">
      <c r="B23" s="53" t="s">
        <v>1185</v>
      </c>
      <c r="C23" s="52">
        <v>728</v>
      </c>
      <c r="D23" s="1468">
        <v>1.0000000000000001E-5</v>
      </c>
      <c r="E23" s="51">
        <v>341671</v>
      </c>
      <c r="F23" s="622">
        <f t="shared" si="2"/>
        <v>3.4167100000000001</v>
      </c>
      <c r="G23" s="621">
        <f t="shared" si="3"/>
        <v>724.58329000000003</v>
      </c>
      <c r="H23" s="50">
        <v>728</v>
      </c>
      <c r="I23" s="1743" t="s">
        <v>1188</v>
      </c>
    </row>
    <row r="24" spans="1:12" s="32" customFormat="1" ht="18" customHeight="1">
      <c r="B24" s="90" t="s">
        <v>1186</v>
      </c>
      <c r="C24" s="91">
        <v>500</v>
      </c>
      <c r="D24" s="1469">
        <f>10/272</f>
        <v>3.6764705882352942E-2</v>
      </c>
      <c r="E24" s="92">
        <v>54808</v>
      </c>
      <c r="F24" s="622">
        <f t="shared" si="2"/>
        <v>2015</v>
      </c>
      <c r="G24" s="621">
        <f t="shared" si="3"/>
        <v>0</v>
      </c>
      <c r="H24" s="93">
        <v>500</v>
      </c>
      <c r="I24" s="1743" t="s">
        <v>1189</v>
      </c>
    </row>
    <row r="25" spans="1:12" s="32" customFormat="1" ht="18" customHeight="1">
      <c r="B25" s="90" t="s">
        <v>1187</v>
      </c>
      <c r="C25" s="91">
        <v>3950</v>
      </c>
      <c r="D25" s="1469">
        <v>3.0000000000000001E-3</v>
      </c>
      <c r="E25" s="92">
        <v>564844</v>
      </c>
      <c r="F25" s="1470">
        <f t="shared" si="2"/>
        <v>1694.5319999999999</v>
      </c>
      <c r="G25" s="1471">
        <f t="shared" si="3"/>
        <v>2255.4679999999998</v>
      </c>
      <c r="H25" s="93">
        <v>3950</v>
      </c>
      <c r="I25" s="1743" t="s">
        <v>1190</v>
      </c>
      <c r="J25" s="32" t="s">
        <v>1300</v>
      </c>
    </row>
    <row r="26" spans="1:12" s="32" customFormat="1" ht="18" customHeight="1">
      <c r="B26" s="53" t="s">
        <v>1298</v>
      </c>
      <c r="C26" s="1472">
        <v>1100</v>
      </c>
      <c r="D26" s="1478" t="s">
        <v>1299</v>
      </c>
      <c r="E26" s="1479" t="s">
        <v>1299</v>
      </c>
      <c r="F26" s="1473">
        <v>1100</v>
      </c>
      <c r="G26" s="1474">
        <f t="shared" si="3"/>
        <v>0</v>
      </c>
      <c r="H26" s="50">
        <v>1100</v>
      </c>
    </row>
    <row r="27" spans="1:12" s="32" customFormat="1" ht="18" customHeight="1">
      <c r="B27" s="1144" t="s">
        <v>1472</v>
      </c>
      <c r="C27" s="52">
        <v>29799</v>
      </c>
      <c r="D27" s="1478" t="s">
        <v>1299</v>
      </c>
      <c r="E27" s="1479" t="s">
        <v>1299</v>
      </c>
      <c r="F27" s="622">
        <v>30466</v>
      </c>
      <c r="G27" s="621">
        <f t="shared" si="3"/>
        <v>0</v>
      </c>
      <c r="H27" s="50">
        <v>30466</v>
      </c>
    </row>
    <row r="28" spans="1:12" s="32" customFormat="1" ht="18" customHeight="1">
      <c r="B28" s="90"/>
      <c r="C28" s="91"/>
      <c r="D28" s="1469"/>
      <c r="E28" s="92"/>
      <c r="F28" s="622">
        <f t="shared" si="2"/>
        <v>0</v>
      </c>
      <c r="G28" s="621">
        <f t="shared" si="3"/>
        <v>0</v>
      </c>
      <c r="H28" s="93"/>
    </row>
    <row r="29" spans="1:12" s="32" customFormat="1" ht="18" customHeight="1" thickBot="1">
      <c r="B29" s="1182" t="s">
        <v>336</v>
      </c>
      <c r="C29" s="1183">
        <f>SUM(C22:C28)</f>
        <v>41077</v>
      </c>
      <c r="D29" s="1184" t="s">
        <v>335</v>
      </c>
      <c r="E29" s="1184" t="s">
        <v>335</v>
      </c>
      <c r="F29" s="1185">
        <f>SUM(F22:F28)</f>
        <v>35278.948709999997</v>
      </c>
      <c r="G29" s="1186">
        <f>SUM(G22:G28)</f>
        <v>7980.0512900000003</v>
      </c>
      <c r="H29" s="1187">
        <f>SUM(H22:H28)</f>
        <v>41744</v>
      </c>
    </row>
    <row r="32" spans="1:12" s="1068" customFormat="1" ht="18" customHeight="1">
      <c r="B32" s="1068" t="s">
        <v>1317</v>
      </c>
      <c r="C32" s="1068">
        <v>1329211</v>
      </c>
    </row>
    <row r="33" spans="3:3" s="1068" customFormat="1" ht="18" customHeight="1">
      <c r="C33" s="1068">
        <f>C17+C29+L7</f>
        <v>1329211</v>
      </c>
    </row>
    <row r="34" spans="3:3" ht="18" customHeight="1">
      <c r="C34" s="31">
        <f>+C32-C33</f>
        <v>0</v>
      </c>
    </row>
  </sheetData>
  <mergeCells count="6">
    <mergeCell ref="L4:L5"/>
    <mergeCell ref="B4:B5"/>
    <mergeCell ref="B12:B13"/>
    <mergeCell ref="H12:H13"/>
    <mergeCell ref="B20:B21"/>
    <mergeCell ref="H20:H21"/>
  </mergeCells>
  <phoneticPr fontId="5"/>
  <printOptions gridLinesSet="0"/>
  <pageMargins left="0.82677165354330717" right="0.70866141732283472" top="1.3779527559055118" bottom="0.78740157480314965" header="0.59055118110236227" footer="0.39370078740157483"/>
  <pageSetup paperSize="9" scale="70" orientation="landscape" cellComments="asDisplayed" r:id="rId1"/>
  <headerFooter alignWithMargins="0">
    <oddHeader xml:space="preserve">&amp;L
</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62</vt:i4>
      </vt:variant>
      <vt:variant>
        <vt:lpstr>名前付き一覧</vt:lpstr>
      </vt:variant>
      <vt:variant>
        <vt:i4>62</vt:i4>
      </vt:variant>
    </vt:vector>
  </HeadingPairs>
  <TitlesOfParts>
    <vt:vector size="124" baseType="lpstr">
      <vt:lpstr>表紙</vt:lpstr>
      <vt:lpstr>貸借対照表</vt:lpstr>
      <vt:lpstr>行政コスト計算書</vt:lpstr>
      <vt:lpstr>純資産変動計算書</vt:lpstr>
      <vt:lpstr>資金収支計算書</vt:lpstr>
      <vt:lpstr>国・県支出金算出表</vt:lpstr>
      <vt:lpstr>国・県支出金償却計算表</vt:lpstr>
      <vt:lpstr>売却可能資産</vt:lpstr>
      <vt:lpstr>投資及び出資金</vt:lpstr>
      <vt:lpstr>長期延滞債権</vt:lpstr>
      <vt:lpstr>貸付金・未収金</vt:lpstr>
      <vt:lpstr>基金等</vt:lpstr>
      <vt:lpstr>債務負担行為</vt:lpstr>
      <vt:lpstr>損失補償等引当金</vt:lpstr>
      <vt:lpstr>退職手当引当金</vt:lpstr>
      <vt:lpstr>有形固定資産明細表</vt:lpstr>
      <vt:lpstr>減価償却計算表</vt:lpstr>
      <vt:lpstr>負担金等集約</vt:lpstr>
      <vt:lpstr>Ｈ24（2012）</vt:lpstr>
      <vt:lpstr>Ｈ23（2011）</vt:lpstr>
      <vt:lpstr>Ｈ22（2010）</vt:lpstr>
      <vt:lpstr>Ｈ２1（2009）</vt:lpstr>
      <vt:lpstr>Ｈ２０（2008）</vt:lpstr>
      <vt:lpstr>Ｈ１９（2007）</vt:lpstr>
      <vt:lpstr>Ｈ１８（2006）</vt:lpstr>
      <vt:lpstr>Ｈ１７（2005）</vt:lpstr>
      <vt:lpstr>Ｈ１６（2004）</vt:lpstr>
      <vt:lpstr>Ｈ１５（2003）</vt:lpstr>
      <vt:lpstr>Ｈ１４（2002）</vt:lpstr>
      <vt:lpstr>Ｈ１３（2001）</vt:lpstr>
      <vt:lpstr>Ｈ１２（2000）</vt:lpstr>
      <vt:lpstr>Ｈ１１（1999）</vt:lpstr>
      <vt:lpstr>Ｈ１０（1998）</vt:lpstr>
      <vt:lpstr>Ｈ９（1997）</vt:lpstr>
      <vt:lpstr>Ｈ８（1996）</vt:lpstr>
      <vt:lpstr>Ｈ７（1995）</vt:lpstr>
      <vt:lpstr>Ｈ６（1994）</vt:lpstr>
      <vt:lpstr>Ｈ５（1993）</vt:lpstr>
      <vt:lpstr>Ｈ４（1992）</vt:lpstr>
      <vt:lpstr>Ｈ３（1991）</vt:lpstr>
      <vt:lpstr>Ｈ２（1990）</vt:lpstr>
      <vt:lpstr>Ｈ元（1989）</vt:lpstr>
      <vt:lpstr>Ｓ６３（1988）</vt:lpstr>
      <vt:lpstr>Ｓ６２（1987）</vt:lpstr>
      <vt:lpstr>Ｓ６１（1986）</vt:lpstr>
      <vt:lpstr>Ｓ６０（1985）</vt:lpstr>
      <vt:lpstr>Ｓ５９（1984）</vt:lpstr>
      <vt:lpstr>Ｓ５８（1983）</vt:lpstr>
      <vt:lpstr>Ｓ５７（1982）</vt:lpstr>
      <vt:lpstr>Ｓ５６（1981）</vt:lpstr>
      <vt:lpstr>Ｓ５５（1980）</vt:lpstr>
      <vt:lpstr>Ｓ５４（1979）</vt:lpstr>
      <vt:lpstr>Ｓ５３（1978）</vt:lpstr>
      <vt:lpstr>Ｓ５２（1977）</vt:lpstr>
      <vt:lpstr>Ｓ５１（1976）</vt:lpstr>
      <vt:lpstr>Ｓ５０（1975）</vt:lpstr>
      <vt:lpstr>Ｓ４９（1974）</vt:lpstr>
      <vt:lpstr>Ｓ４８（1973）</vt:lpstr>
      <vt:lpstr>Ｓ４７(1972)</vt:lpstr>
      <vt:lpstr>Ｓ４６（1971）</vt:lpstr>
      <vt:lpstr>Ｓ４５（1970）</vt:lpstr>
      <vt:lpstr>Ｓ４４（1969）</vt:lpstr>
      <vt:lpstr>'Ｈ１０（1998）'!Print_Area</vt:lpstr>
      <vt:lpstr>'Ｈ１１（1999）'!Print_Area</vt:lpstr>
      <vt:lpstr>'Ｈ１２（2000）'!Print_Area</vt:lpstr>
      <vt:lpstr>'Ｈ１３（2001）'!Print_Area</vt:lpstr>
      <vt:lpstr>'Ｈ１４（2002）'!Print_Area</vt:lpstr>
      <vt:lpstr>'Ｈ１５（2003）'!Print_Area</vt:lpstr>
      <vt:lpstr>'Ｈ１６（2004）'!Print_Area</vt:lpstr>
      <vt:lpstr>'Ｈ１７（2005）'!Print_Area</vt:lpstr>
      <vt:lpstr>'Ｈ１８（2006）'!Print_Area</vt:lpstr>
      <vt:lpstr>'Ｈ１９（2007）'!Print_Area</vt:lpstr>
      <vt:lpstr>'Ｈ２（1990）'!Print_Area</vt:lpstr>
      <vt:lpstr>'Ｈ２０（2008）'!Print_Area</vt:lpstr>
      <vt:lpstr>'Ｈ２1（2009）'!Print_Area</vt:lpstr>
      <vt:lpstr>'Ｈ22（2010）'!Print_Area</vt:lpstr>
      <vt:lpstr>'Ｈ23（2011）'!Print_Area</vt:lpstr>
      <vt:lpstr>'Ｈ24（2012）'!Print_Area</vt:lpstr>
      <vt:lpstr>'Ｈ３（1991）'!Print_Area</vt:lpstr>
      <vt:lpstr>'Ｈ４（1992）'!Print_Area</vt:lpstr>
      <vt:lpstr>'Ｈ５（1993）'!Print_Area</vt:lpstr>
      <vt:lpstr>'Ｈ６（1994）'!Print_Area</vt:lpstr>
      <vt:lpstr>'Ｈ７（1995）'!Print_Area</vt:lpstr>
      <vt:lpstr>'Ｈ８（1996）'!Print_Area</vt:lpstr>
      <vt:lpstr>'Ｈ９（1997）'!Print_Area</vt:lpstr>
      <vt:lpstr>'Ｈ元（1989）'!Print_Area</vt:lpstr>
      <vt:lpstr>'Ｓ４４（1969）'!Print_Area</vt:lpstr>
      <vt:lpstr>'Ｓ４５（1970）'!Print_Area</vt:lpstr>
      <vt:lpstr>'Ｓ４６（1971）'!Print_Area</vt:lpstr>
      <vt:lpstr>'Ｓ４７(1972)'!Print_Area</vt:lpstr>
      <vt:lpstr>'Ｓ４８（1973）'!Print_Area</vt:lpstr>
      <vt:lpstr>'Ｓ４９（1974）'!Print_Area</vt:lpstr>
      <vt:lpstr>'Ｓ５０（1975）'!Print_Area</vt:lpstr>
      <vt:lpstr>'Ｓ５１（1976）'!Print_Area</vt:lpstr>
      <vt:lpstr>'Ｓ５２（1977）'!Print_Area</vt:lpstr>
      <vt:lpstr>'Ｓ５３（1978）'!Print_Area</vt:lpstr>
      <vt:lpstr>'Ｓ５４（1979）'!Print_Area</vt:lpstr>
      <vt:lpstr>'Ｓ５５（1980）'!Print_Area</vt:lpstr>
      <vt:lpstr>'Ｓ５６（1981）'!Print_Area</vt:lpstr>
      <vt:lpstr>'Ｓ５７（1982）'!Print_Area</vt:lpstr>
      <vt:lpstr>'Ｓ５８（1983）'!Print_Area</vt:lpstr>
      <vt:lpstr>'Ｓ５９（1984）'!Print_Area</vt:lpstr>
      <vt:lpstr>'Ｓ６０（1985）'!Print_Area</vt:lpstr>
      <vt:lpstr>'Ｓ６１（1986）'!Print_Area</vt:lpstr>
      <vt:lpstr>'Ｓ６２（1987）'!Print_Area</vt:lpstr>
      <vt:lpstr>'Ｓ６３（1988）'!Print_Area</vt:lpstr>
      <vt:lpstr>基金等!Print_Area</vt:lpstr>
      <vt:lpstr>減価償却計算表!Print_Area</vt:lpstr>
      <vt:lpstr>行政コスト計算書!Print_Area</vt:lpstr>
      <vt:lpstr>国・県支出金償却計算表!Print_Area</vt:lpstr>
      <vt:lpstr>債務負担行為!Print_Area</vt:lpstr>
      <vt:lpstr>資金収支計算書!Print_Area</vt:lpstr>
      <vt:lpstr>純資産変動計算書!Print_Area</vt:lpstr>
      <vt:lpstr>損失補償等引当金!Print_Area</vt:lpstr>
      <vt:lpstr>貸借対照表!Print_Area</vt:lpstr>
      <vt:lpstr>貸付金・未収金!Print_Area</vt:lpstr>
      <vt:lpstr>退職手当引当金!Print_Area</vt:lpstr>
      <vt:lpstr>長期延滞債権!Print_Area</vt:lpstr>
      <vt:lpstr>投資及び出資金!Print_Area</vt:lpstr>
      <vt:lpstr>売却可能資産!Print_Area</vt:lpstr>
      <vt:lpstr>表紙!Print_Area</vt:lpstr>
      <vt:lpstr>負担金等集約!Print_Area</vt:lpstr>
      <vt:lpstr>有形固定資産明細表!Print_Area</vt:lpstr>
      <vt:lpstr>減価償却計算表!Print_Titles</vt:lpstr>
    </vt:vector>
  </TitlesOfParts>
  <Company>自治省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自治省職員</dc:creator>
  <cp:lastModifiedBy> </cp:lastModifiedBy>
  <cp:lastPrinted>2013-08-02T04:49:56Z</cp:lastPrinted>
  <dcterms:created xsi:type="dcterms:W3CDTF">2000-02-02T00:56:50Z</dcterms:created>
  <dcterms:modified xsi:type="dcterms:W3CDTF">2013-10-15T04:35:00Z</dcterms:modified>
</cp:coreProperties>
</file>